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seN\Documents\"/>
    </mc:Choice>
  </mc:AlternateContent>
  <workbookProtection workbookPassword="CB88" lockStructure="1"/>
  <bookViews>
    <workbookView xWindow="0" yWindow="0" windowWidth="19200" windowHeight="7190" tabRatio="771"/>
  </bookViews>
  <sheets>
    <sheet name="Outturn 22.23" sheetId="7" r:id="rId1"/>
    <sheet name="Budgets" sheetId="13" state="hidden" r:id="rId2"/>
    <sheet name="Lists" sheetId="6" state="hidden" r:id="rId3"/>
    <sheet name="All Schools" sheetId="8" state="hidden" r:id="rId4"/>
    <sheet name="Table 2 CFR Order" sheetId="12" state="hidden" r:id="rId5"/>
    <sheet name="Table 2 Code Order" sheetId="11" state="hidden" r:id="rId6"/>
    <sheet name="ECDAR" sheetId="15" state="hidden" r:id="rId7"/>
    <sheet name="Adjusted balances 09-10" sheetId="14" state="hidden" r:id="rId8"/>
    <sheet name="Adjusted balances 10-11" sheetId="21" state="hidden" r:id="rId9"/>
    <sheet name="SAP Download" sheetId="3" state="hidden" r:id="rId10"/>
    <sheet name="Sheet3" sheetId="27" state="hidden" r:id="rId11"/>
    <sheet name="Sheet2" sheetId="26" state="hidden" r:id="rId12"/>
    <sheet name="SAP Capital" sheetId="19" state="hidden" r:id="rId13"/>
    <sheet name="Sheet5" sheetId="24" state="hidden" r:id="rId14"/>
    <sheet name="Sheet4" sheetId="23" state="hidden" r:id="rId15"/>
    <sheet name="EBMSK" sheetId="22" state="hidden" r:id="rId16"/>
    <sheet name="Checks to SAP" sheetId="20" state="hidden" r:id="rId17"/>
    <sheet name="Variance Checks" sheetId="17" state="hidden" r:id="rId18"/>
    <sheet name="Sheet1" sheetId="16" state="hidden" r:id="rId19"/>
    <sheet name="Data" sheetId="4" state="hidden" r:id="rId20"/>
    <sheet name="Bal" sheetId="25" state="hidden" r:id="rId21"/>
    <sheet name="Code Map" sheetId="5" state="hidden" r:id="rId22"/>
    <sheet name="NON TABLE 2 ROGUES" sheetId="10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9" hidden="1">Data!$A$7:$I$159</definedName>
    <definedName name="_xlnm._FilterDatabase" localSheetId="2" hidden="1">Lists!$B$8:$Z$156</definedName>
    <definedName name="_xlnm._FilterDatabase" localSheetId="22" hidden="1">'NON TABLE 2 ROGUES'!$B$2:$GI$208</definedName>
    <definedName name="_xlnm._FilterDatabase" localSheetId="12" hidden="1">'SAP Capital'!$C$1:$C$183</definedName>
    <definedName name="_xlnm._FilterDatabase" localSheetId="9" hidden="1">'SAP Download'!$A$3:$EZ$3</definedName>
    <definedName name="_Order1" hidden="1">255</definedName>
    <definedName name="Bal">[1]Sheet1!$AD$3:$AM$144</definedName>
    <definedName name="CFR">'SAP Download'!$D$410:$EY$461</definedName>
    <definedName name="Codes">'Code Map'!$B$4:$C$285</definedName>
    <definedName name="Combo" localSheetId="0">Data!$B$8:$I$159</definedName>
    <definedName name="EBHLX">Data!$J$39</definedName>
    <definedName name="EBMSK">Data!$J$119</definedName>
    <definedName name="EBNKN">Data!$J$38</definedName>
    <definedName name="EBNSH">Data!$J$60</definedName>
    <definedName name="EBPGA">Data!$J$70</definedName>
    <definedName name="EBRLM">Data!$J$88</definedName>
    <definedName name="EBRSJ">[2]Data!$J$131</definedName>
    <definedName name="ECBPA">Data!#REF!</definedName>
    <definedName name="ECDAR">Data!$J$123</definedName>
    <definedName name="ECEMB">Data!$J$136</definedName>
    <definedName name="ECESM">Data!$J$140</definedName>
    <definedName name="ECFKX">Data!$J$125</definedName>
    <definedName name="EDDRA">Data!$J$132</definedName>
    <definedName name="EDERL">Data!$J$145</definedName>
    <definedName name="FCAP">Sheet3!$Q$3:$S$220</definedName>
    <definedName name="January">[1]Sheet1!$AW$3:$AX$136</definedName>
    <definedName name="July">[1]Sheet1!$AP$3:$AR$137</definedName>
    <definedName name="L">Sheet3!$B$4:$K$145</definedName>
    <definedName name="LDL">Sheet3!$U$4:$W$146</definedName>
    <definedName name="List">Lists!$B$9:$U$164</definedName>
    <definedName name="LLP">[3]Sheet1!$C$4:$F$145</definedName>
    <definedName name="Map">[4]Map!$B$2:$C$52</definedName>
    <definedName name="needs">Sheet3!$B$2:$H$160</definedName>
    <definedName name="OCAP">Sheet3!$M$3:$O$220</definedName>
    <definedName name="otdata">Data!$A$8:$Y$159</definedName>
    <definedName name="_xlnm.Print_Area" localSheetId="3">'All Schools'!$E$7:$GJ$107</definedName>
    <definedName name="_xlnm.Print_Area" localSheetId="19">Data!$B$8:$H$144</definedName>
    <definedName name="_xlnm.Print_Area" localSheetId="2">Lists!$B$9:$AF$166</definedName>
    <definedName name="_xlnm.Print_Area" localSheetId="22">'NON TABLE 2 ROGUES'!$B$3:$GI$209</definedName>
    <definedName name="_xlnm.Print_Area" localSheetId="0">'Outturn 22.23'!$A$3:$G$140</definedName>
    <definedName name="_xlnm.Print_Area" localSheetId="9">'SAP Download'!#REF!</definedName>
    <definedName name="_xlnm.Print_Titles" localSheetId="3">'All Schools'!$B:$D,'All Schools'!$6:$6</definedName>
    <definedName name="_xlnm.Print_Titles" localSheetId="19">Data!$B:$G,Data!$7:$7</definedName>
    <definedName name="_xlnm.Print_Titles" localSheetId="2">Lists!$B:$C,Lists!$7:$8</definedName>
    <definedName name="_xlnm.Print_Titles" localSheetId="9">'SAP Download'!$B:$B</definedName>
    <definedName name="QSP">'SAP Download'!$D$410:$EY$473</definedName>
    <definedName name="schcode">Lists!$C$9:$D$152</definedName>
    <definedName name="schs">Lists!$C$9:$C$152</definedName>
    <definedName name="September">[1]Sheet1!$AT$3:$AV$138</definedName>
  </definedNames>
  <calcPr calcId="191029"/>
</workbook>
</file>

<file path=xl/calcChain.xml><?xml version="1.0" encoding="utf-8"?>
<calcChain xmlns="http://schemas.openxmlformats.org/spreadsheetml/2006/main">
  <c r="ED53" i="3" l="1"/>
  <c r="ED52" i="3"/>
  <c r="ED49" i="3"/>
  <c r="ED46" i="3"/>
  <c r="ED18" i="3"/>
  <c r="ED17" i="3"/>
  <c r="ED15" i="3"/>
  <c r="ED148" i="3"/>
  <c r="AG148" i="3"/>
  <c r="M131" i="4" l="1"/>
  <c r="M123" i="4"/>
  <c r="CH465" i="3"/>
  <c r="CH490" i="3"/>
  <c r="DX490" i="3"/>
  <c r="DM490" i="3"/>
  <c r="DI490" i="3"/>
  <c r="BW490" i="3"/>
  <c r="EA490" i="3"/>
  <c r="CU490" i="3" l="1"/>
  <c r="CS490" i="3"/>
  <c r="DG490" i="3"/>
  <c r="Y45" i="4" l="1"/>
  <c r="F490" i="3" l="1"/>
  <c r="E490" i="3"/>
  <c r="F488" i="3"/>
  <c r="E488" i="3"/>
  <c r="H45" i="4"/>
  <c r="EN407" i="3" l="1"/>
  <c r="EN406" i="3"/>
  <c r="EN405" i="3"/>
  <c r="EN404" i="3"/>
  <c r="EN403" i="3"/>
  <c r="EN402" i="3"/>
  <c r="EN401" i="3"/>
  <c r="EN400" i="3"/>
  <c r="EN399" i="3"/>
  <c r="EN398" i="3"/>
  <c r="EN397" i="3"/>
  <c r="EN396" i="3"/>
  <c r="EN395" i="3"/>
  <c r="EN394" i="3"/>
  <c r="EN393" i="3"/>
  <c r="EN392" i="3"/>
  <c r="EN391" i="3"/>
  <c r="EN390" i="3"/>
  <c r="EN389" i="3"/>
  <c r="EN388" i="3"/>
  <c r="EN387" i="3"/>
  <c r="EN386" i="3"/>
  <c r="EN385" i="3"/>
  <c r="EN384" i="3"/>
  <c r="EN383" i="3"/>
  <c r="EN382" i="3"/>
  <c r="EN381" i="3"/>
  <c r="EN380" i="3"/>
  <c r="EN379" i="3"/>
  <c r="EN378" i="3"/>
  <c r="EN377" i="3"/>
  <c r="EN376" i="3"/>
  <c r="EN375" i="3"/>
  <c r="EN374" i="3"/>
  <c r="EN373" i="3"/>
  <c r="EN372" i="3"/>
  <c r="EN371" i="3"/>
  <c r="EN370" i="3"/>
  <c r="EN369" i="3"/>
  <c r="EN368" i="3"/>
  <c r="EN367" i="3"/>
  <c r="EN366" i="3"/>
  <c r="EN365" i="3"/>
  <c r="EN364" i="3"/>
  <c r="EN363" i="3"/>
  <c r="EN362" i="3"/>
  <c r="EN361" i="3"/>
  <c r="EN360" i="3"/>
  <c r="EN359" i="3"/>
  <c r="EN358" i="3"/>
  <c r="EN357" i="3"/>
  <c r="EN356" i="3"/>
  <c r="EN355" i="3"/>
  <c r="EN354" i="3"/>
  <c r="EN353" i="3"/>
  <c r="EN352" i="3"/>
  <c r="EN351" i="3"/>
  <c r="EN350" i="3"/>
  <c r="EN349" i="3"/>
  <c r="EN348" i="3"/>
  <c r="EN347" i="3"/>
  <c r="EN346" i="3"/>
  <c r="EN345" i="3"/>
  <c r="EN344" i="3"/>
  <c r="EN343" i="3"/>
  <c r="EN342" i="3"/>
  <c r="EN341" i="3"/>
  <c r="EN340" i="3"/>
  <c r="EN339" i="3"/>
  <c r="EN338" i="3"/>
  <c r="EN337" i="3"/>
  <c r="EN336" i="3"/>
  <c r="EN335" i="3"/>
  <c r="EN334" i="3"/>
  <c r="EN333" i="3"/>
  <c r="EN332" i="3"/>
  <c r="EN331" i="3"/>
  <c r="EN330" i="3"/>
  <c r="EN329" i="3"/>
  <c r="EN328" i="3"/>
  <c r="EN327" i="3"/>
  <c r="EN326" i="3"/>
  <c r="EN325" i="3"/>
  <c r="EN324" i="3"/>
  <c r="EN323" i="3"/>
  <c r="EN322" i="3"/>
  <c r="EN321" i="3"/>
  <c r="EN320" i="3"/>
  <c r="EN319" i="3"/>
  <c r="EN318" i="3"/>
  <c r="EN317" i="3"/>
  <c r="EN316" i="3"/>
  <c r="EN315" i="3"/>
  <c r="EN314" i="3"/>
  <c r="EN313" i="3"/>
  <c r="EN312" i="3"/>
  <c r="EN311" i="3"/>
  <c r="EN310" i="3"/>
  <c r="EN309" i="3"/>
  <c r="EN308" i="3"/>
  <c r="EN307" i="3"/>
  <c r="EN306" i="3"/>
  <c r="EN305" i="3"/>
  <c r="EN304" i="3"/>
  <c r="EN303" i="3"/>
  <c r="EN302" i="3"/>
  <c r="EN301" i="3"/>
  <c r="EN300" i="3"/>
  <c r="EN299" i="3"/>
  <c r="EN298" i="3"/>
  <c r="EN297" i="3"/>
  <c r="EN296" i="3"/>
  <c r="EN295" i="3"/>
  <c r="EN294" i="3"/>
  <c r="EN293" i="3"/>
  <c r="EN292" i="3"/>
  <c r="EN291" i="3"/>
  <c r="EN290" i="3"/>
  <c r="EN289" i="3"/>
  <c r="EN288" i="3"/>
  <c r="EN287" i="3"/>
  <c r="EN286" i="3"/>
  <c r="EN285" i="3"/>
  <c r="EN284" i="3"/>
  <c r="EN283" i="3"/>
  <c r="EN282" i="3"/>
  <c r="EN281" i="3"/>
  <c r="EN280" i="3"/>
  <c r="EN279" i="3"/>
  <c r="EN278" i="3"/>
  <c r="EN277" i="3"/>
  <c r="EN276" i="3"/>
  <c r="EN275" i="3"/>
  <c r="EN274" i="3"/>
  <c r="EN273" i="3"/>
  <c r="EN272" i="3"/>
  <c r="EN271" i="3"/>
  <c r="EN270" i="3"/>
  <c r="EN269" i="3"/>
  <c r="EN268" i="3"/>
  <c r="EN267" i="3"/>
  <c r="EN266" i="3"/>
  <c r="EN265" i="3"/>
  <c r="EN264" i="3"/>
  <c r="EN263" i="3"/>
  <c r="EN262" i="3"/>
  <c r="EN261" i="3"/>
  <c r="EN260" i="3"/>
  <c r="EN259" i="3"/>
  <c r="EN258" i="3"/>
  <c r="EN257" i="3"/>
  <c r="EN256" i="3"/>
  <c r="EN255" i="3"/>
  <c r="EN254" i="3"/>
  <c r="EN253" i="3"/>
  <c r="EN252" i="3"/>
  <c r="EN251" i="3"/>
  <c r="EN250" i="3"/>
  <c r="EN249" i="3"/>
  <c r="EN248" i="3"/>
  <c r="EN247" i="3"/>
  <c r="EN246" i="3"/>
  <c r="EN245" i="3"/>
  <c r="EN244" i="3"/>
  <c r="EN243" i="3"/>
  <c r="EN242" i="3"/>
  <c r="EN241" i="3"/>
  <c r="EN240" i="3"/>
  <c r="EN239" i="3"/>
  <c r="EN238" i="3"/>
  <c r="EN237" i="3"/>
  <c r="EN236" i="3"/>
  <c r="EN235" i="3"/>
  <c r="EN234" i="3"/>
  <c r="EN233" i="3"/>
  <c r="EN232" i="3"/>
  <c r="EN231" i="3"/>
  <c r="EN230" i="3"/>
  <c r="EN229" i="3"/>
  <c r="EN228" i="3"/>
  <c r="EN227" i="3"/>
  <c r="EN226" i="3"/>
  <c r="EN225" i="3"/>
  <c r="EN224" i="3"/>
  <c r="EN223" i="3"/>
  <c r="EN222" i="3"/>
  <c r="EN221" i="3"/>
  <c r="EN220" i="3"/>
  <c r="EN219" i="3"/>
  <c r="EN218" i="3"/>
  <c r="EN217" i="3"/>
  <c r="EN216" i="3"/>
  <c r="EN215" i="3"/>
  <c r="EN214" i="3"/>
  <c r="EN213" i="3"/>
  <c r="EN212" i="3"/>
  <c r="EN211" i="3"/>
  <c r="EN210" i="3"/>
  <c r="EN209" i="3"/>
  <c r="EN208" i="3"/>
  <c r="EZ204" i="3" l="1"/>
  <c r="EZ203" i="3"/>
  <c r="EZ202" i="3"/>
  <c r="EZ201" i="3"/>
  <c r="EZ200" i="3"/>
  <c r="EZ199" i="3"/>
  <c r="EZ198" i="3"/>
  <c r="EZ197" i="3"/>
  <c r="EZ196" i="3"/>
  <c r="EZ195" i="3"/>
  <c r="EZ194" i="3"/>
  <c r="EZ193" i="3"/>
  <c r="EZ192" i="3"/>
  <c r="EZ191" i="3"/>
  <c r="EZ190" i="3"/>
  <c r="EZ189" i="3"/>
  <c r="EZ188" i="3"/>
  <c r="EZ187" i="3"/>
  <c r="EZ186" i="3"/>
  <c r="EZ185" i="3"/>
  <c r="EZ184" i="3"/>
  <c r="EZ183" i="3"/>
  <c r="EZ182" i="3"/>
  <c r="EZ181" i="3"/>
  <c r="EZ180" i="3"/>
  <c r="EZ179" i="3"/>
  <c r="EZ178" i="3"/>
  <c r="EZ177" i="3"/>
  <c r="EZ176" i="3"/>
  <c r="EZ175" i="3"/>
  <c r="EZ174" i="3"/>
  <c r="EZ173" i="3"/>
  <c r="EZ172" i="3"/>
  <c r="EZ171" i="3"/>
  <c r="EZ170" i="3"/>
  <c r="EZ169" i="3"/>
  <c r="EZ168" i="3"/>
  <c r="EZ167" i="3"/>
  <c r="EZ166" i="3"/>
  <c r="EZ165" i="3"/>
  <c r="EZ164" i="3"/>
  <c r="EZ163" i="3"/>
  <c r="EZ162" i="3"/>
  <c r="EZ161" i="3"/>
  <c r="EZ160" i="3"/>
  <c r="EZ159" i="3"/>
  <c r="EZ158" i="3"/>
  <c r="EZ157" i="3"/>
  <c r="EZ156" i="3"/>
  <c r="EZ155" i="3"/>
  <c r="EZ154" i="3"/>
  <c r="EZ153" i="3"/>
  <c r="EZ152" i="3"/>
  <c r="EZ151" i="3"/>
  <c r="EZ150" i="3"/>
  <c r="EZ149" i="3"/>
  <c r="EZ148" i="3"/>
  <c r="EZ147" i="3"/>
  <c r="EZ146" i="3"/>
  <c r="EZ145" i="3"/>
  <c r="EZ144" i="3"/>
  <c r="EZ143" i="3"/>
  <c r="EZ142" i="3"/>
  <c r="EZ141" i="3"/>
  <c r="EZ140" i="3"/>
  <c r="EZ139" i="3"/>
  <c r="EZ138" i="3"/>
  <c r="EZ137" i="3"/>
  <c r="EZ136" i="3"/>
  <c r="EZ135" i="3"/>
  <c r="EZ134" i="3"/>
  <c r="EZ133" i="3"/>
  <c r="EZ132" i="3"/>
  <c r="EZ131" i="3"/>
  <c r="EZ130" i="3"/>
  <c r="EZ129" i="3"/>
  <c r="EZ128" i="3"/>
  <c r="EZ127" i="3"/>
  <c r="EZ126" i="3"/>
  <c r="EZ125" i="3"/>
  <c r="EZ124" i="3"/>
  <c r="EZ123" i="3"/>
  <c r="EZ122" i="3"/>
  <c r="EZ121" i="3"/>
  <c r="EZ120" i="3"/>
  <c r="EZ119" i="3"/>
  <c r="EZ118" i="3"/>
  <c r="EZ117" i="3"/>
  <c r="EZ116" i="3"/>
  <c r="EZ115" i="3"/>
  <c r="EZ114" i="3"/>
  <c r="EZ113" i="3"/>
  <c r="EZ112" i="3"/>
  <c r="EZ111" i="3"/>
  <c r="EZ110" i="3"/>
  <c r="EZ109" i="3"/>
  <c r="EZ108" i="3"/>
  <c r="EZ107" i="3"/>
  <c r="EZ106" i="3"/>
  <c r="EZ105" i="3"/>
  <c r="EZ104" i="3"/>
  <c r="EZ103" i="3"/>
  <c r="EZ102" i="3"/>
  <c r="EZ101" i="3"/>
  <c r="EZ100" i="3"/>
  <c r="EZ99" i="3"/>
  <c r="EZ98" i="3"/>
  <c r="EZ97" i="3"/>
  <c r="EZ96" i="3"/>
  <c r="EZ95" i="3"/>
  <c r="EZ94" i="3"/>
  <c r="EZ93" i="3"/>
  <c r="EZ92" i="3"/>
  <c r="EZ91" i="3"/>
  <c r="EZ90" i="3"/>
  <c r="EZ89" i="3"/>
  <c r="EZ88" i="3"/>
  <c r="EZ87" i="3"/>
  <c r="EZ86" i="3"/>
  <c r="EZ85" i="3"/>
  <c r="EZ84" i="3"/>
  <c r="EZ83" i="3"/>
  <c r="EZ82" i="3"/>
  <c r="EZ81" i="3"/>
  <c r="EZ80" i="3"/>
  <c r="EZ79" i="3"/>
  <c r="EZ78" i="3"/>
  <c r="EZ77" i="3"/>
  <c r="EZ76" i="3"/>
  <c r="EZ75" i="3"/>
  <c r="EZ74" i="3"/>
  <c r="EZ73" i="3"/>
  <c r="EZ72" i="3"/>
  <c r="EZ71" i="3"/>
  <c r="EZ70" i="3"/>
  <c r="EZ69" i="3"/>
  <c r="EZ68" i="3"/>
  <c r="EZ67" i="3"/>
  <c r="EZ66" i="3"/>
  <c r="EZ65" i="3"/>
  <c r="EZ64" i="3"/>
  <c r="EZ63" i="3"/>
  <c r="EZ62" i="3"/>
  <c r="EZ61" i="3"/>
  <c r="EZ60" i="3"/>
  <c r="EZ59" i="3"/>
  <c r="EZ58" i="3"/>
  <c r="EZ57" i="3"/>
  <c r="EZ56" i="3"/>
  <c r="EZ55" i="3"/>
  <c r="EZ54" i="3"/>
  <c r="EZ53" i="3"/>
  <c r="EZ52" i="3"/>
  <c r="EZ51" i="3"/>
  <c r="EZ50" i="3"/>
  <c r="EZ49" i="3"/>
  <c r="EZ48" i="3"/>
  <c r="EZ47" i="3"/>
  <c r="EZ46" i="3"/>
  <c r="EZ45" i="3"/>
  <c r="EZ44" i="3"/>
  <c r="EZ43" i="3"/>
  <c r="EZ42" i="3"/>
  <c r="EZ41" i="3"/>
  <c r="EZ40" i="3"/>
  <c r="EZ39" i="3"/>
  <c r="EZ38" i="3"/>
  <c r="EZ37" i="3"/>
  <c r="EZ36" i="3"/>
  <c r="EZ35" i="3"/>
  <c r="EZ34" i="3"/>
  <c r="EZ33" i="3"/>
  <c r="EZ32" i="3"/>
  <c r="EZ31" i="3"/>
  <c r="EZ30" i="3"/>
  <c r="EZ29" i="3"/>
  <c r="EZ28" i="3"/>
  <c r="EZ27" i="3"/>
  <c r="EZ26" i="3"/>
  <c r="EZ25" i="3"/>
  <c r="EZ24" i="3"/>
  <c r="EZ23" i="3"/>
  <c r="EZ22" i="3"/>
  <c r="EZ21" i="3"/>
  <c r="EZ20" i="3"/>
  <c r="EZ19" i="3"/>
  <c r="EZ18" i="3"/>
  <c r="EZ17" i="3"/>
  <c r="EZ16" i="3"/>
  <c r="EZ15" i="3"/>
  <c r="EZ14" i="3"/>
  <c r="EZ13" i="3"/>
  <c r="EZ12" i="3"/>
  <c r="EZ11" i="3"/>
  <c r="EZ10" i="3"/>
  <c r="EZ9" i="3"/>
  <c r="EZ8" i="3"/>
  <c r="EZ7" i="3"/>
  <c r="EZ6" i="3"/>
  <c r="EZ5" i="3"/>
  <c r="E117" i="5" l="1"/>
  <c r="B407" i="3"/>
  <c r="C407" i="3" s="1"/>
  <c r="B208" i="3"/>
  <c r="B209" i="3"/>
  <c r="B210" i="3"/>
  <c r="B211" i="3"/>
  <c r="B212" i="3"/>
  <c r="B213" i="3"/>
  <c r="B214" i="3"/>
  <c r="B215" i="3"/>
  <c r="B216" i="3"/>
  <c r="H144" i="4" l="1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DV490" i="3" l="1"/>
  <c r="DO488" i="3"/>
  <c r="CX490" i="3"/>
  <c r="CR490" i="3"/>
  <c r="S490" i="3"/>
  <c r="J146" i="27" l="1"/>
  <c r="EX488" i="3" l="1"/>
  <c r="EW488" i="3"/>
  <c r="EV488" i="3"/>
  <c r="EU488" i="3"/>
  <c r="ET488" i="3"/>
  <c r="ES488" i="3"/>
  <c r="ER488" i="3"/>
  <c r="EQ488" i="3"/>
  <c r="EP488" i="3"/>
  <c r="EO488" i="3"/>
  <c r="EN488" i="3"/>
  <c r="EM488" i="3"/>
  <c r="EL488" i="3"/>
  <c r="EK488" i="3"/>
  <c r="EJ488" i="3"/>
  <c r="EI488" i="3"/>
  <c r="EH488" i="3"/>
  <c r="EG488" i="3"/>
  <c r="EF488" i="3"/>
  <c r="EE488" i="3"/>
  <c r="EB488" i="3"/>
  <c r="DZ488" i="3"/>
  <c r="DY488" i="3"/>
  <c r="DX488" i="3"/>
  <c r="DW488" i="3"/>
  <c r="DV488" i="3"/>
  <c r="DU488" i="3"/>
  <c r="DT488" i="3"/>
  <c r="DS488" i="3"/>
  <c r="DR488" i="3"/>
  <c r="DQ488" i="3"/>
  <c r="DP488" i="3"/>
  <c r="DJ488" i="3"/>
  <c r="DH488" i="3"/>
  <c r="DF488" i="3"/>
  <c r="DE488" i="3"/>
  <c r="DA488" i="3"/>
  <c r="CZ488" i="3"/>
  <c r="CX488" i="3"/>
  <c r="CW488" i="3"/>
  <c r="CV488" i="3"/>
  <c r="CS488" i="3"/>
  <c r="CQ488" i="3"/>
  <c r="CO488" i="3"/>
  <c r="CN488" i="3"/>
  <c r="CL488" i="3"/>
  <c r="CK488" i="3"/>
  <c r="CJ488" i="3"/>
  <c r="CI488" i="3"/>
  <c r="CG488" i="3"/>
  <c r="CF488" i="3"/>
  <c r="CE488" i="3"/>
  <c r="CD488" i="3"/>
  <c r="CC488" i="3"/>
  <c r="CA488" i="3"/>
  <c r="BY488" i="3"/>
  <c r="BX488" i="3"/>
  <c r="BW488" i="3"/>
  <c r="BV488" i="3"/>
  <c r="BU488" i="3"/>
  <c r="BT488" i="3"/>
  <c r="BS488" i="3"/>
  <c r="BR488" i="3"/>
  <c r="BQ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D488" i="3"/>
  <c r="AC488" i="3"/>
  <c r="AA488" i="3"/>
  <c r="W488" i="3"/>
  <c r="V488" i="3"/>
  <c r="U488" i="3"/>
  <c r="T488" i="3"/>
  <c r="S488" i="3"/>
  <c r="R488" i="3"/>
  <c r="Q488" i="3"/>
  <c r="P488" i="3"/>
  <c r="M488" i="3"/>
  <c r="L488" i="3"/>
  <c r="K488" i="3"/>
  <c r="J488" i="3"/>
  <c r="I488" i="3"/>
  <c r="H488" i="3"/>
  <c r="G488" i="3"/>
  <c r="EX490" i="3"/>
  <c r="EW490" i="3"/>
  <c r="EV490" i="3"/>
  <c r="EU490" i="3"/>
  <c r="ET490" i="3"/>
  <c r="ES490" i="3"/>
  <c r="ER490" i="3"/>
  <c r="EQ490" i="3"/>
  <c r="EP490" i="3"/>
  <c r="EO490" i="3"/>
  <c r="EN490" i="3"/>
  <c r="EM490" i="3"/>
  <c r="EL490" i="3"/>
  <c r="EK490" i="3"/>
  <c r="EJ490" i="3"/>
  <c r="EI490" i="3"/>
  <c r="EH490" i="3"/>
  <c r="EG490" i="3"/>
  <c r="EF490" i="3"/>
  <c r="EE490" i="3"/>
  <c r="ED490" i="3"/>
  <c r="EC490" i="3"/>
  <c r="EB490" i="3"/>
  <c r="DZ490" i="3"/>
  <c r="DY490" i="3"/>
  <c r="DW490" i="3"/>
  <c r="DU490" i="3"/>
  <c r="DT490" i="3"/>
  <c r="DS490" i="3"/>
  <c r="DR490" i="3"/>
  <c r="DQ490" i="3"/>
  <c r="DP490" i="3"/>
  <c r="DO490" i="3"/>
  <c r="DN490" i="3"/>
  <c r="DL490" i="3"/>
  <c r="DK490" i="3"/>
  <c r="DJ490" i="3"/>
  <c r="DH490" i="3"/>
  <c r="DF490" i="3"/>
  <c r="DE490" i="3"/>
  <c r="DD490" i="3"/>
  <c r="DC490" i="3"/>
  <c r="DB490" i="3"/>
  <c r="DA490" i="3"/>
  <c r="CZ490" i="3"/>
  <c r="CY490" i="3"/>
  <c r="CW490" i="3"/>
  <c r="CV490" i="3"/>
  <c r="CT490" i="3"/>
  <c r="CQ490" i="3"/>
  <c r="CP490" i="3"/>
  <c r="CO490" i="3"/>
  <c r="CN490" i="3"/>
  <c r="CM490" i="3"/>
  <c r="CL490" i="3"/>
  <c r="CK490" i="3"/>
  <c r="CJ490" i="3"/>
  <c r="CI490" i="3"/>
  <c r="CG490" i="3"/>
  <c r="CF490" i="3"/>
  <c r="CE490" i="3"/>
  <c r="CD490" i="3"/>
  <c r="CC490" i="3"/>
  <c r="CB490" i="3"/>
  <c r="CA490" i="3"/>
  <c r="BZ490" i="3"/>
  <c r="BY490" i="3"/>
  <c r="BX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E263" i="5" l="1"/>
  <c r="E262" i="5"/>
  <c r="E261" i="5"/>
  <c r="AH218" i="3" l="1"/>
  <c r="EI205" i="3"/>
  <c r="DW465" i="3"/>
  <c r="DT463" i="3"/>
  <c r="DP463" i="3"/>
  <c r="DB465" i="3"/>
  <c r="E463" i="3"/>
  <c r="F463" i="3"/>
  <c r="H463" i="3"/>
  <c r="K463" i="3"/>
  <c r="L463" i="3"/>
  <c r="M463" i="3"/>
  <c r="P463" i="3"/>
  <c r="Q463" i="3"/>
  <c r="R463" i="3"/>
  <c r="S463" i="3"/>
  <c r="U463" i="3"/>
  <c r="V463" i="3"/>
  <c r="W463" i="3"/>
  <c r="X463" i="3"/>
  <c r="AB463" i="3"/>
  <c r="AD463" i="3"/>
  <c r="AE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W463" i="3"/>
  <c r="AX463" i="3"/>
  <c r="AY463" i="3"/>
  <c r="AZ463" i="3"/>
  <c r="BA463" i="3"/>
  <c r="BB463" i="3"/>
  <c r="BC463" i="3"/>
  <c r="BF463" i="3"/>
  <c r="BG463" i="3"/>
  <c r="BH463" i="3"/>
  <c r="BI463" i="3"/>
  <c r="BK463" i="3"/>
  <c r="BM463" i="3"/>
  <c r="BN463" i="3"/>
  <c r="BO463" i="3"/>
  <c r="BP463" i="3"/>
  <c r="BQ463" i="3"/>
  <c r="BR463" i="3"/>
  <c r="BS463" i="3"/>
  <c r="BU463" i="3"/>
  <c r="BV463" i="3"/>
  <c r="BW463" i="3"/>
  <c r="BX463" i="3"/>
  <c r="BY463" i="3"/>
  <c r="CA463" i="3"/>
  <c r="CC463" i="3"/>
  <c r="CD463" i="3"/>
  <c r="CE463" i="3"/>
  <c r="CF463" i="3"/>
  <c r="CG463" i="3"/>
  <c r="CI463" i="3"/>
  <c r="CJ463" i="3"/>
  <c r="CK463" i="3"/>
  <c r="CL463" i="3"/>
  <c r="CN463" i="3"/>
  <c r="CO463" i="3"/>
  <c r="CR463" i="3"/>
  <c r="CT463" i="3"/>
  <c r="CW463" i="3"/>
  <c r="CX463" i="3"/>
  <c r="CY463" i="3"/>
  <c r="DA463" i="3"/>
  <c r="DB463" i="3"/>
  <c r="DF463" i="3"/>
  <c r="DG463" i="3"/>
  <c r="DI463" i="3"/>
  <c r="DK463" i="3"/>
  <c r="DQ463" i="3"/>
  <c r="DR463" i="3"/>
  <c r="DS463" i="3"/>
  <c r="DU463" i="3"/>
  <c r="DW463" i="3"/>
  <c r="DY463" i="3"/>
  <c r="DZ463" i="3"/>
  <c r="EA463" i="3"/>
  <c r="EC463" i="3"/>
  <c r="EG463" i="3"/>
  <c r="EH463" i="3"/>
  <c r="EI463" i="3"/>
  <c r="EJ463" i="3"/>
  <c r="EK463" i="3"/>
  <c r="EL463" i="3"/>
  <c r="EP463" i="3"/>
  <c r="EQ463" i="3"/>
  <c r="ES463" i="3"/>
  <c r="EU463" i="3"/>
  <c r="EV463" i="3"/>
  <c r="EW463" i="3"/>
  <c r="EX463" i="3"/>
  <c r="EY488" i="3"/>
  <c r="EY463" i="3" s="1"/>
  <c r="E465" i="3"/>
  <c r="F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CA465" i="3"/>
  <c r="CB465" i="3"/>
  <c r="CC465" i="3"/>
  <c r="CD465" i="3"/>
  <c r="CE465" i="3"/>
  <c r="CF465" i="3"/>
  <c r="CG465" i="3"/>
  <c r="CI465" i="3"/>
  <c r="CJ465" i="3"/>
  <c r="CK465" i="3"/>
  <c r="CL465" i="3"/>
  <c r="CM465" i="3"/>
  <c r="CN465" i="3"/>
  <c r="CO465" i="3"/>
  <c r="CQ465" i="3"/>
  <c r="CR465" i="3"/>
  <c r="CS465" i="3"/>
  <c r="CT465" i="3"/>
  <c r="CU465" i="3"/>
  <c r="CV465" i="3"/>
  <c r="CW465" i="3"/>
  <c r="CX465" i="3"/>
  <c r="CY465" i="3"/>
  <c r="CZ465" i="3"/>
  <c r="DA465" i="3"/>
  <c r="DC465" i="3"/>
  <c r="DD465" i="3"/>
  <c r="DE465" i="3"/>
  <c r="DF465" i="3"/>
  <c r="DG465" i="3"/>
  <c r="DH465" i="3"/>
  <c r="DI465" i="3"/>
  <c r="DJ465" i="3"/>
  <c r="DK465" i="3"/>
  <c r="DL465" i="3"/>
  <c r="DM465" i="3"/>
  <c r="DN465" i="3"/>
  <c r="DO465" i="3"/>
  <c r="DP465" i="3"/>
  <c r="DQ465" i="3"/>
  <c r="DR465" i="3"/>
  <c r="DS465" i="3"/>
  <c r="DT465" i="3"/>
  <c r="DU465" i="3"/>
  <c r="DX465" i="3"/>
  <c r="DY465" i="3"/>
  <c r="DZ465" i="3"/>
  <c r="EA465" i="3"/>
  <c r="EB465" i="3"/>
  <c r="EC465" i="3"/>
  <c r="ED465" i="3"/>
  <c r="EE465" i="3"/>
  <c r="EG465" i="3"/>
  <c r="EH465" i="3"/>
  <c r="EI465" i="3"/>
  <c r="EJ465" i="3"/>
  <c r="EK465" i="3"/>
  <c r="EL465" i="3"/>
  <c r="EP465" i="3"/>
  <c r="EQ465" i="3"/>
  <c r="ES465" i="3"/>
  <c r="EU465" i="3"/>
  <c r="EV465" i="3"/>
  <c r="EW465" i="3"/>
  <c r="EX465" i="3"/>
  <c r="EY490" i="3"/>
  <c r="EY465" i="3" s="1"/>
  <c r="ER465" i="3"/>
  <c r="EN465" i="3"/>
  <c r="EF465" i="3"/>
  <c r="EM463" i="3"/>
  <c r="EE463" i="3"/>
  <c r="DO463" i="3"/>
  <c r="DC463" i="3"/>
  <c r="CU463" i="3"/>
  <c r="CQ463" i="3"/>
  <c r="CM463" i="3"/>
  <c r="AA463" i="3"/>
  <c r="O463" i="3"/>
  <c r="EQ352" i="3"/>
  <c r="EY352" i="3"/>
  <c r="EJ269" i="3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96" i="27"/>
  <c r="J95" i="27"/>
  <c r="J94" i="27"/>
  <c r="J93" i="27"/>
  <c r="J92" i="27"/>
  <c r="J91" i="27"/>
  <c r="J90" i="27"/>
  <c r="J89" i="27"/>
  <c r="J88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2" i="27"/>
  <c r="J51" i="27"/>
  <c r="J50" i="27"/>
  <c r="J49" i="27"/>
  <c r="J48" i="27"/>
  <c r="J47" i="27"/>
  <c r="J46" i="27"/>
  <c r="J45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AB125" i="4"/>
  <c r="AB119" i="4"/>
  <c r="D481" i="3"/>
  <c r="D467" i="3" s="1"/>
  <c r="E481" i="3"/>
  <c r="E467" i="3" s="1"/>
  <c r="F481" i="3"/>
  <c r="F467" i="3" s="1"/>
  <c r="G481" i="3"/>
  <c r="G467" i="3" s="1"/>
  <c r="H481" i="3"/>
  <c r="H467" i="3" s="1"/>
  <c r="I481" i="3"/>
  <c r="I467" i="3" s="1"/>
  <c r="J481" i="3"/>
  <c r="J467" i="3" s="1"/>
  <c r="K481" i="3"/>
  <c r="K467" i="3" s="1"/>
  <c r="L481" i="3"/>
  <c r="L467" i="3" s="1"/>
  <c r="M481" i="3"/>
  <c r="M467" i="3" s="1"/>
  <c r="N481" i="3"/>
  <c r="N467" i="3" s="1"/>
  <c r="O481" i="3"/>
  <c r="P481" i="3"/>
  <c r="P467" i="3" s="1"/>
  <c r="Q481" i="3"/>
  <c r="Q467" i="3" s="1"/>
  <c r="R481" i="3"/>
  <c r="R467" i="3" s="1"/>
  <c r="S481" i="3"/>
  <c r="S467" i="3" s="1"/>
  <c r="T481" i="3"/>
  <c r="T467" i="3" s="1"/>
  <c r="U481" i="3"/>
  <c r="U467" i="3" s="1"/>
  <c r="V481" i="3"/>
  <c r="V467" i="3" s="1"/>
  <c r="W481" i="3"/>
  <c r="W467" i="3" s="1"/>
  <c r="X481" i="3"/>
  <c r="X467" i="3" s="1"/>
  <c r="Y481" i="3"/>
  <c r="Y467" i="3" s="1"/>
  <c r="Z481" i="3"/>
  <c r="Z467" i="3" s="1"/>
  <c r="AA481" i="3"/>
  <c r="AA467" i="3" s="1"/>
  <c r="AB481" i="3"/>
  <c r="AB467" i="3" s="1"/>
  <c r="AC481" i="3"/>
  <c r="AC467" i="3" s="1"/>
  <c r="AD481" i="3"/>
  <c r="AD467" i="3" s="1"/>
  <c r="AE481" i="3"/>
  <c r="AE467" i="3" s="1"/>
  <c r="AF481" i="3"/>
  <c r="AF467" i="3" s="1"/>
  <c r="AG481" i="3"/>
  <c r="AG467" i="3" s="1"/>
  <c r="AH481" i="3"/>
  <c r="AH467" i="3" s="1"/>
  <c r="AI481" i="3"/>
  <c r="AI467" i="3" s="1"/>
  <c r="AJ481" i="3"/>
  <c r="AJ467" i="3" s="1"/>
  <c r="AK481" i="3"/>
  <c r="AK467" i="3" s="1"/>
  <c r="AL481" i="3"/>
  <c r="AL467" i="3" s="1"/>
  <c r="AM481" i="3"/>
  <c r="AM467" i="3" s="1"/>
  <c r="AN481" i="3"/>
  <c r="AN467" i="3" s="1"/>
  <c r="AO481" i="3"/>
  <c r="AO467" i="3" s="1"/>
  <c r="AP481" i="3"/>
  <c r="AP467" i="3" s="1"/>
  <c r="AQ481" i="3"/>
  <c r="AQ467" i="3" s="1"/>
  <c r="AR481" i="3"/>
  <c r="AR467" i="3" s="1"/>
  <c r="AS481" i="3"/>
  <c r="AS467" i="3" s="1"/>
  <c r="AT481" i="3"/>
  <c r="AT467" i="3" s="1"/>
  <c r="AU481" i="3"/>
  <c r="AU467" i="3" s="1"/>
  <c r="AV481" i="3"/>
  <c r="AV467" i="3" s="1"/>
  <c r="AW481" i="3"/>
  <c r="AW467" i="3" s="1"/>
  <c r="AX481" i="3"/>
  <c r="AX467" i="3" s="1"/>
  <c r="AY481" i="3"/>
  <c r="AY467" i="3" s="1"/>
  <c r="AZ481" i="3"/>
  <c r="AZ467" i="3" s="1"/>
  <c r="BA481" i="3"/>
  <c r="BA467" i="3" s="1"/>
  <c r="BB481" i="3"/>
  <c r="BB467" i="3" s="1"/>
  <c r="BC481" i="3"/>
  <c r="BC467" i="3" s="1"/>
  <c r="BD481" i="3"/>
  <c r="BD467" i="3" s="1"/>
  <c r="BE481" i="3"/>
  <c r="BE467" i="3" s="1"/>
  <c r="BF481" i="3"/>
  <c r="BF467" i="3" s="1"/>
  <c r="BG481" i="3"/>
  <c r="BG467" i="3" s="1"/>
  <c r="BH481" i="3"/>
  <c r="BH467" i="3" s="1"/>
  <c r="BI481" i="3"/>
  <c r="BI467" i="3" s="1"/>
  <c r="BJ481" i="3"/>
  <c r="BJ467" i="3" s="1"/>
  <c r="BK481" i="3"/>
  <c r="BK467" i="3" s="1"/>
  <c r="BL481" i="3"/>
  <c r="BL467" i="3" s="1"/>
  <c r="BM481" i="3"/>
  <c r="BM467" i="3" s="1"/>
  <c r="BN481" i="3"/>
  <c r="BN467" i="3" s="1"/>
  <c r="BO481" i="3"/>
  <c r="BO467" i="3" s="1"/>
  <c r="BP481" i="3"/>
  <c r="BP467" i="3" s="1"/>
  <c r="BQ481" i="3"/>
  <c r="BQ467" i="3" s="1"/>
  <c r="BR481" i="3"/>
  <c r="BR467" i="3" s="1"/>
  <c r="BS481" i="3"/>
  <c r="BS467" i="3" s="1"/>
  <c r="BT481" i="3"/>
  <c r="BT467" i="3" s="1"/>
  <c r="BU481" i="3"/>
  <c r="BU467" i="3" s="1"/>
  <c r="BV481" i="3"/>
  <c r="BV467" i="3" s="1"/>
  <c r="BW481" i="3"/>
  <c r="BW467" i="3" s="1"/>
  <c r="BX481" i="3"/>
  <c r="BX467" i="3" s="1"/>
  <c r="BY481" i="3"/>
  <c r="BY467" i="3" s="1"/>
  <c r="BZ481" i="3"/>
  <c r="BZ467" i="3" s="1"/>
  <c r="CA481" i="3"/>
  <c r="CA467" i="3" s="1"/>
  <c r="CB481" i="3"/>
  <c r="CB467" i="3" s="1"/>
  <c r="CC481" i="3"/>
  <c r="CC467" i="3" s="1"/>
  <c r="CD481" i="3"/>
  <c r="CD467" i="3" s="1"/>
  <c r="CE481" i="3"/>
  <c r="CE467" i="3" s="1"/>
  <c r="CF481" i="3"/>
  <c r="CF467" i="3" s="1"/>
  <c r="CG481" i="3"/>
  <c r="CG467" i="3" s="1"/>
  <c r="CH481" i="3"/>
  <c r="CH467" i="3" s="1"/>
  <c r="CI481" i="3"/>
  <c r="CI467" i="3" s="1"/>
  <c r="CJ481" i="3"/>
  <c r="CJ467" i="3" s="1"/>
  <c r="CK481" i="3"/>
  <c r="CK467" i="3" s="1"/>
  <c r="CL481" i="3"/>
  <c r="CL467" i="3" s="1"/>
  <c r="CM481" i="3"/>
  <c r="CM467" i="3" s="1"/>
  <c r="CN481" i="3"/>
  <c r="CN467" i="3" s="1"/>
  <c r="CO481" i="3"/>
  <c r="CO467" i="3" s="1"/>
  <c r="CP481" i="3"/>
  <c r="CP467" i="3" s="1"/>
  <c r="CQ481" i="3"/>
  <c r="CQ467" i="3" s="1"/>
  <c r="CR481" i="3"/>
  <c r="CR467" i="3" s="1"/>
  <c r="CS481" i="3"/>
  <c r="CS467" i="3" s="1"/>
  <c r="CT481" i="3"/>
  <c r="CT467" i="3" s="1"/>
  <c r="CU481" i="3"/>
  <c r="CU467" i="3" s="1"/>
  <c r="CV481" i="3"/>
  <c r="CV467" i="3" s="1"/>
  <c r="CW481" i="3"/>
  <c r="CW467" i="3" s="1"/>
  <c r="CX481" i="3"/>
  <c r="CX467" i="3" s="1"/>
  <c r="CY481" i="3"/>
  <c r="CY467" i="3" s="1"/>
  <c r="CZ481" i="3"/>
  <c r="CZ467" i="3" s="1"/>
  <c r="DA481" i="3"/>
  <c r="DA467" i="3" s="1"/>
  <c r="DB481" i="3"/>
  <c r="DB467" i="3" s="1"/>
  <c r="DC481" i="3"/>
  <c r="DC467" i="3" s="1"/>
  <c r="DD481" i="3"/>
  <c r="DD467" i="3" s="1"/>
  <c r="DE481" i="3"/>
  <c r="DE467" i="3" s="1"/>
  <c r="DF481" i="3"/>
  <c r="DF467" i="3" s="1"/>
  <c r="DG481" i="3"/>
  <c r="DG467" i="3" s="1"/>
  <c r="DH481" i="3"/>
  <c r="DH467" i="3" s="1"/>
  <c r="DI481" i="3"/>
  <c r="DI467" i="3" s="1"/>
  <c r="DJ481" i="3"/>
  <c r="DJ467" i="3" s="1"/>
  <c r="DK481" i="3"/>
  <c r="DK467" i="3" s="1"/>
  <c r="DL481" i="3"/>
  <c r="DL467" i="3" s="1"/>
  <c r="DM481" i="3"/>
  <c r="DM467" i="3" s="1"/>
  <c r="DN481" i="3"/>
  <c r="DN467" i="3" s="1"/>
  <c r="DO481" i="3"/>
  <c r="DO467" i="3" s="1"/>
  <c r="DP481" i="3"/>
  <c r="DP467" i="3" s="1"/>
  <c r="DQ481" i="3"/>
  <c r="DQ467" i="3" s="1"/>
  <c r="DR481" i="3"/>
  <c r="DR467" i="3" s="1"/>
  <c r="DS481" i="3"/>
  <c r="DS467" i="3" s="1"/>
  <c r="DT481" i="3"/>
  <c r="DT467" i="3" s="1"/>
  <c r="DU481" i="3"/>
  <c r="DU467" i="3" s="1"/>
  <c r="DV481" i="3"/>
  <c r="DV467" i="3" s="1"/>
  <c r="DW481" i="3"/>
  <c r="DW467" i="3" s="1"/>
  <c r="DX481" i="3"/>
  <c r="DX467" i="3" s="1"/>
  <c r="DY481" i="3"/>
  <c r="DY467" i="3" s="1"/>
  <c r="DZ481" i="3"/>
  <c r="DZ467" i="3" s="1"/>
  <c r="EA481" i="3"/>
  <c r="EA467" i="3" s="1"/>
  <c r="EB481" i="3"/>
  <c r="EB467" i="3" s="1"/>
  <c r="EC481" i="3"/>
  <c r="EC467" i="3" s="1"/>
  <c r="ED481" i="3"/>
  <c r="ED467" i="3" s="1"/>
  <c r="EE481" i="3"/>
  <c r="EE467" i="3" s="1"/>
  <c r="EF481" i="3"/>
  <c r="EF467" i="3" s="1"/>
  <c r="EG481" i="3"/>
  <c r="EG467" i="3" s="1"/>
  <c r="EH481" i="3"/>
  <c r="EH467" i="3" s="1"/>
  <c r="EI481" i="3"/>
  <c r="EI467" i="3" s="1"/>
  <c r="EJ481" i="3"/>
  <c r="EJ467" i="3" s="1"/>
  <c r="EK481" i="3"/>
  <c r="EK467" i="3" s="1"/>
  <c r="EL481" i="3"/>
  <c r="EL467" i="3" s="1"/>
  <c r="EM481" i="3"/>
  <c r="EM467" i="3" s="1"/>
  <c r="EN481" i="3"/>
  <c r="EN467" i="3" s="1"/>
  <c r="EO481" i="3"/>
  <c r="EO467" i="3" s="1"/>
  <c r="EP481" i="3"/>
  <c r="EP467" i="3" s="1"/>
  <c r="EQ481" i="3"/>
  <c r="EQ467" i="3" s="1"/>
  <c r="ER481" i="3"/>
  <c r="ER467" i="3" s="1"/>
  <c r="ER466" i="3" s="1"/>
  <c r="ES481" i="3"/>
  <c r="ES467" i="3" s="1"/>
  <c r="ET481" i="3"/>
  <c r="ET467" i="3" s="1"/>
  <c r="EU481" i="3"/>
  <c r="EU467" i="3" s="1"/>
  <c r="EV481" i="3"/>
  <c r="EV467" i="3" s="1"/>
  <c r="EW481" i="3"/>
  <c r="EW467" i="3" s="1"/>
  <c r="EX481" i="3"/>
  <c r="EX467" i="3" s="1"/>
  <c r="EY481" i="3"/>
  <c r="EY467" i="3" s="1"/>
  <c r="D482" i="3"/>
  <c r="D468" i="3" s="1"/>
  <c r="E482" i="3"/>
  <c r="E468" i="3" s="1"/>
  <c r="F482" i="3"/>
  <c r="F468" i="3" s="1"/>
  <c r="G482" i="3"/>
  <c r="G468" i="3" s="1"/>
  <c r="H482" i="3"/>
  <c r="H468" i="3" s="1"/>
  <c r="I482" i="3"/>
  <c r="I468" i="3" s="1"/>
  <c r="J482" i="3"/>
  <c r="J468" i="3" s="1"/>
  <c r="K482" i="3"/>
  <c r="K468" i="3" s="1"/>
  <c r="L482" i="3"/>
  <c r="L468" i="3" s="1"/>
  <c r="M482" i="3"/>
  <c r="M468" i="3" s="1"/>
  <c r="N482" i="3"/>
  <c r="N468" i="3" s="1"/>
  <c r="O482" i="3"/>
  <c r="O468" i="3" s="1"/>
  <c r="P482" i="3"/>
  <c r="P468" i="3" s="1"/>
  <c r="Q482" i="3"/>
  <c r="Q468" i="3" s="1"/>
  <c r="R482" i="3"/>
  <c r="R468" i="3" s="1"/>
  <c r="S482" i="3"/>
  <c r="S468" i="3" s="1"/>
  <c r="T482" i="3"/>
  <c r="T468" i="3" s="1"/>
  <c r="U482" i="3"/>
  <c r="U468" i="3" s="1"/>
  <c r="V482" i="3"/>
  <c r="V468" i="3" s="1"/>
  <c r="W482" i="3"/>
  <c r="W468" i="3" s="1"/>
  <c r="X482" i="3"/>
  <c r="X468" i="3" s="1"/>
  <c r="Y482" i="3"/>
  <c r="Y468" i="3" s="1"/>
  <c r="Z482" i="3"/>
  <c r="Z468" i="3" s="1"/>
  <c r="AA482" i="3"/>
  <c r="AA468" i="3" s="1"/>
  <c r="AB482" i="3"/>
  <c r="AB468" i="3" s="1"/>
  <c r="AC482" i="3"/>
  <c r="AC468" i="3" s="1"/>
  <c r="AD482" i="3"/>
  <c r="AD468" i="3" s="1"/>
  <c r="AE482" i="3"/>
  <c r="AE468" i="3" s="1"/>
  <c r="AF482" i="3"/>
  <c r="AF468" i="3" s="1"/>
  <c r="AG482" i="3"/>
  <c r="AG468" i="3" s="1"/>
  <c r="AH482" i="3"/>
  <c r="AH468" i="3" s="1"/>
  <c r="AI482" i="3"/>
  <c r="AI468" i="3" s="1"/>
  <c r="AJ482" i="3"/>
  <c r="AJ468" i="3" s="1"/>
  <c r="AK482" i="3"/>
  <c r="AK468" i="3" s="1"/>
  <c r="AL482" i="3"/>
  <c r="AL468" i="3" s="1"/>
  <c r="AM482" i="3"/>
  <c r="AM468" i="3" s="1"/>
  <c r="AN482" i="3"/>
  <c r="AN468" i="3" s="1"/>
  <c r="AO482" i="3"/>
  <c r="AO468" i="3" s="1"/>
  <c r="AP482" i="3"/>
  <c r="AP468" i="3" s="1"/>
  <c r="AQ482" i="3"/>
  <c r="AQ468" i="3" s="1"/>
  <c r="AR482" i="3"/>
  <c r="AR468" i="3" s="1"/>
  <c r="AS482" i="3"/>
  <c r="AS468" i="3" s="1"/>
  <c r="AT482" i="3"/>
  <c r="AT468" i="3" s="1"/>
  <c r="AU482" i="3"/>
  <c r="AU468" i="3" s="1"/>
  <c r="AV482" i="3"/>
  <c r="AV468" i="3" s="1"/>
  <c r="AW482" i="3"/>
  <c r="AW468" i="3" s="1"/>
  <c r="AX482" i="3"/>
  <c r="AX468" i="3" s="1"/>
  <c r="AY482" i="3"/>
  <c r="AY468" i="3" s="1"/>
  <c r="AZ482" i="3"/>
  <c r="AZ468" i="3" s="1"/>
  <c r="BA482" i="3"/>
  <c r="BA468" i="3" s="1"/>
  <c r="BB482" i="3"/>
  <c r="BB468" i="3" s="1"/>
  <c r="BC482" i="3"/>
  <c r="BC468" i="3" s="1"/>
  <c r="BD482" i="3"/>
  <c r="BD468" i="3" s="1"/>
  <c r="BE482" i="3"/>
  <c r="BE468" i="3" s="1"/>
  <c r="BF482" i="3"/>
  <c r="BF468" i="3" s="1"/>
  <c r="BG482" i="3"/>
  <c r="BG468" i="3" s="1"/>
  <c r="BH482" i="3"/>
  <c r="BH468" i="3" s="1"/>
  <c r="BI482" i="3"/>
  <c r="BI468" i="3" s="1"/>
  <c r="BJ482" i="3"/>
  <c r="BJ468" i="3" s="1"/>
  <c r="BK482" i="3"/>
  <c r="BK468" i="3" s="1"/>
  <c r="BL482" i="3"/>
  <c r="BL468" i="3" s="1"/>
  <c r="BM482" i="3"/>
  <c r="BM468" i="3" s="1"/>
  <c r="BN482" i="3"/>
  <c r="BN468" i="3" s="1"/>
  <c r="BO482" i="3"/>
  <c r="BO468" i="3" s="1"/>
  <c r="BP482" i="3"/>
  <c r="BP468" i="3" s="1"/>
  <c r="BQ482" i="3"/>
  <c r="BQ468" i="3" s="1"/>
  <c r="BR482" i="3"/>
  <c r="BR468" i="3" s="1"/>
  <c r="BS482" i="3"/>
  <c r="BS468" i="3" s="1"/>
  <c r="BT482" i="3"/>
  <c r="BT468" i="3" s="1"/>
  <c r="BU482" i="3"/>
  <c r="BU468" i="3" s="1"/>
  <c r="BV482" i="3"/>
  <c r="BV468" i="3" s="1"/>
  <c r="BW482" i="3"/>
  <c r="BW468" i="3" s="1"/>
  <c r="BX482" i="3"/>
  <c r="BX468" i="3" s="1"/>
  <c r="BY482" i="3"/>
  <c r="BY468" i="3" s="1"/>
  <c r="BZ482" i="3"/>
  <c r="BZ468" i="3" s="1"/>
  <c r="CA482" i="3"/>
  <c r="CA468" i="3" s="1"/>
  <c r="CB482" i="3"/>
  <c r="CB468" i="3" s="1"/>
  <c r="CC482" i="3"/>
  <c r="CC468" i="3" s="1"/>
  <c r="CD482" i="3"/>
  <c r="CD468" i="3" s="1"/>
  <c r="CE482" i="3"/>
  <c r="CE468" i="3" s="1"/>
  <c r="CF482" i="3"/>
  <c r="CF468" i="3" s="1"/>
  <c r="CG482" i="3"/>
  <c r="CG468" i="3" s="1"/>
  <c r="CH482" i="3"/>
  <c r="CH468" i="3" s="1"/>
  <c r="CI482" i="3"/>
  <c r="CI468" i="3" s="1"/>
  <c r="CJ482" i="3"/>
  <c r="CJ468" i="3" s="1"/>
  <c r="CK482" i="3"/>
  <c r="CK468" i="3" s="1"/>
  <c r="CL482" i="3"/>
  <c r="CL468" i="3" s="1"/>
  <c r="CM482" i="3"/>
  <c r="CM468" i="3" s="1"/>
  <c r="CN482" i="3"/>
  <c r="CN468" i="3" s="1"/>
  <c r="CO482" i="3"/>
  <c r="CO468" i="3" s="1"/>
  <c r="CP482" i="3"/>
  <c r="CP468" i="3" s="1"/>
  <c r="CQ482" i="3"/>
  <c r="CQ468" i="3" s="1"/>
  <c r="CR482" i="3"/>
  <c r="CR468" i="3" s="1"/>
  <c r="CS482" i="3"/>
  <c r="CS468" i="3" s="1"/>
  <c r="CT482" i="3"/>
  <c r="CT468" i="3" s="1"/>
  <c r="CU482" i="3"/>
  <c r="CU468" i="3" s="1"/>
  <c r="CV482" i="3"/>
  <c r="CV468" i="3" s="1"/>
  <c r="CW482" i="3"/>
  <c r="CW468" i="3" s="1"/>
  <c r="CX482" i="3"/>
  <c r="CX468" i="3" s="1"/>
  <c r="CY482" i="3"/>
  <c r="CY468" i="3" s="1"/>
  <c r="CZ482" i="3"/>
  <c r="CZ468" i="3" s="1"/>
  <c r="DA482" i="3"/>
  <c r="DA468" i="3" s="1"/>
  <c r="DB482" i="3"/>
  <c r="DB468" i="3" s="1"/>
  <c r="DC482" i="3"/>
  <c r="DC468" i="3" s="1"/>
  <c r="DD482" i="3"/>
  <c r="DD468" i="3" s="1"/>
  <c r="DE482" i="3"/>
  <c r="DE468" i="3" s="1"/>
  <c r="DF482" i="3"/>
  <c r="DF468" i="3" s="1"/>
  <c r="DG482" i="3"/>
  <c r="DG468" i="3" s="1"/>
  <c r="DH482" i="3"/>
  <c r="DH468" i="3" s="1"/>
  <c r="DI482" i="3"/>
  <c r="DI468" i="3" s="1"/>
  <c r="DJ482" i="3"/>
  <c r="DJ468" i="3" s="1"/>
  <c r="DK482" i="3"/>
  <c r="DK468" i="3" s="1"/>
  <c r="DL482" i="3"/>
  <c r="DL468" i="3" s="1"/>
  <c r="DM482" i="3"/>
  <c r="DM468" i="3" s="1"/>
  <c r="DN482" i="3"/>
  <c r="DN468" i="3" s="1"/>
  <c r="DO482" i="3"/>
  <c r="DO468" i="3" s="1"/>
  <c r="DP482" i="3"/>
  <c r="DP468" i="3" s="1"/>
  <c r="DQ482" i="3"/>
  <c r="DQ468" i="3" s="1"/>
  <c r="DR482" i="3"/>
  <c r="DR468" i="3" s="1"/>
  <c r="DS482" i="3"/>
  <c r="DS468" i="3" s="1"/>
  <c r="DT482" i="3"/>
  <c r="DT468" i="3" s="1"/>
  <c r="DU482" i="3"/>
  <c r="DU468" i="3" s="1"/>
  <c r="DV482" i="3"/>
  <c r="DV468" i="3" s="1"/>
  <c r="DW482" i="3"/>
  <c r="DW468" i="3" s="1"/>
  <c r="DX482" i="3"/>
  <c r="DX468" i="3" s="1"/>
  <c r="DY482" i="3"/>
  <c r="DY468" i="3" s="1"/>
  <c r="DZ482" i="3"/>
  <c r="DZ468" i="3" s="1"/>
  <c r="EA482" i="3"/>
  <c r="EA468" i="3" s="1"/>
  <c r="EB482" i="3"/>
  <c r="EB468" i="3" s="1"/>
  <c r="EC482" i="3"/>
  <c r="EC468" i="3" s="1"/>
  <c r="ED482" i="3"/>
  <c r="ED468" i="3" s="1"/>
  <c r="EE482" i="3"/>
  <c r="EE468" i="3" s="1"/>
  <c r="EF482" i="3"/>
  <c r="EF468" i="3" s="1"/>
  <c r="EG482" i="3"/>
  <c r="EG468" i="3" s="1"/>
  <c r="EH482" i="3"/>
  <c r="EH468" i="3" s="1"/>
  <c r="EI482" i="3"/>
  <c r="EI468" i="3" s="1"/>
  <c r="EJ482" i="3"/>
  <c r="EJ468" i="3" s="1"/>
  <c r="EK482" i="3"/>
  <c r="EK468" i="3" s="1"/>
  <c r="EL482" i="3"/>
  <c r="EL468" i="3" s="1"/>
  <c r="EM482" i="3"/>
  <c r="EM468" i="3" s="1"/>
  <c r="EN482" i="3"/>
  <c r="EN468" i="3" s="1"/>
  <c r="EO482" i="3"/>
  <c r="EO468" i="3" s="1"/>
  <c r="EP482" i="3"/>
  <c r="EP468" i="3" s="1"/>
  <c r="EQ482" i="3"/>
  <c r="EQ468" i="3" s="1"/>
  <c r="ER482" i="3"/>
  <c r="ER468" i="3" s="1"/>
  <c r="ES482" i="3"/>
  <c r="ES468" i="3" s="1"/>
  <c r="ET482" i="3"/>
  <c r="ET468" i="3" s="1"/>
  <c r="EU482" i="3"/>
  <c r="EU468" i="3" s="1"/>
  <c r="EV482" i="3"/>
  <c r="EV468" i="3" s="1"/>
  <c r="EW482" i="3"/>
  <c r="EW468" i="3" s="1"/>
  <c r="EX482" i="3"/>
  <c r="EX468" i="3" s="1"/>
  <c r="EY482" i="3"/>
  <c r="EY468" i="3" s="1"/>
  <c r="D483" i="3"/>
  <c r="D469" i="3" s="1"/>
  <c r="E483" i="3"/>
  <c r="E469" i="3" s="1"/>
  <c r="F483" i="3"/>
  <c r="F469" i="3" s="1"/>
  <c r="G483" i="3"/>
  <c r="G469" i="3" s="1"/>
  <c r="H483" i="3"/>
  <c r="H469" i="3" s="1"/>
  <c r="I483" i="3"/>
  <c r="I469" i="3" s="1"/>
  <c r="J483" i="3"/>
  <c r="J469" i="3" s="1"/>
  <c r="K483" i="3"/>
  <c r="K469" i="3" s="1"/>
  <c r="L483" i="3"/>
  <c r="L469" i="3" s="1"/>
  <c r="M483" i="3"/>
  <c r="M469" i="3" s="1"/>
  <c r="N483" i="3"/>
  <c r="N469" i="3" s="1"/>
  <c r="O483" i="3"/>
  <c r="O469" i="3" s="1"/>
  <c r="P483" i="3"/>
  <c r="P469" i="3" s="1"/>
  <c r="Q483" i="3"/>
  <c r="Q469" i="3" s="1"/>
  <c r="R483" i="3"/>
  <c r="R469" i="3" s="1"/>
  <c r="S483" i="3"/>
  <c r="S469" i="3" s="1"/>
  <c r="T483" i="3"/>
  <c r="T469" i="3" s="1"/>
  <c r="U483" i="3"/>
  <c r="U469" i="3" s="1"/>
  <c r="V483" i="3"/>
  <c r="V469" i="3" s="1"/>
  <c r="W483" i="3"/>
  <c r="W469" i="3" s="1"/>
  <c r="X483" i="3"/>
  <c r="X469" i="3" s="1"/>
  <c r="Y483" i="3"/>
  <c r="Y469" i="3" s="1"/>
  <c r="Z483" i="3"/>
  <c r="Z469" i="3" s="1"/>
  <c r="AA483" i="3"/>
  <c r="AA469" i="3" s="1"/>
  <c r="AB483" i="3"/>
  <c r="AB469" i="3" s="1"/>
  <c r="AC483" i="3"/>
  <c r="AC469" i="3" s="1"/>
  <c r="AD483" i="3"/>
  <c r="AD469" i="3" s="1"/>
  <c r="AE483" i="3"/>
  <c r="AE469" i="3" s="1"/>
  <c r="AF483" i="3"/>
  <c r="AF469" i="3" s="1"/>
  <c r="AG483" i="3"/>
  <c r="AG469" i="3" s="1"/>
  <c r="AH483" i="3"/>
  <c r="AH469" i="3" s="1"/>
  <c r="AI483" i="3"/>
  <c r="AI469" i="3" s="1"/>
  <c r="AJ483" i="3"/>
  <c r="AJ469" i="3" s="1"/>
  <c r="AK483" i="3"/>
  <c r="AK469" i="3" s="1"/>
  <c r="AL483" i="3"/>
  <c r="AL469" i="3" s="1"/>
  <c r="AM483" i="3"/>
  <c r="AM469" i="3" s="1"/>
  <c r="AN483" i="3"/>
  <c r="AN469" i="3" s="1"/>
  <c r="AO483" i="3"/>
  <c r="AO469" i="3" s="1"/>
  <c r="AP483" i="3"/>
  <c r="AP469" i="3" s="1"/>
  <c r="AQ483" i="3"/>
  <c r="AQ469" i="3" s="1"/>
  <c r="AR483" i="3"/>
  <c r="AR469" i="3" s="1"/>
  <c r="AS483" i="3"/>
  <c r="AS469" i="3" s="1"/>
  <c r="AT483" i="3"/>
  <c r="AT469" i="3" s="1"/>
  <c r="AU483" i="3"/>
  <c r="AU469" i="3" s="1"/>
  <c r="AV483" i="3"/>
  <c r="AV469" i="3" s="1"/>
  <c r="AW483" i="3"/>
  <c r="AW469" i="3" s="1"/>
  <c r="AX483" i="3"/>
  <c r="AX469" i="3" s="1"/>
  <c r="AY483" i="3"/>
  <c r="AY469" i="3" s="1"/>
  <c r="AZ483" i="3"/>
  <c r="AZ469" i="3" s="1"/>
  <c r="BA483" i="3"/>
  <c r="BA469" i="3" s="1"/>
  <c r="BB483" i="3"/>
  <c r="BB469" i="3" s="1"/>
  <c r="BC483" i="3"/>
  <c r="BC469" i="3" s="1"/>
  <c r="BD483" i="3"/>
  <c r="BD469" i="3" s="1"/>
  <c r="BE483" i="3"/>
  <c r="BE469" i="3" s="1"/>
  <c r="BF483" i="3"/>
  <c r="BF469" i="3" s="1"/>
  <c r="BG483" i="3"/>
  <c r="BG469" i="3" s="1"/>
  <c r="BH483" i="3"/>
  <c r="BH469" i="3" s="1"/>
  <c r="BI483" i="3"/>
  <c r="BI469" i="3" s="1"/>
  <c r="BJ483" i="3"/>
  <c r="BJ469" i="3" s="1"/>
  <c r="BK483" i="3"/>
  <c r="BK469" i="3" s="1"/>
  <c r="BL483" i="3"/>
  <c r="BL469" i="3" s="1"/>
  <c r="BM483" i="3"/>
  <c r="BM469" i="3" s="1"/>
  <c r="BN483" i="3"/>
  <c r="BN469" i="3" s="1"/>
  <c r="BO483" i="3"/>
  <c r="BO469" i="3" s="1"/>
  <c r="BP483" i="3"/>
  <c r="BP469" i="3" s="1"/>
  <c r="BQ483" i="3"/>
  <c r="BQ469" i="3" s="1"/>
  <c r="BR483" i="3"/>
  <c r="BR469" i="3" s="1"/>
  <c r="BS483" i="3"/>
  <c r="BS469" i="3" s="1"/>
  <c r="BT483" i="3"/>
  <c r="BT469" i="3" s="1"/>
  <c r="BU483" i="3"/>
  <c r="BU469" i="3" s="1"/>
  <c r="BV483" i="3"/>
  <c r="BV469" i="3" s="1"/>
  <c r="BW483" i="3"/>
  <c r="BW469" i="3" s="1"/>
  <c r="BX483" i="3"/>
  <c r="BX469" i="3" s="1"/>
  <c r="BY483" i="3"/>
  <c r="BY469" i="3" s="1"/>
  <c r="BZ483" i="3"/>
  <c r="BZ469" i="3" s="1"/>
  <c r="CA483" i="3"/>
  <c r="CA469" i="3" s="1"/>
  <c r="CB483" i="3"/>
  <c r="CB469" i="3" s="1"/>
  <c r="CC483" i="3"/>
  <c r="CC469" i="3" s="1"/>
  <c r="CD483" i="3"/>
  <c r="CD469" i="3" s="1"/>
  <c r="CE483" i="3"/>
  <c r="CE469" i="3" s="1"/>
  <c r="CF483" i="3"/>
  <c r="CF469" i="3" s="1"/>
  <c r="CG483" i="3"/>
  <c r="CG469" i="3" s="1"/>
  <c r="CH483" i="3"/>
  <c r="CH469" i="3" s="1"/>
  <c r="CI483" i="3"/>
  <c r="CI469" i="3" s="1"/>
  <c r="CJ483" i="3"/>
  <c r="CJ469" i="3" s="1"/>
  <c r="CK483" i="3"/>
  <c r="CK469" i="3" s="1"/>
  <c r="CL483" i="3"/>
  <c r="CL469" i="3" s="1"/>
  <c r="CM483" i="3"/>
  <c r="CM469" i="3" s="1"/>
  <c r="CN483" i="3"/>
  <c r="CN469" i="3" s="1"/>
  <c r="CO483" i="3"/>
  <c r="CO469" i="3" s="1"/>
  <c r="CP483" i="3"/>
  <c r="CP469" i="3" s="1"/>
  <c r="CQ483" i="3"/>
  <c r="CQ469" i="3" s="1"/>
  <c r="CR483" i="3"/>
  <c r="CR469" i="3" s="1"/>
  <c r="CS483" i="3"/>
  <c r="CS469" i="3" s="1"/>
  <c r="CT483" i="3"/>
  <c r="CT469" i="3" s="1"/>
  <c r="CU483" i="3"/>
  <c r="CU469" i="3" s="1"/>
  <c r="CV483" i="3"/>
  <c r="CV469" i="3" s="1"/>
  <c r="CW483" i="3"/>
  <c r="CW469" i="3" s="1"/>
  <c r="CX483" i="3"/>
  <c r="CX469" i="3" s="1"/>
  <c r="CY483" i="3"/>
  <c r="CY469" i="3" s="1"/>
  <c r="CZ483" i="3"/>
  <c r="CZ469" i="3" s="1"/>
  <c r="DA483" i="3"/>
  <c r="DA469" i="3" s="1"/>
  <c r="DB483" i="3"/>
  <c r="DB469" i="3" s="1"/>
  <c r="DC483" i="3"/>
  <c r="DC469" i="3" s="1"/>
  <c r="DD483" i="3"/>
  <c r="DD469" i="3" s="1"/>
  <c r="DE483" i="3"/>
  <c r="DE469" i="3" s="1"/>
  <c r="DF483" i="3"/>
  <c r="DF469" i="3" s="1"/>
  <c r="DG483" i="3"/>
  <c r="DG469" i="3" s="1"/>
  <c r="DH483" i="3"/>
  <c r="DH469" i="3" s="1"/>
  <c r="DI483" i="3"/>
  <c r="DI469" i="3" s="1"/>
  <c r="DJ483" i="3"/>
  <c r="DJ469" i="3" s="1"/>
  <c r="DK483" i="3"/>
  <c r="DK469" i="3" s="1"/>
  <c r="DL483" i="3"/>
  <c r="DL469" i="3" s="1"/>
  <c r="DM483" i="3"/>
  <c r="DM469" i="3" s="1"/>
  <c r="DN483" i="3"/>
  <c r="DN469" i="3" s="1"/>
  <c r="DO483" i="3"/>
  <c r="DO469" i="3" s="1"/>
  <c r="DP483" i="3"/>
  <c r="DP469" i="3" s="1"/>
  <c r="DQ483" i="3"/>
  <c r="DQ469" i="3" s="1"/>
  <c r="DR483" i="3"/>
  <c r="DR469" i="3" s="1"/>
  <c r="DS483" i="3"/>
  <c r="DS469" i="3" s="1"/>
  <c r="DT483" i="3"/>
  <c r="DT469" i="3" s="1"/>
  <c r="DU483" i="3"/>
  <c r="DU469" i="3" s="1"/>
  <c r="DV483" i="3"/>
  <c r="DV469" i="3" s="1"/>
  <c r="DW483" i="3"/>
  <c r="DW469" i="3" s="1"/>
  <c r="DX483" i="3"/>
  <c r="DX469" i="3" s="1"/>
  <c r="DY483" i="3"/>
  <c r="DY469" i="3" s="1"/>
  <c r="DZ483" i="3"/>
  <c r="DZ469" i="3" s="1"/>
  <c r="EA483" i="3"/>
  <c r="EA469" i="3" s="1"/>
  <c r="EB483" i="3"/>
  <c r="EB469" i="3" s="1"/>
  <c r="EC483" i="3"/>
  <c r="EC469" i="3" s="1"/>
  <c r="ED483" i="3"/>
  <c r="ED469" i="3" s="1"/>
  <c r="EE483" i="3"/>
  <c r="EE469" i="3" s="1"/>
  <c r="EF483" i="3"/>
  <c r="EF469" i="3" s="1"/>
  <c r="EG483" i="3"/>
  <c r="EG469" i="3" s="1"/>
  <c r="EH483" i="3"/>
  <c r="EH469" i="3" s="1"/>
  <c r="EI483" i="3"/>
  <c r="EI469" i="3" s="1"/>
  <c r="EJ483" i="3"/>
  <c r="EJ469" i="3" s="1"/>
  <c r="EK483" i="3"/>
  <c r="EK469" i="3" s="1"/>
  <c r="EL483" i="3"/>
  <c r="EL469" i="3" s="1"/>
  <c r="EM483" i="3"/>
  <c r="EM469" i="3" s="1"/>
  <c r="EN483" i="3"/>
  <c r="EN469" i="3" s="1"/>
  <c r="EO483" i="3"/>
  <c r="EO469" i="3" s="1"/>
  <c r="EP483" i="3"/>
  <c r="EP469" i="3" s="1"/>
  <c r="EQ483" i="3"/>
  <c r="EQ469" i="3" s="1"/>
  <c r="ER483" i="3"/>
  <c r="ER469" i="3" s="1"/>
  <c r="ES483" i="3"/>
  <c r="ES469" i="3" s="1"/>
  <c r="ET483" i="3"/>
  <c r="ET469" i="3" s="1"/>
  <c r="EU483" i="3"/>
  <c r="EU469" i="3" s="1"/>
  <c r="EV483" i="3"/>
  <c r="EV469" i="3" s="1"/>
  <c r="EW483" i="3"/>
  <c r="EW469" i="3" s="1"/>
  <c r="EX483" i="3"/>
  <c r="EX469" i="3" s="1"/>
  <c r="EY483" i="3"/>
  <c r="EY469" i="3" s="1"/>
  <c r="E222" i="5"/>
  <c r="E54" i="5"/>
  <c r="E51" i="5"/>
  <c r="BZ465" i="3"/>
  <c r="BT463" i="3"/>
  <c r="BL463" i="3"/>
  <c r="BJ463" i="3"/>
  <c r="BE463" i="3"/>
  <c r="BD463" i="3"/>
  <c r="AV463" i="3"/>
  <c r="T463" i="3"/>
  <c r="J463" i="3"/>
  <c r="I463" i="3"/>
  <c r="G463" i="3"/>
  <c r="D488" i="3"/>
  <c r="D463" i="3" s="1"/>
  <c r="D490" i="3"/>
  <c r="D465" i="3" s="1"/>
  <c r="EX205" i="3"/>
  <c r="EW205" i="3"/>
  <c r="EV205" i="3"/>
  <c r="EU205" i="3"/>
  <c r="ET205" i="3"/>
  <c r="ES205" i="3"/>
  <c r="ER205" i="3"/>
  <c r="EY470" i="3"/>
  <c r="EX470" i="3"/>
  <c r="EW470" i="3"/>
  <c r="EV470" i="3"/>
  <c r="EU470" i="3"/>
  <c r="ET470" i="3"/>
  <c r="ES470" i="3"/>
  <c r="ER470" i="3"/>
  <c r="ET465" i="3"/>
  <c r="EY464" i="3"/>
  <c r="EX464" i="3"/>
  <c r="EW464" i="3"/>
  <c r="EV464" i="3"/>
  <c r="EU464" i="3"/>
  <c r="ET464" i="3"/>
  <c r="ES464" i="3"/>
  <c r="ER464" i="3"/>
  <c r="ET463" i="3"/>
  <c r="ER463" i="3"/>
  <c r="EY462" i="3"/>
  <c r="EX462" i="3"/>
  <c r="EY410" i="3"/>
  <c r="EY407" i="3"/>
  <c r="EY406" i="3"/>
  <c r="EY405" i="3"/>
  <c r="EY404" i="3"/>
  <c r="EY403" i="3"/>
  <c r="EY402" i="3"/>
  <c r="EY401" i="3"/>
  <c r="EY400" i="3"/>
  <c r="EY399" i="3"/>
  <c r="EY398" i="3"/>
  <c r="EY397" i="3"/>
  <c r="EY396" i="3"/>
  <c r="EY395" i="3"/>
  <c r="EY394" i="3"/>
  <c r="EY393" i="3"/>
  <c r="EY392" i="3"/>
  <c r="EY391" i="3"/>
  <c r="EY390" i="3"/>
  <c r="EY389" i="3"/>
  <c r="EY388" i="3"/>
  <c r="EY387" i="3"/>
  <c r="EY386" i="3"/>
  <c r="EY385" i="3"/>
  <c r="EY384" i="3"/>
  <c r="EY383" i="3"/>
  <c r="EY382" i="3"/>
  <c r="EY381" i="3"/>
  <c r="EY380" i="3"/>
  <c r="EY379" i="3"/>
  <c r="EY378" i="3"/>
  <c r="EY377" i="3"/>
  <c r="EY376" i="3"/>
  <c r="EY375" i="3"/>
  <c r="EY374" i="3"/>
  <c r="EY373" i="3"/>
  <c r="EY372" i="3"/>
  <c r="EY371" i="3"/>
  <c r="EY370" i="3"/>
  <c r="EY369" i="3"/>
  <c r="EY368" i="3"/>
  <c r="EY367" i="3"/>
  <c r="EY366" i="3"/>
  <c r="EY365" i="3"/>
  <c r="EY364" i="3"/>
  <c r="EY363" i="3"/>
  <c r="EY362" i="3"/>
  <c r="EY361" i="3"/>
  <c r="EY360" i="3"/>
  <c r="EY359" i="3"/>
  <c r="EY358" i="3"/>
  <c r="EY357" i="3"/>
  <c r="EY356" i="3"/>
  <c r="EY355" i="3"/>
  <c r="EY354" i="3"/>
  <c r="EY353" i="3"/>
  <c r="EY351" i="3"/>
  <c r="EY350" i="3"/>
  <c r="EY349" i="3"/>
  <c r="EY348" i="3"/>
  <c r="EY347" i="3"/>
  <c r="EY346" i="3"/>
  <c r="EY345" i="3"/>
  <c r="EY344" i="3"/>
  <c r="EY343" i="3"/>
  <c r="EY342" i="3"/>
  <c r="EY341" i="3"/>
  <c r="EY340" i="3"/>
  <c r="EY339" i="3"/>
  <c r="EY338" i="3"/>
  <c r="EY337" i="3"/>
  <c r="EY336" i="3"/>
  <c r="EY335" i="3"/>
  <c r="EY334" i="3"/>
  <c r="EY333" i="3"/>
  <c r="EY332" i="3"/>
  <c r="EY331" i="3"/>
  <c r="EY330" i="3"/>
  <c r="EY329" i="3"/>
  <c r="EY328" i="3"/>
  <c r="EY327" i="3"/>
  <c r="EY326" i="3"/>
  <c r="EY325" i="3"/>
  <c r="EY324" i="3"/>
  <c r="EY323" i="3"/>
  <c r="EY322" i="3"/>
  <c r="EY321" i="3"/>
  <c r="EY320" i="3"/>
  <c r="EY319" i="3"/>
  <c r="EY318" i="3"/>
  <c r="EY317" i="3"/>
  <c r="EY316" i="3"/>
  <c r="EY315" i="3"/>
  <c r="EY314" i="3"/>
  <c r="EY313" i="3"/>
  <c r="EY312" i="3"/>
  <c r="EY311" i="3"/>
  <c r="EY310" i="3"/>
  <c r="EY309" i="3"/>
  <c r="EY308" i="3"/>
  <c r="EY307" i="3"/>
  <c r="EY306" i="3"/>
  <c r="EY305" i="3"/>
  <c r="EY304" i="3"/>
  <c r="EY303" i="3"/>
  <c r="EY302" i="3"/>
  <c r="EY301" i="3"/>
  <c r="EY300" i="3"/>
  <c r="EY299" i="3"/>
  <c r="EY298" i="3"/>
  <c r="EY297" i="3"/>
  <c r="EY296" i="3"/>
  <c r="EY295" i="3"/>
  <c r="EY294" i="3"/>
  <c r="EY293" i="3"/>
  <c r="EY292" i="3"/>
  <c r="EY291" i="3"/>
  <c r="EY290" i="3"/>
  <c r="EY289" i="3"/>
  <c r="EY288" i="3"/>
  <c r="EY287" i="3"/>
  <c r="EY286" i="3"/>
  <c r="EY285" i="3"/>
  <c r="EY284" i="3"/>
  <c r="EY283" i="3"/>
  <c r="EY282" i="3"/>
  <c r="EY281" i="3"/>
  <c r="EY280" i="3"/>
  <c r="EY279" i="3"/>
  <c r="EY278" i="3"/>
  <c r="EY277" i="3"/>
  <c r="EY276" i="3"/>
  <c r="EY275" i="3"/>
  <c r="EY274" i="3"/>
  <c r="EY273" i="3"/>
  <c r="EY272" i="3"/>
  <c r="EY271" i="3"/>
  <c r="EY270" i="3"/>
  <c r="EY269" i="3"/>
  <c r="EY268" i="3"/>
  <c r="EY267" i="3"/>
  <c r="EY266" i="3"/>
  <c r="EY265" i="3"/>
  <c r="EY264" i="3"/>
  <c r="EY263" i="3"/>
  <c r="EY262" i="3"/>
  <c r="EY261" i="3"/>
  <c r="EY260" i="3"/>
  <c r="EY259" i="3"/>
  <c r="EY258" i="3"/>
  <c r="EY257" i="3"/>
  <c r="EY256" i="3"/>
  <c r="EY255" i="3"/>
  <c r="EY254" i="3"/>
  <c r="EY253" i="3"/>
  <c r="EY252" i="3"/>
  <c r="EY251" i="3"/>
  <c r="EY250" i="3"/>
  <c r="EY249" i="3"/>
  <c r="EY248" i="3"/>
  <c r="EY247" i="3"/>
  <c r="EY246" i="3"/>
  <c r="EY245" i="3"/>
  <c r="EY244" i="3"/>
  <c r="EY243" i="3"/>
  <c r="EY242" i="3"/>
  <c r="EY241" i="3"/>
  <c r="EY240" i="3"/>
  <c r="EY239" i="3"/>
  <c r="EY238" i="3"/>
  <c r="EY237" i="3"/>
  <c r="EY236" i="3"/>
  <c r="EY235" i="3"/>
  <c r="EY234" i="3"/>
  <c r="EY233" i="3"/>
  <c r="EY232" i="3"/>
  <c r="EY231" i="3"/>
  <c r="EY230" i="3"/>
  <c r="EY229" i="3"/>
  <c r="EY228" i="3"/>
  <c r="EY227" i="3"/>
  <c r="EY226" i="3"/>
  <c r="EY225" i="3"/>
  <c r="EY224" i="3"/>
  <c r="EY223" i="3"/>
  <c r="EY222" i="3"/>
  <c r="EY221" i="3"/>
  <c r="EY220" i="3"/>
  <c r="EY219" i="3"/>
  <c r="EY218" i="3"/>
  <c r="EY217" i="3"/>
  <c r="EY216" i="3"/>
  <c r="EY215" i="3"/>
  <c r="EY214" i="3"/>
  <c r="EY213" i="3"/>
  <c r="EY212" i="3"/>
  <c r="EY211" i="3"/>
  <c r="EY210" i="3"/>
  <c r="EY209" i="3"/>
  <c r="EY208" i="3"/>
  <c r="E118" i="5"/>
  <c r="E216" i="5"/>
  <c r="EX410" i="3"/>
  <c r="EW410" i="3"/>
  <c r="EV410" i="3"/>
  <c r="EU410" i="3"/>
  <c r="ET410" i="3"/>
  <c r="ES410" i="3"/>
  <c r="ER410" i="3"/>
  <c r="EX407" i="3"/>
  <c r="EW407" i="3"/>
  <c r="EV407" i="3"/>
  <c r="EU407" i="3"/>
  <c r="ET407" i="3"/>
  <c r="ES407" i="3"/>
  <c r="ER407" i="3"/>
  <c r="EX406" i="3"/>
  <c r="EW406" i="3"/>
  <c r="EV406" i="3"/>
  <c r="EU406" i="3"/>
  <c r="ET406" i="3"/>
  <c r="ES406" i="3"/>
  <c r="ER406" i="3"/>
  <c r="EX405" i="3"/>
  <c r="EW405" i="3"/>
  <c r="EV405" i="3"/>
  <c r="EU405" i="3"/>
  <c r="ET405" i="3"/>
  <c r="ES405" i="3"/>
  <c r="ER405" i="3"/>
  <c r="EX404" i="3"/>
  <c r="EW404" i="3"/>
  <c r="EV404" i="3"/>
  <c r="EU404" i="3"/>
  <c r="ET404" i="3"/>
  <c r="ES404" i="3"/>
  <c r="ER404" i="3"/>
  <c r="EX403" i="3"/>
  <c r="EW403" i="3"/>
  <c r="EV403" i="3"/>
  <c r="EU403" i="3"/>
  <c r="ET403" i="3"/>
  <c r="ES403" i="3"/>
  <c r="ER403" i="3"/>
  <c r="EX402" i="3"/>
  <c r="EW402" i="3"/>
  <c r="EV402" i="3"/>
  <c r="EU402" i="3"/>
  <c r="ET402" i="3"/>
  <c r="ES402" i="3"/>
  <c r="ER402" i="3"/>
  <c r="EX401" i="3"/>
  <c r="EW401" i="3"/>
  <c r="EV401" i="3"/>
  <c r="EU401" i="3"/>
  <c r="ET401" i="3"/>
  <c r="ES401" i="3"/>
  <c r="ER401" i="3"/>
  <c r="EX400" i="3"/>
  <c r="EW400" i="3"/>
  <c r="EV400" i="3"/>
  <c r="EU400" i="3"/>
  <c r="ET400" i="3"/>
  <c r="ES400" i="3"/>
  <c r="ER400" i="3"/>
  <c r="EX399" i="3"/>
  <c r="EW399" i="3"/>
  <c r="EV399" i="3"/>
  <c r="EU399" i="3"/>
  <c r="ET399" i="3"/>
  <c r="ES399" i="3"/>
  <c r="ER399" i="3"/>
  <c r="EX398" i="3"/>
  <c r="EW398" i="3"/>
  <c r="EV398" i="3"/>
  <c r="EU398" i="3"/>
  <c r="ET398" i="3"/>
  <c r="ES398" i="3"/>
  <c r="ER398" i="3"/>
  <c r="EX397" i="3"/>
  <c r="EW397" i="3"/>
  <c r="EV397" i="3"/>
  <c r="EU397" i="3"/>
  <c r="ET397" i="3"/>
  <c r="ES397" i="3"/>
  <c r="ER397" i="3"/>
  <c r="EX396" i="3"/>
  <c r="EW396" i="3"/>
  <c r="EV396" i="3"/>
  <c r="EU396" i="3"/>
  <c r="ET396" i="3"/>
  <c r="ES396" i="3"/>
  <c r="ER396" i="3"/>
  <c r="EX395" i="3"/>
  <c r="EW395" i="3"/>
  <c r="EV395" i="3"/>
  <c r="EU395" i="3"/>
  <c r="ET395" i="3"/>
  <c r="ES395" i="3"/>
  <c r="ER395" i="3"/>
  <c r="EX394" i="3"/>
  <c r="EW394" i="3"/>
  <c r="EV394" i="3"/>
  <c r="EU394" i="3"/>
  <c r="ET394" i="3"/>
  <c r="ES394" i="3"/>
  <c r="ER394" i="3"/>
  <c r="EX393" i="3"/>
  <c r="EW393" i="3"/>
  <c r="EV393" i="3"/>
  <c r="EU393" i="3"/>
  <c r="ET393" i="3"/>
  <c r="ES393" i="3"/>
  <c r="ER393" i="3"/>
  <c r="EX392" i="3"/>
  <c r="EW392" i="3"/>
  <c r="EV392" i="3"/>
  <c r="EU392" i="3"/>
  <c r="ET392" i="3"/>
  <c r="ES392" i="3"/>
  <c r="ER392" i="3"/>
  <c r="EX391" i="3"/>
  <c r="EW391" i="3"/>
  <c r="EV391" i="3"/>
  <c r="EU391" i="3"/>
  <c r="ET391" i="3"/>
  <c r="ES391" i="3"/>
  <c r="ER391" i="3"/>
  <c r="EX390" i="3"/>
  <c r="EW390" i="3"/>
  <c r="EV390" i="3"/>
  <c r="EU390" i="3"/>
  <c r="ET390" i="3"/>
  <c r="ES390" i="3"/>
  <c r="ER390" i="3"/>
  <c r="EX389" i="3"/>
  <c r="EW389" i="3"/>
  <c r="EV389" i="3"/>
  <c r="EU389" i="3"/>
  <c r="ET389" i="3"/>
  <c r="ES389" i="3"/>
  <c r="ER389" i="3"/>
  <c r="EX388" i="3"/>
  <c r="EW388" i="3"/>
  <c r="EV388" i="3"/>
  <c r="EU388" i="3"/>
  <c r="ET388" i="3"/>
  <c r="ES388" i="3"/>
  <c r="ER388" i="3"/>
  <c r="EX387" i="3"/>
  <c r="EW387" i="3"/>
  <c r="EV387" i="3"/>
  <c r="EU387" i="3"/>
  <c r="ET387" i="3"/>
  <c r="ES387" i="3"/>
  <c r="ER387" i="3"/>
  <c r="EX386" i="3"/>
  <c r="EW386" i="3"/>
  <c r="EV386" i="3"/>
  <c r="EU386" i="3"/>
  <c r="ET386" i="3"/>
  <c r="ES386" i="3"/>
  <c r="ER386" i="3"/>
  <c r="EX385" i="3"/>
  <c r="EW385" i="3"/>
  <c r="EV385" i="3"/>
  <c r="EU385" i="3"/>
  <c r="ET385" i="3"/>
  <c r="ES385" i="3"/>
  <c r="ER385" i="3"/>
  <c r="EX384" i="3"/>
  <c r="EW384" i="3"/>
  <c r="EV384" i="3"/>
  <c r="EU384" i="3"/>
  <c r="ET384" i="3"/>
  <c r="ES384" i="3"/>
  <c r="ER384" i="3"/>
  <c r="EX383" i="3"/>
  <c r="EW383" i="3"/>
  <c r="EV383" i="3"/>
  <c r="EU383" i="3"/>
  <c r="ET383" i="3"/>
  <c r="ES383" i="3"/>
  <c r="ER383" i="3"/>
  <c r="EX382" i="3"/>
  <c r="EW382" i="3"/>
  <c r="EV382" i="3"/>
  <c r="EU382" i="3"/>
  <c r="ET382" i="3"/>
  <c r="ES382" i="3"/>
  <c r="ER382" i="3"/>
  <c r="EX381" i="3"/>
  <c r="EW381" i="3"/>
  <c r="EV381" i="3"/>
  <c r="EU381" i="3"/>
  <c r="ET381" i="3"/>
  <c r="ES381" i="3"/>
  <c r="ER381" i="3"/>
  <c r="EX380" i="3"/>
  <c r="EW380" i="3"/>
  <c r="EV380" i="3"/>
  <c r="EU380" i="3"/>
  <c r="ET380" i="3"/>
  <c r="ES380" i="3"/>
  <c r="ER380" i="3"/>
  <c r="EX379" i="3"/>
  <c r="EW379" i="3"/>
  <c r="EV379" i="3"/>
  <c r="EU379" i="3"/>
  <c r="ET379" i="3"/>
  <c r="ES379" i="3"/>
  <c r="ER379" i="3"/>
  <c r="EX378" i="3"/>
  <c r="EW378" i="3"/>
  <c r="EV378" i="3"/>
  <c r="EU378" i="3"/>
  <c r="ET378" i="3"/>
  <c r="ES378" i="3"/>
  <c r="ER378" i="3"/>
  <c r="EX377" i="3"/>
  <c r="EW377" i="3"/>
  <c r="EV377" i="3"/>
  <c r="EU377" i="3"/>
  <c r="ET377" i="3"/>
  <c r="ES377" i="3"/>
  <c r="ER377" i="3"/>
  <c r="EX376" i="3"/>
  <c r="EW376" i="3"/>
  <c r="EV376" i="3"/>
  <c r="EU376" i="3"/>
  <c r="ET376" i="3"/>
  <c r="ES376" i="3"/>
  <c r="ER376" i="3"/>
  <c r="EX375" i="3"/>
  <c r="EW375" i="3"/>
  <c r="EV375" i="3"/>
  <c r="EU375" i="3"/>
  <c r="ET375" i="3"/>
  <c r="ES375" i="3"/>
  <c r="ER375" i="3"/>
  <c r="EX374" i="3"/>
  <c r="EW374" i="3"/>
  <c r="EV374" i="3"/>
  <c r="EU374" i="3"/>
  <c r="ET374" i="3"/>
  <c r="ES374" i="3"/>
  <c r="ER374" i="3"/>
  <c r="EX373" i="3"/>
  <c r="EW373" i="3"/>
  <c r="EV373" i="3"/>
  <c r="EU373" i="3"/>
  <c r="ET373" i="3"/>
  <c r="ES373" i="3"/>
  <c r="ER373" i="3"/>
  <c r="EX372" i="3"/>
  <c r="EW372" i="3"/>
  <c r="EV372" i="3"/>
  <c r="EU372" i="3"/>
  <c r="ET372" i="3"/>
  <c r="ES372" i="3"/>
  <c r="ER372" i="3"/>
  <c r="EX371" i="3"/>
  <c r="EW371" i="3"/>
  <c r="EV371" i="3"/>
  <c r="EU371" i="3"/>
  <c r="ET371" i="3"/>
  <c r="ES371" i="3"/>
  <c r="ER371" i="3"/>
  <c r="EX370" i="3"/>
  <c r="EW370" i="3"/>
  <c r="EV370" i="3"/>
  <c r="EU370" i="3"/>
  <c r="ET370" i="3"/>
  <c r="ES370" i="3"/>
  <c r="ER370" i="3"/>
  <c r="EX369" i="3"/>
  <c r="EW369" i="3"/>
  <c r="EV369" i="3"/>
  <c r="EU369" i="3"/>
  <c r="ET369" i="3"/>
  <c r="ES369" i="3"/>
  <c r="ER369" i="3"/>
  <c r="EX368" i="3"/>
  <c r="EW368" i="3"/>
  <c r="EV368" i="3"/>
  <c r="EU368" i="3"/>
  <c r="ET368" i="3"/>
  <c r="ES368" i="3"/>
  <c r="ER368" i="3"/>
  <c r="EX367" i="3"/>
  <c r="EW367" i="3"/>
  <c r="EV367" i="3"/>
  <c r="EU367" i="3"/>
  <c r="ET367" i="3"/>
  <c r="ES367" i="3"/>
  <c r="ER367" i="3"/>
  <c r="EX366" i="3"/>
  <c r="EW366" i="3"/>
  <c r="EV366" i="3"/>
  <c r="EU366" i="3"/>
  <c r="ET366" i="3"/>
  <c r="ES366" i="3"/>
  <c r="ER366" i="3"/>
  <c r="EX365" i="3"/>
  <c r="EW365" i="3"/>
  <c r="EV365" i="3"/>
  <c r="EU365" i="3"/>
  <c r="ET365" i="3"/>
  <c r="ES365" i="3"/>
  <c r="ER365" i="3"/>
  <c r="EX364" i="3"/>
  <c r="EW364" i="3"/>
  <c r="EV364" i="3"/>
  <c r="EU364" i="3"/>
  <c r="ET364" i="3"/>
  <c r="ES364" i="3"/>
  <c r="ER364" i="3"/>
  <c r="EX363" i="3"/>
  <c r="EW363" i="3"/>
  <c r="EV363" i="3"/>
  <c r="EU363" i="3"/>
  <c r="ET363" i="3"/>
  <c r="ES363" i="3"/>
  <c r="ER363" i="3"/>
  <c r="EX362" i="3"/>
  <c r="EW362" i="3"/>
  <c r="EV362" i="3"/>
  <c r="EU362" i="3"/>
  <c r="ET362" i="3"/>
  <c r="ES362" i="3"/>
  <c r="ER362" i="3"/>
  <c r="EX361" i="3"/>
  <c r="EW361" i="3"/>
  <c r="EV361" i="3"/>
  <c r="EU361" i="3"/>
  <c r="ET361" i="3"/>
  <c r="ES361" i="3"/>
  <c r="ER361" i="3"/>
  <c r="EX360" i="3"/>
  <c r="EW360" i="3"/>
  <c r="EV360" i="3"/>
  <c r="EU360" i="3"/>
  <c r="ET360" i="3"/>
  <c r="ES360" i="3"/>
  <c r="ER360" i="3"/>
  <c r="EX359" i="3"/>
  <c r="EW359" i="3"/>
  <c r="EV359" i="3"/>
  <c r="EU359" i="3"/>
  <c r="ET359" i="3"/>
  <c r="ES359" i="3"/>
  <c r="ER359" i="3"/>
  <c r="EX358" i="3"/>
  <c r="EW358" i="3"/>
  <c r="EV358" i="3"/>
  <c r="EU358" i="3"/>
  <c r="ET358" i="3"/>
  <c r="ES358" i="3"/>
  <c r="ER358" i="3"/>
  <c r="EX357" i="3"/>
  <c r="EW357" i="3"/>
  <c r="EV357" i="3"/>
  <c r="EU357" i="3"/>
  <c r="ET357" i="3"/>
  <c r="ES357" i="3"/>
  <c r="ER357" i="3"/>
  <c r="EX356" i="3"/>
  <c r="EW356" i="3"/>
  <c r="EV356" i="3"/>
  <c r="EU356" i="3"/>
  <c r="ET356" i="3"/>
  <c r="ES356" i="3"/>
  <c r="ER356" i="3"/>
  <c r="EX355" i="3"/>
  <c r="EW355" i="3"/>
  <c r="EV355" i="3"/>
  <c r="EU355" i="3"/>
  <c r="ET355" i="3"/>
  <c r="ES355" i="3"/>
  <c r="ER355" i="3"/>
  <c r="EX354" i="3"/>
  <c r="EW354" i="3"/>
  <c r="EV354" i="3"/>
  <c r="EU354" i="3"/>
  <c r="ET354" i="3"/>
  <c r="ES354" i="3"/>
  <c r="ER354" i="3"/>
  <c r="EX353" i="3"/>
  <c r="EW353" i="3"/>
  <c r="EV353" i="3"/>
  <c r="EU353" i="3"/>
  <c r="ET353" i="3"/>
  <c r="ES353" i="3"/>
  <c r="ER353" i="3"/>
  <c r="EX352" i="3"/>
  <c r="EW352" i="3"/>
  <c r="EV352" i="3"/>
  <c r="EU352" i="3"/>
  <c r="ET352" i="3"/>
  <c r="ES352" i="3"/>
  <c r="ER352" i="3"/>
  <c r="EX351" i="3"/>
  <c r="EW351" i="3"/>
  <c r="EV351" i="3"/>
  <c r="EU351" i="3"/>
  <c r="ET351" i="3"/>
  <c r="ES351" i="3"/>
  <c r="ER351" i="3"/>
  <c r="EX350" i="3"/>
  <c r="EW350" i="3"/>
  <c r="EV350" i="3"/>
  <c r="EU350" i="3"/>
  <c r="ET350" i="3"/>
  <c r="ES350" i="3"/>
  <c r="ER350" i="3"/>
  <c r="EX349" i="3"/>
  <c r="EW349" i="3"/>
  <c r="EV349" i="3"/>
  <c r="EU349" i="3"/>
  <c r="ET349" i="3"/>
  <c r="ES349" i="3"/>
  <c r="ER349" i="3"/>
  <c r="EX348" i="3"/>
  <c r="EW348" i="3"/>
  <c r="EV348" i="3"/>
  <c r="EU348" i="3"/>
  <c r="ET348" i="3"/>
  <c r="ES348" i="3"/>
  <c r="ER348" i="3"/>
  <c r="EX347" i="3"/>
  <c r="EW347" i="3"/>
  <c r="EV347" i="3"/>
  <c r="EU347" i="3"/>
  <c r="ET347" i="3"/>
  <c r="ES347" i="3"/>
  <c r="ER347" i="3"/>
  <c r="EX346" i="3"/>
  <c r="EW346" i="3"/>
  <c r="EV346" i="3"/>
  <c r="EU346" i="3"/>
  <c r="ET346" i="3"/>
  <c r="ES346" i="3"/>
  <c r="ER346" i="3"/>
  <c r="EX345" i="3"/>
  <c r="EW345" i="3"/>
  <c r="EV345" i="3"/>
  <c r="EU345" i="3"/>
  <c r="ET345" i="3"/>
  <c r="ES345" i="3"/>
  <c r="ER345" i="3"/>
  <c r="EX344" i="3"/>
  <c r="EW344" i="3"/>
  <c r="EV344" i="3"/>
  <c r="EU344" i="3"/>
  <c r="ET344" i="3"/>
  <c r="ES344" i="3"/>
  <c r="ER344" i="3"/>
  <c r="EX343" i="3"/>
  <c r="EW343" i="3"/>
  <c r="EV343" i="3"/>
  <c r="EU343" i="3"/>
  <c r="ET343" i="3"/>
  <c r="ES343" i="3"/>
  <c r="ER343" i="3"/>
  <c r="EX342" i="3"/>
  <c r="EW342" i="3"/>
  <c r="EV342" i="3"/>
  <c r="EU342" i="3"/>
  <c r="ET342" i="3"/>
  <c r="ES342" i="3"/>
  <c r="ER342" i="3"/>
  <c r="EX341" i="3"/>
  <c r="EW341" i="3"/>
  <c r="EV341" i="3"/>
  <c r="EU341" i="3"/>
  <c r="ET341" i="3"/>
  <c r="ES341" i="3"/>
  <c r="ER341" i="3"/>
  <c r="EX340" i="3"/>
  <c r="EW340" i="3"/>
  <c r="EV340" i="3"/>
  <c r="EU340" i="3"/>
  <c r="ET340" i="3"/>
  <c r="ES340" i="3"/>
  <c r="ER340" i="3"/>
  <c r="EX339" i="3"/>
  <c r="EW339" i="3"/>
  <c r="EV339" i="3"/>
  <c r="EU339" i="3"/>
  <c r="ET339" i="3"/>
  <c r="ES339" i="3"/>
  <c r="ER339" i="3"/>
  <c r="EX338" i="3"/>
  <c r="EW338" i="3"/>
  <c r="EV338" i="3"/>
  <c r="EU338" i="3"/>
  <c r="ET338" i="3"/>
  <c r="ES338" i="3"/>
  <c r="ER338" i="3"/>
  <c r="EX337" i="3"/>
  <c r="EW337" i="3"/>
  <c r="EV337" i="3"/>
  <c r="EU337" i="3"/>
  <c r="ET337" i="3"/>
  <c r="ES337" i="3"/>
  <c r="ER337" i="3"/>
  <c r="EX336" i="3"/>
  <c r="EW336" i="3"/>
  <c r="EV336" i="3"/>
  <c r="EU336" i="3"/>
  <c r="ET336" i="3"/>
  <c r="ES336" i="3"/>
  <c r="ER336" i="3"/>
  <c r="EX335" i="3"/>
  <c r="EW335" i="3"/>
  <c r="EV335" i="3"/>
  <c r="EU335" i="3"/>
  <c r="ET335" i="3"/>
  <c r="ES335" i="3"/>
  <c r="ER335" i="3"/>
  <c r="EX334" i="3"/>
  <c r="EW334" i="3"/>
  <c r="EV334" i="3"/>
  <c r="EU334" i="3"/>
  <c r="ET334" i="3"/>
  <c r="ES334" i="3"/>
  <c r="ER334" i="3"/>
  <c r="EX333" i="3"/>
  <c r="EW333" i="3"/>
  <c r="EV333" i="3"/>
  <c r="EU333" i="3"/>
  <c r="ET333" i="3"/>
  <c r="ES333" i="3"/>
  <c r="ER333" i="3"/>
  <c r="EX332" i="3"/>
  <c r="EW332" i="3"/>
  <c r="EV332" i="3"/>
  <c r="EU332" i="3"/>
  <c r="ET332" i="3"/>
  <c r="ES332" i="3"/>
  <c r="ER332" i="3"/>
  <c r="EX331" i="3"/>
  <c r="EW331" i="3"/>
  <c r="EV331" i="3"/>
  <c r="EU331" i="3"/>
  <c r="ET331" i="3"/>
  <c r="ES331" i="3"/>
  <c r="ER331" i="3"/>
  <c r="EX330" i="3"/>
  <c r="EW330" i="3"/>
  <c r="EV330" i="3"/>
  <c r="EU330" i="3"/>
  <c r="ET330" i="3"/>
  <c r="ES330" i="3"/>
  <c r="ER330" i="3"/>
  <c r="EX329" i="3"/>
  <c r="EW329" i="3"/>
  <c r="EV329" i="3"/>
  <c r="EU329" i="3"/>
  <c r="ET329" i="3"/>
  <c r="ES329" i="3"/>
  <c r="ER329" i="3"/>
  <c r="EX328" i="3"/>
  <c r="EW328" i="3"/>
  <c r="EV328" i="3"/>
  <c r="EU328" i="3"/>
  <c r="ET328" i="3"/>
  <c r="ES328" i="3"/>
  <c r="ER328" i="3"/>
  <c r="EX327" i="3"/>
  <c r="EW327" i="3"/>
  <c r="EV327" i="3"/>
  <c r="EU327" i="3"/>
  <c r="ET327" i="3"/>
  <c r="ES327" i="3"/>
  <c r="ER327" i="3"/>
  <c r="EX326" i="3"/>
  <c r="EW326" i="3"/>
  <c r="EV326" i="3"/>
  <c r="EU326" i="3"/>
  <c r="ET326" i="3"/>
  <c r="ES326" i="3"/>
  <c r="ER326" i="3"/>
  <c r="EX325" i="3"/>
  <c r="EW325" i="3"/>
  <c r="EV325" i="3"/>
  <c r="EU325" i="3"/>
  <c r="ET325" i="3"/>
  <c r="ES325" i="3"/>
  <c r="ER325" i="3"/>
  <c r="EX324" i="3"/>
  <c r="EW324" i="3"/>
  <c r="EV324" i="3"/>
  <c r="EU324" i="3"/>
  <c r="ET324" i="3"/>
  <c r="ES324" i="3"/>
  <c r="ER324" i="3"/>
  <c r="EX323" i="3"/>
  <c r="EW323" i="3"/>
  <c r="EV323" i="3"/>
  <c r="EU323" i="3"/>
  <c r="ET323" i="3"/>
  <c r="ES323" i="3"/>
  <c r="ER323" i="3"/>
  <c r="EX322" i="3"/>
  <c r="EW322" i="3"/>
  <c r="EV322" i="3"/>
  <c r="EU322" i="3"/>
  <c r="ET322" i="3"/>
  <c r="ES322" i="3"/>
  <c r="ER322" i="3"/>
  <c r="EX321" i="3"/>
  <c r="EW321" i="3"/>
  <c r="EV321" i="3"/>
  <c r="EU321" i="3"/>
  <c r="ET321" i="3"/>
  <c r="ES321" i="3"/>
  <c r="ER321" i="3"/>
  <c r="EX320" i="3"/>
  <c r="EW320" i="3"/>
  <c r="EV320" i="3"/>
  <c r="EU320" i="3"/>
  <c r="ET320" i="3"/>
  <c r="ES320" i="3"/>
  <c r="ER320" i="3"/>
  <c r="EX319" i="3"/>
  <c r="EW319" i="3"/>
  <c r="EV319" i="3"/>
  <c r="EU319" i="3"/>
  <c r="ET319" i="3"/>
  <c r="ES319" i="3"/>
  <c r="ER319" i="3"/>
  <c r="EX318" i="3"/>
  <c r="EW318" i="3"/>
  <c r="EV318" i="3"/>
  <c r="EU318" i="3"/>
  <c r="ET318" i="3"/>
  <c r="ES318" i="3"/>
  <c r="ER318" i="3"/>
  <c r="EX317" i="3"/>
  <c r="EW317" i="3"/>
  <c r="EV317" i="3"/>
  <c r="EU317" i="3"/>
  <c r="ET317" i="3"/>
  <c r="ES317" i="3"/>
  <c r="ER317" i="3"/>
  <c r="EX316" i="3"/>
  <c r="EW316" i="3"/>
  <c r="EV316" i="3"/>
  <c r="EU316" i="3"/>
  <c r="ET316" i="3"/>
  <c r="ES316" i="3"/>
  <c r="ER316" i="3"/>
  <c r="EX315" i="3"/>
  <c r="EW315" i="3"/>
  <c r="EV315" i="3"/>
  <c r="EU315" i="3"/>
  <c r="ET315" i="3"/>
  <c r="ES315" i="3"/>
  <c r="ER315" i="3"/>
  <c r="EX314" i="3"/>
  <c r="EW314" i="3"/>
  <c r="EV314" i="3"/>
  <c r="EU314" i="3"/>
  <c r="ET314" i="3"/>
  <c r="ES314" i="3"/>
  <c r="ER314" i="3"/>
  <c r="EX313" i="3"/>
  <c r="EW313" i="3"/>
  <c r="EV313" i="3"/>
  <c r="EU313" i="3"/>
  <c r="ET313" i="3"/>
  <c r="ES313" i="3"/>
  <c r="ER313" i="3"/>
  <c r="EX312" i="3"/>
  <c r="EW312" i="3"/>
  <c r="EV312" i="3"/>
  <c r="EU312" i="3"/>
  <c r="ET312" i="3"/>
  <c r="ES312" i="3"/>
  <c r="ER312" i="3"/>
  <c r="EX311" i="3"/>
  <c r="EW311" i="3"/>
  <c r="EV311" i="3"/>
  <c r="EU311" i="3"/>
  <c r="ET311" i="3"/>
  <c r="ES311" i="3"/>
  <c r="ER311" i="3"/>
  <c r="EX310" i="3"/>
  <c r="EW310" i="3"/>
  <c r="EV310" i="3"/>
  <c r="EU310" i="3"/>
  <c r="ET310" i="3"/>
  <c r="ES310" i="3"/>
  <c r="ER310" i="3"/>
  <c r="EX309" i="3"/>
  <c r="EW309" i="3"/>
  <c r="EV309" i="3"/>
  <c r="EU309" i="3"/>
  <c r="ET309" i="3"/>
  <c r="ES309" i="3"/>
  <c r="ER309" i="3"/>
  <c r="EX308" i="3"/>
  <c r="EW308" i="3"/>
  <c r="EV308" i="3"/>
  <c r="EU308" i="3"/>
  <c r="ET308" i="3"/>
  <c r="ES308" i="3"/>
  <c r="ER308" i="3"/>
  <c r="EX307" i="3"/>
  <c r="EW307" i="3"/>
  <c r="EV307" i="3"/>
  <c r="EU307" i="3"/>
  <c r="ET307" i="3"/>
  <c r="ES307" i="3"/>
  <c r="ER307" i="3"/>
  <c r="EX306" i="3"/>
  <c r="EW306" i="3"/>
  <c r="EV306" i="3"/>
  <c r="EU306" i="3"/>
  <c r="ET306" i="3"/>
  <c r="ES306" i="3"/>
  <c r="ER306" i="3"/>
  <c r="EX305" i="3"/>
  <c r="EW305" i="3"/>
  <c r="EV305" i="3"/>
  <c r="EU305" i="3"/>
  <c r="ET305" i="3"/>
  <c r="ES305" i="3"/>
  <c r="ER305" i="3"/>
  <c r="EX304" i="3"/>
  <c r="EW304" i="3"/>
  <c r="EV304" i="3"/>
  <c r="EU304" i="3"/>
  <c r="ET304" i="3"/>
  <c r="ES304" i="3"/>
  <c r="ER304" i="3"/>
  <c r="EX303" i="3"/>
  <c r="EW303" i="3"/>
  <c r="EV303" i="3"/>
  <c r="EU303" i="3"/>
  <c r="ET303" i="3"/>
  <c r="ES303" i="3"/>
  <c r="ER303" i="3"/>
  <c r="EX302" i="3"/>
  <c r="EW302" i="3"/>
  <c r="EV302" i="3"/>
  <c r="EU302" i="3"/>
  <c r="ET302" i="3"/>
  <c r="ES302" i="3"/>
  <c r="ER302" i="3"/>
  <c r="EX301" i="3"/>
  <c r="EW301" i="3"/>
  <c r="EV301" i="3"/>
  <c r="EU301" i="3"/>
  <c r="ET301" i="3"/>
  <c r="ES301" i="3"/>
  <c r="ER301" i="3"/>
  <c r="EX300" i="3"/>
  <c r="EW300" i="3"/>
  <c r="EV300" i="3"/>
  <c r="EU300" i="3"/>
  <c r="ET300" i="3"/>
  <c r="ES300" i="3"/>
  <c r="ER300" i="3"/>
  <c r="EX299" i="3"/>
  <c r="EW299" i="3"/>
  <c r="EV299" i="3"/>
  <c r="EU299" i="3"/>
  <c r="ET299" i="3"/>
  <c r="ES299" i="3"/>
  <c r="ER299" i="3"/>
  <c r="EX298" i="3"/>
  <c r="EW298" i="3"/>
  <c r="EV298" i="3"/>
  <c r="EU298" i="3"/>
  <c r="ET298" i="3"/>
  <c r="ES298" i="3"/>
  <c r="ER298" i="3"/>
  <c r="EX297" i="3"/>
  <c r="EW297" i="3"/>
  <c r="EV297" i="3"/>
  <c r="EU297" i="3"/>
  <c r="ET297" i="3"/>
  <c r="ES297" i="3"/>
  <c r="ER297" i="3"/>
  <c r="EX296" i="3"/>
  <c r="EW296" i="3"/>
  <c r="EV296" i="3"/>
  <c r="EU296" i="3"/>
  <c r="ET296" i="3"/>
  <c r="ES296" i="3"/>
  <c r="ER296" i="3"/>
  <c r="EX295" i="3"/>
  <c r="EW295" i="3"/>
  <c r="EV295" i="3"/>
  <c r="EU295" i="3"/>
  <c r="ET295" i="3"/>
  <c r="ES295" i="3"/>
  <c r="ER295" i="3"/>
  <c r="EX294" i="3"/>
  <c r="EW294" i="3"/>
  <c r="EV294" i="3"/>
  <c r="EU294" i="3"/>
  <c r="ET294" i="3"/>
  <c r="ES294" i="3"/>
  <c r="ER294" i="3"/>
  <c r="EX293" i="3"/>
  <c r="EW293" i="3"/>
  <c r="EV293" i="3"/>
  <c r="EU293" i="3"/>
  <c r="ET293" i="3"/>
  <c r="ES293" i="3"/>
  <c r="ER293" i="3"/>
  <c r="EX292" i="3"/>
  <c r="EW292" i="3"/>
  <c r="EV292" i="3"/>
  <c r="EU292" i="3"/>
  <c r="ET292" i="3"/>
  <c r="ES292" i="3"/>
  <c r="ER292" i="3"/>
  <c r="EX291" i="3"/>
  <c r="EW291" i="3"/>
  <c r="EV291" i="3"/>
  <c r="EU291" i="3"/>
  <c r="ET291" i="3"/>
  <c r="ES291" i="3"/>
  <c r="ER291" i="3"/>
  <c r="EX290" i="3"/>
  <c r="EW290" i="3"/>
  <c r="EV290" i="3"/>
  <c r="EU290" i="3"/>
  <c r="ET290" i="3"/>
  <c r="ES290" i="3"/>
  <c r="ER290" i="3"/>
  <c r="EX289" i="3"/>
  <c r="EW289" i="3"/>
  <c r="EV289" i="3"/>
  <c r="EU289" i="3"/>
  <c r="ET289" i="3"/>
  <c r="ES289" i="3"/>
  <c r="ER289" i="3"/>
  <c r="EX288" i="3"/>
  <c r="EW288" i="3"/>
  <c r="EV288" i="3"/>
  <c r="EU288" i="3"/>
  <c r="ET288" i="3"/>
  <c r="ES288" i="3"/>
  <c r="ER288" i="3"/>
  <c r="EX287" i="3"/>
  <c r="EW287" i="3"/>
  <c r="EV287" i="3"/>
  <c r="EU287" i="3"/>
  <c r="ET287" i="3"/>
  <c r="ES287" i="3"/>
  <c r="ER287" i="3"/>
  <c r="EX286" i="3"/>
  <c r="EW286" i="3"/>
  <c r="EV286" i="3"/>
  <c r="EU286" i="3"/>
  <c r="ET286" i="3"/>
  <c r="ES286" i="3"/>
  <c r="ER286" i="3"/>
  <c r="EX285" i="3"/>
  <c r="EW285" i="3"/>
  <c r="EV285" i="3"/>
  <c r="EU285" i="3"/>
  <c r="ET285" i="3"/>
  <c r="ES285" i="3"/>
  <c r="ER285" i="3"/>
  <c r="EX284" i="3"/>
  <c r="EW284" i="3"/>
  <c r="EV284" i="3"/>
  <c r="EU284" i="3"/>
  <c r="ET284" i="3"/>
  <c r="ES284" i="3"/>
  <c r="ER284" i="3"/>
  <c r="EX283" i="3"/>
  <c r="EW283" i="3"/>
  <c r="EV283" i="3"/>
  <c r="EU283" i="3"/>
  <c r="ET283" i="3"/>
  <c r="ES283" i="3"/>
  <c r="ER283" i="3"/>
  <c r="EX282" i="3"/>
  <c r="EW282" i="3"/>
  <c r="EV282" i="3"/>
  <c r="EU282" i="3"/>
  <c r="ET282" i="3"/>
  <c r="ES282" i="3"/>
  <c r="ER282" i="3"/>
  <c r="EX281" i="3"/>
  <c r="EW281" i="3"/>
  <c r="EV281" i="3"/>
  <c r="EU281" i="3"/>
  <c r="ET281" i="3"/>
  <c r="ES281" i="3"/>
  <c r="ER281" i="3"/>
  <c r="EX280" i="3"/>
  <c r="EW280" i="3"/>
  <c r="EV280" i="3"/>
  <c r="EU280" i="3"/>
  <c r="ET280" i="3"/>
  <c r="ES280" i="3"/>
  <c r="ER280" i="3"/>
  <c r="EX279" i="3"/>
  <c r="EW279" i="3"/>
  <c r="EV279" i="3"/>
  <c r="EU279" i="3"/>
  <c r="ET279" i="3"/>
  <c r="ES279" i="3"/>
  <c r="ER279" i="3"/>
  <c r="EX278" i="3"/>
  <c r="EW278" i="3"/>
  <c r="EV278" i="3"/>
  <c r="EU278" i="3"/>
  <c r="ET278" i="3"/>
  <c r="ES278" i="3"/>
  <c r="ER278" i="3"/>
  <c r="EX277" i="3"/>
  <c r="EW277" i="3"/>
  <c r="EV277" i="3"/>
  <c r="EU277" i="3"/>
  <c r="ET277" i="3"/>
  <c r="ES277" i="3"/>
  <c r="ER277" i="3"/>
  <c r="EX276" i="3"/>
  <c r="EW276" i="3"/>
  <c r="EV276" i="3"/>
  <c r="EU276" i="3"/>
  <c r="ET276" i="3"/>
  <c r="ES276" i="3"/>
  <c r="ER276" i="3"/>
  <c r="EX275" i="3"/>
  <c r="EW275" i="3"/>
  <c r="EV275" i="3"/>
  <c r="EU275" i="3"/>
  <c r="ET275" i="3"/>
  <c r="ES275" i="3"/>
  <c r="ER275" i="3"/>
  <c r="EX274" i="3"/>
  <c r="EW274" i="3"/>
  <c r="EV274" i="3"/>
  <c r="EU274" i="3"/>
  <c r="ET274" i="3"/>
  <c r="ES274" i="3"/>
  <c r="ER274" i="3"/>
  <c r="EX273" i="3"/>
  <c r="EW273" i="3"/>
  <c r="EV273" i="3"/>
  <c r="EU273" i="3"/>
  <c r="ET273" i="3"/>
  <c r="ES273" i="3"/>
  <c r="ER273" i="3"/>
  <c r="EX272" i="3"/>
  <c r="EW272" i="3"/>
  <c r="EV272" i="3"/>
  <c r="EU272" i="3"/>
  <c r="ET272" i="3"/>
  <c r="ES272" i="3"/>
  <c r="ER272" i="3"/>
  <c r="EX271" i="3"/>
  <c r="EW271" i="3"/>
  <c r="EV271" i="3"/>
  <c r="EU271" i="3"/>
  <c r="ET271" i="3"/>
  <c r="ES271" i="3"/>
  <c r="ER271" i="3"/>
  <c r="EX270" i="3"/>
  <c r="EW270" i="3"/>
  <c r="EV270" i="3"/>
  <c r="EU270" i="3"/>
  <c r="ET270" i="3"/>
  <c r="ES270" i="3"/>
  <c r="ER270" i="3"/>
  <c r="EX269" i="3"/>
  <c r="EW269" i="3"/>
  <c r="EV269" i="3"/>
  <c r="EU269" i="3"/>
  <c r="ET269" i="3"/>
  <c r="ES269" i="3"/>
  <c r="ER269" i="3"/>
  <c r="EX268" i="3"/>
  <c r="EW268" i="3"/>
  <c r="EV268" i="3"/>
  <c r="EU268" i="3"/>
  <c r="ET268" i="3"/>
  <c r="ES268" i="3"/>
  <c r="ER268" i="3"/>
  <c r="EX267" i="3"/>
  <c r="EW267" i="3"/>
  <c r="EV267" i="3"/>
  <c r="EU267" i="3"/>
  <c r="ET267" i="3"/>
  <c r="ES267" i="3"/>
  <c r="ER267" i="3"/>
  <c r="EX266" i="3"/>
  <c r="EW266" i="3"/>
  <c r="EV266" i="3"/>
  <c r="EU266" i="3"/>
  <c r="ET266" i="3"/>
  <c r="ES266" i="3"/>
  <c r="ER266" i="3"/>
  <c r="EX265" i="3"/>
  <c r="EW265" i="3"/>
  <c r="EV265" i="3"/>
  <c r="EU265" i="3"/>
  <c r="ET265" i="3"/>
  <c r="ES265" i="3"/>
  <c r="ER265" i="3"/>
  <c r="EX264" i="3"/>
  <c r="EW264" i="3"/>
  <c r="EV264" i="3"/>
  <c r="EU264" i="3"/>
  <c r="ET264" i="3"/>
  <c r="ES264" i="3"/>
  <c r="ER264" i="3"/>
  <c r="EX263" i="3"/>
  <c r="EW263" i="3"/>
  <c r="EV263" i="3"/>
  <c r="EU263" i="3"/>
  <c r="ET263" i="3"/>
  <c r="ES263" i="3"/>
  <c r="ER263" i="3"/>
  <c r="EX262" i="3"/>
  <c r="EW262" i="3"/>
  <c r="EV262" i="3"/>
  <c r="EU262" i="3"/>
  <c r="ET262" i="3"/>
  <c r="ES262" i="3"/>
  <c r="ER262" i="3"/>
  <c r="EX261" i="3"/>
  <c r="EW261" i="3"/>
  <c r="EV261" i="3"/>
  <c r="EU261" i="3"/>
  <c r="ET261" i="3"/>
  <c r="ES261" i="3"/>
  <c r="ER261" i="3"/>
  <c r="EX260" i="3"/>
  <c r="EW260" i="3"/>
  <c r="EV260" i="3"/>
  <c r="EU260" i="3"/>
  <c r="ET260" i="3"/>
  <c r="ES260" i="3"/>
  <c r="ER260" i="3"/>
  <c r="EX259" i="3"/>
  <c r="EW259" i="3"/>
  <c r="EV259" i="3"/>
  <c r="EU259" i="3"/>
  <c r="ET259" i="3"/>
  <c r="ES259" i="3"/>
  <c r="ER259" i="3"/>
  <c r="EX258" i="3"/>
  <c r="EW258" i="3"/>
  <c r="EV258" i="3"/>
  <c r="EU258" i="3"/>
  <c r="ET258" i="3"/>
  <c r="ES258" i="3"/>
  <c r="ER258" i="3"/>
  <c r="EX257" i="3"/>
  <c r="EW257" i="3"/>
  <c r="EV257" i="3"/>
  <c r="EU257" i="3"/>
  <c r="ET257" i="3"/>
  <c r="ES257" i="3"/>
  <c r="ER257" i="3"/>
  <c r="EX256" i="3"/>
  <c r="EW256" i="3"/>
  <c r="EV256" i="3"/>
  <c r="EU256" i="3"/>
  <c r="ET256" i="3"/>
  <c r="ES256" i="3"/>
  <c r="ER256" i="3"/>
  <c r="EX255" i="3"/>
  <c r="EW255" i="3"/>
  <c r="EV255" i="3"/>
  <c r="EU255" i="3"/>
  <c r="ET255" i="3"/>
  <c r="ES255" i="3"/>
  <c r="ER255" i="3"/>
  <c r="EX254" i="3"/>
  <c r="EW254" i="3"/>
  <c r="EV254" i="3"/>
  <c r="EU254" i="3"/>
  <c r="ET254" i="3"/>
  <c r="ES254" i="3"/>
  <c r="ER254" i="3"/>
  <c r="EX253" i="3"/>
  <c r="EW253" i="3"/>
  <c r="EV253" i="3"/>
  <c r="EU253" i="3"/>
  <c r="ET253" i="3"/>
  <c r="ES253" i="3"/>
  <c r="ER253" i="3"/>
  <c r="EX252" i="3"/>
  <c r="EW252" i="3"/>
  <c r="EV252" i="3"/>
  <c r="EU252" i="3"/>
  <c r="ET252" i="3"/>
  <c r="ES252" i="3"/>
  <c r="ER252" i="3"/>
  <c r="EX251" i="3"/>
  <c r="EW251" i="3"/>
  <c r="EV251" i="3"/>
  <c r="EU251" i="3"/>
  <c r="ET251" i="3"/>
  <c r="ES251" i="3"/>
  <c r="ER251" i="3"/>
  <c r="EX250" i="3"/>
  <c r="EW250" i="3"/>
  <c r="EV250" i="3"/>
  <c r="EU250" i="3"/>
  <c r="ET250" i="3"/>
  <c r="ES250" i="3"/>
  <c r="ER250" i="3"/>
  <c r="EX249" i="3"/>
  <c r="EW249" i="3"/>
  <c r="EV249" i="3"/>
  <c r="EU249" i="3"/>
  <c r="ET249" i="3"/>
  <c r="ES249" i="3"/>
  <c r="ER249" i="3"/>
  <c r="EX248" i="3"/>
  <c r="EW248" i="3"/>
  <c r="EV248" i="3"/>
  <c r="EU248" i="3"/>
  <c r="ET248" i="3"/>
  <c r="ES248" i="3"/>
  <c r="ER248" i="3"/>
  <c r="EX247" i="3"/>
  <c r="EW247" i="3"/>
  <c r="EV247" i="3"/>
  <c r="EU247" i="3"/>
  <c r="ET247" i="3"/>
  <c r="ES247" i="3"/>
  <c r="ER247" i="3"/>
  <c r="EX246" i="3"/>
  <c r="EW246" i="3"/>
  <c r="EV246" i="3"/>
  <c r="EU246" i="3"/>
  <c r="ET246" i="3"/>
  <c r="ES246" i="3"/>
  <c r="ER246" i="3"/>
  <c r="EX245" i="3"/>
  <c r="EW245" i="3"/>
  <c r="EV245" i="3"/>
  <c r="EU245" i="3"/>
  <c r="ET245" i="3"/>
  <c r="ES245" i="3"/>
  <c r="ER245" i="3"/>
  <c r="EX244" i="3"/>
  <c r="EW244" i="3"/>
  <c r="EV244" i="3"/>
  <c r="EU244" i="3"/>
  <c r="ET244" i="3"/>
  <c r="ES244" i="3"/>
  <c r="ER244" i="3"/>
  <c r="EX243" i="3"/>
  <c r="EW243" i="3"/>
  <c r="EV243" i="3"/>
  <c r="EU243" i="3"/>
  <c r="ET243" i="3"/>
  <c r="ES243" i="3"/>
  <c r="ER243" i="3"/>
  <c r="EX242" i="3"/>
  <c r="EW242" i="3"/>
  <c r="EV242" i="3"/>
  <c r="EU242" i="3"/>
  <c r="ET242" i="3"/>
  <c r="ES242" i="3"/>
  <c r="ER242" i="3"/>
  <c r="EX241" i="3"/>
  <c r="EW241" i="3"/>
  <c r="EV241" i="3"/>
  <c r="EU241" i="3"/>
  <c r="ET241" i="3"/>
  <c r="ES241" i="3"/>
  <c r="ER241" i="3"/>
  <c r="EX240" i="3"/>
  <c r="EW240" i="3"/>
  <c r="EV240" i="3"/>
  <c r="EU240" i="3"/>
  <c r="ET240" i="3"/>
  <c r="ES240" i="3"/>
  <c r="ER240" i="3"/>
  <c r="EX239" i="3"/>
  <c r="EW239" i="3"/>
  <c r="EV239" i="3"/>
  <c r="EU239" i="3"/>
  <c r="ET239" i="3"/>
  <c r="ES239" i="3"/>
  <c r="ER239" i="3"/>
  <c r="EX238" i="3"/>
  <c r="EW238" i="3"/>
  <c r="EV238" i="3"/>
  <c r="EU238" i="3"/>
  <c r="ET238" i="3"/>
  <c r="ES238" i="3"/>
  <c r="ER238" i="3"/>
  <c r="EX237" i="3"/>
  <c r="EW237" i="3"/>
  <c r="EV237" i="3"/>
  <c r="EU237" i="3"/>
  <c r="ET237" i="3"/>
  <c r="ES237" i="3"/>
  <c r="ER237" i="3"/>
  <c r="EX236" i="3"/>
  <c r="EW236" i="3"/>
  <c r="EV236" i="3"/>
  <c r="EU236" i="3"/>
  <c r="ET236" i="3"/>
  <c r="ES236" i="3"/>
  <c r="ER236" i="3"/>
  <c r="EX235" i="3"/>
  <c r="EW235" i="3"/>
  <c r="EV235" i="3"/>
  <c r="EU235" i="3"/>
  <c r="ET235" i="3"/>
  <c r="ES235" i="3"/>
  <c r="ER235" i="3"/>
  <c r="EX234" i="3"/>
  <c r="EW234" i="3"/>
  <c r="EV234" i="3"/>
  <c r="EU234" i="3"/>
  <c r="ET234" i="3"/>
  <c r="ES234" i="3"/>
  <c r="ER234" i="3"/>
  <c r="EX233" i="3"/>
  <c r="EW233" i="3"/>
  <c r="EV233" i="3"/>
  <c r="EU233" i="3"/>
  <c r="ET233" i="3"/>
  <c r="ES233" i="3"/>
  <c r="ER233" i="3"/>
  <c r="EX232" i="3"/>
  <c r="EW232" i="3"/>
  <c r="EV232" i="3"/>
  <c r="EU232" i="3"/>
  <c r="ET232" i="3"/>
  <c r="ES232" i="3"/>
  <c r="ER232" i="3"/>
  <c r="EX231" i="3"/>
  <c r="EW231" i="3"/>
  <c r="EV231" i="3"/>
  <c r="EU231" i="3"/>
  <c r="ET231" i="3"/>
  <c r="ES231" i="3"/>
  <c r="ER231" i="3"/>
  <c r="EX230" i="3"/>
  <c r="EW230" i="3"/>
  <c r="EV230" i="3"/>
  <c r="EU230" i="3"/>
  <c r="ET230" i="3"/>
  <c r="ES230" i="3"/>
  <c r="ER230" i="3"/>
  <c r="EX229" i="3"/>
  <c r="EW229" i="3"/>
  <c r="EV229" i="3"/>
  <c r="EU229" i="3"/>
  <c r="ET229" i="3"/>
  <c r="ES229" i="3"/>
  <c r="ER229" i="3"/>
  <c r="EX228" i="3"/>
  <c r="EW228" i="3"/>
  <c r="EV228" i="3"/>
  <c r="EU228" i="3"/>
  <c r="ET228" i="3"/>
  <c r="ES228" i="3"/>
  <c r="ER228" i="3"/>
  <c r="EX227" i="3"/>
  <c r="EW227" i="3"/>
  <c r="EV227" i="3"/>
  <c r="EU227" i="3"/>
  <c r="ET227" i="3"/>
  <c r="ES227" i="3"/>
  <c r="ER227" i="3"/>
  <c r="EX226" i="3"/>
  <c r="EW226" i="3"/>
  <c r="EV226" i="3"/>
  <c r="EU226" i="3"/>
  <c r="ET226" i="3"/>
  <c r="ES226" i="3"/>
  <c r="ER226" i="3"/>
  <c r="EX225" i="3"/>
  <c r="EW225" i="3"/>
  <c r="EV225" i="3"/>
  <c r="EU225" i="3"/>
  <c r="ET225" i="3"/>
  <c r="ES225" i="3"/>
  <c r="ER225" i="3"/>
  <c r="EX224" i="3"/>
  <c r="EW224" i="3"/>
  <c r="EV224" i="3"/>
  <c r="EU224" i="3"/>
  <c r="ET224" i="3"/>
  <c r="ES224" i="3"/>
  <c r="ER224" i="3"/>
  <c r="EX223" i="3"/>
  <c r="EW223" i="3"/>
  <c r="EV223" i="3"/>
  <c r="EU223" i="3"/>
  <c r="ET223" i="3"/>
  <c r="ES223" i="3"/>
  <c r="ER223" i="3"/>
  <c r="EX222" i="3"/>
  <c r="EW222" i="3"/>
  <c r="EV222" i="3"/>
  <c r="EU222" i="3"/>
  <c r="ET222" i="3"/>
  <c r="ES222" i="3"/>
  <c r="ER222" i="3"/>
  <c r="EX221" i="3"/>
  <c r="EW221" i="3"/>
  <c r="EV221" i="3"/>
  <c r="EU221" i="3"/>
  <c r="ET221" i="3"/>
  <c r="ES221" i="3"/>
  <c r="ER221" i="3"/>
  <c r="EX220" i="3"/>
  <c r="EW220" i="3"/>
  <c r="EV220" i="3"/>
  <c r="EU220" i="3"/>
  <c r="ET220" i="3"/>
  <c r="ES220" i="3"/>
  <c r="ER220" i="3"/>
  <c r="EX219" i="3"/>
  <c r="EW219" i="3"/>
  <c r="EV219" i="3"/>
  <c r="EU219" i="3"/>
  <c r="ET219" i="3"/>
  <c r="ES219" i="3"/>
  <c r="ER219" i="3"/>
  <c r="EX218" i="3"/>
  <c r="EW218" i="3"/>
  <c r="EV218" i="3"/>
  <c r="EU218" i="3"/>
  <c r="ET218" i="3"/>
  <c r="ES218" i="3"/>
  <c r="ER218" i="3"/>
  <c r="EX217" i="3"/>
  <c r="EW217" i="3"/>
  <c r="EV217" i="3"/>
  <c r="EU217" i="3"/>
  <c r="ET217" i="3"/>
  <c r="ES217" i="3"/>
  <c r="ER217" i="3"/>
  <c r="EX216" i="3"/>
  <c r="EW216" i="3"/>
  <c r="EV216" i="3"/>
  <c r="EU216" i="3"/>
  <c r="ET216" i="3"/>
  <c r="ES216" i="3"/>
  <c r="ER216" i="3"/>
  <c r="EX215" i="3"/>
  <c r="EW215" i="3"/>
  <c r="EV215" i="3"/>
  <c r="EU215" i="3"/>
  <c r="ET215" i="3"/>
  <c r="ES215" i="3"/>
  <c r="ER215" i="3"/>
  <c r="EX214" i="3"/>
  <c r="EW214" i="3"/>
  <c r="EV214" i="3"/>
  <c r="EU214" i="3"/>
  <c r="ET214" i="3"/>
  <c r="ES214" i="3"/>
  <c r="ER214" i="3"/>
  <c r="EX213" i="3"/>
  <c r="EW213" i="3"/>
  <c r="EV213" i="3"/>
  <c r="EU213" i="3"/>
  <c r="ET213" i="3"/>
  <c r="ES213" i="3"/>
  <c r="ER213" i="3"/>
  <c r="EX212" i="3"/>
  <c r="EW212" i="3"/>
  <c r="EV212" i="3"/>
  <c r="EU212" i="3"/>
  <c r="ET212" i="3"/>
  <c r="ES212" i="3"/>
  <c r="ER212" i="3"/>
  <c r="EX211" i="3"/>
  <c r="EW211" i="3"/>
  <c r="EV211" i="3"/>
  <c r="EU211" i="3"/>
  <c r="ET211" i="3"/>
  <c r="ES211" i="3"/>
  <c r="ER211" i="3"/>
  <c r="EX210" i="3"/>
  <c r="EW210" i="3"/>
  <c r="EV210" i="3"/>
  <c r="EU210" i="3"/>
  <c r="ET210" i="3"/>
  <c r="ES210" i="3"/>
  <c r="ER210" i="3"/>
  <c r="EX209" i="3"/>
  <c r="EW209" i="3"/>
  <c r="EV209" i="3"/>
  <c r="EU209" i="3"/>
  <c r="ET209" i="3"/>
  <c r="ES209" i="3"/>
  <c r="ER209" i="3"/>
  <c r="EX208" i="3"/>
  <c r="EW208" i="3"/>
  <c r="EV208" i="3"/>
  <c r="EU208" i="3"/>
  <c r="ET208" i="3"/>
  <c r="ES208" i="3"/>
  <c r="ER208" i="3"/>
  <c r="EW462" i="3"/>
  <c r="EV462" i="3"/>
  <c r="EU462" i="3"/>
  <c r="ET462" i="3"/>
  <c r="ES462" i="3"/>
  <c r="ER462" i="3"/>
  <c r="ER478" i="3" s="1"/>
  <c r="EQ462" i="3"/>
  <c r="EP462" i="3"/>
  <c r="EO462" i="3"/>
  <c r="EN462" i="3"/>
  <c r="EM462" i="3"/>
  <c r="EL462" i="3"/>
  <c r="EK462" i="3"/>
  <c r="EJ462" i="3"/>
  <c r="EI462" i="3"/>
  <c r="EH462" i="3"/>
  <c r="EG462" i="3"/>
  <c r="EF462" i="3"/>
  <c r="EE462" i="3"/>
  <c r="ED462" i="3"/>
  <c r="EC462" i="3"/>
  <c r="EB462" i="3"/>
  <c r="EA462" i="3"/>
  <c r="DZ462" i="3"/>
  <c r="DY462" i="3"/>
  <c r="DX462" i="3"/>
  <c r="DW462" i="3"/>
  <c r="DV462" i="3"/>
  <c r="DU462" i="3"/>
  <c r="DT462" i="3"/>
  <c r="DS462" i="3"/>
  <c r="DR462" i="3"/>
  <c r="DQ462" i="3"/>
  <c r="DP462" i="3"/>
  <c r="DO462" i="3"/>
  <c r="DN462" i="3"/>
  <c r="DM462" i="3"/>
  <c r="DL462" i="3"/>
  <c r="DK462" i="3"/>
  <c r="DJ462" i="3"/>
  <c r="DI462" i="3"/>
  <c r="DH462" i="3"/>
  <c r="DG462" i="3"/>
  <c r="DF462" i="3"/>
  <c r="DE462" i="3"/>
  <c r="DD462" i="3"/>
  <c r="DC462" i="3"/>
  <c r="DB462" i="3"/>
  <c r="DA462" i="3"/>
  <c r="CZ462" i="3"/>
  <c r="CY462" i="3"/>
  <c r="CX462" i="3"/>
  <c r="CW462" i="3"/>
  <c r="CV462" i="3"/>
  <c r="CU462" i="3"/>
  <c r="CT462" i="3"/>
  <c r="CS462" i="3"/>
  <c r="CR462" i="3"/>
  <c r="CQ462" i="3"/>
  <c r="CP462" i="3"/>
  <c r="CO462" i="3"/>
  <c r="CN462" i="3"/>
  <c r="CM462" i="3"/>
  <c r="CL462" i="3"/>
  <c r="CK462" i="3"/>
  <c r="CJ462" i="3"/>
  <c r="CI462" i="3"/>
  <c r="CH462" i="3"/>
  <c r="CG462" i="3"/>
  <c r="CF462" i="3"/>
  <c r="CE462" i="3"/>
  <c r="CD462" i="3"/>
  <c r="CC462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BX205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BX262" i="3"/>
  <c r="BX263" i="3"/>
  <c r="BX264" i="3"/>
  <c r="BX265" i="3"/>
  <c r="BX266" i="3"/>
  <c r="BX267" i="3"/>
  <c r="BX268" i="3"/>
  <c r="BX269" i="3"/>
  <c r="BX270" i="3"/>
  <c r="BX271" i="3"/>
  <c r="BX272" i="3"/>
  <c r="BX273" i="3"/>
  <c r="BX274" i="3"/>
  <c r="BX275" i="3"/>
  <c r="BX276" i="3"/>
  <c r="BX277" i="3"/>
  <c r="BX278" i="3"/>
  <c r="BX279" i="3"/>
  <c r="BX280" i="3"/>
  <c r="BX281" i="3"/>
  <c r="BX282" i="3"/>
  <c r="BX283" i="3"/>
  <c r="BX284" i="3"/>
  <c r="BX285" i="3"/>
  <c r="BX286" i="3"/>
  <c r="BX287" i="3"/>
  <c r="BX288" i="3"/>
  <c r="BX289" i="3"/>
  <c r="BX290" i="3"/>
  <c r="BX291" i="3"/>
  <c r="BX292" i="3"/>
  <c r="BX293" i="3"/>
  <c r="BX294" i="3"/>
  <c r="BX295" i="3"/>
  <c r="BX296" i="3"/>
  <c r="BX297" i="3"/>
  <c r="BX298" i="3"/>
  <c r="BX299" i="3"/>
  <c r="BX300" i="3"/>
  <c r="BX301" i="3"/>
  <c r="BX302" i="3"/>
  <c r="BX303" i="3"/>
  <c r="BX304" i="3"/>
  <c r="BX305" i="3"/>
  <c r="BX306" i="3"/>
  <c r="BX307" i="3"/>
  <c r="BX308" i="3"/>
  <c r="BX309" i="3"/>
  <c r="BX310" i="3"/>
  <c r="BX311" i="3"/>
  <c r="BX312" i="3"/>
  <c r="BX313" i="3"/>
  <c r="BX314" i="3"/>
  <c r="BX315" i="3"/>
  <c r="BX316" i="3"/>
  <c r="BX317" i="3"/>
  <c r="BX318" i="3"/>
  <c r="BX319" i="3"/>
  <c r="BX320" i="3"/>
  <c r="BX321" i="3"/>
  <c r="BX322" i="3"/>
  <c r="BX323" i="3"/>
  <c r="BX324" i="3"/>
  <c r="BX325" i="3"/>
  <c r="BX326" i="3"/>
  <c r="BX327" i="3"/>
  <c r="BX328" i="3"/>
  <c r="BX329" i="3"/>
  <c r="BX330" i="3"/>
  <c r="BX331" i="3"/>
  <c r="BX332" i="3"/>
  <c r="BX333" i="3"/>
  <c r="BX334" i="3"/>
  <c r="BX335" i="3"/>
  <c r="BX336" i="3"/>
  <c r="BX337" i="3"/>
  <c r="BX338" i="3"/>
  <c r="BX339" i="3"/>
  <c r="BX340" i="3"/>
  <c r="BX341" i="3"/>
  <c r="BX342" i="3"/>
  <c r="BX343" i="3"/>
  <c r="BX344" i="3"/>
  <c r="BX345" i="3"/>
  <c r="BX346" i="3"/>
  <c r="BX347" i="3"/>
  <c r="BX348" i="3"/>
  <c r="BX349" i="3"/>
  <c r="BX350" i="3"/>
  <c r="BX351" i="3"/>
  <c r="BX352" i="3"/>
  <c r="BX353" i="3"/>
  <c r="BX354" i="3"/>
  <c r="BX355" i="3"/>
  <c r="BX356" i="3"/>
  <c r="BX357" i="3"/>
  <c r="BX358" i="3"/>
  <c r="BX359" i="3"/>
  <c r="BX360" i="3"/>
  <c r="BX361" i="3"/>
  <c r="BX362" i="3"/>
  <c r="BX363" i="3"/>
  <c r="BX364" i="3"/>
  <c r="BX365" i="3"/>
  <c r="BX366" i="3"/>
  <c r="BX367" i="3"/>
  <c r="BX368" i="3"/>
  <c r="BX369" i="3"/>
  <c r="BX370" i="3"/>
  <c r="BX371" i="3"/>
  <c r="BX372" i="3"/>
  <c r="BX373" i="3"/>
  <c r="BX374" i="3"/>
  <c r="BX375" i="3"/>
  <c r="BX376" i="3"/>
  <c r="BX377" i="3"/>
  <c r="BX378" i="3"/>
  <c r="BX379" i="3"/>
  <c r="BX380" i="3"/>
  <c r="BX381" i="3"/>
  <c r="BX382" i="3"/>
  <c r="BX383" i="3"/>
  <c r="BX384" i="3"/>
  <c r="BX385" i="3"/>
  <c r="BX386" i="3"/>
  <c r="BX387" i="3"/>
  <c r="BX388" i="3"/>
  <c r="BX389" i="3"/>
  <c r="BX390" i="3"/>
  <c r="BX391" i="3"/>
  <c r="BX392" i="3"/>
  <c r="BX393" i="3"/>
  <c r="BX394" i="3"/>
  <c r="BX395" i="3"/>
  <c r="BX396" i="3"/>
  <c r="BX397" i="3"/>
  <c r="BX398" i="3"/>
  <c r="BX399" i="3"/>
  <c r="BX400" i="3"/>
  <c r="BX401" i="3"/>
  <c r="BX402" i="3"/>
  <c r="BX403" i="3"/>
  <c r="BX404" i="3"/>
  <c r="BX405" i="3"/>
  <c r="BX406" i="3"/>
  <c r="BX407" i="3"/>
  <c r="BX410" i="3"/>
  <c r="BX464" i="3"/>
  <c r="BX470" i="3"/>
  <c r="EJ205" i="3"/>
  <c r="EH205" i="3"/>
  <c r="EG205" i="3"/>
  <c r="EE205" i="3"/>
  <c r="ED205" i="3"/>
  <c r="EC205" i="3"/>
  <c r="EB205" i="3"/>
  <c r="EA205" i="3"/>
  <c r="DW205" i="3"/>
  <c r="DV205" i="3"/>
  <c r="DT205" i="3"/>
  <c r="DS205" i="3"/>
  <c r="DO205" i="3"/>
  <c r="DK205" i="3"/>
  <c r="DG205" i="3"/>
  <c r="DE337" i="3"/>
  <c r="DD205" i="3"/>
  <c r="CX205" i="3"/>
  <c r="CW205" i="3"/>
  <c r="CN205" i="3"/>
  <c r="CI205" i="3"/>
  <c r="CG205" i="3"/>
  <c r="BT205" i="3"/>
  <c r="BP205" i="3"/>
  <c r="BM337" i="3"/>
  <c r="BH205" i="3"/>
  <c r="BG205" i="3"/>
  <c r="BC337" i="3"/>
  <c r="AX205" i="3"/>
  <c r="AU205" i="3"/>
  <c r="AS337" i="3"/>
  <c r="AN205" i="3"/>
  <c r="AK205" i="3"/>
  <c r="AI205" i="3"/>
  <c r="AH337" i="3"/>
  <c r="AG205" i="3"/>
  <c r="AD205" i="3"/>
  <c r="AA205" i="3"/>
  <c r="U205" i="3"/>
  <c r="P205" i="3"/>
  <c r="K205" i="3"/>
  <c r="G205" i="3"/>
  <c r="D205" i="3"/>
  <c r="E205" i="3"/>
  <c r="F205" i="3"/>
  <c r="H205" i="3"/>
  <c r="I205" i="3"/>
  <c r="J205" i="3"/>
  <c r="L205" i="3"/>
  <c r="M205" i="3"/>
  <c r="N205" i="3"/>
  <c r="O205" i="3"/>
  <c r="Q205" i="3"/>
  <c r="R205" i="3"/>
  <c r="S205" i="3"/>
  <c r="T205" i="3"/>
  <c r="V205" i="3"/>
  <c r="W205" i="3"/>
  <c r="X205" i="3"/>
  <c r="Y205" i="3"/>
  <c r="Z205" i="3"/>
  <c r="AB205" i="3"/>
  <c r="AC205" i="3"/>
  <c r="AE205" i="3"/>
  <c r="AF205" i="3"/>
  <c r="AJ205" i="3"/>
  <c r="AL205" i="3"/>
  <c r="AM205" i="3"/>
  <c r="AO205" i="3"/>
  <c r="AP205" i="3"/>
  <c r="AQ205" i="3"/>
  <c r="AR205" i="3"/>
  <c r="AT205" i="3"/>
  <c r="AV205" i="3"/>
  <c r="AW205" i="3"/>
  <c r="AY205" i="3"/>
  <c r="AZ205" i="3"/>
  <c r="BA205" i="3"/>
  <c r="BB205" i="3"/>
  <c r="BD205" i="3"/>
  <c r="BE205" i="3"/>
  <c r="BF205" i="3"/>
  <c r="BI205" i="3"/>
  <c r="BJ205" i="3"/>
  <c r="BK205" i="3"/>
  <c r="BL205" i="3"/>
  <c r="BN205" i="3"/>
  <c r="BO205" i="3"/>
  <c r="BQ205" i="3"/>
  <c r="BR205" i="3"/>
  <c r="BS205" i="3"/>
  <c r="BU205" i="3"/>
  <c r="BV205" i="3"/>
  <c r="BW205" i="3"/>
  <c r="BY205" i="3"/>
  <c r="BZ205" i="3"/>
  <c r="CA205" i="3"/>
  <c r="CB205" i="3"/>
  <c r="CC205" i="3"/>
  <c r="CD205" i="3"/>
  <c r="CE205" i="3"/>
  <c r="CF205" i="3"/>
  <c r="CH205" i="3"/>
  <c r="CJ205" i="3"/>
  <c r="CK205" i="3"/>
  <c r="CL205" i="3"/>
  <c r="CM205" i="3"/>
  <c r="CO205" i="3"/>
  <c r="CP205" i="3"/>
  <c r="CQ205" i="3"/>
  <c r="CR205" i="3"/>
  <c r="CS205" i="3"/>
  <c r="CT205" i="3"/>
  <c r="CU205" i="3"/>
  <c r="CV205" i="3"/>
  <c r="CY205" i="3"/>
  <c r="CZ205" i="3"/>
  <c r="DA205" i="3"/>
  <c r="DB205" i="3"/>
  <c r="DC205" i="3"/>
  <c r="DF205" i="3"/>
  <c r="DH205" i="3"/>
  <c r="DI205" i="3"/>
  <c r="DJ205" i="3"/>
  <c r="DL205" i="3"/>
  <c r="DM205" i="3"/>
  <c r="DN205" i="3"/>
  <c r="DP205" i="3"/>
  <c r="DQ205" i="3"/>
  <c r="DR205" i="3"/>
  <c r="DU205" i="3"/>
  <c r="DX205" i="3"/>
  <c r="DY205" i="3"/>
  <c r="DZ205" i="3"/>
  <c r="EF205" i="3"/>
  <c r="EK205" i="3"/>
  <c r="EM205" i="3"/>
  <c r="EN205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K269" i="3"/>
  <c r="EL269" i="3"/>
  <c r="EM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EB286" i="3"/>
  <c r="EC286" i="3"/>
  <c r="ED286" i="3"/>
  <c r="EE286" i="3"/>
  <c r="EF286" i="3"/>
  <c r="EG286" i="3"/>
  <c r="EH286" i="3"/>
  <c r="EI286" i="3"/>
  <c r="EJ286" i="3"/>
  <c r="EK286" i="3"/>
  <c r="EL286" i="3"/>
  <c r="EM286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EB287" i="3"/>
  <c r="EC287" i="3"/>
  <c r="ED287" i="3"/>
  <c r="EE287" i="3"/>
  <c r="EF287" i="3"/>
  <c r="EG287" i="3"/>
  <c r="EH287" i="3"/>
  <c r="EI287" i="3"/>
  <c r="EJ287" i="3"/>
  <c r="EK287" i="3"/>
  <c r="EL287" i="3"/>
  <c r="EM287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EB288" i="3"/>
  <c r="EC288" i="3"/>
  <c r="ED288" i="3"/>
  <c r="EE288" i="3"/>
  <c r="EF288" i="3"/>
  <c r="EG288" i="3"/>
  <c r="EH288" i="3"/>
  <c r="EI288" i="3"/>
  <c r="EJ288" i="3"/>
  <c r="EK288" i="3"/>
  <c r="EL288" i="3"/>
  <c r="EM288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EB289" i="3"/>
  <c r="EC289" i="3"/>
  <c r="ED289" i="3"/>
  <c r="EE289" i="3"/>
  <c r="EF289" i="3"/>
  <c r="EG289" i="3"/>
  <c r="EH289" i="3"/>
  <c r="EI289" i="3"/>
  <c r="EJ289" i="3"/>
  <c r="EK289" i="3"/>
  <c r="EL289" i="3"/>
  <c r="EM289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EB290" i="3"/>
  <c r="EC290" i="3"/>
  <c r="ED290" i="3"/>
  <c r="EE290" i="3"/>
  <c r="EF290" i="3"/>
  <c r="EG290" i="3"/>
  <c r="EH290" i="3"/>
  <c r="EI290" i="3"/>
  <c r="EJ290" i="3"/>
  <c r="EK290" i="3"/>
  <c r="EL290" i="3"/>
  <c r="EM290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EB291" i="3"/>
  <c r="EC291" i="3"/>
  <c r="ED291" i="3"/>
  <c r="EE291" i="3"/>
  <c r="EF291" i="3"/>
  <c r="EG291" i="3"/>
  <c r="EH291" i="3"/>
  <c r="EI291" i="3"/>
  <c r="EJ291" i="3"/>
  <c r="EK291" i="3"/>
  <c r="EL291" i="3"/>
  <c r="EM291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92" i="3"/>
  <c r="EC292" i="3"/>
  <c r="ED292" i="3"/>
  <c r="EE292" i="3"/>
  <c r="EF292" i="3"/>
  <c r="EG292" i="3"/>
  <c r="EH292" i="3"/>
  <c r="EI292" i="3"/>
  <c r="EJ292" i="3"/>
  <c r="EK292" i="3"/>
  <c r="EL292" i="3"/>
  <c r="EM292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EB293" i="3"/>
  <c r="EC293" i="3"/>
  <c r="ED293" i="3"/>
  <c r="EE293" i="3"/>
  <c r="EF293" i="3"/>
  <c r="EG293" i="3"/>
  <c r="EH293" i="3"/>
  <c r="EI293" i="3"/>
  <c r="EJ293" i="3"/>
  <c r="EK293" i="3"/>
  <c r="EL293" i="3"/>
  <c r="EM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EB294" i="3"/>
  <c r="EC294" i="3"/>
  <c r="ED294" i="3"/>
  <c r="EE294" i="3"/>
  <c r="EF294" i="3"/>
  <c r="EG294" i="3"/>
  <c r="EH294" i="3"/>
  <c r="EI294" i="3"/>
  <c r="EJ294" i="3"/>
  <c r="EK294" i="3"/>
  <c r="EL294" i="3"/>
  <c r="EM294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EB295" i="3"/>
  <c r="EC295" i="3"/>
  <c r="ED295" i="3"/>
  <c r="EE295" i="3"/>
  <c r="EF295" i="3"/>
  <c r="EG295" i="3"/>
  <c r="EH295" i="3"/>
  <c r="EI295" i="3"/>
  <c r="EJ295" i="3"/>
  <c r="EK295" i="3"/>
  <c r="EL295" i="3"/>
  <c r="EM295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EB296" i="3"/>
  <c r="EC296" i="3"/>
  <c r="ED296" i="3"/>
  <c r="EE296" i="3"/>
  <c r="EF296" i="3"/>
  <c r="EG296" i="3"/>
  <c r="EH296" i="3"/>
  <c r="EI296" i="3"/>
  <c r="EJ296" i="3"/>
  <c r="EK296" i="3"/>
  <c r="EL296" i="3"/>
  <c r="EM296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EB297" i="3"/>
  <c r="EC297" i="3"/>
  <c r="ED297" i="3"/>
  <c r="EE297" i="3"/>
  <c r="EF297" i="3"/>
  <c r="EG297" i="3"/>
  <c r="EH297" i="3"/>
  <c r="EI297" i="3"/>
  <c r="EJ297" i="3"/>
  <c r="EK297" i="3"/>
  <c r="EL297" i="3"/>
  <c r="EM297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EB298" i="3"/>
  <c r="EC298" i="3"/>
  <c r="ED298" i="3"/>
  <c r="EE298" i="3"/>
  <c r="EF298" i="3"/>
  <c r="EG298" i="3"/>
  <c r="EH298" i="3"/>
  <c r="EI298" i="3"/>
  <c r="EJ298" i="3"/>
  <c r="EK298" i="3"/>
  <c r="EL298" i="3"/>
  <c r="EM298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EB299" i="3"/>
  <c r="EC299" i="3"/>
  <c r="ED299" i="3"/>
  <c r="EE299" i="3"/>
  <c r="EF299" i="3"/>
  <c r="EG299" i="3"/>
  <c r="EH299" i="3"/>
  <c r="EI299" i="3"/>
  <c r="EJ299" i="3"/>
  <c r="EK299" i="3"/>
  <c r="EL299" i="3"/>
  <c r="EM299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EB300" i="3"/>
  <c r="EC300" i="3"/>
  <c r="ED300" i="3"/>
  <c r="EE300" i="3"/>
  <c r="EF300" i="3"/>
  <c r="EG300" i="3"/>
  <c r="EH300" i="3"/>
  <c r="EI300" i="3"/>
  <c r="EJ300" i="3"/>
  <c r="EK300" i="3"/>
  <c r="EL300" i="3"/>
  <c r="EM300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EB301" i="3"/>
  <c r="EC301" i="3"/>
  <c r="ED301" i="3"/>
  <c r="EE301" i="3"/>
  <c r="EF301" i="3"/>
  <c r="EG301" i="3"/>
  <c r="EH301" i="3"/>
  <c r="EI301" i="3"/>
  <c r="EJ301" i="3"/>
  <c r="EK301" i="3"/>
  <c r="EL301" i="3"/>
  <c r="EM301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EB302" i="3"/>
  <c r="EC302" i="3"/>
  <c r="ED302" i="3"/>
  <c r="EE302" i="3"/>
  <c r="EF302" i="3"/>
  <c r="EG302" i="3"/>
  <c r="EH302" i="3"/>
  <c r="EI302" i="3"/>
  <c r="EJ302" i="3"/>
  <c r="EK302" i="3"/>
  <c r="EL302" i="3"/>
  <c r="EM302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EB303" i="3"/>
  <c r="EC303" i="3"/>
  <c r="ED303" i="3"/>
  <c r="EE303" i="3"/>
  <c r="EF303" i="3"/>
  <c r="EG303" i="3"/>
  <c r="EH303" i="3"/>
  <c r="EI303" i="3"/>
  <c r="EJ303" i="3"/>
  <c r="EK303" i="3"/>
  <c r="EL303" i="3"/>
  <c r="EM303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EB304" i="3"/>
  <c r="EC304" i="3"/>
  <c r="ED304" i="3"/>
  <c r="EE304" i="3"/>
  <c r="EF304" i="3"/>
  <c r="EG304" i="3"/>
  <c r="EH304" i="3"/>
  <c r="EI304" i="3"/>
  <c r="EJ304" i="3"/>
  <c r="EK304" i="3"/>
  <c r="EL304" i="3"/>
  <c r="EM304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EB305" i="3"/>
  <c r="EC305" i="3"/>
  <c r="ED305" i="3"/>
  <c r="EE305" i="3"/>
  <c r="EF305" i="3"/>
  <c r="EG305" i="3"/>
  <c r="EH305" i="3"/>
  <c r="EI305" i="3"/>
  <c r="EJ305" i="3"/>
  <c r="EK305" i="3"/>
  <c r="EL305" i="3"/>
  <c r="EM305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EB306" i="3"/>
  <c r="EC306" i="3"/>
  <c r="ED306" i="3"/>
  <c r="EE306" i="3"/>
  <c r="EF306" i="3"/>
  <c r="EG306" i="3"/>
  <c r="EH306" i="3"/>
  <c r="EI306" i="3"/>
  <c r="EJ306" i="3"/>
  <c r="EK306" i="3"/>
  <c r="EL306" i="3"/>
  <c r="EM306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EB307" i="3"/>
  <c r="EC307" i="3"/>
  <c r="ED307" i="3"/>
  <c r="EE307" i="3"/>
  <c r="EF307" i="3"/>
  <c r="EG307" i="3"/>
  <c r="EH307" i="3"/>
  <c r="EI307" i="3"/>
  <c r="EJ307" i="3"/>
  <c r="EK307" i="3"/>
  <c r="EL307" i="3"/>
  <c r="EM307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EB308" i="3"/>
  <c r="EC308" i="3"/>
  <c r="ED308" i="3"/>
  <c r="EE308" i="3"/>
  <c r="EF308" i="3"/>
  <c r="EG308" i="3"/>
  <c r="EH308" i="3"/>
  <c r="EI308" i="3"/>
  <c r="EJ308" i="3"/>
  <c r="EK308" i="3"/>
  <c r="EL308" i="3"/>
  <c r="EM308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EB309" i="3"/>
  <c r="EC309" i="3"/>
  <c r="ED309" i="3"/>
  <c r="EE309" i="3"/>
  <c r="EF309" i="3"/>
  <c r="EG309" i="3"/>
  <c r="EH309" i="3"/>
  <c r="EI309" i="3"/>
  <c r="EJ309" i="3"/>
  <c r="EK309" i="3"/>
  <c r="EL309" i="3"/>
  <c r="EM309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310" i="3"/>
  <c r="EC310" i="3"/>
  <c r="ED310" i="3"/>
  <c r="EE310" i="3"/>
  <c r="EF310" i="3"/>
  <c r="EG310" i="3"/>
  <c r="EH310" i="3"/>
  <c r="EI310" i="3"/>
  <c r="EJ310" i="3"/>
  <c r="EK310" i="3"/>
  <c r="EL310" i="3"/>
  <c r="EM310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EB311" i="3"/>
  <c r="EC311" i="3"/>
  <c r="ED311" i="3"/>
  <c r="EE311" i="3"/>
  <c r="EF311" i="3"/>
  <c r="EG311" i="3"/>
  <c r="EH311" i="3"/>
  <c r="EI311" i="3"/>
  <c r="EJ311" i="3"/>
  <c r="EK311" i="3"/>
  <c r="EL311" i="3"/>
  <c r="EM311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EB312" i="3"/>
  <c r="EC312" i="3"/>
  <c r="ED312" i="3"/>
  <c r="EE312" i="3"/>
  <c r="EF312" i="3"/>
  <c r="EG312" i="3"/>
  <c r="EH312" i="3"/>
  <c r="EI312" i="3"/>
  <c r="EJ312" i="3"/>
  <c r="EK312" i="3"/>
  <c r="EL312" i="3"/>
  <c r="EM312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EB313" i="3"/>
  <c r="EC313" i="3"/>
  <c r="ED313" i="3"/>
  <c r="EE313" i="3"/>
  <c r="EF313" i="3"/>
  <c r="EG313" i="3"/>
  <c r="EH313" i="3"/>
  <c r="EI313" i="3"/>
  <c r="EJ313" i="3"/>
  <c r="EK313" i="3"/>
  <c r="EL313" i="3"/>
  <c r="EM313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EB314" i="3"/>
  <c r="EC314" i="3"/>
  <c r="ED314" i="3"/>
  <c r="EE314" i="3"/>
  <c r="EF314" i="3"/>
  <c r="EG314" i="3"/>
  <c r="EH314" i="3"/>
  <c r="EI314" i="3"/>
  <c r="EJ314" i="3"/>
  <c r="EK314" i="3"/>
  <c r="EL314" i="3"/>
  <c r="EM314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EB315" i="3"/>
  <c r="EC315" i="3"/>
  <c r="ED315" i="3"/>
  <c r="EE315" i="3"/>
  <c r="EF315" i="3"/>
  <c r="EG315" i="3"/>
  <c r="EH315" i="3"/>
  <c r="EI315" i="3"/>
  <c r="EJ315" i="3"/>
  <c r="EK315" i="3"/>
  <c r="EL315" i="3"/>
  <c r="EM315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CX316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DO316" i="3"/>
  <c r="DP316" i="3"/>
  <c r="DQ316" i="3"/>
  <c r="DR316" i="3"/>
  <c r="DS316" i="3"/>
  <c r="DT316" i="3"/>
  <c r="DU316" i="3"/>
  <c r="DV316" i="3"/>
  <c r="DW316" i="3"/>
  <c r="DX316" i="3"/>
  <c r="DY316" i="3"/>
  <c r="DZ316" i="3"/>
  <c r="EA316" i="3"/>
  <c r="EB316" i="3"/>
  <c r="EC316" i="3"/>
  <c r="ED316" i="3"/>
  <c r="EE316" i="3"/>
  <c r="EF316" i="3"/>
  <c r="EG316" i="3"/>
  <c r="EH316" i="3"/>
  <c r="EI316" i="3"/>
  <c r="EJ316" i="3"/>
  <c r="EK316" i="3"/>
  <c r="EL316" i="3"/>
  <c r="EM316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CX317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EB317" i="3"/>
  <c r="EC317" i="3"/>
  <c r="ED317" i="3"/>
  <c r="EE317" i="3"/>
  <c r="EF317" i="3"/>
  <c r="EG317" i="3"/>
  <c r="EH317" i="3"/>
  <c r="EI317" i="3"/>
  <c r="EJ317" i="3"/>
  <c r="EK317" i="3"/>
  <c r="EL317" i="3"/>
  <c r="EM317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EB318" i="3"/>
  <c r="EC318" i="3"/>
  <c r="ED318" i="3"/>
  <c r="EE318" i="3"/>
  <c r="EF318" i="3"/>
  <c r="EG318" i="3"/>
  <c r="EH318" i="3"/>
  <c r="EI318" i="3"/>
  <c r="EJ318" i="3"/>
  <c r="EK318" i="3"/>
  <c r="EL318" i="3"/>
  <c r="EM318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CX319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EB319" i="3"/>
  <c r="EC319" i="3"/>
  <c r="ED319" i="3"/>
  <c r="EE319" i="3"/>
  <c r="EF319" i="3"/>
  <c r="EG319" i="3"/>
  <c r="EH319" i="3"/>
  <c r="EI319" i="3"/>
  <c r="EJ319" i="3"/>
  <c r="EK319" i="3"/>
  <c r="EL319" i="3"/>
  <c r="EM319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EB320" i="3"/>
  <c r="EC320" i="3"/>
  <c r="ED320" i="3"/>
  <c r="EE320" i="3"/>
  <c r="EF320" i="3"/>
  <c r="EG320" i="3"/>
  <c r="EH320" i="3"/>
  <c r="EI320" i="3"/>
  <c r="EJ320" i="3"/>
  <c r="EK320" i="3"/>
  <c r="EL320" i="3"/>
  <c r="EM320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CX321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EB321" i="3"/>
  <c r="EC321" i="3"/>
  <c r="ED321" i="3"/>
  <c r="EE321" i="3"/>
  <c r="EF321" i="3"/>
  <c r="EG321" i="3"/>
  <c r="EH321" i="3"/>
  <c r="EI321" i="3"/>
  <c r="EJ321" i="3"/>
  <c r="EK321" i="3"/>
  <c r="EL321" i="3"/>
  <c r="EM321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CX322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EB322" i="3"/>
  <c r="EC322" i="3"/>
  <c r="ED322" i="3"/>
  <c r="EE322" i="3"/>
  <c r="EF322" i="3"/>
  <c r="EG322" i="3"/>
  <c r="EH322" i="3"/>
  <c r="EI322" i="3"/>
  <c r="EJ322" i="3"/>
  <c r="EK322" i="3"/>
  <c r="EL322" i="3"/>
  <c r="EM322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EB323" i="3"/>
  <c r="EC323" i="3"/>
  <c r="ED323" i="3"/>
  <c r="EE323" i="3"/>
  <c r="EF323" i="3"/>
  <c r="EG323" i="3"/>
  <c r="EH323" i="3"/>
  <c r="EI323" i="3"/>
  <c r="EJ323" i="3"/>
  <c r="EK323" i="3"/>
  <c r="EL323" i="3"/>
  <c r="EM323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EB324" i="3"/>
  <c r="EC324" i="3"/>
  <c r="ED324" i="3"/>
  <c r="EE324" i="3"/>
  <c r="EF324" i="3"/>
  <c r="EG324" i="3"/>
  <c r="EH324" i="3"/>
  <c r="EI324" i="3"/>
  <c r="EJ324" i="3"/>
  <c r="EK324" i="3"/>
  <c r="EL324" i="3"/>
  <c r="EM324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Y325" i="3"/>
  <c r="BZ325" i="3"/>
  <c r="CA325" i="3"/>
  <c r="CB325" i="3"/>
  <c r="CC325" i="3"/>
  <c r="CD325" i="3"/>
  <c r="CE325" i="3"/>
  <c r="CF325" i="3"/>
  <c r="CG325" i="3"/>
  <c r="CH325" i="3"/>
  <c r="CI325" i="3"/>
  <c r="CJ325" i="3"/>
  <c r="CK325" i="3"/>
  <c r="CL325" i="3"/>
  <c r="CM325" i="3"/>
  <c r="CN325" i="3"/>
  <c r="CO325" i="3"/>
  <c r="CP325" i="3"/>
  <c r="CQ325" i="3"/>
  <c r="CR325" i="3"/>
  <c r="CS325" i="3"/>
  <c r="CT325" i="3"/>
  <c r="CU325" i="3"/>
  <c r="CV325" i="3"/>
  <c r="CW325" i="3"/>
  <c r="CX325" i="3"/>
  <c r="CY325" i="3"/>
  <c r="CZ325" i="3"/>
  <c r="DA325" i="3"/>
  <c r="DB325" i="3"/>
  <c r="DC325" i="3"/>
  <c r="DD325" i="3"/>
  <c r="DE325" i="3"/>
  <c r="DF325" i="3"/>
  <c r="DG325" i="3"/>
  <c r="DH325" i="3"/>
  <c r="DI325" i="3"/>
  <c r="DJ325" i="3"/>
  <c r="DK325" i="3"/>
  <c r="DL325" i="3"/>
  <c r="DM325" i="3"/>
  <c r="DN325" i="3"/>
  <c r="DO325" i="3"/>
  <c r="DP325" i="3"/>
  <c r="DQ325" i="3"/>
  <c r="DR325" i="3"/>
  <c r="DS325" i="3"/>
  <c r="DT325" i="3"/>
  <c r="DU325" i="3"/>
  <c r="DV325" i="3"/>
  <c r="DW325" i="3"/>
  <c r="DX325" i="3"/>
  <c r="DY325" i="3"/>
  <c r="DZ325" i="3"/>
  <c r="EA325" i="3"/>
  <c r="EB325" i="3"/>
  <c r="EC325" i="3"/>
  <c r="ED325" i="3"/>
  <c r="EE325" i="3"/>
  <c r="EF325" i="3"/>
  <c r="EG325" i="3"/>
  <c r="EH325" i="3"/>
  <c r="EI325" i="3"/>
  <c r="EJ325" i="3"/>
  <c r="EK325" i="3"/>
  <c r="EL325" i="3"/>
  <c r="EM325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Y326" i="3"/>
  <c r="BZ326" i="3"/>
  <c r="CA326" i="3"/>
  <c r="CB326" i="3"/>
  <c r="CC326" i="3"/>
  <c r="CD326" i="3"/>
  <c r="CE326" i="3"/>
  <c r="CF326" i="3"/>
  <c r="CG326" i="3"/>
  <c r="CH326" i="3"/>
  <c r="CI326" i="3"/>
  <c r="CJ326" i="3"/>
  <c r="CK326" i="3"/>
  <c r="CL326" i="3"/>
  <c r="CM326" i="3"/>
  <c r="CN326" i="3"/>
  <c r="CO326" i="3"/>
  <c r="CP326" i="3"/>
  <c r="CQ326" i="3"/>
  <c r="CR326" i="3"/>
  <c r="CS326" i="3"/>
  <c r="CT326" i="3"/>
  <c r="CU326" i="3"/>
  <c r="CV326" i="3"/>
  <c r="CW326" i="3"/>
  <c r="CX326" i="3"/>
  <c r="CY326" i="3"/>
  <c r="CZ326" i="3"/>
  <c r="DA326" i="3"/>
  <c r="DB326" i="3"/>
  <c r="DC326" i="3"/>
  <c r="DD326" i="3"/>
  <c r="DE326" i="3"/>
  <c r="DF326" i="3"/>
  <c r="DG326" i="3"/>
  <c r="DH326" i="3"/>
  <c r="DI326" i="3"/>
  <c r="DJ326" i="3"/>
  <c r="DK326" i="3"/>
  <c r="DL326" i="3"/>
  <c r="DM326" i="3"/>
  <c r="DN326" i="3"/>
  <c r="DO326" i="3"/>
  <c r="DP326" i="3"/>
  <c r="DQ326" i="3"/>
  <c r="DR326" i="3"/>
  <c r="DS326" i="3"/>
  <c r="DT326" i="3"/>
  <c r="DU326" i="3"/>
  <c r="DV326" i="3"/>
  <c r="DW326" i="3"/>
  <c r="DX326" i="3"/>
  <c r="DY326" i="3"/>
  <c r="DZ326" i="3"/>
  <c r="EA326" i="3"/>
  <c r="EB326" i="3"/>
  <c r="EC326" i="3"/>
  <c r="ED326" i="3"/>
  <c r="EE326" i="3"/>
  <c r="EF326" i="3"/>
  <c r="EG326" i="3"/>
  <c r="EH326" i="3"/>
  <c r="EI326" i="3"/>
  <c r="EJ326" i="3"/>
  <c r="EK326" i="3"/>
  <c r="EL326" i="3"/>
  <c r="EM326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Y327" i="3"/>
  <c r="BZ327" i="3"/>
  <c r="CA327" i="3"/>
  <c r="CB327" i="3"/>
  <c r="CC327" i="3"/>
  <c r="CD327" i="3"/>
  <c r="CE327" i="3"/>
  <c r="CF327" i="3"/>
  <c r="CG327" i="3"/>
  <c r="CH327" i="3"/>
  <c r="CI327" i="3"/>
  <c r="CJ327" i="3"/>
  <c r="CK327" i="3"/>
  <c r="CL327" i="3"/>
  <c r="CM327" i="3"/>
  <c r="CN327" i="3"/>
  <c r="CO327" i="3"/>
  <c r="CP327" i="3"/>
  <c r="CQ327" i="3"/>
  <c r="CR327" i="3"/>
  <c r="CS327" i="3"/>
  <c r="CT327" i="3"/>
  <c r="CU327" i="3"/>
  <c r="CV327" i="3"/>
  <c r="CW327" i="3"/>
  <c r="CX327" i="3"/>
  <c r="CY327" i="3"/>
  <c r="CZ327" i="3"/>
  <c r="DA327" i="3"/>
  <c r="DB327" i="3"/>
  <c r="DC327" i="3"/>
  <c r="DD327" i="3"/>
  <c r="DE327" i="3"/>
  <c r="DF327" i="3"/>
  <c r="DG327" i="3"/>
  <c r="DH327" i="3"/>
  <c r="DI327" i="3"/>
  <c r="DJ327" i="3"/>
  <c r="DK327" i="3"/>
  <c r="DL327" i="3"/>
  <c r="DM327" i="3"/>
  <c r="DN327" i="3"/>
  <c r="DO327" i="3"/>
  <c r="DP327" i="3"/>
  <c r="DQ327" i="3"/>
  <c r="DR327" i="3"/>
  <c r="DS327" i="3"/>
  <c r="DT327" i="3"/>
  <c r="DU327" i="3"/>
  <c r="DV327" i="3"/>
  <c r="DW327" i="3"/>
  <c r="DX327" i="3"/>
  <c r="DY327" i="3"/>
  <c r="DZ327" i="3"/>
  <c r="EA327" i="3"/>
  <c r="EB327" i="3"/>
  <c r="EC327" i="3"/>
  <c r="ED327" i="3"/>
  <c r="EE327" i="3"/>
  <c r="EF327" i="3"/>
  <c r="EG327" i="3"/>
  <c r="EH327" i="3"/>
  <c r="EI327" i="3"/>
  <c r="EJ327" i="3"/>
  <c r="EK327" i="3"/>
  <c r="EL327" i="3"/>
  <c r="EM327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CX328" i="3"/>
  <c r="CY328" i="3"/>
  <c r="CZ328" i="3"/>
  <c r="DA328" i="3"/>
  <c r="DB328" i="3"/>
  <c r="DC328" i="3"/>
  <c r="DD328" i="3"/>
  <c r="DE328" i="3"/>
  <c r="DF328" i="3"/>
  <c r="DG328" i="3"/>
  <c r="DH328" i="3"/>
  <c r="DI328" i="3"/>
  <c r="DJ328" i="3"/>
  <c r="DK328" i="3"/>
  <c r="DL328" i="3"/>
  <c r="DM328" i="3"/>
  <c r="DN328" i="3"/>
  <c r="DO328" i="3"/>
  <c r="DP328" i="3"/>
  <c r="DQ328" i="3"/>
  <c r="DR328" i="3"/>
  <c r="DS328" i="3"/>
  <c r="DT328" i="3"/>
  <c r="DU328" i="3"/>
  <c r="DV328" i="3"/>
  <c r="DW328" i="3"/>
  <c r="DX328" i="3"/>
  <c r="DY328" i="3"/>
  <c r="DZ328" i="3"/>
  <c r="EA328" i="3"/>
  <c r="EB328" i="3"/>
  <c r="EC328" i="3"/>
  <c r="ED328" i="3"/>
  <c r="EE328" i="3"/>
  <c r="EF328" i="3"/>
  <c r="EG328" i="3"/>
  <c r="EH328" i="3"/>
  <c r="EI328" i="3"/>
  <c r="EJ328" i="3"/>
  <c r="EK328" i="3"/>
  <c r="EL328" i="3"/>
  <c r="EM328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Y329" i="3"/>
  <c r="BZ329" i="3"/>
  <c r="CA329" i="3"/>
  <c r="CB329" i="3"/>
  <c r="CC329" i="3"/>
  <c r="CD329" i="3"/>
  <c r="CE329" i="3"/>
  <c r="CF329" i="3"/>
  <c r="CG329" i="3"/>
  <c r="CH329" i="3"/>
  <c r="CI329" i="3"/>
  <c r="CJ329" i="3"/>
  <c r="CK329" i="3"/>
  <c r="CL329" i="3"/>
  <c r="CM329" i="3"/>
  <c r="CN329" i="3"/>
  <c r="CO329" i="3"/>
  <c r="CP329" i="3"/>
  <c r="CQ329" i="3"/>
  <c r="CR329" i="3"/>
  <c r="CS329" i="3"/>
  <c r="CT329" i="3"/>
  <c r="CU329" i="3"/>
  <c r="CV329" i="3"/>
  <c r="CW329" i="3"/>
  <c r="CX329" i="3"/>
  <c r="CY329" i="3"/>
  <c r="CZ329" i="3"/>
  <c r="DA329" i="3"/>
  <c r="DB329" i="3"/>
  <c r="DC329" i="3"/>
  <c r="DD329" i="3"/>
  <c r="DE329" i="3"/>
  <c r="DF329" i="3"/>
  <c r="DG329" i="3"/>
  <c r="DH329" i="3"/>
  <c r="DI329" i="3"/>
  <c r="DJ329" i="3"/>
  <c r="DK329" i="3"/>
  <c r="DL329" i="3"/>
  <c r="DM329" i="3"/>
  <c r="DN329" i="3"/>
  <c r="DO329" i="3"/>
  <c r="DP329" i="3"/>
  <c r="DQ329" i="3"/>
  <c r="DR329" i="3"/>
  <c r="DS329" i="3"/>
  <c r="DT329" i="3"/>
  <c r="DU329" i="3"/>
  <c r="DV329" i="3"/>
  <c r="DW329" i="3"/>
  <c r="DX329" i="3"/>
  <c r="DY329" i="3"/>
  <c r="DZ329" i="3"/>
  <c r="EA329" i="3"/>
  <c r="EB329" i="3"/>
  <c r="EC329" i="3"/>
  <c r="ED329" i="3"/>
  <c r="EE329" i="3"/>
  <c r="EF329" i="3"/>
  <c r="EG329" i="3"/>
  <c r="EH329" i="3"/>
  <c r="EI329" i="3"/>
  <c r="EJ329" i="3"/>
  <c r="EK329" i="3"/>
  <c r="EL329" i="3"/>
  <c r="EM329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CX330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DO330" i="3"/>
  <c r="DP330" i="3"/>
  <c r="DQ330" i="3"/>
  <c r="DR330" i="3"/>
  <c r="DS330" i="3"/>
  <c r="DT330" i="3"/>
  <c r="DU330" i="3"/>
  <c r="DV330" i="3"/>
  <c r="DW330" i="3"/>
  <c r="DX330" i="3"/>
  <c r="DY330" i="3"/>
  <c r="DZ330" i="3"/>
  <c r="EA330" i="3"/>
  <c r="EB330" i="3"/>
  <c r="EC330" i="3"/>
  <c r="ED330" i="3"/>
  <c r="EE330" i="3"/>
  <c r="EF330" i="3"/>
  <c r="EG330" i="3"/>
  <c r="EH330" i="3"/>
  <c r="EI330" i="3"/>
  <c r="EJ330" i="3"/>
  <c r="EK330" i="3"/>
  <c r="EL330" i="3"/>
  <c r="EM330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Y331" i="3"/>
  <c r="BZ331" i="3"/>
  <c r="CA331" i="3"/>
  <c r="CB331" i="3"/>
  <c r="CC331" i="3"/>
  <c r="CD331" i="3"/>
  <c r="CE331" i="3"/>
  <c r="CF331" i="3"/>
  <c r="CG331" i="3"/>
  <c r="CH331" i="3"/>
  <c r="CI331" i="3"/>
  <c r="CJ331" i="3"/>
  <c r="CK331" i="3"/>
  <c r="CL331" i="3"/>
  <c r="CM331" i="3"/>
  <c r="CN331" i="3"/>
  <c r="CO331" i="3"/>
  <c r="CP331" i="3"/>
  <c r="CQ331" i="3"/>
  <c r="CR331" i="3"/>
  <c r="CS331" i="3"/>
  <c r="CT331" i="3"/>
  <c r="CU331" i="3"/>
  <c r="CV331" i="3"/>
  <c r="CW331" i="3"/>
  <c r="CX331" i="3"/>
  <c r="CY331" i="3"/>
  <c r="CZ331" i="3"/>
  <c r="DA331" i="3"/>
  <c r="DB331" i="3"/>
  <c r="DC331" i="3"/>
  <c r="DD331" i="3"/>
  <c r="DE331" i="3"/>
  <c r="DF331" i="3"/>
  <c r="DG331" i="3"/>
  <c r="DH331" i="3"/>
  <c r="DI331" i="3"/>
  <c r="DJ331" i="3"/>
  <c r="DK331" i="3"/>
  <c r="DL331" i="3"/>
  <c r="DM331" i="3"/>
  <c r="DN331" i="3"/>
  <c r="DO331" i="3"/>
  <c r="DP331" i="3"/>
  <c r="DQ331" i="3"/>
  <c r="DR331" i="3"/>
  <c r="DS331" i="3"/>
  <c r="DT331" i="3"/>
  <c r="DU331" i="3"/>
  <c r="DV331" i="3"/>
  <c r="DW331" i="3"/>
  <c r="DX331" i="3"/>
  <c r="DY331" i="3"/>
  <c r="DZ331" i="3"/>
  <c r="EA331" i="3"/>
  <c r="EB331" i="3"/>
  <c r="EC331" i="3"/>
  <c r="ED331" i="3"/>
  <c r="EE331" i="3"/>
  <c r="EF331" i="3"/>
  <c r="EG331" i="3"/>
  <c r="EH331" i="3"/>
  <c r="EI331" i="3"/>
  <c r="EJ331" i="3"/>
  <c r="EK331" i="3"/>
  <c r="EL331" i="3"/>
  <c r="EM331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Y332" i="3"/>
  <c r="BZ332" i="3"/>
  <c r="CA332" i="3"/>
  <c r="CB332" i="3"/>
  <c r="CC332" i="3"/>
  <c r="CD332" i="3"/>
  <c r="CE332" i="3"/>
  <c r="CF332" i="3"/>
  <c r="CG332" i="3"/>
  <c r="CH332" i="3"/>
  <c r="CI332" i="3"/>
  <c r="CJ332" i="3"/>
  <c r="CK332" i="3"/>
  <c r="CL332" i="3"/>
  <c r="CM332" i="3"/>
  <c r="CN332" i="3"/>
  <c r="CO332" i="3"/>
  <c r="CP332" i="3"/>
  <c r="CQ332" i="3"/>
  <c r="CR332" i="3"/>
  <c r="CS332" i="3"/>
  <c r="CT332" i="3"/>
  <c r="CU332" i="3"/>
  <c r="CV332" i="3"/>
  <c r="CW332" i="3"/>
  <c r="CX332" i="3"/>
  <c r="CY332" i="3"/>
  <c r="CZ332" i="3"/>
  <c r="DA332" i="3"/>
  <c r="DB332" i="3"/>
  <c r="DC332" i="3"/>
  <c r="DD332" i="3"/>
  <c r="DE332" i="3"/>
  <c r="DF332" i="3"/>
  <c r="DG332" i="3"/>
  <c r="DH332" i="3"/>
  <c r="DI332" i="3"/>
  <c r="DJ332" i="3"/>
  <c r="DK332" i="3"/>
  <c r="DL332" i="3"/>
  <c r="DM332" i="3"/>
  <c r="DN332" i="3"/>
  <c r="DO332" i="3"/>
  <c r="DP332" i="3"/>
  <c r="DQ332" i="3"/>
  <c r="DR332" i="3"/>
  <c r="DS332" i="3"/>
  <c r="DT332" i="3"/>
  <c r="DU332" i="3"/>
  <c r="DV332" i="3"/>
  <c r="DW332" i="3"/>
  <c r="DX332" i="3"/>
  <c r="DY332" i="3"/>
  <c r="DZ332" i="3"/>
  <c r="EA332" i="3"/>
  <c r="EB332" i="3"/>
  <c r="EC332" i="3"/>
  <c r="ED332" i="3"/>
  <c r="EE332" i="3"/>
  <c r="EF332" i="3"/>
  <c r="EG332" i="3"/>
  <c r="EH332" i="3"/>
  <c r="EI332" i="3"/>
  <c r="EJ332" i="3"/>
  <c r="EK332" i="3"/>
  <c r="EL332" i="3"/>
  <c r="EM332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Y333" i="3"/>
  <c r="BZ333" i="3"/>
  <c r="CA333" i="3"/>
  <c r="CB333" i="3"/>
  <c r="CC333" i="3"/>
  <c r="CD333" i="3"/>
  <c r="CE333" i="3"/>
  <c r="CF333" i="3"/>
  <c r="CG333" i="3"/>
  <c r="CH333" i="3"/>
  <c r="CI333" i="3"/>
  <c r="CJ333" i="3"/>
  <c r="CK333" i="3"/>
  <c r="CL333" i="3"/>
  <c r="CM333" i="3"/>
  <c r="CN333" i="3"/>
  <c r="CO333" i="3"/>
  <c r="CP333" i="3"/>
  <c r="CQ333" i="3"/>
  <c r="CR333" i="3"/>
  <c r="CS333" i="3"/>
  <c r="CT333" i="3"/>
  <c r="CU333" i="3"/>
  <c r="CV333" i="3"/>
  <c r="CW333" i="3"/>
  <c r="CX333" i="3"/>
  <c r="CY333" i="3"/>
  <c r="CZ333" i="3"/>
  <c r="DA333" i="3"/>
  <c r="DB333" i="3"/>
  <c r="DC333" i="3"/>
  <c r="DD333" i="3"/>
  <c r="DE333" i="3"/>
  <c r="DF333" i="3"/>
  <c r="DG333" i="3"/>
  <c r="DH333" i="3"/>
  <c r="DI333" i="3"/>
  <c r="DJ333" i="3"/>
  <c r="DK333" i="3"/>
  <c r="DL333" i="3"/>
  <c r="DM333" i="3"/>
  <c r="DN333" i="3"/>
  <c r="DO333" i="3"/>
  <c r="DP333" i="3"/>
  <c r="DQ333" i="3"/>
  <c r="DR333" i="3"/>
  <c r="DS333" i="3"/>
  <c r="DT333" i="3"/>
  <c r="DU333" i="3"/>
  <c r="DV333" i="3"/>
  <c r="DW333" i="3"/>
  <c r="DX333" i="3"/>
  <c r="DY333" i="3"/>
  <c r="DZ333" i="3"/>
  <c r="EA333" i="3"/>
  <c r="EB333" i="3"/>
  <c r="EC333" i="3"/>
  <c r="ED333" i="3"/>
  <c r="EE333" i="3"/>
  <c r="EF333" i="3"/>
  <c r="EG333" i="3"/>
  <c r="EH333" i="3"/>
  <c r="EI333" i="3"/>
  <c r="EJ333" i="3"/>
  <c r="EK333" i="3"/>
  <c r="EL333" i="3"/>
  <c r="EM333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Y334" i="3"/>
  <c r="BZ334" i="3"/>
  <c r="CA334" i="3"/>
  <c r="CB334" i="3"/>
  <c r="CC334" i="3"/>
  <c r="CD334" i="3"/>
  <c r="CE334" i="3"/>
  <c r="CF334" i="3"/>
  <c r="CG334" i="3"/>
  <c r="CH334" i="3"/>
  <c r="CI334" i="3"/>
  <c r="CJ334" i="3"/>
  <c r="CK334" i="3"/>
  <c r="CL334" i="3"/>
  <c r="CM334" i="3"/>
  <c r="CN334" i="3"/>
  <c r="CO334" i="3"/>
  <c r="CP334" i="3"/>
  <c r="CQ334" i="3"/>
  <c r="CR334" i="3"/>
  <c r="CS334" i="3"/>
  <c r="CT334" i="3"/>
  <c r="CU334" i="3"/>
  <c r="CV334" i="3"/>
  <c r="CW334" i="3"/>
  <c r="CX334" i="3"/>
  <c r="CY334" i="3"/>
  <c r="CZ334" i="3"/>
  <c r="DA334" i="3"/>
  <c r="DB334" i="3"/>
  <c r="DC334" i="3"/>
  <c r="DD334" i="3"/>
  <c r="DE334" i="3"/>
  <c r="DF334" i="3"/>
  <c r="DG334" i="3"/>
  <c r="DH334" i="3"/>
  <c r="DI334" i="3"/>
  <c r="DJ334" i="3"/>
  <c r="DK334" i="3"/>
  <c r="DL334" i="3"/>
  <c r="DM334" i="3"/>
  <c r="DN334" i="3"/>
  <c r="DO334" i="3"/>
  <c r="DP334" i="3"/>
  <c r="DQ334" i="3"/>
  <c r="DR334" i="3"/>
  <c r="DS334" i="3"/>
  <c r="DT334" i="3"/>
  <c r="DU334" i="3"/>
  <c r="DV334" i="3"/>
  <c r="DW334" i="3"/>
  <c r="DX334" i="3"/>
  <c r="DY334" i="3"/>
  <c r="DZ334" i="3"/>
  <c r="EA334" i="3"/>
  <c r="EB334" i="3"/>
  <c r="EC334" i="3"/>
  <c r="ED334" i="3"/>
  <c r="EE334" i="3"/>
  <c r="EF334" i="3"/>
  <c r="EG334" i="3"/>
  <c r="EH334" i="3"/>
  <c r="EI334" i="3"/>
  <c r="EJ334" i="3"/>
  <c r="EK334" i="3"/>
  <c r="EL334" i="3"/>
  <c r="EM334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Y335" i="3"/>
  <c r="BZ335" i="3"/>
  <c r="CA335" i="3"/>
  <c r="CB335" i="3"/>
  <c r="CC335" i="3"/>
  <c r="CD335" i="3"/>
  <c r="CE335" i="3"/>
  <c r="CF335" i="3"/>
  <c r="CG335" i="3"/>
  <c r="CH335" i="3"/>
  <c r="CI335" i="3"/>
  <c r="CJ335" i="3"/>
  <c r="CK335" i="3"/>
  <c r="CL335" i="3"/>
  <c r="CM335" i="3"/>
  <c r="CN335" i="3"/>
  <c r="CO335" i="3"/>
  <c r="CP335" i="3"/>
  <c r="CQ335" i="3"/>
  <c r="CR335" i="3"/>
  <c r="CS335" i="3"/>
  <c r="CT335" i="3"/>
  <c r="CU335" i="3"/>
  <c r="CV335" i="3"/>
  <c r="CW335" i="3"/>
  <c r="CX335" i="3"/>
  <c r="CY335" i="3"/>
  <c r="CZ335" i="3"/>
  <c r="DA335" i="3"/>
  <c r="DB335" i="3"/>
  <c r="DC335" i="3"/>
  <c r="DD335" i="3"/>
  <c r="DE335" i="3"/>
  <c r="DF335" i="3"/>
  <c r="DG335" i="3"/>
  <c r="DH335" i="3"/>
  <c r="DI335" i="3"/>
  <c r="DJ335" i="3"/>
  <c r="DK335" i="3"/>
  <c r="DL335" i="3"/>
  <c r="DM335" i="3"/>
  <c r="DN335" i="3"/>
  <c r="DO335" i="3"/>
  <c r="DP335" i="3"/>
  <c r="DQ335" i="3"/>
  <c r="DR335" i="3"/>
  <c r="DS335" i="3"/>
  <c r="DT335" i="3"/>
  <c r="DU335" i="3"/>
  <c r="DV335" i="3"/>
  <c r="DW335" i="3"/>
  <c r="DX335" i="3"/>
  <c r="DY335" i="3"/>
  <c r="DZ335" i="3"/>
  <c r="EA335" i="3"/>
  <c r="EB335" i="3"/>
  <c r="EC335" i="3"/>
  <c r="ED335" i="3"/>
  <c r="EE335" i="3"/>
  <c r="EF335" i="3"/>
  <c r="EG335" i="3"/>
  <c r="EH335" i="3"/>
  <c r="EI335" i="3"/>
  <c r="EJ335" i="3"/>
  <c r="EK335" i="3"/>
  <c r="EL335" i="3"/>
  <c r="EM335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Y336" i="3"/>
  <c r="BZ336" i="3"/>
  <c r="CA336" i="3"/>
  <c r="CB336" i="3"/>
  <c r="CC336" i="3"/>
  <c r="CD336" i="3"/>
  <c r="CE336" i="3"/>
  <c r="CF336" i="3"/>
  <c r="CG336" i="3"/>
  <c r="CH336" i="3"/>
  <c r="CI336" i="3"/>
  <c r="CJ336" i="3"/>
  <c r="CK336" i="3"/>
  <c r="CL336" i="3"/>
  <c r="CM336" i="3"/>
  <c r="CN336" i="3"/>
  <c r="CO336" i="3"/>
  <c r="CP336" i="3"/>
  <c r="CQ336" i="3"/>
  <c r="CR336" i="3"/>
  <c r="CS336" i="3"/>
  <c r="CT336" i="3"/>
  <c r="CU336" i="3"/>
  <c r="CV336" i="3"/>
  <c r="CW336" i="3"/>
  <c r="CX336" i="3"/>
  <c r="CY336" i="3"/>
  <c r="CZ336" i="3"/>
  <c r="DA336" i="3"/>
  <c r="DB336" i="3"/>
  <c r="DC336" i="3"/>
  <c r="DD336" i="3"/>
  <c r="DE336" i="3"/>
  <c r="DF336" i="3"/>
  <c r="DG336" i="3"/>
  <c r="DH336" i="3"/>
  <c r="DI336" i="3"/>
  <c r="DJ336" i="3"/>
  <c r="DK336" i="3"/>
  <c r="DL336" i="3"/>
  <c r="DM336" i="3"/>
  <c r="DN336" i="3"/>
  <c r="DO336" i="3"/>
  <c r="DP336" i="3"/>
  <c r="DQ336" i="3"/>
  <c r="DR336" i="3"/>
  <c r="DS336" i="3"/>
  <c r="DT336" i="3"/>
  <c r="DU336" i="3"/>
  <c r="DV336" i="3"/>
  <c r="DW336" i="3"/>
  <c r="DX336" i="3"/>
  <c r="DY336" i="3"/>
  <c r="DZ336" i="3"/>
  <c r="EA336" i="3"/>
  <c r="EB336" i="3"/>
  <c r="EC336" i="3"/>
  <c r="ED336" i="3"/>
  <c r="EE336" i="3"/>
  <c r="EF336" i="3"/>
  <c r="EG336" i="3"/>
  <c r="EH336" i="3"/>
  <c r="EI336" i="3"/>
  <c r="EJ336" i="3"/>
  <c r="EK336" i="3"/>
  <c r="EL336" i="3"/>
  <c r="EM336" i="3"/>
  <c r="E337" i="3"/>
  <c r="F337" i="3"/>
  <c r="H337" i="3"/>
  <c r="I337" i="3"/>
  <c r="J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B337" i="3"/>
  <c r="AC337" i="3"/>
  <c r="AE337" i="3"/>
  <c r="AF337" i="3"/>
  <c r="AG337" i="3"/>
  <c r="AI337" i="3"/>
  <c r="AJ337" i="3"/>
  <c r="AL337" i="3"/>
  <c r="AM337" i="3"/>
  <c r="AN337" i="3"/>
  <c r="AO337" i="3"/>
  <c r="AP337" i="3"/>
  <c r="AQ337" i="3"/>
  <c r="AR337" i="3"/>
  <c r="AT337" i="3"/>
  <c r="AV337" i="3"/>
  <c r="AW337" i="3"/>
  <c r="AX337" i="3"/>
  <c r="AY337" i="3"/>
  <c r="AZ337" i="3"/>
  <c r="BA337" i="3"/>
  <c r="BB337" i="3"/>
  <c r="BD337" i="3"/>
  <c r="BE337" i="3"/>
  <c r="BF337" i="3"/>
  <c r="BI337" i="3"/>
  <c r="BJ337" i="3"/>
  <c r="BK337" i="3"/>
  <c r="BL337" i="3"/>
  <c r="BN337" i="3"/>
  <c r="BO337" i="3"/>
  <c r="BP337" i="3"/>
  <c r="BQ337" i="3"/>
  <c r="BR337" i="3"/>
  <c r="BS337" i="3"/>
  <c r="BT337" i="3"/>
  <c r="BU337" i="3"/>
  <c r="BV337" i="3"/>
  <c r="BW337" i="3"/>
  <c r="BY337" i="3"/>
  <c r="BZ337" i="3"/>
  <c r="CA337" i="3"/>
  <c r="CB337" i="3"/>
  <c r="CC337" i="3"/>
  <c r="CD337" i="3"/>
  <c r="CE337" i="3"/>
  <c r="CF337" i="3"/>
  <c r="CG337" i="3"/>
  <c r="CH337" i="3"/>
  <c r="CI337" i="3"/>
  <c r="CJ337" i="3"/>
  <c r="CK337" i="3"/>
  <c r="CL337" i="3"/>
  <c r="CM337" i="3"/>
  <c r="CN337" i="3"/>
  <c r="CO337" i="3"/>
  <c r="CP337" i="3"/>
  <c r="CQ337" i="3"/>
  <c r="CR337" i="3"/>
  <c r="CS337" i="3"/>
  <c r="CT337" i="3"/>
  <c r="CU337" i="3"/>
  <c r="CV337" i="3"/>
  <c r="CW337" i="3"/>
  <c r="CX337" i="3"/>
  <c r="CY337" i="3"/>
  <c r="CZ337" i="3"/>
  <c r="DA337" i="3"/>
  <c r="DB337" i="3"/>
  <c r="DC337" i="3"/>
  <c r="DD337" i="3"/>
  <c r="DF337" i="3"/>
  <c r="DG337" i="3"/>
  <c r="DH337" i="3"/>
  <c r="DI337" i="3"/>
  <c r="DJ337" i="3"/>
  <c r="DK337" i="3"/>
  <c r="DL337" i="3"/>
  <c r="DM337" i="3"/>
  <c r="DN337" i="3"/>
  <c r="DO337" i="3"/>
  <c r="DP337" i="3"/>
  <c r="DQ337" i="3"/>
  <c r="DR337" i="3"/>
  <c r="DS337" i="3"/>
  <c r="DT337" i="3"/>
  <c r="DU337" i="3"/>
  <c r="DV337" i="3"/>
  <c r="DW337" i="3"/>
  <c r="DX337" i="3"/>
  <c r="DY337" i="3"/>
  <c r="DZ337" i="3"/>
  <c r="EA337" i="3"/>
  <c r="EB337" i="3"/>
  <c r="EC337" i="3"/>
  <c r="ED337" i="3"/>
  <c r="EE337" i="3"/>
  <c r="EF337" i="3"/>
  <c r="EG337" i="3"/>
  <c r="EH337" i="3"/>
  <c r="EI337" i="3"/>
  <c r="EJ337" i="3"/>
  <c r="EK337" i="3"/>
  <c r="EL337" i="3"/>
  <c r="EM337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Y338" i="3"/>
  <c r="BZ338" i="3"/>
  <c r="CA338" i="3"/>
  <c r="CB338" i="3"/>
  <c r="CC338" i="3"/>
  <c r="CD338" i="3"/>
  <c r="CE338" i="3"/>
  <c r="CF338" i="3"/>
  <c r="CG338" i="3"/>
  <c r="CH338" i="3"/>
  <c r="CI338" i="3"/>
  <c r="CJ338" i="3"/>
  <c r="CK338" i="3"/>
  <c r="CL338" i="3"/>
  <c r="CM338" i="3"/>
  <c r="CN338" i="3"/>
  <c r="CO338" i="3"/>
  <c r="CP338" i="3"/>
  <c r="CQ338" i="3"/>
  <c r="CR338" i="3"/>
  <c r="CS338" i="3"/>
  <c r="CT338" i="3"/>
  <c r="CU338" i="3"/>
  <c r="CV338" i="3"/>
  <c r="CW338" i="3"/>
  <c r="CX338" i="3"/>
  <c r="CY338" i="3"/>
  <c r="CZ338" i="3"/>
  <c r="DA338" i="3"/>
  <c r="DB338" i="3"/>
  <c r="DC338" i="3"/>
  <c r="DD338" i="3"/>
  <c r="DE338" i="3"/>
  <c r="DF338" i="3"/>
  <c r="DG338" i="3"/>
  <c r="DH338" i="3"/>
  <c r="DI338" i="3"/>
  <c r="DJ338" i="3"/>
  <c r="DK338" i="3"/>
  <c r="DL338" i="3"/>
  <c r="DM338" i="3"/>
  <c r="DN338" i="3"/>
  <c r="DO338" i="3"/>
  <c r="DP338" i="3"/>
  <c r="DQ338" i="3"/>
  <c r="DR338" i="3"/>
  <c r="DS338" i="3"/>
  <c r="DT338" i="3"/>
  <c r="DU338" i="3"/>
  <c r="DV338" i="3"/>
  <c r="DW338" i="3"/>
  <c r="DX338" i="3"/>
  <c r="DY338" i="3"/>
  <c r="DZ338" i="3"/>
  <c r="EA338" i="3"/>
  <c r="EB338" i="3"/>
  <c r="EC338" i="3"/>
  <c r="ED338" i="3"/>
  <c r="EE338" i="3"/>
  <c r="EF338" i="3"/>
  <c r="EG338" i="3"/>
  <c r="EH338" i="3"/>
  <c r="EI338" i="3"/>
  <c r="EJ338" i="3"/>
  <c r="EK338" i="3"/>
  <c r="EL338" i="3"/>
  <c r="EM338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Y339" i="3"/>
  <c r="BZ339" i="3"/>
  <c r="CA339" i="3"/>
  <c r="CB339" i="3"/>
  <c r="CC339" i="3"/>
  <c r="CD339" i="3"/>
  <c r="CE339" i="3"/>
  <c r="CF339" i="3"/>
  <c r="CG339" i="3"/>
  <c r="CH339" i="3"/>
  <c r="CI339" i="3"/>
  <c r="CJ339" i="3"/>
  <c r="CK339" i="3"/>
  <c r="CL339" i="3"/>
  <c r="CM339" i="3"/>
  <c r="CN339" i="3"/>
  <c r="CO339" i="3"/>
  <c r="CP339" i="3"/>
  <c r="CQ339" i="3"/>
  <c r="CR339" i="3"/>
  <c r="CS339" i="3"/>
  <c r="CT339" i="3"/>
  <c r="CU339" i="3"/>
  <c r="CV339" i="3"/>
  <c r="CW339" i="3"/>
  <c r="CX339" i="3"/>
  <c r="CY339" i="3"/>
  <c r="CZ339" i="3"/>
  <c r="DA339" i="3"/>
  <c r="DB339" i="3"/>
  <c r="DC339" i="3"/>
  <c r="DD339" i="3"/>
  <c r="DE339" i="3"/>
  <c r="DF339" i="3"/>
  <c r="DG339" i="3"/>
  <c r="DH339" i="3"/>
  <c r="DI339" i="3"/>
  <c r="DJ339" i="3"/>
  <c r="DK339" i="3"/>
  <c r="DL339" i="3"/>
  <c r="DM339" i="3"/>
  <c r="DN339" i="3"/>
  <c r="DO339" i="3"/>
  <c r="DP339" i="3"/>
  <c r="DQ339" i="3"/>
  <c r="DR339" i="3"/>
  <c r="DS339" i="3"/>
  <c r="DT339" i="3"/>
  <c r="DU339" i="3"/>
  <c r="DV339" i="3"/>
  <c r="DW339" i="3"/>
  <c r="DX339" i="3"/>
  <c r="DY339" i="3"/>
  <c r="DZ339" i="3"/>
  <c r="EA339" i="3"/>
  <c r="EB339" i="3"/>
  <c r="EC339" i="3"/>
  <c r="ED339" i="3"/>
  <c r="EE339" i="3"/>
  <c r="EF339" i="3"/>
  <c r="EG339" i="3"/>
  <c r="EH339" i="3"/>
  <c r="EI339" i="3"/>
  <c r="EJ339" i="3"/>
  <c r="EK339" i="3"/>
  <c r="EL339" i="3"/>
  <c r="EM339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Y340" i="3"/>
  <c r="BZ340" i="3"/>
  <c r="CA340" i="3"/>
  <c r="CB340" i="3"/>
  <c r="CC340" i="3"/>
  <c r="CD340" i="3"/>
  <c r="CE340" i="3"/>
  <c r="CF340" i="3"/>
  <c r="CG340" i="3"/>
  <c r="CH340" i="3"/>
  <c r="CI340" i="3"/>
  <c r="CJ340" i="3"/>
  <c r="CK340" i="3"/>
  <c r="CL340" i="3"/>
  <c r="CM340" i="3"/>
  <c r="CN340" i="3"/>
  <c r="CO340" i="3"/>
  <c r="CP340" i="3"/>
  <c r="CQ340" i="3"/>
  <c r="CR340" i="3"/>
  <c r="CS340" i="3"/>
  <c r="CT340" i="3"/>
  <c r="CU340" i="3"/>
  <c r="CV340" i="3"/>
  <c r="CW340" i="3"/>
  <c r="CX340" i="3"/>
  <c r="CY340" i="3"/>
  <c r="CZ340" i="3"/>
  <c r="DA340" i="3"/>
  <c r="DB340" i="3"/>
  <c r="DC340" i="3"/>
  <c r="DD340" i="3"/>
  <c r="DE340" i="3"/>
  <c r="DF340" i="3"/>
  <c r="DG340" i="3"/>
  <c r="DH340" i="3"/>
  <c r="DI340" i="3"/>
  <c r="DJ340" i="3"/>
  <c r="DK340" i="3"/>
  <c r="DL340" i="3"/>
  <c r="DM340" i="3"/>
  <c r="DN340" i="3"/>
  <c r="DO340" i="3"/>
  <c r="DP340" i="3"/>
  <c r="DQ340" i="3"/>
  <c r="DR340" i="3"/>
  <c r="DS340" i="3"/>
  <c r="DT340" i="3"/>
  <c r="DU340" i="3"/>
  <c r="DV340" i="3"/>
  <c r="DW340" i="3"/>
  <c r="DX340" i="3"/>
  <c r="DY340" i="3"/>
  <c r="DZ340" i="3"/>
  <c r="EA340" i="3"/>
  <c r="EB340" i="3"/>
  <c r="EC340" i="3"/>
  <c r="ED340" i="3"/>
  <c r="EE340" i="3"/>
  <c r="EF340" i="3"/>
  <c r="EG340" i="3"/>
  <c r="EH340" i="3"/>
  <c r="EI340" i="3"/>
  <c r="EJ340" i="3"/>
  <c r="EK340" i="3"/>
  <c r="EL340" i="3"/>
  <c r="EM340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Y341" i="3"/>
  <c r="BZ341" i="3"/>
  <c r="CA341" i="3"/>
  <c r="CB341" i="3"/>
  <c r="CC341" i="3"/>
  <c r="CD341" i="3"/>
  <c r="CE341" i="3"/>
  <c r="CF341" i="3"/>
  <c r="CG341" i="3"/>
  <c r="CH341" i="3"/>
  <c r="CI341" i="3"/>
  <c r="CJ341" i="3"/>
  <c r="CK341" i="3"/>
  <c r="CL341" i="3"/>
  <c r="CM341" i="3"/>
  <c r="CN341" i="3"/>
  <c r="CO341" i="3"/>
  <c r="CP341" i="3"/>
  <c r="CQ341" i="3"/>
  <c r="CR341" i="3"/>
  <c r="CS341" i="3"/>
  <c r="CT341" i="3"/>
  <c r="CU341" i="3"/>
  <c r="CV341" i="3"/>
  <c r="CW341" i="3"/>
  <c r="CX341" i="3"/>
  <c r="CY341" i="3"/>
  <c r="CZ341" i="3"/>
  <c r="DA341" i="3"/>
  <c r="DB341" i="3"/>
  <c r="DC341" i="3"/>
  <c r="DD341" i="3"/>
  <c r="DE341" i="3"/>
  <c r="DF341" i="3"/>
  <c r="DG341" i="3"/>
  <c r="DH341" i="3"/>
  <c r="DI341" i="3"/>
  <c r="DJ341" i="3"/>
  <c r="DK341" i="3"/>
  <c r="DL341" i="3"/>
  <c r="DM341" i="3"/>
  <c r="DN341" i="3"/>
  <c r="DO341" i="3"/>
  <c r="DP341" i="3"/>
  <c r="DQ341" i="3"/>
  <c r="DR341" i="3"/>
  <c r="DS341" i="3"/>
  <c r="DT341" i="3"/>
  <c r="DU341" i="3"/>
  <c r="DV341" i="3"/>
  <c r="DW341" i="3"/>
  <c r="DX341" i="3"/>
  <c r="DY341" i="3"/>
  <c r="DZ341" i="3"/>
  <c r="EA341" i="3"/>
  <c r="EB341" i="3"/>
  <c r="EC341" i="3"/>
  <c r="ED341" i="3"/>
  <c r="EE341" i="3"/>
  <c r="EF341" i="3"/>
  <c r="EG341" i="3"/>
  <c r="EH341" i="3"/>
  <c r="EI341" i="3"/>
  <c r="EJ341" i="3"/>
  <c r="EK341" i="3"/>
  <c r="EL341" i="3"/>
  <c r="EM341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Y342" i="3"/>
  <c r="BZ342" i="3"/>
  <c r="CA342" i="3"/>
  <c r="CB342" i="3"/>
  <c r="CC342" i="3"/>
  <c r="CD342" i="3"/>
  <c r="CE342" i="3"/>
  <c r="CF342" i="3"/>
  <c r="CG342" i="3"/>
  <c r="CH342" i="3"/>
  <c r="CI342" i="3"/>
  <c r="CJ342" i="3"/>
  <c r="CK342" i="3"/>
  <c r="CL342" i="3"/>
  <c r="CM342" i="3"/>
  <c r="CN342" i="3"/>
  <c r="CO342" i="3"/>
  <c r="CP342" i="3"/>
  <c r="CQ342" i="3"/>
  <c r="CR342" i="3"/>
  <c r="CS342" i="3"/>
  <c r="CT342" i="3"/>
  <c r="CU342" i="3"/>
  <c r="CV342" i="3"/>
  <c r="CW342" i="3"/>
  <c r="CX342" i="3"/>
  <c r="CY342" i="3"/>
  <c r="CZ342" i="3"/>
  <c r="DA342" i="3"/>
  <c r="DB342" i="3"/>
  <c r="DC342" i="3"/>
  <c r="DD342" i="3"/>
  <c r="DE342" i="3"/>
  <c r="DF342" i="3"/>
  <c r="DG342" i="3"/>
  <c r="DH342" i="3"/>
  <c r="DI342" i="3"/>
  <c r="DJ342" i="3"/>
  <c r="DK342" i="3"/>
  <c r="DL342" i="3"/>
  <c r="DM342" i="3"/>
  <c r="DN342" i="3"/>
  <c r="DO342" i="3"/>
  <c r="DP342" i="3"/>
  <c r="DQ342" i="3"/>
  <c r="DR342" i="3"/>
  <c r="DS342" i="3"/>
  <c r="DT342" i="3"/>
  <c r="DU342" i="3"/>
  <c r="DV342" i="3"/>
  <c r="DW342" i="3"/>
  <c r="DX342" i="3"/>
  <c r="DY342" i="3"/>
  <c r="DZ342" i="3"/>
  <c r="EA342" i="3"/>
  <c r="EB342" i="3"/>
  <c r="EC342" i="3"/>
  <c r="ED342" i="3"/>
  <c r="EE342" i="3"/>
  <c r="EF342" i="3"/>
  <c r="EG342" i="3"/>
  <c r="EH342" i="3"/>
  <c r="EI342" i="3"/>
  <c r="EJ342" i="3"/>
  <c r="EK342" i="3"/>
  <c r="EL342" i="3"/>
  <c r="EM342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Y343" i="3"/>
  <c r="BZ343" i="3"/>
  <c r="CA343" i="3"/>
  <c r="CB343" i="3"/>
  <c r="CC343" i="3"/>
  <c r="CD343" i="3"/>
  <c r="CE343" i="3"/>
  <c r="CF343" i="3"/>
  <c r="CG343" i="3"/>
  <c r="CH343" i="3"/>
  <c r="CI343" i="3"/>
  <c r="CJ343" i="3"/>
  <c r="CK343" i="3"/>
  <c r="CL343" i="3"/>
  <c r="CM343" i="3"/>
  <c r="CN343" i="3"/>
  <c r="CO343" i="3"/>
  <c r="CP343" i="3"/>
  <c r="CQ343" i="3"/>
  <c r="CR343" i="3"/>
  <c r="CS343" i="3"/>
  <c r="CT343" i="3"/>
  <c r="CU343" i="3"/>
  <c r="CV343" i="3"/>
  <c r="CW343" i="3"/>
  <c r="CX343" i="3"/>
  <c r="CY343" i="3"/>
  <c r="CZ343" i="3"/>
  <c r="DA343" i="3"/>
  <c r="DB343" i="3"/>
  <c r="DC343" i="3"/>
  <c r="DD343" i="3"/>
  <c r="DE343" i="3"/>
  <c r="DF343" i="3"/>
  <c r="DG343" i="3"/>
  <c r="DH343" i="3"/>
  <c r="DI343" i="3"/>
  <c r="DJ343" i="3"/>
  <c r="DK343" i="3"/>
  <c r="DL343" i="3"/>
  <c r="DM343" i="3"/>
  <c r="DN343" i="3"/>
  <c r="DO343" i="3"/>
  <c r="DP343" i="3"/>
  <c r="DQ343" i="3"/>
  <c r="DR343" i="3"/>
  <c r="DS343" i="3"/>
  <c r="DT343" i="3"/>
  <c r="DU343" i="3"/>
  <c r="DV343" i="3"/>
  <c r="DW343" i="3"/>
  <c r="DX343" i="3"/>
  <c r="DY343" i="3"/>
  <c r="DZ343" i="3"/>
  <c r="EA343" i="3"/>
  <c r="EB343" i="3"/>
  <c r="EC343" i="3"/>
  <c r="ED343" i="3"/>
  <c r="EE343" i="3"/>
  <c r="EF343" i="3"/>
  <c r="EG343" i="3"/>
  <c r="EH343" i="3"/>
  <c r="EI343" i="3"/>
  <c r="EJ343" i="3"/>
  <c r="EK343" i="3"/>
  <c r="EL343" i="3"/>
  <c r="EM343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Y344" i="3"/>
  <c r="BZ344" i="3"/>
  <c r="CA344" i="3"/>
  <c r="CB344" i="3"/>
  <c r="CC344" i="3"/>
  <c r="CD344" i="3"/>
  <c r="CE344" i="3"/>
  <c r="CF344" i="3"/>
  <c r="CG344" i="3"/>
  <c r="CH344" i="3"/>
  <c r="CI344" i="3"/>
  <c r="CJ344" i="3"/>
  <c r="CK344" i="3"/>
  <c r="CL344" i="3"/>
  <c r="CM344" i="3"/>
  <c r="CN344" i="3"/>
  <c r="CO344" i="3"/>
  <c r="CP344" i="3"/>
  <c r="CQ344" i="3"/>
  <c r="CR344" i="3"/>
  <c r="CS344" i="3"/>
  <c r="CT344" i="3"/>
  <c r="CU344" i="3"/>
  <c r="CV344" i="3"/>
  <c r="CW344" i="3"/>
  <c r="CX344" i="3"/>
  <c r="CY344" i="3"/>
  <c r="CZ344" i="3"/>
  <c r="DA344" i="3"/>
  <c r="DB344" i="3"/>
  <c r="DC344" i="3"/>
  <c r="DD344" i="3"/>
  <c r="DE344" i="3"/>
  <c r="DF344" i="3"/>
  <c r="DG344" i="3"/>
  <c r="DH344" i="3"/>
  <c r="DI344" i="3"/>
  <c r="DJ344" i="3"/>
  <c r="DK344" i="3"/>
  <c r="DL344" i="3"/>
  <c r="DM344" i="3"/>
  <c r="DN344" i="3"/>
  <c r="DO344" i="3"/>
  <c r="DP344" i="3"/>
  <c r="DQ344" i="3"/>
  <c r="DR344" i="3"/>
  <c r="DS344" i="3"/>
  <c r="DT344" i="3"/>
  <c r="DU344" i="3"/>
  <c r="DV344" i="3"/>
  <c r="DW344" i="3"/>
  <c r="DX344" i="3"/>
  <c r="DY344" i="3"/>
  <c r="DZ344" i="3"/>
  <c r="EA344" i="3"/>
  <c r="EB344" i="3"/>
  <c r="EC344" i="3"/>
  <c r="ED344" i="3"/>
  <c r="EE344" i="3"/>
  <c r="EF344" i="3"/>
  <c r="EG344" i="3"/>
  <c r="EH344" i="3"/>
  <c r="EI344" i="3"/>
  <c r="EJ344" i="3"/>
  <c r="EK344" i="3"/>
  <c r="EL344" i="3"/>
  <c r="EM344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Y345" i="3"/>
  <c r="BZ345" i="3"/>
  <c r="CA345" i="3"/>
  <c r="CB345" i="3"/>
  <c r="CC345" i="3"/>
  <c r="CD345" i="3"/>
  <c r="CE345" i="3"/>
  <c r="CF345" i="3"/>
  <c r="CG345" i="3"/>
  <c r="CH345" i="3"/>
  <c r="CI345" i="3"/>
  <c r="CJ345" i="3"/>
  <c r="CK345" i="3"/>
  <c r="CL345" i="3"/>
  <c r="CM345" i="3"/>
  <c r="CN345" i="3"/>
  <c r="CO345" i="3"/>
  <c r="CP345" i="3"/>
  <c r="CQ345" i="3"/>
  <c r="CR345" i="3"/>
  <c r="CS345" i="3"/>
  <c r="CT345" i="3"/>
  <c r="CU345" i="3"/>
  <c r="CV345" i="3"/>
  <c r="CW345" i="3"/>
  <c r="CX345" i="3"/>
  <c r="CY345" i="3"/>
  <c r="CZ345" i="3"/>
  <c r="DA345" i="3"/>
  <c r="DB345" i="3"/>
  <c r="DC345" i="3"/>
  <c r="DD345" i="3"/>
  <c r="DE345" i="3"/>
  <c r="DF345" i="3"/>
  <c r="DG345" i="3"/>
  <c r="DH345" i="3"/>
  <c r="DI345" i="3"/>
  <c r="DJ345" i="3"/>
  <c r="DK345" i="3"/>
  <c r="DL345" i="3"/>
  <c r="DM345" i="3"/>
  <c r="DN345" i="3"/>
  <c r="DO345" i="3"/>
  <c r="DP345" i="3"/>
  <c r="DQ345" i="3"/>
  <c r="DR345" i="3"/>
  <c r="DS345" i="3"/>
  <c r="DT345" i="3"/>
  <c r="DU345" i="3"/>
  <c r="DV345" i="3"/>
  <c r="DW345" i="3"/>
  <c r="DX345" i="3"/>
  <c r="DY345" i="3"/>
  <c r="DZ345" i="3"/>
  <c r="EA345" i="3"/>
  <c r="EB345" i="3"/>
  <c r="EC345" i="3"/>
  <c r="ED345" i="3"/>
  <c r="EE345" i="3"/>
  <c r="EF345" i="3"/>
  <c r="EG345" i="3"/>
  <c r="EH345" i="3"/>
  <c r="EI345" i="3"/>
  <c r="EJ345" i="3"/>
  <c r="EK345" i="3"/>
  <c r="EL345" i="3"/>
  <c r="EM345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Y346" i="3"/>
  <c r="BZ346" i="3"/>
  <c r="CA346" i="3"/>
  <c r="CB346" i="3"/>
  <c r="CC346" i="3"/>
  <c r="CD346" i="3"/>
  <c r="CE346" i="3"/>
  <c r="CF346" i="3"/>
  <c r="CG346" i="3"/>
  <c r="CH346" i="3"/>
  <c r="CI346" i="3"/>
  <c r="CJ346" i="3"/>
  <c r="CK346" i="3"/>
  <c r="CL346" i="3"/>
  <c r="CM346" i="3"/>
  <c r="CN346" i="3"/>
  <c r="CO346" i="3"/>
  <c r="CP346" i="3"/>
  <c r="CQ346" i="3"/>
  <c r="CR346" i="3"/>
  <c r="CS346" i="3"/>
  <c r="CT346" i="3"/>
  <c r="CU346" i="3"/>
  <c r="CV346" i="3"/>
  <c r="CW346" i="3"/>
  <c r="CX346" i="3"/>
  <c r="CY346" i="3"/>
  <c r="CZ346" i="3"/>
  <c r="DA346" i="3"/>
  <c r="DB346" i="3"/>
  <c r="DC346" i="3"/>
  <c r="DD346" i="3"/>
  <c r="DE346" i="3"/>
  <c r="DF346" i="3"/>
  <c r="DG346" i="3"/>
  <c r="DH346" i="3"/>
  <c r="DI346" i="3"/>
  <c r="DJ346" i="3"/>
  <c r="DK346" i="3"/>
  <c r="DL346" i="3"/>
  <c r="DM346" i="3"/>
  <c r="DN346" i="3"/>
  <c r="DO346" i="3"/>
  <c r="DP346" i="3"/>
  <c r="DQ346" i="3"/>
  <c r="DR346" i="3"/>
  <c r="DS346" i="3"/>
  <c r="DT346" i="3"/>
  <c r="DU346" i="3"/>
  <c r="DV346" i="3"/>
  <c r="DW346" i="3"/>
  <c r="DX346" i="3"/>
  <c r="DY346" i="3"/>
  <c r="DZ346" i="3"/>
  <c r="EA346" i="3"/>
  <c r="EB346" i="3"/>
  <c r="EC346" i="3"/>
  <c r="ED346" i="3"/>
  <c r="EE346" i="3"/>
  <c r="EF346" i="3"/>
  <c r="EG346" i="3"/>
  <c r="EH346" i="3"/>
  <c r="EI346" i="3"/>
  <c r="EJ346" i="3"/>
  <c r="EK346" i="3"/>
  <c r="EL346" i="3"/>
  <c r="EM346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Y347" i="3"/>
  <c r="BZ347" i="3"/>
  <c r="CA347" i="3"/>
  <c r="CB347" i="3"/>
  <c r="CC347" i="3"/>
  <c r="CD347" i="3"/>
  <c r="CE347" i="3"/>
  <c r="CF347" i="3"/>
  <c r="CG347" i="3"/>
  <c r="CH347" i="3"/>
  <c r="CI347" i="3"/>
  <c r="CJ347" i="3"/>
  <c r="CK347" i="3"/>
  <c r="CL347" i="3"/>
  <c r="CM347" i="3"/>
  <c r="CN347" i="3"/>
  <c r="CO347" i="3"/>
  <c r="CP347" i="3"/>
  <c r="CQ347" i="3"/>
  <c r="CR347" i="3"/>
  <c r="CS347" i="3"/>
  <c r="CT347" i="3"/>
  <c r="CU347" i="3"/>
  <c r="CV347" i="3"/>
  <c r="CW347" i="3"/>
  <c r="CX347" i="3"/>
  <c r="CY347" i="3"/>
  <c r="CZ347" i="3"/>
  <c r="DA347" i="3"/>
  <c r="DB347" i="3"/>
  <c r="DC347" i="3"/>
  <c r="DD347" i="3"/>
  <c r="DE347" i="3"/>
  <c r="DF347" i="3"/>
  <c r="DG347" i="3"/>
  <c r="DH347" i="3"/>
  <c r="DI347" i="3"/>
  <c r="DJ347" i="3"/>
  <c r="DK347" i="3"/>
  <c r="DL347" i="3"/>
  <c r="DM347" i="3"/>
  <c r="DN347" i="3"/>
  <c r="DO347" i="3"/>
  <c r="DP347" i="3"/>
  <c r="DQ347" i="3"/>
  <c r="DR347" i="3"/>
  <c r="DS347" i="3"/>
  <c r="DT347" i="3"/>
  <c r="DU347" i="3"/>
  <c r="DV347" i="3"/>
  <c r="DW347" i="3"/>
  <c r="DX347" i="3"/>
  <c r="DY347" i="3"/>
  <c r="DZ347" i="3"/>
  <c r="EA347" i="3"/>
  <c r="EB347" i="3"/>
  <c r="EC347" i="3"/>
  <c r="ED347" i="3"/>
  <c r="EE347" i="3"/>
  <c r="EF347" i="3"/>
  <c r="EG347" i="3"/>
  <c r="EH347" i="3"/>
  <c r="EI347" i="3"/>
  <c r="EJ347" i="3"/>
  <c r="EK347" i="3"/>
  <c r="EL347" i="3"/>
  <c r="EM347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Y348" i="3"/>
  <c r="BZ348" i="3"/>
  <c r="CA348" i="3"/>
  <c r="CB348" i="3"/>
  <c r="CC348" i="3"/>
  <c r="CD348" i="3"/>
  <c r="CE348" i="3"/>
  <c r="CF348" i="3"/>
  <c r="CG348" i="3"/>
  <c r="CH348" i="3"/>
  <c r="CI348" i="3"/>
  <c r="CJ348" i="3"/>
  <c r="CK348" i="3"/>
  <c r="CL348" i="3"/>
  <c r="CM348" i="3"/>
  <c r="CN348" i="3"/>
  <c r="CO348" i="3"/>
  <c r="CP348" i="3"/>
  <c r="CQ348" i="3"/>
  <c r="CR348" i="3"/>
  <c r="CS348" i="3"/>
  <c r="CT348" i="3"/>
  <c r="CU348" i="3"/>
  <c r="CV348" i="3"/>
  <c r="CW348" i="3"/>
  <c r="CX348" i="3"/>
  <c r="CY348" i="3"/>
  <c r="CZ348" i="3"/>
  <c r="DA348" i="3"/>
  <c r="DB348" i="3"/>
  <c r="DC348" i="3"/>
  <c r="DD348" i="3"/>
  <c r="DE348" i="3"/>
  <c r="DF348" i="3"/>
  <c r="DG348" i="3"/>
  <c r="DH348" i="3"/>
  <c r="DI348" i="3"/>
  <c r="DJ348" i="3"/>
  <c r="DK348" i="3"/>
  <c r="DL348" i="3"/>
  <c r="DM348" i="3"/>
  <c r="DN348" i="3"/>
  <c r="DO348" i="3"/>
  <c r="DP348" i="3"/>
  <c r="DQ348" i="3"/>
  <c r="DR348" i="3"/>
  <c r="DS348" i="3"/>
  <c r="DT348" i="3"/>
  <c r="DU348" i="3"/>
  <c r="DV348" i="3"/>
  <c r="DW348" i="3"/>
  <c r="DX348" i="3"/>
  <c r="DY348" i="3"/>
  <c r="DZ348" i="3"/>
  <c r="EA348" i="3"/>
  <c r="EB348" i="3"/>
  <c r="EC348" i="3"/>
  <c r="ED348" i="3"/>
  <c r="EE348" i="3"/>
  <c r="EF348" i="3"/>
  <c r="EG348" i="3"/>
  <c r="EH348" i="3"/>
  <c r="EI348" i="3"/>
  <c r="EJ348" i="3"/>
  <c r="EK348" i="3"/>
  <c r="EL348" i="3"/>
  <c r="EM348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Y349" i="3"/>
  <c r="BZ349" i="3"/>
  <c r="CA349" i="3"/>
  <c r="CB349" i="3"/>
  <c r="CC349" i="3"/>
  <c r="CD349" i="3"/>
  <c r="CE349" i="3"/>
  <c r="CF349" i="3"/>
  <c r="CG349" i="3"/>
  <c r="CH349" i="3"/>
  <c r="CI349" i="3"/>
  <c r="CJ349" i="3"/>
  <c r="CK349" i="3"/>
  <c r="CL349" i="3"/>
  <c r="CM349" i="3"/>
  <c r="CN349" i="3"/>
  <c r="CO349" i="3"/>
  <c r="CP349" i="3"/>
  <c r="CQ349" i="3"/>
  <c r="CR349" i="3"/>
  <c r="CS349" i="3"/>
  <c r="CT349" i="3"/>
  <c r="CU349" i="3"/>
  <c r="CV349" i="3"/>
  <c r="CW349" i="3"/>
  <c r="CX349" i="3"/>
  <c r="CY349" i="3"/>
  <c r="CZ349" i="3"/>
  <c r="DA349" i="3"/>
  <c r="DB349" i="3"/>
  <c r="DC349" i="3"/>
  <c r="DD349" i="3"/>
  <c r="DE349" i="3"/>
  <c r="DF349" i="3"/>
  <c r="DG349" i="3"/>
  <c r="DH349" i="3"/>
  <c r="DI349" i="3"/>
  <c r="DJ349" i="3"/>
  <c r="DK349" i="3"/>
  <c r="DL349" i="3"/>
  <c r="DM349" i="3"/>
  <c r="DN349" i="3"/>
  <c r="DO349" i="3"/>
  <c r="DP349" i="3"/>
  <c r="DQ349" i="3"/>
  <c r="DR349" i="3"/>
  <c r="DS349" i="3"/>
  <c r="DT349" i="3"/>
  <c r="DU349" i="3"/>
  <c r="DV349" i="3"/>
  <c r="DW349" i="3"/>
  <c r="DX349" i="3"/>
  <c r="DY349" i="3"/>
  <c r="DZ349" i="3"/>
  <c r="EA349" i="3"/>
  <c r="EB349" i="3"/>
  <c r="EC349" i="3"/>
  <c r="ED349" i="3"/>
  <c r="EE349" i="3"/>
  <c r="EF349" i="3"/>
  <c r="EG349" i="3"/>
  <c r="EH349" i="3"/>
  <c r="EI349" i="3"/>
  <c r="EJ349" i="3"/>
  <c r="EK349" i="3"/>
  <c r="EL349" i="3"/>
  <c r="EM349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Y350" i="3"/>
  <c r="BZ350" i="3"/>
  <c r="CA350" i="3"/>
  <c r="CB350" i="3"/>
  <c r="CC350" i="3"/>
  <c r="CD350" i="3"/>
  <c r="CE350" i="3"/>
  <c r="CF350" i="3"/>
  <c r="CG350" i="3"/>
  <c r="CH350" i="3"/>
  <c r="CI350" i="3"/>
  <c r="CJ350" i="3"/>
  <c r="CK350" i="3"/>
  <c r="CL350" i="3"/>
  <c r="CM350" i="3"/>
  <c r="CN350" i="3"/>
  <c r="CO350" i="3"/>
  <c r="CP350" i="3"/>
  <c r="CQ350" i="3"/>
  <c r="CR350" i="3"/>
  <c r="CS350" i="3"/>
  <c r="CT350" i="3"/>
  <c r="CU350" i="3"/>
  <c r="CV350" i="3"/>
  <c r="CW350" i="3"/>
  <c r="CX350" i="3"/>
  <c r="CY350" i="3"/>
  <c r="CZ350" i="3"/>
  <c r="DA350" i="3"/>
  <c r="DB350" i="3"/>
  <c r="DC350" i="3"/>
  <c r="DD350" i="3"/>
  <c r="DE350" i="3"/>
  <c r="DF350" i="3"/>
  <c r="DG350" i="3"/>
  <c r="DH350" i="3"/>
  <c r="DI350" i="3"/>
  <c r="DJ350" i="3"/>
  <c r="DK350" i="3"/>
  <c r="DL350" i="3"/>
  <c r="DM350" i="3"/>
  <c r="DN350" i="3"/>
  <c r="DO350" i="3"/>
  <c r="DP350" i="3"/>
  <c r="DQ350" i="3"/>
  <c r="DR350" i="3"/>
  <c r="DS350" i="3"/>
  <c r="DT350" i="3"/>
  <c r="DU350" i="3"/>
  <c r="DV350" i="3"/>
  <c r="DW350" i="3"/>
  <c r="DX350" i="3"/>
  <c r="DY350" i="3"/>
  <c r="DZ350" i="3"/>
  <c r="EA350" i="3"/>
  <c r="EB350" i="3"/>
  <c r="EC350" i="3"/>
  <c r="ED350" i="3"/>
  <c r="EE350" i="3"/>
  <c r="EF350" i="3"/>
  <c r="EG350" i="3"/>
  <c r="EH350" i="3"/>
  <c r="EI350" i="3"/>
  <c r="EJ350" i="3"/>
  <c r="EK350" i="3"/>
  <c r="EL350" i="3"/>
  <c r="EM350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Y351" i="3"/>
  <c r="BZ351" i="3"/>
  <c r="CA351" i="3"/>
  <c r="CB351" i="3"/>
  <c r="CC351" i="3"/>
  <c r="CD351" i="3"/>
  <c r="CE351" i="3"/>
  <c r="CF351" i="3"/>
  <c r="CG351" i="3"/>
  <c r="CH351" i="3"/>
  <c r="CI351" i="3"/>
  <c r="CJ351" i="3"/>
  <c r="CK351" i="3"/>
  <c r="CL351" i="3"/>
  <c r="CM351" i="3"/>
  <c r="CN351" i="3"/>
  <c r="CO351" i="3"/>
  <c r="CP351" i="3"/>
  <c r="CQ351" i="3"/>
  <c r="CR351" i="3"/>
  <c r="CS351" i="3"/>
  <c r="CT351" i="3"/>
  <c r="CU351" i="3"/>
  <c r="CV351" i="3"/>
  <c r="CW351" i="3"/>
  <c r="CX351" i="3"/>
  <c r="CY351" i="3"/>
  <c r="CZ351" i="3"/>
  <c r="DA351" i="3"/>
  <c r="DB351" i="3"/>
  <c r="DC351" i="3"/>
  <c r="DD351" i="3"/>
  <c r="DE351" i="3"/>
  <c r="DF351" i="3"/>
  <c r="DG351" i="3"/>
  <c r="DH351" i="3"/>
  <c r="DI351" i="3"/>
  <c r="DJ351" i="3"/>
  <c r="DK351" i="3"/>
  <c r="DL351" i="3"/>
  <c r="DM351" i="3"/>
  <c r="DN351" i="3"/>
  <c r="DO351" i="3"/>
  <c r="DP351" i="3"/>
  <c r="DQ351" i="3"/>
  <c r="DR351" i="3"/>
  <c r="DS351" i="3"/>
  <c r="DT351" i="3"/>
  <c r="DU351" i="3"/>
  <c r="DV351" i="3"/>
  <c r="DW351" i="3"/>
  <c r="DX351" i="3"/>
  <c r="DY351" i="3"/>
  <c r="DZ351" i="3"/>
  <c r="EA351" i="3"/>
  <c r="EB351" i="3"/>
  <c r="EC351" i="3"/>
  <c r="ED351" i="3"/>
  <c r="EE351" i="3"/>
  <c r="EF351" i="3"/>
  <c r="EG351" i="3"/>
  <c r="EH351" i="3"/>
  <c r="EI351" i="3"/>
  <c r="EJ351" i="3"/>
  <c r="EK351" i="3"/>
  <c r="EL351" i="3"/>
  <c r="EM351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Y352" i="3"/>
  <c r="BZ352" i="3"/>
  <c r="CA352" i="3"/>
  <c r="CB352" i="3"/>
  <c r="CC352" i="3"/>
  <c r="CD352" i="3"/>
  <c r="CE352" i="3"/>
  <c r="CF352" i="3"/>
  <c r="CG352" i="3"/>
  <c r="CH352" i="3"/>
  <c r="CI352" i="3"/>
  <c r="CJ352" i="3"/>
  <c r="CK352" i="3"/>
  <c r="CL352" i="3"/>
  <c r="CM352" i="3"/>
  <c r="CN352" i="3"/>
  <c r="CO352" i="3"/>
  <c r="CP352" i="3"/>
  <c r="CQ352" i="3"/>
  <c r="CR352" i="3"/>
  <c r="CS352" i="3"/>
  <c r="CT352" i="3"/>
  <c r="CU352" i="3"/>
  <c r="CV352" i="3"/>
  <c r="CW352" i="3"/>
  <c r="CX352" i="3"/>
  <c r="CY352" i="3"/>
  <c r="CZ352" i="3"/>
  <c r="DA352" i="3"/>
  <c r="DB352" i="3"/>
  <c r="DC352" i="3"/>
  <c r="DD352" i="3"/>
  <c r="DE352" i="3"/>
  <c r="DF352" i="3"/>
  <c r="DG352" i="3"/>
  <c r="DH352" i="3"/>
  <c r="DI352" i="3"/>
  <c r="DJ352" i="3"/>
  <c r="DK352" i="3"/>
  <c r="DL352" i="3"/>
  <c r="DM352" i="3"/>
  <c r="DN352" i="3"/>
  <c r="DO352" i="3"/>
  <c r="DP352" i="3"/>
  <c r="DQ352" i="3"/>
  <c r="DR352" i="3"/>
  <c r="DS352" i="3"/>
  <c r="DT352" i="3"/>
  <c r="DU352" i="3"/>
  <c r="DV352" i="3"/>
  <c r="DW352" i="3"/>
  <c r="DX352" i="3"/>
  <c r="DY352" i="3"/>
  <c r="DZ352" i="3"/>
  <c r="EA352" i="3"/>
  <c r="EB352" i="3"/>
  <c r="EC352" i="3"/>
  <c r="ED352" i="3"/>
  <c r="EE352" i="3"/>
  <c r="EF352" i="3"/>
  <c r="EG352" i="3"/>
  <c r="EH352" i="3"/>
  <c r="EJ352" i="3"/>
  <c r="EK352" i="3"/>
  <c r="EM352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Y353" i="3"/>
  <c r="BZ353" i="3"/>
  <c r="CA353" i="3"/>
  <c r="CB353" i="3"/>
  <c r="CC353" i="3"/>
  <c r="CD353" i="3"/>
  <c r="CE353" i="3"/>
  <c r="CF353" i="3"/>
  <c r="CG353" i="3"/>
  <c r="CH353" i="3"/>
  <c r="CI353" i="3"/>
  <c r="CJ353" i="3"/>
  <c r="CK353" i="3"/>
  <c r="CL353" i="3"/>
  <c r="CM353" i="3"/>
  <c r="CN353" i="3"/>
  <c r="CO353" i="3"/>
  <c r="CP353" i="3"/>
  <c r="CQ353" i="3"/>
  <c r="CR353" i="3"/>
  <c r="CS353" i="3"/>
  <c r="CT353" i="3"/>
  <c r="CU353" i="3"/>
  <c r="CV353" i="3"/>
  <c r="CW353" i="3"/>
  <c r="CX353" i="3"/>
  <c r="CY353" i="3"/>
  <c r="CZ353" i="3"/>
  <c r="DA353" i="3"/>
  <c r="DB353" i="3"/>
  <c r="DC353" i="3"/>
  <c r="DD353" i="3"/>
  <c r="DE353" i="3"/>
  <c r="DF353" i="3"/>
  <c r="DG353" i="3"/>
  <c r="DH353" i="3"/>
  <c r="DI353" i="3"/>
  <c r="DJ353" i="3"/>
  <c r="DK353" i="3"/>
  <c r="DL353" i="3"/>
  <c r="DM353" i="3"/>
  <c r="DN353" i="3"/>
  <c r="DO353" i="3"/>
  <c r="DP353" i="3"/>
  <c r="DQ353" i="3"/>
  <c r="DR353" i="3"/>
  <c r="DS353" i="3"/>
  <c r="DT353" i="3"/>
  <c r="DU353" i="3"/>
  <c r="DV353" i="3"/>
  <c r="DW353" i="3"/>
  <c r="DX353" i="3"/>
  <c r="DY353" i="3"/>
  <c r="DZ353" i="3"/>
  <c r="EA353" i="3"/>
  <c r="EB353" i="3"/>
  <c r="EC353" i="3"/>
  <c r="ED353" i="3"/>
  <c r="EE353" i="3"/>
  <c r="EF353" i="3"/>
  <c r="EG353" i="3"/>
  <c r="EH353" i="3"/>
  <c r="EI353" i="3"/>
  <c r="EJ353" i="3"/>
  <c r="EK353" i="3"/>
  <c r="EL353" i="3"/>
  <c r="EM353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Y354" i="3"/>
  <c r="BZ354" i="3"/>
  <c r="CA354" i="3"/>
  <c r="CB354" i="3"/>
  <c r="CC354" i="3"/>
  <c r="CD354" i="3"/>
  <c r="CE354" i="3"/>
  <c r="CF354" i="3"/>
  <c r="CG354" i="3"/>
  <c r="CH354" i="3"/>
  <c r="CI354" i="3"/>
  <c r="CJ354" i="3"/>
  <c r="CK354" i="3"/>
  <c r="CL354" i="3"/>
  <c r="CM354" i="3"/>
  <c r="CN354" i="3"/>
  <c r="CO354" i="3"/>
  <c r="CP354" i="3"/>
  <c r="CQ354" i="3"/>
  <c r="CR354" i="3"/>
  <c r="CS354" i="3"/>
  <c r="CT354" i="3"/>
  <c r="CU354" i="3"/>
  <c r="CV354" i="3"/>
  <c r="CW354" i="3"/>
  <c r="CX354" i="3"/>
  <c r="CY354" i="3"/>
  <c r="CZ354" i="3"/>
  <c r="DA354" i="3"/>
  <c r="DB354" i="3"/>
  <c r="DC354" i="3"/>
  <c r="DD354" i="3"/>
  <c r="DE354" i="3"/>
  <c r="DF354" i="3"/>
  <c r="DG354" i="3"/>
  <c r="DH354" i="3"/>
  <c r="DI354" i="3"/>
  <c r="DJ354" i="3"/>
  <c r="DK354" i="3"/>
  <c r="DL354" i="3"/>
  <c r="DM354" i="3"/>
  <c r="DN354" i="3"/>
  <c r="DO354" i="3"/>
  <c r="DP354" i="3"/>
  <c r="DQ354" i="3"/>
  <c r="DR354" i="3"/>
  <c r="DS354" i="3"/>
  <c r="DT354" i="3"/>
  <c r="DU354" i="3"/>
  <c r="DV354" i="3"/>
  <c r="DW354" i="3"/>
  <c r="DX354" i="3"/>
  <c r="DY354" i="3"/>
  <c r="DZ354" i="3"/>
  <c r="EA354" i="3"/>
  <c r="EB354" i="3"/>
  <c r="EC354" i="3"/>
  <c r="ED354" i="3"/>
  <c r="EE354" i="3"/>
  <c r="EF354" i="3"/>
  <c r="EG354" i="3"/>
  <c r="EH354" i="3"/>
  <c r="EI354" i="3"/>
  <c r="EJ354" i="3"/>
  <c r="EK354" i="3"/>
  <c r="EL354" i="3"/>
  <c r="EM354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Y355" i="3"/>
  <c r="BZ355" i="3"/>
  <c r="CA355" i="3"/>
  <c r="CB355" i="3"/>
  <c r="CC355" i="3"/>
  <c r="CD355" i="3"/>
  <c r="CE355" i="3"/>
  <c r="CF355" i="3"/>
  <c r="CG355" i="3"/>
  <c r="CH355" i="3"/>
  <c r="CI355" i="3"/>
  <c r="CJ355" i="3"/>
  <c r="CK355" i="3"/>
  <c r="CL355" i="3"/>
  <c r="CM355" i="3"/>
  <c r="CN355" i="3"/>
  <c r="CO355" i="3"/>
  <c r="CP355" i="3"/>
  <c r="CQ355" i="3"/>
  <c r="CR355" i="3"/>
  <c r="CS355" i="3"/>
  <c r="CT355" i="3"/>
  <c r="CU355" i="3"/>
  <c r="CV355" i="3"/>
  <c r="CW355" i="3"/>
  <c r="CX355" i="3"/>
  <c r="CY355" i="3"/>
  <c r="CZ355" i="3"/>
  <c r="DA355" i="3"/>
  <c r="DB355" i="3"/>
  <c r="DC355" i="3"/>
  <c r="DD355" i="3"/>
  <c r="DE355" i="3"/>
  <c r="DF355" i="3"/>
  <c r="DG355" i="3"/>
  <c r="DH355" i="3"/>
  <c r="DI355" i="3"/>
  <c r="DJ355" i="3"/>
  <c r="DK355" i="3"/>
  <c r="DL355" i="3"/>
  <c r="DM355" i="3"/>
  <c r="DN355" i="3"/>
  <c r="DO355" i="3"/>
  <c r="DP355" i="3"/>
  <c r="DQ355" i="3"/>
  <c r="DR355" i="3"/>
  <c r="DS355" i="3"/>
  <c r="DT355" i="3"/>
  <c r="DU355" i="3"/>
  <c r="DV355" i="3"/>
  <c r="DW355" i="3"/>
  <c r="DX355" i="3"/>
  <c r="DY355" i="3"/>
  <c r="DZ355" i="3"/>
  <c r="EA355" i="3"/>
  <c r="EB355" i="3"/>
  <c r="EC355" i="3"/>
  <c r="ED355" i="3"/>
  <c r="EE355" i="3"/>
  <c r="EF355" i="3"/>
  <c r="EG355" i="3"/>
  <c r="EH355" i="3"/>
  <c r="EI355" i="3"/>
  <c r="EJ355" i="3"/>
  <c r="EK355" i="3"/>
  <c r="EL355" i="3"/>
  <c r="EM355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Y356" i="3"/>
  <c r="BZ356" i="3"/>
  <c r="CA356" i="3"/>
  <c r="CB356" i="3"/>
  <c r="CC356" i="3"/>
  <c r="CD356" i="3"/>
  <c r="CE356" i="3"/>
  <c r="CF356" i="3"/>
  <c r="CG356" i="3"/>
  <c r="CH356" i="3"/>
  <c r="CI356" i="3"/>
  <c r="CJ356" i="3"/>
  <c r="CK356" i="3"/>
  <c r="CL356" i="3"/>
  <c r="CM356" i="3"/>
  <c r="CN356" i="3"/>
  <c r="CO356" i="3"/>
  <c r="CP356" i="3"/>
  <c r="CQ356" i="3"/>
  <c r="CR356" i="3"/>
  <c r="CS356" i="3"/>
  <c r="CT356" i="3"/>
  <c r="CU356" i="3"/>
  <c r="CV356" i="3"/>
  <c r="CW356" i="3"/>
  <c r="CX356" i="3"/>
  <c r="CY356" i="3"/>
  <c r="CZ356" i="3"/>
  <c r="DA356" i="3"/>
  <c r="DB356" i="3"/>
  <c r="DC356" i="3"/>
  <c r="DD356" i="3"/>
  <c r="DE356" i="3"/>
  <c r="DF356" i="3"/>
  <c r="DG356" i="3"/>
  <c r="DH356" i="3"/>
  <c r="DI356" i="3"/>
  <c r="DJ356" i="3"/>
  <c r="DK356" i="3"/>
  <c r="DL356" i="3"/>
  <c r="DM356" i="3"/>
  <c r="DN356" i="3"/>
  <c r="DO356" i="3"/>
  <c r="DP356" i="3"/>
  <c r="DQ356" i="3"/>
  <c r="DR356" i="3"/>
  <c r="DS356" i="3"/>
  <c r="DT356" i="3"/>
  <c r="DU356" i="3"/>
  <c r="DV356" i="3"/>
  <c r="DW356" i="3"/>
  <c r="DX356" i="3"/>
  <c r="DY356" i="3"/>
  <c r="DZ356" i="3"/>
  <c r="EA356" i="3"/>
  <c r="EB356" i="3"/>
  <c r="EC356" i="3"/>
  <c r="ED356" i="3"/>
  <c r="EE356" i="3"/>
  <c r="EF356" i="3"/>
  <c r="EG356" i="3"/>
  <c r="EH356" i="3"/>
  <c r="EI356" i="3"/>
  <c r="EJ356" i="3"/>
  <c r="EK356" i="3"/>
  <c r="EL356" i="3"/>
  <c r="EM356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Y357" i="3"/>
  <c r="BZ357" i="3"/>
  <c r="CA357" i="3"/>
  <c r="CB357" i="3"/>
  <c r="CC357" i="3"/>
  <c r="CD357" i="3"/>
  <c r="CE357" i="3"/>
  <c r="CF357" i="3"/>
  <c r="CG357" i="3"/>
  <c r="CH357" i="3"/>
  <c r="CI357" i="3"/>
  <c r="CJ357" i="3"/>
  <c r="CK357" i="3"/>
  <c r="CL357" i="3"/>
  <c r="CM357" i="3"/>
  <c r="CN357" i="3"/>
  <c r="CO357" i="3"/>
  <c r="CP357" i="3"/>
  <c r="CQ357" i="3"/>
  <c r="CR357" i="3"/>
  <c r="CS357" i="3"/>
  <c r="CT357" i="3"/>
  <c r="CU357" i="3"/>
  <c r="CV357" i="3"/>
  <c r="CW357" i="3"/>
  <c r="CX357" i="3"/>
  <c r="CY357" i="3"/>
  <c r="CZ357" i="3"/>
  <c r="DA357" i="3"/>
  <c r="DB357" i="3"/>
  <c r="DC357" i="3"/>
  <c r="DD357" i="3"/>
  <c r="DE357" i="3"/>
  <c r="DF357" i="3"/>
  <c r="DG357" i="3"/>
  <c r="DH357" i="3"/>
  <c r="DI357" i="3"/>
  <c r="DJ357" i="3"/>
  <c r="DK357" i="3"/>
  <c r="DL357" i="3"/>
  <c r="DM357" i="3"/>
  <c r="DN357" i="3"/>
  <c r="DO357" i="3"/>
  <c r="DP357" i="3"/>
  <c r="DQ357" i="3"/>
  <c r="DR357" i="3"/>
  <c r="DS357" i="3"/>
  <c r="DT357" i="3"/>
  <c r="DU357" i="3"/>
  <c r="DV357" i="3"/>
  <c r="DW357" i="3"/>
  <c r="DX357" i="3"/>
  <c r="DY357" i="3"/>
  <c r="DZ357" i="3"/>
  <c r="EA357" i="3"/>
  <c r="EB357" i="3"/>
  <c r="EC357" i="3"/>
  <c r="ED357" i="3"/>
  <c r="EE357" i="3"/>
  <c r="EF357" i="3"/>
  <c r="EG357" i="3"/>
  <c r="EH357" i="3"/>
  <c r="EI357" i="3"/>
  <c r="EJ357" i="3"/>
  <c r="EK357" i="3"/>
  <c r="EL357" i="3"/>
  <c r="EM357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Y358" i="3"/>
  <c r="BZ358" i="3"/>
  <c r="CA358" i="3"/>
  <c r="CB358" i="3"/>
  <c r="CC358" i="3"/>
  <c r="CD358" i="3"/>
  <c r="CE358" i="3"/>
  <c r="CF358" i="3"/>
  <c r="CG358" i="3"/>
  <c r="CH358" i="3"/>
  <c r="CI358" i="3"/>
  <c r="CJ358" i="3"/>
  <c r="CK358" i="3"/>
  <c r="CL358" i="3"/>
  <c r="CM358" i="3"/>
  <c r="CN358" i="3"/>
  <c r="CO358" i="3"/>
  <c r="CP358" i="3"/>
  <c r="CQ358" i="3"/>
  <c r="CR358" i="3"/>
  <c r="CS358" i="3"/>
  <c r="CT358" i="3"/>
  <c r="CU358" i="3"/>
  <c r="CV358" i="3"/>
  <c r="CW358" i="3"/>
  <c r="CX358" i="3"/>
  <c r="CY358" i="3"/>
  <c r="CZ358" i="3"/>
  <c r="DA358" i="3"/>
  <c r="DB358" i="3"/>
  <c r="DC358" i="3"/>
  <c r="DD358" i="3"/>
  <c r="DE358" i="3"/>
  <c r="DF358" i="3"/>
  <c r="DG358" i="3"/>
  <c r="DH358" i="3"/>
  <c r="DI358" i="3"/>
  <c r="DJ358" i="3"/>
  <c r="DK358" i="3"/>
  <c r="DL358" i="3"/>
  <c r="DM358" i="3"/>
  <c r="DN358" i="3"/>
  <c r="DO358" i="3"/>
  <c r="DP358" i="3"/>
  <c r="DQ358" i="3"/>
  <c r="DR358" i="3"/>
  <c r="DS358" i="3"/>
  <c r="DT358" i="3"/>
  <c r="DU358" i="3"/>
  <c r="DV358" i="3"/>
  <c r="DW358" i="3"/>
  <c r="DX358" i="3"/>
  <c r="DY358" i="3"/>
  <c r="DZ358" i="3"/>
  <c r="EA358" i="3"/>
  <c r="EB358" i="3"/>
  <c r="EC358" i="3"/>
  <c r="ED358" i="3"/>
  <c r="EE358" i="3"/>
  <c r="EF358" i="3"/>
  <c r="EG358" i="3"/>
  <c r="EH358" i="3"/>
  <c r="EI358" i="3"/>
  <c r="EJ358" i="3"/>
  <c r="EK358" i="3"/>
  <c r="EL358" i="3"/>
  <c r="EM358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Y359" i="3"/>
  <c r="BZ359" i="3"/>
  <c r="CA359" i="3"/>
  <c r="CB359" i="3"/>
  <c r="CC359" i="3"/>
  <c r="CD359" i="3"/>
  <c r="CE359" i="3"/>
  <c r="CF359" i="3"/>
  <c r="CG359" i="3"/>
  <c r="CH359" i="3"/>
  <c r="CI359" i="3"/>
  <c r="CJ359" i="3"/>
  <c r="CK359" i="3"/>
  <c r="CL359" i="3"/>
  <c r="CM359" i="3"/>
  <c r="CN359" i="3"/>
  <c r="CO359" i="3"/>
  <c r="CP359" i="3"/>
  <c r="CQ359" i="3"/>
  <c r="CR359" i="3"/>
  <c r="CS359" i="3"/>
  <c r="CT359" i="3"/>
  <c r="CU359" i="3"/>
  <c r="CV359" i="3"/>
  <c r="CW359" i="3"/>
  <c r="CX359" i="3"/>
  <c r="CY359" i="3"/>
  <c r="CZ359" i="3"/>
  <c r="DA359" i="3"/>
  <c r="DB359" i="3"/>
  <c r="DC359" i="3"/>
  <c r="DD359" i="3"/>
  <c r="DE359" i="3"/>
  <c r="DF359" i="3"/>
  <c r="DG359" i="3"/>
  <c r="DH359" i="3"/>
  <c r="DI359" i="3"/>
  <c r="DJ359" i="3"/>
  <c r="DK359" i="3"/>
  <c r="DL359" i="3"/>
  <c r="DM359" i="3"/>
  <c r="DN359" i="3"/>
  <c r="DO359" i="3"/>
  <c r="DP359" i="3"/>
  <c r="DQ359" i="3"/>
  <c r="DR359" i="3"/>
  <c r="DS359" i="3"/>
  <c r="DT359" i="3"/>
  <c r="DU359" i="3"/>
  <c r="DV359" i="3"/>
  <c r="DW359" i="3"/>
  <c r="DX359" i="3"/>
  <c r="DY359" i="3"/>
  <c r="DZ359" i="3"/>
  <c r="EA359" i="3"/>
  <c r="EB359" i="3"/>
  <c r="EC359" i="3"/>
  <c r="ED359" i="3"/>
  <c r="EE359" i="3"/>
  <c r="EF359" i="3"/>
  <c r="EG359" i="3"/>
  <c r="EH359" i="3"/>
  <c r="EI359" i="3"/>
  <c r="EJ359" i="3"/>
  <c r="EK359" i="3"/>
  <c r="EL359" i="3"/>
  <c r="EM359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Y360" i="3"/>
  <c r="BZ360" i="3"/>
  <c r="CA360" i="3"/>
  <c r="CB360" i="3"/>
  <c r="CC360" i="3"/>
  <c r="CD360" i="3"/>
  <c r="CE360" i="3"/>
  <c r="CF360" i="3"/>
  <c r="CG360" i="3"/>
  <c r="CH360" i="3"/>
  <c r="CI360" i="3"/>
  <c r="CJ360" i="3"/>
  <c r="CK360" i="3"/>
  <c r="CL360" i="3"/>
  <c r="CM360" i="3"/>
  <c r="CN360" i="3"/>
  <c r="CO360" i="3"/>
  <c r="CP360" i="3"/>
  <c r="CQ360" i="3"/>
  <c r="CR360" i="3"/>
  <c r="CS360" i="3"/>
  <c r="CT360" i="3"/>
  <c r="CU360" i="3"/>
  <c r="CV360" i="3"/>
  <c r="CW360" i="3"/>
  <c r="CX360" i="3"/>
  <c r="CY360" i="3"/>
  <c r="CZ360" i="3"/>
  <c r="DA360" i="3"/>
  <c r="DB360" i="3"/>
  <c r="DC360" i="3"/>
  <c r="DD360" i="3"/>
  <c r="DE360" i="3"/>
  <c r="DF360" i="3"/>
  <c r="DG360" i="3"/>
  <c r="DH360" i="3"/>
  <c r="DI360" i="3"/>
  <c r="DJ360" i="3"/>
  <c r="DK360" i="3"/>
  <c r="DL360" i="3"/>
  <c r="DM360" i="3"/>
  <c r="DN360" i="3"/>
  <c r="DO360" i="3"/>
  <c r="DP360" i="3"/>
  <c r="DQ360" i="3"/>
  <c r="DR360" i="3"/>
  <c r="DS360" i="3"/>
  <c r="DT360" i="3"/>
  <c r="DU360" i="3"/>
  <c r="DV360" i="3"/>
  <c r="DW360" i="3"/>
  <c r="DX360" i="3"/>
  <c r="DY360" i="3"/>
  <c r="DZ360" i="3"/>
  <c r="EA360" i="3"/>
  <c r="EB360" i="3"/>
  <c r="EC360" i="3"/>
  <c r="ED360" i="3"/>
  <c r="EE360" i="3"/>
  <c r="EF360" i="3"/>
  <c r="EG360" i="3"/>
  <c r="EH360" i="3"/>
  <c r="EI360" i="3"/>
  <c r="EJ360" i="3"/>
  <c r="EK360" i="3"/>
  <c r="EL360" i="3"/>
  <c r="EM360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Y361" i="3"/>
  <c r="BZ361" i="3"/>
  <c r="CA361" i="3"/>
  <c r="CB361" i="3"/>
  <c r="CC361" i="3"/>
  <c r="CD361" i="3"/>
  <c r="CE361" i="3"/>
  <c r="CF361" i="3"/>
  <c r="CG361" i="3"/>
  <c r="CH361" i="3"/>
  <c r="CI361" i="3"/>
  <c r="CJ361" i="3"/>
  <c r="CK361" i="3"/>
  <c r="CL361" i="3"/>
  <c r="CM361" i="3"/>
  <c r="CN361" i="3"/>
  <c r="CO361" i="3"/>
  <c r="CP361" i="3"/>
  <c r="CQ361" i="3"/>
  <c r="CR361" i="3"/>
  <c r="CS361" i="3"/>
  <c r="CT361" i="3"/>
  <c r="CU361" i="3"/>
  <c r="CV361" i="3"/>
  <c r="CW361" i="3"/>
  <c r="CX361" i="3"/>
  <c r="CY361" i="3"/>
  <c r="CZ361" i="3"/>
  <c r="DA361" i="3"/>
  <c r="DB361" i="3"/>
  <c r="DC361" i="3"/>
  <c r="DD361" i="3"/>
  <c r="DE361" i="3"/>
  <c r="DF361" i="3"/>
  <c r="DG361" i="3"/>
  <c r="DH361" i="3"/>
  <c r="DI361" i="3"/>
  <c r="DJ361" i="3"/>
  <c r="DK361" i="3"/>
  <c r="DL361" i="3"/>
  <c r="DM361" i="3"/>
  <c r="DN361" i="3"/>
  <c r="DO361" i="3"/>
  <c r="DP361" i="3"/>
  <c r="DQ361" i="3"/>
  <c r="DR361" i="3"/>
  <c r="DS361" i="3"/>
  <c r="DT361" i="3"/>
  <c r="DU361" i="3"/>
  <c r="DV361" i="3"/>
  <c r="DW361" i="3"/>
  <c r="DX361" i="3"/>
  <c r="DY361" i="3"/>
  <c r="DZ361" i="3"/>
  <c r="EA361" i="3"/>
  <c r="EB361" i="3"/>
  <c r="EC361" i="3"/>
  <c r="ED361" i="3"/>
  <c r="EE361" i="3"/>
  <c r="EF361" i="3"/>
  <c r="EG361" i="3"/>
  <c r="EH361" i="3"/>
  <c r="EI361" i="3"/>
  <c r="EJ361" i="3"/>
  <c r="EK361" i="3"/>
  <c r="EL361" i="3"/>
  <c r="EM361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Y362" i="3"/>
  <c r="BZ362" i="3"/>
  <c r="CA362" i="3"/>
  <c r="CB362" i="3"/>
  <c r="CC362" i="3"/>
  <c r="CD362" i="3"/>
  <c r="CE362" i="3"/>
  <c r="CF362" i="3"/>
  <c r="CG362" i="3"/>
  <c r="CH362" i="3"/>
  <c r="CI362" i="3"/>
  <c r="CJ362" i="3"/>
  <c r="CK362" i="3"/>
  <c r="CL362" i="3"/>
  <c r="CM362" i="3"/>
  <c r="CN362" i="3"/>
  <c r="CO362" i="3"/>
  <c r="CP362" i="3"/>
  <c r="CQ362" i="3"/>
  <c r="CR362" i="3"/>
  <c r="CS362" i="3"/>
  <c r="CT362" i="3"/>
  <c r="CU362" i="3"/>
  <c r="CV362" i="3"/>
  <c r="CW362" i="3"/>
  <c r="CX362" i="3"/>
  <c r="CY362" i="3"/>
  <c r="CZ362" i="3"/>
  <c r="DA362" i="3"/>
  <c r="DB362" i="3"/>
  <c r="DC362" i="3"/>
  <c r="DD362" i="3"/>
  <c r="DE362" i="3"/>
  <c r="DF362" i="3"/>
  <c r="DG362" i="3"/>
  <c r="DH362" i="3"/>
  <c r="DI362" i="3"/>
  <c r="DJ362" i="3"/>
  <c r="DK362" i="3"/>
  <c r="DL362" i="3"/>
  <c r="DM362" i="3"/>
  <c r="DN362" i="3"/>
  <c r="DO362" i="3"/>
  <c r="DP362" i="3"/>
  <c r="DQ362" i="3"/>
  <c r="DR362" i="3"/>
  <c r="DS362" i="3"/>
  <c r="DT362" i="3"/>
  <c r="DU362" i="3"/>
  <c r="DV362" i="3"/>
  <c r="DW362" i="3"/>
  <c r="DX362" i="3"/>
  <c r="DY362" i="3"/>
  <c r="DZ362" i="3"/>
  <c r="EA362" i="3"/>
  <c r="EB362" i="3"/>
  <c r="EC362" i="3"/>
  <c r="ED362" i="3"/>
  <c r="EE362" i="3"/>
  <c r="EF362" i="3"/>
  <c r="EG362" i="3"/>
  <c r="EH362" i="3"/>
  <c r="EI362" i="3"/>
  <c r="EJ362" i="3"/>
  <c r="EK362" i="3"/>
  <c r="EL362" i="3"/>
  <c r="EM362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Y363" i="3"/>
  <c r="BZ363" i="3"/>
  <c r="CA363" i="3"/>
  <c r="CB363" i="3"/>
  <c r="CC363" i="3"/>
  <c r="CD363" i="3"/>
  <c r="CE363" i="3"/>
  <c r="CF363" i="3"/>
  <c r="CG363" i="3"/>
  <c r="CH363" i="3"/>
  <c r="CI363" i="3"/>
  <c r="CJ363" i="3"/>
  <c r="CK363" i="3"/>
  <c r="CL363" i="3"/>
  <c r="CM363" i="3"/>
  <c r="CN363" i="3"/>
  <c r="CO363" i="3"/>
  <c r="CP363" i="3"/>
  <c r="CQ363" i="3"/>
  <c r="CR363" i="3"/>
  <c r="CS363" i="3"/>
  <c r="CT363" i="3"/>
  <c r="CU363" i="3"/>
  <c r="CV363" i="3"/>
  <c r="CW363" i="3"/>
  <c r="CX363" i="3"/>
  <c r="CY363" i="3"/>
  <c r="CZ363" i="3"/>
  <c r="DA363" i="3"/>
  <c r="DB363" i="3"/>
  <c r="DC363" i="3"/>
  <c r="DD363" i="3"/>
  <c r="DE363" i="3"/>
  <c r="DF363" i="3"/>
  <c r="DG363" i="3"/>
  <c r="DH363" i="3"/>
  <c r="DI363" i="3"/>
  <c r="DJ363" i="3"/>
  <c r="DK363" i="3"/>
  <c r="DL363" i="3"/>
  <c r="DM363" i="3"/>
  <c r="DN363" i="3"/>
  <c r="DO363" i="3"/>
  <c r="DP363" i="3"/>
  <c r="DQ363" i="3"/>
  <c r="DR363" i="3"/>
  <c r="DS363" i="3"/>
  <c r="DT363" i="3"/>
  <c r="DU363" i="3"/>
  <c r="DV363" i="3"/>
  <c r="DW363" i="3"/>
  <c r="DX363" i="3"/>
  <c r="DY363" i="3"/>
  <c r="DZ363" i="3"/>
  <c r="EA363" i="3"/>
  <c r="EB363" i="3"/>
  <c r="EC363" i="3"/>
  <c r="ED363" i="3"/>
  <c r="EE363" i="3"/>
  <c r="EF363" i="3"/>
  <c r="EG363" i="3"/>
  <c r="EH363" i="3"/>
  <c r="EI363" i="3"/>
  <c r="EJ363" i="3"/>
  <c r="EK363" i="3"/>
  <c r="EL363" i="3"/>
  <c r="EM363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Y364" i="3"/>
  <c r="BZ364" i="3"/>
  <c r="CA364" i="3"/>
  <c r="CB364" i="3"/>
  <c r="CC364" i="3"/>
  <c r="CD364" i="3"/>
  <c r="CE364" i="3"/>
  <c r="CF364" i="3"/>
  <c r="CG364" i="3"/>
  <c r="CH364" i="3"/>
  <c r="CI364" i="3"/>
  <c r="CJ364" i="3"/>
  <c r="CK364" i="3"/>
  <c r="CL364" i="3"/>
  <c r="CM364" i="3"/>
  <c r="CN364" i="3"/>
  <c r="CO364" i="3"/>
  <c r="CP364" i="3"/>
  <c r="CQ364" i="3"/>
  <c r="CR364" i="3"/>
  <c r="CS364" i="3"/>
  <c r="CT364" i="3"/>
  <c r="CU364" i="3"/>
  <c r="CV364" i="3"/>
  <c r="CW364" i="3"/>
  <c r="CX364" i="3"/>
  <c r="CY364" i="3"/>
  <c r="CZ364" i="3"/>
  <c r="DA364" i="3"/>
  <c r="DB364" i="3"/>
  <c r="DC364" i="3"/>
  <c r="DD364" i="3"/>
  <c r="DE364" i="3"/>
  <c r="DF364" i="3"/>
  <c r="DG364" i="3"/>
  <c r="DH364" i="3"/>
  <c r="DI364" i="3"/>
  <c r="DJ364" i="3"/>
  <c r="DK364" i="3"/>
  <c r="DL364" i="3"/>
  <c r="DM364" i="3"/>
  <c r="DN364" i="3"/>
  <c r="DO364" i="3"/>
  <c r="DP364" i="3"/>
  <c r="DQ364" i="3"/>
  <c r="DR364" i="3"/>
  <c r="DS364" i="3"/>
  <c r="DT364" i="3"/>
  <c r="DU364" i="3"/>
  <c r="DV364" i="3"/>
  <c r="DW364" i="3"/>
  <c r="DX364" i="3"/>
  <c r="DY364" i="3"/>
  <c r="DZ364" i="3"/>
  <c r="EA364" i="3"/>
  <c r="EB364" i="3"/>
  <c r="EC364" i="3"/>
  <c r="ED364" i="3"/>
  <c r="EE364" i="3"/>
  <c r="EF364" i="3"/>
  <c r="EG364" i="3"/>
  <c r="EH364" i="3"/>
  <c r="EI364" i="3"/>
  <c r="EJ364" i="3"/>
  <c r="EK364" i="3"/>
  <c r="EL364" i="3"/>
  <c r="EM364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Y365" i="3"/>
  <c r="BZ365" i="3"/>
  <c r="CA365" i="3"/>
  <c r="CB365" i="3"/>
  <c r="CC365" i="3"/>
  <c r="CD365" i="3"/>
  <c r="CE365" i="3"/>
  <c r="CF365" i="3"/>
  <c r="CG365" i="3"/>
  <c r="CH365" i="3"/>
  <c r="CI365" i="3"/>
  <c r="CJ365" i="3"/>
  <c r="CK365" i="3"/>
  <c r="CL365" i="3"/>
  <c r="CM365" i="3"/>
  <c r="CN365" i="3"/>
  <c r="CO365" i="3"/>
  <c r="CP365" i="3"/>
  <c r="CQ365" i="3"/>
  <c r="CR365" i="3"/>
  <c r="CS365" i="3"/>
  <c r="CT365" i="3"/>
  <c r="CU365" i="3"/>
  <c r="CV365" i="3"/>
  <c r="CW365" i="3"/>
  <c r="CX365" i="3"/>
  <c r="CY365" i="3"/>
  <c r="CZ365" i="3"/>
  <c r="DA365" i="3"/>
  <c r="DB365" i="3"/>
  <c r="DC365" i="3"/>
  <c r="DD365" i="3"/>
  <c r="DE365" i="3"/>
  <c r="DF365" i="3"/>
  <c r="DG365" i="3"/>
  <c r="DH365" i="3"/>
  <c r="DI365" i="3"/>
  <c r="DJ365" i="3"/>
  <c r="DK365" i="3"/>
  <c r="DL365" i="3"/>
  <c r="DM365" i="3"/>
  <c r="DN365" i="3"/>
  <c r="DO365" i="3"/>
  <c r="DP365" i="3"/>
  <c r="DQ365" i="3"/>
  <c r="DR365" i="3"/>
  <c r="DS365" i="3"/>
  <c r="DT365" i="3"/>
  <c r="DU365" i="3"/>
  <c r="DV365" i="3"/>
  <c r="DW365" i="3"/>
  <c r="DX365" i="3"/>
  <c r="DY365" i="3"/>
  <c r="DZ365" i="3"/>
  <c r="EA365" i="3"/>
  <c r="EB365" i="3"/>
  <c r="EC365" i="3"/>
  <c r="ED365" i="3"/>
  <c r="EE365" i="3"/>
  <c r="EF365" i="3"/>
  <c r="EG365" i="3"/>
  <c r="EH365" i="3"/>
  <c r="EI365" i="3"/>
  <c r="EJ365" i="3"/>
  <c r="EK365" i="3"/>
  <c r="EL365" i="3"/>
  <c r="EM365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Y366" i="3"/>
  <c r="BZ366" i="3"/>
  <c r="CA366" i="3"/>
  <c r="CB366" i="3"/>
  <c r="CC366" i="3"/>
  <c r="CD366" i="3"/>
  <c r="CE366" i="3"/>
  <c r="CF366" i="3"/>
  <c r="CG366" i="3"/>
  <c r="CH366" i="3"/>
  <c r="CI366" i="3"/>
  <c r="CJ366" i="3"/>
  <c r="CK366" i="3"/>
  <c r="CL366" i="3"/>
  <c r="CM366" i="3"/>
  <c r="CN366" i="3"/>
  <c r="CO366" i="3"/>
  <c r="CP366" i="3"/>
  <c r="CQ366" i="3"/>
  <c r="CR366" i="3"/>
  <c r="CS366" i="3"/>
  <c r="CT366" i="3"/>
  <c r="CU366" i="3"/>
  <c r="CV366" i="3"/>
  <c r="CW366" i="3"/>
  <c r="CX366" i="3"/>
  <c r="CY366" i="3"/>
  <c r="CZ366" i="3"/>
  <c r="DA366" i="3"/>
  <c r="DB366" i="3"/>
  <c r="DC366" i="3"/>
  <c r="DD366" i="3"/>
  <c r="DE366" i="3"/>
  <c r="DF366" i="3"/>
  <c r="DG366" i="3"/>
  <c r="DH366" i="3"/>
  <c r="DI366" i="3"/>
  <c r="DJ366" i="3"/>
  <c r="DK366" i="3"/>
  <c r="DL366" i="3"/>
  <c r="DM366" i="3"/>
  <c r="DN366" i="3"/>
  <c r="DO366" i="3"/>
  <c r="DP366" i="3"/>
  <c r="DQ366" i="3"/>
  <c r="DR366" i="3"/>
  <c r="DS366" i="3"/>
  <c r="DT366" i="3"/>
  <c r="DU366" i="3"/>
  <c r="DV366" i="3"/>
  <c r="DW366" i="3"/>
  <c r="DX366" i="3"/>
  <c r="DY366" i="3"/>
  <c r="DZ366" i="3"/>
  <c r="EA366" i="3"/>
  <c r="EB366" i="3"/>
  <c r="EC366" i="3"/>
  <c r="ED366" i="3"/>
  <c r="EE366" i="3"/>
  <c r="EF366" i="3"/>
  <c r="EG366" i="3"/>
  <c r="EH366" i="3"/>
  <c r="EI366" i="3"/>
  <c r="EJ366" i="3"/>
  <c r="EK366" i="3"/>
  <c r="EL366" i="3"/>
  <c r="EM366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Y367" i="3"/>
  <c r="BZ367" i="3"/>
  <c r="CA367" i="3"/>
  <c r="CB367" i="3"/>
  <c r="CC367" i="3"/>
  <c r="CD367" i="3"/>
  <c r="CE367" i="3"/>
  <c r="CF367" i="3"/>
  <c r="CG367" i="3"/>
  <c r="CH367" i="3"/>
  <c r="CI367" i="3"/>
  <c r="CJ367" i="3"/>
  <c r="CK367" i="3"/>
  <c r="CL367" i="3"/>
  <c r="CM367" i="3"/>
  <c r="CN367" i="3"/>
  <c r="CO367" i="3"/>
  <c r="CP367" i="3"/>
  <c r="CQ367" i="3"/>
  <c r="CR367" i="3"/>
  <c r="CS367" i="3"/>
  <c r="CT367" i="3"/>
  <c r="CU367" i="3"/>
  <c r="CV367" i="3"/>
  <c r="CW367" i="3"/>
  <c r="CX367" i="3"/>
  <c r="CY367" i="3"/>
  <c r="CZ367" i="3"/>
  <c r="DA367" i="3"/>
  <c r="DB367" i="3"/>
  <c r="DC367" i="3"/>
  <c r="DD367" i="3"/>
  <c r="DE367" i="3"/>
  <c r="DF367" i="3"/>
  <c r="DG367" i="3"/>
  <c r="DH367" i="3"/>
  <c r="DI367" i="3"/>
  <c r="DJ367" i="3"/>
  <c r="DK367" i="3"/>
  <c r="DL367" i="3"/>
  <c r="DM367" i="3"/>
  <c r="DN367" i="3"/>
  <c r="DO367" i="3"/>
  <c r="DP367" i="3"/>
  <c r="DQ367" i="3"/>
  <c r="DR367" i="3"/>
  <c r="DS367" i="3"/>
  <c r="DT367" i="3"/>
  <c r="DU367" i="3"/>
  <c r="DV367" i="3"/>
  <c r="DW367" i="3"/>
  <c r="DX367" i="3"/>
  <c r="DY367" i="3"/>
  <c r="DZ367" i="3"/>
  <c r="EA367" i="3"/>
  <c r="EB367" i="3"/>
  <c r="EC367" i="3"/>
  <c r="ED367" i="3"/>
  <c r="EE367" i="3"/>
  <c r="EF367" i="3"/>
  <c r="EG367" i="3"/>
  <c r="EH367" i="3"/>
  <c r="EI367" i="3"/>
  <c r="EJ367" i="3"/>
  <c r="EK367" i="3"/>
  <c r="EL367" i="3"/>
  <c r="EM367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Y368" i="3"/>
  <c r="BZ368" i="3"/>
  <c r="CA368" i="3"/>
  <c r="CB368" i="3"/>
  <c r="CC368" i="3"/>
  <c r="CD368" i="3"/>
  <c r="CE368" i="3"/>
  <c r="CF368" i="3"/>
  <c r="CG368" i="3"/>
  <c r="CH368" i="3"/>
  <c r="CI368" i="3"/>
  <c r="CJ368" i="3"/>
  <c r="CK368" i="3"/>
  <c r="CL368" i="3"/>
  <c r="CM368" i="3"/>
  <c r="CN368" i="3"/>
  <c r="CO368" i="3"/>
  <c r="CP368" i="3"/>
  <c r="CQ368" i="3"/>
  <c r="CR368" i="3"/>
  <c r="CS368" i="3"/>
  <c r="CT368" i="3"/>
  <c r="CU368" i="3"/>
  <c r="CV368" i="3"/>
  <c r="CW368" i="3"/>
  <c r="CX368" i="3"/>
  <c r="CY368" i="3"/>
  <c r="CZ368" i="3"/>
  <c r="DA368" i="3"/>
  <c r="DB368" i="3"/>
  <c r="DC368" i="3"/>
  <c r="DD368" i="3"/>
  <c r="DE368" i="3"/>
  <c r="DF368" i="3"/>
  <c r="DG368" i="3"/>
  <c r="DH368" i="3"/>
  <c r="DI368" i="3"/>
  <c r="DJ368" i="3"/>
  <c r="DK368" i="3"/>
  <c r="DL368" i="3"/>
  <c r="DM368" i="3"/>
  <c r="DN368" i="3"/>
  <c r="DO368" i="3"/>
  <c r="DP368" i="3"/>
  <c r="DQ368" i="3"/>
  <c r="DR368" i="3"/>
  <c r="DS368" i="3"/>
  <c r="DT368" i="3"/>
  <c r="DU368" i="3"/>
  <c r="DV368" i="3"/>
  <c r="DW368" i="3"/>
  <c r="DX368" i="3"/>
  <c r="DY368" i="3"/>
  <c r="DZ368" i="3"/>
  <c r="EA368" i="3"/>
  <c r="EB368" i="3"/>
  <c r="EC368" i="3"/>
  <c r="ED368" i="3"/>
  <c r="EE368" i="3"/>
  <c r="EF368" i="3"/>
  <c r="EG368" i="3"/>
  <c r="EH368" i="3"/>
  <c r="EI368" i="3"/>
  <c r="EJ368" i="3"/>
  <c r="EK368" i="3"/>
  <c r="EL368" i="3"/>
  <c r="EM368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Y369" i="3"/>
  <c r="BZ369" i="3"/>
  <c r="CA369" i="3"/>
  <c r="CB369" i="3"/>
  <c r="CC369" i="3"/>
  <c r="CD369" i="3"/>
  <c r="CE369" i="3"/>
  <c r="CF369" i="3"/>
  <c r="CG369" i="3"/>
  <c r="CH369" i="3"/>
  <c r="CI369" i="3"/>
  <c r="CJ369" i="3"/>
  <c r="CK369" i="3"/>
  <c r="CL369" i="3"/>
  <c r="CM369" i="3"/>
  <c r="CN369" i="3"/>
  <c r="CO369" i="3"/>
  <c r="CP369" i="3"/>
  <c r="CQ369" i="3"/>
  <c r="CR369" i="3"/>
  <c r="CS369" i="3"/>
  <c r="CT369" i="3"/>
  <c r="CU369" i="3"/>
  <c r="CV369" i="3"/>
  <c r="CW369" i="3"/>
  <c r="CX369" i="3"/>
  <c r="CY369" i="3"/>
  <c r="CZ369" i="3"/>
  <c r="DA369" i="3"/>
  <c r="DB369" i="3"/>
  <c r="DC369" i="3"/>
  <c r="DD369" i="3"/>
  <c r="DE369" i="3"/>
  <c r="DF369" i="3"/>
  <c r="DG369" i="3"/>
  <c r="DH369" i="3"/>
  <c r="DI369" i="3"/>
  <c r="DJ369" i="3"/>
  <c r="DK369" i="3"/>
  <c r="DL369" i="3"/>
  <c r="DM369" i="3"/>
  <c r="DN369" i="3"/>
  <c r="DO369" i="3"/>
  <c r="DP369" i="3"/>
  <c r="DQ369" i="3"/>
  <c r="DR369" i="3"/>
  <c r="DS369" i="3"/>
  <c r="DT369" i="3"/>
  <c r="DU369" i="3"/>
  <c r="DV369" i="3"/>
  <c r="DW369" i="3"/>
  <c r="DX369" i="3"/>
  <c r="DY369" i="3"/>
  <c r="DZ369" i="3"/>
  <c r="EA369" i="3"/>
  <c r="EB369" i="3"/>
  <c r="EC369" i="3"/>
  <c r="ED369" i="3"/>
  <c r="EE369" i="3"/>
  <c r="EF369" i="3"/>
  <c r="EG369" i="3"/>
  <c r="EH369" i="3"/>
  <c r="EI369" i="3"/>
  <c r="EJ369" i="3"/>
  <c r="EK369" i="3"/>
  <c r="EL369" i="3"/>
  <c r="EM369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Y370" i="3"/>
  <c r="BZ370" i="3"/>
  <c r="CA370" i="3"/>
  <c r="CB370" i="3"/>
  <c r="CC370" i="3"/>
  <c r="CD370" i="3"/>
  <c r="CE370" i="3"/>
  <c r="CF370" i="3"/>
  <c r="CG370" i="3"/>
  <c r="CH370" i="3"/>
  <c r="CI370" i="3"/>
  <c r="CJ370" i="3"/>
  <c r="CK370" i="3"/>
  <c r="CL370" i="3"/>
  <c r="CM370" i="3"/>
  <c r="CN370" i="3"/>
  <c r="CO370" i="3"/>
  <c r="CP370" i="3"/>
  <c r="CQ370" i="3"/>
  <c r="CR370" i="3"/>
  <c r="CS370" i="3"/>
  <c r="CT370" i="3"/>
  <c r="CU370" i="3"/>
  <c r="CV370" i="3"/>
  <c r="CW370" i="3"/>
  <c r="CX370" i="3"/>
  <c r="CY370" i="3"/>
  <c r="CZ370" i="3"/>
  <c r="DA370" i="3"/>
  <c r="DB370" i="3"/>
  <c r="DC370" i="3"/>
  <c r="DD370" i="3"/>
  <c r="DE370" i="3"/>
  <c r="DF370" i="3"/>
  <c r="DG370" i="3"/>
  <c r="DH370" i="3"/>
  <c r="DI370" i="3"/>
  <c r="DJ370" i="3"/>
  <c r="DK370" i="3"/>
  <c r="DL370" i="3"/>
  <c r="DM370" i="3"/>
  <c r="DN370" i="3"/>
  <c r="DO370" i="3"/>
  <c r="DP370" i="3"/>
  <c r="DQ370" i="3"/>
  <c r="DR370" i="3"/>
  <c r="DS370" i="3"/>
  <c r="DT370" i="3"/>
  <c r="DU370" i="3"/>
  <c r="DV370" i="3"/>
  <c r="DW370" i="3"/>
  <c r="DX370" i="3"/>
  <c r="DY370" i="3"/>
  <c r="DZ370" i="3"/>
  <c r="EA370" i="3"/>
  <c r="EB370" i="3"/>
  <c r="EC370" i="3"/>
  <c r="ED370" i="3"/>
  <c r="EE370" i="3"/>
  <c r="EF370" i="3"/>
  <c r="EG370" i="3"/>
  <c r="EH370" i="3"/>
  <c r="EI370" i="3"/>
  <c r="EJ370" i="3"/>
  <c r="EK370" i="3"/>
  <c r="EL370" i="3"/>
  <c r="EM370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Y371" i="3"/>
  <c r="BZ371" i="3"/>
  <c r="CA371" i="3"/>
  <c r="CB371" i="3"/>
  <c r="CC371" i="3"/>
  <c r="CD371" i="3"/>
  <c r="CE371" i="3"/>
  <c r="CF371" i="3"/>
  <c r="CG371" i="3"/>
  <c r="CH371" i="3"/>
  <c r="CI371" i="3"/>
  <c r="CJ371" i="3"/>
  <c r="CK371" i="3"/>
  <c r="CL371" i="3"/>
  <c r="CM371" i="3"/>
  <c r="CN371" i="3"/>
  <c r="CO371" i="3"/>
  <c r="CP371" i="3"/>
  <c r="CQ371" i="3"/>
  <c r="CR371" i="3"/>
  <c r="CS371" i="3"/>
  <c r="CT371" i="3"/>
  <c r="CU371" i="3"/>
  <c r="CV371" i="3"/>
  <c r="CW371" i="3"/>
  <c r="CX371" i="3"/>
  <c r="CY371" i="3"/>
  <c r="CZ371" i="3"/>
  <c r="DA371" i="3"/>
  <c r="DB371" i="3"/>
  <c r="DC371" i="3"/>
  <c r="DD371" i="3"/>
  <c r="DE371" i="3"/>
  <c r="DF371" i="3"/>
  <c r="DG371" i="3"/>
  <c r="DH371" i="3"/>
  <c r="DI371" i="3"/>
  <c r="DJ371" i="3"/>
  <c r="DK371" i="3"/>
  <c r="DL371" i="3"/>
  <c r="DM371" i="3"/>
  <c r="DN371" i="3"/>
  <c r="DO371" i="3"/>
  <c r="DP371" i="3"/>
  <c r="DQ371" i="3"/>
  <c r="DR371" i="3"/>
  <c r="DS371" i="3"/>
  <c r="DT371" i="3"/>
  <c r="DU371" i="3"/>
  <c r="DV371" i="3"/>
  <c r="DW371" i="3"/>
  <c r="DX371" i="3"/>
  <c r="DY371" i="3"/>
  <c r="DZ371" i="3"/>
  <c r="EA371" i="3"/>
  <c r="EB371" i="3"/>
  <c r="EC371" i="3"/>
  <c r="ED371" i="3"/>
  <c r="EE371" i="3"/>
  <c r="EF371" i="3"/>
  <c r="EG371" i="3"/>
  <c r="EH371" i="3"/>
  <c r="EI371" i="3"/>
  <c r="EJ371" i="3"/>
  <c r="EK371" i="3"/>
  <c r="EL371" i="3"/>
  <c r="EM371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Y372" i="3"/>
  <c r="BZ372" i="3"/>
  <c r="CA372" i="3"/>
  <c r="CB372" i="3"/>
  <c r="CC372" i="3"/>
  <c r="CD372" i="3"/>
  <c r="CE372" i="3"/>
  <c r="CF372" i="3"/>
  <c r="CG372" i="3"/>
  <c r="CH372" i="3"/>
  <c r="CI372" i="3"/>
  <c r="CJ372" i="3"/>
  <c r="CK372" i="3"/>
  <c r="CL372" i="3"/>
  <c r="CM372" i="3"/>
  <c r="CN372" i="3"/>
  <c r="CO372" i="3"/>
  <c r="CP372" i="3"/>
  <c r="CQ372" i="3"/>
  <c r="CR372" i="3"/>
  <c r="CS372" i="3"/>
  <c r="CT372" i="3"/>
  <c r="CU372" i="3"/>
  <c r="CV372" i="3"/>
  <c r="CW372" i="3"/>
  <c r="CX372" i="3"/>
  <c r="CY372" i="3"/>
  <c r="CZ372" i="3"/>
  <c r="DA372" i="3"/>
  <c r="DB372" i="3"/>
  <c r="DC372" i="3"/>
  <c r="DD372" i="3"/>
  <c r="DE372" i="3"/>
  <c r="DF372" i="3"/>
  <c r="DG372" i="3"/>
  <c r="DH372" i="3"/>
  <c r="DI372" i="3"/>
  <c r="DJ372" i="3"/>
  <c r="DK372" i="3"/>
  <c r="DL372" i="3"/>
  <c r="DM372" i="3"/>
  <c r="DN372" i="3"/>
  <c r="DO372" i="3"/>
  <c r="DP372" i="3"/>
  <c r="DQ372" i="3"/>
  <c r="DR372" i="3"/>
  <c r="DS372" i="3"/>
  <c r="DT372" i="3"/>
  <c r="DU372" i="3"/>
  <c r="DV372" i="3"/>
  <c r="DW372" i="3"/>
  <c r="DX372" i="3"/>
  <c r="DY372" i="3"/>
  <c r="DZ372" i="3"/>
  <c r="EA372" i="3"/>
  <c r="EB372" i="3"/>
  <c r="EC372" i="3"/>
  <c r="ED372" i="3"/>
  <c r="EE372" i="3"/>
  <c r="EF372" i="3"/>
  <c r="EG372" i="3"/>
  <c r="EH372" i="3"/>
  <c r="EI372" i="3"/>
  <c r="EJ372" i="3"/>
  <c r="EK372" i="3"/>
  <c r="EL372" i="3"/>
  <c r="EM372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Y373" i="3"/>
  <c r="BZ373" i="3"/>
  <c r="CA373" i="3"/>
  <c r="CB373" i="3"/>
  <c r="CC373" i="3"/>
  <c r="CD373" i="3"/>
  <c r="CE373" i="3"/>
  <c r="CF373" i="3"/>
  <c r="CG373" i="3"/>
  <c r="CH373" i="3"/>
  <c r="CI373" i="3"/>
  <c r="CJ373" i="3"/>
  <c r="CK373" i="3"/>
  <c r="CL373" i="3"/>
  <c r="CM373" i="3"/>
  <c r="CN373" i="3"/>
  <c r="CO373" i="3"/>
  <c r="CP373" i="3"/>
  <c r="CQ373" i="3"/>
  <c r="CR373" i="3"/>
  <c r="CS373" i="3"/>
  <c r="CT373" i="3"/>
  <c r="CU373" i="3"/>
  <c r="CV373" i="3"/>
  <c r="CW373" i="3"/>
  <c r="CX373" i="3"/>
  <c r="CY373" i="3"/>
  <c r="CZ373" i="3"/>
  <c r="DA373" i="3"/>
  <c r="DB373" i="3"/>
  <c r="DC373" i="3"/>
  <c r="DD373" i="3"/>
  <c r="DE373" i="3"/>
  <c r="DF373" i="3"/>
  <c r="DG373" i="3"/>
  <c r="DH373" i="3"/>
  <c r="DI373" i="3"/>
  <c r="DJ373" i="3"/>
  <c r="DK373" i="3"/>
  <c r="DL373" i="3"/>
  <c r="DM373" i="3"/>
  <c r="DN373" i="3"/>
  <c r="DO373" i="3"/>
  <c r="DP373" i="3"/>
  <c r="DQ373" i="3"/>
  <c r="DR373" i="3"/>
  <c r="DS373" i="3"/>
  <c r="DT373" i="3"/>
  <c r="DU373" i="3"/>
  <c r="DV373" i="3"/>
  <c r="DW373" i="3"/>
  <c r="DX373" i="3"/>
  <c r="DY373" i="3"/>
  <c r="DZ373" i="3"/>
  <c r="EA373" i="3"/>
  <c r="EB373" i="3"/>
  <c r="EC373" i="3"/>
  <c r="ED373" i="3"/>
  <c r="EE373" i="3"/>
  <c r="EF373" i="3"/>
  <c r="EG373" i="3"/>
  <c r="EH373" i="3"/>
  <c r="EI373" i="3"/>
  <c r="EJ373" i="3"/>
  <c r="EK373" i="3"/>
  <c r="EL373" i="3"/>
  <c r="EM373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Y374" i="3"/>
  <c r="BZ374" i="3"/>
  <c r="CA374" i="3"/>
  <c r="CB374" i="3"/>
  <c r="CC374" i="3"/>
  <c r="CD374" i="3"/>
  <c r="CE374" i="3"/>
  <c r="CF374" i="3"/>
  <c r="CG374" i="3"/>
  <c r="CH374" i="3"/>
  <c r="CI374" i="3"/>
  <c r="CJ374" i="3"/>
  <c r="CK374" i="3"/>
  <c r="CL374" i="3"/>
  <c r="CM374" i="3"/>
  <c r="CN374" i="3"/>
  <c r="CO374" i="3"/>
  <c r="CP374" i="3"/>
  <c r="CQ374" i="3"/>
  <c r="CR374" i="3"/>
  <c r="CS374" i="3"/>
  <c r="CT374" i="3"/>
  <c r="CU374" i="3"/>
  <c r="CV374" i="3"/>
  <c r="CW374" i="3"/>
  <c r="CX374" i="3"/>
  <c r="CY374" i="3"/>
  <c r="CZ374" i="3"/>
  <c r="DA374" i="3"/>
  <c r="DB374" i="3"/>
  <c r="DC374" i="3"/>
  <c r="DD374" i="3"/>
  <c r="DE374" i="3"/>
  <c r="DF374" i="3"/>
  <c r="DG374" i="3"/>
  <c r="DH374" i="3"/>
  <c r="DI374" i="3"/>
  <c r="DJ374" i="3"/>
  <c r="DK374" i="3"/>
  <c r="DL374" i="3"/>
  <c r="DM374" i="3"/>
  <c r="DN374" i="3"/>
  <c r="DO374" i="3"/>
  <c r="DP374" i="3"/>
  <c r="DQ374" i="3"/>
  <c r="DR374" i="3"/>
  <c r="DS374" i="3"/>
  <c r="DT374" i="3"/>
  <c r="DU374" i="3"/>
  <c r="DV374" i="3"/>
  <c r="DW374" i="3"/>
  <c r="DX374" i="3"/>
  <c r="DY374" i="3"/>
  <c r="DZ374" i="3"/>
  <c r="EA374" i="3"/>
  <c r="EB374" i="3"/>
  <c r="EC374" i="3"/>
  <c r="ED374" i="3"/>
  <c r="EE374" i="3"/>
  <c r="EF374" i="3"/>
  <c r="EG374" i="3"/>
  <c r="EH374" i="3"/>
  <c r="EI374" i="3"/>
  <c r="EJ374" i="3"/>
  <c r="EK374" i="3"/>
  <c r="EL374" i="3"/>
  <c r="EM374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Y375" i="3"/>
  <c r="BZ375" i="3"/>
  <c r="CA375" i="3"/>
  <c r="CB375" i="3"/>
  <c r="CC375" i="3"/>
  <c r="CD375" i="3"/>
  <c r="CE375" i="3"/>
  <c r="CF375" i="3"/>
  <c r="CG375" i="3"/>
  <c r="CH375" i="3"/>
  <c r="CI375" i="3"/>
  <c r="CJ375" i="3"/>
  <c r="CK375" i="3"/>
  <c r="CL375" i="3"/>
  <c r="CM375" i="3"/>
  <c r="CN375" i="3"/>
  <c r="CO375" i="3"/>
  <c r="CP375" i="3"/>
  <c r="CQ375" i="3"/>
  <c r="CR375" i="3"/>
  <c r="CS375" i="3"/>
  <c r="CT375" i="3"/>
  <c r="CU375" i="3"/>
  <c r="CV375" i="3"/>
  <c r="CW375" i="3"/>
  <c r="CX375" i="3"/>
  <c r="CY375" i="3"/>
  <c r="CZ375" i="3"/>
  <c r="DA375" i="3"/>
  <c r="DB375" i="3"/>
  <c r="DC375" i="3"/>
  <c r="DD375" i="3"/>
  <c r="DE375" i="3"/>
  <c r="DF375" i="3"/>
  <c r="DG375" i="3"/>
  <c r="DH375" i="3"/>
  <c r="DI375" i="3"/>
  <c r="DJ375" i="3"/>
  <c r="DK375" i="3"/>
  <c r="DL375" i="3"/>
  <c r="DM375" i="3"/>
  <c r="DN375" i="3"/>
  <c r="DO375" i="3"/>
  <c r="DP375" i="3"/>
  <c r="DQ375" i="3"/>
  <c r="DR375" i="3"/>
  <c r="DS375" i="3"/>
  <c r="DT375" i="3"/>
  <c r="DU375" i="3"/>
  <c r="DV375" i="3"/>
  <c r="DW375" i="3"/>
  <c r="DX375" i="3"/>
  <c r="DY375" i="3"/>
  <c r="DZ375" i="3"/>
  <c r="EA375" i="3"/>
  <c r="EB375" i="3"/>
  <c r="EC375" i="3"/>
  <c r="ED375" i="3"/>
  <c r="EE375" i="3"/>
  <c r="EF375" i="3"/>
  <c r="EG375" i="3"/>
  <c r="EH375" i="3"/>
  <c r="EI375" i="3"/>
  <c r="EJ375" i="3"/>
  <c r="EK375" i="3"/>
  <c r="EL375" i="3"/>
  <c r="EM375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Y376" i="3"/>
  <c r="BZ376" i="3"/>
  <c r="CA376" i="3"/>
  <c r="CB376" i="3"/>
  <c r="CC376" i="3"/>
  <c r="CD376" i="3"/>
  <c r="CE376" i="3"/>
  <c r="CF376" i="3"/>
  <c r="CG376" i="3"/>
  <c r="CH376" i="3"/>
  <c r="CI376" i="3"/>
  <c r="CJ376" i="3"/>
  <c r="CK376" i="3"/>
  <c r="CL376" i="3"/>
  <c r="CM376" i="3"/>
  <c r="CN376" i="3"/>
  <c r="CO376" i="3"/>
  <c r="CP376" i="3"/>
  <c r="CQ376" i="3"/>
  <c r="CR376" i="3"/>
  <c r="CS376" i="3"/>
  <c r="CT376" i="3"/>
  <c r="CU376" i="3"/>
  <c r="CV376" i="3"/>
  <c r="CW376" i="3"/>
  <c r="CX376" i="3"/>
  <c r="CY376" i="3"/>
  <c r="CZ376" i="3"/>
  <c r="DA376" i="3"/>
  <c r="DB376" i="3"/>
  <c r="DC376" i="3"/>
  <c r="DD376" i="3"/>
  <c r="DE376" i="3"/>
  <c r="DF376" i="3"/>
  <c r="DG376" i="3"/>
  <c r="DH376" i="3"/>
  <c r="DI376" i="3"/>
  <c r="DJ376" i="3"/>
  <c r="DK376" i="3"/>
  <c r="DL376" i="3"/>
  <c r="DM376" i="3"/>
  <c r="DN376" i="3"/>
  <c r="DO376" i="3"/>
  <c r="DP376" i="3"/>
  <c r="DQ376" i="3"/>
  <c r="DR376" i="3"/>
  <c r="DS376" i="3"/>
  <c r="DT376" i="3"/>
  <c r="DU376" i="3"/>
  <c r="DV376" i="3"/>
  <c r="DW376" i="3"/>
  <c r="DX376" i="3"/>
  <c r="DY376" i="3"/>
  <c r="DZ376" i="3"/>
  <c r="EA376" i="3"/>
  <c r="EB376" i="3"/>
  <c r="EC376" i="3"/>
  <c r="ED376" i="3"/>
  <c r="EE376" i="3"/>
  <c r="EF376" i="3"/>
  <c r="EG376" i="3"/>
  <c r="EH376" i="3"/>
  <c r="EI376" i="3"/>
  <c r="EJ376" i="3"/>
  <c r="EK376" i="3"/>
  <c r="EL376" i="3"/>
  <c r="EM376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Y377" i="3"/>
  <c r="BZ377" i="3"/>
  <c r="CA377" i="3"/>
  <c r="CB377" i="3"/>
  <c r="CC377" i="3"/>
  <c r="CD377" i="3"/>
  <c r="CE377" i="3"/>
  <c r="CF377" i="3"/>
  <c r="CG377" i="3"/>
  <c r="CH377" i="3"/>
  <c r="CI377" i="3"/>
  <c r="CJ377" i="3"/>
  <c r="CK377" i="3"/>
  <c r="CL377" i="3"/>
  <c r="CM377" i="3"/>
  <c r="CN377" i="3"/>
  <c r="CO377" i="3"/>
  <c r="CP377" i="3"/>
  <c r="CQ377" i="3"/>
  <c r="CR377" i="3"/>
  <c r="CS377" i="3"/>
  <c r="CT377" i="3"/>
  <c r="CU377" i="3"/>
  <c r="CV377" i="3"/>
  <c r="CW377" i="3"/>
  <c r="CX377" i="3"/>
  <c r="CY377" i="3"/>
  <c r="CZ377" i="3"/>
  <c r="DA377" i="3"/>
  <c r="DB377" i="3"/>
  <c r="DC377" i="3"/>
  <c r="DD377" i="3"/>
  <c r="DE377" i="3"/>
  <c r="DF377" i="3"/>
  <c r="DG377" i="3"/>
  <c r="DH377" i="3"/>
  <c r="DI377" i="3"/>
  <c r="DJ377" i="3"/>
  <c r="DK377" i="3"/>
  <c r="DL377" i="3"/>
  <c r="DM377" i="3"/>
  <c r="DN377" i="3"/>
  <c r="DO377" i="3"/>
  <c r="DP377" i="3"/>
  <c r="DQ377" i="3"/>
  <c r="DR377" i="3"/>
  <c r="DS377" i="3"/>
  <c r="DT377" i="3"/>
  <c r="DU377" i="3"/>
  <c r="DV377" i="3"/>
  <c r="DW377" i="3"/>
  <c r="DX377" i="3"/>
  <c r="DY377" i="3"/>
  <c r="DZ377" i="3"/>
  <c r="EA377" i="3"/>
  <c r="EB377" i="3"/>
  <c r="EC377" i="3"/>
  <c r="ED377" i="3"/>
  <c r="EE377" i="3"/>
  <c r="EF377" i="3"/>
  <c r="EG377" i="3"/>
  <c r="EH377" i="3"/>
  <c r="EI377" i="3"/>
  <c r="EJ377" i="3"/>
  <c r="EK377" i="3"/>
  <c r="EL377" i="3"/>
  <c r="EM377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Y378" i="3"/>
  <c r="BZ378" i="3"/>
  <c r="CA378" i="3"/>
  <c r="CB378" i="3"/>
  <c r="CC378" i="3"/>
  <c r="CD378" i="3"/>
  <c r="CE378" i="3"/>
  <c r="CF378" i="3"/>
  <c r="CG378" i="3"/>
  <c r="CH378" i="3"/>
  <c r="CI378" i="3"/>
  <c r="CJ378" i="3"/>
  <c r="CK378" i="3"/>
  <c r="CL378" i="3"/>
  <c r="CM378" i="3"/>
  <c r="CN378" i="3"/>
  <c r="CO378" i="3"/>
  <c r="CP378" i="3"/>
  <c r="CQ378" i="3"/>
  <c r="CR378" i="3"/>
  <c r="CS378" i="3"/>
  <c r="CT378" i="3"/>
  <c r="CU378" i="3"/>
  <c r="CV378" i="3"/>
  <c r="CW378" i="3"/>
  <c r="CX378" i="3"/>
  <c r="CY378" i="3"/>
  <c r="CZ378" i="3"/>
  <c r="DA378" i="3"/>
  <c r="DB378" i="3"/>
  <c r="DC378" i="3"/>
  <c r="DD378" i="3"/>
  <c r="DE378" i="3"/>
  <c r="DF378" i="3"/>
  <c r="DG378" i="3"/>
  <c r="DH378" i="3"/>
  <c r="DI378" i="3"/>
  <c r="DJ378" i="3"/>
  <c r="DK378" i="3"/>
  <c r="DL378" i="3"/>
  <c r="DM378" i="3"/>
  <c r="DN378" i="3"/>
  <c r="DO378" i="3"/>
  <c r="DP378" i="3"/>
  <c r="DQ378" i="3"/>
  <c r="DR378" i="3"/>
  <c r="DS378" i="3"/>
  <c r="DT378" i="3"/>
  <c r="DU378" i="3"/>
  <c r="DV378" i="3"/>
  <c r="DW378" i="3"/>
  <c r="DX378" i="3"/>
  <c r="DY378" i="3"/>
  <c r="DZ378" i="3"/>
  <c r="EA378" i="3"/>
  <c r="EB378" i="3"/>
  <c r="EC378" i="3"/>
  <c r="ED378" i="3"/>
  <c r="EE378" i="3"/>
  <c r="EF378" i="3"/>
  <c r="EG378" i="3"/>
  <c r="EH378" i="3"/>
  <c r="EI378" i="3"/>
  <c r="EJ378" i="3"/>
  <c r="EK378" i="3"/>
  <c r="EL378" i="3"/>
  <c r="EM378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Y379" i="3"/>
  <c r="BZ379" i="3"/>
  <c r="CA379" i="3"/>
  <c r="CB379" i="3"/>
  <c r="CC379" i="3"/>
  <c r="CD379" i="3"/>
  <c r="CE379" i="3"/>
  <c r="CF379" i="3"/>
  <c r="CG379" i="3"/>
  <c r="CH379" i="3"/>
  <c r="CI379" i="3"/>
  <c r="CJ379" i="3"/>
  <c r="CK379" i="3"/>
  <c r="CL379" i="3"/>
  <c r="CM379" i="3"/>
  <c r="CN379" i="3"/>
  <c r="CO379" i="3"/>
  <c r="CP379" i="3"/>
  <c r="CQ379" i="3"/>
  <c r="CR379" i="3"/>
  <c r="CS379" i="3"/>
  <c r="CT379" i="3"/>
  <c r="CU379" i="3"/>
  <c r="CV379" i="3"/>
  <c r="CW379" i="3"/>
  <c r="CX379" i="3"/>
  <c r="CY379" i="3"/>
  <c r="CZ379" i="3"/>
  <c r="DA379" i="3"/>
  <c r="DB379" i="3"/>
  <c r="DC379" i="3"/>
  <c r="DD379" i="3"/>
  <c r="DE379" i="3"/>
  <c r="DF379" i="3"/>
  <c r="DG379" i="3"/>
  <c r="DH379" i="3"/>
  <c r="DI379" i="3"/>
  <c r="DJ379" i="3"/>
  <c r="DK379" i="3"/>
  <c r="DL379" i="3"/>
  <c r="DM379" i="3"/>
  <c r="DN379" i="3"/>
  <c r="DO379" i="3"/>
  <c r="DP379" i="3"/>
  <c r="DQ379" i="3"/>
  <c r="DR379" i="3"/>
  <c r="DS379" i="3"/>
  <c r="DT379" i="3"/>
  <c r="DU379" i="3"/>
  <c r="DV379" i="3"/>
  <c r="DW379" i="3"/>
  <c r="DX379" i="3"/>
  <c r="DY379" i="3"/>
  <c r="DZ379" i="3"/>
  <c r="EA379" i="3"/>
  <c r="EB379" i="3"/>
  <c r="EC379" i="3"/>
  <c r="ED379" i="3"/>
  <c r="EE379" i="3"/>
  <c r="EF379" i="3"/>
  <c r="EG379" i="3"/>
  <c r="EH379" i="3"/>
  <c r="EI379" i="3"/>
  <c r="EJ379" i="3"/>
  <c r="EK379" i="3"/>
  <c r="EL379" i="3"/>
  <c r="EM379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Q380" i="3"/>
  <c r="CR380" i="3"/>
  <c r="CS380" i="3"/>
  <c r="CT380" i="3"/>
  <c r="CU380" i="3"/>
  <c r="CV380" i="3"/>
  <c r="CW380" i="3"/>
  <c r="CX380" i="3"/>
  <c r="CY380" i="3"/>
  <c r="CZ380" i="3"/>
  <c r="DA380" i="3"/>
  <c r="DB380" i="3"/>
  <c r="DC380" i="3"/>
  <c r="DD380" i="3"/>
  <c r="DE380" i="3"/>
  <c r="DF380" i="3"/>
  <c r="DG380" i="3"/>
  <c r="DH380" i="3"/>
  <c r="DI380" i="3"/>
  <c r="DJ380" i="3"/>
  <c r="DK380" i="3"/>
  <c r="DL380" i="3"/>
  <c r="DM380" i="3"/>
  <c r="DN380" i="3"/>
  <c r="DO380" i="3"/>
  <c r="DP380" i="3"/>
  <c r="DQ380" i="3"/>
  <c r="DR380" i="3"/>
  <c r="DS380" i="3"/>
  <c r="DT380" i="3"/>
  <c r="DU380" i="3"/>
  <c r="DV380" i="3"/>
  <c r="DW380" i="3"/>
  <c r="DX380" i="3"/>
  <c r="DY380" i="3"/>
  <c r="DZ380" i="3"/>
  <c r="EA380" i="3"/>
  <c r="EB380" i="3"/>
  <c r="EC380" i="3"/>
  <c r="ED380" i="3"/>
  <c r="EE380" i="3"/>
  <c r="EF380" i="3"/>
  <c r="EG380" i="3"/>
  <c r="EH380" i="3"/>
  <c r="EI380" i="3"/>
  <c r="EJ380" i="3"/>
  <c r="EK380" i="3"/>
  <c r="EL380" i="3"/>
  <c r="EM380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Y381" i="3"/>
  <c r="BZ381" i="3"/>
  <c r="CA381" i="3"/>
  <c r="CB381" i="3"/>
  <c r="CC381" i="3"/>
  <c r="CD381" i="3"/>
  <c r="CE381" i="3"/>
  <c r="CF381" i="3"/>
  <c r="CG381" i="3"/>
  <c r="CH381" i="3"/>
  <c r="CI381" i="3"/>
  <c r="CJ381" i="3"/>
  <c r="CK381" i="3"/>
  <c r="CL381" i="3"/>
  <c r="CM381" i="3"/>
  <c r="CN381" i="3"/>
  <c r="CO381" i="3"/>
  <c r="CP381" i="3"/>
  <c r="CQ381" i="3"/>
  <c r="CR381" i="3"/>
  <c r="CS381" i="3"/>
  <c r="CT381" i="3"/>
  <c r="CU381" i="3"/>
  <c r="CV381" i="3"/>
  <c r="CW381" i="3"/>
  <c r="CX381" i="3"/>
  <c r="CY381" i="3"/>
  <c r="CZ381" i="3"/>
  <c r="DA381" i="3"/>
  <c r="DB381" i="3"/>
  <c r="DC381" i="3"/>
  <c r="DD381" i="3"/>
  <c r="DE381" i="3"/>
  <c r="DF381" i="3"/>
  <c r="DG381" i="3"/>
  <c r="DH381" i="3"/>
  <c r="DI381" i="3"/>
  <c r="DJ381" i="3"/>
  <c r="DK381" i="3"/>
  <c r="DL381" i="3"/>
  <c r="DM381" i="3"/>
  <c r="DN381" i="3"/>
  <c r="DO381" i="3"/>
  <c r="DP381" i="3"/>
  <c r="DQ381" i="3"/>
  <c r="DR381" i="3"/>
  <c r="DS381" i="3"/>
  <c r="DT381" i="3"/>
  <c r="DU381" i="3"/>
  <c r="DV381" i="3"/>
  <c r="DW381" i="3"/>
  <c r="DX381" i="3"/>
  <c r="DY381" i="3"/>
  <c r="DZ381" i="3"/>
  <c r="EA381" i="3"/>
  <c r="EB381" i="3"/>
  <c r="EC381" i="3"/>
  <c r="ED381" i="3"/>
  <c r="EE381" i="3"/>
  <c r="EF381" i="3"/>
  <c r="EG381" i="3"/>
  <c r="EH381" i="3"/>
  <c r="EI381" i="3"/>
  <c r="EJ381" i="3"/>
  <c r="EK381" i="3"/>
  <c r="EL381" i="3"/>
  <c r="EM381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Y382" i="3"/>
  <c r="BZ382" i="3"/>
  <c r="CA382" i="3"/>
  <c r="CB382" i="3"/>
  <c r="CC382" i="3"/>
  <c r="CD382" i="3"/>
  <c r="CE382" i="3"/>
  <c r="CF382" i="3"/>
  <c r="CG382" i="3"/>
  <c r="CH382" i="3"/>
  <c r="CI382" i="3"/>
  <c r="CJ382" i="3"/>
  <c r="CK382" i="3"/>
  <c r="CL382" i="3"/>
  <c r="CM382" i="3"/>
  <c r="CN382" i="3"/>
  <c r="CO382" i="3"/>
  <c r="CP382" i="3"/>
  <c r="CQ382" i="3"/>
  <c r="CR382" i="3"/>
  <c r="CS382" i="3"/>
  <c r="CT382" i="3"/>
  <c r="CU382" i="3"/>
  <c r="CV382" i="3"/>
  <c r="CW382" i="3"/>
  <c r="CX382" i="3"/>
  <c r="CY382" i="3"/>
  <c r="CZ382" i="3"/>
  <c r="DA382" i="3"/>
  <c r="DB382" i="3"/>
  <c r="DC382" i="3"/>
  <c r="DD382" i="3"/>
  <c r="DE382" i="3"/>
  <c r="DF382" i="3"/>
  <c r="DG382" i="3"/>
  <c r="DH382" i="3"/>
  <c r="DI382" i="3"/>
  <c r="DJ382" i="3"/>
  <c r="DK382" i="3"/>
  <c r="DL382" i="3"/>
  <c r="DM382" i="3"/>
  <c r="DN382" i="3"/>
  <c r="DO382" i="3"/>
  <c r="DP382" i="3"/>
  <c r="DQ382" i="3"/>
  <c r="DR382" i="3"/>
  <c r="DS382" i="3"/>
  <c r="DT382" i="3"/>
  <c r="DU382" i="3"/>
  <c r="DV382" i="3"/>
  <c r="DW382" i="3"/>
  <c r="DX382" i="3"/>
  <c r="DY382" i="3"/>
  <c r="DZ382" i="3"/>
  <c r="EA382" i="3"/>
  <c r="EB382" i="3"/>
  <c r="EC382" i="3"/>
  <c r="ED382" i="3"/>
  <c r="EE382" i="3"/>
  <c r="EF382" i="3"/>
  <c r="EG382" i="3"/>
  <c r="EH382" i="3"/>
  <c r="EI382" i="3"/>
  <c r="EJ382" i="3"/>
  <c r="EK382" i="3"/>
  <c r="EL382" i="3"/>
  <c r="EM382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Y383" i="3"/>
  <c r="BZ383" i="3"/>
  <c r="CA383" i="3"/>
  <c r="CB383" i="3"/>
  <c r="CC383" i="3"/>
  <c r="CD383" i="3"/>
  <c r="CE383" i="3"/>
  <c r="CF383" i="3"/>
  <c r="CG383" i="3"/>
  <c r="CH383" i="3"/>
  <c r="CI383" i="3"/>
  <c r="CJ383" i="3"/>
  <c r="CK383" i="3"/>
  <c r="CL383" i="3"/>
  <c r="CM383" i="3"/>
  <c r="CN383" i="3"/>
  <c r="CO383" i="3"/>
  <c r="CP383" i="3"/>
  <c r="CQ383" i="3"/>
  <c r="CR383" i="3"/>
  <c r="CS383" i="3"/>
  <c r="CT383" i="3"/>
  <c r="CU383" i="3"/>
  <c r="CV383" i="3"/>
  <c r="CW383" i="3"/>
  <c r="CX383" i="3"/>
  <c r="CY383" i="3"/>
  <c r="CZ383" i="3"/>
  <c r="DA383" i="3"/>
  <c r="DB383" i="3"/>
  <c r="DC383" i="3"/>
  <c r="DD383" i="3"/>
  <c r="DE383" i="3"/>
  <c r="DF383" i="3"/>
  <c r="DG383" i="3"/>
  <c r="DH383" i="3"/>
  <c r="DI383" i="3"/>
  <c r="DJ383" i="3"/>
  <c r="DK383" i="3"/>
  <c r="DL383" i="3"/>
  <c r="DM383" i="3"/>
  <c r="DN383" i="3"/>
  <c r="DO383" i="3"/>
  <c r="DP383" i="3"/>
  <c r="DQ383" i="3"/>
  <c r="DR383" i="3"/>
  <c r="DS383" i="3"/>
  <c r="DT383" i="3"/>
  <c r="DU383" i="3"/>
  <c r="DV383" i="3"/>
  <c r="DW383" i="3"/>
  <c r="DX383" i="3"/>
  <c r="DY383" i="3"/>
  <c r="DZ383" i="3"/>
  <c r="EA383" i="3"/>
  <c r="EB383" i="3"/>
  <c r="EC383" i="3"/>
  <c r="ED383" i="3"/>
  <c r="EE383" i="3"/>
  <c r="EF383" i="3"/>
  <c r="EG383" i="3"/>
  <c r="EH383" i="3"/>
  <c r="EI383" i="3"/>
  <c r="EJ383" i="3"/>
  <c r="EK383" i="3"/>
  <c r="EL383" i="3"/>
  <c r="EM383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Y384" i="3"/>
  <c r="BZ384" i="3"/>
  <c r="CA384" i="3"/>
  <c r="CB384" i="3"/>
  <c r="CC384" i="3"/>
  <c r="CD384" i="3"/>
  <c r="CE384" i="3"/>
  <c r="CF384" i="3"/>
  <c r="CG384" i="3"/>
  <c r="CH384" i="3"/>
  <c r="CI384" i="3"/>
  <c r="CJ384" i="3"/>
  <c r="CK384" i="3"/>
  <c r="CL384" i="3"/>
  <c r="CM384" i="3"/>
  <c r="CN384" i="3"/>
  <c r="CO384" i="3"/>
  <c r="CP384" i="3"/>
  <c r="CQ384" i="3"/>
  <c r="CR384" i="3"/>
  <c r="CS384" i="3"/>
  <c r="CT384" i="3"/>
  <c r="CU384" i="3"/>
  <c r="CV384" i="3"/>
  <c r="CW384" i="3"/>
  <c r="CX384" i="3"/>
  <c r="CY384" i="3"/>
  <c r="CZ384" i="3"/>
  <c r="DA384" i="3"/>
  <c r="DB384" i="3"/>
  <c r="DC384" i="3"/>
  <c r="DD384" i="3"/>
  <c r="DE384" i="3"/>
  <c r="DF384" i="3"/>
  <c r="DG384" i="3"/>
  <c r="DH384" i="3"/>
  <c r="DI384" i="3"/>
  <c r="DJ384" i="3"/>
  <c r="DK384" i="3"/>
  <c r="DL384" i="3"/>
  <c r="DM384" i="3"/>
  <c r="DN384" i="3"/>
  <c r="DO384" i="3"/>
  <c r="DP384" i="3"/>
  <c r="DQ384" i="3"/>
  <c r="DR384" i="3"/>
  <c r="DS384" i="3"/>
  <c r="DT384" i="3"/>
  <c r="DU384" i="3"/>
  <c r="DV384" i="3"/>
  <c r="DW384" i="3"/>
  <c r="DX384" i="3"/>
  <c r="DY384" i="3"/>
  <c r="DZ384" i="3"/>
  <c r="EA384" i="3"/>
  <c r="EB384" i="3"/>
  <c r="EC384" i="3"/>
  <c r="ED384" i="3"/>
  <c r="EE384" i="3"/>
  <c r="EF384" i="3"/>
  <c r="EG384" i="3"/>
  <c r="EH384" i="3"/>
  <c r="EI384" i="3"/>
  <c r="EJ384" i="3"/>
  <c r="EK384" i="3"/>
  <c r="EL384" i="3"/>
  <c r="EM384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Y385" i="3"/>
  <c r="BZ385" i="3"/>
  <c r="CA385" i="3"/>
  <c r="CB385" i="3"/>
  <c r="CC385" i="3"/>
  <c r="CD385" i="3"/>
  <c r="CE385" i="3"/>
  <c r="CF385" i="3"/>
  <c r="CG385" i="3"/>
  <c r="CH385" i="3"/>
  <c r="CI385" i="3"/>
  <c r="CJ385" i="3"/>
  <c r="CK385" i="3"/>
  <c r="CL385" i="3"/>
  <c r="CM385" i="3"/>
  <c r="CN385" i="3"/>
  <c r="CO385" i="3"/>
  <c r="CP385" i="3"/>
  <c r="CQ385" i="3"/>
  <c r="CR385" i="3"/>
  <c r="CS385" i="3"/>
  <c r="CT385" i="3"/>
  <c r="CU385" i="3"/>
  <c r="CV385" i="3"/>
  <c r="CW385" i="3"/>
  <c r="CX385" i="3"/>
  <c r="CY385" i="3"/>
  <c r="CZ385" i="3"/>
  <c r="DA385" i="3"/>
  <c r="DB385" i="3"/>
  <c r="DC385" i="3"/>
  <c r="DD385" i="3"/>
  <c r="DE385" i="3"/>
  <c r="DF385" i="3"/>
  <c r="DG385" i="3"/>
  <c r="DH385" i="3"/>
  <c r="DI385" i="3"/>
  <c r="DJ385" i="3"/>
  <c r="DK385" i="3"/>
  <c r="DL385" i="3"/>
  <c r="DM385" i="3"/>
  <c r="DN385" i="3"/>
  <c r="DO385" i="3"/>
  <c r="DP385" i="3"/>
  <c r="DQ385" i="3"/>
  <c r="DR385" i="3"/>
  <c r="DS385" i="3"/>
  <c r="DT385" i="3"/>
  <c r="DU385" i="3"/>
  <c r="DV385" i="3"/>
  <c r="DW385" i="3"/>
  <c r="DX385" i="3"/>
  <c r="DY385" i="3"/>
  <c r="DZ385" i="3"/>
  <c r="EA385" i="3"/>
  <c r="EB385" i="3"/>
  <c r="EC385" i="3"/>
  <c r="ED385" i="3"/>
  <c r="EE385" i="3"/>
  <c r="EF385" i="3"/>
  <c r="EG385" i="3"/>
  <c r="EH385" i="3"/>
  <c r="EI385" i="3"/>
  <c r="EJ385" i="3"/>
  <c r="EK385" i="3"/>
  <c r="EL385" i="3"/>
  <c r="EM385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Y386" i="3"/>
  <c r="BZ386" i="3"/>
  <c r="CA386" i="3"/>
  <c r="CB386" i="3"/>
  <c r="CC386" i="3"/>
  <c r="CD386" i="3"/>
  <c r="CE386" i="3"/>
  <c r="CF386" i="3"/>
  <c r="CG386" i="3"/>
  <c r="CH386" i="3"/>
  <c r="CI386" i="3"/>
  <c r="CJ386" i="3"/>
  <c r="CK386" i="3"/>
  <c r="CL386" i="3"/>
  <c r="CM386" i="3"/>
  <c r="CN386" i="3"/>
  <c r="CO386" i="3"/>
  <c r="CP386" i="3"/>
  <c r="CQ386" i="3"/>
  <c r="CR386" i="3"/>
  <c r="CS386" i="3"/>
  <c r="CT386" i="3"/>
  <c r="CU386" i="3"/>
  <c r="CV386" i="3"/>
  <c r="CW386" i="3"/>
  <c r="CX386" i="3"/>
  <c r="CY386" i="3"/>
  <c r="CZ386" i="3"/>
  <c r="DA386" i="3"/>
  <c r="DB386" i="3"/>
  <c r="DC386" i="3"/>
  <c r="DD386" i="3"/>
  <c r="DE386" i="3"/>
  <c r="DF386" i="3"/>
  <c r="DG386" i="3"/>
  <c r="DH386" i="3"/>
  <c r="DI386" i="3"/>
  <c r="DJ386" i="3"/>
  <c r="DK386" i="3"/>
  <c r="DL386" i="3"/>
  <c r="DM386" i="3"/>
  <c r="DN386" i="3"/>
  <c r="DO386" i="3"/>
  <c r="DP386" i="3"/>
  <c r="DQ386" i="3"/>
  <c r="DR386" i="3"/>
  <c r="DS386" i="3"/>
  <c r="DT386" i="3"/>
  <c r="DU386" i="3"/>
  <c r="DV386" i="3"/>
  <c r="DW386" i="3"/>
  <c r="DX386" i="3"/>
  <c r="DY386" i="3"/>
  <c r="DZ386" i="3"/>
  <c r="EA386" i="3"/>
  <c r="EB386" i="3"/>
  <c r="EC386" i="3"/>
  <c r="ED386" i="3"/>
  <c r="EE386" i="3"/>
  <c r="EF386" i="3"/>
  <c r="EG386" i="3"/>
  <c r="EH386" i="3"/>
  <c r="EI386" i="3"/>
  <c r="EJ386" i="3"/>
  <c r="EK386" i="3"/>
  <c r="EL386" i="3"/>
  <c r="EM386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Y387" i="3"/>
  <c r="BZ387" i="3"/>
  <c r="CA387" i="3"/>
  <c r="CB387" i="3"/>
  <c r="CC387" i="3"/>
  <c r="CD387" i="3"/>
  <c r="CE387" i="3"/>
  <c r="CF387" i="3"/>
  <c r="CG387" i="3"/>
  <c r="CH387" i="3"/>
  <c r="CI387" i="3"/>
  <c r="CJ387" i="3"/>
  <c r="CK387" i="3"/>
  <c r="CL387" i="3"/>
  <c r="CM387" i="3"/>
  <c r="CN387" i="3"/>
  <c r="CO387" i="3"/>
  <c r="CP387" i="3"/>
  <c r="CQ387" i="3"/>
  <c r="CR387" i="3"/>
  <c r="CS387" i="3"/>
  <c r="CT387" i="3"/>
  <c r="CU387" i="3"/>
  <c r="CV387" i="3"/>
  <c r="CW387" i="3"/>
  <c r="CX387" i="3"/>
  <c r="CY387" i="3"/>
  <c r="CZ387" i="3"/>
  <c r="DA387" i="3"/>
  <c r="DB387" i="3"/>
  <c r="DC387" i="3"/>
  <c r="DD387" i="3"/>
  <c r="DE387" i="3"/>
  <c r="DF387" i="3"/>
  <c r="DG387" i="3"/>
  <c r="DH387" i="3"/>
  <c r="DI387" i="3"/>
  <c r="DJ387" i="3"/>
  <c r="DK387" i="3"/>
  <c r="DL387" i="3"/>
  <c r="DM387" i="3"/>
  <c r="DN387" i="3"/>
  <c r="DO387" i="3"/>
  <c r="DP387" i="3"/>
  <c r="DQ387" i="3"/>
  <c r="DR387" i="3"/>
  <c r="DS387" i="3"/>
  <c r="DT387" i="3"/>
  <c r="DU387" i="3"/>
  <c r="DV387" i="3"/>
  <c r="DW387" i="3"/>
  <c r="DX387" i="3"/>
  <c r="DY387" i="3"/>
  <c r="DZ387" i="3"/>
  <c r="EA387" i="3"/>
  <c r="EB387" i="3"/>
  <c r="EC387" i="3"/>
  <c r="ED387" i="3"/>
  <c r="EE387" i="3"/>
  <c r="EF387" i="3"/>
  <c r="EG387" i="3"/>
  <c r="EH387" i="3"/>
  <c r="EI387" i="3"/>
  <c r="EJ387" i="3"/>
  <c r="EK387" i="3"/>
  <c r="EL387" i="3"/>
  <c r="EM387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Q388" i="3"/>
  <c r="CR388" i="3"/>
  <c r="CS388" i="3"/>
  <c r="CT388" i="3"/>
  <c r="CU388" i="3"/>
  <c r="CV388" i="3"/>
  <c r="CW388" i="3"/>
  <c r="CX388" i="3"/>
  <c r="CY388" i="3"/>
  <c r="CZ388" i="3"/>
  <c r="DA388" i="3"/>
  <c r="DB388" i="3"/>
  <c r="DC388" i="3"/>
  <c r="DD388" i="3"/>
  <c r="DE388" i="3"/>
  <c r="DF388" i="3"/>
  <c r="DG388" i="3"/>
  <c r="DH388" i="3"/>
  <c r="DI388" i="3"/>
  <c r="DJ388" i="3"/>
  <c r="DK388" i="3"/>
  <c r="DL388" i="3"/>
  <c r="DM388" i="3"/>
  <c r="DN388" i="3"/>
  <c r="DO388" i="3"/>
  <c r="DP388" i="3"/>
  <c r="DQ388" i="3"/>
  <c r="DR388" i="3"/>
  <c r="DS388" i="3"/>
  <c r="DT388" i="3"/>
  <c r="DU388" i="3"/>
  <c r="DV388" i="3"/>
  <c r="DW388" i="3"/>
  <c r="DX388" i="3"/>
  <c r="DY388" i="3"/>
  <c r="DZ388" i="3"/>
  <c r="EA388" i="3"/>
  <c r="EB388" i="3"/>
  <c r="EC388" i="3"/>
  <c r="ED388" i="3"/>
  <c r="EE388" i="3"/>
  <c r="EF388" i="3"/>
  <c r="EG388" i="3"/>
  <c r="EH388" i="3"/>
  <c r="EI388" i="3"/>
  <c r="EJ388" i="3"/>
  <c r="EK388" i="3"/>
  <c r="EL388" i="3"/>
  <c r="EM388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CX389" i="3"/>
  <c r="CY389" i="3"/>
  <c r="CZ389" i="3"/>
  <c r="DA389" i="3"/>
  <c r="DB389" i="3"/>
  <c r="DC389" i="3"/>
  <c r="DD389" i="3"/>
  <c r="DE389" i="3"/>
  <c r="DF389" i="3"/>
  <c r="DG389" i="3"/>
  <c r="DH389" i="3"/>
  <c r="DI389" i="3"/>
  <c r="DJ389" i="3"/>
  <c r="DK389" i="3"/>
  <c r="DL389" i="3"/>
  <c r="DM389" i="3"/>
  <c r="DN389" i="3"/>
  <c r="DO389" i="3"/>
  <c r="DP389" i="3"/>
  <c r="DQ389" i="3"/>
  <c r="DR389" i="3"/>
  <c r="DS389" i="3"/>
  <c r="DT389" i="3"/>
  <c r="DU389" i="3"/>
  <c r="DV389" i="3"/>
  <c r="DW389" i="3"/>
  <c r="DX389" i="3"/>
  <c r="DY389" i="3"/>
  <c r="DZ389" i="3"/>
  <c r="EA389" i="3"/>
  <c r="EB389" i="3"/>
  <c r="EC389" i="3"/>
  <c r="ED389" i="3"/>
  <c r="EE389" i="3"/>
  <c r="EF389" i="3"/>
  <c r="EG389" i="3"/>
  <c r="EH389" i="3"/>
  <c r="EI389" i="3"/>
  <c r="EJ389" i="3"/>
  <c r="EK389" i="3"/>
  <c r="EL389" i="3"/>
  <c r="EM389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Y390" i="3"/>
  <c r="BZ390" i="3"/>
  <c r="CA390" i="3"/>
  <c r="CB390" i="3"/>
  <c r="CC390" i="3"/>
  <c r="CD390" i="3"/>
  <c r="CE390" i="3"/>
  <c r="CF390" i="3"/>
  <c r="CG390" i="3"/>
  <c r="CH390" i="3"/>
  <c r="CI390" i="3"/>
  <c r="CJ390" i="3"/>
  <c r="CK390" i="3"/>
  <c r="CL390" i="3"/>
  <c r="CM390" i="3"/>
  <c r="CN390" i="3"/>
  <c r="CO390" i="3"/>
  <c r="CP390" i="3"/>
  <c r="CQ390" i="3"/>
  <c r="CR390" i="3"/>
  <c r="CS390" i="3"/>
  <c r="CT390" i="3"/>
  <c r="CU390" i="3"/>
  <c r="CV390" i="3"/>
  <c r="CW390" i="3"/>
  <c r="CX390" i="3"/>
  <c r="CY390" i="3"/>
  <c r="CZ390" i="3"/>
  <c r="DA390" i="3"/>
  <c r="DB390" i="3"/>
  <c r="DC390" i="3"/>
  <c r="DD390" i="3"/>
  <c r="DE390" i="3"/>
  <c r="DF390" i="3"/>
  <c r="DG390" i="3"/>
  <c r="DH390" i="3"/>
  <c r="DI390" i="3"/>
  <c r="DJ390" i="3"/>
  <c r="DK390" i="3"/>
  <c r="DL390" i="3"/>
  <c r="DM390" i="3"/>
  <c r="DN390" i="3"/>
  <c r="DO390" i="3"/>
  <c r="DP390" i="3"/>
  <c r="DQ390" i="3"/>
  <c r="DR390" i="3"/>
  <c r="DS390" i="3"/>
  <c r="DT390" i="3"/>
  <c r="DU390" i="3"/>
  <c r="DV390" i="3"/>
  <c r="DW390" i="3"/>
  <c r="DX390" i="3"/>
  <c r="DY390" i="3"/>
  <c r="DZ390" i="3"/>
  <c r="EA390" i="3"/>
  <c r="EB390" i="3"/>
  <c r="EC390" i="3"/>
  <c r="ED390" i="3"/>
  <c r="EE390" i="3"/>
  <c r="EF390" i="3"/>
  <c r="EG390" i="3"/>
  <c r="EH390" i="3"/>
  <c r="EI390" i="3"/>
  <c r="EJ390" i="3"/>
  <c r="EK390" i="3"/>
  <c r="EL390" i="3"/>
  <c r="EM390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CX391" i="3"/>
  <c r="CY391" i="3"/>
  <c r="CZ391" i="3"/>
  <c r="DA391" i="3"/>
  <c r="DB391" i="3"/>
  <c r="DC391" i="3"/>
  <c r="DD391" i="3"/>
  <c r="DE391" i="3"/>
  <c r="DF391" i="3"/>
  <c r="DG391" i="3"/>
  <c r="DH391" i="3"/>
  <c r="DI391" i="3"/>
  <c r="DJ391" i="3"/>
  <c r="DK391" i="3"/>
  <c r="DL391" i="3"/>
  <c r="DM391" i="3"/>
  <c r="DN391" i="3"/>
  <c r="DO391" i="3"/>
  <c r="DP391" i="3"/>
  <c r="DQ391" i="3"/>
  <c r="DR391" i="3"/>
  <c r="DS391" i="3"/>
  <c r="DT391" i="3"/>
  <c r="DU391" i="3"/>
  <c r="DV391" i="3"/>
  <c r="DW391" i="3"/>
  <c r="DX391" i="3"/>
  <c r="DY391" i="3"/>
  <c r="DZ391" i="3"/>
  <c r="EA391" i="3"/>
  <c r="EB391" i="3"/>
  <c r="EC391" i="3"/>
  <c r="ED391" i="3"/>
  <c r="EE391" i="3"/>
  <c r="EF391" i="3"/>
  <c r="EG391" i="3"/>
  <c r="EH391" i="3"/>
  <c r="EI391" i="3"/>
  <c r="EJ391" i="3"/>
  <c r="EK391" i="3"/>
  <c r="EL391" i="3"/>
  <c r="EM391" i="3"/>
  <c r="DL463" i="3"/>
  <c r="EB463" i="3"/>
  <c r="E111" i="5"/>
  <c r="E260" i="5"/>
  <c r="E264" i="5"/>
  <c r="E259" i="5"/>
  <c r="E258" i="5"/>
  <c r="E257" i="5"/>
  <c r="E256" i="5"/>
  <c r="E248" i="5"/>
  <c r="EF410" i="3"/>
  <c r="W2" i="4"/>
  <c r="W3" i="4"/>
  <c r="AB6" i="4"/>
  <c r="AA6" i="4" s="1"/>
  <c r="BZ463" i="3"/>
  <c r="EQ345" i="3"/>
  <c r="EQ470" i="3"/>
  <c r="EP470" i="3"/>
  <c r="EO470" i="3"/>
  <c r="EN470" i="3"/>
  <c r="EM470" i="3"/>
  <c r="EL470" i="3"/>
  <c r="EK470" i="3"/>
  <c r="EJ470" i="3"/>
  <c r="EI470" i="3"/>
  <c r="EH470" i="3"/>
  <c r="EG470" i="3"/>
  <c r="EF470" i="3"/>
  <c r="EE470" i="3"/>
  <c r="ED470" i="3"/>
  <c r="EC470" i="3"/>
  <c r="EB470" i="3"/>
  <c r="EA470" i="3"/>
  <c r="DZ470" i="3"/>
  <c r="DY470" i="3"/>
  <c r="DX470" i="3"/>
  <c r="DW470" i="3"/>
  <c r="DV470" i="3"/>
  <c r="DU470" i="3"/>
  <c r="DT470" i="3"/>
  <c r="DS470" i="3"/>
  <c r="DR470" i="3"/>
  <c r="DQ470" i="3"/>
  <c r="DP470" i="3"/>
  <c r="DO470" i="3"/>
  <c r="DN470" i="3"/>
  <c r="DM470" i="3"/>
  <c r="DL470" i="3"/>
  <c r="DK470" i="3"/>
  <c r="DJ470" i="3"/>
  <c r="DI470" i="3"/>
  <c r="DH470" i="3"/>
  <c r="DG470" i="3"/>
  <c r="DF470" i="3"/>
  <c r="DE470" i="3"/>
  <c r="DD470" i="3"/>
  <c r="DC470" i="3"/>
  <c r="DB470" i="3"/>
  <c r="DA470" i="3"/>
  <c r="CZ470" i="3"/>
  <c r="CY470" i="3"/>
  <c r="CX470" i="3"/>
  <c r="CW470" i="3"/>
  <c r="CV470" i="3"/>
  <c r="CU470" i="3"/>
  <c r="CT470" i="3"/>
  <c r="CS470" i="3"/>
  <c r="CR470" i="3"/>
  <c r="CQ470" i="3"/>
  <c r="CP470" i="3"/>
  <c r="CO470" i="3"/>
  <c r="CN470" i="3"/>
  <c r="CM470" i="3"/>
  <c r="CL470" i="3"/>
  <c r="CK470" i="3"/>
  <c r="CJ470" i="3"/>
  <c r="CI470" i="3"/>
  <c r="CH470" i="3"/>
  <c r="CG470" i="3"/>
  <c r="CF470" i="3"/>
  <c r="CE470" i="3"/>
  <c r="CD470" i="3"/>
  <c r="CC470" i="3"/>
  <c r="CB470" i="3"/>
  <c r="CA470" i="3"/>
  <c r="BZ470" i="3"/>
  <c r="BY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O467" i="3"/>
  <c r="EO465" i="3"/>
  <c r="EM465" i="3"/>
  <c r="DV465" i="3"/>
  <c r="CP465" i="3"/>
  <c r="G465" i="3"/>
  <c r="EQ464" i="3"/>
  <c r="EP464" i="3"/>
  <c r="EO464" i="3"/>
  <c r="EN464" i="3"/>
  <c r="EM464" i="3"/>
  <c r="EL464" i="3"/>
  <c r="EK464" i="3"/>
  <c r="EJ464" i="3"/>
  <c r="EI464" i="3"/>
  <c r="EH464" i="3"/>
  <c r="EG464" i="3"/>
  <c r="EF464" i="3"/>
  <c r="EE464" i="3"/>
  <c r="ED464" i="3"/>
  <c r="EC464" i="3"/>
  <c r="EB464" i="3"/>
  <c r="EA464" i="3"/>
  <c r="DZ464" i="3"/>
  <c r="DY464" i="3"/>
  <c r="DX464" i="3"/>
  <c r="DW464" i="3"/>
  <c r="DV464" i="3"/>
  <c r="DU464" i="3"/>
  <c r="DT464" i="3"/>
  <c r="DS464" i="3"/>
  <c r="DR464" i="3"/>
  <c r="DQ464" i="3"/>
  <c r="DP464" i="3"/>
  <c r="DO464" i="3"/>
  <c r="DN464" i="3"/>
  <c r="DM464" i="3"/>
  <c r="DL464" i="3"/>
  <c r="DK464" i="3"/>
  <c r="DJ464" i="3"/>
  <c r="DI464" i="3"/>
  <c r="DH464" i="3"/>
  <c r="DG464" i="3"/>
  <c r="DF464" i="3"/>
  <c r="DE464" i="3"/>
  <c r="DD464" i="3"/>
  <c r="DC464" i="3"/>
  <c r="DB464" i="3"/>
  <c r="DA464" i="3"/>
  <c r="CZ464" i="3"/>
  <c r="CY464" i="3"/>
  <c r="CX464" i="3"/>
  <c r="CW464" i="3"/>
  <c r="CV464" i="3"/>
  <c r="CU464" i="3"/>
  <c r="CT464" i="3"/>
  <c r="CS464" i="3"/>
  <c r="CR464" i="3"/>
  <c r="CQ464" i="3"/>
  <c r="CP464" i="3"/>
  <c r="CO464" i="3"/>
  <c r="CN464" i="3"/>
  <c r="CM464" i="3"/>
  <c r="CL464" i="3"/>
  <c r="CK464" i="3"/>
  <c r="CJ464" i="3"/>
  <c r="CI464" i="3"/>
  <c r="CH464" i="3"/>
  <c r="CG464" i="3"/>
  <c r="CF464" i="3"/>
  <c r="CE464" i="3"/>
  <c r="CD464" i="3"/>
  <c r="CC464" i="3"/>
  <c r="CB464" i="3"/>
  <c r="CA464" i="3"/>
  <c r="BZ464" i="3"/>
  <c r="BY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EO463" i="3"/>
  <c r="EN463" i="3"/>
  <c r="EF463" i="3"/>
  <c r="ED463" i="3"/>
  <c r="DX463" i="3"/>
  <c r="DV463" i="3"/>
  <c r="DN463" i="3"/>
  <c r="DM463" i="3"/>
  <c r="DJ463" i="3"/>
  <c r="DH463" i="3"/>
  <c r="DE463" i="3"/>
  <c r="DD463" i="3"/>
  <c r="CZ463" i="3"/>
  <c r="CV463" i="3"/>
  <c r="CS463" i="3"/>
  <c r="CP463" i="3"/>
  <c r="CH463" i="3"/>
  <c r="CB463" i="3"/>
  <c r="AF463" i="3"/>
  <c r="AC463" i="3"/>
  <c r="Z463" i="3"/>
  <c r="Y463" i="3"/>
  <c r="N463" i="3"/>
  <c r="EQ410" i="3"/>
  <c r="EQ407" i="3"/>
  <c r="EQ406" i="3"/>
  <c r="EQ405" i="3"/>
  <c r="EQ404" i="3"/>
  <c r="EQ403" i="3"/>
  <c r="EQ402" i="3"/>
  <c r="EQ401" i="3"/>
  <c r="EQ400" i="3"/>
  <c r="EQ399" i="3"/>
  <c r="EQ398" i="3"/>
  <c r="EQ397" i="3"/>
  <c r="EQ396" i="3"/>
  <c r="EQ395" i="3"/>
  <c r="EQ394" i="3"/>
  <c r="EQ393" i="3"/>
  <c r="EQ392" i="3"/>
  <c r="EQ391" i="3"/>
  <c r="EQ390" i="3"/>
  <c r="EQ389" i="3"/>
  <c r="EQ388" i="3"/>
  <c r="EQ387" i="3"/>
  <c r="EQ386" i="3"/>
  <c r="EQ385" i="3"/>
  <c r="EQ384" i="3"/>
  <c r="EQ383" i="3"/>
  <c r="EQ382" i="3"/>
  <c r="EQ381" i="3"/>
  <c r="EQ380" i="3"/>
  <c r="EQ379" i="3"/>
  <c r="EQ378" i="3"/>
  <c r="EQ377" i="3"/>
  <c r="EQ376" i="3"/>
  <c r="EQ375" i="3"/>
  <c r="EQ374" i="3"/>
  <c r="EQ373" i="3"/>
  <c r="EQ372" i="3"/>
  <c r="EQ371" i="3"/>
  <c r="EQ370" i="3"/>
  <c r="EQ369" i="3"/>
  <c r="EQ368" i="3"/>
  <c r="EQ367" i="3"/>
  <c r="EQ366" i="3"/>
  <c r="EQ365" i="3"/>
  <c r="EQ364" i="3"/>
  <c r="EQ363" i="3"/>
  <c r="EQ362" i="3"/>
  <c r="EQ361" i="3"/>
  <c r="EQ360" i="3"/>
  <c r="EQ359" i="3"/>
  <c r="EQ358" i="3"/>
  <c r="EQ357" i="3"/>
  <c r="EQ356" i="3"/>
  <c r="EQ355" i="3"/>
  <c r="EQ354" i="3"/>
  <c r="EQ353" i="3"/>
  <c r="EQ351" i="3"/>
  <c r="EQ350" i="3"/>
  <c r="EQ349" i="3"/>
  <c r="EQ348" i="3"/>
  <c r="EQ347" i="3"/>
  <c r="EQ346" i="3"/>
  <c r="EQ344" i="3"/>
  <c r="EQ343" i="3"/>
  <c r="EQ342" i="3"/>
  <c r="EQ341" i="3"/>
  <c r="EQ340" i="3"/>
  <c r="EQ339" i="3"/>
  <c r="EQ338" i="3"/>
  <c r="EQ337" i="3"/>
  <c r="EQ336" i="3"/>
  <c r="EQ335" i="3"/>
  <c r="EQ334" i="3"/>
  <c r="EQ333" i="3"/>
  <c r="EQ332" i="3"/>
  <c r="EQ331" i="3"/>
  <c r="EQ330" i="3"/>
  <c r="EQ329" i="3"/>
  <c r="EQ328" i="3"/>
  <c r="EQ327" i="3"/>
  <c r="EQ326" i="3"/>
  <c r="EQ325" i="3"/>
  <c r="EQ324" i="3"/>
  <c r="EQ323" i="3"/>
  <c r="EQ322" i="3"/>
  <c r="EQ321" i="3"/>
  <c r="EQ320" i="3"/>
  <c r="EQ319" i="3"/>
  <c r="EQ318" i="3"/>
  <c r="EQ317" i="3"/>
  <c r="EQ316" i="3"/>
  <c r="EQ315" i="3"/>
  <c r="EQ314" i="3"/>
  <c r="EQ313" i="3"/>
  <c r="EQ312" i="3"/>
  <c r="EQ311" i="3"/>
  <c r="EQ310" i="3"/>
  <c r="EQ309" i="3"/>
  <c r="EQ308" i="3"/>
  <c r="EQ307" i="3"/>
  <c r="EQ306" i="3"/>
  <c r="EQ305" i="3"/>
  <c r="EQ304" i="3"/>
  <c r="EQ303" i="3"/>
  <c r="EQ302" i="3"/>
  <c r="EQ301" i="3"/>
  <c r="EQ300" i="3"/>
  <c r="EQ299" i="3"/>
  <c r="EQ298" i="3"/>
  <c r="EQ297" i="3"/>
  <c r="EQ296" i="3"/>
  <c r="EQ295" i="3"/>
  <c r="EQ294" i="3"/>
  <c r="EQ293" i="3"/>
  <c r="EQ292" i="3"/>
  <c r="EQ291" i="3"/>
  <c r="EQ290" i="3"/>
  <c r="EQ289" i="3"/>
  <c r="EQ288" i="3"/>
  <c r="EQ287" i="3"/>
  <c r="EQ286" i="3"/>
  <c r="EQ285" i="3"/>
  <c r="EQ284" i="3"/>
  <c r="EQ283" i="3"/>
  <c r="EQ282" i="3"/>
  <c r="EQ281" i="3"/>
  <c r="EQ280" i="3"/>
  <c r="EQ279" i="3"/>
  <c r="EQ278" i="3"/>
  <c r="EQ277" i="3"/>
  <c r="EQ276" i="3"/>
  <c r="EQ275" i="3"/>
  <c r="EQ274" i="3"/>
  <c r="EQ273" i="3"/>
  <c r="EQ272" i="3"/>
  <c r="EQ271" i="3"/>
  <c r="EQ270" i="3"/>
  <c r="EQ269" i="3"/>
  <c r="EQ268" i="3"/>
  <c r="EQ267" i="3"/>
  <c r="EQ266" i="3"/>
  <c r="EQ265" i="3"/>
  <c r="EQ264" i="3"/>
  <c r="EQ263" i="3"/>
  <c r="EQ262" i="3"/>
  <c r="EQ261" i="3"/>
  <c r="EQ260" i="3"/>
  <c r="EQ259" i="3"/>
  <c r="EQ258" i="3"/>
  <c r="EQ257" i="3"/>
  <c r="EQ256" i="3"/>
  <c r="EQ255" i="3"/>
  <c r="EQ254" i="3"/>
  <c r="EQ253" i="3"/>
  <c r="EQ252" i="3"/>
  <c r="EQ251" i="3"/>
  <c r="EQ250" i="3"/>
  <c r="EQ249" i="3"/>
  <c r="EQ248" i="3"/>
  <c r="EQ247" i="3"/>
  <c r="EQ246" i="3"/>
  <c r="EQ245" i="3"/>
  <c r="EQ244" i="3"/>
  <c r="EQ243" i="3"/>
  <c r="EQ242" i="3"/>
  <c r="EQ241" i="3"/>
  <c r="EQ240" i="3"/>
  <c r="EQ239" i="3"/>
  <c r="EQ238" i="3"/>
  <c r="EQ237" i="3"/>
  <c r="EQ236" i="3"/>
  <c r="EQ235" i="3"/>
  <c r="EQ234" i="3"/>
  <c r="EQ233" i="3"/>
  <c r="EQ232" i="3"/>
  <c r="EQ231" i="3"/>
  <c r="EQ230" i="3"/>
  <c r="EQ229" i="3"/>
  <c r="EQ228" i="3"/>
  <c r="EQ227" i="3"/>
  <c r="EQ226" i="3"/>
  <c r="EQ225" i="3"/>
  <c r="EQ224" i="3"/>
  <c r="EQ223" i="3"/>
  <c r="EQ222" i="3"/>
  <c r="EQ221" i="3"/>
  <c r="EQ220" i="3"/>
  <c r="EQ219" i="3"/>
  <c r="EQ218" i="3"/>
  <c r="EQ217" i="3"/>
  <c r="EQ216" i="3"/>
  <c r="EQ215" i="3"/>
  <c r="EQ214" i="3"/>
  <c r="EQ213" i="3"/>
  <c r="EQ212" i="3"/>
  <c r="EQ211" i="3"/>
  <c r="EQ210" i="3"/>
  <c r="EQ209" i="3"/>
  <c r="EQ208" i="3"/>
  <c r="EP410" i="3"/>
  <c r="EP407" i="3"/>
  <c r="EP406" i="3"/>
  <c r="EP405" i="3"/>
  <c r="EP404" i="3"/>
  <c r="EP403" i="3"/>
  <c r="EP402" i="3"/>
  <c r="EP401" i="3"/>
  <c r="EP400" i="3"/>
  <c r="EP399" i="3"/>
  <c r="EP398" i="3"/>
  <c r="EP397" i="3"/>
  <c r="EP396" i="3"/>
  <c r="EP395" i="3"/>
  <c r="EP394" i="3"/>
  <c r="EP393" i="3"/>
  <c r="EP392" i="3"/>
  <c r="EP391" i="3"/>
  <c r="EP390" i="3"/>
  <c r="EP389" i="3"/>
  <c r="EP388" i="3"/>
  <c r="EP387" i="3"/>
  <c r="EP386" i="3"/>
  <c r="EP385" i="3"/>
  <c r="EP384" i="3"/>
  <c r="EP383" i="3"/>
  <c r="EP382" i="3"/>
  <c r="EP381" i="3"/>
  <c r="EP380" i="3"/>
  <c r="EP379" i="3"/>
  <c r="EP378" i="3"/>
  <c r="EP377" i="3"/>
  <c r="EP376" i="3"/>
  <c r="EP375" i="3"/>
  <c r="EP374" i="3"/>
  <c r="EP373" i="3"/>
  <c r="EP372" i="3"/>
  <c r="EP371" i="3"/>
  <c r="EP370" i="3"/>
  <c r="EP369" i="3"/>
  <c r="EP368" i="3"/>
  <c r="EP367" i="3"/>
  <c r="EP366" i="3"/>
  <c r="EP365" i="3"/>
  <c r="EP364" i="3"/>
  <c r="EP363" i="3"/>
  <c r="EP362" i="3"/>
  <c r="EP361" i="3"/>
  <c r="EP360" i="3"/>
  <c r="EP359" i="3"/>
  <c r="EP358" i="3"/>
  <c r="EP357" i="3"/>
  <c r="EP356" i="3"/>
  <c r="EP355" i="3"/>
  <c r="EP354" i="3"/>
  <c r="EP353" i="3"/>
  <c r="EP352" i="3"/>
  <c r="EP351" i="3"/>
  <c r="EP350" i="3"/>
  <c r="EP349" i="3"/>
  <c r="EP348" i="3"/>
  <c r="EP347" i="3"/>
  <c r="EP346" i="3"/>
  <c r="EP345" i="3"/>
  <c r="EP344" i="3"/>
  <c r="EP343" i="3"/>
  <c r="EP342" i="3"/>
  <c r="EP341" i="3"/>
  <c r="EP340" i="3"/>
  <c r="EP339" i="3"/>
  <c r="EP338" i="3"/>
  <c r="EP337" i="3"/>
  <c r="EP336" i="3"/>
  <c r="EP335" i="3"/>
  <c r="EP334" i="3"/>
  <c r="EP333" i="3"/>
  <c r="EP332" i="3"/>
  <c r="EP331" i="3"/>
  <c r="EP330" i="3"/>
  <c r="EP329" i="3"/>
  <c r="EP328" i="3"/>
  <c r="EP327" i="3"/>
  <c r="EP326" i="3"/>
  <c r="EP325" i="3"/>
  <c r="EP324" i="3"/>
  <c r="EP323" i="3"/>
  <c r="EP322" i="3"/>
  <c r="EP321" i="3"/>
  <c r="EP320" i="3"/>
  <c r="EP319" i="3"/>
  <c r="EP318" i="3"/>
  <c r="EP317" i="3"/>
  <c r="EP316" i="3"/>
  <c r="EP315" i="3"/>
  <c r="EP314" i="3"/>
  <c r="EP313" i="3"/>
  <c r="EP312" i="3"/>
  <c r="EP311" i="3"/>
  <c r="EP310" i="3"/>
  <c r="EP309" i="3"/>
  <c r="EP308" i="3"/>
  <c r="EP307" i="3"/>
  <c r="EP306" i="3"/>
  <c r="EP305" i="3"/>
  <c r="EP304" i="3"/>
  <c r="EP303" i="3"/>
  <c r="EP302" i="3"/>
  <c r="EP301" i="3"/>
  <c r="EP300" i="3"/>
  <c r="EP299" i="3"/>
  <c r="EP298" i="3"/>
  <c r="EP297" i="3"/>
  <c r="EP296" i="3"/>
  <c r="EP295" i="3"/>
  <c r="EP294" i="3"/>
  <c r="EP293" i="3"/>
  <c r="EP292" i="3"/>
  <c r="EP291" i="3"/>
  <c r="EP290" i="3"/>
  <c r="EP289" i="3"/>
  <c r="EP288" i="3"/>
  <c r="EP287" i="3"/>
  <c r="EP286" i="3"/>
  <c r="EP285" i="3"/>
  <c r="EP284" i="3"/>
  <c r="EP283" i="3"/>
  <c r="EP282" i="3"/>
  <c r="EP281" i="3"/>
  <c r="EP280" i="3"/>
  <c r="EP279" i="3"/>
  <c r="EP278" i="3"/>
  <c r="EP277" i="3"/>
  <c r="EP276" i="3"/>
  <c r="EP275" i="3"/>
  <c r="EP274" i="3"/>
  <c r="EP273" i="3"/>
  <c r="EP272" i="3"/>
  <c r="EP271" i="3"/>
  <c r="EP270" i="3"/>
  <c r="EP269" i="3"/>
  <c r="EP268" i="3"/>
  <c r="EP267" i="3"/>
  <c r="EP266" i="3"/>
  <c r="EP265" i="3"/>
  <c r="EP264" i="3"/>
  <c r="EP263" i="3"/>
  <c r="EP262" i="3"/>
  <c r="EP261" i="3"/>
  <c r="EP260" i="3"/>
  <c r="EP259" i="3"/>
  <c r="EP258" i="3"/>
  <c r="EP257" i="3"/>
  <c r="EP256" i="3"/>
  <c r="EP255" i="3"/>
  <c r="EP254" i="3"/>
  <c r="EP253" i="3"/>
  <c r="EP252" i="3"/>
  <c r="EP251" i="3"/>
  <c r="EP250" i="3"/>
  <c r="EP249" i="3"/>
  <c r="EP248" i="3"/>
  <c r="EP247" i="3"/>
  <c r="EP246" i="3"/>
  <c r="EP245" i="3"/>
  <c r="EP244" i="3"/>
  <c r="EP243" i="3"/>
  <c r="EP242" i="3"/>
  <c r="EP241" i="3"/>
  <c r="EP240" i="3"/>
  <c r="EP239" i="3"/>
  <c r="EP238" i="3"/>
  <c r="EP237" i="3"/>
  <c r="EP236" i="3"/>
  <c r="EP235" i="3"/>
  <c r="EP234" i="3"/>
  <c r="EP233" i="3"/>
  <c r="EP232" i="3"/>
  <c r="EP231" i="3"/>
  <c r="EP230" i="3"/>
  <c r="EP229" i="3"/>
  <c r="EP228" i="3"/>
  <c r="EP227" i="3"/>
  <c r="EP226" i="3"/>
  <c r="EP225" i="3"/>
  <c r="EP224" i="3"/>
  <c r="EP223" i="3"/>
  <c r="EP222" i="3"/>
  <c r="EP221" i="3"/>
  <c r="EP220" i="3"/>
  <c r="EP219" i="3"/>
  <c r="EP218" i="3"/>
  <c r="EP217" i="3"/>
  <c r="EP216" i="3"/>
  <c r="EP215" i="3"/>
  <c r="EP214" i="3"/>
  <c r="EP213" i="3"/>
  <c r="EP212" i="3"/>
  <c r="EP211" i="3"/>
  <c r="EP210" i="3"/>
  <c r="EP209" i="3"/>
  <c r="EP208" i="3"/>
  <c r="EP205" i="3"/>
  <c r="EO410" i="3"/>
  <c r="EO407" i="3"/>
  <c r="EO406" i="3"/>
  <c r="EO405" i="3"/>
  <c r="EO404" i="3"/>
  <c r="EO403" i="3"/>
  <c r="EO402" i="3"/>
  <c r="EO401" i="3"/>
  <c r="EO400" i="3"/>
  <c r="EO399" i="3"/>
  <c r="EO398" i="3"/>
  <c r="EO397" i="3"/>
  <c r="EO396" i="3"/>
  <c r="EO395" i="3"/>
  <c r="EO394" i="3"/>
  <c r="EO393" i="3"/>
  <c r="EO392" i="3"/>
  <c r="EO391" i="3"/>
  <c r="EO390" i="3"/>
  <c r="EO389" i="3"/>
  <c r="EO388" i="3"/>
  <c r="EO387" i="3"/>
  <c r="EO386" i="3"/>
  <c r="EO385" i="3"/>
  <c r="EO384" i="3"/>
  <c r="EO383" i="3"/>
  <c r="EO382" i="3"/>
  <c r="EO381" i="3"/>
  <c r="EO380" i="3"/>
  <c r="EO379" i="3"/>
  <c r="EO378" i="3"/>
  <c r="EO377" i="3"/>
  <c r="EO376" i="3"/>
  <c r="EO375" i="3"/>
  <c r="EO374" i="3"/>
  <c r="EO373" i="3"/>
  <c r="EO372" i="3"/>
  <c r="EO371" i="3"/>
  <c r="EO370" i="3"/>
  <c r="EO369" i="3"/>
  <c r="EO368" i="3"/>
  <c r="EO367" i="3"/>
  <c r="EO366" i="3"/>
  <c r="EO365" i="3"/>
  <c r="EO364" i="3"/>
  <c r="EO363" i="3"/>
  <c r="EO362" i="3"/>
  <c r="EO361" i="3"/>
  <c r="EO360" i="3"/>
  <c r="EO359" i="3"/>
  <c r="EO358" i="3"/>
  <c r="EO357" i="3"/>
  <c r="EO356" i="3"/>
  <c r="EO355" i="3"/>
  <c r="EO354" i="3"/>
  <c r="EO353" i="3"/>
  <c r="EO352" i="3"/>
  <c r="EO351" i="3"/>
  <c r="EO350" i="3"/>
  <c r="EO349" i="3"/>
  <c r="EO348" i="3"/>
  <c r="EO347" i="3"/>
  <c r="EO346" i="3"/>
  <c r="EO345" i="3"/>
  <c r="EO344" i="3"/>
  <c r="EO343" i="3"/>
  <c r="EO342" i="3"/>
  <c r="EO341" i="3"/>
  <c r="EO340" i="3"/>
  <c r="EO339" i="3"/>
  <c r="EO337" i="3"/>
  <c r="EO336" i="3"/>
  <c r="EO335" i="3"/>
  <c r="EO334" i="3"/>
  <c r="EO333" i="3"/>
  <c r="EO332" i="3"/>
  <c r="EO331" i="3"/>
  <c r="EO330" i="3"/>
  <c r="EO329" i="3"/>
  <c r="EO328" i="3"/>
  <c r="EO327" i="3"/>
  <c r="EO326" i="3"/>
  <c r="EO325" i="3"/>
  <c r="EO324" i="3"/>
  <c r="EO323" i="3"/>
  <c r="EO322" i="3"/>
  <c r="EO321" i="3"/>
  <c r="EO320" i="3"/>
  <c r="EO319" i="3"/>
  <c r="EO318" i="3"/>
  <c r="EO317" i="3"/>
  <c r="EO316" i="3"/>
  <c r="EO315" i="3"/>
  <c r="EO314" i="3"/>
  <c r="EO313" i="3"/>
  <c r="EO312" i="3"/>
  <c r="EO311" i="3"/>
  <c r="EO310" i="3"/>
  <c r="EO309" i="3"/>
  <c r="EO308" i="3"/>
  <c r="EO307" i="3"/>
  <c r="EO306" i="3"/>
  <c r="EO305" i="3"/>
  <c r="EO304" i="3"/>
  <c r="EO303" i="3"/>
  <c r="EO302" i="3"/>
  <c r="EO301" i="3"/>
  <c r="EO300" i="3"/>
  <c r="EO299" i="3"/>
  <c r="EO298" i="3"/>
  <c r="EO297" i="3"/>
  <c r="EO296" i="3"/>
  <c r="EO295" i="3"/>
  <c r="EO294" i="3"/>
  <c r="EO293" i="3"/>
  <c r="EO292" i="3"/>
  <c r="EO291" i="3"/>
  <c r="EO290" i="3"/>
  <c r="EO289" i="3"/>
  <c r="EO288" i="3"/>
  <c r="EO287" i="3"/>
  <c r="EO286" i="3"/>
  <c r="EO285" i="3"/>
  <c r="EO284" i="3"/>
  <c r="EO283" i="3"/>
  <c r="EO282" i="3"/>
  <c r="EO281" i="3"/>
  <c r="EO280" i="3"/>
  <c r="EO279" i="3"/>
  <c r="EO278" i="3"/>
  <c r="EO277" i="3"/>
  <c r="EO276" i="3"/>
  <c r="EO275" i="3"/>
  <c r="EO274" i="3"/>
  <c r="EO273" i="3"/>
  <c r="EO272" i="3"/>
  <c r="EO271" i="3"/>
  <c r="EO270" i="3"/>
  <c r="EO269" i="3"/>
  <c r="EO268" i="3"/>
  <c r="EO267" i="3"/>
  <c r="EO266" i="3"/>
  <c r="EO265" i="3"/>
  <c r="EO264" i="3"/>
  <c r="EO263" i="3"/>
  <c r="EO262" i="3"/>
  <c r="EO261" i="3"/>
  <c r="EO260" i="3"/>
  <c r="EO259" i="3"/>
  <c r="EO258" i="3"/>
  <c r="EO257" i="3"/>
  <c r="EO256" i="3"/>
  <c r="EO255" i="3"/>
  <c r="EO254" i="3"/>
  <c r="EO253" i="3"/>
  <c r="EO252" i="3"/>
  <c r="EO251" i="3"/>
  <c r="EO250" i="3"/>
  <c r="EO249" i="3"/>
  <c r="EO248" i="3"/>
  <c r="EO247" i="3"/>
  <c r="EO246" i="3"/>
  <c r="EO245" i="3"/>
  <c r="EO244" i="3"/>
  <c r="EO243" i="3"/>
  <c r="EO242" i="3"/>
  <c r="EO241" i="3"/>
  <c r="EO240" i="3"/>
  <c r="EO239" i="3"/>
  <c r="EO238" i="3"/>
  <c r="EO237" i="3"/>
  <c r="EO236" i="3"/>
  <c r="EO235" i="3"/>
  <c r="EO234" i="3"/>
  <c r="EO233" i="3"/>
  <c r="EO232" i="3"/>
  <c r="EO231" i="3"/>
  <c r="EO230" i="3"/>
  <c r="EO229" i="3"/>
  <c r="EO228" i="3"/>
  <c r="EO227" i="3"/>
  <c r="EO226" i="3"/>
  <c r="EO225" i="3"/>
  <c r="EO224" i="3"/>
  <c r="EO223" i="3"/>
  <c r="EO222" i="3"/>
  <c r="EO221" i="3"/>
  <c r="EO220" i="3"/>
  <c r="EO219" i="3"/>
  <c r="EO218" i="3"/>
  <c r="EO217" i="3"/>
  <c r="EO216" i="3"/>
  <c r="EO215" i="3"/>
  <c r="EO214" i="3"/>
  <c r="EO213" i="3"/>
  <c r="EO212" i="3"/>
  <c r="EO211" i="3"/>
  <c r="EO210" i="3"/>
  <c r="EO209" i="3"/>
  <c r="EO208" i="3"/>
  <c r="E162" i="5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Y410" i="3"/>
  <c r="BZ410" i="3"/>
  <c r="CA410" i="3"/>
  <c r="CB410" i="3"/>
  <c r="CC410" i="3"/>
  <c r="CD410" i="3"/>
  <c r="CE410" i="3"/>
  <c r="CF410" i="3"/>
  <c r="CG410" i="3"/>
  <c r="CH410" i="3"/>
  <c r="CI410" i="3"/>
  <c r="CJ410" i="3"/>
  <c r="CK410" i="3"/>
  <c r="CL410" i="3"/>
  <c r="B404" i="3"/>
  <c r="C404" i="3" s="1"/>
  <c r="B403" i="3"/>
  <c r="C403" i="3" s="1"/>
  <c r="B402" i="3"/>
  <c r="C402" i="3" s="1"/>
  <c r="B401" i="3"/>
  <c r="C401" i="3" s="1"/>
  <c r="B400" i="3"/>
  <c r="C400" i="3" s="1"/>
  <c r="B399" i="3"/>
  <c r="C399" i="3" s="1"/>
  <c r="B398" i="3"/>
  <c r="B397" i="3"/>
  <c r="C397" i="3" s="1"/>
  <c r="B396" i="3"/>
  <c r="C396" i="3" s="1"/>
  <c r="B395" i="3"/>
  <c r="C395" i="3" s="1"/>
  <c r="B394" i="3"/>
  <c r="C394" i="3" s="1"/>
  <c r="B393" i="3"/>
  <c r="C393" i="3" s="1"/>
  <c r="B392" i="3"/>
  <c r="C392" i="3" s="1"/>
  <c r="B391" i="3"/>
  <c r="C391" i="3" s="1"/>
  <c r="B390" i="3"/>
  <c r="C390" i="3" s="1"/>
  <c r="B389" i="3"/>
  <c r="C389" i="3" s="1"/>
  <c r="B313" i="3"/>
  <c r="C313" i="3" s="1"/>
  <c r="B296" i="3"/>
  <c r="C296" i="3" s="1"/>
  <c r="B271" i="3"/>
  <c r="C271" i="3" s="1"/>
  <c r="B339" i="3"/>
  <c r="C339" i="3" s="1"/>
  <c r="B406" i="3"/>
  <c r="C406" i="3" s="1"/>
  <c r="B405" i="3"/>
  <c r="C405" i="3" s="1"/>
  <c r="B388" i="3"/>
  <c r="C388" i="3" s="1"/>
  <c r="B387" i="3"/>
  <c r="C387" i="3" s="1"/>
  <c r="B386" i="3"/>
  <c r="C386" i="3" s="1"/>
  <c r="B385" i="3"/>
  <c r="C385" i="3" s="1"/>
  <c r="B384" i="3"/>
  <c r="C384" i="3" s="1"/>
  <c r="B383" i="3"/>
  <c r="C383" i="3" s="1"/>
  <c r="B382" i="3"/>
  <c r="C382" i="3" s="1"/>
  <c r="B381" i="3"/>
  <c r="C381" i="3" s="1"/>
  <c r="B380" i="3"/>
  <c r="C380" i="3" s="1"/>
  <c r="B379" i="3"/>
  <c r="C379" i="3" s="1"/>
  <c r="B378" i="3"/>
  <c r="C378" i="3" s="1"/>
  <c r="B377" i="3"/>
  <c r="C377" i="3" s="1"/>
  <c r="B376" i="3"/>
  <c r="C376" i="3" s="1"/>
  <c r="B375" i="3"/>
  <c r="C375" i="3" s="1"/>
  <c r="B374" i="3"/>
  <c r="C374" i="3" s="1"/>
  <c r="B373" i="3"/>
  <c r="C373" i="3" s="1"/>
  <c r="B372" i="3"/>
  <c r="C372" i="3" s="1"/>
  <c r="B371" i="3"/>
  <c r="C371" i="3" s="1"/>
  <c r="B370" i="3"/>
  <c r="C370" i="3" s="1"/>
  <c r="B369" i="3"/>
  <c r="C369" i="3" s="1"/>
  <c r="B368" i="3"/>
  <c r="C368" i="3" s="1"/>
  <c r="B367" i="3"/>
  <c r="C367" i="3" s="1"/>
  <c r="B366" i="3"/>
  <c r="C366" i="3" s="1"/>
  <c r="B365" i="3"/>
  <c r="C365" i="3" s="1"/>
  <c r="B364" i="3"/>
  <c r="C364" i="3" s="1"/>
  <c r="B363" i="3"/>
  <c r="C363" i="3" s="1"/>
  <c r="B362" i="3"/>
  <c r="C362" i="3" s="1"/>
  <c r="B361" i="3"/>
  <c r="C361" i="3" s="1"/>
  <c r="B360" i="3"/>
  <c r="C360" i="3" s="1"/>
  <c r="B359" i="3"/>
  <c r="C359" i="3" s="1"/>
  <c r="B358" i="3"/>
  <c r="C358" i="3" s="1"/>
  <c r="B357" i="3"/>
  <c r="C357" i="3" s="1"/>
  <c r="B356" i="3"/>
  <c r="C356" i="3" s="1"/>
  <c r="B355" i="3"/>
  <c r="C355" i="3" s="1"/>
  <c r="B354" i="3"/>
  <c r="C354" i="3" s="1"/>
  <c r="B353" i="3"/>
  <c r="B352" i="3"/>
  <c r="C352" i="3" s="1"/>
  <c r="B351" i="3"/>
  <c r="C351" i="3" s="1"/>
  <c r="B350" i="3"/>
  <c r="C350" i="3" s="1"/>
  <c r="B349" i="3"/>
  <c r="C349" i="3" s="1"/>
  <c r="B348" i="3"/>
  <c r="C348" i="3" s="1"/>
  <c r="B347" i="3"/>
  <c r="C347" i="3" s="1"/>
  <c r="B346" i="3"/>
  <c r="C346" i="3" s="1"/>
  <c r="B345" i="3"/>
  <c r="C345" i="3" s="1"/>
  <c r="B344" i="3"/>
  <c r="C344" i="3" s="1"/>
  <c r="B343" i="3"/>
  <c r="C343" i="3" s="1"/>
  <c r="B342" i="3"/>
  <c r="C342" i="3" s="1"/>
  <c r="B341" i="3"/>
  <c r="C341" i="3" s="1"/>
  <c r="B340" i="3"/>
  <c r="C340" i="3" s="1"/>
  <c r="B338" i="3"/>
  <c r="C338" i="3" s="1"/>
  <c r="B337" i="3"/>
  <c r="C337" i="3" s="1"/>
  <c r="B336" i="3"/>
  <c r="C336" i="3" s="1"/>
  <c r="B335" i="3"/>
  <c r="C335" i="3" s="1"/>
  <c r="B334" i="3"/>
  <c r="C334" i="3" s="1"/>
  <c r="B333" i="3"/>
  <c r="C333" i="3" s="1"/>
  <c r="B332" i="3"/>
  <c r="C332" i="3" s="1"/>
  <c r="B331" i="3"/>
  <c r="C331" i="3" s="1"/>
  <c r="B330" i="3"/>
  <c r="C330" i="3" s="1"/>
  <c r="B329" i="3"/>
  <c r="C329" i="3" s="1"/>
  <c r="B328" i="3"/>
  <c r="C328" i="3" s="1"/>
  <c r="B327" i="3"/>
  <c r="C327" i="3" s="1"/>
  <c r="B326" i="3"/>
  <c r="C326" i="3" s="1"/>
  <c r="B325" i="3"/>
  <c r="C325" i="3" s="1"/>
  <c r="B324" i="3"/>
  <c r="C324" i="3" s="1"/>
  <c r="B323" i="3"/>
  <c r="C323" i="3" s="1"/>
  <c r="B322" i="3"/>
  <c r="C322" i="3" s="1"/>
  <c r="B321" i="3"/>
  <c r="C321" i="3" s="1"/>
  <c r="B320" i="3"/>
  <c r="C320" i="3" s="1"/>
  <c r="B319" i="3"/>
  <c r="C319" i="3" s="1"/>
  <c r="B318" i="3"/>
  <c r="C318" i="3" s="1"/>
  <c r="B317" i="3"/>
  <c r="C317" i="3" s="1"/>
  <c r="B316" i="3"/>
  <c r="C316" i="3" s="1"/>
  <c r="B315" i="3"/>
  <c r="B314" i="3"/>
  <c r="C314" i="3" s="1"/>
  <c r="B312" i="3"/>
  <c r="C312" i="3" s="1"/>
  <c r="B311" i="3"/>
  <c r="C311" i="3" s="1"/>
  <c r="B310" i="3"/>
  <c r="C310" i="3" s="1"/>
  <c r="B309" i="3"/>
  <c r="C309" i="3" s="1"/>
  <c r="B308" i="3"/>
  <c r="C308" i="3" s="1"/>
  <c r="B307" i="3"/>
  <c r="B306" i="3"/>
  <c r="C306" i="3" s="1"/>
  <c r="B305" i="3"/>
  <c r="C305" i="3" s="1"/>
  <c r="B304" i="3"/>
  <c r="C304" i="3" s="1"/>
  <c r="B303" i="3"/>
  <c r="C303" i="3" s="1"/>
  <c r="B302" i="3"/>
  <c r="C302" i="3" s="1"/>
  <c r="B301" i="3"/>
  <c r="C301" i="3" s="1"/>
  <c r="B300" i="3"/>
  <c r="C300" i="3" s="1"/>
  <c r="B299" i="3"/>
  <c r="C299" i="3" s="1"/>
  <c r="B298" i="3"/>
  <c r="C298" i="3" s="1"/>
  <c r="B297" i="3"/>
  <c r="C297" i="3" s="1"/>
  <c r="B295" i="3"/>
  <c r="C295" i="3" s="1"/>
  <c r="B294" i="3"/>
  <c r="C294" i="3" s="1"/>
  <c r="B293" i="3"/>
  <c r="C293" i="3" s="1"/>
  <c r="B292" i="3"/>
  <c r="C292" i="3" s="1"/>
  <c r="B291" i="3"/>
  <c r="C291" i="3" s="1"/>
  <c r="B290" i="3"/>
  <c r="C290" i="3" s="1"/>
  <c r="B289" i="3"/>
  <c r="C289" i="3" s="1"/>
  <c r="B288" i="3"/>
  <c r="C288" i="3" s="1"/>
  <c r="B287" i="3"/>
  <c r="C287" i="3" s="1"/>
  <c r="B286" i="3"/>
  <c r="C286" i="3" s="1"/>
  <c r="B285" i="3"/>
  <c r="C285" i="3" s="1"/>
  <c r="B284" i="3"/>
  <c r="C284" i="3" s="1"/>
  <c r="B283" i="3"/>
  <c r="C283" i="3" s="1"/>
  <c r="B282" i="3"/>
  <c r="C282" i="3" s="1"/>
  <c r="B281" i="3"/>
  <c r="C281" i="3" s="1"/>
  <c r="B280" i="3"/>
  <c r="C280" i="3" s="1"/>
  <c r="B279" i="3"/>
  <c r="C279" i="3" s="1"/>
  <c r="B278" i="3"/>
  <c r="C278" i="3" s="1"/>
  <c r="B277" i="3"/>
  <c r="C277" i="3" s="1"/>
  <c r="B276" i="3"/>
  <c r="C276" i="3" s="1"/>
  <c r="B275" i="3"/>
  <c r="C275" i="3" s="1"/>
  <c r="B274" i="3"/>
  <c r="C274" i="3" s="1"/>
  <c r="B273" i="3"/>
  <c r="C273" i="3" s="1"/>
  <c r="B272" i="3"/>
  <c r="C272" i="3" s="1"/>
  <c r="B270" i="3"/>
  <c r="C270" i="3" s="1"/>
  <c r="B269" i="3"/>
  <c r="C269" i="3" s="1"/>
  <c r="B268" i="3"/>
  <c r="C268" i="3" s="1"/>
  <c r="B267" i="3"/>
  <c r="C267" i="3" s="1"/>
  <c r="B266" i="3"/>
  <c r="C266" i="3" s="1"/>
  <c r="B265" i="3"/>
  <c r="C265" i="3" s="1"/>
  <c r="B264" i="3"/>
  <c r="C264" i="3" s="1"/>
  <c r="B263" i="3"/>
  <c r="C263" i="3" s="1"/>
  <c r="B262" i="3"/>
  <c r="C262" i="3" s="1"/>
  <c r="B261" i="3"/>
  <c r="C261" i="3" s="1"/>
  <c r="B260" i="3"/>
  <c r="C260" i="3" s="1"/>
  <c r="B259" i="3"/>
  <c r="C259" i="3" s="1"/>
  <c r="B258" i="3"/>
  <c r="C258" i="3" s="1"/>
  <c r="B257" i="3"/>
  <c r="C257" i="3" s="1"/>
  <c r="B256" i="3"/>
  <c r="C256" i="3" s="1"/>
  <c r="B255" i="3"/>
  <c r="C255" i="3" s="1"/>
  <c r="B254" i="3"/>
  <c r="C254" i="3" s="1"/>
  <c r="B253" i="3"/>
  <c r="C253" i="3" s="1"/>
  <c r="B252" i="3"/>
  <c r="C252" i="3" s="1"/>
  <c r="B251" i="3"/>
  <c r="C251" i="3" s="1"/>
  <c r="B250" i="3"/>
  <c r="C250" i="3" s="1"/>
  <c r="B249" i="3"/>
  <c r="C249" i="3" s="1"/>
  <c r="B248" i="3"/>
  <c r="C248" i="3" s="1"/>
  <c r="B247" i="3"/>
  <c r="C247" i="3" s="1"/>
  <c r="B246" i="3"/>
  <c r="C246" i="3" s="1"/>
  <c r="B245" i="3"/>
  <c r="C245" i="3" s="1"/>
  <c r="B244" i="3"/>
  <c r="C244" i="3" s="1"/>
  <c r="B243" i="3"/>
  <c r="C243" i="3" s="1"/>
  <c r="B242" i="3"/>
  <c r="C242" i="3" s="1"/>
  <c r="B241" i="3"/>
  <c r="C241" i="3" s="1"/>
  <c r="B240" i="3"/>
  <c r="C240" i="3" s="1"/>
  <c r="B239" i="3"/>
  <c r="C239" i="3" s="1"/>
  <c r="B238" i="3"/>
  <c r="C238" i="3" s="1"/>
  <c r="B237" i="3"/>
  <c r="C237" i="3" s="1"/>
  <c r="B236" i="3"/>
  <c r="C236" i="3" s="1"/>
  <c r="B235" i="3"/>
  <c r="C235" i="3" s="1"/>
  <c r="B234" i="3"/>
  <c r="C234" i="3" s="1"/>
  <c r="B233" i="3"/>
  <c r="C233" i="3" s="1"/>
  <c r="B232" i="3"/>
  <c r="C232" i="3" s="1"/>
  <c r="B231" i="3"/>
  <c r="C231" i="3" s="1"/>
  <c r="B230" i="3"/>
  <c r="C230" i="3" s="1"/>
  <c r="B229" i="3"/>
  <c r="C229" i="3" s="1"/>
  <c r="B228" i="3"/>
  <c r="C228" i="3" s="1"/>
  <c r="B227" i="3"/>
  <c r="C227" i="3" s="1"/>
  <c r="B226" i="3"/>
  <c r="C226" i="3" s="1"/>
  <c r="B225" i="3"/>
  <c r="C225" i="3" s="1"/>
  <c r="B224" i="3"/>
  <c r="C224" i="3" s="1"/>
  <c r="B223" i="3"/>
  <c r="C223" i="3" s="1"/>
  <c r="B222" i="3"/>
  <c r="C222" i="3" s="1"/>
  <c r="B221" i="3"/>
  <c r="C221" i="3" s="1"/>
  <c r="B220" i="3"/>
  <c r="C220" i="3" s="1"/>
  <c r="B219" i="3"/>
  <c r="C219" i="3" s="1"/>
  <c r="B218" i="3"/>
  <c r="C218" i="3" s="1"/>
  <c r="B217" i="3"/>
  <c r="C217" i="3" s="1"/>
  <c r="C216" i="3"/>
  <c r="C215" i="3"/>
  <c r="C214" i="3"/>
  <c r="C213" i="3"/>
  <c r="C212" i="3"/>
  <c r="C211" i="3"/>
  <c r="C210" i="3"/>
  <c r="C209" i="3"/>
  <c r="EG403" i="3"/>
  <c r="EG392" i="3"/>
  <c r="EG393" i="3"/>
  <c r="EG394" i="3"/>
  <c r="EG395" i="3"/>
  <c r="EG396" i="3"/>
  <c r="EG398" i="3"/>
  <c r="EG399" i="3"/>
  <c r="EG401" i="3"/>
  <c r="EG402" i="3"/>
  <c r="EG404" i="3"/>
  <c r="EG397" i="3"/>
  <c r="EG400" i="3"/>
  <c r="CM410" i="3"/>
  <c r="CN410" i="3"/>
  <c r="CO410" i="3"/>
  <c r="CP410" i="3"/>
  <c r="CQ410" i="3"/>
  <c r="CR410" i="3"/>
  <c r="CS410" i="3"/>
  <c r="CT410" i="3"/>
  <c r="CU410" i="3"/>
  <c r="CV410" i="3"/>
  <c r="CW410" i="3"/>
  <c r="CX410" i="3"/>
  <c r="CY410" i="3"/>
  <c r="CZ410" i="3"/>
  <c r="DA410" i="3"/>
  <c r="DB410" i="3"/>
  <c r="DC410" i="3"/>
  <c r="DD410" i="3"/>
  <c r="DE410" i="3"/>
  <c r="DF410" i="3"/>
  <c r="DG410" i="3"/>
  <c r="DH410" i="3"/>
  <c r="DI410" i="3"/>
  <c r="DJ410" i="3"/>
  <c r="DK410" i="3"/>
  <c r="DL410" i="3"/>
  <c r="DM410" i="3"/>
  <c r="DN410" i="3"/>
  <c r="DO410" i="3"/>
  <c r="DP410" i="3"/>
  <c r="DQ410" i="3"/>
  <c r="DR410" i="3"/>
  <c r="DS410" i="3"/>
  <c r="DT410" i="3"/>
  <c r="DU410" i="3"/>
  <c r="DV410" i="3"/>
  <c r="DW410" i="3"/>
  <c r="DX410" i="3"/>
  <c r="DY410" i="3"/>
  <c r="DZ410" i="3"/>
  <c r="EA410" i="3"/>
  <c r="EB410" i="3"/>
  <c r="EC410" i="3"/>
  <c r="ED410" i="3"/>
  <c r="EE410" i="3"/>
  <c r="EG410" i="3"/>
  <c r="EH410" i="3"/>
  <c r="EI410" i="3"/>
  <c r="EJ410" i="3"/>
  <c r="EF403" i="3"/>
  <c r="EF392" i="3"/>
  <c r="EF393" i="3"/>
  <c r="EF394" i="3"/>
  <c r="EF395" i="3"/>
  <c r="EF396" i="3"/>
  <c r="EF398" i="3"/>
  <c r="EF399" i="3"/>
  <c r="EF401" i="3"/>
  <c r="EF402" i="3"/>
  <c r="EF404" i="3"/>
  <c r="EF397" i="3"/>
  <c r="EF400" i="3"/>
  <c r="EE403" i="3"/>
  <c r="EE392" i="3"/>
  <c r="EE393" i="3"/>
  <c r="EE394" i="3"/>
  <c r="EE395" i="3"/>
  <c r="EE396" i="3"/>
  <c r="EE398" i="3"/>
  <c r="EE399" i="3"/>
  <c r="EE401" i="3"/>
  <c r="EE402" i="3"/>
  <c r="EE404" i="3"/>
  <c r="EE397" i="3"/>
  <c r="EE400" i="3"/>
  <c r="ED403" i="3"/>
  <c r="ED392" i="3"/>
  <c r="ED393" i="3"/>
  <c r="ED394" i="3"/>
  <c r="ED395" i="3"/>
  <c r="ED396" i="3"/>
  <c r="ED398" i="3"/>
  <c r="ED399" i="3"/>
  <c r="ED401" i="3"/>
  <c r="ED402" i="3"/>
  <c r="ED404" i="3"/>
  <c r="ED397" i="3"/>
  <c r="ED400" i="3"/>
  <c r="EC403" i="3"/>
  <c r="EC392" i="3"/>
  <c r="EC393" i="3"/>
  <c r="EC394" i="3"/>
  <c r="EC395" i="3"/>
  <c r="EC396" i="3"/>
  <c r="EC398" i="3"/>
  <c r="EC399" i="3"/>
  <c r="EC401" i="3"/>
  <c r="EC402" i="3"/>
  <c r="EC404" i="3"/>
  <c r="EC397" i="3"/>
  <c r="EC400" i="3"/>
  <c r="EB403" i="3"/>
  <c r="EB392" i="3"/>
  <c r="EB393" i="3"/>
  <c r="EB394" i="3"/>
  <c r="EB395" i="3"/>
  <c r="EB396" i="3"/>
  <c r="EB398" i="3"/>
  <c r="EB399" i="3"/>
  <c r="EB401" i="3"/>
  <c r="EB402" i="3"/>
  <c r="EB404" i="3"/>
  <c r="EB397" i="3"/>
  <c r="EB400" i="3"/>
  <c r="EA403" i="3"/>
  <c r="EA392" i="3"/>
  <c r="EA393" i="3"/>
  <c r="EA394" i="3"/>
  <c r="EA395" i="3"/>
  <c r="EA396" i="3"/>
  <c r="EA398" i="3"/>
  <c r="EA399" i="3"/>
  <c r="EA401" i="3"/>
  <c r="EA402" i="3"/>
  <c r="EA404" i="3"/>
  <c r="EA397" i="3"/>
  <c r="EA400" i="3"/>
  <c r="DZ403" i="3"/>
  <c r="DZ392" i="3"/>
  <c r="DZ393" i="3"/>
  <c r="DZ394" i="3"/>
  <c r="DZ395" i="3"/>
  <c r="DZ396" i="3"/>
  <c r="DZ398" i="3"/>
  <c r="DZ399" i="3"/>
  <c r="DZ401" i="3"/>
  <c r="DZ402" i="3"/>
  <c r="DZ404" i="3"/>
  <c r="DZ397" i="3"/>
  <c r="DZ400" i="3"/>
  <c r="DY403" i="3"/>
  <c r="DY392" i="3"/>
  <c r="DY393" i="3"/>
  <c r="DY394" i="3"/>
  <c r="DY395" i="3"/>
  <c r="DY396" i="3"/>
  <c r="DY398" i="3"/>
  <c r="DY399" i="3"/>
  <c r="DY401" i="3"/>
  <c r="DY402" i="3"/>
  <c r="DY404" i="3"/>
  <c r="DY397" i="3"/>
  <c r="DY400" i="3"/>
  <c r="DX403" i="3"/>
  <c r="DX392" i="3"/>
  <c r="DX393" i="3"/>
  <c r="DX394" i="3"/>
  <c r="DX395" i="3"/>
  <c r="DX396" i="3"/>
  <c r="DX398" i="3"/>
  <c r="DX399" i="3"/>
  <c r="DX401" i="3"/>
  <c r="DX402" i="3"/>
  <c r="DX404" i="3"/>
  <c r="DX397" i="3"/>
  <c r="DX400" i="3"/>
  <c r="DW403" i="3"/>
  <c r="DW392" i="3"/>
  <c r="DW393" i="3"/>
  <c r="DW394" i="3"/>
  <c r="DW395" i="3"/>
  <c r="DW396" i="3"/>
  <c r="DW398" i="3"/>
  <c r="DW399" i="3"/>
  <c r="DW401" i="3"/>
  <c r="DW402" i="3"/>
  <c r="DW404" i="3"/>
  <c r="DW397" i="3"/>
  <c r="DW400" i="3"/>
  <c r="DV403" i="3"/>
  <c r="DV392" i="3"/>
  <c r="DV393" i="3"/>
  <c r="DV394" i="3"/>
  <c r="DV395" i="3"/>
  <c r="DV396" i="3"/>
  <c r="DV398" i="3"/>
  <c r="DV399" i="3"/>
  <c r="DV401" i="3"/>
  <c r="DV402" i="3"/>
  <c r="DV404" i="3"/>
  <c r="DV397" i="3"/>
  <c r="DV400" i="3"/>
  <c r="DU403" i="3"/>
  <c r="DU392" i="3"/>
  <c r="DU393" i="3"/>
  <c r="DU394" i="3"/>
  <c r="DU395" i="3"/>
  <c r="DU396" i="3"/>
  <c r="DU398" i="3"/>
  <c r="DU399" i="3"/>
  <c r="DU401" i="3"/>
  <c r="DU402" i="3"/>
  <c r="DU404" i="3"/>
  <c r="DU397" i="3"/>
  <c r="DU400" i="3"/>
  <c r="DT403" i="3"/>
  <c r="DT392" i="3"/>
  <c r="DT393" i="3"/>
  <c r="DT394" i="3"/>
  <c r="DT395" i="3"/>
  <c r="DT396" i="3"/>
  <c r="DT398" i="3"/>
  <c r="DT399" i="3"/>
  <c r="DT401" i="3"/>
  <c r="DT402" i="3"/>
  <c r="DT404" i="3"/>
  <c r="DT397" i="3"/>
  <c r="DT400" i="3"/>
  <c r="DS403" i="3"/>
  <c r="DS392" i="3"/>
  <c r="DS393" i="3"/>
  <c r="DS394" i="3"/>
  <c r="DS395" i="3"/>
  <c r="DS396" i="3"/>
  <c r="DS398" i="3"/>
  <c r="DS399" i="3"/>
  <c r="DS401" i="3"/>
  <c r="DS402" i="3"/>
  <c r="DS404" i="3"/>
  <c r="DS397" i="3"/>
  <c r="DS400" i="3"/>
  <c r="DR403" i="3"/>
  <c r="DR392" i="3"/>
  <c r="DR393" i="3"/>
  <c r="DR394" i="3"/>
  <c r="DR395" i="3"/>
  <c r="DR396" i="3"/>
  <c r="DR398" i="3"/>
  <c r="DR399" i="3"/>
  <c r="DR401" i="3"/>
  <c r="DR402" i="3"/>
  <c r="DR404" i="3"/>
  <c r="DR397" i="3"/>
  <c r="DR400" i="3"/>
  <c r="DQ403" i="3"/>
  <c r="DQ392" i="3"/>
  <c r="DQ393" i="3"/>
  <c r="DQ394" i="3"/>
  <c r="DQ395" i="3"/>
  <c r="DQ396" i="3"/>
  <c r="DQ398" i="3"/>
  <c r="DQ399" i="3"/>
  <c r="DQ401" i="3"/>
  <c r="DQ402" i="3"/>
  <c r="DQ404" i="3"/>
  <c r="DQ397" i="3"/>
  <c r="DQ400" i="3"/>
  <c r="DP403" i="3"/>
  <c r="DP392" i="3"/>
  <c r="DP393" i="3"/>
  <c r="DP394" i="3"/>
  <c r="DP395" i="3"/>
  <c r="DP396" i="3"/>
  <c r="DP398" i="3"/>
  <c r="DP399" i="3"/>
  <c r="DP401" i="3"/>
  <c r="DP402" i="3"/>
  <c r="DP404" i="3"/>
  <c r="DP397" i="3"/>
  <c r="DP400" i="3"/>
  <c r="DO403" i="3"/>
  <c r="DO392" i="3"/>
  <c r="DO393" i="3"/>
  <c r="DO394" i="3"/>
  <c r="DO395" i="3"/>
  <c r="DO396" i="3"/>
  <c r="DO398" i="3"/>
  <c r="DO399" i="3"/>
  <c r="DO401" i="3"/>
  <c r="DO402" i="3"/>
  <c r="DO404" i="3"/>
  <c r="DO397" i="3"/>
  <c r="DO400" i="3"/>
  <c r="DN403" i="3"/>
  <c r="DN392" i="3"/>
  <c r="DN393" i="3"/>
  <c r="DN394" i="3"/>
  <c r="DN395" i="3"/>
  <c r="DN396" i="3"/>
  <c r="DN398" i="3"/>
  <c r="DN399" i="3"/>
  <c r="DN401" i="3"/>
  <c r="DN402" i="3"/>
  <c r="DN404" i="3"/>
  <c r="DN397" i="3"/>
  <c r="DN400" i="3"/>
  <c r="DM403" i="3"/>
  <c r="DM392" i="3"/>
  <c r="DM393" i="3"/>
  <c r="DM394" i="3"/>
  <c r="DM395" i="3"/>
  <c r="DM396" i="3"/>
  <c r="DM398" i="3"/>
  <c r="DM399" i="3"/>
  <c r="DM401" i="3"/>
  <c r="DM402" i="3"/>
  <c r="DM404" i="3"/>
  <c r="DM397" i="3"/>
  <c r="DM400" i="3"/>
  <c r="DL403" i="3"/>
  <c r="DL392" i="3"/>
  <c r="DL393" i="3"/>
  <c r="DL394" i="3"/>
  <c r="DL395" i="3"/>
  <c r="DL396" i="3"/>
  <c r="DL398" i="3"/>
  <c r="DL399" i="3"/>
  <c r="DL401" i="3"/>
  <c r="DL402" i="3"/>
  <c r="DL404" i="3"/>
  <c r="DL397" i="3"/>
  <c r="DL400" i="3"/>
  <c r="DK403" i="3"/>
  <c r="DK392" i="3"/>
  <c r="DK393" i="3"/>
  <c r="DK394" i="3"/>
  <c r="DK395" i="3"/>
  <c r="DK396" i="3"/>
  <c r="DK398" i="3"/>
  <c r="DK399" i="3"/>
  <c r="DK401" i="3"/>
  <c r="DK402" i="3"/>
  <c r="DK404" i="3"/>
  <c r="DK397" i="3"/>
  <c r="DK400" i="3"/>
  <c r="DJ403" i="3"/>
  <c r="DJ392" i="3"/>
  <c r="DJ393" i="3"/>
  <c r="DJ394" i="3"/>
  <c r="DJ395" i="3"/>
  <c r="DJ396" i="3"/>
  <c r="DJ398" i="3"/>
  <c r="DJ399" i="3"/>
  <c r="DJ401" i="3"/>
  <c r="DJ402" i="3"/>
  <c r="DJ404" i="3"/>
  <c r="DJ397" i="3"/>
  <c r="DJ400" i="3"/>
  <c r="DI403" i="3"/>
  <c r="DI392" i="3"/>
  <c r="DI393" i="3"/>
  <c r="DI394" i="3"/>
  <c r="DI395" i="3"/>
  <c r="DI396" i="3"/>
  <c r="DI398" i="3"/>
  <c r="DI399" i="3"/>
  <c r="DI401" i="3"/>
  <c r="DI402" i="3"/>
  <c r="DI404" i="3"/>
  <c r="DI397" i="3"/>
  <c r="DI400" i="3"/>
  <c r="DH403" i="3"/>
  <c r="DH392" i="3"/>
  <c r="DH393" i="3"/>
  <c r="DH394" i="3"/>
  <c r="DH395" i="3"/>
  <c r="DH396" i="3"/>
  <c r="DH398" i="3"/>
  <c r="DH399" i="3"/>
  <c r="DH401" i="3"/>
  <c r="DH402" i="3"/>
  <c r="DH404" i="3"/>
  <c r="DH397" i="3"/>
  <c r="DH400" i="3"/>
  <c r="DG403" i="3"/>
  <c r="DG392" i="3"/>
  <c r="DG393" i="3"/>
  <c r="DG394" i="3"/>
  <c r="DG395" i="3"/>
  <c r="DG396" i="3"/>
  <c r="DG398" i="3"/>
  <c r="DG399" i="3"/>
  <c r="DG401" i="3"/>
  <c r="DG402" i="3"/>
  <c r="DG404" i="3"/>
  <c r="DG397" i="3"/>
  <c r="DG400" i="3"/>
  <c r="DF403" i="3"/>
  <c r="DF392" i="3"/>
  <c r="DF393" i="3"/>
  <c r="DF394" i="3"/>
  <c r="DF395" i="3"/>
  <c r="DF396" i="3"/>
  <c r="DF398" i="3"/>
  <c r="DF399" i="3"/>
  <c r="DF401" i="3"/>
  <c r="DF402" i="3"/>
  <c r="DF404" i="3"/>
  <c r="DF397" i="3"/>
  <c r="DF400" i="3"/>
  <c r="DE403" i="3"/>
  <c r="DE392" i="3"/>
  <c r="DE393" i="3"/>
  <c r="DE394" i="3"/>
  <c r="DE395" i="3"/>
  <c r="DE396" i="3"/>
  <c r="DE398" i="3"/>
  <c r="DE399" i="3"/>
  <c r="DE401" i="3"/>
  <c r="DE402" i="3"/>
  <c r="DE404" i="3"/>
  <c r="DE397" i="3"/>
  <c r="DE400" i="3"/>
  <c r="DD403" i="3"/>
  <c r="DD392" i="3"/>
  <c r="DD393" i="3"/>
  <c r="DD394" i="3"/>
  <c r="DD395" i="3"/>
  <c r="DD396" i="3"/>
  <c r="DD398" i="3"/>
  <c r="DD399" i="3"/>
  <c r="DD401" i="3"/>
  <c r="DD402" i="3"/>
  <c r="DD404" i="3"/>
  <c r="DD397" i="3"/>
  <c r="DD400" i="3"/>
  <c r="DC403" i="3"/>
  <c r="DC392" i="3"/>
  <c r="DC393" i="3"/>
  <c r="DC394" i="3"/>
  <c r="DC395" i="3"/>
  <c r="DC396" i="3"/>
  <c r="DC398" i="3"/>
  <c r="DC399" i="3"/>
  <c r="DC401" i="3"/>
  <c r="DC402" i="3"/>
  <c r="DC404" i="3"/>
  <c r="DC397" i="3"/>
  <c r="DC400" i="3"/>
  <c r="DB403" i="3"/>
  <c r="DB392" i="3"/>
  <c r="DB393" i="3"/>
  <c r="DB394" i="3"/>
  <c r="DB395" i="3"/>
  <c r="DB396" i="3"/>
  <c r="DB398" i="3"/>
  <c r="DB399" i="3"/>
  <c r="DB401" i="3"/>
  <c r="DB402" i="3"/>
  <c r="DB404" i="3"/>
  <c r="DB397" i="3"/>
  <c r="DB400" i="3"/>
  <c r="DA403" i="3"/>
  <c r="DA392" i="3"/>
  <c r="DA393" i="3"/>
  <c r="DA394" i="3"/>
  <c r="DA395" i="3"/>
  <c r="DA396" i="3"/>
  <c r="DA398" i="3"/>
  <c r="DA399" i="3"/>
  <c r="DA401" i="3"/>
  <c r="DA402" i="3"/>
  <c r="DA404" i="3"/>
  <c r="DA397" i="3"/>
  <c r="DA400" i="3"/>
  <c r="CZ403" i="3"/>
  <c r="CZ392" i="3"/>
  <c r="CZ393" i="3"/>
  <c r="CZ394" i="3"/>
  <c r="CZ395" i="3"/>
  <c r="CZ396" i="3"/>
  <c r="CZ398" i="3"/>
  <c r="CZ399" i="3"/>
  <c r="CZ401" i="3"/>
  <c r="CZ402" i="3"/>
  <c r="CZ404" i="3"/>
  <c r="CZ397" i="3"/>
  <c r="CZ400" i="3"/>
  <c r="CY403" i="3"/>
  <c r="CY392" i="3"/>
  <c r="CY393" i="3"/>
  <c r="CY394" i="3"/>
  <c r="CY395" i="3"/>
  <c r="CY396" i="3"/>
  <c r="CY398" i="3"/>
  <c r="CY399" i="3"/>
  <c r="CY401" i="3"/>
  <c r="CY402" i="3"/>
  <c r="CY404" i="3"/>
  <c r="CY397" i="3"/>
  <c r="CY400" i="3"/>
  <c r="CX403" i="3"/>
  <c r="CX392" i="3"/>
  <c r="CX393" i="3"/>
  <c r="CX394" i="3"/>
  <c r="CX395" i="3"/>
  <c r="CX396" i="3"/>
  <c r="CX398" i="3"/>
  <c r="CX399" i="3"/>
  <c r="CX401" i="3"/>
  <c r="CX402" i="3"/>
  <c r="CX404" i="3"/>
  <c r="CX397" i="3"/>
  <c r="CX400" i="3"/>
  <c r="CW403" i="3"/>
  <c r="CW392" i="3"/>
  <c r="CW393" i="3"/>
  <c r="CW394" i="3"/>
  <c r="CW395" i="3"/>
  <c r="CW396" i="3"/>
  <c r="CW398" i="3"/>
  <c r="CW399" i="3"/>
  <c r="CW401" i="3"/>
  <c r="CW402" i="3"/>
  <c r="CW404" i="3"/>
  <c r="CW397" i="3"/>
  <c r="CW400" i="3"/>
  <c r="CV403" i="3"/>
  <c r="CV392" i="3"/>
  <c r="CV393" i="3"/>
  <c r="CV394" i="3"/>
  <c r="CV395" i="3"/>
  <c r="CV396" i="3"/>
  <c r="CV398" i="3"/>
  <c r="CV399" i="3"/>
  <c r="CV401" i="3"/>
  <c r="CV402" i="3"/>
  <c r="CV404" i="3"/>
  <c r="CV397" i="3"/>
  <c r="CV400" i="3"/>
  <c r="CU403" i="3"/>
  <c r="CU392" i="3"/>
  <c r="CU393" i="3"/>
  <c r="CU394" i="3"/>
  <c r="CU395" i="3"/>
  <c r="CU396" i="3"/>
  <c r="CU398" i="3"/>
  <c r="CU399" i="3"/>
  <c r="CU401" i="3"/>
  <c r="CU402" i="3"/>
  <c r="CU404" i="3"/>
  <c r="CU397" i="3"/>
  <c r="CU400" i="3"/>
  <c r="CT403" i="3"/>
  <c r="CT392" i="3"/>
  <c r="CT393" i="3"/>
  <c r="CT394" i="3"/>
  <c r="CT395" i="3"/>
  <c r="CT396" i="3"/>
  <c r="CT398" i="3"/>
  <c r="CT399" i="3"/>
  <c r="CT401" i="3"/>
  <c r="CT402" i="3"/>
  <c r="CT404" i="3"/>
  <c r="CT397" i="3"/>
  <c r="CT400" i="3"/>
  <c r="CS403" i="3"/>
  <c r="CS392" i="3"/>
  <c r="CS393" i="3"/>
  <c r="CS394" i="3"/>
  <c r="CS395" i="3"/>
  <c r="CS396" i="3"/>
  <c r="CS398" i="3"/>
  <c r="CS399" i="3"/>
  <c r="CS401" i="3"/>
  <c r="CS402" i="3"/>
  <c r="CS404" i="3"/>
  <c r="CS397" i="3"/>
  <c r="CS400" i="3"/>
  <c r="CR403" i="3"/>
  <c r="CR392" i="3"/>
  <c r="CR393" i="3"/>
  <c r="CR394" i="3"/>
  <c r="CR395" i="3"/>
  <c r="CR396" i="3"/>
  <c r="CR398" i="3"/>
  <c r="CR399" i="3"/>
  <c r="CR401" i="3"/>
  <c r="CR402" i="3"/>
  <c r="CR404" i="3"/>
  <c r="CR397" i="3"/>
  <c r="CR400" i="3"/>
  <c r="CQ403" i="3"/>
  <c r="CQ392" i="3"/>
  <c r="CQ393" i="3"/>
  <c r="CQ394" i="3"/>
  <c r="CQ395" i="3"/>
  <c r="CQ396" i="3"/>
  <c r="CQ398" i="3"/>
  <c r="CQ399" i="3"/>
  <c r="CQ401" i="3"/>
  <c r="CQ402" i="3"/>
  <c r="CQ404" i="3"/>
  <c r="CQ397" i="3"/>
  <c r="CQ400" i="3"/>
  <c r="CP403" i="3"/>
  <c r="CP392" i="3"/>
  <c r="CP393" i="3"/>
  <c r="CP394" i="3"/>
  <c r="CP395" i="3"/>
  <c r="CP396" i="3"/>
  <c r="CP398" i="3"/>
  <c r="CP399" i="3"/>
  <c r="CP401" i="3"/>
  <c r="CP402" i="3"/>
  <c r="CP404" i="3"/>
  <c r="CP397" i="3"/>
  <c r="CP400" i="3"/>
  <c r="CO403" i="3"/>
  <c r="CO392" i="3"/>
  <c r="CO393" i="3"/>
  <c r="CO394" i="3"/>
  <c r="CO395" i="3"/>
  <c r="CO396" i="3"/>
  <c r="CO398" i="3"/>
  <c r="CO399" i="3"/>
  <c r="CO401" i="3"/>
  <c r="CO402" i="3"/>
  <c r="CO404" i="3"/>
  <c r="CO397" i="3"/>
  <c r="CO400" i="3"/>
  <c r="CN403" i="3"/>
  <c r="CN392" i="3"/>
  <c r="CN393" i="3"/>
  <c r="CN394" i="3"/>
  <c r="CN395" i="3"/>
  <c r="CN396" i="3"/>
  <c r="CN398" i="3"/>
  <c r="CN399" i="3"/>
  <c r="CN401" i="3"/>
  <c r="CN402" i="3"/>
  <c r="CN404" i="3"/>
  <c r="CN397" i="3"/>
  <c r="CN400" i="3"/>
  <c r="CM403" i="3"/>
  <c r="CM392" i="3"/>
  <c r="CM393" i="3"/>
  <c r="CM394" i="3"/>
  <c r="CM395" i="3"/>
  <c r="CM396" i="3"/>
  <c r="CM398" i="3"/>
  <c r="CM399" i="3"/>
  <c r="CM401" i="3"/>
  <c r="CM402" i="3"/>
  <c r="CM404" i="3"/>
  <c r="CM397" i="3"/>
  <c r="CM400" i="3"/>
  <c r="CL403" i="3"/>
  <c r="CL392" i="3"/>
  <c r="CL393" i="3"/>
  <c r="CL394" i="3"/>
  <c r="CL395" i="3"/>
  <c r="CL396" i="3"/>
  <c r="CL398" i="3"/>
  <c r="CL399" i="3"/>
  <c r="CL401" i="3"/>
  <c r="CL402" i="3"/>
  <c r="CL404" i="3"/>
  <c r="CL397" i="3"/>
  <c r="CL400" i="3"/>
  <c r="CK403" i="3"/>
  <c r="CK392" i="3"/>
  <c r="CK393" i="3"/>
  <c r="CK394" i="3"/>
  <c r="CK395" i="3"/>
  <c r="CK396" i="3"/>
  <c r="CK398" i="3"/>
  <c r="CK399" i="3"/>
  <c r="CK401" i="3"/>
  <c r="CK402" i="3"/>
  <c r="CK404" i="3"/>
  <c r="CK397" i="3"/>
  <c r="CK400" i="3"/>
  <c r="CJ403" i="3"/>
  <c r="CJ392" i="3"/>
  <c r="CJ393" i="3"/>
  <c r="CJ394" i="3"/>
  <c r="CJ395" i="3"/>
  <c r="CJ396" i="3"/>
  <c r="CJ398" i="3"/>
  <c r="CJ399" i="3"/>
  <c r="CJ401" i="3"/>
  <c r="CJ402" i="3"/>
  <c r="CJ404" i="3"/>
  <c r="CJ397" i="3"/>
  <c r="CJ400" i="3"/>
  <c r="CI403" i="3"/>
  <c r="CI392" i="3"/>
  <c r="CI393" i="3"/>
  <c r="CI394" i="3"/>
  <c r="CI395" i="3"/>
  <c r="CI396" i="3"/>
  <c r="CI398" i="3"/>
  <c r="CI399" i="3"/>
  <c r="CI401" i="3"/>
  <c r="CI402" i="3"/>
  <c r="CI404" i="3"/>
  <c r="CI397" i="3"/>
  <c r="CI400" i="3"/>
  <c r="CH403" i="3"/>
  <c r="CH392" i="3"/>
  <c r="CH393" i="3"/>
  <c r="CH394" i="3"/>
  <c r="CH395" i="3"/>
  <c r="CH396" i="3"/>
  <c r="CH398" i="3"/>
  <c r="CH399" i="3"/>
  <c r="CH401" i="3"/>
  <c r="CH402" i="3"/>
  <c r="CH404" i="3"/>
  <c r="CH397" i="3"/>
  <c r="CH400" i="3"/>
  <c r="CG403" i="3"/>
  <c r="CG392" i="3"/>
  <c r="CG393" i="3"/>
  <c r="CG394" i="3"/>
  <c r="CG395" i="3"/>
  <c r="CG396" i="3"/>
  <c r="CG398" i="3"/>
  <c r="CG399" i="3"/>
  <c r="CG401" i="3"/>
  <c r="CG402" i="3"/>
  <c r="CG404" i="3"/>
  <c r="CG397" i="3"/>
  <c r="CG400" i="3"/>
  <c r="CF403" i="3"/>
  <c r="CF392" i="3"/>
  <c r="CF393" i="3"/>
  <c r="CF394" i="3"/>
  <c r="CF395" i="3"/>
  <c r="CF396" i="3"/>
  <c r="CF398" i="3"/>
  <c r="CF399" i="3"/>
  <c r="CF401" i="3"/>
  <c r="CF402" i="3"/>
  <c r="CF404" i="3"/>
  <c r="CF397" i="3"/>
  <c r="CF400" i="3"/>
  <c r="CE403" i="3"/>
  <c r="CE392" i="3"/>
  <c r="CE393" i="3"/>
  <c r="CE394" i="3"/>
  <c r="CE395" i="3"/>
  <c r="CE396" i="3"/>
  <c r="CE398" i="3"/>
  <c r="CE399" i="3"/>
  <c r="CE401" i="3"/>
  <c r="CE402" i="3"/>
  <c r="CE404" i="3"/>
  <c r="CE397" i="3"/>
  <c r="CE400" i="3"/>
  <c r="CD403" i="3"/>
  <c r="CD392" i="3"/>
  <c r="CD393" i="3"/>
  <c r="CD394" i="3"/>
  <c r="CD395" i="3"/>
  <c r="CD396" i="3"/>
  <c r="CD398" i="3"/>
  <c r="CD399" i="3"/>
  <c r="CD401" i="3"/>
  <c r="CD402" i="3"/>
  <c r="CD404" i="3"/>
  <c r="CD397" i="3"/>
  <c r="CD400" i="3"/>
  <c r="CC403" i="3"/>
  <c r="CC392" i="3"/>
  <c r="CC393" i="3"/>
  <c r="CC394" i="3"/>
  <c r="CC395" i="3"/>
  <c r="CC396" i="3"/>
  <c r="CC398" i="3"/>
  <c r="CC399" i="3"/>
  <c r="CC401" i="3"/>
  <c r="CC402" i="3"/>
  <c r="CC404" i="3"/>
  <c r="CC397" i="3"/>
  <c r="CC400" i="3"/>
  <c r="CB403" i="3"/>
  <c r="CB392" i="3"/>
  <c r="CB393" i="3"/>
  <c r="CB394" i="3"/>
  <c r="CB395" i="3"/>
  <c r="CB396" i="3"/>
  <c r="CB398" i="3"/>
  <c r="CB399" i="3"/>
  <c r="CB401" i="3"/>
  <c r="CB402" i="3"/>
  <c r="CB404" i="3"/>
  <c r="CB397" i="3"/>
  <c r="CB400" i="3"/>
  <c r="CA403" i="3"/>
  <c r="CA392" i="3"/>
  <c r="CA393" i="3"/>
  <c r="CA394" i="3"/>
  <c r="CA395" i="3"/>
  <c r="CA396" i="3"/>
  <c r="CA398" i="3"/>
  <c r="CA399" i="3"/>
  <c r="CA401" i="3"/>
  <c r="CA402" i="3"/>
  <c r="CA404" i="3"/>
  <c r="CA397" i="3"/>
  <c r="CA400" i="3"/>
  <c r="BZ403" i="3"/>
  <c r="BZ392" i="3"/>
  <c r="BZ393" i="3"/>
  <c r="BZ394" i="3"/>
  <c r="BZ395" i="3"/>
  <c r="BZ396" i="3"/>
  <c r="BZ398" i="3"/>
  <c r="BZ399" i="3"/>
  <c r="BZ401" i="3"/>
  <c r="BZ402" i="3"/>
  <c r="BZ404" i="3"/>
  <c r="BZ397" i="3"/>
  <c r="BZ400" i="3"/>
  <c r="BY403" i="3"/>
  <c r="BY392" i="3"/>
  <c r="BY393" i="3"/>
  <c r="BY394" i="3"/>
  <c r="BY395" i="3"/>
  <c r="BY396" i="3"/>
  <c r="BY398" i="3"/>
  <c r="BY399" i="3"/>
  <c r="BY401" i="3"/>
  <c r="BY402" i="3"/>
  <c r="BY404" i="3"/>
  <c r="BY397" i="3"/>
  <c r="BY400" i="3"/>
  <c r="BW403" i="3"/>
  <c r="BW392" i="3"/>
  <c r="BW393" i="3"/>
  <c r="BW394" i="3"/>
  <c r="BW395" i="3"/>
  <c r="BW396" i="3"/>
  <c r="BW398" i="3"/>
  <c r="BW399" i="3"/>
  <c r="BW401" i="3"/>
  <c r="BW402" i="3"/>
  <c r="BW404" i="3"/>
  <c r="BW397" i="3"/>
  <c r="BW400" i="3"/>
  <c r="BV403" i="3"/>
  <c r="BV392" i="3"/>
  <c r="BV393" i="3"/>
  <c r="BV394" i="3"/>
  <c r="BV395" i="3"/>
  <c r="BV396" i="3"/>
  <c r="BV398" i="3"/>
  <c r="BV399" i="3"/>
  <c r="BV401" i="3"/>
  <c r="BV402" i="3"/>
  <c r="BV404" i="3"/>
  <c r="BV397" i="3"/>
  <c r="BV400" i="3"/>
  <c r="BU403" i="3"/>
  <c r="BU392" i="3"/>
  <c r="BU393" i="3"/>
  <c r="BU394" i="3"/>
  <c r="BU395" i="3"/>
  <c r="BU396" i="3"/>
  <c r="BU398" i="3"/>
  <c r="BU399" i="3"/>
  <c r="BU401" i="3"/>
  <c r="BU402" i="3"/>
  <c r="BU404" i="3"/>
  <c r="BU397" i="3"/>
  <c r="BU400" i="3"/>
  <c r="BT403" i="3"/>
  <c r="BT392" i="3"/>
  <c r="BT393" i="3"/>
  <c r="BT394" i="3"/>
  <c r="BT395" i="3"/>
  <c r="BT396" i="3"/>
  <c r="BT398" i="3"/>
  <c r="BT399" i="3"/>
  <c r="BT401" i="3"/>
  <c r="BT402" i="3"/>
  <c r="BT404" i="3"/>
  <c r="BT397" i="3"/>
  <c r="BT400" i="3"/>
  <c r="BS403" i="3"/>
  <c r="BS392" i="3"/>
  <c r="BS393" i="3"/>
  <c r="BS394" i="3"/>
  <c r="BS395" i="3"/>
  <c r="BS396" i="3"/>
  <c r="BS398" i="3"/>
  <c r="BS399" i="3"/>
  <c r="BS401" i="3"/>
  <c r="BS402" i="3"/>
  <c r="BS404" i="3"/>
  <c r="BS397" i="3"/>
  <c r="BS400" i="3"/>
  <c r="BR403" i="3"/>
  <c r="BR392" i="3"/>
  <c r="BR393" i="3"/>
  <c r="BR394" i="3"/>
  <c r="BR395" i="3"/>
  <c r="BR396" i="3"/>
  <c r="BR398" i="3"/>
  <c r="BR399" i="3"/>
  <c r="BR401" i="3"/>
  <c r="BR402" i="3"/>
  <c r="BR404" i="3"/>
  <c r="BR397" i="3"/>
  <c r="BR400" i="3"/>
  <c r="BQ403" i="3"/>
  <c r="BQ392" i="3"/>
  <c r="BQ393" i="3"/>
  <c r="BQ394" i="3"/>
  <c r="BQ395" i="3"/>
  <c r="BQ396" i="3"/>
  <c r="BQ398" i="3"/>
  <c r="BQ399" i="3"/>
  <c r="BQ401" i="3"/>
  <c r="BQ402" i="3"/>
  <c r="BQ404" i="3"/>
  <c r="BQ397" i="3"/>
  <c r="BQ400" i="3"/>
  <c r="BP403" i="3"/>
  <c r="BP392" i="3"/>
  <c r="BP393" i="3"/>
  <c r="BP394" i="3"/>
  <c r="BP395" i="3"/>
  <c r="BP396" i="3"/>
  <c r="BP398" i="3"/>
  <c r="BP399" i="3"/>
  <c r="BP401" i="3"/>
  <c r="BP402" i="3"/>
  <c r="BP404" i="3"/>
  <c r="BP397" i="3"/>
  <c r="BP400" i="3"/>
  <c r="BO403" i="3"/>
  <c r="BO392" i="3"/>
  <c r="BO393" i="3"/>
  <c r="BO394" i="3"/>
  <c r="BO395" i="3"/>
  <c r="BO396" i="3"/>
  <c r="BO398" i="3"/>
  <c r="BO399" i="3"/>
  <c r="BO401" i="3"/>
  <c r="BO402" i="3"/>
  <c r="BO404" i="3"/>
  <c r="BO397" i="3"/>
  <c r="BO400" i="3"/>
  <c r="BN403" i="3"/>
  <c r="BN392" i="3"/>
  <c r="BN393" i="3"/>
  <c r="BN394" i="3"/>
  <c r="BN395" i="3"/>
  <c r="BN396" i="3"/>
  <c r="BN398" i="3"/>
  <c r="BN399" i="3"/>
  <c r="BN401" i="3"/>
  <c r="BN402" i="3"/>
  <c r="BN404" i="3"/>
  <c r="BN397" i="3"/>
  <c r="BN400" i="3"/>
  <c r="BM403" i="3"/>
  <c r="BM392" i="3"/>
  <c r="BM393" i="3"/>
  <c r="BM394" i="3"/>
  <c r="BM395" i="3"/>
  <c r="BM396" i="3"/>
  <c r="BM398" i="3"/>
  <c r="BM399" i="3"/>
  <c r="BM401" i="3"/>
  <c r="BM402" i="3"/>
  <c r="BM404" i="3"/>
  <c r="BM397" i="3"/>
  <c r="BM400" i="3"/>
  <c r="BL403" i="3"/>
  <c r="BL392" i="3"/>
  <c r="BL393" i="3"/>
  <c r="BL394" i="3"/>
  <c r="BL395" i="3"/>
  <c r="BL396" i="3"/>
  <c r="BL398" i="3"/>
  <c r="BL399" i="3"/>
  <c r="BL401" i="3"/>
  <c r="BL402" i="3"/>
  <c r="BL404" i="3"/>
  <c r="BL397" i="3"/>
  <c r="BL400" i="3"/>
  <c r="BK403" i="3"/>
  <c r="BK392" i="3"/>
  <c r="BK393" i="3"/>
  <c r="BK394" i="3"/>
  <c r="BK395" i="3"/>
  <c r="BK396" i="3"/>
  <c r="BK398" i="3"/>
  <c r="BK399" i="3"/>
  <c r="BK401" i="3"/>
  <c r="BK402" i="3"/>
  <c r="BK404" i="3"/>
  <c r="BK397" i="3"/>
  <c r="BK400" i="3"/>
  <c r="BJ403" i="3"/>
  <c r="BJ392" i="3"/>
  <c r="BJ393" i="3"/>
  <c r="BJ394" i="3"/>
  <c r="BJ395" i="3"/>
  <c r="BJ396" i="3"/>
  <c r="BJ398" i="3"/>
  <c r="BJ399" i="3"/>
  <c r="BJ401" i="3"/>
  <c r="BJ402" i="3"/>
  <c r="BJ404" i="3"/>
  <c r="BJ397" i="3"/>
  <c r="BJ400" i="3"/>
  <c r="BI403" i="3"/>
  <c r="BI392" i="3"/>
  <c r="BI393" i="3"/>
  <c r="BI394" i="3"/>
  <c r="BI395" i="3"/>
  <c r="BI396" i="3"/>
  <c r="BI398" i="3"/>
  <c r="BI399" i="3"/>
  <c r="BI401" i="3"/>
  <c r="BI402" i="3"/>
  <c r="BI404" i="3"/>
  <c r="BI397" i="3"/>
  <c r="BI400" i="3"/>
  <c r="BH403" i="3"/>
  <c r="BH392" i="3"/>
  <c r="BH393" i="3"/>
  <c r="BH394" i="3"/>
  <c r="BH395" i="3"/>
  <c r="BH396" i="3"/>
  <c r="BH398" i="3"/>
  <c r="BH399" i="3"/>
  <c r="BH401" i="3"/>
  <c r="BH402" i="3"/>
  <c r="BH404" i="3"/>
  <c r="BH397" i="3"/>
  <c r="BH400" i="3"/>
  <c r="BG403" i="3"/>
  <c r="BG392" i="3"/>
  <c r="BG393" i="3"/>
  <c r="BG394" i="3"/>
  <c r="BG395" i="3"/>
  <c r="BG396" i="3"/>
  <c r="BG398" i="3"/>
  <c r="BG399" i="3"/>
  <c r="BG401" i="3"/>
  <c r="BG402" i="3"/>
  <c r="BG404" i="3"/>
  <c r="BG397" i="3"/>
  <c r="BG400" i="3"/>
  <c r="BF403" i="3"/>
  <c r="BF392" i="3"/>
  <c r="BF393" i="3"/>
  <c r="BF394" i="3"/>
  <c r="BF395" i="3"/>
  <c r="BF396" i="3"/>
  <c r="BF398" i="3"/>
  <c r="BF399" i="3"/>
  <c r="BF401" i="3"/>
  <c r="BF402" i="3"/>
  <c r="BF404" i="3"/>
  <c r="BF397" i="3"/>
  <c r="BF400" i="3"/>
  <c r="BE403" i="3"/>
  <c r="BE392" i="3"/>
  <c r="BE393" i="3"/>
  <c r="BE394" i="3"/>
  <c r="BE395" i="3"/>
  <c r="BE396" i="3"/>
  <c r="BE398" i="3"/>
  <c r="BE399" i="3"/>
  <c r="BE401" i="3"/>
  <c r="BE402" i="3"/>
  <c r="BE404" i="3"/>
  <c r="BE397" i="3"/>
  <c r="BE400" i="3"/>
  <c r="BD403" i="3"/>
  <c r="BD392" i="3"/>
  <c r="BD393" i="3"/>
  <c r="BD394" i="3"/>
  <c r="BD395" i="3"/>
  <c r="BD396" i="3"/>
  <c r="BD398" i="3"/>
  <c r="BD399" i="3"/>
  <c r="BD401" i="3"/>
  <c r="BD402" i="3"/>
  <c r="BD404" i="3"/>
  <c r="BD397" i="3"/>
  <c r="BD400" i="3"/>
  <c r="BC403" i="3"/>
  <c r="BC392" i="3"/>
  <c r="BC393" i="3"/>
  <c r="BC394" i="3"/>
  <c r="BC395" i="3"/>
  <c r="BC396" i="3"/>
  <c r="BC398" i="3"/>
  <c r="BC399" i="3"/>
  <c r="BC401" i="3"/>
  <c r="BC402" i="3"/>
  <c r="BC404" i="3"/>
  <c r="BC397" i="3"/>
  <c r="BC400" i="3"/>
  <c r="BB403" i="3"/>
  <c r="BB392" i="3"/>
  <c r="BB393" i="3"/>
  <c r="BB394" i="3"/>
  <c r="BB395" i="3"/>
  <c r="BB396" i="3"/>
  <c r="BB398" i="3"/>
  <c r="BB399" i="3"/>
  <c r="BB401" i="3"/>
  <c r="BB402" i="3"/>
  <c r="BB404" i="3"/>
  <c r="BB397" i="3"/>
  <c r="BB400" i="3"/>
  <c r="BA403" i="3"/>
  <c r="BA392" i="3"/>
  <c r="BA393" i="3"/>
  <c r="BA394" i="3"/>
  <c r="BA395" i="3"/>
  <c r="BA396" i="3"/>
  <c r="BA398" i="3"/>
  <c r="BA399" i="3"/>
  <c r="BA401" i="3"/>
  <c r="BA402" i="3"/>
  <c r="BA404" i="3"/>
  <c r="BA397" i="3"/>
  <c r="BA400" i="3"/>
  <c r="AZ403" i="3"/>
  <c r="AZ392" i="3"/>
  <c r="AZ393" i="3"/>
  <c r="AZ394" i="3"/>
  <c r="AZ395" i="3"/>
  <c r="AZ396" i="3"/>
  <c r="AZ398" i="3"/>
  <c r="AZ399" i="3"/>
  <c r="AZ401" i="3"/>
  <c r="AZ402" i="3"/>
  <c r="AZ404" i="3"/>
  <c r="AZ397" i="3"/>
  <c r="AZ400" i="3"/>
  <c r="AY403" i="3"/>
  <c r="AY392" i="3"/>
  <c r="AY393" i="3"/>
  <c r="AY394" i="3"/>
  <c r="AY395" i="3"/>
  <c r="AY396" i="3"/>
  <c r="AY398" i="3"/>
  <c r="AY399" i="3"/>
  <c r="AY401" i="3"/>
  <c r="AY402" i="3"/>
  <c r="AY404" i="3"/>
  <c r="AY397" i="3"/>
  <c r="AY400" i="3"/>
  <c r="AX403" i="3"/>
  <c r="AX392" i="3"/>
  <c r="AX393" i="3"/>
  <c r="AX394" i="3"/>
  <c r="AX395" i="3"/>
  <c r="AX396" i="3"/>
  <c r="AX398" i="3"/>
  <c r="AX399" i="3"/>
  <c r="AX401" i="3"/>
  <c r="AX402" i="3"/>
  <c r="AX404" i="3"/>
  <c r="AX397" i="3"/>
  <c r="AX400" i="3"/>
  <c r="AW403" i="3"/>
  <c r="AW392" i="3"/>
  <c r="AW393" i="3"/>
  <c r="AW394" i="3"/>
  <c r="AW395" i="3"/>
  <c r="AW396" i="3"/>
  <c r="AW398" i="3"/>
  <c r="AW399" i="3"/>
  <c r="AW401" i="3"/>
  <c r="AW402" i="3"/>
  <c r="AW404" i="3"/>
  <c r="AW397" i="3"/>
  <c r="AW400" i="3"/>
  <c r="AV403" i="3"/>
  <c r="AV392" i="3"/>
  <c r="AV393" i="3"/>
  <c r="AV394" i="3"/>
  <c r="AV395" i="3"/>
  <c r="AV396" i="3"/>
  <c r="AV398" i="3"/>
  <c r="AV399" i="3"/>
  <c r="AV401" i="3"/>
  <c r="AV402" i="3"/>
  <c r="AV404" i="3"/>
  <c r="AV397" i="3"/>
  <c r="AV400" i="3"/>
  <c r="AU403" i="3"/>
  <c r="AU392" i="3"/>
  <c r="AU393" i="3"/>
  <c r="AU394" i="3"/>
  <c r="AU395" i="3"/>
  <c r="AU396" i="3"/>
  <c r="AU398" i="3"/>
  <c r="AU399" i="3"/>
  <c r="AU401" i="3"/>
  <c r="AU402" i="3"/>
  <c r="AU404" i="3"/>
  <c r="AU397" i="3"/>
  <c r="AU400" i="3"/>
  <c r="AT403" i="3"/>
  <c r="AT392" i="3"/>
  <c r="AT393" i="3"/>
  <c r="AT394" i="3"/>
  <c r="AT395" i="3"/>
  <c r="AT396" i="3"/>
  <c r="AT398" i="3"/>
  <c r="AT399" i="3"/>
  <c r="AT401" i="3"/>
  <c r="AT402" i="3"/>
  <c r="AT404" i="3"/>
  <c r="AT397" i="3"/>
  <c r="AT400" i="3"/>
  <c r="AS403" i="3"/>
  <c r="AS392" i="3"/>
  <c r="AS393" i="3"/>
  <c r="AS394" i="3"/>
  <c r="AS395" i="3"/>
  <c r="AS396" i="3"/>
  <c r="AS398" i="3"/>
  <c r="AS399" i="3"/>
  <c r="AS401" i="3"/>
  <c r="AS402" i="3"/>
  <c r="AS404" i="3"/>
  <c r="AS397" i="3"/>
  <c r="AS400" i="3"/>
  <c r="AR403" i="3"/>
  <c r="AR392" i="3"/>
  <c r="AR393" i="3"/>
  <c r="AR394" i="3"/>
  <c r="AR395" i="3"/>
  <c r="AR396" i="3"/>
  <c r="AR398" i="3"/>
  <c r="AR399" i="3"/>
  <c r="AR401" i="3"/>
  <c r="AR402" i="3"/>
  <c r="AR404" i="3"/>
  <c r="AR397" i="3"/>
  <c r="AR400" i="3"/>
  <c r="AQ403" i="3"/>
  <c r="AQ392" i="3"/>
  <c r="AQ393" i="3"/>
  <c r="AQ394" i="3"/>
  <c r="AQ395" i="3"/>
  <c r="AQ396" i="3"/>
  <c r="AQ398" i="3"/>
  <c r="AQ399" i="3"/>
  <c r="AQ401" i="3"/>
  <c r="AQ402" i="3"/>
  <c r="AQ404" i="3"/>
  <c r="AQ397" i="3"/>
  <c r="AQ400" i="3"/>
  <c r="AP403" i="3"/>
  <c r="AP392" i="3"/>
  <c r="AP393" i="3"/>
  <c r="AP394" i="3"/>
  <c r="AP395" i="3"/>
  <c r="AP396" i="3"/>
  <c r="AP398" i="3"/>
  <c r="AP399" i="3"/>
  <c r="AP401" i="3"/>
  <c r="AP402" i="3"/>
  <c r="AP404" i="3"/>
  <c r="AP397" i="3"/>
  <c r="AP400" i="3"/>
  <c r="AO403" i="3"/>
  <c r="AO392" i="3"/>
  <c r="AO393" i="3"/>
  <c r="AO394" i="3"/>
  <c r="AO395" i="3"/>
  <c r="AO396" i="3"/>
  <c r="AO398" i="3"/>
  <c r="AO399" i="3"/>
  <c r="AO401" i="3"/>
  <c r="AO402" i="3"/>
  <c r="AO404" i="3"/>
  <c r="AO397" i="3"/>
  <c r="AO400" i="3"/>
  <c r="AN403" i="3"/>
  <c r="AN392" i="3"/>
  <c r="AN393" i="3"/>
  <c r="AN394" i="3"/>
  <c r="AN395" i="3"/>
  <c r="AN396" i="3"/>
  <c r="AN398" i="3"/>
  <c r="AN399" i="3"/>
  <c r="AN401" i="3"/>
  <c r="AN402" i="3"/>
  <c r="AN404" i="3"/>
  <c r="AN397" i="3"/>
  <c r="AN400" i="3"/>
  <c r="AM403" i="3"/>
  <c r="AM392" i="3"/>
  <c r="AM393" i="3"/>
  <c r="AM394" i="3"/>
  <c r="AM395" i="3"/>
  <c r="AM396" i="3"/>
  <c r="AM398" i="3"/>
  <c r="AM399" i="3"/>
  <c r="AM401" i="3"/>
  <c r="AM402" i="3"/>
  <c r="AM404" i="3"/>
  <c r="AM397" i="3"/>
  <c r="AM400" i="3"/>
  <c r="AL403" i="3"/>
  <c r="AL392" i="3"/>
  <c r="AL393" i="3"/>
  <c r="AL394" i="3"/>
  <c r="AL395" i="3"/>
  <c r="AL396" i="3"/>
  <c r="AL398" i="3"/>
  <c r="AL399" i="3"/>
  <c r="AL401" i="3"/>
  <c r="AL402" i="3"/>
  <c r="AL404" i="3"/>
  <c r="AL397" i="3"/>
  <c r="AL400" i="3"/>
  <c r="AK403" i="3"/>
  <c r="AK392" i="3"/>
  <c r="AK393" i="3"/>
  <c r="AK394" i="3"/>
  <c r="AK395" i="3"/>
  <c r="AK396" i="3"/>
  <c r="AK398" i="3"/>
  <c r="AK399" i="3"/>
  <c r="AK401" i="3"/>
  <c r="AK402" i="3"/>
  <c r="AK404" i="3"/>
  <c r="AK397" i="3"/>
  <c r="AK400" i="3"/>
  <c r="AJ403" i="3"/>
  <c r="AJ392" i="3"/>
  <c r="AJ393" i="3"/>
  <c r="AJ394" i="3"/>
  <c r="AJ395" i="3"/>
  <c r="AJ396" i="3"/>
  <c r="AJ398" i="3"/>
  <c r="AJ399" i="3"/>
  <c r="AJ401" i="3"/>
  <c r="AJ402" i="3"/>
  <c r="AJ404" i="3"/>
  <c r="AJ397" i="3"/>
  <c r="AJ400" i="3"/>
  <c r="AI403" i="3"/>
  <c r="AI392" i="3"/>
  <c r="AI393" i="3"/>
  <c r="AI394" i="3"/>
  <c r="AI395" i="3"/>
  <c r="AI396" i="3"/>
  <c r="AI398" i="3"/>
  <c r="AI399" i="3"/>
  <c r="AI401" i="3"/>
  <c r="AI402" i="3"/>
  <c r="AI404" i="3"/>
  <c r="AI397" i="3"/>
  <c r="AI400" i="3"/>
  <c r="AH403" i="3"/>
  <c r="AH392" i="3"/>
  <c r="AH393" i="3"/>
  <c r="AH394" i="3"/>
  <c r="AH395" i="3"/>
  <c r="AH396" i="3"/>
  <c r="AH398" i="3"/>
  <c r="AH399" i="3"/>
  <c r="AH401" i="3"/>
  <c r="AH402" i="3"/>
  <c r="AH404" i="3"/>
  <c r="AH397" i="3"/>
  <c r="AH400" i="3"/>
  <c r="AG403" i="3"/>
  <c r="AG392" i="3"/>
  <c r="AG393" i="3"/>
  <c r="AG394" i="3"/>
  <c r="AG395" i="3"/>
  <c r="AG396" i="3"/>
  <c r="AG398" i="3"/>
  <c r="AG399" i="3"/>
  <c r="AG401" i="3"/>
  <c r="AG402" i="3"/>
  <c r="AG404" i="3"/>
  <c r="AG397" i="3"/>
  <c r="AG400" i="3"/>
  <c r="AF403" i="3"/>
  <c r="AF392" i="3"/>
  <c r="AF393" i="3"/>
  <c r="AF394" i="3"/>
  <c r="AF395" i="3"/>
  <c r="AF396" i="3"/>
  <c r="AF398" i="3"/>
  <c r="AF399" i="3"/>
  <c r="AF401" i="3"/>
  <c r="AF402" i="3"/>
  <c r="AF404" i="3"/>
  <c r="AF397" i="3"/>
  <c r="AF400" i="3"/>
  <c r="AE403" i="3"/>
  <c r="AE392" i="3"/>
  <c r="AE393" i="3"/>
  <c r="AE394" i="3"/>
  <c r="AE395" i="3"/>
  <c r="AE396" i="3"/>
  <c r="AE398" i="3"/>
  <c r="AE399" i="3"/>
  <c r="AE401" i="3"/>
  <c r="AE402" i="3"/>
  <c r="AE404" i="3"/>
  <c r="AE397" i="3"/>
  <c r="AE400" i="3"/>
  <c r="AD403" i="3"/>
  <c r="AD392" i="3"/>
  <c r="AD393" i="3"/>
  <c r="AD394" i="3"/>
  <c r="AD395" i="3"/>
  <c r="AD396" i="3"/>
  <c r="AD398" i="3"/>
  <c r="AD399" i="3"/>
  <c r="AD401" i="3"/>
  <c r="AD402" i="3"/>
  <c r="AD404" i="3"/>
  <c r="AD397" i="3"/>
  <c r="AD400" i="3"/>
  <c r="AC403" i="3"/>
  <c r="AC392" i="3"/>
  <c r="AC393" i="3"/>
  <c r="AC394" i="3"/>
  <c r="AC395" i="3"/>
  <c r="AC396" i="3"/>
  <c r="AC398" i="3"/>
  <c r="AC399" i="3"/>
  <c r="AC401" i="3"/>
  <c r="AC402" i="3"/>
  <c r="AC404" i="3"/>
  <c r="AC397" i="3"/>
  <c r="AC400" i="3"/>
  <c r="AB403" i="3"/>
  <c r="AB392" i="3"/>
  <c r="AB393" i="3"/>
  <c r="AB394" i="3"/>
  <c r="AB395" i="3"/>
  <c r="AB396" i="3"/>
  <c r="AB398" i="3"/>
  <c r="AB399" i="3"/>
  <c r="AB401" i="3"/>
  <c r="AB402" i="3"/>
  <c r="AB404" i="3"/>
  <c r="AB397" i="3"/>
  <c r="AB400" i="3"/>
  <c r="AA403" i="3"/>
  <c r="AA392" i="3"/>
  <c r="AA393" i="3"/>
  <c r="AA394" i="3"/>
  <c r="AA395" i="3"/>
  <c r="AA396" i="3"/>
  <c r="AA398" i="3"/>
  <c r="AA399" i="3"/>
  <c r="AA401" i="3"/>
  <c r="AA402" i="3"/>
  <c r="AA404" i="3"/>
  <c r="AA397" i="3"/>
  <c r="AA400" i="3"/>
  <c r="Z403" i="3"/>
  <c r="Z392" i="3"/>
  <c r="Z393" i="3"/>
  <c r="Z394" i="3"/>
  <c r="Z395" i="3"/>
  <c r="Z396" i="3"/>
  <c r="Z398" i="3"/>
  <c r="Z399" i="3"/>
  <c r="Z401" i="3"/>
  <c r="Z402" i="3"/>
  <c r="Z404" i="3"/>
  <c r="Z397" i="3"/>
  <c r="Z400" i="3"/>
  <c r="Y403" i="3"/>
  <c r="Y392" i="3"/>
  <c r="Y393" i="3"/>
  <c r="Y394" i="3"/>
  <c r="Y395" i="3"/>
  <c r="Y396" i="3"/>
  <c r="Y398" i="3"/>
  <c r="Y399" i="3"/>
  <c r="Y401" i="3"/>
  <c r="Y402" i="3"/>
  <c r="Y404" i="3"/>
  <c r="Y397" i="3"/>
  <c r="Y400" i="3"/>
  <c r="X403" i="3"/>
  <c r="X392" i="3"/>
  <c r="X393" i="3"/>
  <c r="X394" i="3"/>
  <c r="X395" i="3"/>
  <c r="X396" i="3"/>
  <c r="X398" i="3"/>
  <c r="X399" i="3"/>
  <c r="X401" i="3"/>
  <c r="X402" i="3"/>
  <c r="X404" i="3"/>
  <c r="X397" i="3"/>
  <c r="X400" i="3"/>
  <c r="W403" i="3"/>
  <c r="W392" i="3"/>
  <c r="W393" i="3"/>
  <c r="W394" i="3"/>
  <c r="W395" i="3"/>
  <c r="W396" i="3"/>
  <c r="W398" i="3"/>
  <c r="W399" i="3"/>
  <c r="W401" i="3"/>
  <c r="W402" i="3"/>
  <c r="W404" i="3"/>
  <c r="W397" i="3"/>
  <c r="W400" i="3"/>
  <c r="V403" i="3"/>
  <c r="V392" i="3"/>
  <c r="V393" i="3"/>
  <c r="V394" i="3"/>
  <c r="V395" i="3"/>
  <c r="V396" i="3"/>
  <c r="V398" i="3"/>
  <c r="V399" i="3"/>
  <c r="V401" i="3"/>
  <c r="V402" i="3"/>
  <c r="V404" i="3"/>
  <c r="V397" i="3"/>
  <c r="V400" i="3"/>
  <c r="U403" i="3"/>
  <c r="U392" i="3"/>
  <c r="U393" i="3"/>
  <c r="U394" i="3"/>
  <c r="U395" i="3"/>
  <c r="U396" i="3"/>
  <c r="U398" i="3"/>
  <c r="U399" i="3"/>
  <c r="U401" i="3"/>
  <c r="U402" i="3"/>
  <c r="U404" i="3"/>
  <c r="U397" i="3"/>
  <c r="U400" i="3"/>
  <c r="T403" i="3"/>
  <c r="T392" i="3"/>
  <c r="T393" i="3"/>
  <c r="T394" i="3"/>
  <c r="T395" i="3"/>
  <c r="T396" i="3"/>
  <c r="T398" i="3"/>
  <c r="T399" i="3"/>
  <c r="T401" i="3"/>
  <c r="T402" i="3"/>
  <c r="T404" i="3"/>
  <c r="T397" i="3"/>
  <c r="T400" i="3"/>
  <c r="S403" i="3"/>
  <c r="S392" i="3"/>
  <c r="S393" i="3"/>
  <c r="S394" i="3"/>
  <c r="S395" i="3"/>
  <c r="S396" i="3"/>
  <c r="S398" i="3"/>
  <c r="S399" i="3"/>
  <c r="S401" i="3"/>
  <c r="S402" i="3"/>
  <c r="S404" i="3"/>
  <c r="S397" i="3"/>
  <c r="S400" i="3"/>
  <c r="R403" i="3"/>
  <c r="R392" i="3"/>
  <c r="R393" i="3"/>
  <c r="R394" i="3"/>
  <c r="R395" i="3"/>
  <c r="R396" i="3"/>
  <c r="R398" i="3"/>
  <c r="R399" i="3"/>
  <c r="R401" i="3"/>
  <c r="R402" i="3"/>
  <c r="R404" i="3"/>
  <c r="R397" i="3"/>
  <c r="R400" i="3"/>
  <c r="Q403" i="3"/>
  <c r="Q392" i="3"/>
  <c r="Q393" i="3"/>
  <c r="Q394" i="3"/>
  <c r="Q395" i="3"/>
  <c r="Q396" i="3"/>
  <c r="Q398" i="3"/>
  <c r="Q399" i="3"/>
  <c r="Q401" i="3"/>
  <c r="Q402" i="3"/>
  <c r="Q404" i="3"/>
  <c r="Q397" i="3"/>
  <c r="Q400" i="3"/>
  <c r="P403" i="3"/>
  <c r="P392" i="3"/>
  <c r="P393" i="3"/>
  <c r="P394" i="3"/>
  <c r="P395" i="3"/>
  <c r="P396" i="3"/>
  <c r="P398" i="3"/>
  <c r="P399" i="3"/>
  <c r="P401" i="3"/>
  <c r="P402" i="3"/>
  <c r="P404" i="3"/>
  <c r="P397" i="3"/>
  <c r="P400" i="3"/>
  <c r="O403" i="3"/>
  <c r="O392" i="3"/>
  <c r="O393" i="3"/>
  <c r="O394" i="3"/>
  <c r="O395" i="3"/>
  <c r="O396" i="3"/>
  <c r="O398" i="3"/>
  <c r="O399" i="3"/>
  <c r="O401" i="3"/>
  <c r="O402" i="3"/>
  <c r="O404" i="3"/>
  <c r="O397" i="3"/>
  <c r="O400" i="3"/>
  <c r="N403" i="3"/>
  <c r="N392" i="3"/>
  <c r="N393" i="3"/>
  <c r="N394" i="3"/>
  <c r="N395" i="3"/>
  <c r="N396" i="3"/>
  <c r="N398" i="3"/>
  <c r="N399" i="3"/>
  <c r="N401" i="3"/>
  <c r="N402" i="3"/>
  <c r="N404" i="3"/>
  <c r="N397" i="3"/>
  <c r="N400" i="3"/>
  <c r="M403" i="3"/>
  <c r="M392" i="3"/>
  <c r="M393" i="3"/>
  <c r="M394" i="3"/>
  <c r="M395" i="3"/>
  <c r="M396" i="3"/>
  <c r="M398" i="3"/>
  <c r="M399" i="3"/>
  <c r="M401" i="3"/>
  <c r="M402" i="3"/>
  <c r="M404" i="3"/>
  <c r="M397" i="3"/>
  <c r="M400" i="3"/>
  <c r="L403" i="3"/>
  <c r="L392" i="3"/>
  <c r="L393" i="3"/>
  <c r="L394" i="3"/>
  <c r="L395" i="3"/>
  <c r="L396" i="3"/>
  <c r="L398" i="3"/>
  <c r="L399" i="3"/>
  <c r="L401" i="3"/>
  <c r="L402" i="3"/>
  <c r="L404" i="3"/>
  <c r="L397" i="3"/>
  <c r="L400" i="3"/>
  <c r="K403" i="3"/>
  <c r="K392" i="3"/>
  <c r="K393" i="3"/>
  <c r="K394" i="3"/>
  <c r="K395" i="3"/>
  <c r="K396" i="3"/>
  <c r="K398" i="3"/>
  <c r="K399" i="3"/>
  <c r="K401" i="3"/>
  <c r="K402" i="3"/>
  <c r="K404" i="3"/>
  <c r="K397" i="3"/>
  <c r="K400" i="3"/>
  <c r="J403" i="3"/>
  <c r="J392" i="3"/>
  <c r="J393" i="3"/>
  <c r="J394" i="3"/>
  <c r="J395" i="3"/>
  <c r="J396" i="3"/>
  <c r="J398" i="3"/>
  <c r="J399" i="3"/>
  <c r="J401" i="3"/>
  <c r="J402" i="3"/>
  <c r="J404" i="3"/>
  <c r="J397" i="3"/>
  <c r="J400" i="3"/>
  <c r="I403" i="3"/>
  <c r="I392" i="3"/>
  <c r="I393" i="3"/>
  <c r="I394" i="3"/>
  <c r="I395" i="3"/>
  <c r="I396" i="3"/>
  <c r="I398" i="3"/>
  <c r="I399" i="3"/>
  <c r="I401" i="3"/>
  <c r="I402" i="3"/>
  <c r="I404" i="3"/>
  <c r="I397" i="3"/>
  <c r="I400" i="3"/>
  <c r="H403" i="3"/>
  <c r="H392" i="3"/>
  <c r="H393" i="3"/>
  <c r="H394" i="3"/>
  <c r="H395" i="3"/>
  <c r="H396" i="3"/>
  <c r="H398" i="3"/>
  <c r="H399" i="3"/>
  <c r="H401" i="3"/>
  <c r="H402" i="3"/>
  <c r="H404" i="3"/>
  <c r="H397" i="3"/>
  <c r="H400" i="3"/>
  <c r="G403" i="3"/>
  <c r="G392" i="3"/>
  <c r="G393" i="3"/>
  <c r="G394" i="3"/>
  <c r="G395" i="3"/>
  <c r="G396" i="3"/>
  <c r="G398" i="3"/>
  <c r="G399" i="3"/>
  <c r="G401" i="3"/>
  <c r="G402" i="3"/>
  <c r="G404" i="3"/>
  <c r="G397" i="3"/>
  <c r="G400" i="3"/>
  <c r="F403" i="3"/>
  <c r="F392" i="3"/>
  <c r="F393" i="3"/>
  <c r="F394" i="3"/>
  <c r="F395" i="3"/>
  <c r="F396" i="3"/>
  <c r="F398" i="3"/>
  <c r="F399" i="3"/>
  <c r="F401" i="3"/>
  <c r="F402" i="3"/>
  <c r="F404" i="3"/>
  <c r="F397" i="3"/>
  <c r="F400" i="3"/>
  <c r="E403" i="3"/>
  <c r="E392" i="3"/>
  <c r="E393" i="3"/>
  <c r="E394" i="3"/>
  <c r="E395" i="3"/>
  <c r="E396" i="3"/>
  <c r="E398" i="3"/>
  <c r="E399" i="3"/>
  <c r="E401" i="3"/>
  <c r="E402" i="3"/>
  <c r="E404" i="3"/>
  <c r="E397" i="3"/>
  <c r="E400" i="3"/>
  <c r="D403" i="3"/>
  <c r="D392" i="3"/>
  <c r="D393" i="3"/>
  <c r="D394" i="3"/>
  <c r="D395" i="3"/>
  <c r="D396" i="3"/>
  <c r="D398" i="3"/>
  <c r="D399" i="3"/>
  <c r="D401" i="3"/>
  <c r="D402" i="3"/>
  <c r="D404" i="3"/>
  <c r="D397" i="3"/>
  <c r="D400" i="3"/>
  <c r="D470" i="3"/>
  <c r="D464" i="3"/>
  <c r="EM407" i="3"/>
  <c r="EL407" i="3"/>
  <c r="EK407" i="3"/>
  <c r="EM406" i="3"/>
  <c r="EL406" i="3"/>
  <c r="EK406" i="3"/>
  <c r="EM405" i="3"/>
  <c r="EL405" i="3"/>
  <c r="EK405" i="3"/>
  <c r="EM404" i="3"/>
  <c r="EL404" i="3"/>
  <c r="EK404" i="3"/>
  <c r="EM403" i="3"/>
  <c r="EL403" i="3"/>
  <c r="EK403" i="3"/>
  <c r="EM402" i="3"/>
  <c r="EL402" i="3"/>
  <c r="EK402" i="3"/>
  <c r="EM401" i="3"/>
  <c r="EL401" i="3"/>
  <c r="EK401" i="3"/>
  <c r="EM400" i="3"/>
  <c r="EL400" i="3"/>
  <c r="EK400" i="3"/>
  <c r="EM399" i="3"/>
  <c r="EL399" i="3"/>
  <c r="EK399" i="3"/>
  <c r="EM398" i="3"/>
  <c r="EL398" i="3"/>
  <c r="EK398" i="3"/>
  <c r="EM397" i="3"/>
  <c r="EL397" i="3"/>
  <c r="EK397" i="3"/>
  <c r="EM396" i="3"/>
  <c r="EL396" i="3"/>
  <c r="EK396" i="3"/>
  <c r="EM395" i="3"/>
  <c r="EL395" i="3"/>
  <c r="EK395" i="3"/>
  <c r="EM394" i="3"/>
  <c r="EL394" i="3"/>
  <c r="EK394" i="3"/>
  <c r="EM393" i="3"/>
  <c r="EL393" i="3"/>
  <c r="EK393" i="3"/>
  <c r="EM392" i="3"/>
  <c r="EL392" i="3"/>
  <c r="EK392" i="3"/>
  <c r="H8" i="4"/>
  <c r="EJ407" i="3"/>
  <c r="EI407" i="3"/>
  <c r="EH407" i="3"/>
  <c r="EJ406" i="3"/>
  <c r="EI406" i="3"/>
  <c r="EH406" i="3"/>
  <c r="EJ405" i="3"/>
  <c r="EI405" i="3"/>
  <c r="EH405" i="3"/>
  <c r="EJ404" i="3"/>
  <c r="EI404" i="3"/>
  <c r="EH404" i="3"/>
  <c r="EJ403" i="3"/>
  <c r="EI403" i="3"/>
  <c r="EH403" i="3"/>
  <c r="EJ402" i="3"/>
  <c r="EI402" i="3"/>
  <c r="EH402" i="3"/>
  <c r="EJ401" i="3"/>
  <c r="EI401" i="3"/>
  <c r="EH401" i="3"/>
  <c r="EJ400" i="3"/>
  <c r="EI400" i="3"/>
  <c r="EH400" i="3"/>
  <c r="EJ399" i="3"/>
  <c r="EI399" i="3"/>
  <c r="EH399" i="3"/>
  <c r="EJ398" i="3"/>
  <c r="EI398" i="3"/>
  <c r="EH398" i="3"/>
  <c r="EJ397" i="3"/>
  <c r="EI397" i="3"/>
  <c r="EH397" i="3"/>
  <c r="EJ396" i="3"/>
  <c r="EI396" i="3"/>
  <c r="EH396" i="3"/>
  <c r="EJ395" i="3"/>
  <c r="EI395" i="3"/>
  <c r="EH395" i="3"/>
  <c r="EJ394" i="3"/>
  <c r="EI394" i="3"/>
  <c r="EH394" i="3"/>
  <c r="EJ393" i="3"/>
  <c r="EI393" i="3"/>
  <c r="EH393" i="3"/>
  <c r="EJ392" i="3"/>
  <c r="EI392" i="3"/>
  <c r="EH392" i="3"/>
  <c r="F4" i="7"/>
  <c r="F135" i="7" s="1"/>
  <c r="FJ485" i="3"/>
  <c r="FI485" i="3"/>
  <c r="FH485" i="3"/>
  <c r="FG485" i="3"/>
  <c r="FF485" i="3"/>
  <c r="FE485" i="3"/>
  <c r="DU405" i="3"/>
  <c r="DU406" i="3"/>
  <c r="DU407" i="3"/>
  <c r="EK410" i="3"/>
  <c r="EL410" i="3"/>
  <c r="EM410" i="3"/>
  <c r="BW102" i="8"/>
  <c r="BW103" i="8"/>
  <c r="BW12" i="8"/>
  <c r="BW13" i="8"/>
  <c r="BW14" i="8"/>
  <c r="BW15" i="8"/>
  <c r="BW70" i="8"/>
  <c r="E28" i="5"/>
  <c r="BE405" i="3"/>
  <c r="BE406" i="3"/>
  <c r="BE407" i="3"/>
  <c r="BT405" i="3"/>
  <c r="BT406" i="3"/>
  <c r="BT407" i="3"/>
  <c r="CF405" i="3"/>
  <c r="CF406" i="3"/>
  <c r="CF407" i="3"/>
  <c r="CU405" i="3"/>
  <c r="CU406" i="3"/>
  <c r="CU407" i="3"/>
  <c r="DT405" i="3"/>
  <c r="DT406" i="3"/>
  <c r="DT407" i="3"/>
  <c r="J405" i="3"/>
  <c r="J406" i="3"/>
  <c r="J407" i="3"/>
  <c r="AE405" i="3"/>
  <c r="AE406" i="3"/>
  <c r="AE407" i="3"/>
  <c r="D405" i="3"/>
  <c r="E405" i="3"/>
  <c r="F405" i="3"/>
  <c r="G405" i="3"/>
  <c r="H405" i="3"/>
  <c r="I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U405" i="3"/>
  <c r="BV405" i="3"/>
  <c r="BW405" i="3"/>
  <c r="BY405" i="3"/>
  <c r="BZ405" i="3"/>
  <c r="CA405" i="3"/>
  <c r="CB405" i="3"/>
  <c r="CC405" i="3"/>
  <c r="CD405" i="3"/>
  <c r="CE405" i="3"/>
  <c r="CG405" i="3"/>
  <c r="CH405" i="3"/>
  <c r="CI405" i="3"/>
  <c r="CJ405" i="3"/>
  <c r="CK405" i="3"/>
  <c r="CL405" i="3"/>
  <c r="CM405" i="3"/>
  <c r="CN405" i="3"/>
  <c r="CO405" i="3"/>
  <c r="CP405" i="3"/>
  <c r="CQ405" i="3"/>
  <c r="CR405" i="3"/>
  <c r="CS405" i="3"/>
  <c r="CT405" i="3"/>
  <c r="CV405" i="3"/>
  <c r="CW405" i="3"/>
  <c r="CX405" i="3"/>
  <c r="CY405" i="3"/>
  <c r="CZ405" i="3"/>
  <c r="DA405" i="3"/>
  <c r="DB405" i="3"/>
  <c r="DC405" i="3"/>
  <c r="DD405" i="3"/>
  <c r="DE405" i="3"/>
  <c r="DF405" i="3"/>
  <c r="DG405" i="3"/>
  <c r="DH405" i="3"/>
  <c r="DI405" i="3"/>
  <c r="DJ405" i="3"/>
  <c r="DK405" i="3"/>
  <c r="DL405" i="3"/>
  <c r="DM405" i="3"/>
  <c r="DN405" i="3"/>
  <c r="DO405" i="3"/>
  <c r="DP405" i="3"/>
  <c r="DQ405" i="3"/>
  <c r="DR405" i="3"/>
  <c r="DS405" i="3"/>
  <c r="DV405" i="3"/>
  <c r="DW405" i="3"/>
  <c r="DX405" i="3"/>
  <c r="DY405" i="3"/>
  <c r="DZ405" i="3"/>
  <c r="EA405" i="3"/>
  <c r="EB405" i="3"/>
  <c r="EC405" i="3"/>
  <c r="ED405" i="3"/>
  <c r="EE405" i="3"/>
  <c r="EF405" i="3"/>
  <c r="EG405" i="3"/>
  <c r="D406" i="3"/>
  <c r="E406" i="3"/>
  <c r="F406" i="3"/>
  <c r="G406" i="3"/>
  <c r="H406" i="3"/>
  <c r="I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U406" i="3"/>
  <c r="BV406" i="3"/>
  <c r="BW406" i="3"/>
  <c r="BY406" i="3"/>
  <c r="BZ406" i="3"/>
  <c r="CA406" i="3"/>
  <c r="CB406" i="3"/>
  <c r="CC406" i="3"/>
  <c r="CD406" i="3"/>
  <c r="CE406" i="3"/>
  <c r="CG406" i="3"/>
  <c r="CH406" i="3"/>
  <c r="CI406" i="3"/>
  <c r="CJ406" i="3"/>
  <c r="CK406" i="3"/>
  <c r="CL406" i="3"/>
  <c r="CM406" i="3"/>
  <c r="CN406" i="3"/>
  <c r="CO406" i="3"/>
  <c r="CP406" i="3"/>
  <c r="CQ406" i="3"/>
  <c r="CR406" i="3"/>
  <c r="CS406" i="3"/>
  <c r="CT406" i="3"/>
  <c r="CV406" i="3"/>
  <c r="CW406" i="3"/>
  <c r="CX406" i="3"/>
  <c r="CY406" i="3"/>
  <c r="CZ406" i="3"/>
  <c r="DA406" i="3"/>
  <c r="DB406" i="3"/>
  <c r="DC406" i="3"/>
  <c r="DD406" i="3"/>
  <c r="DE406" i="3"/>
  <c r="DF406" i="3"/>
  <c r="DG406" i="3"/>
  <c r="DH406" i="3"/>
  <c r="DI406" i="3"/>
  <c r="DJ406" i="3"/>
  <c r="DK406" i="3"/>
  <c r="DL406" i="3"/>
  <c r="DM406" i="3"/>
  <c r="DN406" i="3"/>
  <c r="DO406" i="3"/>
  <c r="DP406" i="3"/>
  <c r="DQ406" i="3"/>
  <c r="DR406" i="3"/>
  <c r="DS406" i="3"/>
  <c r="DV406" i="3"/>
  <c r="DW406" i="3"/>
  <c r="DX406" i="3"/>
  <c r="DY406" i="3"/>
  <c r="DZ406" i="3"/>
  <c r="EA406" i="3"/>
  <c r="EB406" i="3"/>
  <c r="EC406" i="3"/>
  <c r="ED406" i="3"/>
  <c r="EE406" i="3"/>
  <c r="EF406" i="3"/>
  <c r="EG406" i="3"/>
  <c r="E241" i="5"/>
  <c r="E123" i="5"/>
  <c r="E193" i="5"/>
  <c r="E204" i="5"/>
  <c r="E116" i="5"/>
  <c r="D164" i="21"/>
  <c r="E164" i="21" s="1"/>
  <c r="N168" i="21"/>
  <c r="K168" i="21"/>
  <c r="L168" i="21" s="1"/>
  <c r="D168" i="21"/>
  <c r="E168" i="21" s="1"/>
  <c r="N151" i="21"/>
  <c r="O151" i="21" s="1"/>
  <c r="K151" i="21"/>
  <c r="L151" i="21" s="1"/>
  <c r="D151" i="21"/>
  <c r="O181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5" i="21"/>
  <c r="O146" i="21"/>
  <c r="O147" i="21"/>
  <c r="O148" i="21"/>
  <c r="O149" i="21"/>
  <c r="O150" i="21"/>
  <c r="O152" i="21"/>
  <c r="O153" i="21"/>
  <c r="O154" i="21"/>
  <c r="O155" i="21"/>
  <c r="O156" i="21"/>
  <c r="O157" i="21"/>
  <c r="O158" i="21"/>
  <c r="O159" i="21"/>
  <c r="O160" i="21"/>
  <c r="O161" i="21"/>
  <c r="O162" i="21"/>
  <c r="O163" i="21"/>
  <c r="O164" i="21"/>
  <c r="O165" i="21"/>
  <c r="O166" i="21"/>
  <c r="O167" i="21"/>
  <c r="O169" i="21"/>
  <c r="O170" i="21"/>
  <c r="O171" i="21"/>
  <c r="O172" i="21"/>
  <c r="O173" i="21"/>
  <c r="O174" i="21"/>
  <c r="O175" i="21"/>
  <c r="O176" i="21"/>
  <c r="O177" i="21"/>
  <c r="O178" i="21"/>
  <c r="O179" i="21"/>
  <c r="O180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7" i="21"/>
  <c r="M195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7" i="21"/>
  <c r="N24" i="20"/>
  <c r="N22" i="20"/>
  <c r="N21" i="20"/>
  <c r="Q12" i="20"/>
  <c r="E7" i="21"/>
  <c r="E8" i="21"/>
  <c r="E10" i="21"/>
  <c r="E173" i="21"/>
  <c r="E181" i="21"/>
  <c r="E145" i="21"/>
  <c r="E60" i="21"/>
  <c r="F195" i="21"/>
  <c r="G195" i="21"/>
  <c r="H195" i="21"/>
  <c r="I195" i="21"/>
  <c r="J195" i="21"/>
  <c r="C195" i="21"/>
  <c r="E9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6" i="21"/>
  <c r="E147" i="21"/>
  <c r="E148" i="21"/>
  <c r="E149" i="21"/>
  <c r="E150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5" i="21"/>
  <c r="E166" i="21"/>
  <c r="E167" i="21"/>
  <c r="E169" i="21"/>
  <c r="E170" i="21"/>
  <c r="E171" i="21"/>
  <c r="E172" i="21"/>
  <c r="E174" i="21"/>
  <c r="E175" i="21"/>
  <c r="E176" i="21"/>
  <c r="E177" i="21"/>
  <c r="E178" i="21"/>
  <c r="E179" i="21"/>
  <c r="E180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C149" i="20"/>
  <c r="F19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E115" i="5"/>
  <c r="E228" i="5"/>
  <c r="EN410" i="3"/>
  <c r="N172" i="14"/>
  <c r="N183" i="14" s="1"/>
  <c r="D144" i="19"/>
  <c r="D182" i="19"/>
  <c r="T191" i="17"/>
  <c r="T177" i="17"/>
  <c r="T146" i="17"/>
  <c r="T13" i="17"/>
  <c r="O143" i="14"/>
  <c r="O148" i="17" s="1"/>
  <c r="U148" i="17" s="1"/>
  <c r="O147" i="14"/>
  <c r="O152" i="17" s="1"/>
  <c r="U152" i="17" s="1"/>
  <c r="U171" i="17"/>
  <c r="L172" i="14"/>
  <c r="P180" i="17" s="1"/>
  <c r="L144" i="14"/>
  <c r="P149" i="17" s="1"/>
  <c r="V149" i="17"/>
  <c r="V171" i="17"/>
  <c r="S191" i="17"/>
  <c r="O127" i="14"/>
  <c r="O130" i="17" s="1"/>
  <c r="U130" i="17" s="1"/>
  <c r="O128" i="14"/>
  <c r="O131" i="17" s="1"/>
  <c r="U131" i="17"/>
  <c r="O129" i="14"/>
  <c r="O132" i="17"/>
  <c r="U132" i="17" s="1"/>
  <c r="O130" i="14"/>
  <c r="O133" i="17" s="1"/>
  <c r="U133" i="17"/>
  <c r="O131" i="14"/>
  <c r="O134" i="17"/>
  <c r="U134" i="17" s="1"/>
  <c r="O132" i="14"/>
  <c r="O135" i="17" s="1"/>
  <c r="U135" i="17" s="1"/>
  <c r="O133" i="14"/>
  <c r="O136" i="17"/>
  <c r="U136" i="17" s="1"/>
  <c r="O134" i="14"/>
  <c r="O137" i="17" s="1"/>
  <c r="U137" i="17" s="1"/>
  <c r="O135" i="14"/>
  <c r="O138" i="17" s="1"/>
  <c r="U138" i="17" s="1"/>
  <c r="O136" i="14"/>
  <c r="O139" i="17" s="1"/>
  <c r="U139" i="17" s="1"/>
  <c r="O137" i="14"/>
  <c r="O140" i="17" s="1"/>
  <c r="U140" i="17" s="1"/>
  <c r="O138" i="14"/>
  <c r="O141" i="17"/>
  <c r="U141" i="17" s="1"/>
  <c r="O139" i="14"/>
  <c r="O142" i="17"/>
  <c r="U142" i="17" s="1"/>
  <c r="O140" i="14"/>
  <c r="O143" i="17"/>
  <c r="U143" i="17" s="1"/>
  <c r="O141" i="14"/>
  <c r="O144" i="17" s="1"/>
  <c r="U144" i="17" s="1"/>
  <c r="O142" i="14"/>
  <c r="O145" i="17" s="1"/>
  <c r="U145" i="17" s="1"/>
  <c r="O144" i="14"/>
  <c r="O149" i="17" s="1"/>
  <c r="U149" i="17" s="1"/>
  <c r="O145" i="14"/>
  <c r="O150" i="17" s="1"/>
  <c r="U150" i="17" s="1"/>
  <c r="O146" i="14"/>
  <c r="O151" i="17"/>
  <c r="U151" i="17" s="1"/>
  <c r="O148" i="14"/>
  <c r="O153" i="17" s="1"/>
  <c r="U153" i="17" s="1"/>
  <c r="O149" i="14"/>
  <c r="O154" i="17" s="1"/>
  <c r="O150" i="14"/>
  <c r="O155" i="17" s="1"/>
  <c r="U155" i="17"/>
  <c r="O151" i="14"/>
  <c r="O156" i="17"/>
  <c r="U156" i="17" s="1"/>
  <c r="O152" i="14"/>
  <c r="O157" i="17" s="1"/>
  <c r="U157" i="17" s="1"/>
  <c r="O153" i="14"/>
  <c r="O158" i="17" s="1"/>
  <c r="U158" i="17" s="1"/>
  <c r="O154" i="14"/>
  <c r="O159" i="17" s="1"/>
  <c r="U159" i="17" s="1"/>
  <c r="O155" i="14"/>
  <c r="O160" i="17"/>
  <c r="U160" i="17" s="1"/>
  <c r="O156" i="14"/>
  <c r="O161" i="17"/>
  <c r="U161" i="17" s="1"/>
  <c r="O157" i="14"/>
  <c r="O162" i="17" s="1"/>
  <c r="U162" i="17" s="1"/>
  <c r="O158" i="14"/>
  <c r="O163" i="17" s="1"/>
  <c r="U163" i="17" s="1"/>
  <c r="O159" i="14"/>
  <c r="O164" i="17"/>
  <c r="U164" i="17" s="1"/>
  <c r="O160" i="14"/>
  <c r="O165" i="17" s="1"/>
  <c r="U165" i="17" s="1"/>
  <c r="O161" i="14"/>
  <c r="O166" i="17"/>
  <c r="U166" i="17" s="1"/>
  <c r="O162" i="14"/>
  <c r="O167" i="17"/>
  <c r="U167" i="17" s="1"/>
  <c r="O163" i="14"/>
  <c r="O168" i="17" s="1"/>
  <c r="U168" i="17" s="1"/>
  <c r="O164" i="14"/>
  <c r="O169" i="17" s="1"/>
  <c r="U169" i="17" s="1"/>
  <c r="O165" i="14"/>
  <c r="O170" i="17" s="1"/>
  <c r="U170" i="17" s="1"/>
  <c r="O166" i="14"/>
  <c r="O172" i="17" s="1"/>
  <c r="U172" i="17" s="1"/>
  <c r="O167" i="14"/>
  <c r="O173" i="17"/>
  <c r="U173" i="17" s="1"/>
  <c r="O168" i="14"/>
  <c r="O174" i="17" s="1"/>
  <c r="U174" i="17" s="1"/>
  <c r="O169" i="14"/>
  <c r="O175" i="17" s="1"/>
  <c r="U175" i="17" s="1"/>
  <c r="O170" i="14"/>
  <c r="O176" i="17" s="1"/>
  <c r="U176" i="17" s="1"/>
  <c r="O171" i="14"/>
  <c r="O179" i="17"/>
  <c r="O173" i="14"/>
  <c r="O181" i="17" s="1"/>
  <c r="U181" i="17" s="1"/>
  <c r="O174" i="14"/>
  <c r="O182" i="17" s="1"/>
  <c r="U182" i="17" s="1"/>
  <c r="O175" i="14"/>
  <c r="O183" i="17" s="1"/>
  <c r="U183" i="17" s="1"/>
  <c r="O176" i="14"/>
  <c r="O184" i="17" s="1"/>
  <c r="U184" i="17" s="1"/>
  <c r="O177" i="14"/>
  <c r="O185" i="17" s="1"/>
  <c r="U185" i="17" s="1"/>
  <c r="O178" i="14"/>
  <c r="O186" i="17" s="1"/>
  <c r="U186" i="17"/>
  <c r="O179" i="14"/>
  <c r="O187" i="17" s="1"/>
  <c r="U187" i="17" s="1"/>
  <c r="O180" i="14"/>
  <c r="O188" i="17" s="1"/>
  <c r="U188" i="17" s="1"/>
  <c r="O181" i="14"/>
  <c r="O189" i="17"/>
  <c r="U189" i="17" s="1"/>
  <c r="O182" i="14"/>
  <c r="O190" i="17"/>
  <c r="U190" i="17" s="1"/>
  <c r="L127" i="14"/>
  <c r="P130" i="17"/>
  <c r="V130" i="17" s="1"/>
  <c r="L128" i="14"/>
  <c r="P131" i="17" s="1"/>
  <c r="V131" i="17" s="1"/>
  <c r="L129" i="14"/>
  <c r="P132" i="17"/>
  <c r="V132" i="17" s="1"/>
  <c r="L130" i="14"/>
  <c r="P133" i="17" s="1"/>
  <c r="V133" i="17"/>
  <c r="L131" i="14"/>
  <c r="P134" i="17" s="1"/>
  <c r="V134" i="17" s="1"/>
  <c r="L132" i="14"/>
  <c r="P135" i="17" s="1"/>
  <c r="V135" i="17" s="1"/>
  <c r="L133" i="14"/>
  <c r="P136" i="17" s="1"/>
  <c r="V136" i="17"/>
  <c r="L134" i="14"/>
  <c r="P137" i="17" s="1"/>
  <c r="V137" i="17" s="1"/>
  <c r="L135" i="14"/>
  <c r="P138" i="17"/>
  <c r="V138" i="17"/>
  <c r="L136" i="14"/>
  <c r="P139" i="17" s="1"/>
  <c r="V139" i="17" s="1"/>
  <c r="L137" i="14"/>
  <c r="P140" i="17" s="1"/>
  <c r="V140" i="17" s="1"/>
  <c r="L138" i="14"/>
  <c r="P141" i="17"/>
  <c r="V141" i="17" s="1"/>
  <c r="L139" i="14"/>
  <c r="P142" i="17"/>
  <c r="V142" i="17" s="1"/>
  <c r="L140" i="14"/>
  <c r="P143" i="17" s="1"/>
  <c r="V143" i="17" s="1"/>
  <c r="L141" i="14"/>
  <c r="P144" i="17"/>
  <c r="V144" i="17" s="1"/>
  <c r="L142" i="14"/>
  <c r="P145" i="17" s="1"/>
  <c r="V145" i="17" s="1"/>
  <c r="L145" i="14"/>
  <c r="P150" i="17"/>
  <c r="V150" i="17" s="1"/>
  <c r="L146" i="14"/>
  <c r="P151" i="17" s="1"/>
  <c r="V151" i="17" s="1"/>
  <c r="L147" i="14"/>
  <c r="P152" i="17" s="1"/>
  <c r="V152" i="17" s="1"/>
  <c r="L148" i="14"/>
  <c r="P153" i="17" s="1"/>
  <c r="V153" i="17" s="1"/>
  <c r="L149" i="14"/>
  <c r="P154" i="17"/>
  <c r="V154" i="17" s="1"/>
  <c r="L150" i="14"/>
  <c r="P155" i="17" s="1"/>
  <c r="V155" i="17"/>
  <c r="L151" i="14"/>
  <c r="P156" i="17"/>
  <c r="V156" i="17" s="1"/>
  <c r="L152" i="14"/>
  <c r="P157" i="17" s="1"/>
  <c r="V157" i="17" s="1"/>
  <c r="L153" i="14"/>
  <c r="P158" i="17" s="1"/>
  <c r="V158" i="17" s="1"/>
  <c r="L154" i="14"/>
  <c r="P159" i="17" s="1"/>
  <c r="V159" i="17" s="1"/>
  <c r="L155" i="14"/>
  <c r="P160" i="17" s="1"/>
  <c r="V160" i="17" s="1"/>
  <c r="L156" i="14"/>
  <c r="P161" i="17"/>
  <c r="V161" i="17" s="1"/>
  <c r="L157" i="14"/>
  <c r="P162" i="17" s="1"/>
  <c r="V162" i="17" s="1"/>
  <c r="L158" i="14"/>
  <c r="P163" i="17" s="1"/>
  <c r="V163" i="17" s="1"/>
  <c r="L159" i="14"/>
  <c r="P164" i="17" s="1"/>
  <c r="V164" i="17" s="1"/>
  <c r="L160" i="14"/>
  <c r="P165" i="17" s="1"/>
  <c r="V165" i="17" s="1"/>
  <c r="L161" i="14"/>
  <c r="P166" i="17"/>
  <c r="V166" i="17"/>
  <c r="L162" i="14"/>
  <c r="P167" i="17"/>
  <c r="V167" i="17" s="1"/>
  <c r="L163" i="14"/>
  <c r="P168" i="17" s="1"/>
  <c r="V168" i="17" s="1"/>
  <c r="L164" i="14"/>
  <c r="P169" i="17" s="1"/>
  <c r="V169" i="17" s="1"/>
  <c r="L165" i="14"/>
  <c r="P170" i="17" s="1"/>
  <c r="V170" i="17" s="1"/>
  <c r="L166" i="14"/>
  <c r="P172" i="17" s="1"/>
  <c r="V172" i="17" s="1"/>
  <c r="L167" i="14"/>
  <c r="P173" i="17" s="1"/>
  <c r="V173" i="17" s="1"/>
  <c r="L168" i="14"/>
  <c r="P174" i="17" s="1"/>
  <c r="V174" i="17" s="1"/>
  <c r="L169" i="14"/>
  <c r="P175" i="17"/>
  <c r="V175" i="17"/>
  <c r="L170" i="14"/>
  <c r="P176" i="17"/>
  <c r="V176" i="17" s="1"/>
  <c r="L171" i="14"/>
  <c r="P179" i="17" s="1"/>
  <c r="L173" i="14"/>
  <c r="P181" i="17"/>
  <c r="V181" i="17" s="1"/>
  <c r="L174" i="14"/>
  <c r="P182" i="17"/>
  <c r="V182" i="17" s="1"/>
  <c r="L175" i="14"/>
  <c r="P183" i="17" s="1"/>
  <c r="V183" i="17" s="1"/>
  <c r="L176" i="14"/>
  <c r="P184" i="17" s="1"/>
  <c r="L177" i="14"/>
  <c r="P185" i="17" s="1"/>
  <c r="V185" i="17" s="1"/>
  <c r="L178" i="14"/>
  <c r="P186" i="17" s="1"/>
  <c r="V186" i="17" s="1"/>
  <c r="L179" i="14"/>
  <c r="P187" i="17" s="1"/>
  <c r="V187" i="17" s="1"/>
  <c r="L180" i="14"/>
  <c r="P188" i="17" s="1"/>
  <c r="V188" i="17" s="1"/>
  <c r="L181" i="14"/>
  <c r="P189" i="17"/>
  <c r="V189" i="17" s="1"/>
  <c r="L182" i="14"/>
  <c r="P190" i="17" s="1"/>
  <c r="V190" i="17" s="1"/>
  <c r="J183" i="14"/>
  <c r="F34" i="19"/>
  <c r="F88" i="19"/>
  <c r="G88" i="19"/>
  <c r="F95" i="19"/>
  <c r="G95" i="19"/>
  <c r="F107" i="19"/>
  <c r="G107" i="19" s="1"/>
  <c r="F150" i="19"/>
  <c r="G150" i="19" s="1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9" i="19"/>
  <c r="G90" i="19"/>
  <c r="G91" i="19"/>
  <c r="G92" i="19"/>
  <c r="G93" i="19"/>
  <c r="G94" i="19"/>
  <c r="G96" i="19"/>
  <c r="G97" i="19"/>
  <c r="G98" i="19"/>
  <c r="G99" i="19"/>
  <c r="G100" i="19"/>
  <c r="G101" i="19"/>
  <c r="G102" i="19"/>
  <c r="G103" i="19"/>
  <c r="G104" i="19"/>
  <c r="G105" i="19"/>
  <c r="G106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E182" i="19"/>
  <c r="E172" i="14"/>
  <c r="F180" i="17" s="1"/>
  <c r="K180" i="17"/>
  <c r="J191" i="17"/>
  <c r="E11" i="14"/>
  <c r="F12" i="17"/>
  <c r="J177" i="17"/>
  <c r="J146" i="17"/>
  <c r="J13" i="17"/>
  <c r="S177" i="17"/>
  <c r="S146" i="17"/>
  <c r="S13" i="17"/>
  <c r="E166" i="14"/>
  <c r="F172" i="17"/>
  <c r="K172" i="17"/>
  <c r="E169" i="14"/>
  <c r="F175" i="17" s="1"/>
  <c r="K175" i="17" s="1"/>
  <c r="C180" i="17"/>
  <c r="G180" i="17" s="1"/>
  <c r="C181" i="17"/>
  <c r="C182" i="17"/>
  <c r="C183" i="17"/>
  <c r="C184" i="17"/>
  <c r="E176" i="14"/>
  <c r="F184" i="17" s="1"/>
  <c r="C185" i="17"/>
  <c r="E177" i="14"/>
  <c r="F185" i="17" s="1"/>
  <c r="C186" i="17"/>
  <c r="C187" i="17"/>
  <c r="E179" i="14"/>
  <c r="F187" i="17" s="1"/>
  <c r="K187" i="17" s="1"/>
  <c r="C188" i="17"/>
  <c r="C189" i="17"/>
  <c r="E181" i="14"/>
  <c r="F189" i="17" s="1"/>
  <c r="C190" i="17"/>
  <c r="C179" i="17"/>
  <c r="C191" i="17"/>
  <c r="C173" i="17"/>
  <c r="C174" i="17"/>
  <c r="C175" i="17"/>
  <c r="C176" i="17"/>
  <c r="C172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48" i="17"/>
  <c r="C177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G100" i="17" s="1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G78" i="17" s="1"/>
  <c r="C79" i="17"/>
  <c r="C8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G45" i="17" s="1"/>
  <c r="C46" i="17"/>
  <c r="C47" i="17"/>
  <c r="C48" i="17"/>
  <c r="C49" i="17"/>
  <c r="C50" i="17"/>
  <c r="C51" i="17"/>
  <c r="C16" i="17"/>
  <c r="G16" i="17" s="1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15" i="17"/>
  <c r="C146" i="17" s="1"/>
  <c r="C9" i="17"/>
  <c r="C10" i="17"/>
  <c r="C11" i="17"/>
  <c r="C12" i="17"/>
  <c r="C8" i="17"/>
  <c r="G171" i="17"/>
  <c r="D143" i="14"/>
  <c r="C60" i="14"/>
  <c r="E60" i="14" s="1"/>
  <c r="F63" i="17" s="1"/>
  <c r="D159" i="14"/>
  <c r="D165" i="14"/>
  <c r="E165" i="14" s="1"/>
  <c r="F170" i="17" s="1"/>
  <c r="O7" i="14"/>
  <c r="O8" i="17" s="1"/>
  <c r="L7" i="14"/>
  <c r="P8" i="17"/>
  <c r="V8" i="17" s="1"/>
  <c r="E7" i="14"/>
  <c r="FW7" i="14"/>
  <c r="FV7" i="14"/>
  <c r="FU7" i="14"/>
  <c r="FT7" i="14"/>
  <c r="FS7" i="14"/>
  <c r="FR7" i="14"/>
  <c r="FQ7" i="14"/>
  <c r="FP7" i="14"/>
  <c r="FO7" i="14"/>
  <c r="FN7" i="14"/>
  <c r="FM7" i="14"/>
  <c r="FL7" i="14"/>
  <c r="FK7" i="14"/>
  <c r="FJ7" i="14"/>
  <c r="FI7" i="14"/>
  <c r="FH7" i="14"/>
  <c r="FG7" i="14"/>
  <c r="FF7" i="14"/>
  <c r="FE7" i="14"/>
  <c r="FD7" i="14"/>
  <c r="FC7" i="14"/>
  <c r="FB7" i="14"/>
  <c r="FA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EJ7" i="14"/>
  <c r="EI7" i="14"/>
  <c r="EH7" i="14"/>
  <c r="EG7" i="14"/>
  <c r="EF7" i="14"/>
  <c r="EE7" i="14"/>
  <c r="ED7" i="14"/>
  <c r="EC7" i="14"/>
  <c r="EB7" i="14"/>
  <c r="EA7" i="14"/>
  <c r="DZ7" i="14"/>
  <c r="DY7" i="14"/>
  <c r="DX7" i="14"/>
  <c r="DW7" i="14"/>
  <c r="DV7" i="14"/>
  <c r="DU7" i="14"/>
  <c r="DT7" i="14"/>
  <c r="DS7" i="14"/>
  <c r="DR7" i="14"/>
  <c r="DQ7" i="14"/>
  <c r="DP7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Y7" i="14"/>
  <c r="CX7" i="14"/>
  <c r="CW7" i="14"/>
  <c r="CV7" i="14"/>
  <c r="CU7" i="14"/>
  <c r="CT7" i="14"/>
  <c r="CS7" i="14"/>
  <c r="CR7" i="14"/>
  <c r="CQ7" i="14"/>
  <c r="CP7" i="14"/>
  <c r="CO7" i="14"/>
  <c r="CN7" i="14"/>
  <c r="CM7" i="14"/>
  <c r="CL7" i="14"/>
  <c r="CK7" i="14"/>
  <c r="CJ7" i="14"/>
  <c r="CI7" i="14"/>
  <c r="CH7" i="14"/>
  <c r="CG7" i="14"/>
  <c r="CF7" i="14"/>
  <c r="CE7" i="14"/>
  <c r="CD7" i="14"/>
  <c r="CC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H7" i="14"/>
  <c r="H183" i="14"/>
  <c r="G7" i="14"/>
  <c r="G183" i="14" s="1"/>
  <c r="F7" i="14"/>
  <c r="F183" i="14" s="1"/>
  <c r="EG407" i="3"/>
  <c r="R34" i="15"/>
  <c r="R35" i="15"/>
  <c r="R38" i="15"/>
  <c r="R40" i="15"/>
  <c r="R42" i="15"/>
  <c r="R44" i="15"/>
  <c r="R45" i="15"/>
  <c r="R50" i="15"/>
  <c r="R51" i="15"/>
  <c r="L95" i="14"/>
  <c r="P98" i="17" s="1"/>
  <c r="V98" i="17" s="1"/>
  <c r="L8" i="14"/>
  <c r="L9" i="14"/>
  <c r="P10" i="17" s="1"/>
  <c r="V10" i="17" s="1"/>
  <c r="L10" i="14"/>
  <c r="P11" i="17" s="1"/>
  <c r="V11" i="17" s="1"/>
  <c r="L11" i="14"/>
  <c r="P12" i="17" s="1"/>
  <c r="V12" i="17" s="1"/>
  <c r="L12" i="14"/>
  <c r="P15" i="17" s="1"/>
  <c r="L13" i="14"/>
  <c r="P16" i="17" s="1"/>
  <c r="V16" i="17" s="1"/>
  <c r="L14" i="14"/>
  <c r="P17" i="17" s="1"/>
  <c r="V17" i="17" s="1"/>
  <c r="L15" i="14"/>
  <c r="P18" i="17"/>
  <c r="V18" i="17" s="1"/>
  <c r="L16" i="14"/>
  <c r="P19" i="17"/>
  <c r="V19" i="17" s="1"/>
  <c r="L17" i="14"/>
  <c r="P20" i="17"/>
  <c r="V20" i="17" s="1"/>
  <c r="L18" i="14"/>
  <c r="P21" i="17"/>
  <c r="V21" i="17" s="1"/>
  <c r="L19" i="14"/>
  <c r="P22" i="17" s="1"/>
  <c r="V22" i="17" s="1"/>
  <c r="L20" i="14"/>
  <c r="P23" i="17" s="1"/>
  <c r="V23" i="17" s="1"/>
  <c r="L21" i="14"/>
  <c r="P24" i="17" s="1"/>
  <c r="V24" i="17" s="1"/>
  <c r="L22" i="14"/>
  <c r="P25" i="17" s="1"/>
  <c r="V25" i="17" s="1"/>
  <c r="L23" i="14"/>
  <c r="P26" i="17" s="1"/>
  <c r="V26" i="17" s="1"/>
  <c r="L24" i="14"/>
  <c r="P27" i="17"/>
  <c r="V27" i="17"/>
  <c r="L25" i="14"/>
  <c r="P28" i="17"/>
  <c r="V28" i="17" s="1"/>
  <c r="L26" i="14"/>
  <c r="P29" i="17" s="1"/>
  <c r="V29" i="17" s="1"/>
  <c r="L27" i="14"/>
  <c r="P30" i="17" s="1"/>
  <c r="V30" i="17" s="1"/>
  <c r="L28" i="14"/>
  <c r="P31" i="17"/>
  <c r="V31" i="17" s="1"/>
  <c r="L29" i="14"/>
  <c r="P32" i="17" s="1"/>
  <c r="V32" i="17" s="1"/>
  <c r="L30" i="14"/>
  <c r="P33" i="17" s="1"/>
  <c r="V33" i="17" s="1"/>
  <c r="L31" i="14"/>
  <c r="P34" i="17"/>
  <c r="V34" i="17"/>
  <c r="L32" i="14"/>
  <c r="P35" i="17"/>
  <c r="V35" i="17" s="1"/>
  <c r="L33" i="14"/>
  <c r="P36" i="17"/>
  <c r="V36" i="17" s="1"/>
  <c r="L34" i="14"/>
  <c r="P37" i="17" s="1"/>
  <c r="V37" i="17" s="1"/>
  <c r="L35" i="14"/>
  <c r="P38" i="17" s="1"/>
  <c r="V38" i="17" s="1"/>
  <c r="L36" i="14"/>
  <c r="P39" i="17" s="1"/>
  <c r="V39" i="17" s="1"/>
  <c r="L37" i="14"/>
  <c r="P40" i="17" s="1"/>
  <c r="V40" i="17" s="1"/>
  <c r="L38" i="14"/>
  <c r="P41" i="17" s="1"/>
  <c r="V41" i="17" s="1"/>
  <c r="L39" i="14"/>
  <c r="P42" i="17"/>
  <c r="V42" i="17" s="1"/>
  <c r="L40" i="14"/>
  <c r="P43" i="17" s="1"/>
  <c r="L41" i="14"/>
  <c r="P44" i="17" s="1"/>
  <c r="V44" i="17" s="1"/>
  <c r="L42" i="14"/>
  <c r="P45" i="17" s="1"/>
  <c r="V45" i="17" s="1"/>
  <c r="L43" i="14"/>
  <c r="P46" i="17" s="1"/>
  <c r="V46" i="17" s="1"/>
  <c r="L44" i="14"/>
  <c r="P47" i="17" s="1"/>
  <c r="V47" i="17" s="1"/>
  <c r="L45" i="14"/>
  <c r="P48" i="17" s="1"/>
  <c r="V48" i="17" s="1"/>
  <c r="L46" i="14"/>
  <c r="P49" i="17" s="1"/>
  <c r="V49" i="17" s="1"/>
  <c r="L47" i="14"/>
  <c r="P50" i="17" s="1"/>
  <c r="V50" i="17" s="1"/>
  <c r="L48" i="14"/>
  <c r="P51" i="17" s="1"/>
  <c r="V51" i="17"/>
  <c r="L49" i="14"/>
  <c r="P52" i="17" s="1"/>
  <c r="V52" i="17" s="1"/>
  <c r="L50" i="14"/>
  <c r="P53" i="17" s="1"/>
  <c r="V53" i="17" s="1"/>
  <c r="L51" i="14"/>
  <c r="P54" i="17" s="1"/>
  <c r="V54" i="17" s="1"/>
  <c r="L52" i="14"/>
  <c r="P55" i="17" s="1"/>
  <c r="V55" i="17" s="1"/>
  <c r="L53" i="14"/>
  <c r="P56" i="17" s="1"/>
  <c r="V56" i="17" s="1"/>
  <c r="L54" i="14"/>
  <c r="P57" i="17" s="1"/>
  <c r="V57" i="17" s="1"/>
  <c r="L55" i="14"/>
  <c r="P58" i="17" s="1"/>
  <c r="V58" i="17" s="1"/>
  <c r="L56" i="14"/>
  <c r="P59" i="17" s="1"/>
  <c r="V59" i="17" s="1"/>
  <c r="L57" i="14"/>
  <c r="P60" i="17" s="1"/>
  <c r="V60" i="17" s="1"/>
  <c r="L58" i="14"/>
  <c r="P61" i="17"/>
  <c r="V61" i="17" s="1"/>
  <c r="L59" i="14"/>
  <c r="P62" i="17" s="1"/>
  <c r="V62" i="17" s="1"/>
  <c r="L60" i="14"/>
  <c r="P63" i="17"/>
  <c r="V63" i="17" s="1"/>
  <c r="L61" i="14"/>
  <c r="P64" i="17" s="1"/>
  <c r="V64" i="17"/>
  <c r="L62" i="14"/>
  <c r="P65" i="17"/>
  <c r="V65" i="17" s="1"/>
  <c r="L63" i="14"/>
  <c r="P66" i="17" s="1"/>
  <c r="V66" i="17" s="1"/>
  <c r="L64" i="14"/>
  <c r="P67" i="17" s="1"/>
  <c r="V67" i="17" s="1"/>
  <c r="L65" i="14"/>
  <c r="P68" i="17" s="1"/>
  <c r="V68" i="17" s="1"/>
  <c r="L66" i="14"/>
  <c r="P69" i="17" s="1"/>
  <c r="V69" i="17" s="1"/>
  <c r="L67" i="14"/>
  <c r="P70" i="17" s="1"/>
  <c r="V70" i="17" s="1"/>
  <c r="L68" i="14"/>
  <c r="P71" i="17"/>
  <c r="V71" i="17" s="1"/>
  <c r="L69" i="14"/>
  <c r="P72" i="17" s="1"/>
  <c r="V72" i="17" s="1"/>
  <c r="L70" i="14"/>
  <c r="P73" i="17" s="1"/>
  <c r="V73" i="17" s="1"/>
  <c r="L71" i="14"/>
  <c r="P74" i="17" s="1"/>
  <c r="V74" i="17" s="1"/>
  <c r="L72" i="14"/>
  <c r="P75" i="17" s="1"/>
  <c r="V75" i="17" s="1"/>
  <c r="L73" i="14"/>
  <c r="P76" i="17"/>
  <c r="V76" i="17" s="1"/>
  <c r="L74" i="14"/>
  <c r="P77" i="17" s="1"/>
  <c r="V77" i="17" s="1"/>
  <c r="L75" i="14"/>
  <c r="P78" i="17" s="1"/>
  <c r="V78" i="17" s="1"/>
  <c r="L76" i="14"/>
  <c r="P79" i="17" s="1"/>
  <c r="V79" i="17" s="1"/>
  <c r="L77" i="14"/>
  <c r="P80" i="17" s="1"/>
  <c r="V80" i="17" s="1"/>
  <c r="L78" i="14"/>
  <c r="P81" i="17" s="1"/>
  <c r="V81" i="17" s="1"/>
  <c r="L79" i="14"/>
  <c r="P82" i="17" s="1"/>
  <c r="V82" i="17" s="1"/>
  <c r="L80" i="14"/>
  <c r="P83" i="17" s="1"/>
  <c r="V83" i="17" s="1"/>
  <c r="L81" i="14"/>
  <c r="P84" i="17"/>
  <c r="V84" i="17" s="1"/>
  <c r="L82" i="14"/>
  <c r="P85" i="17" s="1"/>
  <c r="V85" i="17" s="1"/>
  <c r="L83" i="14"/>
  <c r="P86" i="17" s="1"/>
  <c r="V86" i="17"/>
  <c r="L84" i="14"/>
  <c r="P87" i="17" s="1"/>
  <c r="V87" i="17" s="1"/>
  <c r="L85" i="14"/>
  <c r="P88" i="17" s="1"/>
  <c r="V88" i="17" s="1"/>
  <c r="L86" i="14"/>
  <c r="P89" i="17" s="1"/>
  <c r="V89" i="17" s="1"/>
  <c r="L87" i="14"/>
  <c r="P90" i="17"/>
  <c r="V90" i="17" s="1"/>
  <c r="L88" i="14"/>
  <c r="P91" i="17" s="1"/>
  <c r="V91" i="17" s="1"/>
  <c r="L89" i="14"/>
  <c r="P92" i="17" s="1"/>
  <c r="V92" i="17" s="1"/>
  <c r="L90" i="14"/>
  <c r="P93" i="17" s="1"/>
  <c r="V93" i="17" s="1"/>
  <c r="L91" i="14"/>
  <c r="P94" i="17" s="1"/>
  <c r="V94" i="17" s="1"/>
  <c r="L92" i="14"/>
  <c r="P95" i="17"/>
  <c r="V95" i="17" s="1"/>
  <c r="L93" i="14"/>
  <c r="P96" i="17" s="1"/>
  <c r="V96" i="17" s="1"/>
  <c r="L94" i="14"/>
  <c r="P97" i="17" s="1"/>
  <c r="V97" i="17" s="1"/>
  <c r="L96" i="14"/>
  <c r="P99" i="17" s="1"/>
  <c r="V99" i="17" s="1"/>
  <c r="L97" i="14"/>
  <c r="P100" i="17"/>
  <c r="V100" i="17"/>
  <c r="L98" i="14"/>
  <c r="P101" i="17" s="1"/>
  <c r="V101" i="17" s="1"/>
  <c r="L99" i="14"/>
  <c r="P102" i="17" s="1"/>
  <c r="V102" i="17" s="1"/>
  <c r="L100" i="14"/>
  <c r="P103" i="17" s="1"/>
  <c r="V103" i="17" s="1"/>
  <c r="L101" i="14"/>
  <c r="P104" i="17" s="1"/>
  <c r="V104" i="17" s="1"/>
  <c r="L102" i="14"/>
  <c r="P105" i="17" s="1"/>
  <c r="V105" i="17" s="1"/>
  <c r="L103" i="14"/>
  <c r="P106" i="17" s="1"/>
  <c r="V106" i="17" s="1"/>
  <c r="L104" i="14"/>
  <c r="P107" i="17"/>
  <c r="V107" i="17" s="1"/>
  <c r="L105" i="14"/>
  <c r="P108" i="17"/>
  <c r="V108" i="17" s="1"/>
  <c r="L106" i="14"/>
  <c r="P109" i="17" s="1"/>
  <c r="V109" i="17" s="1"/>
  <c r="L107" i="14"/>
  <c r="P110" i="17" s="1"/>
  <c r="V110" i="17" s="1"/>
  <c r="L108" i="14"/>
  <c r="P111" i="17" s="1"/>
  <c r="V111" i="17" s="1"/>
  <c r="L109" i="14"/>
  <c r="P112" i="17" s="1"/>
  <c r="V112" i="17" s="1"/>
  <c r="L110" i="14"/>
  <c r="P113" i="17" s="1"/>
  <c r="V113" i="17" s="1"/>
  <c r="L111" i="14"/>
  <c r="P114" i="17" s="1"/>
  <c r="V114" i="17" s="1"/>
  <c r="L112" i="14"/>
  <c r="P115" i="17" s="1"/>
  <c r="V115" i="17" s="1"/>
  <c r="L113" i="14"/>
  <c r="P116" i="17"/>
  <c r="V116" i="17" s="1"/>
  <c r="L114" i="14"/>
  <c r="P117" i="17" s="1"/>
  <c r="V117" i="17" s="1"/>
  <c r="L115" i="14"/>
  <c r="P118" i="17" s="1"/>
  <c r="V118" i="17" s="1"/>
  <c r="L116" i="14"/>
  <c r="P119" i="17" s="1"/>
  <c r="V119" i="17"/>
  <c r="L117" i="14"/>
  <c r="P120" i="17"/>
  <c r="V120" i="17" s="1"/>
  <c r="L118" i="14"/>
  <c r="P121" i="17" s="1"/>
  <c r="V121" i="17" s="1"/>
  <c r="L119" i="14"/>
  <c r="P122" i="17" s="1"/>
  <c r="V122" i="17" s="1"/>
  <c r="L120" i="14"/>
  <c r="P123" i="17" s="1"/>
  <c r="V123" i="17" s="1"/>
  <c r="L121" i="14"/>
  <c r="P124" i="17"/>
  <c r="V124" i="17"/>
  <c r="L122" i="14"/>
  <c r="P125" i="17"/>
  <c r="V125" i="17" s="1"/>
  <c r="L123" i="14"/>
  <c r="P126" i="17" s="1"/>
  <c r="V126" i="17" s="1"/>
  <c r="L124" i="14"/>
  <c r="P127" i="17" s="1"/>
  <c r="V127" i="17" s="1"/>
  <c r="L125" i="14"/>
  <c r="P128" i="17"/>
  <c r="V128" i="17" s="1"/>
  <c r="L126" i="14"/>
  <c r="P129" i="17" s="1"/>
  <c r="V129" i="17"/>
  <c r="M183" i="14"/>
  <c r="O8" i="14"/>
  <c r="O9" i="17" s="1"/>
  <c r="U9" i="17" s="1"/>
  <c r="O9" i="14"/>
  <c r="O10" i="17" s="1"/>
  <c r="U10" i="17" s="1"/>
  <c r="O10" i="14"/>
  <c r="O11" i="17" s="1"/>
  <c r="U11" i="17" s="1"/>
  <c r="O11" i="14"/>
  <c r="O12" i="17"/>
  <c r="O12" i="14"/>
  <c r="O15" i="17" s="1"/>
  <c r="U15" i="17" s="1"/>
  <c r="O13" i="14"/>
  <c r="O16" i="17" s="1"/>
  <c r="O14" i="14"/>
  <c r="O17" i="17"/>
  <c r="U17" i="17" s="1"/>
  <c r="O15" i="14"/>
  <c r="O18" i="17" s="1"/>
  <c r="U18" i="17" s="1"/>
  <c r="O16" i="14"/>
  <c r="O17" i="14"/>
  <c r="O20" i="17" s="1"/>
  <c r="U20" i="17" s="1"/>
  <c r="O18" i="14"/>
  <c r="O21" i="17" s="1"/>
  <c r="U21" i="17" s="1"/>
  <c r="O19" i="14"/>
  <c r="O22" i="17"/>
  <c r="U22" i="17"/>
  <c r="O20" i="14"/>
  <c r="O21" i="14"/>
  <c r="O24" i="17" s="1"/>
  <c r="U24" i="17" s="1"/>
  <c r="O22" i="14"/>
  <c r="O25" i="17" s="1"/>
  <c r="U25" i="17" s="1"/>
  <c r="O23" i="14"/>
  <c r="O26" i="17" s="1"/>
  <c r="U26" i="17" s="1"/>
  <c r="O24" i="14"/>
  <c r="O27" i="17" s="1"/>
  <c r="U27" i="17" s="1"/>
  <c r="O25" i="14"/>
  <c r="O28" i="17"/>
  <c r="U28" i="17" s="1"/>
  <c r="O26" i="14"/>
  <c r="O29" i="17"/>
  <c r="U29" i="17" s="1"/>
  <c r="O27" i="14"/>
  <c r="O30" i="17" s="1"/>
  <c r="U30" i="17" s="1"/>
  <c r="O28" i="14"/>
  <c r="O31" i="17" s="1"/>
  <c r="U31" i="17" s="1"/>
  <c r="O29" i="14"/>
  <c r="O32" i="17"/>
  <c r="U32" i="17" s="1"/>
  <c r="O30" i="14"/>
  <c r="O33" i="17" s="1"/>
  <c r="U33" i="17" s="1"/>
  <c r="O31" i="14"/>
  <c r="O34" i="17" s="1"/>
  <c r="U34" i="17"/>
  <c r="O32" i="14"/>
  <c r="O35" i="17" s="1"/>
  <c r="U35" i="17" s="1"/>
  <c r="O33" i="14"/>
  <c r="O36" i="17" s="1"/>
  <c r="U36" i="17" s="1"/>
  <c r="O34" i="14"/>
  <c r="O37" i="17"/>
  <c r="U37" i="17" s="1"/>
  <c r="O35" i="14"/>
  <c r="O38" i="17" s="1"/>
  <c r="U38" i="17" s="1"/>
  <c r="O36" i="14"/>
  <c r="O39" i="17"/>
  <c r="U39" i="17" s="1"/>
  <c r="O37" i="14"/>
  <c r="O40" i="17" s="1"/>
  <c r="U40" i="17" s="1"/>
  <c r="O38" i="14"/>
  <c r="O41" i="17" s="1"/>
  <c r="U41" i="17"/>
  <c r="O39" i="14"/>
  <c r="O42" i="17" s="1"/>
  <c r="U42" i="17" s="1"/>
  <c r="O40" i="14"/>
  <c r="O43" i="17"/>
  <c r="U43" i="17" s="1"/>
  <c r="O41" i="14"/>
  <c r="O44" i="17" s="1"/>
  <c r="U44" i="17" s="1"/>
  <c r="O42" i="14"/>
  <c r="O45" i="17" s="1"/>
  <c r="U45" i="17" s="1"/>
  <c r="O43" i="14"/>
  <c r="O46" i="17"/>
  <c r="U46" i="17" s="1"/>
  <c r="O44" i="14"/>
  <c r="O47" i="17" s="1"/>
  <c r="U47" i="17" s="1"/>
  <c r="O45" i="14"/>
  <c r="O48" i="17"/>
  <c r="U48" i="17" s="1"/>
  <c r="O46" i="14"/>
  <c r="O49" i="17" s="1"/>
  <c r="U49" i="17" s="1"/>
  <c r="O47" i="14"/>
  <c r="O50" i="17" s="1"/>
  <c r="U50" i="17" s="1"/>
  <c r="O48" i="14"/>
  <c r="O51" i="17"/>
  <c r="U51" i="17" s="1"/>
  <c r="O49" i="14"/>
  <c r="O52" i="17" s="1"/>
  <c r="U52" i="17" s="1"/>
  <c r="O50" i="14"/>
  <c r="O53" i="17"/>
  <c r="U53" i="17" s="1"/>
  <c r="O51" i="14"/>
  <c r="O54" i="17" s="1"/>
  <c r="U54" i="17" s="1"/>
  <c r="O52" i="14"/>
  <c r="O55" i="17" s="1"/>
  <c r="U55" i="17" s="1"/>
  <c r="O53" i="14"/>
  <c r="O56" i="17" s="1"/>
  <c r="U56" i="17"/>
  <c r="O54" i="14"/>
  <c r="O57" i="17" s="1"/>
  <c r="U57" i="17" s="1"/>
  <c r="O55" i="14"/>
  <c r="O58" i="17" s="1"/>
  <c r="U58" i="17" s="1"/>
  <c r="O56" i="14"/>
  <c r="O59" i="17" s="1"/>
  <c r="U59" i="17"/>
  <c r="O57" i="14"/>
  <c r="O60" i="17"/>
  <c r="U60" i="17" s="1"/>
  <c r="O58" i="14"/>
  <c r="O61" i="17" s="1"/>
  <c r="U61" i="17" s="1"/>
  <c r="O59" i="14"/>
  <c r="O62" i="17"/>
  <c r="U62" i="17" s="1"/>
  <c r="O60" i="14"/>
  <c r="O63" i="17" s="1"/>
  <c r="U63" i="17"/>
  <c r="O61" i="14"/>
  <c r="O64" i="17" s="1"/>
  <c r="U64" i="17" s="1"/>
  <c r="O62" i="14"/>
  <c r="O65" i="17" s="1"/>
  <c r="U65" i="17" s="1"/>
  <c r="O63" i="14"/>
  <c r="O66" i="17" s="1"/>
  <c r="U66" i="17"/>
  <c r="O64" i="14"/>
  <c r="O67" i="17"/>
  <c r="U67" i="17" s="1"/>
  <c r="O65" i="14"/>
  <c r="O68" i="17" s="1"/>
  <c r="U68" i="17" s="1"/>
  <c r="O66" i="14"/>
  <c r="O69" i="17" s="1"/>
  <c r="U69" i="17" s="1"/>
  <c r="O67" i="14"/>
  <c r="O70" i="17" s="1"/>
  <c r="U70" i="17" s="1"/>
  <c r="O68" i="14"/>
  <c r="O71" i="17" s="1"/>
  <c r="U71" i="17" s="1"/>
  <c r="O69" i="14"/>
  <c r="O72" i="17"/>
  <c r="U72" i="17" s="1"/>
  <c r="O70" i="14"/>
  <c r="O73" i="17" s="1"/>
  <c r="U73" i="17" s="1"/>
  <c r="O71" i="14"/>
  <c r="O74" i="17" s="1"/>
  <c r="U74" i="17" s="1"/>
  <c r="O72" i="14"/>
  <c r="O75" i="17" s="1"/>
  <c r="U75" i="17" s="1"/>
  <c r="O73" i="14"/>
  <c r="O76" i="17" s="1"/>
  <c r="U76" i="17" s="1"/>
  <c r="O74" i="14"/>
  <c r="O77" i="17" s="1"/>
  <c r="U77" i="17" s="1"/>
  <c r="O75" i="14"/>
  <c r="O78" i="17" s="1"/>
  <c r="U78" i="17" s="1"/>
  <c r="O76" i="14"/>
  <c r="O79" i="17" s="1"/>
  <c r="U79" i="17" s="1"/>
  <c r="O77" i="14"/>
  <c r="O80" i="17" s="1"/>
  <c r="U80" i="17" s="1"/>
  <c r="O78" i="14"/>
  <c r="O81" i="17" s="1"/>
  <c r="U81" i="17" s="1"/>
  <c r="O79" i="14"/>
  <c r="O82" i="17" s="1"/>
  <c r="U82" i="17"/>
  <c r="O80" i="14"/>
  <c r="O83" i="17" s="1"/>
  <c r="U83" i="17"/>
  <c r="O81" i="14"/>
  <c r="O84" i="17" s="1"/>
  <c r="U84" i="17" s="1"/>
  <c r="O82" i="14"/>
  <c r="O85" i="17" s="1"/>
  <c r="U85" i="17" s="1"/>
  <c r="O83" i="14"/>
  <c r="O86" i="17"/>
  <c r="U86" i="17" s="1"/>
  <c r="O84" i="14"/>
  <c r="O87" i="17" s="1"/>
  <c r="U87" i="17" s="1"/>
  <c r="O85" i="14"/>
  <c r="O88" i="17" s="1"/>
  <c r="U88" i="17" s="1"/>
  <c r="O86" i="14"/>
  <c r="O89" i="17"/>
  <c r="U89" i="17" s="1"/>
  <c r="O87" i="14"/>
  <c r="O90" i="17" s="1"/>
  <c r="U90" i="17" s="1"/>
  <c r="O88" i="14"/>
  <c r="O91" i="17" s="1"/>
  <c r="U91" i="17" s="1"/>
  <c r="O89" i="14"/>
  <c r="O92" i="17"/>
  <c r="U92" i="17" s="1"/>
  <c r="O90" i="14"/>
  <c r="O93" i="17"/>
  <c r="U93" i="17" s="1"/>
  <c r="O91" i="14"/>
  <c r="O94" i="17"/>
  <c r="U94" i="17" s="1"/>
  <c r="O92" i="14"/>
  <c r="O95" i="17"/>
  <c r="U95" i="17" s="1"/>
  <c r="O93" i="14"/>
  <c r="O96" i="17" s="1"/>
  <c r="U96" i="17" s="1"/>
  <c r="O94" i="14"/>
  <c r="O97" i="17" s="1"/>
  <c r="U97" i="17" s="1"/>
  <c r="O95" i="14"/>
  <c r="O98" i="17" s="1"/>
  <c r="U98" i="17" s="1"/>
  <c r="O96" i="14"/>
  <c r="O99" i="17" s="1"/>
  <c r="U99" i="17" s="1"/>
  <c r="O97" i="14"/>
  <c r="O100" i="17"/>
  <c r="U100" i="17" s="1"/>
  <c r="O98" i="14"/>
  <c r="O101" i="17"/>
  <c r="U101" i="17" s="1"/>
  <c r="O99" i="14"/>
  <c r="O102" i="17" s="1"/>
  <c r="U102" i="17" s="1"/>
  <c r="O100" i="14"/>
  <c r="O103" i="17" s="1"/>
  <c r="U103" i="17" s="1"/>
  <c r="O101" i="14"/>
  <c r="O104" i="17" s="1"/>
  <c r="U104" i="17" s="1"/>
  <c r="O102" i="14"/>
  <c r="O105" i="17"/>
  <c r="U105" i="17" s="1"/>
  <c r="O103" i="14"/>
  <c r="O106" i="17" s="1"/>
  <c r="U106" i="17" s="1"/>
  <c r="O104" i="14"/>
  <c r="O107" i="17"/>
  <c r="U107" i="17" s="1"/>
  <c r="O105" i="14"/>
  <c r="O108" i="17" s="1"/>
  <c r="U108" i="17" s="1"/>
  <c r="O106" i="14"/>
  <c r="O109" i="17" s="1"/>
  <c r="U109" i="17" s="1"/>
  <c r="O107" i="14"/>
  <c r="O110" i="17" s="1"/>
  <c r="U110" i="17" s="1"/>
  <c r="O108" i="14"/>
  <c r="O111" i="17"/>
  <c r="U111" i="17" s="1"/>
  <c r="O109" i="14"/>
  <c r="O112" i="17" s="1"/>
  <c r="U112" i="17" s="1"/>
  <c r="O110" i="14"/>
  <c r="O113" i="17" s="1"/>
  <c r="U113" i="17" s="1"/>
  <c r="O111" i="14"/>
  <c r="O114" i="17" s="1"/>
  <c r="U114" i="17" s="1"/>
  <c r="O112" i="14"/>
  <c r="O115" i="17" s="1"/>
  <c r="U115" i="17" s="1"/>
  <c r="O113" i="14"/>
  <c r="O116" i="17" s="1"/>
  <c r="U116" i="17" s="1"/>
  <c r="O114" i="14"/>
  <c r="O117" i="17"/>
  <c r="U117" i="17" s="1"/>
  <c r="O115" i="14"/>
  <c r="O118" i="17"/>
  <c r="U118" i="17" s="1"/>
  <c r="O116" i="14"/>
  <c r="O119" i="17"/>
  <c r="U119" i="17" s="1"/>
  <c r="O117" i="14"/>
  <c r="O118" i="14"/>
  <c r="O121" i="17" s="1"/>
  <c r="U121" i="17" s="1"/>
  <c r="O119" i="14"/>
  <c r="O122" i="17" s="1"/>
  <c r="U122" i="17" s="1"/>
  <c r="O120" i="14"/>
  <c r="O123" i="17" s="1"/>
  <c r="U123" i="17" s="1"/>
  <c r="O121" i="14"/>
  <c r="O124" i="17" s="1"/>
  <c r="U124" i="17" s="1"/>
  <c r="O122" i="14"/>
  <c r="O125" i="17" s="1"/>
  <c r="U125" i="17" s="1"/>
  <c r="O123" i="14"/>
  <c r="O126" i="17" s="1"/>
  <c r="U126" i="17" s="1"/>
  <c r="O124" i="14"/>
  <c r="O127" i="17" s="1"/>
  <c r="U127" i="17"/>
  <c r="O125" i="14"/>
  <c r="O128" i="17" s="1"/>
  <c r="U128" i="17"/>
  <c r="O126" i="14"/>
  <c r="O129" i="17" s="1"/>
  <c r="U129" i="17" s="1"/>
  <c r="E8" i="14"/>
  <c r="F9" i="17" s="1"/>
  <c r="E9" i="14"/>
  <c r="F10" i="17" s="1"/>
  <c r="E10" i="14"/>
  <c r="F11" i="17" s="1"/>
  <c r="K11" i="17" s="1"/>
  <c r="E12" i="14"/>
  <c r="F15" i="17" s="1"/>
  <c r="K15" i="17" s="1"/>
  <c r="E13" i="14"/>
  <c r="F16" i="17"/>
  <c r="E14" i="14"/>
  <c r="F17" i="17" s="1"/>
  <c r="E15" i="14"/>
  <c r="F18" i="17" s="1"/>
  <c r="K18" i="17" s="1"/>
  <c r="E16" i="14"/>
  <c r="F19" i="17"/>
  <c r="E17" i="14"/>
  <c r="F20" i="17" s="1"/>
  <c r="K20" i="17" s="1"/>
  <c r="E18" i="14"/>
  <c r="F21" i="17" s="1"/>
  <c r="E19" i="14"/>
  <c r="F22" i="17" s="1"/>
  <c r="K22" i="17"/>
  <c r="E20" i="14"/>
  <c r="F23" i="17"/>
  <c r="K23" i="17" s="1"/>
  <c r="E21" i="14"/>
  <c r="F24" i="17" s="1"/>
  <c r="E22" i="14"/>
  <c r="F25" i="17" s="1"/>
  <c r="K25" i="17" s="1"/>
  <c r="E23" i="14"/>
  <c r="F26" i="17"/>
  <c r="E24" i="14"/>
  <c r="F27" i="17"/>
  <c r="K27" i="17" s="1"/>
  <c r="E25" i="14"/>
  <c r="F28" i="17" s="1"/>
  <c r="E26" i="14"/>
  <c r="F29" i="17" s="1"/>
  <c r="E27" i="14"/>
  <c r="E28" i="14"/>
  <c r="F31" i="17"/>
  <c r="E29" i="14"/>
  <c r="F32" i="17" s="1"/>
  <c r="E30" i="14"/>
  <c r="F33" i="17" s="1"/>
  <c r="G33" i="17" s="1"/>
  <c r="E31" i="14"/>
  <c r="F34" i="17"/>
  <c r="E32" i="14"/>
  <c r="F35" i="17"/>
  <c r="E33" i="14"/>
  <c r="F36" i="17" s="1"/>
  <c r="E34" i="14"/>
  <c r="F37" i="17"/>
  <c r="E35" i="14"/>
  <c r="F38" i="17" s="1"/>
  <c r="K38" i="17" s="1"/>
  <c r="E36" i="14"/>
  <c r="F39" i="17" s="1"/>
  <c r="G39" i="17" s="1"/>
  <c r="E37" i="14"/>
  <c r="F40" i="17" s="1"/>
  <c r="G40" i="17" s="1"/>
  <c r="E38" i="14"/>
  <c r="F41" i="17" s="1"/>
  <c r="E39" i="14"/>
  <c r="F42" i="17"/>
  <c r="K42" i="17" s="1"/>
  <c r="E40" i="14"/>
  <c r="F43" i="17" s="1"/>
  <c r="K43" i="17" s="1"/>
  <c r="E41" i="14"/>
  <c r="F44" i="17" s="1"/>
  <c r="E42" i="14"/>
  <c r="F45" i="17" s="1"/>
  <c r="K45" i="17" s="1"/>
  <c r="E43" i="14"/>
  <c r="F46" i="17" s="1"/>
  <c r="E44" i="14"/>
  <c r="F47" i="17"/>
  <c r="E45" i="14"/>
  <c r="F48" i="17" s="1"/>
  <c r="E46" i="14"/>
  <c r="F49" i="17" s="1"/>
  <c r="E47" i="14"/>
  <c r="F50" i="17"/>
  <c r="E48" i="14"/>
  <c r="F51" i="17" s="1"/>
  <c r="E49" i="14"/>
  <c r="F52" i="17" s="1"/>
  <c r="K52" i="17" s="1"/>
  <c r="E50" i="14"/>
  <c r="F53" i="17" s="1"/>
  <c r="E51" i="14"/>
  <c r="F54" i="17" s="1"/>
  <c r="E52" i="14"/>
  <c r="F55" i="17"/>
  <c r="E53" i="14"/>
  <c r="F56" i="17" s="1"/>
  <c r="G56" i="17" s="1"/>
  <c r="E54" i="14"/>
  <c r="F57" i="17" s="1"/>
  <c r="K57" i="17"/>
  <c r="E55" i="14"/>
  <c r="F58" i="17"/>
  <c r="E56" i="14"/>
  <c r="F59" i="17" s="1"/>
  <c r="E57" i="14"/>
  <c r="F60" i="17"/>
  <c r="E58" i="14"/>
  <c r="F61" i="17" s="1"/>
  <c r="G61" i="17" s="1"/>
  <c r="E59" i="14"/>
  <c r="F62" i="17" s="1"/>
  <c r="K62" i="17" s="1"/>
  <c r="E61" i="14"/>
  <c r="F64" i="17"/>
  <c r="K64" i="17" s="1"/>
  <c r="E62" i="14"/>
  <c r="F65" i="17" s="1"/>
  <c r="K65" i="17" s="1"/>
  <c r="E63" i="14"/>
  <c r="F66" i="17" s="1"/>
  <c r="K66" i="17" s="1"/>
  <c r="E64" i="14"/>
  <c r="F67" i="17" s="1"/>
  <c r="G67" i="17"/>
  <c r="E65" i="14"/>
  <c r="F68" i="17"/>
  <c r="E66" i="14"/>
  <c r="F69" i="17"/>
  <c r="K69" i="17" s="1"/>
  <c r="E67" i="14"/>
  <c r="F70" i="17" s="1"/>
  <c r="K70" i="17" s="1"/>
  <c r="E68" i="14"/>
  <c r="F71" i="17" s="1"/>
  <c r="E69" i="14"/>
  <c r="F72" i="17" s="1"/>
  <c r="E70" i="14"/>
  <c r="F73" i="17" s="1"/>
  <c r="G73" i="17" s="1"/>
  <c r="E71" i="14"/>
  <c r="F74" i="17"/>
  <c r="G74" i="17"/>
  <c r="E72" i="14"/>
  <c r="F75" i="17" s="1"/>
  <c r="E73" i="14"/>
  <c r="F76" i="17" s="1"/>
  <c r="E74" i="14"/>
  <c r="F77" i="17" s="1"/>
  <c r="G77" i="17" s="1"/>
  <c r="K77" i="17"/>
  <c r="E75" i="14"/>
  <c r="F78" i="17"/>
  <c r="E76" i="14"/>
  <c r="F79" i="17" s="1"/>
  <c r="E77" i="14"/>
  <c r="F80" i="17"/>
  <c r="E78" i="14"/>
  <c r="F81" i="17" s="1"/>
  <c r="E79" i="14"/>
  <c r="F82" i="17" s="1"/>
  <c r="E80" i="14"/>
  <c r="F83" i="17" s="1"/>
  <c r="K83" i="17" s="1"/>
  <c r="E81" i="14"/>
  <c r="F84" i="17"/>
  <c r="E82" i="14"/>
  <c r="F85" i="17" s="1"/>
  <c r="K85" i="17" s="1"/>
  <c r="E83" i="14"/>
  <c r="F86" i="17"/>
  <c r="K86" i="17" s="1"/>
  <c r="E84" i="14"/>
  <c r="F87" i="17" s="1"/>
  <c r="K87" i="17"/>
  <c r="E85" i="14"/>
  <c r="F88" i="17"/>
  <c r="K88" i="17" s="1"/>
  <c r="E86" i="14"/>
  <c r="F89" i="17" s="1"/>
  <c r="K89" i="17" s="1"/>
  <c r="E87" i="14"/>
  <c r="F90" i="17" s="1"/>
  <c r="E88" i="14"/>
  <c r="F91" i="17" s="1"/>
  <c r="E89" i="14"/>
  <c r="F92" i="17" s="1"/>
  <c r="E90" i="14"/>
  <c r="F93" i="17" s="1"/>
  <c r="E91" i="14"/>
  <c r="F94" i="17"/>
  <c r="K94" i="17" s="1"/>
  <c r="E92" i="14"/>
  <c r="F95" i="17" s="1"/>
  <c r="E93" i="14"/>
  <c r="F96" i="17"/>
  <c r="E94" i="14"/>
  <c r="F97" i="17" s="1"/>
  <c r="K97" i="17" s="1"/>
  <c r="E95" i="14"/>
  <c r="F98" i="17"/>
  <c r="E96" i="14"/>
  <c r="F99" i="17"/>
  <c r="E97" i="14"/>
  <c r="F100" i="17" s="1"/>
  <c r="E98" i="14"/>
  <c r="F101" i="17" s="1"/>
  <c r="E99" i="14"/>
  <c r="F102" i="17"/>
  <c r="E100" i="14"/>
  <c r="F103" i="17" s="1"/>
  <c r="K103" i="17" s="1"/>
  <c r="E101" i="14"/>
  <c r="F104" i="17" s="1"/>
  <c r="K104" i="17" s="1"/>
  <c r="E102" i="14"/>
  <c r="F105" i="17" s="1"/>
  <c r="K105" i="17" s="1"/>
  <c r="E103" i="14"/>
  <c r="F106" i="17"/>
  <c r="E104" i="14"/>
  <c r="F107" i="17"/>
  <c r="K107" i="17" s="1"/>
  <c r="E105" i="14"/>
  <c r="F108" i="17"/>
  <c r="K108" i="17" s="1"/>
  <c r="E106" i="14"/>
  <c r="F109" i="17" s="1"/>
  <c r="K109" i="17" s="1"/>
  <c r="E107" i="14"/>
  <c r="F110" i="17" s="1"/>
  <c r="E108" i="14"/>
  <c r="F111" i="17" s="1"/>
  <c r="E109" i="14"/>
  <c r="F112" i="17" s="1"/>
  <c r="E110" i="14"/>
  <c r="F113" i="17"/>
  <c r="K113" i="17" s="1"/>
  <c r="E111" i="14"/>
  <c r="F114" i="17"/>
  <c r="E112" i="14"/>
  <c r="F115" i="17" s="1"/>
  <c r="E113" i="14"/>
  <c r="F116" i="17" s="1"/>
  <c r="E114" i="14"/>
  <c r="F117" i="17" s="1"/>
  <c r="E115" i="14"/>
  <c r="F118" i="17" s="1"/>
  <c r="E116" i="14"/>
  <c r="F119" i="17"/>
  <c r="K119" i="17" s="1"/>
  <c r="E117" i="14"/>
  <c r="F120" i="17"/>
  <c r="E118" i="14"/>
  <c r="F121" i="17"/>
  <c r="G121" i="17" s="1"/>
  <c r="E119" i="14"/>
  <c r="F122" i="17" s="1"/>
  <c r="E120" i="14"/>
  <c r="F123" i="17" s="1"/>
  <c r="E121" i="14"/>
  <c r="F124" i="17" s="1"/>
  <c r="E122" i="14"/>
  <c r="F125" i="17" s="1"/>
  <c r="K125" i="17" s="1"/>
  <c r="E123" i="14"/>
  <c r="F126" i="17"/>
  <c r="K126" i="17" s="1"/>
  <c r="E124" i="14"/>
  <c r="F127" i="17" s="1"/>
  <c r="E125" i="14"/>
  <c r="F128" i="17" s="1"/>
  <c r="E126" i="14"/>
  <c r="F129" i="17" s="1"/>
  <c r="K129" i="17" s="1"/>
  <c r="E127" i="14"/>
  <c r="F130" i="17" s="1"/>
  <c r="K130" i="17" s="1"/>
  <c r="E128" i="14"/>
  <c r="F131" i="17"/>
  <c r="G131" i="17" s="1"/>
  <c r="E129" i="14"/>
  <c r="F132" i="17" s="1"/>
  <c r="E130" i="14"/>
  <c r="F133" i="17" s="1"/>
  <c r="E131" i="14"/>
  <c r="F134" i="17" s="1"/>
  <c r="E132" i="14"/>
  <c r="F135" i="17"/>
  <c r="E133" i="14"/>
  <c r="F136" i="17" s="1"/>
  <c r="E134" i="14"/>
  <c r="F137" i="17" s="1"/>
  <c r="G137" i="17" s="1"/>
  <c r="E135" i="14"/>
  <c r="F138" i="17" s="1"/>
  <c r="K138" i="17" s="1"/>
  <c r="E136" i="14"/>
  <c r="F139" i="17"/>
  <c r="K139" i="17" s="1"/>
  <c r="E137" i="14"/>
  <c r="F140" i="17" s="1"/>
  <c r="K140" i="17" s="1"/>
  <c r="E138" i="14"/>
  <c r="F141" i="17" s="1"/>
  <c r="K141" i="17" s="1"/>
  <c r="E139" i="14"/>
  <c r="F142" i="17"/>
  <c r="K142" i="17" s="1"/>
  <c r="E140" i="14"/>
  <c r="F143" i="17" s="1"/>
  <c r="E141" i="14"/>
  <c r="F144" i="17" s="1"/>
  <c r="K144" i="17" s="1"/>
  <c r="E142" i="14"/>
  <c r="F145" i="17"/>
  <c r="E144" i="14"/>
  <c r="F149" i="17"/>
  <c r="K149" i="17" s="1"/>
  <c r="E145" i="14"/>
  <c r="F150" i="17" s="1"/>
  <c r="G150" i="17" s="1"/>
  <c r="E146" i="14"/>
  <c r="F151" i="17" s="1"/>
  <c r="G151" i="17" s="1"/>
  <c r="E147" i="14"/>
  <c r="F152" i="17" s="1"/>
  <c r="E148" i="14"/>
  <c r="F153" i="17"/>
  <c r="E149" i="14"/>
  <c r="F154" i="17" s="1"/>
  <c r="K154" i="17" s="1"/>
  <c r="E150" i="14"/>
  <c r="F155" i="17" s="1"/>
  <c r="K155" i="17" s="1"/>
  <c r="E151" i="14"/>
  <c r="F156" i="17"/>
  <c r="E152" i="14"/>
  <c r="F157" i="17"/>
  <c r="E153" i="14"/>
  <c r="F158" i="17" s="1"/>
  <c r="E154" i="14"/>
  <c r="F159" i="17" s="1"/>
  <c r="K159" i="17" s="1"/>
  <c r="E155" i="14"/>
  <c r="F160" i="17"/>
  <c r="E156" i="14"/>
  <c r="F161" i="17"/>
  <c r="E157" i="14"/>
  <c r="F162" i="17" s="1"/>
  <c r="E158" i="14"/>
  <c r="F163" i="17" s="1"/>
  <c r="K163" i="17" s="1"/>
  <c r="E160" i="14"/>
  <c r="F165" i="17" s="1"/>
  <c r="K165" i="17" s="1"/>
  <c r="E161" i="14"/>
  <c r="F166" i="17" s="1"/>
  <c r="E162" i="14"/>
  <c r="F167" i="17" s="1"/>
  <c r="E163" i="14"/>
  <c r="F168" i="17"/>
  <c r="E164" i="14"/>
  <c r="F169" i="17" s="1"/>
  <c r="K169" i="17" s="1"/>
  <c r="E167" i="14"/>
  <c r="F173" i="17" s="1"/>
  <c r="K173" i="17" s="1"/>
  <c r="E168" i="14"/>
  <c r="F174" i="17"/>
  <c r="E170" i="14"/>
  <c r="F176" i="17" s="1"/>
  <c r="K176" i="17" s="1"/>
  <c r="E171" i="14"/>
  <c r="F179" i="17" s="1"/>
  <c r="G179" i="17" s="1"/>
  <c r="E173" i="14"/>
  <c r="F181" i="17" s="1"/>
  <c r="G181" i="17" s="1"/>
  <c r="E174" i="14"/>
  <c r="F182" i="17" s="1"/>
  <c r="G182" i="17" s="1"/>
  <c r="E175" i="14"/>
  <c r="F183" i="17" s="1"/>
  <c r="E178" i="14"/>
  <c r="F186" i="17" s="1"/>
  <c r="K186" i="17" s="1"/>
  <c r="E180" i="14"/>
  <c r="F188" i="17" s="1"/>
  <c r="E182" i="14"/>
  <c r="F190" i="17" s="1"/>
  <c r="D407" i="3"/>
  <c r="E407" i="3"/>
  <c r="F407" i="3"/>
  <c r="G407" i="3"/>
  <c r="H407" i="3"/>
  <c r="I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U407" i="3"/>
  <c r="BV407" i="3"/>
  <c r="BW407" i="3"/>
  <c r="BY407" i="3"/>
  <c r="BZ407" i="3"/>
  <c r="CA407" i="3"/>
  <c r="CB407" i="3"/>
  <c r="CC407" i="3"/>
  <c r="CD407" i="3"/>
  <c r="CE407" i="3"/>
  <c r="CG407" i="3"/>
  <c r="CH407" i="3"/>
  <c r="CI407" i="3"/>
  <c r="CJ407" i="3"/>
  <c r="CK407" i="3"/>
  <c r="CL407" i="3"/>
  <c r="CM407" i="3"/>
  <c r="CN407" i="3"/>
  <c r="CO407" i="3"/>
  <c r="CP407" i="3"/>
  <c r="CQ407" i="3"/>
  <c r="CR407" i="3"/>
  <c r="CS407" i="3"/>
  <c r="CT407" i="3"/>
  <c r="CV407" i="3"/>
  <c r="CW407" i="3"/>
  <c r="CX407" i="3"/>
  <c r="CY407" i="3"/>
  <c r="CZ407" i="3"/>
  <c r="DA407" i="3"/>
  <c r="DB407" i="3"/>
  <c r="DC407" i="3"/>
  <c r="DD407" i="3"/>
  <c r="DE407" i="3"/>
  <c r="DF407" i="3"/>
  <c r="DG407" i="3"/>
  <c r="DH407" i="3"/>
  <c r="DI407" i="3"/>
  <c r="DJ407" i="3"/>
  <c r="DK407" i="3"/>
  <c r="DL407" i="3"/>
  <c r="DM407" i="3"/>
  <c r="DN407" i="3"/>
  <c r="DO407" i="3"/>
  <c r="DP407" i="3"/>
  <c r="DQ407" i="3"/>
  <c r="DR407" i="3"/>
  <c r="DS407" i="3"/>
  <c r="DV407" i="3"/>
  <c r="DW407" i="3"/>
  <c r="DX407" i="3"/>
  <c r="DY407" i="3"/>
  <c r="DZ407" i="3"/>
  <c r="EA407" i="3"/>
  <c r="EB407" i="3"/>
  <c r="EC407" i="3"/>
  <c r="ED407" i="3"/>
  <c r="EE407" i="3"/>
  <c r="EF407" i="3"/>
  <c r="G113" i="5"/>
  <c r="F113" i="5"/>
  <c r="G107" i="5"/>
  <c r="F107" i="5"/>
  <c r="G106" i="5"/>
  <c r="F106" i="5"/>
  <c r="G105" i="5"/>
  <c r="F105" i="5"/>
  <c r="G100" i="5"/>
  <c r="F100" i="5"/>
  <c r="G99" i="5"/>
  <c r="F99" i="5"/>
  <c r="G92" i="5"/>
  <c r="F92" i="5"/>
  <c r="G91" i="5"/>
  <c r="F91" i="5"/>
  <c r="G88" i="5"/>
  <c r="F88" i="5"/>
  <c r="G87" i="5"/>
  <c r="F87" i="5"/>
  <c r="G81" i="5"/>
  <c r="F81" i="5"/>
  <c r="G77" i="5"/>
  <c r="F77" i="5"/>
  <c r="E206" i="5"/>
  <c r="E198" i="5"/>
  <c r="E231" i="5"/>
  <c r="E230" i="5"/>
  <c r="G183" i="13"/>
  <c r="G182" i="13"/>
  <c r="G181" i="13"/>
  <c r="G180" i="13"/>
  <c r="G179" i="13"/>
  <c r="J181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0" i="11"/>
  <c r="D169" i="11"/>
  <c r="D168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0" i="11"/>
  <c r="D149" i="11"/>
  <c r="D148" i="11"/>
  <c r="D147" i="11"/>
  <c r="D146" i="11"/>
  <c r="D145" i="11"/>
  <c r="D144" i="11"/>
  <c r="D143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E12" i="8"/>
  <c r="E13" i="8"/>
  <c r="E14" i="8"/>
  <c r="E15" i="8"/>
  <c r="F12" i="8"/>
  <c r="F13" i="8"/>
  <c r="F14" i="8"/>
  <c r="F15" i="8"/>
  <c r="G12" i="8"/>
  <c r="G13" i="8"/>
  <c r="G14" i="8"/>
  <c r="G15" i="8"/>
  <c r="H12" i="8"/>
  <c r="H13" i="8"/>
  <c r="H14" i="8"/>
  <c r="H15" i="8"/>
  <c r="I12" i="8"/>
  <c r="I13" i="8"/>
  <c r="I14" i="8"/>
  <c r="I15" i="8"/>
  <c r="J12" i="8"/>
  <c r="J13" i="8"/>
  <c r="J14" i="8"/>
  <c r="J15" i="8"/>
  <c r="K12" i="8"/>
  <c r="K13" i="8"/>
  <c r="K14" i="8"/>
  <c r="K15" i="8"/>
  <c r="L12" i="8"/>
  <c r="L13" i="8"/>
  <c r="L14" i="8"/>
  <c r="L15" i="8"/>
  <c r="M12" i="8"/>
  <c r="M13" i="8"/>
  <c r="M14" i="8"/>
  <c r="M15" i="8"/>
  <c r="N12" i="8"/>
  <c r="N13" i="8"/>
  <c r="N14" i="8"/>
  <c r="N15" i="8"/>
  <c r="O12" i="8"/>
  <c r="O13" i="8"/>
  <c r="O14" i="8"/>
  <c r="O15" i="8"/>
  <c r="P12" i="8"/>
  <c r="P13" i="8"/>
  <c r="P14" i="8"/>
  <c r="P15" i="8"/>
  <c r="Q12" i="8"/>
  <c r="Q13" i="8"/>
  <c r="Q14" i="8"/>
  <c r="Q15" i="8"/>
  <c r="R12" i="8"/>
  <c r="R13" i="8"/>
  <c r="R14" i="8"/>
  <c r="R15" i="8"/>
  <c r="S12" i="8"/>
  <c r="S13" i="8"/>
  <c r="S14" i="8"/>
  <c r="S15" i="8"/>
  <c r="T12" i="8"/>
  <c r="T13" i="8"/>
  <c r="T14" i="8"/>
  <c r="T15" i="8"/>
  <c r="U12" i="8"/>
  <c r="U13" i="8"/>
  <c r="U14" i="8"/>
  <c r="U15" i="8"/>
  <c r="V12" i="8"/>
  <c r="V13" i="8"/>
  <c r="V14" i="8"/>
  <c r="V15" i="8"/>
  <c r="W12" i="8"/>
  <c r="W13" i="8"/>
  <c r="W14" i="8"/>
  <c r="W15" i="8"/>
  <c r="X12" i="8"/>
  <c r="X13" i="8"/>
  <c r="X14" i="8"/>
  <c r="X15" i="8"/>
  <c r="Y12" i="8"/>
  <c r="Y13" i="8"/>
  <c r="Y14" i="8"/>
  <c r="Y15" i="8"/>
  <c r="Z12" i="8"/>
  <c r="Z13" i="8"/>
  <c r="Z14" i="8"/>
  <c r="Z15" i="8"/>
  <c r="AA12" i="8"/>
  <c r="AA13" i="8"/>
  <c r="AA14" i="8"/>
  <c r="AA15" i="8"/>
  <c r="AB12" i="8"/>
  <c r="AB80" i="8"/>
  <c r="AB13" i="8"/>
  <c r="AB14" i="8"/>
  <c r="AB15" i="8"/>
  <c r="AC12" i="8"/>
  <c r="AC13" i="8"/>
  <c r="AC14" i="8"/>
  <c r="AC15" i="8"/>
  <c r="AD12" i="8"/>
  <c r="AD13" i="8"/>
  <c r="AD14" i="8"/>
  <c r="AD15" i="8"/>
  <c r="AE12" i="8"/>
  <c r="AE13" i="8"/>
  <c r="AE14" i="8"/>
  <c r="AE15" i="8"/>
  <c r="AF12" i="8"/>
  <c r="AF13" i="8"/>
  <c r="AF14" i="8"/>
  <c r="AF15" i="8"/>
  <c r="AG12" i="8"/>
  <c r="AG13" i="8"/>
  <c r="AG14" i="8"/>
  <c r="AG15" i="8"/>
  <c r="AH12" i="8"/>
  <c r="AH13" i="8"/>
  <c r="AH14" i="8"/>
  <c r="AH15" i="8"/>
  <c r="AI12" i="8"/>
  <c r="AI13" i="8"/>
  <c r="AI14" i="8"/>
  <c r="AI15" i="8"/>
  <c r="AJ12" i="8"/>
  <c r="AJ13" i="8"/>
  <c r="AJ14" i="8"/>
  <c r="AJ15" i="8"/>
  <c r="AK12" i="8"/>
  <c r="AK13" i="8"/>
  <c r="AK14" i="8"/>
  <c r="AK15" i="8"/>
  <c r="AL12" i="8"/>
  <c r="AL13" i="8"/>
  <c r="AL14" i="8"/>
  <c r="AL15" i="8"/>
  <c r="AM12" i="8"/>
  <c r="AM13" i="8"/>
  <c r="AM14" i="8"/>
  <c r="AM15" i="8"/>
  <c r="AN12" i="8"/>
  <c r="AN13" i="8"/>
  <c r="AN14" i="8"/>
  <c r="AN15" i="8"/>
  <c r="AO12" i="8"/>
  <c r="AO13" i="8"/>
  <c r="AO14" i="8"/>
  <c r="AO15" i="8"/>
  <c r="AP12" i="8"/>
  <c r="AP13" i="8"/>
  <c r="AP14" i="8"/>
  <c r="AP15" i="8"/>
  <c r="AQ12" i="8"/>
  <c r="AQ13" i="8"/>
  <c r="AQ14" i="8"/>
  <c r="AQ15" i="8"/>
  <c r="AR12" i="8"/>
  <c r="AR13" i="8"/>
  <c r="AR14" i="8"/>
  <c r="AR15" i="8"/>
  <c r="AS12" i="8"/>
  <c r="AS13" i="8"/>
  <c r="AS14" i="8"/>
  <c r="AS15" i="8"/>
  <c r="AT12" i="8"/>
  <c r="AT13" i="8"/>
  <c r="AT14" i="8"/>
  <c r="AT15" i="8"/>
  <c r="AU12" i="8"/>
  <c r="AU13" i="8"/>
  <c r="AU14" i="8"/>
  <c r="AU15" i="8"/>
  <c r="AV12" i="8"/>
  <c r="AV13" i="8"/>
  <c r="AV14" i="8"/>
  <c r="AV15" i="8"/>
  <c r="AW12" i="8"/>
  <c r="AW13" i="8"/>
  <c r="AW14" i="8"/>
  <c r="AW15" i="8"/>
  <c r="AX12" i="8"/>
  <c r="AX13" i="8"/>
  <c r="AX14" i="8"/>
  <c r="AX15" i="8"/>
  <c r="AY12" i="8"/>
  <c r="AY13" i="8"/>
  <c r="AY14" i="8"/>
  <c r="AY15" i="8"/>
  <c r="AZ12" i="8"/>
  <c r="AZ13" i="8"/>
  <c r="AZ14" i="8"/>
  <c r="AZ15" i="8"/>
  <c r="BA12" i="8"/>
  <c r="BA13" i="8"/>
  <c r="BA14" i="8"/>
  <c r="BA15" i="8"/>
  <c r="BB12" i="8"/>
  <c r="BB13" i="8"/>
  <c r="BB14" i="8"/>
  <c r="BB15" i="8"/>
  <c r="BC12" i="8"/>
  <c r="BC13" i="8"/>
  <c r="BC14" i="8"/>
  <c r="BC15" i="8"/>
  <c r="BD12" i="8"/>
  <c r="BD13" i="8"/>
  <c r="BD14" i="8"/>
  <c r="BD15" i="8"/>
  <c r="BE12" i="8"/>
  <c r="BE13" i="8"/>
  <c r="BE14" i="8"/>
  <c r="BE15" i="8"/>
  <c r="BF12" i="8"/>
  <c r="BF13" i="8"/>
  <c r="BF14" i="8"/>
  <c r="BF15" i="8"/>
  <c r="BG12" i="8"/>
  <c r="BG13" i="8"/>
  <c r="BG14" i="8"/>
  <c r="BG15" i="8"/>
  <c r="BH12" i="8"/>
  <c r="BH13" i="8"/>
  <c r="BH14" i="8"/>
  <c r="BH15" i="8"/>
  <c r="BI12" i="8"/>
  <c r="BI13" i="8"/>
  <c r="BI14" i="8"/>
  <c r="BI15" i="8"/>
  <c r="BJ12" i="8"/>
  <c r="BJ13" i="8"/>
  <c r="BJ14" i="8"/>
  <c r="BJ15" i="8"/>
  <c r="BK12" i="8"/>
  <c r="BK13" i="8"/>
  <c r="BK14" i="8"/>
  <c r="BK15" i="8"/>
  <c r="BL12" i="8"/>
  <c r="BL13" i="8"/>
  <c r="BL14" i="8"/>
  <c r="BL15" i="8"/>
  <c r="BM12" i="8"/>
  <c r="BM13" i="8"/>
  <c r="BM14" i="8"/>
  <c r="BM15" i="8"/>
  <c r="BN12" i="8"/>
  <c r="BN13" i="8"/>
  <c r="BN14" i="8"/>
  <c r="BN15" i="8"/>
  <c r="BO12" i="8"/>
  <c r="BO13" i="8"/>
  <c r="BO14" i="8"/>
  <c r="BO15" i="8"/>
  <c r="BP12" i="8"/>
  <c r="BP13" i="8"/>
  <c r="BP14" i="8"/>
  <c r="BP15" i="8"/>
  <c r="BQ12" i="8"/>
  <c r="BQ13" i="8"/>
  <c r="BQ14" i="8"/>
  <c r="BQ15" i="8"/>
  <c r="BR12" i="8"/>
  <c r="BR13" i="8"/>
  <c r="BR14" i="8"/>
  <c r="BR15" i="8"/>
  <c r="BS12" i="8"/>
  <c r="BS13" i="8"/>
  <c r="BS14" i="8"/>
  <c r="BS15" i="8"/>
  <c r="BT12" i="8"/>
  <c r="BT13" i="8"/>
  <c r="BT14" i="8"/>
  <c r="BT15" i="8"/>
  <c r="BU12" i="8"/>
  <c r="BU13" i="8"/>
  <c r="BU14" i="8"/>
  <c r="BU15" i="8"/>
  <c r="BV12" i="8"/>
  <c r="BV13" i="8"/>
  <c r="BV14" i="8"/>
  <c r="BV15" i="8"/>
  <c r="BX12" i="8"/>
  <c r="BX13" i="8"/>
  <c r="BX14" i="8"/>
  <c r="BX15" i="8"/>
  <c r="BY12" i="8"/>
  <c r="BY13" i="8"/>
  <c r="BY14" i="8"/>
  <c r="BY15" i="8"/>
  <c r="BZ12" i="8"/>
  <c r="BZ13" i="8"/>
  <c r="BZ14" i="8"/>
  <c r="BZ15" i="8"/>
  <c r="CA12" i="8"/>
  <c r="CA13" i="8"/>
  <c r="CA14" i="8"/>
  <c r="CA15" i="8"/>
  <c r="CB12" i="8"/>
  <c r="CB13" i="8"/>
  <c r="CB14" i="8"/>
  <c r="CB15" i="8"/>
  <c r="CC12" i="8"/>
  <c r="CC13" i="8"/>
  <c r="CC14" i="8"/>
  <c r="CC15" i="8"/>
  <c r="CD12" i="8"/>
  <c r="CD13" i="8"/>
  <c r="CD14" i="8"/>
  <c r="CD15" i="8"/>
  <c r="CE12" i="8"/>
  <c r="CE13" i="8"/>
  <c r="CE14" i="8"/>
  <c r="CE15" i="8"/>
  <c r="CF12" i="8"/>
  <c r="CF13" i="8"/>
  <c r="CF14" i="8"/>
  <c r="CF15" i="8"/>
  <c r="CG12" i="8"/>
  <c r="CG13" i="8"/>
  <c r="CG14" i="8"/>
  <c r="CG15" i="8"/>
  <c r="CH12" i="8"/>
  <c r="CH13" i="8"/>
  <c r="CH14" i="8"/>
  <c r="CH15" i="8"/>
  <c r="CI12" i="8"/>
  <c r="CI13" i="8"/>
  <c r="CI14" i="8"/>
  <c r="CI15" i="8"/>
  <c r="CJ12" i="8"/>
  <c r="CJ13" i="8"/>
  <c r="CJ14" i="8"/>
  <c r="CJ15" i="8"/>
  <c r="CK12" i="8"/>
  <c r="CK13" i="8"/>
  <c r="CK14" i="8"/>
  <c r="CK15" i="8"/>
  <c r="CL12" i="8"/>
  <c r="CL13" i="8"/>
  <c r="CL14" i="8"/>
  <c r="CL15" i="8"/>
  <c r="CM12" i="8"/>
  <c r="CM13" i="8"/>
  <c r="CM14" i="8"/>
  <c r="CM15" i="8"/>
  <c r="CN12" i="8"/>
  <c r="CN13" i="8"/>
  <c r="CN14" i="8"/>
  <c r="CN15" i="8"/>
  <c r="CO12" i="8"/>
  <c r="CO13" i="8"/>
  <c r="CO14" i="8"/>
  <c r="CO15" i="8"/>
  <c r="CP12" i="8"/>
  <c r="CP13" i="8"/>
  <c r="CP14" i="8"/>
  <c r="CP15" i="8"/>
  <c r="CQ12" i="8"/>
  <c r="CQ13" i="8"/>
  <c r="CQ14" i="8"/>
  <c r="CQ15" i="8"/>
  <c r="CR12" i="8"/>
  <c r="CR13" i="8"/>
  <c r="CR14" i="8"/>
  <c r="CR15" i="8"/>
  <c r="CS12" i="8"/>
  <c r="CS13" i="8"/>
  <c r="CS14" i="8"/>
  <c r="CS15" i="8"/>
  <c r="CT12" i="8"/>
  <c r="CT13" i="8"/>
  <c r="CT14" i="8"/>
  <c r="CT15" i="8"/>
  <c r="CU12" i="8"/>
  <c r="CU13" i="8"/>
  <c r="CU14" i="8"/>
  <c r="CU15" i="8"/>
  <c r="CV12" i="8"/>
  <c r="CV13" i="8"/>
  <c r="CV14" i="8"/>
  <c r="CV15" i="8"/>
  <c r="CW12" i="8"/>
  <c r="CW13" i="8"/>
  <c r="CW14" i="8"/>
  <c r="CW15" i="8"/>
  <c r="CX12" i="8"/>
  <c r="CX13" i="8"/>
  <c r="CX14" i="8"/>
  <c r="CX15" i="8"/>
  <c r="CY12" i="8"/>
  <c r="CY13" i="8"/>
  <c r="CY14" i="8"/>
  <c r="CY15" i="8"/>
  <c r="CZ12" i="8"/>
  <c r="CZ13" i="8"/>
  <c r="CZ14" i="8"/>
  <c r="CZ15" i="8"/>
  <c r="DA12" i="8"/>
  <c r="DA13" i="8"/>
  <c r="DA14" i="8"/>
  <c r="DA15" i="8"/>
  <c r="DB12" i="8"/>
  <c r="DB13" i="8"/>
  <c r="DB14" i="8"/>
  <c r="DB15" i="8"/>
  <c r="DC12" i="8"/>
  <c r="DC13" i="8"/>
  <c r="DC14" i="8"/>
  <c r="DC15" i="8"/>
  <c r="DD12" i="8"/>
  <c r="DD13" i="8"/>
  <c r="DD14" i="8"/>
  <c r="DD15" i="8"/>
  <c r="DE12" i="8"/>
  <c r="DE13" i="8"/>
  <c r="DE14" i="8"/>
  <c r="DE15" i="8"/>
  <c r="DF12" i="8"/>
  <c r="DF13" i="8"/>
  <c r="DF14" i="8"/>
  <c r="DF15" i="8"/>
  <c r="DG12" i="8"/>
  <c r="DG13" i="8"/>
  <c r="DG14" i="8"/>
  <c r="DG15" i="8"/>
  <c r="DH12" i="8"/>
  <c r="DH13" i="8"/>
  <c r="DH14" i="8"/>
  <c r="DH15" i="8"/>
  <c r="DI12" i="8"/>
  <c r="DI13" i="8"/>
  <c r="DI14" i="8"/>
  <c r="DI15" i="8"/>
  <c r="DJ12" i="8"/>
  <c r="DJ13" i="8"/>
  <c r="DJ14" i="8"/>
  <c r="DJ15" i="8"/>
  <c r="DK12" i="8"/>
  <c r="DK13" i="8"/>
  <c r="DK14" i="8"/>
  <c r="DK15" i="8"/>
  <c r="DL12" i="8"/>
  <c r="DL13" i="8"/>
  <c r="DL14" i="8"/>
  <c r="DL15" i="8"/>
  <c r="DM12" i="8"/>
  <c r="DM13" i="8"/>
  <c r="DM14" i="8"/>
  <c r="DM15" i="8"/>
  <c r="DN12" i="8"/>
  <c r="DN13" i="8"/>
  <c r="DN14" i="8"/>
  <c r="DN15" i="8"/>
  <c r="DO12" i="8"/>
  <c r="DO13" i="8"/>
  <c r="DO14" i="8"/>
  <c r="DO15" i="8"/>
  <c r="DP12" i="8"/>
  <c r="DP13" i="8"/>
  <c r="DP14" i="8"/>
  <c r="DP15" i="8"/>
  <c r="DQ12" i="8"/>
  <c r="DQ13" i="8"/>
  <c r="DQ14" i="8"/>
  <c r="DQ15" i="8"/>
  <c r="DR12" i="8"/>
  <c r="DR13" i="8"/>
  <c r="DR14" i="8"/>
  <c r="DR15" i="8"/>
  <c r="DS12" i="8"/>
  <c r="DS13" i="8"/>
  <c r="DS14" i="8"/>
  <c r="DS15" i="8"/>
  <c r="DT12" i="8"/>
  <c r="DT13" i="8"/>
  <c r="DT14" i="8"/>
  <c r="DT15" i="8"/>
  <c r="DU12" i="8"/>
  <c r="DU13" i="8"/>
  <c r="DU14" i="8"/>
  <c r="DU15" i="8"/>
  <c r="DV12" i="8"/>
  <c r="DV13" i="8"/>
  <c r="DV14" i="8"/>
  <c r="DV15" i="8"/>
  <c r="DW12" i="8"/>
  <c r="DW13" i="8"/>
  <c r="DW14" i="8"/>
  <c r="DW15" i="8"/>
  <c r="DX12" i="8"/>
  <c r="DX13" i="8"/>
  <c r="DX14" i="8"/>
  <c r="DX15" i="8"/>
  <c r="DY12" i="8"/>
  <c r="DY13" i="8"/>
  <c r="DY14" i="8"/>
  <c r="DY15" i="8"/>
  <c r="DZ12" i="8"/>
  <c r="DZ13" i="8"/>
  <c r="DZ14" i="8"/>
  <c r="DZ15" i="8"/>
  <c r="EA12" i="8"/>
  <c r="EA13" i="8"/>
  <c r="EA14" i="8"/>
  <c r="EA15" i="8"/>
  <c r="EB12" i="8"/>
  <c r="EB13" i="8"/>
  <c r="EB14" i="8"/>
  <c r="EB15" i="8"/>
  <c r="EC12" i="8"/>
  <c r="EC13" i="8"/>
  <c r="EC14" i="8"/>
  <c r="EC15" i="8"/>
  <c r="ED12" i="8"/>
  <c r="ED13" i="8"/>
  <c r="ED14" i="8"/>
  <c r="ED15" i="8"/>
  <c r="EE12" i="8"/>
  <c r="EE13" i="8"/>
  <c r="EE14" i="8"/>
  <c r="EE15" i="8"/>
  <c r="EF12" i="8"/>
  <c r="EF13" i="8"/>
  <c r="EF14" i="8"/>
  <c r="EF15" i="8"/>
  <c r="EG12" i="8"/>
  <c r="EG13" i="8"/>
  <c r="EG14" i="8"/>
  <c r="EG15" i="8"/>
  <c r="EH12" i="8"/>
  <c r="EH13" i="8"/>
  <c r="EH14" i="8"/>
  <c r="EH15" i="8"/>
  <c r="EI12" i="8"/>
  <c r="EI13" i="8"/>
  <c r="EI14" i="8"/>
  <c r="EI15" i="8"/>
  <c r="EJ12" i="8"/>
  <c r="EJ13" i="8"/>
  <c r="EJ14" i="8"/>
  <c r="EJ15" i="8"/>
  <c r="EK12" i="8"/>
  <c r="EK13" i="8"/>
  <c r="EK14" i="8"/>
  <c r="EK15" i="8"/>
  <c r="EL12" i="8"/>
  <c r="EL13" i="8"/>
  <c r="EL14" i="8"/>
  <c r="EL15" i="8"/>
  <c r="EM12" i="8"/>
  <c r="EM13" i="8"/>
  <c r="EM14" i="8"/>
  <c r="EM15" i="8"/>
  <c r="EN12" i="8"/>
  <c r="EN13" i="8"/>
  <c r="EN14" i="8"/>
  <c r="EN15" i="8"/>
  <c r="EO12" i="8"/>
  <c r="EO13" i="8"/>
  <c r="EO14" i="8"/>
  <c r="EO15" i="8"/>
  <c r="EP12" i="8"/>
  <c r="EP13" i="8"/>
  <c r="EP14" i="8"/>
  <c r="EP15" i="8"/>
  <c r="EQ12" i="8"/>
  <c r="EQ13" i="8"/>
  <c r="EQ14" i="8"/>
  <c r="EQ15" i="8"/>
  <c r="ER12" i="8"/>
  <c r="ER13" i="8"/>
  <c r="ER14" i="8"/>
  <c r="ER15" i="8"/>
  <c r="ES12" i="8"/>
  <c r="ES13" i="8"/>
  <c r="ES14" i="8"/>
  <c r="ES15" i="8"/>
  <c r="ET12" i="8"/>
  <c r="ET13" i="8"/>
  <c r="ET14" i="8"/>
  <c r="ET15" i="8"/>
  <c r="ET80" i="8"/>
  <c r="EU12" i="8"/>
  <c r="EU13" i="8"/>
  <c r="EU14" i="8"/>
  <c r="EU15" i="8"/>
  <c r="EV12" i="8"/>
  <c r="EV13" i="8"/>
  <c r="EV14" i="8"/>
  <c r="EV15" i="8"/>
  <c r="EW12" i="8"/>
  <c r="EW13" i="8"/>
  <c r="EW14" i="8"/>
  <c r="EW15" i="8"/>
  <c r="EX12" i="8"/>
  <c r="EX13" i="8"/>
  <c r="EX14" i="8"/>
  <c r="EX15" i="8"/>
  <c r="EY12" i="8"/>
  <c r="EY13" i="8"/>
  <c r="EY14" i="8"/>
  <c r="EY15" i="8"/>
  <c r="EZ12" i="8"/>
  <c r="EZ13" i="8"/>
  <c r="EZ14" i="8"/>
  <c r="EZ15" i="8"/>
  <c r="FA12" i="8"/>
  <c r="FA13" i="8"/>
  <c r="FA14" i="8"/>
  <c r="FA15" i="8"/>
  <c r="FB12" i="8"/>
  <c r="FB13" i="8"/>
  <c r="FB14" i="8"/>
  <c r="FB15" i="8"/>
  <c r="FC12" i="8"/>
  <c r="FC13" i="8"/>
  <c r="FC14" i="8"/>
  <c r="FC15" i="8"/>
  <c r="FC80" i="8"/>
  <c r="FC82" i="8"/>
  <c r="FC86" i="8" s="1"/>
  <c r="FC90" i="8" s="1"/>
  <c r="FD12" i="8"/>
  <c r="FD13" i="8"/>
  <c r="FD14" i="8"/>
  <c r="FD15" i="8"/>
  <c r="FE12" i="8"/>
  <c r="FE13" i="8"/>
  <c r="FE14" i="8"/>
  <c r="FE15" i="8"/>
  <c r="FF12" i="8"/>
  <c r="FF13" i="8"/>
  <c r="FF14" i="8"/>
  <c r="FF15" i="8"/>
  <c r="FG12" i="8"/>
  <c r="FG13" i="8"/>
  <c r="FG14" i="8"/>
  <c r="FG15" i="8"/>
  <c r="FH12" i="8"/>
  <c r="FH13" i="8"/>
  <c r="FH14" i="8"/>
  <c r="FH15" i="8"/>
  <c r="FI12" i="8"/>
  <c r="FI13" i="8"/>
  <c r="FI14" i="8"/>
  <c r="FI15" i="8"/>
  <c r="FJ12" i="8"/>
  <c r="FJ13" i="8"/>
  <c r="FJ14" i="8"/>
  <c r="FJ15" i="8"/>
  <c r="FK12" i="8"/>
  <c r="FK13" i="8"/>
  <c r="FK14" i="8"/>
  <c r="FK15" i="8"/>
  <c r="FL12" i="8"/>
  <c r="FL13" i="8"/>
  <c r="FL14" i="8"/>
  <c r="FL15" i="8"/>
  <c r="FM12" i="8"/>
  <c r="FM13" i="8"/>
  <c r="FM14" i="8"/>
  <c r="FM15" i="8"/>
  <c r="FN12" i="8"/>
  <c r="FN13" i="8"/>
  <c r="FN14" i="8"/>
  <c r="FN15" i="8"/>
  <c r="FO12" i="8"/>
  <c r="FO13" i="8"/>
  <c r="FO14" i="8"/>
  <c r="FO15" i="8"/>
  <c r="FP12" i="8"/>
  <c r="FP13" i="8"/>
  <c r="FP14" i="8"/>
  <c r="FP15" i="8"/>
  <c r="FQ12" i="8"/>
  <c r="FQ13" i="8"/>
  <c r="FQ14" i="8"/>
  <c r="FQ15" i="8"/>
  <c r="FR12" i="8"/>
  <c r="FR13" i="8"/>
  <c r="FR14" i="8"/>
  <c r="FR15" i="8"/>
  <c r="FS12" i="8"/>
  <c r="FS13" i="8"/>
  <c r="FS14" i="8"/>
  <c r="FS15" i="8"/>
  <c r="FT12" i="8"/>
  <c r="FT13" i="8"/>
  <c r="FT14" i="8"/>
  <c r="FT15" i="8"/>
  <c r="FU12" i="8"/>
  <c r="FU13" i="8"/>
  <c r="FU14" i="8"/>
  <c r="FU15" i="8"/>
  <c r="FV12" i="8"/>
  <c r="FV13" i="8"/>
  <c r="FV14" i="8"/>
  <c r="FV15" i="8"/>
  <c r="FW12" i="8"/>
  <c r="FW13" i="8"/>
  <c r="FW14" i="8"/>
  <c r="FW15" i="8"/>
  <c r="FX12" i="8"/>
  <c r="FX13" i="8"/>
  <c r="FX14" i="8"/>
  <c r="FX15" i="8"/>
  <c r="FY12" i="8"/>
  <c r="FY13" i="8"/>
  <c r="FY14" i="8"/>
  <c r="FY15" i="8"/>
  <c r="FZ12" i="8"/>
  <c r="FZ13" i="8"/>
  <c r="FZ14" i="8"/>
  <c r="FZ15" i="8"/>
  <c r="GA12" i="8"/>
  <c r="GA13" i="8"/>
  <c r="GA14" i="8"/>
  <c r="GA15" i="8"/>
  <c r="GB12" i="8"/>
  <c r="GB13" i="8"/>
  <c r="GB14" i="8"/>
  <c r="GB15" i="8"/>
  <c r="GC12" i="8"/>
  <c r="GC13" i="8"/>
  <c r="GC14" i="8"/>
  <c r="GD14" i="8"/>
  <c r="GE14" i="8"/>
  <c r="GF14" i="8"/>
  <c r="GC15" i="8"/>
  <c r="GD12" i="8"/>
  <c r="GD13" i="8"/>
  <c r="GD15" i="8"/>
  <c r="GE12" i="8"/>
  <c r="GE13" i="8"/>
  <c r="GE15" i="8"/>
  <c r="GF12" i="8"/>
  <c r="GF13" i="8"/>
  <c r="GF15" i="8"/>
  <c r="GG12" i="8"/>
  <c r="GG13" i="8"/>
  <c r="GG14" i="8"/>
  <c r="GG15" i="8"/>
  <c r="GH12" i="8"/>
  <c r="GH13" i="8"/>
  <c r="GH14" i="8"/>
  <c r="GH15" i="8"/>
  <c r="GI12" i="8"/>
  <c r="GI13" i="8"/>
  <c r="GI14" i="8"/>
  <c r="GI15" i="8"/>
  <c r="GI80" i="8"/>
  <c r="GI4" i="8"/>
  <c r="GI81" i="8" s="1"/>
  <c r="GI82" i="8"/>
  <c r="GI86" i="8" s="1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BN70" i="8"/>
  <c r="BO70" i="8"/>
  <c r="BP70" i="8"/>
  <c r="BQ70" i="8"/>
  <c r="BR70" i="8"/>
  <c r="BS70" i="8"/>
  <c r="BT70" i="8"/>
  <c r="BU70" i="8"/>
  <c r="BV70" i="8"/>
  <c r="BX70" i="8"/>
  <c r="BY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Q70" i="8"/>
  <c r="CR70" i="8"/>
  <c r="CS70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F70" i="8"/>
  <c r="DG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T70" i="8"/>
  <c r="DU70" i="8"/>
  <c r="DV70" i="8"/>
  <c r="DW70" i="8"/>
  <c r="DX70" i="8"/>
  <c r="DY70" i="8"/>
  <c r="DZ70" i="8"/>
  <c r="EA70" i="8"/>
  <c r="EB70" i="8"/>
  <c r="EC70" i="8"/>
  <c r="ED70" i="8"/>
  <c r="EE70" i="8"/>
  <c r="EF70" i="8"/>
  <c r="EG70" i="8"/>
  <c r="EH70" i="8"/>
  <c r="EI70" i="8"/>
  <c r="EJ70" i="8"/>
  <c r="EK70" i="8"/>
  <c r="EL70" i="8"/>
  <c r="EM70" i="8"/>
  <c r="EN70" i="8"/>
  <c r="EO70" i="8"/>
  <c r="EP70" i="8"/>
  <c r="EQ70" i="8"/>
  <c r="ER70" i="8"/>
  <c r="ES70" i="8"/>
  <c r="ET70" i="8"/>
  <c r="EU70" i="8"/>
  <c r="EV70" i="8"/>
  <c r="EW70" i="8"/>
  <c r="EX70" i="8"/>
  <c r="EY70" i="8"/>
  <c r="EZ70" i="8"/>
  <c r="FA70" i="8"/>
  <c r="FB70" i="8"/>
  <c r="FC70" i="8"/>
  <c r="FD70" i="8"/>
  <c r="FE70" i="8"/>
  <c r="FF70" i="8"/>
  <c r="FG70" i="8"/>
  <c r="FH70" i="8"/>
  <c r="FI70" i="8"/>
  <c r="FJ70" i="8"/>
  <c r="FK70" i="8"/>
  <c r="FL70" i="8"/>
  <c r="FM70" i="8"/>
  <c r="FN70" i="8"/>
  <c r="FO70" i="8"/>
  <c r="FP70" i="8"/>
  <c r="FQ70" i="8"/>
  <c r="FR70" i="8"/>
  <c r="FS70" i="8"/>
  <c r="FT70" i="8"/>
  <c r="FU70" i="8"/>
  <c r="FV70" i="8"/>
  <c r="FW70" i="8"/>
  <c r="FX70" i="8"/>
  <c r="FY70" i="8"/>
  <c r="FZ70" i="8"/>
  <c r="GA70" i="8"/>
  <c r="GB70" i="8"/>
  <c r="GC70" i="8"/>
  <c r="GD70" i="8"/>
  <c r="GE70" i="8"/>
  <c r="GF70" i="8"/>
  <c r="GG70" i="8"/>
  <c r="GH70" i="8"/>
  <c r="GI70" i="8"/>
  <c r="F80" i="8"/>
  <c r="F82" i="8"/>
  <c r="F86" i="8" s="1"/>
  <c r="F4" i="8"/>
  <c r="F89" i="8"/>
  <c r="E82" i="8"/>
  <c r="E86" i="8" s="1"/>
  <c r="G82" i="8"/>
  <c r="G86" i="8" s="1"/>
  <c r="H82" i="8"/>
  <c r="H86" i="8" s="1"/>
  <c r="H89" i="8"/>
  <c r="I82" i="8"/>
  <c r="I86" i="8" s="1"/>
  <c r="J82" i="8"/>
  <c r="J86" i="8" s="1"/>
  <c r="J90" i="8" s="1"/>
  <c r="J89" i="8"/>
  <c r="J80" i="8"/>
  <c r="K82" i="8"/>
  <c r="K86" i="8" s="1"/>
  <c r="K90" i="8" s="1"/>
  <c r="E80" i="8"/>
  <c r="E4" i="8"/>
  <c r="L82" i="8"/>
  <c r="L86" i="8" s="1"/>
  <c r="M82" i="8"/>
  <c r="M86" i="8" s="1"/>
  <c r="N82" i="8"/>
  <c r="N86" i="8" s="1"/>
  <c r="N90" i="8" s="1"/>
  <c r="N80" i="8"/>
  <c r="O82" i="8"/>
  <c r="O86" i="8" s="1"/>
  <c r="O89" i="8"/>
  <c r="O80" i="8"/>
  <c r="P82" i="8"/>
  <c r="P86" i="8" s="1"/>
  <c r="P90" i="8" s="1"/>
  <c r="Q82" i="8"/>
  <c r="Q86" i="8" s="1"/>
  <c r="R82" i="8"/>
  <c r="R86" i="8" s="1"/>
  <c r="S82" i="8"/>
  <c r="S86" i="8" s="1"/>
  <c r="T82" i="8"/>
  <c r="T86" i="8" s="1"/>
  <c r="U82" i="8"/>
  <c r="U86" i="8" s="1"/>
  <c r="V82" i="8"/>
  <c r="V86" i="8" s="1"/>
  <c r="V90" i="8" s="1"/>
  <c r="V80" i="8"/>
  <c r="W82" i="8"/>
  <c r="W86" i="8" s="1"/>
  <c r="W90" i="8" s="1"/>
  <c r="X82" i="8"/>
  <c r="X86" i="8" s="1"/>
  <c r="X89" i="8"/>
  <c r="X80" i="8"/>
  <c r="Y82" i="8"/>
  <c r="Y86" i="8" s="1"/>
  <c r="Y90" i="8" s="1"/>
  <c r="Z82" i="8"/>
  <c r="Z86" i="8" s="1"/>
  <c r="Z90" i="8" s="1"/>
  <c r="Z80" i="8"/>
  <c r="AA82" i="8"/>
  <c r="AA86" i="8" s="1"/>
  <c r="AA90" i="8" s="1"/>
  <c r="AA89" i="8"/>
  <c r="AB82" i="8"/>
  <c r="AB86" i="8" s="1"/>
  <c r="AB90" i="8" s="1"/>
  <c r="AC82" i="8"/>
  <c r="AC86" i="8" s="1"/>
  <c r="AD82" i="8"/>
  <c r="AD86" i="8" s="1"/>
  <c r="AD89" i="8"/>
  <c r="AE82" i="8"/>
  <c r="AE86" i="8" s="1"/>
  <c r="AF82" i="8"/>
  <c r="AF86" i="8" s="1"/>
  <c r="AF90" i="8" s="1"/>
  <c r="AF80" i="8"/>
  <c r="AG82" i="8"/>
  <c r="AG86" i="8" s="1"/>
  <c r="AG90" i="8" s="1"/>
  <c r="AH82" i="8"/>
  <c r="AH86" i="8" s="1"/>
  <c r="AI82" i="8"/>
  <c r="AI86" i="8" s="1"/>
  <c r="AI90" i="8" s="1"/>
  <c r="AK82" i="8"/>
  <c r="AK86" i="8" s="1"/>
  <c r="AL82" i="8"/>
  <c r="AL86" i="8" s="1"/>
  <c r="AM82" i="8"/>
  <c r="AM86" i="8" s="1"/>
  <c r="AM90" i="8" s="1"/>
  <c r="AN82" i="8"/>
  <c r="AN86" i="8" s="1"/>
  <c r="AO82" i="8"/>
  <c r="AO86" i="8" s="1"/>
  <c r="AO90" i="8" s="1"/>
  <c r="AP82" i="8"/>
  <c r="AP86" i="8" s="1"/>
  <c r="AQ82" i="8"/>
  <c r="AQ86" i="8" s="1"/>
  <c r="AQ90" i="8" s="1"/>
  <c r="AQ89" i="8"/>
  <c r="AR82" i="8"/>
  <c r="AR86" i="8" s="1"/>
  <c r="AR90" i="8" s="1"/>
  <c r="AS82" i="8"/>
  <c r="AS86" i="8" s="1"/>
  <c r="AT82" i="8"/>
  <c r="AT86" i="8" s="1"/>
  <c r="AU82" i="8"/>
  <c r="AU86" i="8" s="1"/>
  <c r="AV82" i="8"/>
  <c r="AV86" i="8" s="1"/>
  <c r="AW82" i="8"/>
  <c r="AW86" i="8" s="1"/>
  <c r="AX82" i="8"/>
  <c r="AX86" i="8" s="1"/>
  <c r="AY82" i="8"/>
  <c r="AY86" i="8" s="1"/>
  <c r="AZ82" i="8"/>
  <c r="AZ86" i="8" s="1"/>
  <c r="BA82" i="8"/>
  <c r="BA86" i="8" s="1"/>
  <c r="BB82" i="8"/>
  <c r="BB86" i="8" s="1"/>
  <c r="BC82" i="8"/>
  <c r="BC86" i="8" s="1"/>
  <c r="BD82" i="8"/>
  <c r="BD86" i="8" s="1"/>
  <c r="BE82" i="8"/>
  <c r="BE86" i="8" s="1"/>
  <c r="BF82" i="8"/>
  <c r="BF86" i="8" s="1"/>
  <c r="BG82" i="8"/>
  <c r="BG86" i="8" s="1"/>
  <c r="BH82" i="8"/>
  <c r="BH86" i="8" s="1"/>
  <c r="BI82" i="8"/>
  <c r="BI86" i="8" s="1"/>
  <c r="BJ82" i="8"/>
  <c r="BJ86" i="8" s="1"/>
  <c r="BK82" i="8"/>
  <c r="BK86" i="8" s="1"/>
  <c r="BL82" i="8"/>
  <c r="BL86" i="8" s="1"/>
  <c r="BM82" i="8"/>
  <c r="BM86" i="8" s="1"/>
  <c r="BN82" i="8"/>
  <c r="BN86" i="8" s="1"/>
  <c r="BO82" i="8"/>
  <c r="BO86" i="8" s="1"/>
  <c r="BP82" i="8"/>
  <c r="BP86" i="8" s="1"/>
  <c r="BP90" i="8" s="1"/>
  <c r="BQ82" i="8"/>
  <c r="BQ86" i="8" s="1"/>
  <c r="BQ89" i="8"/>
  <c r="BR82" i="8"/>
  <c r="BR86" i="8" s="1"/>
  <c r="BS82" i="8"/>
  <c r="BS86" i="8" s="1"/>
  <c r="BT82" i="8"/>
  <c r="BT86" i="8" s="1"/>
  <c r="BU82" i="8"/>
  <c r="BU86" i="8" s="1"/>
  <c r="BV82" i="8"/>
  <c r="BV86" i="8" s="1"/>
  <c r="BV90" i="8" s="1"/>
  <c r="BW82" i="8"/>
  <c r="BW86" i="8" s="1"/>
  <c r="BW89" i="8"/>
  <c r="BW4" i="8"/>
  <c r="BX82" i="8"/>
  <c r="BX86" i="8" s="1"/>
  <c r="BY82" i="8"/>
  <c r="BY86" i="8" s="1"/>
  <c r="BZ82" i="8"/>
  <c r="BZ86" i="8" s="1"/>
  <c r="CA82" i="8"/>
  <c r="CA86" i="8" s="1"/>
  <c r="CB82" i="8"/>
  <c r="CB86" i="8" s="1"/>
  <c r="CB90" i="8" s="1"/>
  <c r="CC82" i="8"/>
  <c r="CC86" i="8" s="1"/>
  <c r="CD82" i="8"/>
  <c r="CD86" i="8" s="1"/>
  <c r="CD90" i="8" s="1"/>
  <c r="CE82" i="8"/>
  <c r="CE86" i="8" s="1"/>
  <c r="CE89" i="8"/>
  <c r="CF82" i="8"/>
  <c r="CF86" i="8" s="1"/>
  <c r="CF90" i="8" s="1"/>
  <c r="CG82" i="8"/>
  <c r="CG86" i="8" s="1"/>
  <c r="CH82" i="8"/>
  <c r="CH86" i="8" s="1"/>
  <c r="CI82" i="8"/>
  <c r="CI86" i="8" s="1"/>
  <c r="CJ82" i="8"/>
  <c r="CJ86" i="8" s="1"/>
  <c r="CK82" i="8"/>
  <c r="CK86" i="8" s="1"/>
  <c r="CL82" i="8"/>
  <c r="CL86" i="8" s="1"/>
  <c r="CM82" i="8"/>
  <c r="CM86" i="8" s="1"/>
  <c r="CN82" i="8"/>
  <c r="CN86" i="8" s="1"/>
  <c r="CO82" i="8"/>
  <c r="CO86" i="8" s="1"/>
  <c r="CP82" i="8"/>
  <c r="CP86" i="8" s="1"/>
  <c r="CQ82" i="8"/>
  <c r="CQ86" i="8" s="1"/>
  <c r="CR82" i="8"/>
  <c r="CR86" i="8" s="1"/>
  <c r="CS82" i="8"/>
  <c r="CS86" i="8" s="1"/>
  <c r="CS89" i="8"/>
  <c r="CT82" i="8"/>
  <c r="CT86" i="8" s="1"/>
  <c r="CU82" i="8"/>
  <c r="CU86" i="8" s="1"/>
  <c r="CU89" i="8"/>
  <c r="CV82" i="8"/>
  <c r="CV86" i="8" s="1"/>
  <c r="CX82" i="8"/>
  <c r="CX86" i="8" s="1"/>
  <c r="CY82" i="8"/>
  <c r="CY86" i="8" s="1"/>
  <c r="CY89" i="8"/>
  <c r="CZ82" i="8"/>
  <c r="CZ86" i="8" s="1"/>
  <c r="DA82" i="8"/>
  <c r="DA86" i="8" s="1"/>
  <c r="DB82" i="8"/>
  <c r="DB86" i="8" s="1"/>
  <c r="DC82" i="8"/>
  <c r="DC86" i="8" s="1"/>
  <c r="DC89" i="8"/>
  <c r="DD82" i="8"/>
  <c r="DD86" i="8" s="1"/>
  <c r="DE82" i="8"/>
  <c r="DE86" i="8" s="1"/>
  <c r="DE90" i="8" s="1"/>
  <c r="DF82" i="8"/>
  <c r="DF86" i="8" s="1"/>
  <c r="DG82" i="8"/>
  <c r="DG86" i="8" s="1"/>
  <c r="DH82" i="8"/>
  <c r="DH86" i="8" s="1"/>
  <c r="DI82" i="8"/>
  <c r="DI86" i="8" s="1"/>
  <c r="DI89" i="8"/>
  <c r="DJ82" i="8"/>
  <c r="DJ86" i="8" s="1"/>
  <c r="DK82" i="8"/>
  <c r="DK86" i="8" s="1"/>
  <c r="DK89" i="8"/>
  <c r="DL82" i="8"/>
  <c r="DL86" i="8" s="1"/>
  <c r="DM82" i="8"/>
  <c r="DM86" i="8" s="1"/>
  <c r="DN82" i="8"/>
  <c r="DN86" i="8" s="1"/>
  <c r="DN90" i="8" s="1"/>
  <c r="DN80" i="8"/>
  <c r="DO82" i="8"/>
  <c r="DO86" i="8" s="1"/>
  <c r="DO90" i="8" s="1"/>
  <c r="DO80" i="8"/>
  <c r="DP82" i="8"/>
  <c r="DP86" i="8" s="1"/>
  <c r="DQ82" i="8"/>
  <c r="DQ86" i="8" s="1"/>
  <c r="DQ90" i="8" s="1"/>
  <c r="DR82" i="8"/>
  <c r="DR86" i="8" s="1"/>
  <c r="DS82" i="8"/>
  <c r="DS86" i="8" s="1"/>
  <c r="DT82" i="8"/>
  <c r="DT86" i="8" s="1"/>
  <c r="DT90" i="8" s="1"/>
  <c r="DU82" i="8"/>
  <c r="DU86" i="8" s="1"/>
  <c r="DU89" i="8"/>
  <c r="DV82" i="8"/>
  <c r="DV86" i="8" s="1"/>
  <c r="DW82" i="8"/>
  <c r="DW86" i="8" s="1"/>
  <c r="DW90" i="8" s="1"/>
  <c r="DX82" i="8"/>
  <c r="DX86" i="8" s="1"/>
  <c r="DY82" i="8"/>
  <c r="DY86" i="8" s="1"/>
  <c r="DY90" i="8" s="1"/>
  <c r="DZ82" i="8"/>
  <c r="DZ86" i="8" s="1"/>
  <c r="DZ90" i="8" s="1"/>
  <c r="EA82" i="8"/>
  <c r="EA86" i="8" s="1"/>
  <c r="EA90" i="8" s="1"/>
  <c r="EB82" i="8"/>
  <c r="EB86" i="8" s="1"/>
  <c r="EB90" i="8" s="1"/>
  <c r="EC82" i="8"/>
  <c r="EC86" i="8" s="1"/>
  <c r="EC89" i="8"/>
  <c r="ED82" i="8"/>
  <c r="ED86" i="8" s="1"/>
  <c r="ED90" i="8" s="1"/>
  <c r="EE82" i="8"/>
  <c r="EE86" i="8" s="1"/>
  <c r="EF82" i="8"/>
  <c r="EF86" i="8" s="1"/>
  <c r="EF90" i="8" s="1"/>
  <c r="EG82" i="8"/>
  <c r="EG86" i="8" s="1"/>
  <c r="EH82" i="8"/>
  <c r="EH86" i="8" s="1"/>
  <c r="EI82" i="8"/>
  <c r="EI86" i="8" s="1"/>
  <c r="EI90" i="8" s="1"/>
  <c r="EJ82" i="8"/>
  <c r="EJ86" i="8" s="1"/>
  <c r="EJ89" i="8"/>
  <c r="EK82" i="8"/>
  <c r="EK86" i="8" s="1"/>
  <c r="EK90" i="8" s="1"/>
  <c r="EL82" i="8"/>
  <c r="EL86" i="8" s="1"/>
  <c r="EM82" i="8"/>
  <c r="EM86" i="8" s="1"/>
  <c r="EM89" i="8"/>
  <c r="EM80" i="8"/>
  <c r="EN82" i="8"/>
  <c r="EN86" i="8" s="1"/>
  <c r="EN90" i="8" s="1"/>
  <c r="EO82" i="8"/>
  <c r="EO86" i="8" s="1"/>
  <c r="EO90" i="8" s="1"/>
  <c r="EP82" i="8"/>
  <c r="EP86" i="8" s="1"/>
  <c r="EQ82" i="8"/>
  <c r="EQ86" i="8" s="1"/>
  <c r="EQ90" i="8" s="1"/>
  <c r="EQ80" i="8"/>
  <c r="ER82" i="8"/>
  <c r="ER86" i="8" s="1"/>
  <c r="ES82" i="8"/>
  <c r="ES86" i="8" s="1"/>
  <c r="ET82" i="8"/>
  <c r="ET86" i="8" s="1"/>
  <c r="ET90" i="8" s="1"/>
  <c r="EU82" i="8"/>
  <c r="EU86" i="8" s="1"/>
  <c r="EV82" i="8"/>
  <c r="EV86" i="8" s="1"/>
  <c r="EV90" i="8" s="1"/>
  <c r="EV80" i="8"/>
  <c r="EW82" i="8"/>
  <c r="EW86" i="8" s="1"/>
  <c r="EW90" i="8" s="1"/>
  <c r="EW80" i="8"/>
  <c r="EX82" i="8"/>
  <c r="EX86" i="8" s="1"/>
  <c r="EY82" i="8"/>
  <c r="EY86" i="8" s="1"/>
  <c r="EY90" i="8" s="1"/>
  <c r="EY80" i="8"/>
  <c r="EZ82" i="8"/>
  <c r="EZ86" i="8" s="1"/>
  <c r="FA82" i="8"/>
  <c r="FA86" i="8" s="1"/>
  <c r="FA89" i="8"/>
  <c r="FB82" i="8"/>
  <c r="FB86" i="8" s="1"/>
  <c r="FD82" i="8"/>
  <c r="FD86" i="8" s="1"/>
  <c r="FD90" i="8" s="1"/>
  <c r="FE82" i="8"/>
  <c r="FE86" i="8" s="1"/>
  <c r="FE90" i="8" s="1"/>
  <c r="FF82" i="8"/>
  <c r="FF86" i="8" s="1"/>
  <c r="FG82" i="8"/>
  <c r="FG86" i="8" s="1"/>
  <c r="FG80" i="8"/>
  <c r="FH82" i="8"/>
  <c r="FH86" i="8" s="1"/>
  <c r="FH90" i="8" s="1"/>
  <c r="FI82" i="8"/>
  <c r="FI86" i="8" s="1"/>
  <c r="FI90" i="8" s="1"/>
  <c r="FJ82" i="8"/>
  <c r="FJ86" i="8" s="1"/>
  <c r="FJ90" i="8" s="1"/>
  <c r="FK82" i="8"/>
  <c r="FK86" i="8" s="1"/>
  <c r="FK90" i="8" s="1"/>
  <c r="FL82" i="8"/>
  <c r="FL86" i="8" s="1"/>
  <c r="FM82" i="8"/>
  <c r="FM86" i="8" s="1"/>
  <c r="FM90" i="8" s="1"/>
  <c r="FN82" i="8"/>
  <c r="FN86" i="8" s="1"/>
  <c r="FO82" i="8"/>
  <c r="FO86" i="8" s="1"/>
  <c r="FO90" i="8" s="1"/>
  <c r="FP82" i="8"/>
  <c r="FP86" i="8" s="1"/>
  <c r="FQ82" i="8"/>
  <c r="FQ86" i="8" s="1"/>
  <c r="FQ89" i="8"/>
  <c r="FR82" i="8"/>
  <c r="FR86" i="8" s="1"/>
  <c r="FR90" i="8" s="1"/>
  <c r="FR80" i="8"/>
  <c r="FS82" i="8"/>
  <c r="FS86" i="8" s="1"/>
  <c r="FT82" i="8"/>
  <c r="FT86" i="8" s="1"/>
  <c r="FU82" i="8"/>
  <c r="FU86" i="8" s="1"/>
  <c r="FV82" i="8"/>
  <c r="FV86" i="8" s="1"/>
  <c r="FV89" i="8"/>
  <c r="FV4" i="8"/>
  <c r="FW82" i="8"/>
  <c r="FW86" i="8" s="1"/>
  <c r="FX82" i="8"/>
  <c r="FX86" i="8" s="1"/>
  <c r="FY82" i="8"/>
  <c r="FY86" i="8" s="1"/>
  <c r="FY89" i="8"/>
  <c r="FZ82" i="8"/>
  <c r="FZ86" i="8" s="1"/>
  <c r="FZ89" i="8"/>
  <c r="GA82" i="8"/>
  <c r="GA86" i="8" s="1"/>
  <c r="GB82" i="8"/>
  <c r="GB86" i="8" s="1"/>
  <c r="GC82" i="8"/>
  <c r="GC86" i="8" s="1"/>
  <c r="GC89" i="8"/>
  <c r="GD82" i="8"/>
  <c r="GD86" i="8" s="1"/>
  <c r="GD90" i="8" s="1"/>
  <c r="GE82" i="8"/>
  <c r="GE86" i="8" s="1"/>
  <c r="GE90" i="8" s="1"/>
  <c r="GF82" i="8"/>
  <c r="GF86" i="8" s="1"/>
  <c r="GF89" i="8"/>
  <c r="GG82" i="8"/>
  <c r="GG86" i="8" s="1"/>
  <c r="GG90" i="8" s="1"/>
  <c r="GH82" i="8"/>
  <c r="GH86" i="8" s="1"/>
  <c r="GH90" i="8" s="1"/>
  <c r="G80" i="8"/>
  <c r="H80" i="8"/>
  <c r="I80" i="8"/>
  <c r="K80" i="8"/>
  <c r="L80" i="8"/>
  <c r="M80" i="8"/>
  <c r="P80" i="8"/>
  <c r="Q80" i="8"/>
  <c r="R80" i="8"/>
  <c r="S80" i="8"/>
  <c r="T80" i="8"/>
  <c r="U80" i="8"/>
  <c r="W80" i="8"/>
  <c r="Y80" i="8"/>
  <c r="AA80" i="8"/>
  <c r="AC80" i="8"/>
  <c r="AD80" i="8"/>
  <c r="AE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BN80" i="8"/>
  <c r="BO80" i="8"/>
  <c r="BP80" i="8"/>
  <c r="BQ80" i="8"/>
  <c r="BR80" i="8"/>
  <c r="BS80" i="8"/>
  <c r="BT80" i="8"/>
  <c r="BU80" i="8"/>
  <c r="BV80" i="8"/>
  <c r="BW80" i="8"/>
  <c r="BX80" i="8"/>
  <c r="BY80" i="8"/>
  <c r="BZ80" i="8"/>
  <c r="CA80" i="8"/>
  <c r="CB80" i="8"/>
  <c r="CC80" i="8"/>
  <c r="CD80" i="8"/>
  <c r="CD81" i="8"/>
  <c r="CE80" i="8"/>
  <c r="CF80" i="8"/>
  <c r="CG80" i="8"/>
  <c r="CH80" i="8"/>
  <c r="CI80" i="8"/>
  <c r="CJ80" i="8"/>
  <c r="CK80" i="8"/>
  <c r="CL80" i="8"/>
  <c r="CM80" i="8"/>
  <c r="CN80" i="8"/>
  <c r="CN89" i="8"/>
  <c r="CO80" i="8"/>
  <c r="CP80" i="8"/>
  <c r="CQ80" i="8"/>
  <c r="CR80" i="8"/>
  <c r="CR89" i="8"/>
  <c r="CS80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F80" i="8"/>
  <c r="DG80" i="8"/>
  <c r="DG89" i="8"/>
  <c r="DH80" i="8"/>
  <c r="DH4" i="8"/>
  <c r="DH81" i="8" s="1"/>
  <c r="DI80" i="8"/>
  <c r="DJ80" i="8"/>
  <c r="DK80" i="8"/>
  <c r="DL80" i="8"/>
  <c r="DM80" i="8"/>
  <c r="DP80" i="8"/>
  <c r="DQ80" i="8"/>
  <c r="DR80" i="8"/>
  <c r="DS80" i="8"/>
  <c r="DT80" i="8"/>
  <c r="DU80" i="8"/>
  <c r="DV80" i="8"/>
  <c r="DW80" i="8"/>
  <c r="DX80" i="8"/>
  <c r="DY80" i="8"/>
  <c r="DZ80" i="8"/>
  <c r="EA80" i="8"/>
  <c r="EA89" i="8"/>
  <c r="EB80" i="8"/>
  <c r="EC80" i="8"/>
  <c r="ED80" i="8"/>
  <c r="EE80" i="8"/>
  <c r="EF80" i="8"/>
  <c r="EF4" i="8"/>
  <c r="EF81" i="8" s="1"/>
  <c r="EG80" i="8"/>
  <c r="EG89" i="8"/>
  <c r="EH80" i="8"/>
  <c r="EI80" i="8"/>
  <c r="EJ80" i="8"/>
  <c r="EK80" i="8"/>
  <c r="EL80" i="8"/>
  <c r="EN80" i="8"/>
  <c r="EO80" i="8"/>
  <c r="EP80" i="8"/>
  <c r="ER80" i="8"/>
  <c r="ES80" i="8"/>
  <c r="EU80" i="8"/>
  <c r="EX80" i="8"/>
  <c r="EZ80" i="8"/>
  <c r="FA80" i="8"/>
  <c r="FB80" i="8"/>
  <c r="FD80" i="8"/>
  <c r="FE80" i="8"/>
  <c r="FF80" i="8"/>
  <c r="FH80" i="8"/>
  <c r="FI80" i="8"/>
  <c r="FJ80" i="8"/>
  <c r="FK80" i="8"/>
  <c r="FL80" i="8"/>
  <c r="FL4" i="8"/>
  <c r="FL81" i="8" s="1"/>
  <c r="FM80" i="8"/>
  <c r="FN80" i="8"/>
  <c r="FO80" i="8"/>
  <c r="FP80" i="8"/>
  <c r="FQ80" i="8"/>
  <c r="FS80" i="8"/>
  <c r="FT80" i="8"/>
  <c r="FT4" i="8"/>
  <c r="FT81" i="8" s="1"/>
  <c r="FU80" i="8"/>
  <c r="FV80" i="8"/>
  <c r="FW80" i="8"/>
  <c r="FX80" i="8"/>
  <c r="FY80" i="8"/>
  <c r="FZ80" i="8"/>
  <c r="GA80" i="8"/>
  <c r="GA81" i="8"/>
  <c r="GB80" i="8"/>
  <c r="GB4" i="8"/>
  <c r="GB81" i="8" s="1"/>
  <c r="GC80" i="8"/>
  <c r="GD80" i="8"/>
  <c r="GE80" i="8"/>
  <c r="GF80" i="8"/>
  <c r="GG80" i="8"/>
  <c r="GH80" i="8"/>
  <c r="E89" i="8"/>
  <c r="G89" i="8"/>
  <c r="I89" i="8"/>
  <c r="K89" i="8"/>
  <c r="L89" i="8"/>
  <c r="M89" i="8"/>
  <c r="N89" i="8"/>
  <c r="P89" i="8"/>
  <c r="Q89" i="8"/>
  <c r="R89" i="8"/>
  <c r="S89" i="8"/>
  <c r="T89" i="8"/>
  <c r="U89" i="8"/>
  <c r="V89" i="8"/>
  <c r="W89" i="8"/>
  <c r="Y89" i="8"/>
  <c r="Z89" i="8"/>
  <c r="AB89" i="8"/>
  <c r="AC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BN89" i="8"/>
  <c r="BO89" i="8"/>
  <c r="BP89" i="8"/>
  <c r="BR89" i="8"/>
  <c r="BS89" i="8"/>
  <c r="BT89" i="8"/>
  <c r="BU89" i="8"/>
  <c r="BV89" i="8"/>
  <c r="BX89" i="8"/>
  <c r="BY89" i="8"/>
  <c r="BZ89" i="8"/>
  <c r="CA89" i="8"/>
  <c r="CB89" i="8"/>
  <c r="CC89" i="8"/>
  <c r="CD89" i="8"/>
  <c r="CF89" i="8"/>
  <c r="CG89" i="8"/>
  <c r="CH89" i="8"/>
  <c r="CI89" i="8"/>
  <c r="CJ89" i="8"/>
  <c r="CK89" i="8"/>
  <c r="CL89" i="8"/>
  <c r="CM89" i="8"/>
  <c r="CO89" i="8"/>
  <c r="CP89" i="8"/>
  <c r="CQ89" i="8"/>
  <c r="CT89" i="8"/>
  <c r="CV89" i="8"/>
  <c r="CW89" i="8"/>
  <c r="CX89" i="8"/>
  <c r="CZ89" i="8"/>
  <c r="DA89" i="8"/>
  <c r="DB89" i="8"/>
  <c r="DD89" i="8"/>
  <c r="DE89" i="8"/>
  <c r="DF89" i="8"/>
  <c r="DH89" i="8"/>
  <c r="DJ89" i="8"/>
  <c r="DL89" i="8"/>
  <c r="DM89" i="8"/>
  <c r="DN89" i="8"/>
  <c r="DO89" i="8"/>
  <c r="DP89" i="8"/>
  <c r="DQ89" i="8"/>
  <c r="DR89" i="8"/>
  <c r="DS89" i="8"/>
  <c r="DT89" i="8"/>
  <c r="DV89" i="8"/>
  <c r="DW89" i="8"/>
  <c r="DX89" i="8"/>
  <c r="DY89" i="8"/>
  <c r="DZ89" i="8"/>
  <c r="EB89" i="8"/>
  <c r="ED89" i="8"/>
  <c r="EE89" i="8"/>
  <c r="EF89" i="8"/>
  <c r="EH89" i="8"/>
  <c r="EI89" i="8"/>
  <c r="EK89" i="8"/>
  <c r="EL89" i="8"/>
  <c r="EN89" i="8"/>
  <c r="EO89" i="8"/>
  <c r="EP89" i="8"/>
  <c r="EQ89" i="8"/>
  <c r="ER89" i="8"/>
  <c r="ES89" i="8"/>
  <c r="ET89" i="8"/>
  <c r="EU89" i="8"/>
  <c r="EV89" i="8"/>
  <c r="EW89" i="8"/>
  <c r="EX89" i="8"/>
  <c r="EY89" i="8"/>
  <c r="EZ89" i="8"/>
  <c r="FB89" i="8"/>
  <c r="FC89" i="8"/>
  <c r="FD89" i="8"/>
  <c r="FE89" i="8"/>
  <c r="FF89" i="8"/>
  <c r="FG89" i="8"/>
  <c r="FH89" i="8"/>
  <c r="FI89" i="8"/>
  <c r="FJ89" i="8"/>
  <c r="FK89" i="8"/>
  <c r="FL89" i="8"/>
  <c r="FM89" i="8"/>
  <c r="FN89" i="8"/>
  <c r="FO89" i="8"/>
  <c r="FP89" i="8"/>
  <c r="FR89" i="8"/>
  <c r="FS89" i="8"/>
  <c r="FT89" i="8"/>
  <c r="FU89" i="8"/>
  <c r="FW89" i="8"/>
  <c r="FX89" i="8"/>
  <c r="GA89" i="8"/>
  <c r="GB89" i="8"/>
  <c r="GD89" i="8"/>
  <c r="GE89" i="8"/>
  <c r="GG89" i="8"/>
  <c r="GH89" i="8"/>
  <c r="GI89" i="8"/>
  <c r="GF102" i="8"/>
  <c r="GF103" i="8"/>
  <c r="GF4" i="8"/>
  <c r="GF6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D81" i="8" s="1"/>
  <c r="AE4" i="8"/>
  <c r="AF4" i="8"/>
  <c r="AG4" i="8"/>
  <c r="AH4" i="8"/>
  <c r="AI4" i="8"/>
  <c r="AJ4" i="8"/>
  <c r="AK4" i="8"/>
  <c r="AL4" i="8"/>
  <c r="AM4" i="8"/>
  <c r="AN4" i="8"/>
  <c r="AN81" i="8" s="1"/>
  <c r="AO4" i="8"/>
  <c r="AP4" i="8"/>
  <c r="AQ4" i="8"/>
  <c r="AR4" i="8"/>
  <c r="AS4" i="8"/>
  <c r="AT4" i="8"/>
  <c r="AU4" i="8"/>
  <c r="AV4" i="8"/>
  <c r="AW4" i="8"/>
  <c r="AX4" i="8"/>
  <c r="AY4" i="8"/>
  <c r="AZ4" i="8"/>
  <c r="BA4" i="8"/>
  <c r="BB4" i="8"/>
  <c r="BC4" i="8"/>
  <c r="BD4" i="8"/>
  <c r="BE4" i="8"/>
  <c r="BF4" i="8"/>
  <c r="BG4" i="8"/>
  <c r="BH4" i="8"/>
  <c r="BI4" i="8"/>
  <c r="BJ4" i="8"/>
  <c r="BJ81" i="8" s="1"/>
  <c r="BK4" i="8"/>
  <c r="BL4" i="8"/>
  <c r="BM4" i="8"/>
  <c r="BN4" i="8"/>
  <c r="BN81" i="8" s="1"/>
  <c r="BO4" i="8"/>
  <c r="BP4" i="8"/>
  <c r="BQ4" i="8"/>
  <c r="BR4" i="8"/>
  <c r="BS4" i="8"/>
  <c r="BT4" i="8"/>
  <c r="BU4" i="8"/>
  <c r="BV4" i="8"/>
  <c r="BX4" i="8"/>
  <c r="BY4" i="8"/>
  <c r="BZ4" i="8"/>
  <c r="CA4" i="8"/>
  <c r="CB4" i="8"/>
  <c r="CC4" i="8"/>
  <c r="CE4" i="8"/>
  <c r="CF4" i="8"/>
  <c r="CG4" i="8"/>
  <c r="CH4" i="8"/>
  <c r="CI4" i="8"/>
  <c r="CJ4" i="8"/>
  <c r="CJ81" i="8" s="1"/>
  <c r="CK4" i="8"/>
  <c r="CL4" i="8"/>
  <c r="CM4" i="8"/>
  <c r="CN4" i="8"/>
  <c r="CO4" i="8"/>
  <c r="CP4" i="8"/>
  <c r="CQ4" i="8"/>
  <c r="CR4" i="8"/>
  <c r="CS4" i="8"/>
  <c r="CT4" i="8"/>
  <c r="CU4" i="8"/>
  <c r="CU81" i="8" s="1"/>
  <c r="CV4" i="8"/>
  <c r="CW4" i="8"/>
  <c r="CX4" i="8"/>
  <c r="CY4" i="8"/>
  <c r="CZ4" i="8"/>
  <c r="DA4" i="8"/>
  <c r="DB4" i="8"/>
  <c r="DC4" i="8"/>
  <c r="DD4" i="8"/>
  <c r="DE4" i="8"/>
  <c r="DF4" i="8"/>
  <c r="DF81" i="8" s="1"/>
  <c r="DG4" i="8"/>
  <c r="DI4" i="8"/>
  <c r="DJ4" i="8"/>
  <c r="DK4" i="8"/>
  <c r="DL4" i="8"/>
  <c r="DM4" i="8"/>
  <c r="DN4" i="8"/>
  <c r="DN81" i="8" s="1"/>
  <c r="DO4" i="8"/>
  <c r="DP4" i="8"/>
  <c r="DQ4" i="8"/>
  <c r="DR4" i="8"/>
  <c r="DS4" i="8"/>
  <c r="DT4" i="8"/>
  <c r="DU4" i="8"/>
  <c r="DV4" i="8"/>
  <c r="DV81" i="8" s="1"/>
  <c r="DW4" i="8"/>
  <c r="DX4" i="8"/>
  <c r="DY4" i="8"/>
  <c r="DZ4" i="8"/>
  <c r="EA4" i="8"/>
  <c r="EB4" i="8"/>
  <c r="EC4" i="8"/>
  <c r="ED4" i="8"/>
  <c r="EE4" i="8"/>
  <c r="EG4" i="8"/>
  <c r="EH4" i="8"/>
  <c r="EI4" i="8"/>
  <c r="EJ4" i="8"/>
  <c r="EK4" i="8"/>
  <c r="EL4" i="8"/>
  <c r="EM4" i="8"/>
  <c r="EN4" i="8"/>
  <c r="EO4" i="8"/>
  <c r="EO81" i="8" s="1"/>
  <c r="EP4" i="8"/>
  <c r="EP81" i="8" s="1"/>
  <c r="EQ4" i="8"/>
  <c r="ER4" i="8"/>
  <c r="ER81" i="8" s="1"/>
  <c r="ES4" i="8"/>
  <c r="ET4" i="8"/>
  <c r="ET81" i="8" s="1"/>
  <c r="EU4" i="8"/>
  <c r="EV4" i="8"/>
  <c r="EV81" i="8" s="1"/>
  <c r="EW4" i="8"/>
  <c r="EW81" i="8" s="1"/>
  <c r="EX4" i="8"/>
  <c r="EX81" i="8" s="1"/>
  <c r="EY4" i="8"/>
  <c r="EY81" i="8" s="1"/>
  <c r="EZ4" i="8"/>
  <c r="FA4" i="8"/>
  <c r="FB4" i="8"/>
  <c r="FB81" i="8" s="1"/>
  <c r="FC4" i="8"/>
  <c r="FC81" i="8" s="1"/>
  <c r="FD4" i="8"/>
  <c r="FD81" i="8" s="1"/>
  <c r="FE4" i="8"/>
  <c r="FE81" i="8" s="1"/>
  <c r="FF4" i="8"/>
  <c r="FG4" i="8"/>
  <c r="FH4" i="8"/>
  <c r="FH81" i="8" s="1"/>
  <c r="FI4" i="8"/>
  <c r="FJ4" i="8"/>
  <c r="FJ81" i="8" s="1"/>
  <c r="FK4" i="8"/>
  <c r="FK81" i="8" s="1"/>
  <c r="FM4" i="8"/>
  <c r="FN4" i="8"/>
  <c r="FN81" i="8" s="1"/>
  <c r="FO4" i="8"/>
  <c r="FO81" i="8" s="1"/>
  <c r="FP4" i="8"/>
  <c r="FP81" i="8" s="1"/>
  <c r="FQ4" i="8"/>
  <c r="FQ81" i="8" s="1"/>
  <c r="FR4" i="8"/>
  <c r="FR81" i="8" s="1"/>
  <c r="FS4" i="8"/>
  <c r="FS81" i="8" s="1"/>
  <c r="FU4" i="8"/>
  <c r="FW4" i="8"/>
  <c r="FX4" i="8"/>
  <c r="FY4" i="8"/>
  <c r="FZ4" i="8"/>
  <c r="GC4" i="8"/>
  <c r="GD4" i="8"/>
  <c r="GE4" i="8"/>
  <c r="GG4" i="8"/>
  <c r="GH4" i="8"/>
  <c r="CD4" i="8"/>
  <c r="GA4" i="8"/>
  <c r="K100" i="8"/>
  <c r="K106" i="8" s="1"/>
  <c r="P100" i="8"/>
  <c r="P106" i="8" s="1"/>
  <c r="W100" i="8"/>
  <c r="W106" i="8" s="1"/>
  <c r="Y100" i="8"/>
  <c r="Y106" i="8" s="1"/>
  <c r="Z100" i="8"/>
  <c r="Z106" i="8" s="1"/>
  <c r="AB100" i="8"/>
  <c r="AB106" i="8" s="1"/>
  <c r="AF100" i="8"/>
  <c r="AF106" i="8" s="1"/>
  <c r="AO100" i="8"/>
  <c r="AO106" i="8" s="1"/>
  <c r="AR100" i="8"/>
  <c r="AR106" i="8" s="1"/>
  <c r="BP100" i="8"/>
  <c r="BP106" i="8" s="1"/>
  <c r="BV100" i="8"/>
  <c r="BV106" i="8" s="1"/>
  <c r="CB100" i="8"/>
  <c r="CB106" i="8" s="1"/>
  <c r="DN100" i="8"/>
  <c r="DN106" i="8" s="1"/>
  <c r="DO100" i="8"/>
  <c r="DO106" i="8" s="1"/>
  <c r="DQ100" i="8"/>
  <c r="DQ106" i="8" s="1"/>
  <c r="DT100" i="8"/>
  <c r="DT106" i="8" s="1"/>
  <c r="DW100" i="8"/>
  <c r="DW106" i="8" s="1"/>
  <c r="DY100" i="8"/>
  <c r="DY106" i="8" s="1"/>
  <c r="DZ100" i="8"/>
  <c r="DZ106" i="8" s="1"/>
  <c r="EB100" i="8"/>
  <c r="EB106" i="8" s="1"/>
  <c r="ED100" i="8"/>
  <c r="ED106" i="8" s="1"/>
  <c r="EO100" i="8"/>
  <c r="EO106" i="8" s="1"/>
  <c r="EQ100" i="8"/>
  <c r="EQ106" i="8" s="1"/>
  <c r="ET100" i="8"/>
  <c r="ET106" i="8" s="1"/>
  <c r="EV100" i="8"/>
  <c r="EV106" i="8" s="1"/>
  <c r="EW100" i="8"/>
  <c r="EW106" i="8" s="1"/>
  <c r="FC100" i="8"/>
  <c r="FC106" i="8" s="1"/>
  <c r="FD100" i="8"/>
  <c r="FD106" i="8" s="1"/>
  <c r="FE100" i="8"/>
  <c r="FE106" i="8" s="1"/>
  <c r="FI100" i="8"/>
  <c r="FI106" i="8" s="1"/>
  <c r="FK100" i="8"/>
  <c r="FK106" i="8" s="1"/>
  <c r="FM100" i="8"/>
  <c r="FM106" i="8" s="1"/>
  <c r="FO100" i="8"/>
  <c r="FO106" i="8" s="1"/>
  <c r="FR100" i="8"/>
  <c r="FR106" i="8" s="1"/>
  <c r="GD100" i="8"/>
  <c r="GD106" i="8" s="1"/>
  <c r="GE100" i="8"/>
  <c r="GE106" i="8" s="1"/>
  <c r="GG100" i="8"/>
  <c r="GG106" i="8" s="1"/>
  <c r="GH100" i="8"/>
  <c r="GH106" i="8" s="1"/>
  <c r="E102" i="8"/>
  <c r="E103" i="8"/>
  <c r="F102" i="8"/>
  <c r="F103" i="8"/>
  <c r="G102" i="8"/>
  <c r="G103" i="8"/>
  <c r="H102" i="8"/>
  <c r="H103" i="8"/>
  <c r="I102" i="8"/>
  <c r="I103" i="8"/>
  <c r="J102" i="8"/>
  <c r="J103" i="8"/>
  <c r="K102" i="8"/>
  <c r="K103" i="8"/>
  <c r="K104" i="8"/>
  <c r="L102" i="8"/>
  <c r="L103" i="8"/>
  <c r="M102" i="8"/>
  <c r="M103" i="8"/>
  <c r="N102" i="8"/>
  <c r="N103" i="8"/>
  <c r="O102" i="8"/>
  <c r="O103" i="8"/>
  <c r="P102" i="8"/>
  <c r="P103" i="8"/>
  <c r="P104" i="8"/>
  <c r="Q102" i="8"/>
  <c r="Q103" i="8"/>
  <c r="R102" i="8"/>
  <c r="R103" i="8"/>
  <c r="S102" i="8"/>
  <c r="S103" i="8"/>
  <c r="T102" i="8"/>
  <c r="T103" i="8"/>
  <c r="U102" i="8"/>
  <c r="U103" i="8"/>
  <c r="V102" i="8"/>
  <c r="V103" i="8"/>
  <c r="W102" i="8"/>
  <c r="W103" i="8"/>
  <c r="W104" i="8"/>
  <c r="X102" i="8"/>
  <c r="X103" i="8"/>
  <c r="Y102" i="8"/>
  <c r="Y103" i="8"/>
  <c r="Z102" i="8"/>
  <c r="Z103" i="8"/>
  <c r="Z104" i="8"/>
  <c r="AA102" i="8"/>
  <c r="AA103" i="8"/>
  <c r="AB102" i="8"/>
  <c r="AB103" i="8"/>
  <c r="AB104" i="8"/>
  <c r="AC102" i="8"/>
  <c r="AC103" i="8"/>
  <c r="AD102" i="8"/>
  <c r="AD103" i="8"/>
  <c r="AE102" i="8"/>
  <c r="AE103" i="8"/>
  <c r="AF102" i="8"/>
  <c r="AF103" i="8"/>
  <c r="AF104" i="8"/>
  <c r="AG102" i="8"/>
  <c r="AG103" i="8"/>
  <c r="AH102" i="8"/>
  <c r="AH103" i="8"/>
  <c r="AI102" i="8"/>
  <c r="AI103" i="8"/>
  <c r="AJ102" i="8"/>
  <c r="AJ103" i="8"/>
  <c r="AK102" i="8"/>
  <c r="AK103" i="8"/>
  <c r="AL102" i="8"/>
  <c r="AL103" i="8"/>
  <c r="AM102" i="8"/>
  <c r="AM103" i="8"/>
  <c r="AN102" i="8"/>
  <c r="AN103" i="8"/>
  <c r="AO102" i="8"/>
  <c r="AO103" i="8"/>
  <c r="AO104" i="8"/>
  <c r="AP102" i="8"/>
  <c r="AP103" i="8"/>
  <c r="AQ102" i="8"/>
  <c r="AQ103" i="8"/>
  <c r="AR102" i="8"/>
  <c r="AR103" i="8"/>
  <c r="AR104" i="8"/>
  <c r="AS102" i="8"/>
  <c r="AS103" i="8"/>
  <c r="AT102" i="8"/>
  <c r="AT103" i="8"/>
  <c r="AU102" i="8"/>
  <c r="AU103" i="8"/>
  <c r="AV102" i="8"/>
  <c r="AV103" i="8"/>
  <c r="AW102" i="8"/>
  <c r="AW103" i="8"/>
  <c r="AX102" i="8"/>
  <c r="AX103" i="8"/>
  <c r="AY102" i="8"/>
  <c r="AY103" i="8"/>
  <c r="AZ102" i="8"/>
  <c r="AZ103" i="8"/>
  <c r="BA102" i="8"/>
  <c r="BA103" i="8"/>
  <c r="BB102" i="8"/>
  <c r="BB103" i="8"/>
  <c r="BC102" i="8"/>
  <c r="BC103" i="8"/>
  <c r="BD102" i="8"/>
  <c r="BD103" i="8"/>
  <c r="BE102" i="8"/>
  <c r="BE103" i="8"/>
  <c r="BF102" i="8"/>
  <c r="BF103" i="8"/>
  <c r="BG102" i="8"/>
  <c r="BG103" i="8"/>
  <c r="BH102" i="8"/>
  <c r="BH103" i="8"/>
  <c r="BI102" i="8"/>
  <c r="BI103" i="8"/>
  <c r="BJ102" i="8"/>
  <c r="BJ103" i="8"/>
  <c r="BK102" i="8"/>
  <c r="BK103" i="8"/>
  <c r="BL102" i="8"/>
  <c r="BL103" i="8"/>
  <c r="BM102" i="8"/>
  <c r="BM103" i="8"/>
  <c r="BN102" i="8"/>
  <c r="BN103" i="8"/>
  <c r="BO102" i="8"/>
  <c r="BO103" i="8"/>
  <c r="BP102" i="8"/>
  <c r="BP103" i="8"/>
  <c r="BP104" i="8"/>
  <c r="BQ102" i="8"/>
  <c r="BQ103" i="8"/>
  <c r="BR102" i="8"/>
  <c r="BR103" i="8"/>
  <c r="BS102" i="8"/>
  <c r="BS103" i="8"/>
  <c r="BT102" i="8"/>
  <c r="BT103" i="8"/>
  <c r="BU102" i="8"/>
  <c r="BU103" i="8"/>
  <c r="BV102" i="8"/>
  <c r="BV103" i="8"/>
  <c r="BV104" i="8"/>
  <c r="BX102" i="8"/>
  <c r="BX103" i="8"/>
  <c r="BY102" i="8"/>
  <c r="BY103" i="8"/>
  <c r="BZ102" i="8"/>
  <c r="BZ103" i="8"/>
  <c r="CA102" i="8"/>
  <c r="CA103" i="8"/>
  <c r="CB102" i="8"/>
  <c r="CB103" i="8"/>
  <c r="CB104" i="8"/>
  <c r="CC102" i="8"/>
  <c r="CC103" i="8"/>
  <c r="CD102" i="8"/>
  <c r="CD103" i="8"/>
  <c r="CE102" i="8"/>
  <c r="CE103" i="8"/>
  <c r="CF102" i="8"/>
  <c r="CF103" i="8"/>
  <c r="CG102" i="8"/>
  <c r="CG103" i="8"/>
  <c r="CH102" i="8"/>
  <c r="CH103" i="8"/>
  <c r="CI102" i="8"/>
  <c r="CI103" i="8"/>
  <c r="CJ102" i="8"/>
  <c r="CJ103" i="8"/>
  <c r="CK102" i="8"/>
  <c r="CK103" i="8"/>
  <c r="CL102" i="8"/>
  <c r="CL103" i="8"/>
  <c r="CM102" i="8"/>
  <c r="CM103" i="8"/>
  <c r="CN102" i="8"/>
  <c r="CN103" i="8"/>
  <c r="CO102" i="8"/>
  <c r="CO103" i="8"/>
  <c r="CP102" i="8"/>
  <c r="CP103" i="8"/>
  <c r="CQ102" i="8"/>
  <c r="CQ103" i="8"/>
  <c r="CR102" i="8"/>
  <c r="CR103" i="8"/>
  <c r="CS102" i="8"/>
  <c r="CS103" i="8"/>
  <c r="CT102" i="8"/>
  <c r="CT103" i="8"/>
  <c r="CU102" i="8"/>
  <c r="CU103" i="8"/>
  <c r="CV102" i="8"/>
  <c r="CV103" i="8"/>
  <c r="CW102" i="8"/>
  <c r="CW103" i="8"/>
  <c r="CX102" i="8"/>
  <c r="CX103" i="8"/>
  <c r="CY102" i="8"/>
  <c r="CY103" i="8"/>
  <c r="CZ102" i="8"/>
  <c r="CZ103" i="8"/>
  <c r="DA102" i="8"/>
  <c r="DA103" i="8"/>
  <c r="DB102" i="8"/>
  <c r="DB103" i="8"/>
  <c r="DC102" i="8"/>
  <c r="DC103" i="8"/>
  <c r="DD102" i="8"/>
  <c r="DD103" i="8"/>
  <c r="DE102" i="8"/>
  <c r="DE103" i="8"/>
  <c r="DF102" i="8"/>
  <c r="DF103" i="8"/>
  <c r="DG102" i="8"/>
  <c r="DG103" i="8"/>
  <c r="DH102" i="8"/>
  <c r="DH103" i="8"/>
  <c r="DI102" i="8"/>
  <c r="DI103" i="8"/>
  <c r="DJ102" i="8"/>
  <c r="DJ103" i="8"/>
  <c r="DK102" i="8"/>
  <c r="DK103" i="8"/>
  <c r="DL102" i="8"/>
  <c r="DL103" i="8"/>
  <c r="DM102" i="8"/>
  <c r="DM103" i="8"/>
  <c r="DN102" i="8"/>
  <c r="DN103" i="8"/>
  <c r="DN104" i="8"/>
  <c r="DO102" i="8"/>
  <c r="DO103" i="8"/>
  <c r="DO104" i="8"/>
  <c r="DP102" i="8"/>
  <c r="DP103" i="8"/>
  <c r="DQ102" i="8"/>
  <c r="DQ103" i="8"/>
  <c r="DQ104" i="8"/>
  <c r="DR102" i="8"/>
  <c r="DR103" i="8"/>
  <c r="DS102" i="8"/>
  <c r="DS103" i="8"/>
  <c r="DT102" i="8"/>
  <c r="DT103" i="8"/>
  <c r="DT104" i="8"/>
  <c r="DU102" i="8"/>
  <c r="DU103" i="8"/>
  <c r="DV102" i="8"/>
  <c r="DV103" i="8"/>
  <c r="DW102" i="8"/>
  <c r="DW103" i="8"/>
  <c r="DW104" i="8"/>
  <c r="DX102" i="8"/>
  <c r="DX103" i="8"/>
  <c r="DY102" i="8"/>
  <c r="DY103" i="8"/>
  <c r="DZ102" i="8"/>
  <c r="DZ103" i="8"/>
  <c r="DZ104" i="8"/>
  <c r="EA102" i="8"/>
  <c r="EA103" i="8"/>
  <c r="EB102" i="8"/>
  <c r="EB103" i="8"/>
  <c r="EB104" i="8"/>
  <c r="EC102" i="8"/>
  <c r="EC103" i="8"/>
  <c r="ED102" i="8"/>
  <c r="ED103" i="8"/>
  <c r="ED104" i="8"/>
  <c r="EE102" i="8"/>
  <c r="EE103" i="8"/>
  <c r="EF102" i="8"/>
  <c r="EF103" i="8"/>
  <c r="EG102" i="8"/>
  <c r="EG103" i="8"/>
  <c r="EH102" i="8"/>
  <c r="EH103" i="8"/>
  <c r="EI102" i="8"/>
  <c r="EI103" i="8"/>
  <c r="EJ102" i="8"/>
  <c r="EJ103" i="8"/>
  <c r="EK102" i="8"/>
  <c r="EK103" i="8"/>
  <c r="EL102" i="8"/>
  <c r="EL103" i="8"/>
  <c r="EM102" i="8"/>
  <c r="EM103" i="8"/>
  <c r="EN102" i="8"/>
  <c r="EN103" i="8"/>
  <c r="EO102" i="8"/>
  <c r="EO103" i="8"/>
  <c r="EO104" i="8"/>
  <c r="EP102" i="8"/>
  <c r="EP103" i="8"/>
  <c r="EQ102" i="8"/>
  <c r="EQ103" i="8"/>
  <c r="ER102" i="8"/>
  <c r="ER103" i="8"/>
  <c r="ES102" i="8"/>
  <c r="ES103" i="8"/>
  <c r="ET102" i="8"/>
  <c r="ET103" i="8"/>
  <c r="ET104" i="8"/>
  <c r="EU102" i="8"/>
  <c r="EU103" i="8"/>
  <c r="EV102" i="8"/>
  <c r="EV103" i="8"/>
  <c r="EV104" i="8"/>
  <c r="EW102" i="8"/>
  <c r="EW103" i="8"/>
  <c r="EW104" i="8"/>
  <c r="EX102" i="8"/>
  <c r="EX103" i="8"/>
  <c r="EY102" i="8"/>
  <c r="EY103" i="8"/>
  <c r="EY104" i="8"/>
  <c r="EZ102" i="8"/>
  <c r="EZ103" i="8"/>
  <c r="FA102" i="8"/>
  <c r="FA103" i="8"/>
  <c r="FB102" i="8"/>
  <c r="FB103" i="8"/>
  <c r="FC102" i="8"/>
  <c r="FC103" i="8"/>
  <c r="FC104" i="8"/>
  <c r="FD102" i="8"/>
  <c r="FD103" i="8"/>
  <c r="FD104" i="8"/>
  <c r="FE102" i="8"/>
  <c r="FE103" i="8"/>
  <c r="FE104" i="8"/>
  <c r="FF102" i="8"/>
  <c r="FF103" i="8"/>
  <c r="FG102" i="8"/>
  <c r="FG103" i="8"/>
  <c r="FH102" i="8"/>
  <c r="FH103" i="8"/>
  <c r="FI102" i="8"/>
  <c r="FI103" i="8"/>
  <c r="FI104" i="8"/>
  <c r="FJ102" i="8"/>
  <c r="FJ103" i="8"/>
  <c r="FJ104" i="8"/>
  <c r="FK102" i="8"/>
  <c r="FK103" i="8"/>
  <c r="FK104" i="8"/>
  <c r="FL102" i="8"/>
  <c r="FL103" i="8"/>
  <c r="FM102" i="8"/>
  <c r="FM103" i="8"/>
  <c r="FN102" i="8"/>
  <c r="FN103" i="8"/>
  <c r="FO102" i="8"/>
  <c r="FO103" i="8"/>
  <c r="FO104" i="8"/>
  <c r="FP102" i="8"/>
  <c r="FP103" i="8"/>
  <c r="FQ102" i="8"/>
  <c r="FQ103" i="8"/>
  <c r="FR102" i="8"/>
  <c r="FR103" i="8"/>
  <c r="FR104" i="8"/>
  <c r="FS102" i="8"/>
  <c r="FS103" i="8"/>
  <c r="FT102" i="8"/>
  <c r="FT103" i="8"/>
  <c r="FU102" i="8"/>
  <c r="FU103" i="8"/>
  <c r="FV102" i="8"/>
  <c r="FV103" i="8"/>
  <c r="FW102" i="8"/>
  <c r="FW103" i="8"/>
  <c r="FX102" i="8"/>
  <c r="FX103" i="8"/>
  <c r="FY102" i="8"/>
  <c r="FY103" i="8"/>
  <c r="FZ102" i="8"/>
  <c r="FZ103" i="8"/>
  <c r="GA102" i="8"/>
  <c r="GA103" i="8"/>
  <c r="GB102" i="8"/>
  <c r="GB103" i="8"/>
  <c r="GC102" i="8"/>
  <c r="GC103" i="8"/>
  <c r="GD102" i="8"/>
  <c r="GD103" i="8"/>
  <c r="GD104" i="8"/>
  <c r="GE102" i="8"/>
  <c r="GE103" i="8"/>
  <c r="GE104" i="8"/>
  <c r="GG102" i="8"/>
  <c r="GG103" i="8"/>
  <c r="GG104" i="8"/>
  <c r="GH102" i="8"/>
  <c r="GH103" i="8"/>
  <c r="GH104" i="8"/>
  <c r="GI102" i="8"/>
  <c r="GI103" i="8"/>
  <c r="GI6" i="8"/>
  <c r="GH6" i="8"/>
  <c r="GG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U6" i="8"/>
  <c r="ET6" i="8"/>
  <c r="ES6" i="8"/>
  <c r="ER6" i="8"/>
  <c r="EQ6" i="8"/>
  <c r="EP6" i="8"/>
  <c r="EO6" i="8"/>
  <c r="EN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E265" i="5"/>
  <c r="E125" i="5"/>
  <c r="E172" i="5"/>
  <c r="E243" i="5"/>
  <c r="E203" i="5"/>
  <c r="E202" i="5"/>
  <c r="E184" i="5"/>
  <c r="E151" i="5"/>
  <c r="E147" i="5"/>
  <c r="E217" i="5"/>
  <c r="E112" i="5"/>
  <c r="E194" i="5"/>
  <c r="E255" i="5"/>
  <c r="E190" i="5"/>
  <c r="E188" i="5"/>
  <c r="E186" i="5"/>
  <c r="E150" i="5"/>
  <c r="E140" i="5"/>
  <c r="E137" i="5"/>
  <c r="E134" i="5"/>
  <c r="E114" i="5"/>
  <c r="E119" i="5"/>
  <c r="E122" i="5"/>
  <c r="E146" i="5"/>
  <c r="E189" i="5"/>
  <c r="E200" i="5"/>
  <c r="E201" i="5"/>
  <c r="E223" i="5"/>
  <c r="E266" i="5"/>
  <c r="E205" i="5"/>
  <c r="E165" i="5"/>
  <c r="E160" i="5"/>
  <c r="E159" i="5"/>
  <c r="E219" i="5"/>
  <c r="E192" i="5"/>
  <c r="E195" i="5"/>
  <c r="E196" i="5"/>
  <c r="E197" i="5"/>
  <c r="E199" i="5"/>
  <c r="E207" i="5"/>
  <c r="E208" i="5"/>
  <c r="E209" i="5"/>
  <c r="E210" i="5"/>
  <c r="E211" i="5"/>
  <c r="E212" i="5"/>
  <c r="E213" i="5"/>
  <c r="E214" i="5"/>
  <c r="E215" i="5"/>
  <c r="E218" i="5"/>
  <c r="E220" i="5"/>
  <c r="E221" i="5"/>
  <c r="E224" i="5"/>
  <c r="E225" i="5"/>
  <c r="E226" i="5"/>
  <c r="E227" i="5"/>
  <c r="E229" i="5"/>
  <c r="E232" i="5"/>
  <c r="E233" i="5"/>
  <c r="E234" i="5"/>
  <c r="E237" i="5"/>
  <c r="E238" i="5"/>
  <c r="E239" i="5"/>
  <c r="E240" i="5"/>
  <c r="E242" i="5"/>
  <c r="E244" i="5"/>
  <c r="E245" i="5"/>
  <c r="E246" i="5"/>
  <c r="E247" i="5"/>
  <c r="E249" i="5"/>
  <c r="E250" i="5"/>
  <c r="E251" i="5"/>
  <c r="E252" i="5"/>
  <c r="E253" i="5"/>
  <c r="E254" i="5"/>
  <c r="E120" i="5"/>
  <c r="E121" i="5"/>
  <c r="E124" i="5"/>
  <c r="E126" i="5"/>
  <c r="E127" i="5"/>
  <c r="E128" i="5"/>
  <c r="E129" i="5"/>
  <c r="E130" i="5"/>
  <c r="E131" i="5"/>
  <c r="E132" i="5"/>
  <c r="E133" i="5"/>
  <c r="E135" i="5"/>
  <c r="E136" i="5"/>
  <c r="E138" i="5"/>
  <c r="E139" i="5"/>
  <c r="E141" i="5"/>
  <c r="E142" i="5"/>
  <c r="E143" i="5"/>
  <c r="E144" i="5"/>
  <c r="E145" i="5"/>
  <c r="E148" i="5"/>
  <c r="E149" i="5"/>
  <c r="E152" i="5"/>
  <c r="E153" i="5"/>
  <c r="E154" i="5"/>
  <c r="E155" i="5"/>
  <c r="E156" i="5"/>
  <c r="E157" i="5"/>
  <c r="E158" i="5"/>
  <c r="E161" i="5"/>
  <c r="E163" i="5"/>
  <c r="E164" i="5"/>
  <c r="E166" i="5"/>
  <c r="E167" i="5"/>
  <c r="E168" i="5"/>
  <c r="E169" i="5"/>
  <c r="E170" i="5"/>
  <c r="E171" i="5"/>
  <c r="E173" i="5"/>
  <c r="E174" i="5"/>
  <c r="E175" i="5"/>
  <c r="E176" i="5"/>
  <c r="E177" i="5"/>
  <c r="E178" i="5"/>
  <c r="E179" i="5"/>
  <c r="E180" i="5"/>
  <c r="E181" i="5"/>
  <c r="E182" i="5"/>
  <c r="E183" i="5"/>
  <c r="E185" i="5"/>
  <c r="E187" i="5"/>
  <c r="E191" i="5"/>
  <c r="E110" i="5"/>
  <c r="E109" i="5"/>
  <c r="E108" i="5"/>
  <c r="E104" i="5"/>
  <c r="E103" i="5"/>
  <c r="E102" i="5"/>
  <c r="E101" i="5"/>
  <c r="E98" i="5"/>
  <c r="E97" i="5"/>
  <c r="E96" i="5"/>
  <c r="E95" i="5"/>
  <c r="E94" i="5"/>
  <c r="E93" i="5"/>
  <c r="E90" i="5"/>
  <c r="E89" i="5"/>
  <c r="E86" i="5"/>
  <c r="E85" i="5"/>
  <c r="E84" i="5"/>
  <c r="E83" i="5"/>
  <c r="E82" i="5"/>
  <c r="E80" i="5"/>
  <c r="E79" i="5"/>
  <c r="E78" i="5"/>
  <c r="E76" i="5"/>
  <c r="E75" i="5"/>
  <c r="E74" i="5"/>
  <c r="E73" i="5"/>
  <c r="E72" i="5"/>
  <c r="E68" i="5"/>
  <c r="E67" i="5"/>
  <c r="E66" i="5"/>
  <c r="E65" i="5"/>
  <c r="E64" i="5"/>
  <c r="E63" i="5"/>
  <c r="E62" i="5"/>
  <c r="E61" i="5"/>
  <c r="E60" i="5"/>
  <c r="E59" i="5"/>
  <c r="E57" i="5"/>
  <c r="E56" i="5"/>
  <c r="E49" i="5"/>
  <c r="E47" i="5"/>
  <c r="E46" i="5"/>
  <c r="E42" i="5"/>
  <c r="E41" i="5"/>
  <c r="E40" i="5"/>
  <c r="E38" i="5"/>
  <c r="E37" i="5"/>
  <c r="E35" i="5"/>
  <c r="E34" i="5"/>
  <c r="E33" i="5"/>
  <c r="E32" i="5"/>
  <c r="E30" i="5"/>
  <c r="E29" i="5"/>
  <c r="E27" i="5"/>
  <c r="E26" i="5"/>
  <c r="E24" i="5"/>
  <c r="E23" i="5"/>
  <c r="E22" i="5"/>
  <c r="E21" i="5"/>
  <c r="E19" i="5"/>
  <c r="E18" i="5"/>
  <c r="E16" i="5"/>
  <c r="E15" i="5"/>
  <c r="E13" i="5"/>
  <c r="E11" i="5"/>
  <c r="E9" i="5"/>
  <c r="E8" i="5"/>
  <c r="E7" i="5"/>
  <c r="E6" i="5"/>
  <c r="E5" i="5"/>
  <c r="E4" i="5"/>
  <c r="GI4" i="10"/>
  <c r="GI5" i="10"/>
  <c r="GI6" i="10"/>
  <c r="GI7" i="10"/>
  <c r="GI8" i="10"/>
  <c r="GI9" i="10"/>
  <c r="GI10" i="10"/>
  <c r="GI11" i="10"/>
  <c r="GI12" i="10"/>
  <c r="GI13" i="10"/>
  <c r="GI14" i="10"/>
  <c r="GI15" i="10"/>
  <c r="GI16" i="10"/>
  <c r="GI17" i="10"/>
  <c r="GI18" i="10"/>
  <c r="GI19" i="10"/>
  <c r="GI20" i="10"/>
  <c r="GI21" i="10"/>
  <c r="GI22" i="10"/>
  <c r="GI23" i="10"/>
  <c r="GI24" i="10"/>
  <c r="GI25" i="10"/>
  <c r="GI26" i="10"/>
  <c r="GI27" i="10"/>
  <c r="GI28" i="10"/>
  <c r="GI29" i="10"/>
  <c r="GI30" i="10"/>
  <c r="GI31" i="10"/>
  <c r="GI32" i="10"/>
  <c r="GI33" i="10"/>
  <c r="GI34" i="10"/>
  <c r="GI35" i="10"/>
  <c r="GI36" i="10"/>
  <c r="GI37" i="10"/>
  <c r="GI38" i="10"/>
  <c r="GI39" i="10"/>
  <c r="GI40" i="10"/>
  <c r="GI41" i="10"/>
  <c r="GI42" i="10"/>
  <c r="GI43" i="10"/>
  <c r="GI44" i="10"/>
  <c r="GI45" i="10"/>
  <c r="GI46" i="10"/>
  <c r="GI47" i="10"/>
  <c r="GI48" i="10"/>
  <c r="GI49" i="10"/>
  <c r="GI50" i="10"/>
  <c r="GI51" i="10"/>
  <c r="GI52" i="10"/>
  <c r="GI53" i="10"/>
  <c r="GI54" i="10"/>
  <c r="GI55" i="10"/>
  <c r="GI56" i="10"/>
  <c r="GI57" i="10"/>
  <c r="GI58" i="10"/>
  <c r="GI59" i="10"/>
  <c r="GI60" i="10"/>
  <c r="GI61" i="10"/>
  <c r="GI62" i="10"/>
  <c r="GI63" i="10"/>
  <c r="GI64" i="10"/>
  <c r="GI65" i="10"/>
  <c r="GI66" i="10"/>
  <c r="GI67" i="10"/>
  <c r="GI68" i="10"/>
  <c r="GI69" i="10"/>
  <c r="GI70" i="10"/>
  <c r="GI71" i="10"/>
  <c r="GI72" i="10"/>
  <c r="GI73" i="10"/>
  <c r="GI74" i="10"/>
  <c r="GI75" i="10"/>
  <c r="GI76" i="10"/>
  <c r="GI77" i="10"/>
  <c r="GI78" i="10"/>
  <c r="GI79" i="10"/>
  <c r="GI80" i="10"/>
  <c r="GI81" i="10"/>
  <c r="GI82" i="10"/>
  <c r="GI83" i="10"/>
  <c r="GI84" i="10"/>
  <c r="GI85" i="10"/>
  <c r="GI86" i="10"/>
  <c r="GI87" i="10"/>
  <c r="GI88" i="10"/>
  <c r="GI89" i="10"/>
  <c r="GI90" i="10"/>
  <c r="GI91" i="10"/>
  <c r="GI92" i="10"/>
  <c r="GI93" i="10"/>
  <c r="GI94" i="10"/>
  <c r="GI95" i="10"/>
  <c r="GI96" i="10"/>
  <c r="GI97" i="10"/>
  <c r="GI98" i="10"/>
  <c r="GI99" i="10"/>
  <c r="GI100" i="10"/>
  <c r="GI101" i="10"/>
  <c r="GI102" i="10"/>
  <c r="GI103" i="10"/>
  <c r="GI104" i="10"/>
  <c r="GI105" i="10"/>
  <c r="GI106" i="10"/>
  <c r="GI107" i="10"/>
  <c r="GI108" i="10"/>
  <c r="GI109" i="10"/>
  <c r="GI110" i="10"/>
  <c r="GI111" i="10"/>
  <c r="GI112" i="10"/>
  <c r="GI113" i="10"/>
  <c r="GI114" i="10"/>
  <c r="GI115" i="10"/>
  <c r="GI116" i="10"/>
  <c r="GI117" i="10"/>
  <c r="GI118" i="10"/>
  <c r="GI119" i="10"/>
  <c r="GI120" i="10"/>
  <c r="GI121" i="10"/>
  <c r="GI122" i="10"/>
  <c r="GI123" i="10"/>
  <c r="GI124" i="10"/>
  <c r="GI125" i="10"/>
  <c r="GI126" i="10"/>
  <c r="GI127" i="10"/>
  <c r="GI128" i="10"/>
  <c r="GI129" i="10"/>
  <c r="GI130" i="10"/>
  <c r="GI131" i="10"/>
  <c r="GI132" i="10"/>
  <c r="GI133" i="10"/>
  <c r="GI134" i="10"/>
  <c r="GI135" i="10"/>
  <c r="GI136" i="10"/>
  <c r="GI137" i="10"/>
  <c r="GI138" i="10"/>
  <c r="GI139" i="10"/>
  <c r="GI140" i="10"/>
  <c r="GI141" i="10"/>
  <c r="GI142" i="10"/>
  <c r="GI143" i="10"/>
  <c r="GI144" i="10"/>
  <c r="GI145" i="10"/>
  <c r="GI146" i="10"/>
  <c r="GI147" i="10"/>
  <c r="GI148" i="10"/>
  <c r="GI149" i="10"/>
  <c r="GI150" i="10"/>
  <c r="GI151" i="10"/>
  <c r="GI152" i="10"/>
  <c r="GI153" i="10"/>
  <c r="GI154" i="10"/>
  <c r="GI155" i="10"/>
  <c r="GI156" i="10"/>
  <c r="GI157" i="10"/>
  <c r="GI158" i="10"/>
  <c r="GI159" i="10"/>
  <c r="GI160" i="10"/>
  <c r="GI161" i="10"/>
  <c r="GI162" i="10"/>
  <c r="GI163" i="10"/>
  <c r="GI164" i="10"/>
  <c r="GI165" i="10"/>
  <c r="GI166" i="10"/>
  <c r="GI167" i="10"/>
  <c r="GI168" i="10"/>
  <c r="GI169" i="10"/>
  <c r="GI170" i="10"/>
  <c r="GI171" i="10"/>
  <c r="GI172" i="10"/>
  <c r="GI173" i="10"/>
  <c r="GI174" i="10"/>
  <c r="GI175" i="10"/>
  <c r="GI176" i="10"/>
  <c r="GI177" i="10"/>
  <c r="GI178" i="10"/>
  <c r="GI179" i="10"/>
  <c r="GI180" i="10"/>
  <c r="GI181" i="10"/>
  <c r="GI182" i="10"/>
  <c r="GI183" i="10"/>
  <c r="GI184" i="10"/>
  <c r="GI185" i="10"/>
  <c r="GI186" i="10"/>
  <c r="GI187" i="10"/>
  <c r="GI188" i="10"/>
  <c r="GI189" i="10"/>
  <c r="GI190" i="10"/>
  <c r="GI191" i="10"/>
  <c r="GI192" i="10"/>
  <c r="GI193" i="10"/>
  <c r="GI194" i="10"/>
  <c r="GI195" i="10"/>
  <c r="GI196" i="10"/>
  <c r="GI197" i="10"/>
  <c r="GI198" i="10"/>
  <c r="GI199" i="10"/>
  <c r="GI200" i="10"/>
  <c r="GI201" i="10"/>
  <c r="GI202" i="10"/>
  <c r="GI203" i="10"/>
  <c r="GI204" i="10"/>
  <c r="GI205" i="10"/>
  <c r="GI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BM207" i="10"/>
  <c r="BN207" i="10"/>
  <c r="BO207" i="10"/>
  <c r="BP207" i="10"/>
  <c r="BQ207" i="10"/>
  <c r="BR207" i="10"/>
  <c r="BS207" i="10"/>
  <c r="BT207" i="10"/>
  <c r="BU207" i="10"/>
  <c r="BV207" i="10"/>
  <c r="BW207" i="10"/>
  <c r="BX207" i="10"/>
  <c r="BY207" i="10"/>
  <c r="BZ207" i="10"/>
  <c r="CA207" i="10"/>
  <c r="CB207" i="10"/>
  <c r="CC207" i="10"/>
  <c r="CD207" i="10"/>
  <c r="CE207" i="10"/>
  <c r="CF207" i="10"/>
  <c r="CG207" i="10"/>
  <c r="CH207" i="10"/>
  <c r="CI207" i="10"/>
  <c r="CJ207" i="10"/>
  <c r="CK207" i="10"/>
  <c r="CL207" i="10"/>
  <c r="CM207" i="10"/>
  <c r="CN207" i="10"/>
  <c r="CO207" i="10"/>
  <c r="CP207" i="10"/>
  <c r="CQ207" i="10"/>
  <c r="CR207" i="10"/>
  <c r="CS207" i="10"/>
  <c r="CT207" i="10"/>
  <c r="CU207" i="10"/>
  <c r="CV207" i="10"/>
  <c r="CW207" i="10"/>
  <c r="CX207" i="10"/>
  <c r="CY207" i="10"/>
  <c r="CZ207" i="10"/>
  <c r="DA207" i="10"/>
  <c r="DB207" i="10"/>
  <c r="DC207" i="10"/>
  <c r="DD207" i="10"/>
  <c r="DE207" i="10"/>
  <c r="DF207" i="10"/>
  <c r="DG207" i="10"/>
  <c r="DH207" i="10"/>
  <c r="DI207" i="10"/>
  <c r="DJ207" i="10"/>
  <c r="DK207" i="10"/>
  <c r="DL207" i="10"/>
  <c r="DM207" i="10"/>
  <c r="DN207" i="10"/>
  <c r="DO207" i="10"/>
  <c r="DP207" i="10"/>
  <c r="DQ207" i="10"/>
  <c r="DR207" i="10"/>
  <c r="DS207" i="10"/>
  <c r="DT207" i="10"/>
  <c r="DU207" i="10"/>
  <c r="DV207" i="10"/>
  <c r="DW207" i="10"/>
  <c r="DX207" i="10"/>
  <c r="DY207" i="10"/>
  <c r="DZ207" i="10"/>
  <c r="EA207" i="10"/>
  <c r="EB207" i="10"/>
  <c r="EC207" i="10"/>
  <c r="ED207" i="10"/>
  <c r="EE207" i="10"/>
  <c r="EF207" i="10"/>
  <c r="EG207" i="10"/>
  <c r="EH207" i="10"/>
  <c r="EI207" i="10"/>
  <c r="EJ207" i="10"/>
  <c r="EK207" i="10"/>
  <c r="EL207" i="10"/>
  <c r="EM207" i="10"/>
  <c r="EN207" i="10"/>
  <c r="EO207" i="10"/>
  <c r="EP207" i="10"/>
  <c r="EQ207" i="10"/>
  <c r="ER207" i="10"/>
  <c r="ES207" i="10"/>
  <c r="ET207" i="10"/>
  <c r="EU207" i="10"/>
  <c r="EV207" i="10"/>
  <c r="EW207" i="10"/>
  <c r="EX207" i="10"/>
  <c r="EY207" i="10"/>
  <c r="EZ207" i="10"/>
  <c r="FA207" i="10"/>
  <c r="FB207" i="10"/>
  <c r="FC207" i="10"/>
  <c r="FD207" i="10"/>
  <c r="FE207" i="10"/>
  <c r="FF207" i="10"/>
  <c r="FG207" i="10"/>
  <c r="FH207" i="10"/>
  <c r="FI207" i="10"/>
  <c r="FJ207" i="10"/>
  <c r="FK207" i="10"/>
  <c r="FL207" i="10"/>
  <c r="FM207" i="10"/>
  <c r="FN207" i="10"/>
  <c r="FO207" i="10"/>
  <c r="FP207" i="10"/>
  <c r="FQ207" i="10"/>
  <c r="FR207" i="10"/>
  <c r="FS207" i="10"/>
  <c r="FT207" i="10"/>
  <c r="FU207" i="10"/>
  <c r="FV207" i="10"/>
  <c r="FW207" i="10"/>
  <c r="FX207" i="10"/>
  <c r="FY207" i="10"/>
  <c r="FZ207" i="10"/>
  <c r="GA207" i="10"/>
  <c r="GB207" i="10"/>
  <c r="GC207" i="10"/>
  <c r="GD207" i="10"/>
  <c r="GE207" i="10"/>
  <c r="GF207" i="10"/>
  <c r="GG207" i="10"/>
  <c r="GH207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BM209" i="10"/>
  <c r="BN209" i="10"/>
  <c r="BO209" i="10"/>
  <c r="BP209" i="10"/>
  <c r="BQ209" i="10"/>
  <c r="BR209" i="10"/>
  <c r="BS209" i="10"/>
  <c r="BT209" i="10"/>
  <c r="BU209" i="10"/>
  <c r="BV209" i="10"/>
  <c r="BW209" i="10"/>
  <c r="BX209" i="10"/>
  <c r="BY209" i="10"/>
  <c r="BZ209" i="10"/>
  <c r="CA209" i="10"/>
  <c r="CB209" i="10"/>
  <c r="CC209" i="10"/>
  <c r="CD209" i="10"/>
  <c r="CE209" i="10"/>
  <c r="CF209" i="10"/>
  <c r="CG209" i="10"/>
  <c r="CH209" i="10"/>
  <c r="CI209" i="10"/>
  <c r="CJ209" i="10"/>
  <c r="CK209" i="10"/>
  <c r="CL209" i="10"/>
  <c r="CM209" i="10"/>
  <c r="CN209" i="10"/>
  <c r="CO209" i="10"/>
  <c r="CP209" i="10"/>
  <c r="CQ209" i="10"/>
  <c r="CR209" i="10"/>
  <c r="CS209" i="10"/>
  <c r="CT209" i="10"/>
  <c r="CU209" i="10"/>
  <c r="CV209" i="10"/>
  <c r="CW209" i="10"/>
  <c r="CX209" i="10"/>
  <c r="CY209" i="10"/>
  <c r="CZ209" i="10"/>
  <c r="DA209" i="10"/>
  <c r="DB209" i="10"/>
  <c r="DC209" i="10"/>
  <c r="DD209" i="10"/>
  <c r="DE209" i="10"/>
  <c r="DF209" i="10"/>
  <c r="DG209" i="10"/>
  <c r="DH209" i="10"/>
  <c r="DI209" i="10"/>
  <c r="DJ209" i="10"/>
  <c r="DK209" i="10"/>
  <c r="DL209" i="10"/>
  <c r="DM209" i="10"/>
  <c r="DN209" i="10"/>
  <c r="DO209" i="10"/>
  <c r="DP209" i="10"/>
  <c r="DQ209" i="10"/>
  <c r="DR209" i="10"/>
  <c r="DS209" i="10"/>
  <c r="DT209" i="10"/>
  <c r="DU209" i="10"/>
  <c r="DV209" i="10"/>
  <c r="DW209" i="10"/>
  <c r="DX209" i="10"/>
  <c r="DY209" i="10"/>
  <c r="DZ209" i="10"/>
  <c r="EA209" i="10"/>
  <c r="EB209" i="10"/>
  <c r="EC209" i="10"/>
  <c r="ED209" i="10"/>
  <c r="EE209" i="10"/>
  <c r="EF209" i="10"/>
  <c r="EG209" i="10"/>
  <c r="EH209" i="10"/>
  <c r="EI209" i="10"/>
  <c r="EJ209" i="10"/>
  <c r="EK209" i="10"/>
  <c r="EL209" i="10"/>
  <c r="EM209" i="10"/>
  <c r="EN209" i="10"/>
  <c r="EO209" i="10"/>
  <c r="EP209" i="10"/>
  <c r="EQ209" i="10"/>
  <c r="ER209" i="10"/>
  <c r="ES209" i="10"/>
  <c r="ET209" i="10"/>
  <c r="EU209" i="10"/>
  <c r="EV209" i="10"/>
  <c r="EW209" i="10"/>
  <c r="EX209" i="10"/>
  <c r="EY209" i="10"/>
  <c r="EZ209" i="10"/>
  <c r="FA209" i="10"/>
  <c r="FB209" i="10"/>
  <c r="FC209" i="10"/>
  <c r="FD209" i="10"/>
  <c r="FE209" i="10"/>
  <c r="FF209" i="10"/>
  <c r="FG209" i="10"/>
  <c r="FH209" i="10"/>
  <c r="FI209" i="10"/>
  <c r="FJ209" i="10"/>
  <c r="FK209" i="10"/>
  <c r="FL209" i="10"/>
  <c r="FM209" i="10"/>
  <c r="FN209" i="10"/>
  <c r="FO209" i="10"/>
  <c r="FP209" i="10"/>
  <c r="FQ209" i="10"/>
  <c r="FR209" i="10"/>
  <c r="FS209" i="10"/>
  <c r="FT209" i="10"/>
  <c r="FU209" i="10"/>
  <c r="FV209" i="10"/>
  <c r="FW209" i="10"/>
  <c r="FX209" i="10"/>
  <c r="FY209" i="10"/>
  <c r="FZ209" i="10"/>
  <c r="GA209" i="10"/>
  <c r="GB209" i="10"/>
  <c r="GC209" i="10"/>
  <c r="GD209" i="10"/>
  <c r="GE209" i="10"/>
  <c r="GF209" i="10"/>
  <c r="GG209" i="10"/>
  <c r="GH209" i="10"/>
  <c r="B86" i="7"/>
  <c r="K166" i="17"/>
  <c r="K98" i="17"/>
  <c r="K174" i="17"/>
  <c r="K29" i="17"/>
  <c r="K33" i="17"/>
  <c r="K40" i="17"/>
  <c r="K44" i="17"/>
  <c r="K58" i="17"/>
  <c r="K78" i="17"/>
  <c r="K80" i="17"/>
  <c r="K123" i="17"/>
  <c r="U179" i="17"/>
  <c r="EY100" i="8"/>
  <c r="EY106" i="8" s="1"/>
  <c r="K170" i="17"/>
  <c r="E159" i="14"/>
  <c r="F164" i="17" s="1"/>
  <c r="K164" i="17" s="1"/>
  <c r="K185" i="17"/>
  <c r="G87" i="17"/>
  <c r="G144" i="17"/>
  <c r="G165" i="17"/>
  <c r="G149" i="17"/>
  <c r="EQ104" i="8"/>
  <c r="FJ100" i="8"/>
  <c r="FJ106" i="8" s="1"/>
  <c r="FM104" i="8"/>
  <c r="DY104" i="8"/>
  <c r="Y104" i="8"/>
  <c r="G130" i="17"/>
  <c r="G57" i="17"/>
  <c r="O172" i="14"/>
  <c r="E143" i="14"/>
  <c r="F148" i="17" s="1"/>
  <c r="G105" i="17"/>
  <c r="K195" i="21"/>
  <c r="O168" i="21"/>
  <c r="O195" i="21"/>
  <c r="K150" i="17"/>
  <c r="K152" i="17"/>
  <c r="K162" i="17"/>
  <c r="N195" i="21"/>
  <c r="K114" i="17"/>
  <c r="G38" i="17"/>
  <c r="O23" i="17"/>
  <c r="U23" i="17"/>
  <c r="U154" i="17"/>
  <c r="V180" i="17"/>
  <c r="C197" i="20"/>
  <c r="F199" i="20" s="1"/>
  <c r="G149" i="20"/>
  <c r="G186" i="17"/>
  <c r="K190" i="17"/>
  <c r="K151" i="17"/>
  <c r="K72" i="17"/>
  <c r="K157" i="17"/>
  <c r="K156" i="17"/>
  <c r="G156" i="17"/>
  <c r="G89" i="17"/>
  <c r="K47" i="17"/>
  <c r="K167" i="17"/>
  <c r="K16" i="17"/>
  <c r="G125" i="17"/>
  <c r="G66" i="17"/>
  <c r="K188" i="17"/>
  <c r="K128" i="17"/>
  <c r="G128" i="17"/>
  <c r="O120" i="17"/>
  <c r="U120" i="17"/>
  <c r="AJ82" i="8"/>
  <c r="AJ86" i="8" s="1"/>
  <c r="AJ90" i="8" s="1"/>
  <c r="EN100" i="8"/>
  <c r="EN106" i="8" s="1"/>
  <c r="EI100" i="8"/>
  <c r="EI106" i="8" s="1"/>
  <c r="J100" i="8"/>
  <c r="J106" i="8" s="1"/>
  <c r="K135" i="17"/>
  <c r="G135" i="17"/>
  <c r="K100" i="17"/>
  <c r="K74" i="17"/>
  <c r="K26" i="17"/>
  <c r="K181" i="17"/>
  <c r="EI104" i="8"/>
  <c r="AM100" i="8"/>
  <c r="AM106" i="8" s="1"/>
  <c r="J104" i="8"/>
  <c r="V100" i="8"/>
  <c r="V106" i="8" s="1"/>
  <c r="EN104" i="8"/>
  <c r="FH100" i="8"/>
  <c r="FH106" i="8" s="1"/>
  <c r="V104" i="8"/>
  <c r="FH104" i="8"/>
  <c r="AM104" i="8"/>
  <c r="U12" i="17"/>
  <c r="K160" i="17"/>
  <c r="G62" i="17"/>
  <c r="K21" i="17"/>
  <c r="G94" i="17"/>
  <c r="K12" i="17"/>
  <c r="G12" i="17"/>
  <c r="AG100" i="8"/>
  <c r="AG106" i="8" s="1"/>
  <c r="EF100" i="8"/>
  <c r="EF106" i="8" s="1"/>
  <c r="EK100" i="8"/>
  <c r="EK106" i="8" s="1"/>
  <c r="N104" i="8"/>
  <c r="EK104" i="8"/>
  <c r="EF104" i="8"/>
  <c r="EA104" i="8"/>
  <c r="AI104" i="8"/>
  <c r="K81" i="17"/>
  <c r="G81" i="17"/>
  <c r="K37" i="17"/>
  <c r="G83" i="17"/>
  <c r="K39" i="17"/>
  <c r="O19" i="17"/>
  <c r="U19" i="17" s="1"/>
  <c r="U16" i="17"/>
  <c r="K133" i="17"/>
  <c r="K122" i="17"/>
  <c r="K101" i="17"/>
  <c r="G101" i="17"/>
  <c r="K32" i="17"/>
  <c r="G32" i="17"/>
  <c r="G154" i="17"/>
  <c r="K136" i="17"/>
  <c r="G136" i="17"/>
  <c r="K124" i="17"/>
  <c r="K110" i="17"/>
  <c r="G106" i="17"/>
  <c r="K106" i="17"/>
  <c r="K9" i="17"/>
  <c r="V15" i="17"/>
  <c r="U8" i="17"/>
  <c r="U13" i="17" s="1"/>
  <c r="O13" i="17"/>
  <c r="K143" i="14"/>
  <c r="L143" i="14" s="1"/>
  <c r="D183" i="14"/>
  <c r="K189" i="17"/>
  <c r="F182" i="19"/>
  <c r="G34" i="19"/>
  <c r="G182" i="19" s="1"/>
  <c r="K161" i="17"/>
  <c r="K158" i="17"/>
  <c r="K145" i="17"/>
  <c r="K75" i="17"/>
  <c r="K61" i="17"/>
  <c r="K59" i="17"/>
  <c r="K41" i="17"/>
  <c r="G41" i="17"/>
  <c r="K28" i="17"/>
  <c r="K63" i="17"/>
  <c r="G86" i="17"/>
  <c r="D195" i="21"/>
  <c r="E151" i="21"/>
  <c r="E195" i="21"/>
  <c r="K179" i="17"/>
  <c r="F191" i="17"/>
  <c r="K168" i="17"/>
  <c r="K99" i="17"/>
  <c r="K96" i="17"/>
  <c r="K49" i="17"/>
  <c r="K118" i="17"/>
  <c r="G118" i="17"/>
  <c r="K56" i="17"/>
  <c r="K24" i="17"/>
  <c r="U177" i="17"/>
  <c r="K182" i="17"/>
  <c r="K116" i="17"/>
  <c r="K95" i="17"/>
  <c r="K92" i="17"/>
  <c r="G76" i="17"/>
  <c r="K76" i="17"/>
  <c r="K71" i="17"/>
  <c r="G52" i="17"/>
  <c r="K17" i="17"/>
  <c r="G17" i="17"/>
  <c r="P9" i="17"/>
  <c r="EO338" i="3"/>
  <c r="EO205" i="3"/>
  <c r="K153" i="17"/>
  <c r="K132" i="17"/>
  <c r="K91" i="17"/>
  <c r="G109" i="17"/>
  <c r="G97" i="17"/>
  <c r="G142" i="17"/>
  <c r="G114" i="17"/>
  <c r="G191" i="17"/>
  <c r="G197" i="20"/>
  <c r="K68" i="17"/>
  <c r="G68" i="17"/>
  <c r="R52" i="15"/>
  <c r="R54" i="15"/>
  <c r="F8" i="17"/>
  <c r="G23" i="17"/>
  <c r="J193" i="17"/>
  <c r="V179" i="17"/>
  <c r="O177" i="17"/>
  <c r="T193" i="17"/>
  <c r="EQ205" i="3"/>
  <c r="K183" i="14"/>
  <c r="N100" i="8"/>
  <c r="N106" i="8" s="1"/>
  <c r="AI100" i="8"/>
  <c r="AI106" i="8" s="1"/>
  <c r="AA104" i="8"/>
  <c r="EA100" i="8"/>
  <c r="EA106" i="8" s="1"/>
  <c r="G120" i="17"/>
  <c r="K120" i="17"/>
  <c r="K117" i="17"/>
  <c r="K84" i="17"/>
  <c r="K19" i="17"/>
  <c r="K73" i="17"/>
  <c r="K67" i="17"/>
  <c r="K55" i="17"/>
  <c r="K50" i="17"/>
  <c r="G50" i="17"/>
  <c r="K60" i="17"/>
  <c r="G60" i="17"/>
  <c r="K131" i="17"/>
  <c r="K36" i="17"/>
  <c r="K31" i="17"/>
  <c r="K54" i="17"/>
  <c r="K10" i="17"/>
  <c r="G138" i="17"/>
  <c r="K137" i="17"/>
  <c r="G123" i="17"/>
  <c r="K102" i="17"/>
  <c r="G80" i="17"/>
  <c r="G22" i="17"/>
  <c r="AG104" i="8"/>
  <c r="AA100" i="8"/>
  <c r="AA106" i="8" s="1"/>
  <c r="BG337" i="3"/>
  <c r="D337" i="3"/>
  <c r="BM205" i="3"/>
  <c r="BH337" i="3"/>
  <c r="AK337" i="3"/>
  <c r="AA337" i="3"/>
  <c r="K337" i="3"/>
  <c r="G337" i="3"/>
  <c r="DE205" i="3"/>
  <c r="BC205" i="3"/>
  <c r="AH205" i="3"/>
  <c r="AU337" i="3"/>
  <c r="AD337" i="3"/>
  <c r="AS205" i="3"/>
  <c r="DE100" i="8"/>
  <c r="DE106" i="8" s="1"/>
  <c r="AQ100" i="8"/>
  <c r="AQ106" i="8" s="1"/>
  <c r="AQ104" i="8"/>
  <c r="CD100" i="8"/>
  <c r="CD106" i="8" s="1"/>
  <c r="CD104" i="8"/>
  <c r="DE104" i="8"/>
  <c r="G15" i="17"/>
  <c r="G146" i="17" s="1"/>
  <c r="C13" i="17"/>
  <c r="C193" i="17" s="1"/>
  <c r="CF100" i="8"/>
  <c r="CF106" i="8" s="1"/>
  <c r="AJ100" i="8"/>
  <c r="AJ106" i="8" s="1"/>
  <c r="CF104" i="8"/>
  <c r="AJ104" i="8"/>
  <c r="F177" i="17"/>
  <c r="G148" i="17"/>
  <c r="G177" i="17" s="1"/>
  <c r="K148" i="17"/>
  <c r="K177" i="17"/>
  <c r="O146" i="17"/>
  <c r="K93" i="17"/>
  <c r="G93" i="17"/>
  <c r="G90" i="17"/>
  <c r="K90" i="17"/>
  <c r="G46" i="17"/>
  <c r="K46" i="17"/>
  <c r="G34" i="17"/>
  <c r="K34" i="17"/>
  <c r="G143" i="17"/>
  <c r="K143" i="17"/>
  <c r="G111" i="17"/>
  <c r="K111" i="17"/>
  <c r="G79" i="17"/>
  <c r="K79" i="17"/>
  <c r="G51" i="17"/>
  <c r="K51" i="17"/>
  <c r="G183" i="17"/>
  <c r="K183" i="17"/>
  <c r="G127" i="17"/>
  <c r="K127" i="17"/>
  <c r="G82" i="17"/>
  <c r="K82" i="17"/>
  <c r="G9" i="17"/>
  <c r="G28" i="17"/>
  <c r="G24" i="17"/>
  <c r="G20" i="17"/>
  <c r="G42" i="17"/>
  <c r="G36" i="17"/>
  <c r="G72" i="17"/>
  <c r="G126" i="17"/>
  <c r="K134" i="17"/>
  <c r="K121" i="17"/>
  <c r="G129" i="17"/>
  <c r="G170" i="17"/>
  <c r="G163" i="17"/>
  <c r="G159" i="17"/>
  <c r="G155" i="17"/>
  <c r="G11" i="17"/>
  <c r="G26" i="17"/>
  <c r="G18" i="17"/>
  <c r="G44" i="17"/>
  <c r="G70" i="17"/>
  <c r="G140" i="17"/>
  <c r="G65" i="17"/>
  <c r="G58" i="17"/>
  <c r="G102" i="17"/>
  <c r="G85" i="17"/>
  <c r="G176" i="17"/>
  <c r="G188" i="17"/>
  <c r="K184" i="17"/>
  <c r="G184" i="17"/>
  <c r="G10" i="17"/>
  <c r="G29" i="17"/>
  <c r="G25" i="17"/>
  <c r="G21" i="17"/>
  <c r="G71" i="17"/>
  <c r="G64" i="17"/>
  <c r="G96" i="17"/>
  <c r="G88" i="17"/>
  <c r="G84" i="17"/>
  <c r="G139" i="17"/>
  <c r="G169" i="17"/>
  <c r="G162" i="17"/>
  <c r="G158" i="17"/>
  <c r="G190" i="17"/>
  <c r="G63" i="17"/>
  <c r="G108" i="17"/>
  <c r="G104" i="17"/>
  <c r="G95" i="17"/>
  <c r="G145" i="17"/>
  <c r="G119" i="17"/>
  <c r="G168" i="17"/>
  <c r="G161" i="17"/>
  <c r="G174" i="17"/>
  <c r="G27" i="17"/>
  <c r="G19" i="17"/>
  <c r="G49" i="17"/>
  <c r="G43" i="17"/>
  <c r="G37" i="17"/>
  <c r="G31" i="17"/>
  <c r="G69" i="17"/>
  <c r="G59" i="17"/>
  <c r="G113" i="17"/>
  <c r="G107" i="17"/>
  <c r="G103" i="17"/>
  <c r="G141" i="17"/>
  <c r="G124" i="17"/>
  <c r="G164" i="17"/>
  <c r="G160" i="17"/>
  <c r="G172" i="17"/>
  <c r="G173" i="17"/>
  <c r="G189" i="17"/>
  <c r="G185" i="17"/>
  <c r="S193" i="17"/>
  <c r="EY205" i="3"/>
  <c r="EI352" i="3"/>
  <c r="BR466" i="3" l="1"/>
  <c r="O79" i="8"/>
  <c r="DX79" i="8"/>
  <c r="I79" i="8"/>
  <c r="S79" i="8"/>
  <c r="G79" i="8"/>
  <c r="Q466" i="3"/>
  <c r="X20" i="4" s="1"/>
  <c r="H466" i="3"/>
  <c r="X11" i="4" s="1"/>
  <c r="X58" i="4"/>
  <c r="F122" i="7"/>
  <c r="F120" i="7"/>
  <c r="EC466" i="3"/>
  <c r="AC408" i="3"/>
  <c r="EM466" i="3"/>
  <c r="G13" i="7"/>
  <c r="G15" i="7"/>
  <c r="G14" i="7"/>
  <c r="G12" i="7"/>
  <c r="G75" i="7"/>
  <c r="J79" i="8"/>
  <c r="J83" i="8" s="1"/>
  <c r="J93" i="8" s="1"/>
  <c r="H79" i="8"/>
  <c r="EY427" i="3"/>
  <c r="EQ427" i="3"/>
  <c r="EI427" i="3"/>
  <c r="EA427" i="3"/>
  <c r="DS427" i="3"/>
  <c r="DK427" i="3"/>
  <c r="DC427" i="3"/>
  <c r="CU427" i="3"/>
  <c r="CM427" i="3"/>
  <c r="CE427" i="3"/>
  <c r="BW427" i="3"/>
  <c r="BO427" i="3"/>
  <c r="BG427" i="3"/>
  <c r="AY427" i="3"/>
  <c r="AQ427" i="3"/>
  <c r="AI427" i="3"/>
  <c r="AA427" i="3"/>
  <c r="S427" i="3"/>
  <c r="K427" i="3"/>
  <c r="EY426" i="3"/>
  <c r="EQ426" i="3"/>
  <c r="EI426" i="3"/>
  <c r="EA426" i="3"/>
  <c r="DK426" i="3"/>
  <c r="CM426" i="3"/>
  <c r="BO426" i="3"/>
  <c r="AI426" i="3"/>
  <c r="K426" i="3"/>
  <c r="EI425" i="3"/>
  <c r="DC425" i="3"/>
  <c r="CE425" i="3"/>
  <c r="BG425" i="3"/>
  <c r="EX425" i="3"/>
  <c r="AX425" i="3"/>
  <c r="EO425" i="3"/>
  <c r="EX427" i="3"/>
  <c r="EP427" i="3"/>
  <c r="EH427" i="3"/>
  <c r="DZ427" i="3"/>
  <c r="DR427" i="3"/>
  <c r="DJ427" i="3"/>
  <c r="DB427" i="3"/>
  <c r="CT427" i="3"/>
  <c r="CL427" i="3"/>
  <c r="CD427" i="3"/>
  <c r="BV427" i="3"/>
  <c r="BN427" i="3"/>
  <c r="BF427" i="3"/>
  <c r="AX427" i="3"/>
  <c r="AP427" i="3"/>
  <c r="AH427" i="3"/>
  <c r="Z427" i="3"/>
  <c r="R427" i="3"/>
  <c r="J427" i="3"/>
  <c r="EX426" i="3"/>
  <c r="EP426" i="3"/>
  <c r="EH426" i="3"/>
  <c r="DZ426" i="3"/>
  <c r="DR426" i="3"/>
  <c r="DJ426" i="3"/>
  <c r="DB426" i="3"/>
  <c r="CT426" i="3"/>
  <c r="CL426" i="3"/>
  <c r="CD426" i="3"/>
  <c r="BV426" i="3"/>
  <c r="BN426" i="3"/>
  <c r="BF426" i="3"/>
  <c r="AX426" i="3"/>
  <c r="AP426" i="3"/>
  <c r="AH426" i="3"/>
  <c r="Z426" i="3"/>
  <c r="R426" i="3"/>
  <c r="DJ425" i="3"/>
  <c r="J425" i="3"/>
  <c r="EW427" i="3"/>
  <c r="EO427" i="3"/>
  <c r="EG427" i="3"/>
  <c r="DY427" i="3"/>
  <c r="DQ427" i="3"/>
  <c r="DI427" i="3"/>
  <c r="DA427" i="3"/>
  <c r="CS427" i="3"/>
  <c r="CK427" i="3"/>
  <c r="CC427" i="3"/>
  <c r="BU427" i="3"/>
  <c r="BM427" i="3"/>
  <c r="BE427" i="3"/>
  <c r="AW427" i="3"/>
  <c r="AO427" i="3"/>
  <c r="AG427" i="3"/>
  <c r="Y427" i="3"/>
  <c r="Q427" i="3"/>
  <c r="I427" i="3"/>
  <c r="EW426" i="3"/>
  <c r="EO426" i="3"/>
  <c r="EG426" i="3"/>
  <c r="DY426" i="3"/>
  <c r="DQ426" i="3"/>
  <c r="DI426" i="3"/>
  <c r="DA426" i="3"/>
  <c r="CS426" i="3"/>
  <c r="CK426" i="3"/>
  <c r="CC426" i="3"/>
  <c r="BU426" i="3"/>
  <c r="BM426" i="3"/>
  <c r="BE426" i="3"/>
  <c r="AW426" i="3"/>
  <c r="AO426" i="3"/>
  <c r="AG426" i="3"/>
  <c r="DI425" i="3"/>
  <c r="EV427" i="3"/>
  <c r="EN427" i="3"/>
  <c r="EF427" i="3"/>
  <c r="DX427" i="3"/>
  <c r="DP427" i="3"/>
  <c r="DH427" i="3"/>
  <c r="CZ427" i="3"/>
  <c r="CR427" i="3"/>
  <c r="CJ427" i="3"/>
  <c r="CB427" i="3"/>
  <c r="BT427" i="3"/>
  <c r="BL427" i="3"/>
  <c r="BD427" i="3"/>
  <c r="AV427" i="3"/>
  <c r="AN427" i="3"/>
  <c r="AF427" i="3"/>
  <c r="X427" i="3"/>
  <c r="P427" i="3"/>
  <c r="H427" i="3"/>
  <c r="EV426" i="3"/>
  <c r="EN426" i="3"/>
  <c r="EF426" i="3"/>
  <c r="DX426" i="3"/>
  <c r="DP426" i="3"/>
  <c r="DH426" i="3"/>
  <c r="CZ426" i="3"/>
  <c r="CR426" i="3"/>
  <c r="CJ426" i="3"/>
  <c r="CB426" i="3"/>
  <c r="BT426" i="3"/>
  <c r="BL426" i="3"/>
  <c r="BD426" i="3"/>
  <c r="AV426" i="3"/>
  <c r="AN426" i="3"/>
  <c r="AF426" i="3"/>
  <c r="X426" i="3"/>
  <c r="P426" i="3"/>
  <c r="H426" i="3"/>
  <c r="EV425" i="3"/>
  <c r="EN425" i="3"/>
  <c r="EF425" i="3"/>
  <c r="DX425" i="3"/>
  <c r="DP425" i="3"/>
  <c r="DH425" i="3"/>
  <c r="CZ425" i="3"/>
  <c r="CR425" i="3"/>
  <c r="CJ425" i="3"/>
  <c r="CB425" i="3"/>
  <c r="BT425" i="3"/>
  <c r="BL425" i="3"/>
  <c r="BD425" i="3"/>
  <c r="AV425" i="3"/>
  <c r="AN425" i="3"/>
  <c r="AF425" i="3"/>
  <c r="X425" i="3"/>
  <c r="P425" i="3"/>
  <c r="H425" i="3"/>
  <c r="DG425" i="3"/>
  <c r="CQ425" i="3"/>
  <c r="CA425" i="3"/>
  <c r="BS425" i="3"/>
  <c r="BC425" i="3"/>
  <c r="AM425" i="3"/>
  <c r="AE425" i="3"/>
  <c r="O425" i="3"/>
  <c r="BJ425" i="3"/>
  <c r="AT425" i="3"/>
  <c r="AD425" i="3"/>
  <c r="F425" i="3"/>
  <c r="AK426" i="3"/>
  <c r="M426" i="3"/>
  <c r="EC425" i="3"/>
  <c r="DU425" i="3"/>
  <c r="CW425" i="3"/>
  <c r="BQ425" i="3"/>
  <c r="BI425" i="3"/>
  <c r="AC425" i="3"/>
  <c r="E425" i="3"/>
  <c r="AA425" i="3"/>
  <c r="EP425" i="3"/>
  <c r="DB425" i="3"/>
  <c r="BV425" i="3"/>
  <c r="AP425" i="3"/>
  <c r="Q426" i="3"/>
  <c r="EG425" i="3"/>
  <c r="EU427" i="3"/>
  <c r="EM427" i="3"/>
  <c r="EE427" i="3"/>
  <c r="DW427" i="3"/>
  <c r="DO427" i="3"/>
  <c r="DG427" i="3"/>
  <c r="CY427" i="3"/>
  <c r="CQ427" i="3"/>
  <c r="CI427" i="3"/>
  <c r="CA427" i="3"/>
  <c r="BS427" i="3"/>
  <c r="BK427" i="3"/>
  <c r="BC427" i="3"/>
  <c r="AU427" i="3"/>
  <c r="AM427" i="3"/>
  <c r="AE427" i="3"/>
  <c r="W427" i="3"/>
  <c r="O427" i="3"/>
  <c r="G427" i="3"/>
  <c r="EU426" i="3"/>
  <c r="EM426" i="3"/>
  <c r="EE426" i="3"/>
  <c r="DW426" i="3"/>
  <c r="DO426" i="3"/>
  <c r="DG426" i="3"/>
  <c r="CY426" i="3"/>
  <c r="CQ426" i="3"/>
  <c r="CI426" i="3"/>
  <c r="CA426" i="3"/>
  <c r="BS426" i="3"/>
  <c r="BK426" i="3"/>
  <c r="BC426" i="3"/>
  <c r="AU426" i="3"/>
  <c r="AM426" i="3"/>
  <c r="AE426" i="3"/>
  <c r="W426" i="3"/>
  <c r="O426" i="3"/>
  <c r="G426" i="3"/>
  <c r="EU425" i="3"/>
  <c r="EM425" i="3"/>
  <c r="EE425" i="3"/>
  <c r="DW425" i="3"/>
  <c r="DO425" i="3"/>
  <c r="CY425" i="3"/>
  <c r="CI425" i="3"/>
  <c r="BK425" i="3"/>
  <c r="AU425" i="3"/>
  <c r="W425" i="3"/>
  <c r="G425" i="3"/>
  <c r="AL425" i="3"/>
  <c r="N425" i="3"/>
  <c r="AC426" i="3"/>
  <c r="EK425" i="3"/>
  <c r="DM425" i="3"/>
  <c r="CG425" i="3"/>
  <c r="AS425" i="3"/>
  <c r="U425" i="3"/>
  <c r="S425" i="3"/>
  <c r="DR425" i="3"/>
  <c r="CL425" i="3"/>
  <c r="R425" i="3"/>
  <c r="I426" i="3"/>
  <c r="ET427" i="3"/>
  <c r="EL427" i="3"/>
  <c r="ED427" i="3"/>
  <c r="DV427" i="3"/>
  <c r="DN427" i="3"/>
  <c r="DF427" i="3"/>
  <c r="CX427" i="3"/>
  <c r="CP427" i="3"/>
  <c r="CH427" i="3"/>
  <c r="BZ427" i="3"/>
  <c r="BR427" i="3"/>
  <c r="BJ427" i="3"/>
  <c r="BB427" i="3"/>
  <c r="AT427" i="3"/>
  <c r="AL427" i="3"/>
  <c r="AD427" i="3"/>
  <c r="V427" i="3"/>
  <c r="N427" i="3"/>
  <c r="F427" i="3"/>
  <c r="ET426" i="3"/>
  <c r="EL426" i="3"/>
  <c r="ED426" i="3"/>
  <c r="DV426" i="3"/>
  <c r="DN426" i="3"/>
  <c r="DF426" i="3"/>
  <c r="CX426" i="3"/>
  <c r="CP426" i="3"/>
  <c r="CH426" i="3"/>
  <c r="BZ426" i="3"/>
  <c r="BR426" i="3"/>
  <c r="BJ426" i="3"/>
  <c r="BB426" i="3"/>
  <c r="AT426" i="3"/>
  <c r="AL426" i="3"/>
  <c r="AD426" i="3"/>
  <c r="V426" i="3"/>
  <c r="N426" i="3"/>
  <c r="F426" i="3"/>
  <c r="ET425" i="3"/>
  <c r="EL425" i="3"/>
  <c r="ED425" i="3"/>
  <c r="DV425" i="3"/>
  <c r="DN425" i="3"/>
  <c r="DF425" i="3"/>
  <c r="CX425" i="3"/>
  <c r="CP425" i="3"/>
  <c r="CH425" i="3"/>
  <c r="BZ425" i="3"/>
  <c r="BR425" i="3"/>
  <c r="BB425" i="3"/>
  <c r="V425" i="3"/>
  <c r="U426" i="3"/>
  <c r="ES425" i="3"/>
  <c r="DE425" i="3"/>
  <c r="BY425" i="3"/>
  <c r="BA425" i="3"/>
  <c r="M425" i="3"/>
  <c r="K425" i="3"/>
  <c r="DZ425" i="3"/>
  <c r="CD425" i="3"/>
  <c r="Z425" i="3"/>
  <c r="EW425" i="3"/>
  <c r="ES427" i="3"/>
  <c r="EK427" i="3"/>
  <c r="EC427" i="3"/>
  <c r="DU427" i="3"/>
  <c r="DM427" i="3"/>
  <c r="DE427" i="3"/>
  <c r="CW427" i="3"/>
  <c r="CO427" i="3"/>
  <c r="CG427" i="3"/>
  <c r="BY427" i="3"/>
  <c r="BQ427" i="3"/>
  <c r="BI427" i="3"/>
  <c r="BA427" i="3"/>
  <c r="AS427" i="3"/>
  <c r="AK427" i="3"/>
  <c r="AC427" i="3"/>
  <c r="U427" i="3"/>
  <c r="M427" i="3"/>
  <c r="E427" i="3"/>
  <c r="ES426" i="3"/>
  <c r="EK426" i="3"/>
  <c r="EC426" i="3"/>
  <c r="DU426" i="3"/>
  <c r="DM426" i="3"/>
  <c r="DE426" i="3"/>
  <c r="CW426" i="3"/>
  <c r="CO426" i="3"/>
  <c r="CG426" i="3"/>
  <c r="BY426" i="3"/>
  <c r="BQ426" i="3"/>
  <c r="BI426" i="3"/>
  <c r="BA426" i="3"/>
  <c r="AS426" i="3"/>
  <c r="E426" i="3"/>
  <c r="CO425" i="3"/>
  <c r="AK425" i="3"/>
  <c r="J426" i="3"/>
  <c r="BF425" i="3"/>
  <c r="DQ425" i="3"/>
  <c r="ER427" i="3"/>
  <c r="EJ427" i="3"/>
  <c r="EB427" i="3"/>
  <c r="DT427" i="3"/>
  <c r="DL427" i="3"/>
  <c r="DD427" i="3"/>
  <c r="CV427" i="3"/>
  <c r="CN427" i="3"/>
  <c r="CF427" i="3"/>
  <c r="BX427" i="3"/>
  <c r="BP427" i="3"/>
  <c r="BH427" i="3"/>
  <c r="AZ427" i="3"/>
  <c r="AR427" i="3"/>
  <c r="AJ427" i="3"/>
  <c r="AB427" i="3"/>
  <c r="T427" i="3"/>
  <c r="L427" i="3"/>
  <c r="D427" i="3"/>
  <c r="ER426" i="3"/>
  <c r="EJ426" i="3"/>
  <c r="EB426" i="3"/>
  <c r="DT426" i="3"/>
  <c r="DL426" i="3"/>
  <c r="DD426" i="3"/>
  <c r="CV426" i="3"/>
  <c r="CN426" i="3"/>
  <c r="CF426" i="3"/>
  <c r="BX426" i="3"/>
  <c r="BP426" i="3"/>
  <c r="BH426" i="3"/>
  <c r="AZ426" i="3"/>
  <c r="AR426" i="3"/>
  <c r="AJ426" i="3"/>
  <c r="AB426" i="3"/>
  <c r="T426" i="3"/>
  <c r="L426" i="3"/>
  <c r="D426" i="3"/>
  <c r="ER425" i="3"/>
  <c r="EJ425" i="3"/>
  <c r="EB425" i="3"/>
  <c r="DT425" i="3"/>
  <c r="DL425" i="3"/>
  <c r="DD425" i="3"/>
  <c r="CV425" i="3"/>
  <c r="CN425" i="3"/>
  <c r="CF425" i="3"/>
  <c r="BX425" i="3"/>
  <c r="BP425" i="3"/>
  <c r="BH425" i="3"/>
  <c r="AZ425" i="3"/>
  <c r="AR425" i="3"/>
  <c r="AJ425" i="3"/>
  <c r="AB425" i="3"/>
  <c r="T425" i="3"/>
  <c r="L425" i="3"/>
  <c r="D425" i="3"/>
  <c r="DS426" i="3"/>
  <c r="DC426" i="3"/>
  <c r="CU426" i="3"/>
  <c r="CE426" i="3"/>
  <c r="BW426" i="3"/>
  <c r="BG426" i="3"/>
  <c r="AY426" i="3"/>
  <c r="AQ426" i="3"/>
  <c r="AA426" i="3"/>
  <c r="S426" i="3"/>
  <c r="EY425" i="3"/>
  <c r="EQ425" i="3"/>
  <c r="EA425" i="3"/>
  <c r="DS425" i="3"/>
  <c r="DK425" i="3"/>
  <c r="CU425" i="3"/>
  <c r="CM425" i="3"/>
  <c r="BW425" i="3"/>
  <c r="BO425" i="3"/>
  <c r="AY425" i="3"/>
  <c r="AQ425" i="3"/>
  <c r="AI425" i="3"/>
  <c r="EH425" i="3"/>
  <c r="CT425" i="3"/>
  <c r="BN425" i="3"/>
  <c r="AH425" i="3"/>
  <c r="Y426" i="3"/>
  <c r="DY425" i="3"/>
  <c r="CS425" i="3"/>
  <c r="AG425" i="3"/>
  <c r="CK425" i="3"/>
  <c r="BU425" i="3"/>
  <c r="Y425" i="3"/>
  <c r="CC425" i="3"/>
  <c r="Q425" i="3"/>
  <c r="I425" i="3"/>
  <c r="AO425" i="3"/>
  <c r="BM425" i="3"/>
  <c r="BE425" i="3"/>
  <c r="AW425" i="3"/>
  <c r="DA425" i="3"/>
  <c r="E57" i="7"/>
  <c r="BP466" i="3"/>
  <c r="X90" i="4" s="1"/>
  <c r="GF29" i="8"/>
  <c r="FD79" i="8"/>
  <c r="FD83" i="8" s="1"/>
  <c r="FD93" i="8" s="1"/>
  <c r="FC79" i="8"/>
  <c r="FC83" i="8" s="1"/>
  <c r="FC93" i="8" s="1"/>
  <c r="E12" i="7"/>
  <c r="CC408" i="3"/>
  <c r="AH408" i="3"/>
  <c r="DV408" i="3"/>
  <c r="E26" i="7"/>
  <c r="E32" i="7"/>
  <c r="E67" i="7"/>
  <c r="F106" i="7"/>
  <c r="EN466" i="3"/>
  <c r="EF466" i="3"/>
  <c r="DO466" i="3"/>
  <c r="AU408" i="3"/>
  <c r="DO46" i="8"/>
  <c r="EK33" i="8"/>
  <c r="FH22" i="8"/>
  <c r="CF45" i="8"/>
  <c r="EB58" i="8"/>
  <c r="AM62" i="8"/>
  <c r="EQ62" i="8"/>
  <c r="ET48" i="8"/>
  <c r="EV25" i="8"/>
  <c r="AB61" i="8"/>
  <c r="EW45" i="8"/>
  <c r="DO37" i="8"/>
  <c r="GD20" i="8"/>
  <c r="CB17" i="8"/>
  <c r="FM64" i="8"/>
  <c r="EQ45" i="8"/>
  <c r="BV35" i="8"/>
  <c r="DO48" i="8"/>
  <c r="EI27" i="8"/>
  <c r="AB42" i="8"/>
  <c r="AB88" i="8" s="1"/>
  <c r="AM16" i="8"/>
  <c r="AM87" i="8" s="1"/>
  <c r="P19" i="8"/>
  <c r="EA21" i="8"/>
  <c r="P33" i="8"/>
  <c r="DW22" i="8"/>
  <c r="GG36" i="8"/>
  <c r="EN39" i="8"/>
  <c r="N59" i="8"/>
  <c r="EV65" i="8"/>
  <c r="AM54" i="8"/>
  <c r="V62" i="8"/>
  <c r="J65" i="8"/>
  <c r="FC39" i="8"/>
  <c r="FC21" i="8"/>
  <c r="CD18" i="8"/>
  <c r="EQ50" i="8"/>
  <c r="K45" i="8"/>
  <c r="DW55" i="8"/>
  <c r="FD32" i="8"/>
  <c r="FD40" i="8" s="1"/>
  <c r="FD66" i="8" s="1"/>
  <c r="FD88" i="8" s="1"/>
  <c r="DT28" i="8"/>
  <c r="K32" i="8"/>
  <c r="K40" i="8" s="1"/>
  <c r="K66" i="8" s="1"/>
  <c r="N38" i="8"/>
  <c r="FR64" i="8"/>
  <c r="V33" i="8"/>
  <c r="FC37" i="8"/>
  <c r="DO17" i="8"/>
  <c r="DW20" i="8"/>
  <c r="DO18" i="8"/>
  <c r="CD39" i="8"/>
  <c r="Z46" i="8"/>
  <c r="EQ26" i="8"/>
  <c r="EI42" i="8"/>
  <c r="EI88" i="8" s="1"/>
  <c r="FO26" i="8"/>
  <c r="FI47" i="8"/>
  <c r="EW54" i="8"/>
  <c r="GD26" i="8"/>
  <c r="FK44" i="8"/>
  <c r="DZ58" i="8"/>
  <c r="AB34" i="8"/>
  <c r="EQ27" i="8"/>
  <c r="GH47" i="8"/>
  <c r="V63" i="8"/>
  <c r="DT18" i="8"/>
  <c r="AG65" i="8"/>
  <c r="DN62" i="8"/>
  <c r="FK36" i="8"/>
  <c r="FR19" i="8"/>
  <c r="EK16" i="8"/>
  <c r="EK87" i="8" s="1"/>
  <c r="J34" i="8"/>
  <c r="W55" i="8"/>
  <c r="FE21" i="8"/>
  <c r="DN48" i="8"/>
  <c r="FK28" i="8"/>
  <c r="AM24" i="8"/>
  <c r="FH63" i="8"/>
  <c r="DY37" i="8"/>
  <c r="FM32" i="8"/>
  <c r="FM40" i="8" s="1"/>
  <c r="FM66" i="8" s="1"/>
  <c r="FM18" i="8"/>
  <c r="AI36" i="8"/>
  <c r="AO27" i="8"/>
  <c r="FR45" i="8"/>
  <c r="BB408" i="3"/>
  <c r="M408" i="3"/>
  <c r="DJ408" i="3"/>
  <c r="BE408" i="3"/>
  <c r="Y408" i="3"/>
  <c r="ED408" i="3"/>
  <c r="DN408" i="3"/>
  <c r="AK408" i="3"/>
  <c r="AA54" i="8"/>
  <c r="BV49" i="8"/>
  <c r="AA27" i="8"/>
  <c r="AA23" i="8"/>
  <c r="CB19" i="8"/>
  <c r="DN24" i="8"/>
  <c r="BV19" i="8"/>
  <c r="Z49" i="8"/>
  <c r="FO27" i="8"/>
  <c r="FM20" i="8"/>
  <c r="DW21" i="8"/>
  <c r="DZ45" i="8"/>
  <c r="EY28" i="8"/>
  <c r="EV27" i="8"/>
  <c r="K55" i="8"/>
  <c r="FC28" i="8"/>
  <c r="DN56" i="8"/>
  <c r="EK44" i="8"/>
  <c r="ET33" i="8"/>
  <c r="Y36" i="8"/>
  <c r="GD28" i="8"/>
  <c r="AM46" i="8"/>
  <c r="DE47" i="8"/>
  <c r="Z57" i="8"/>
  <c r="ET39" i="8"/>
  <c r="AG33" i="8"/>
  <c r="AB65" i="8"/>
  <c r="DC408" i="3"/>
  <c r="CL408" i="3"/>
  <c r="AG408" i="3"/>
  <c r="I408" i="3"/>
  <c r="BA408" i="3"/>
  <c r="DY408" i="3"/>
  <c r="H408" i="3"/>
  <c r="D408" i="3"/>
  <c r="AM45" i="8"/>
  <c r="EY65" i="8"/>
  <c r="GD46" i="8"/>
  <c r="Z61" i="8"/>
  <c r="AF60" i="8"/>
  <c r="N47" i="8"/>
  <c r="ED38" i="8"/>
  <c r="EO64" i="8"/>
  <c r="DT55" i="8"/>
  <c r="DE23" i="8"/>
  <c r="AM51" i="8"/>
  <c r="AA46" i="8"/>
  <c r="AO64" i="8"/>
  <c r="GE16" i="8"/>
  <c r="GE87" i="8" s="1"/>
  <c r="DB408" i="3"/>
  <c r="K42" i="8"/>
  <c r="K88" i="8" s="1"/>
  <c r="EN59" i="8"/>
  <c r="EF44" i="8"/>
  <c r="AA28" i="8"/>
  <c r="EK36" i="8"/>
  <c r="EI51" i="8"/>
  <c r="EB63" i="8"/>
  <c r="EA54" i="8"/>
  <c r="Z58" i="8"/>
  <c r="FJ45" i="8"/>
  <c r="DN35" i="8"/>
  <c r="DW45" i="8"/>
  <c r="FO18" i="8"/>
  <c r="EF59" i="8"/>
  <c r="AR43" i="8"/>
  <c r="FE53" i="8"/>
  <c r="GE27" i="8"/>
  <c r="EB53" i="8"/>
  <c r="DO56" i="8"/>
  <c r="ET50" i="8"/>
  <c r="AR53" i="8"/>
  <c r="FO63" i="8"/>
  <c r="AB37" i="8"/>
  <c r="AI17" i="8"/>
  <c r="DZ37" i="8"/>
  <c r="EA25" i="8"/>
  <c r="DN52" i="8"/>
  <c r="ET52" i="8"/>
  <c r="AA50" i="8"/>
  <c r="Z64" i="8"/>
  <c r="DQ53" i="8"/>
  <c r="DE43" i="8"/>
  <c r="GG38" i="8"/>
  <c r="DW16" i="8"/>
  <c r="DW87" i="8" s="1"/>
  <c r="DN46" i="8"/>
  <c r="ED60" i="8"/>
  <c r="AM33" i="8"/>
  <c r="ET25" i="8"/>
  <c r="DT48" i="8"/>
  <c r="AM19" i="8"/>
  <c r="EI46" i="8"/>
  <c r="CB23" i="8"/>
  <c r="J60" i="8"/>
  <c r="EY45" i="8"/>
  <c r="EK43" i="8"/>
  <c r="AM56" i="8"/>
  <c r="N27" i="8"/>
  <c r="W37" i="8"/>
  <c r="AO61" i="8"/>
  <c r="EB28" i="8"/>
  <c r="FO45" i="8"/>
  <c r="ED17" i="8"/>
  <c r="FM22" i="8"/>
  <c r="Z28" i="8"/>
  <c r="BP19" i="8"/>
  <c r="FO51" i="8"/>
  <c r="AO18" i="8"/>
  <c r="AF19" i="8"/>
  <c r="CF52" i="8"/>
  <c r="AQ50" i="8"/>
  <c r="DE22" i="8"/>
  <c r="DE44" i="8"/>
  <c r="CF61" i="8"/>
  <c r="AQ52" i="8"/>
  <c r="AQ48" i="8"/>
  <c r="DE46" i="8"/>
  <c r="CD58" i="8"/>
  <c r="DE38" i="8"/>
  <c r="CF58" i="8"/>
  <c r="AQ65" i="8"/>
  <c r="AQ37" i="8"/>
  <c r="CD50" i="8"/>
  <c r="ET64" i="8"/>
  <c r="AG16" i="8"/>
  <c r="AG29" i="8" s="1"/>
  <c r="FM49" i="8"/>
  <c r="EB18" i="8"/>
  <c r="AR45" i="8"/>
  <c r="EN62" i="8"/>
  <c r="EF42" i="8"/>
  <c r="DW58" i="8"/>
  <c r="EK23" i="8"/>
  <c r="AB23" i="8"/>
  <c r="FI57" i="8"/>
  <c r="Z63" i="8"/>
  <c r="DQ38" i="8"/>
  <c r="DQ27" i="8"/>
  <c r="EF18" i="8"/>
  <c r="FO49" i="8"/>
  <c r="N62" i="8"/>
  <c r="EW22" i="8"/>
  <c r="Y21" i="8"/>
  <c r="J28" i="8"/>
  <c r="AO56" i="8"/>
  <c r="GD33" i="8"/>
  <c r="FR65" i="8"/>
  <c r="FH16" i="8"/>
  <c r="FH87" i="8" s="1"/>
  <c r="K21" i="8"/>
  <c r="AR27" i="8"/>
  <c r="EQ59" i="8"/>
  <c r="AA48" i="8"/>
  <c r="EK60" i="8"/>
  <c r="DO32" i="8"/>
  <c r="DO40" i="8" s="1"/>
  <c r="DO81" i="8" s="1"/>
  <c r="FC27" i="8"/>
  <c r="GD17" i="8"/>
  <c r="AA58" i="8"/>
  <c r="DY16" i="8"/>
  <c r="DY87" i="8" s="1"/>
  <c r="EK27" i="8"/>
  <c r="P54" i="8"/>
  <c r="P25" i="8"/>
  <c r="AR57" i="8"/>
  <c r="EI49" i="8"/>
  <c r="EO25" i="8"/>
  <c r="GD43" i="8"/>
  <c r="FD64" i="8"/>
  <c r="EV16" i="8"/>
  <c r="EV87" i="8" s="1"/>
  <c r="EY42" i="8"/>
  <c r="FI53" i="8"/>
  <c r="AM61" i="8"/>
  <c r="FR37" i="8"/>
  <c r="EW52" i="8"/>
  <c r="DT65" i="8"/>
  <c r="EQ51" i="8"/>
  <c r="EB43" i="8"/>
  <c r="DY36" i="8"/>
  <c r="FJ54" i="8"/>
  <c r="EN26" i="8"/>
  <c r="AQ16" i="8"/>
  <c r="AQ87" i="8" s="1"/>
  <c r="AQ63" i="8"/>
  <c r="CF28" i="8"/>
  <c r="DE19" i="8"/>
  <c r="AQ39" i="8"/>
  <c r="CF56" i="8"/>
  <c r="CD51" i="8"/>
  <c r="CD19" i="8"/>
  <c r="AQ64" i="8"/>
  <c r="CD57" i="8"/>
  <c r="DQ60" i="8"/>
  <c r="FC33" i="8"/>
  <c r="W39" i="8"/>
  <c r="FJ36" i="8"/>
  <c r="P49" i="8"/>
  <c r="EQ43" i="8"/>
  <c r="AI23" i="8"/>
  <c r="CB63" i="8"/>
  <c r="EQ21" i="8"/>
  <c r="DN26" i="8"/>
  <c r="EA62" i="8"/>
  <c r="ED59" i="8"/>
  <c r="FE17" i="8"/>
  <c r="AF38" i="8"/>
  <c r="EY26" i="8"/>
  <c r="Z65" i="8"/>
  <c r="V44" i="8"/>
  <c r="W61" i="8"/>
  <c r="DT27" i="8"/>
  <c r="EF48" i="8"/>
  <c r="FH50" i="8"/>
  <c r="FM37" i="8"/>
  <c r="V35" i="8"/>
  <c r="EO63" i="8"/>
  <c r="FI62" i="8"/>
  <c r="AF53" i="8"/>
  <c r="DZ61" i="8"/>
  <c r="FK60" i="8"/>
  <c r="EY49" i="8"/>
  <c r="FR27" i="8"/>
  <c r="FD39" i="8"/>
  <c r="EW20" i="8"/>
  <c r="DO38" i="8"/>
  <c r="AG34" i="8"/>
  <c r="EB34" i="8"/>
  <c r="FE39" i="8"/>
  <c r="EQ18" i="8"/>
  <c r="DN28" i="8"/>
  <c r="V19" i="8"/>
  <c r="GH43" i="8"/>
  <c r="EN56" i="8"/>
  <c r="EI26" i="8"/>
  <c r="GE25" i="8"/>
  <c r="AG59" i="8"/>
  <c r="BP42" i="8"/>
  <c r="BP88" i="8" s="1"/>
  <c r="EQ61" i="8"/>
  <c r="W42" i="8"/>
  <c r="W88" i="8" s="1"/>
  <c r="AF16" i="8"/>
  <c r="AF29" i="8" s="1"/>
  <c r="AI58" i="8"/>
  <c r="J47" i="8"/>
  <c r="FK56" i="8"/>
  <c r="AR35" i="8"/>
  <c r="EY32" i="8"/>
  <c r="EY40" i="8" s="1"/>
  <c r="EY66" i="8" s="1"/>
  <c r="BP49" i="8"/>
  <c r="CB38" i="8"/>
  <c r="DY52" i="8"/>
  <c r="EF47" i="8"/>
  <c r="EK39" i="8"/>
  <c r="BV37" i="8"/>
  <c r="ET16" i="8"/>
  <c r="ET29" i="8" s="1"/>
  <c r="FM21" i="8"/>
  <c r="FR16" i="8"/>
  <c r="FR87" i="8" s="1"/>
  <c r="GE20" i="8"/>
  <c r="AR25" i="8"/>
  <c r="K37" i="8"/>
  <c r="GD23" i="8"/>
  <c r="AI16" i="8"/>
  <c r="AI29" i="8" s="1"/>
  <c r="EQ49" i="8"/>
  <c r="AB17" i="8"/>
  <c r="AG49" i="8"/>
  <c r="DZ38" i="8"/>
  <c r="EB35" i="8"/>
  <c r="AG25" i="8"/>
  <c r="FR48" i="8"/>
  <c r="EI39" i="8"/>
  <c r="GD55" i="8"/>
  <c r="EO45" i="8"/>
  <c r="BP23" i="8"/>
  <c r="FK38" i="8"/>
  <c r="DZ32" i="8"/>
  <c r="DZ40" i="8" s="1"/>
  <c r="DZ66" i="8" s="1"/>
  <c r="GE34" i="8"/>
  <c r="AF27" i="8"/>
  <c r="AB59" i="8"/>
  <c r="EQ39" i="8"/>
  <c r="AI33" i="8"/>
  <c r="EB27" i="8"/>
  <c r="EN42" i="8"/>
  <c r="EN88" i="8" s="1"/>
  <c r="EK28" i="8"/>
  <c r="AI32" i="8"/>
  <c r="AI40" i="8" s="1"/>
  <c r="AI81" i="8" s="1"/>
  <c r="P23" i="8"/>
  <c r="FR17" i="8"/>
  <c r="EO16" i="8"/>
  <c r="EO87" i="8" s="1"/>
  <c r="BV20" i="8"/>
  <c r="GD58" i="8"/>
  <c r="FO56" i="8"/>
  <c r="GH20" i="8"/>
  <c r="GE36" i="8"/>
  <c r="P26" i="8"/>
  <c r="BV45" i="8"/>
  <c r="AI35" i="8"/>
  <c r="DQ20" i="8"/>
  <c r="DW27" i="8"/>
  <c r="V36" i="8"/>
  <c r="P36" i="8"/>
  <c r="DZ25" i="8"/>
  <c r="AR28" i="8"/>
  <c r="GD64" i="8"/>
  <c r="CD43" i="8"/>
  <c r="AQ58" i="8"/>
  <c r="CF22" i="8"/>
  <c r="CD22" i="8"/>
  <c r="AQ23" i="8"/>
  <c r="AQ19" i="8"/>
  <c r="DE35" i="8"/>
  <c r="DE39" i="8"/>
  <c r="CD38" i="8"/>
  <c r="DE16" i="8"/>
  <c r="DE87" i="8" s="1"/>
  <c r="DE58" i="8"/>
  <c r="BP37" i="8"/>
  <c r="GH21" i="8"/>
  <c r="J25" i="8"/>
  <c r="EF65" i="8"/>
  <c r="FD25" i="8"/>
  <c r="EI37" i="8"/>
  <c r="EF20" i="8"/>
  <c r="ET49" i="8"/>
  <c r="EK62" i="8"/>
  <c r="FC47" i="8"/>
  <c r="DZ62" i="8"/>
  <c r="FK32" i="8"/>
  <c r="FK40" i="8" s="1"/>
  <c r="FK66" i="8" s="1"/>
  <c r="FK88" i="8" s="1"/>
  <c r="AM27" i="8"/>
  <c r="EI60" i="8"/>
  <c r="GE50" i="8"/>
  <c r="AF18" i="8"/>
  <c r="EA33" i="8"/>
  <c r="FM26" i="8"/>
  <c r="DN49" i="8"/>
  <c r="GH27" i="8"/>
  <c r="EQ35" i="8"/>
  <c r="J16" i="8"/>
  <c r="J29" i="8" s="1"/>
  <c r="ED46" i="8"/>
  <c r="ED65" i="8"/>
  <c r="AB64" i="8"/>
  <c r="DW17" i="8"/>
  <c r="FR54" i="8"/>
  <c r="EO57" i="8"/>
  <c r="EA32" i="8"/>
  <c r="EA40" i="8" s="1"/>
  <c r="EA66" i="8" s="1"/>
  <c r="N39" i="8"/>
  <c r="EW50" i="8"/>
  <c r="EV20" i="8"/>
  <c r="FK33" i="8"/>
  <c r="DN34" i="8"/>
  <c r="EN48" i="8"/>
  <c r="AO39" i="8"/>
  <c r="AR38" i="8"/>
  <c r="AF49" i="8"/>
  <c r="AB63" i="8"/>
  <c r="EI59" i="8"/>
  <c r="AO58" i="8"/>
  <c r="BP17" i="8"/>
  <c r="GH57" i="8"/>
  <c r="CB49" i="8"/>
  <c r="W60" i="8"/>
  <c r="AF44" i="8"/>
  <c r="EQ16" i="8"/>
  <c r="EQ29" i="8" s="1"/>
  <c r="FD56" i="8"/>
  <c r="FO23" i="8"/>
  <c r="BP35" i="8"/>
  <c r="DO50" i="8"/>
  <c r="EV38" i="8"/>
  <c r="FC16" i="8"/>
  <c r="FC87" i="8" s="1"/>
  <c r="EB57" i="8"/>
  <c r="AM23" i="8"/>
  <c r="BV21" i="8"/>
  <c r="EW26" i="8"/>
  <c r="DZ35" i="8"/>
  <c r="FI18" i="8"/>
  <c r="FE25" i="8"/>
  <c r="GH48" i="8"/>
  <c r="ED27" i="8"/>
  <c r="DT50" i="8"/>
  <c r="EB47" i="8"/>
  <c r="W50" i="8"/>
  <c r="ED24" i="8"/>
  <c r="FI38" i="8"/>
  <c r="Y33" i="8"/>
  <c r="EW27" i="8"/>
  <c r="ET18" i="8"/>
  <c r="EV50" i="8"/>
  <c r="FE59" i="8"/>
  <c r="EA65" i="8"/>
  <c r="FK45" i="8"/>
  <c r="DQ49" i="8"/>
  <c r="EW34" i="8"/>
  <c r="GD38" i="8"/>
  <c r="Y26" i="8"/>
  <c r="N28" i="8"/>
  <c r="FO38" i="8"/>
  <c r="BP18" i="8"/>
  <c r="FM42" i="8"/>
  <c r="FM88" i="8" s="1"/>
  <c r="DT23" i="8"/>
  <c r="FI24" i="8"/>
  <c r="EY23" i="8"/>
  <c r="EW47" i="8"/>
  <c r="DQ50" i="8"/>
  <c r="EI58" i="8"/>
  <c r="AI24" i="8"/>
  <c r="GG59" i="8"/>
  <c r="AB26" i="8"/>
  <c r="EW61" i="8"/>
  <c r="EF61" i="8"/>
  <c r="AM59" i="8"/>
  <c r="DZ19" i="8"/>
  <c r="J58" i="8"/>
  <c r="EF62" i="8"/>
  <c r="P45" i="8"/>
  <c r="ET53" i="8"/>
  <c r="EV62" i="8"/>
  <c r="DY62" i="8"/>
  <c r="EO27" i="8"/>
  <c r="DZ57" i="8"/>
  <c r="W44" i="8"/>
  <c r="AO52" i="8"/>
  <c r="J62" i="8"/>
  <c r="GD50" i="8"/>
  <c r="FR36" i="8"/>
  <c r="CB50" i="8"/>
  <c r="Y54" i="8"/>
  <c r="AM38" i="8"/>
  <c r="DQ28" i="8"/>
  <c r="AM63" i="8"/>
  <c r="N57" i="8"/>
  <c r="DY44" i="8"/>
  <c r="N56" i="8"/>
  <c r="GD25" i="8"/>
  <c r="K39" i="8"/>
  <c r="CB26" i="8"/>
  <c r="Z54" i="8"/>
  <c r="ET23" i="8"/>
  <c r="K36" i="8"/>
  <c r="DO43" i="8"/>
  <c r="CB60" i="8"/>
  <c r="AM22" i="8"/>
  <c r="EA47" i="8"/>
  <c r="FK51" i="8"/>
  <c r="DW48" i="8"/>
  <c r="EI38" i="8"/>
  <c r="EO53" i="8"/>
  <c r="K58" i="8"/>
  <c r="EI44" i="8"/>
  <c r="W32" i="8"/>
  <c r="W40" i="8" s="1"/>
  <c r="W66" i="8" s="1"/>
  <c r="DT57" i="8"/>
  <c r="Z42" i="8"/>
  <c r="Z88" i="8" s="1"/>
  <c r="FO19" i="8"/>
  <c r="Z37" i="8"/>
  <c r="GD45" i="8"/>
  <c r="FE24" i="8"/>
  <c r="FC20" i="8"/>
  <c r="V46" i="8"/>
  <c r="EY46" i="8"/>
  <c r="EN35" i="8"/>
  <c r="DE42" i="8"/>
  <c r="DE88" i="8" s="1"/>
  <c r="AQ53" i="8"/>
  <c r="CD44" i="8"/>
  <c r="CD34" i="8"/>
  <c r="CF48" i="8"/>
  <c r="CD54" i="8"/>
  <c r="CF26" i="8"/>
  <c r="AQ22" i="8"/>
  <c r="CF33" i="8"/>
  <c r="FH18" i="8"/>
  <c r="DT58" i="8"/>
  <c r="EA43" i="8"/>
  <c r="EW65" i="8"/>
  <c r="V50" i="8"/>
  <c r="AM32" i="8"/>
  <c r="AM40" i="8" s="1"/>
  <c r="AM66" i="8" s="1"/>
  <c r="Y65" i="8"/>
  <c r="AA42" i="8"/>
  <c r="AA88" i="8" s="1"/>
  <c r="FO44" i="8"/>
  <c r="FO37" i="8"/>
  <c r="J52" i="8"/>
  <c r="DQ59" i="8"/>
  <c r="AI44" i="8"/>
  <c r="FJ43" i="8"/>
  <c r="DZ22" i="8"/>
  <c r="FR44" i="8"/>
  <c r="AF52" i="8"/>
  <c r="EV23" i="8"/>
  <c r="ED57" i="8"/>
  <c r="EQ56" i="8"/>
  <c r="DQ18" i="8"/>
  <c r="FD24" i="8"/>
  <c r="EI22" i="8"/>
  <c r="BV55" i="8"/>
  <c r="ET51" i="8"/>
  <c r="W33" i="8"/>
  <c r="FH61" i="8"/>
  <c r="DQ37" i="8"/>
  <c r="FK59" i="8"/>
  <c r="FC51" i="8"/>
  <c r="FK65" i="8"/>
  <c r="EF43" i="8"/>
  <c r="EO21" i="8"/>
  <c r="DT21" i="8"/>
  <c r="DN50" i="8"/>
  <c r="CB16" i="8"/>
  <c r="CB29" i="8" s="1"/>
  <c r="V61" i="8"/>
  <c r="FI52" i="8"/>
  <c r="FH35" i="8"/>
  <c r="ED35" i="8"/>
  <c r="BP22" i="8"/>
  <c r="J64" i="8"/>
  <c r="BP27" i="8"/>
  <c r="GE37" i="8"/>
  <c r="AO43" i="8"/>
  <c r="ET24" i="8"/>
  <c r="ED56" i="8"/>
  <c r="GG43" i="8"/>
  <c r="AI50" i="8"/>
  <c r="FD45" i="8"/>
  <c r="W22" i="8"/>
  <c r="J37" i="8"/>
  <c r="BV53" i="8"/>
  <c r="AA44" i="8"/>
  <c r="EO33" i="8"/>
  <c r="GE63" i="8"/>
  <c r="AO32" i="8"/>
  <c r="AO40" i="8" s="1"/>
  <c r="AO81" i="8" s="1"/>
  <c r="GD21" i="8"/>
  <c r="ED61" i="8"/>
  <c r="EO23" i="8"/>
  <c r="FD36" i="8"/>
  <c r="FO57" i="8"/>
  <c r="DN44" i="8"/>
  <c r="EY59" i="8"/>
  <c r="FI17" i="8"/>
  <c r="FM58" i="8"/>
  <c r="J54" i="8"/>
  <c r="GH59" i="8"/>
  <c r="EI61" i="8"/>
  <c r="FC58" i="8"/>
  <c r="FC59" i="8"/>
  <c r="BP50" i="8"/>
  <c r="DY45" i="8"/>
  <c r="K60" i="8"/>
  <c r="ET38" i="8"/>
  <c r="P59" i="8"/>
  <c r="DZ18" i="8"/>
  <c r="AB58" i="8"/>
  <c r="P53" i="8"/>
  <c r="AA49" i="8"/>
  <c r="DZ56" i="8"/>
  <c r="FJ47" i="8"/>
  <c r="EV33" i="8"/>
  <c r="EY57" i="8"/>
  <c r="FM48" i="8"/>
  <c r="FJ19" i="8"/>
  <c r="DY28" i="8"/>
  <c r="W25" i="8"/>
  <c r="AA26" i="8"/>
  <c r="DW42" i="8"/>
  <c r="DW88" i="8" s="1"/>
  <c r="FR35" i="8"/>
  <c r="FO47" i="8"/>
  <c r="AF63" i="8"/>
  <c r="BP47" i="8"/>
  <c r="FJ52" i="8"/>
  <c r="AF45" i="8"/>
  <c r="EQ19" i="8"/>
  <c r="GE38" i="8"/>
  <c r="DW37" i="8"/>
  <c r="FM19" i="8"/>
  <c r="EO26" i="8"/>
  <c r="Y45" i="8"/>
  <c r="FM27" i="8"/>
  <c r="V38" i="8"/>
  <c r="EO58" i="8"/>
  <c r="FJ60" i="8"/>
  <c r="K47" i="8"/>
  <c r="EB51" i="8"/>
  <c r="FO55" i="8"/>
  <c r="EV45" i="8"/>
  <c r="AB49" i="8"/>
  <c r="AI53" i="8"/>
  <c r="AI64" i="8"/>
  <c r="DW24" i="8"/>
  <c r="N64" i="8"/>
  <c r="EW48" i="8"/>
  <c r="DT42" i="8"/>
  <c r="DT88" i="8" s="1"/>
  <c r="EK48" i="8"/>
  <c r="DN65" i="8"/>
  <c r="DW62" i="8"/>
  <c r="CF59" i="8"/>
  <c r="CF49" i="8"/>
  <c r="AQ36" i="8"/>
  <c r="CD65" i="8"/>
  <c r="ED44" i="8"/>
  <c r="EQ47" i="8"/>
  <c r="FO36" i="8"/>
  <c r="EN57" i="8"/>
  <c r="AB51" i="8"/>
  <c r="FI27" i="8"/>
  <c r="V57" i="8"/>
  <c r="GH53" i="8"/>
  <c r="K57" i="8"/>
  <c r="DZ16" i="8"/>
  <c r="DZ87" i="8" s="1"/>
  <c r="AG32" i="8"/>
  <c r="AG40" i="8" s="1"/>
  <c r="AG66" i="8" s="1"/>
  <c r="FJ35" i="8"/>
  <c r="EY39" i="8"/>
  <c r="GE19" i="8"/>
  <c r="EN44" i="8"/>
  <c r="AG20" i="8"/>
  <c r="FO28" i="8"/>
  <c r="AR34" i="8"/>
  <c r="BV57" i="8"/>
  <c r="EB37" i="8"/>
  <c r="AF26" i="8"/>
  <c r="AO17" i="8"/>
  <c r="GD35" i="8"/>
  <c r="EF50" i="8"/>
  <c r="DQ24" i="8"/>
  <c r="CB58" i="8"/>
  <c r="EB16" i="8"/>
  <c r="EB87" i="8" s="1"/>
  <c r="EY20" i="8"/>
  <c r="BV32" i="8"/>
  <c r="BV40" i="8" s="1"/>
  <c r="BV66" i="8" s="1"/>
  <c r="EI32" i="8"/>
  <c r="EI40" i="8" s="1"/>
  <c r="EI81" i="8" s="1"/>
  <c r="DO19" i="8"/>
  <c r="GH17" i="8"/>
  <c r="DN37" i="8"/>
  <c r="AR65" i="8"/>
  <c r="BV26" i="8"/>
  <c r="FM54" i="8"/>
  <c r="FK37" i="8"/>
  <c r="EN55" i="8"/>
  <c r="EW32" i="8"/>
  <c r="EW40" i="8" s="1"/>
  <c r="EW66" i="8" s="1"/>
  <c r="EW88" i="8" s="1"/>
  <c r="FI35" i="8"/>
  <c r="CB27" i="8"/>
  <c r="FC22" i="8"/>
  <c r="FD18" i="8"/>
  <c r="GD44" i="8"/>
  <c r="AR19" i="8"/>
  <c r="FK50" i="8"/>
  <c r="K17" i="8"/>
  <c r="AG43" i="8"/>
  <c r="DO49" i="8"/>
  <c r="FO24" i="8"/>
  <c r="J48" i="8"/>
  <c r="AF43" i="8"/>
  <c r="Y61" i="8"/>
  <c r="DO57" i="8"/>
  <c r="FJ32" i="8"/>
  <c r="FJ40" i="8" s="1"/>
  <c r="FJ66" i="8" s="1"/>
  <c r="FJ88" i="8" s="1"/>
  <c r="FI56" i="8"/>
  <c r="DO22" i="8"/>
  <c r="BP34" i="8"/>
  <c r="AB22" i="8"/>
  <c r="AF47" i="8"/>
  <c r="AG62" i="8"/>
  <c r="EK65" i="8"/>
  <c r="GD65" i="8"/>
  <c r="DY21" i="8"/>
  <c r="AO37" i="8"/>
  <c r="Y16" i="8"/>
  <c r="Y29" i="8" s="1"/>
  <c r="FE60" i="8"/>
  <c r="EY56" i="8"/>
  <c r="CD61" i="8"/>
  <c r="DE33" i="8"/>
  <c r="CD32" i="8"/>
  <c r="CD40" i="8" s="1"/>
  <c r="CD66" i="8" s="1"/>
  <c r="CD88" i="8" s="1"/>
  <c r="GE21" i="8"/>
  <c r="EV22" i="8"/>
  <c r="EF57" i="8"/>
  <c r="P44" i="8"/>
  <c r="GG26" i="8"/>
  <c r="AF50" i="8"/>
  <c r="EF63" i="8"/>
  <c r="GG17" i="8"/>
  <c r="EQ63" i="8"/>
  <c r="EI62" i="8"/>
  <c r="GH39" i="8"/>
  <c r="K28" i="8"/>
  <c r="EO55" i="8"/>
  <c r="BP54" i="8"/>
  <c r="EN19" i="8"/>
  <c r="J36" i="8"/>
  <c r="FR23" i="8"/>
  <c r="EK63" i="8"/>
  <c r="FO58" i="8"/>
  <c r="AR63" i="8"/>
  <c r="AB20" i="8"/>
  <c r="EQ52" i="8"/>
  <c r="FE18" i="8"/>
  <c r="EK24" i="8"/>
  <c r="AA53" i="8"/>
  <c r="W21" i="8"/>
  <c r="EW28" i="8"/>
  <c r="AA56" i="8"/>
  <c r="EI16" i="8"/>
  <c r="EI87" i="8" s="1"/>
  <c r="FE54" i="8"/>
  <c r="Z27" i="8"/>
  <c r="V39" i="8"/>
  <c r="FE57" i="8"/>
  <c r="N37" i="8"/>
  <c r="CD60" i="8"/>
  <c r="FR34" i="8"/>
  <c r="EI54" i="8"/>
  <c r="DQ65" i="8"/>
  <c r="EY25" i="8"/>
  <c r="EW33" i="8"/>
  <c r="K43" i="8"/>
  <c r="GG54" i="8"/>
  <c r="EI33" i="8"/>
  <c r="AA24" i="8"/>
  <c r="EN52" i="8"/>
  <c r="EV56" i="8"/>
  <c r="FO17" i="8"/>
  <c r="DZ53" i="8"/>
  <c r="FD59" i="8"/>
  <c r="AO44" i="8"/>
  <c r="EW21" i="8"/>
  <c r="FH24" i="8"/>
  <c r="FE26" i="8"/>
  <c r="EW55" i="8"/>
  <c r="FE50" i="8"/>
  <c r="GE56" i="8"/>
  <c r="FH37" i="8"/>
  <c r="EF64" i="8"/>
  <c r="DZ26" i="8"/>
  <c r="ED48" i="8"/>
  <c r="BV23" i="8"/>
  <c r="P24" i="8"/>
  <c r="DE28" i="8"/>
  <c r="CF18" i="8"/>
  <c r="FR56" i="8"/>
  <c r="AM18" i="8"/>
  <c r="AA62" i="8"/>
  <c r="EB52" i="8"/>
  <c r="EQ34" i="8"/>
  <c r="EN63" i="8"/>
  <c r="Y60" i="8"/>
  <c r="DZ44" i="8"/>
  <c r="DZ49" i="8"/>
  <c r="AI61" i="8"/>
  <c r="K61" i="8"/>
  <c r="K20" i="8"/>
  <c r="FC35" i="8"/>
  <c r="BP60" i="8"/>
  <c r="DW50" i="8"/>
  <c r="DN63" i="8"/>
  <c r="FK26" i="8"/>
  <c r="AQ59" i="8"/>
  <c r="DE55" i="8"/>
  <c r="DE53" i="8"/>
  <c r="DE65" i="8"/>
  <c r="Y57" i="8"/>
  <c r="FC44" i="8"/>
  <c r="FK58" i="8"/>
  <c r="FO61" i="8"/>
  <c r="EK54" i="8"/>
  <c r="EA36" i="8"/>
  <c r="EI63" i="8"/>
  <c r="DT56" i="8"/>
  <c r="EN21" i="8"/>
  <c r="FH39" i="8"/>
  <c r="AO54" i="8"/>
  <c r="EA27" i="8"/>
  <c r="AM57" i="8"/>
  <c r="ED25" i="8"/>
  <c r="J53" i="8"/>
  <c r="N55" i="8"/>
  <c r="EN28" i="8"/>
  <c r="K19" i="8"/>
  <c r="P55" i="8"/>
  <c r="FH59" i="8"/>
  <c r="GD24" i="8"/>
  <c r="P46" i="8"/>
  <c r="BP53" i="8"/>
  <c r="Y63" i="8"/>
  <c r="FK63" i="8"/>
  <c r="DT34" i="8"/>
  <c r="EK50" i="8"/>
  <c r="DN20" i="8"/>
  <c r="FE48" i="8"/>
  <c r="FI46" i="8"/>
  <c r="EW18" i="8"/>
  <c r="GG46" i="8"/>
  <c r="BP45" i="8"/>
  <c r="DT54" i="8"/>
  <c r="AM58" i="8"/>
  <c r="DO60" i="8"/>
  <c r="GG34" i="8"/>
  <c r="FI49" i="8"/>
  <c r="DT22" i="8"/>
  <c r="CB46" i="8"/>
  <c r="AR36" i="8"/>
  <c r="V48" i="8"/>
  <c r="FM65" i="8"/>
  <c r="J19" i="8"/>
  <c r="N51" i="8"/>
  <c r="EA24" i="8"/>
  <c r="FJ39" i="8"/>
  <c r="FI65" i="8"/>
  <c r="DY57" i="8"/>
  <c r="DY23" i="8"/>
  <c r="AR26" i="8"/>
  <c r="CF65" i="8"/>
  <c r="CD52" i="8"/>
  <c r="CF36" i="8"/>
  <c r="FH44" i="8"/>
  <c r="ED22" i="8"/>
  <c r="DT26" i="8"/>
  <c r="DW63" i="8"/>
  <c r="FD50" i="8"/>
  <c r="W51" i="8"/>
  <c r="DW52" i="8"/>
  <c r="EB54" i="8"/>
  <c r="AO36" i="8"/>
  <c r="Y20" i="8"/>
  <c r="N21" i="8"/>
  <c r="BV65" i="8"/>
  <c r="GE32" i="8"/>
  <c r="GE40" i="8" s="1"/>
  <c r="GE81" i="8" s="1"/>
  <c r="AG26" i="8"/>
  <c r="Z36" i="8"/>
  <c r="AM20" i="8"/>
  <c r="GD22" i="8"/>
  <c r="EO36" i="8"/>
  <c r="EW62" i="8"/>
  <c r="DN32" i="8"/>
  <c r="DN40" i="8" s="1"/>
  <c r="DN66" i="8" s="1"/>
  <c r="DW43" i="8"/>
  <c r="EN23" i="8"/>
  <c r="AM42" i="8"/>
  <c r="AM88" i="8" s="1"/>
  <c r="EY34" i="8"/>
  <c r="Y23" i="8"/>
  <c r="AG53" i="8"/>
  <c r="DQ45" i="8"/>
  <c r="BP16" i="8"/>
  <c r="BP87" i="8" s="1"/>
  <c r="ED18" i="8"/>
  <c r="J35" i="8"/>
  <c r="EY63" i="8"/>
  <c r="AO55" i="8"/>
  <c r="FI36" i="8"/>
  <c r="DQ39" i="8"/>
  <c r="N60" i="8"/>
  <c r="EO18" i="8"/>
  <c r="DQ22" i="8"/>
  <c r="Y22" i="8"/>
  <c r="EV52" i="8"/>
  <c r="AG48" i="8"/>
  <c r="FE46" i="8"/>
  <c r="EW35" i="8"/>
  <c r="EI50" i="8"/>
  <c r="DO64" i="8"/>
  <c r="FJ55" i="8"/>
  <c r="EF51" i="8"/>
  <c r="AA51" i="8"/>
  <c r="AA35" i="8"/>
  <c r="W52" i="8"/>
  <c r="CB59" i="8"/>
  <c r="AO62" i="8"/>
  <c r="GE53" i="8"/>
  <c r="AA16" i="8"/>
  <c r="AA87" i="8" s="1"/>
  <c r="FD43" i="8"/>
  <c r="GH58" i="8"/>
  <c r="DY58" i="8"/>
  <c r="AR62" i="8"/>
  <c r="DQ26" i="8"/>
  <c r="DO44" i="8"/>
  <c r="P17" i="8"/>
  <c r="DY46" i="8"/>
  <c r="EV42" i="8"/>
  <c r="GG28" i="8"/>
  <c r="DY26" i="8"/>
  <c r="N18" i="8"/>
  <c r="EF52" i="8"/>
  <c r="FK48" i="8"/>
  <c r="EO42" i="8"/>
  <c r="FR53" i="8"/>
  <c r="DW49" i="8"/>
  <c r="Z62" i="8"/>
  <c r="GH24" i="8"/>
  <c r="ED16" i="8"/>
  <c r="ED87" i="8" s="1"/>
  <c r="DW59" i="8"/>
  <c r="N50" i="8"/>
  <c r="ED43" i="8"/>
  <c r="AG42" i="8"/>
  <c r="AG88" i="8" s="1"/>
  <c r="EI53" i="8"/>
  <c r="DT63" i="8"/>
  <c r="DT36" i="8"/>
  <c r="FC42" i="8"/>
  <c r="W59" i="8"/>
  <c r="DW23" i="8"/>
  <c r="FK53" i="8"/>
  <c r="AQ24" i="8"/>
  <c r="CF38" i="8"/>
  <c r="AF36" i="8"/>
  <c r="EQ42" i="8"/>
  <c r="EQ88" i="8" s="1"/>
  <c r="EA64" i="8"/>
  <c r="W46" i="8"/>
  <c r="AB27" i="8"/>
  <c r="ED23" i="8"/>
  <c r="BV42" i="8"/>
  <c r="BV88" i="8" s="1"/>
  <c r="GG24" i="8"/>
  <c r="V21" i="8"/>
  <c r="GH62" i="8"/>
  <c r="AO34" i="8"/>
  <c r="AM35" i="8"/>
  <c r="FE43" i="8"/>
  <c r="EF32" i="8"/>
  <c r="EF40" i="8" s="1"/>
  <c r="EF66" i="8" s="1"/>
  <c r="EF88" i="8" s="1"/>
  <c r="FO35" i="8"/>
  <c r="CF27" i="8"/>
  <c r="CF60" i="8"/>
  <c r="AQ44" i="8"/>
  <c r="AO24" i="8"/>
  <c r="FR22" i="8"/>
  <c r="CB18" i="8"/>
  <c r="Y58" i="8"/>
  <c r="EK57" i="8"/>
  <c r="AF55" i="8"/>
  <c r="BV52" i="8"/>
  <c r="BP38" i="8"/>
  <c r="GH56" i="8"/>
  <c r="FM61" i="8"/>
  <c r="AM47" i="8"/>
  <c r="Y43" i="8"/>
  <c r="Y42" i="8"/>
  <c r="Y88" i="8" s="1"/>
  <c r="FI63" i="8"/>
  <c r="EB21" i="8"/>
  <c r="GH46" i="8"/>
  <c r="FH33" i="8"/>
  <c r="AI34" i="8"/>
  <c r="EY22" i="8"/>
  <c r="AM53" i="8"/>
  <c r="FM17" i="8"/>
  <c r="AA18" i="8"/>
  <c r="EV64" i="8"/>
  <c r="EB55" i="8"/>
  <c r="N49" i="8"/>
  <c r="AM36" i="8"/>
  <c r="EB19" i="8"/>
  <c r="FC65" i="8"/>
  <c r="GH55" i="8"/>
  <c r="FM59" i="8"/>
  <c r="K46" i="8"/>
  <c r="AO23" i="8"/>
  <c r="V42" i="8"/>
  <c r="V88" i="8" s="1"/>
  <c r="ET28" i="8"/>
  <c r="DO24" i="8"/>
  <c r="AO22" i="8"/>
  <c r="DZ33" i="8"/>
  <c r="W54" i="8"/>
  <c r="BV62" i="8"/>
  <c r="CF43" i="8"/>
  <c r="CF62" i="8"/>
  <c r="CB25" i="8"/>
  <c r="AO60" i="8"/>
  <c r="DY24" i="8"/>
  <c r="CB57" i="8"/>
  <c r="AI65" i="8"/>
  <c r="Z18" i="8"/>
  <c r="FJ42" i="8"/>
  <c r="FD53" i="8"/>
  <c r="EI17" i="8"/>
  <c r="K51" i="8"/>
  <c r="DY25" i="8"/>
  <c r="AR51" i="8"/>
  <c r="DT51" i="8"/>
  <c r="EY27" i="8"/>
  <c r="EK17" i="8"/>
  <c r="Y17" i="8"/>
  <c r="DO33" i="8"/>
  <c r="EK21" i="8"/>
  <c r="GG64" i="8"/>
  <c r="FD47" i="8"/>
  <c r="DO54" i="8"/>
  <c r="GG37" i="8"/>
  <c r="FD48" i="8"/>
  <c r="FC53" i="8"/>
  <c r="CF50" i="8"/>
  <c r="FJ25" i="8"/>
  <c r="CB56" i="8"/>
  <c r="W45" i="8"/>
  <c r="AF17" i="8"/>
  <c r="N16" i="8"/>
  <c r="N87" i="8" s="1"/>
  <c r="DO34" i="8"/>
  <c r="DN57" i="8"/>
  <c r="EV58" i="8"/>
  <c r="CF63" i="8"/>
  <c r="AQ42" i="8"/>
  <c r="AQ88" i="8" s="1"/>
  <c r="CD59" i="8"/>
  <c r="DT53" i="8"/>
  <c r="EB36" i="8"/>
  <c r="DT46" i="8"/>
  <c r="ET63" i="8"/>
  <c r="FC36" i="8"/>
  <c r="GD18" i="8"/>
  <c r="FE56" i="8"/>
  <c r="AB43" i="8"/>
  <c r="FH45" i="8"/>
  <c r="DN58" i="8"/>
  <c r="DZ39" i="8"/>
  <c r="GG57" i="8"/>
  <c r="GE60" i="8"/>
  <c r="EI18" i="8"/>
  <c r="AR21" i="8"/>
  <c r="DW65" i="8"/>
  <c r="DZ21" i="8"/>
  <c r="AG44" i="8"/>
  <c r="Y27" i="8"/>
  <c r="K53" i="8"/>
  <c r="DT32" i="8"/>
  <c r="DT40" i="8" s="1"/>
  <c r="DT66" i="8" s="1"/>
  <c r="FK24" i="8"/>
  <c r="GG21" i="8"/>
  <c r="P20" i="8"/>
  <c r="FD28" i="8"/>
  <c r="EK47" i="8"/>
  <c r="ED49" i="8"/>
  <c r="FR25" i="8"/>
  <c r="BV60" i="8"/>
  <c r="ET44" i="8"/>
  <c r="AB45" i="8"/>
  <c r="FK16" i="8"/>
  <c r="FK87" i="8" s="1"/>
  <c r="FM43" i="8"/>
  <c r="N34" i="8"/>
  <c r="AF39" i="8"/>
  <c r="DZ34" i="8"/>
  <c r="CD47" i="8"/>
  <c r="DE34" i="8"/>
  <c r="N43" i="8"/>
  <c r="EY19" i="8"/>
  <c r="BP46" i="8"/>
  <c r="EV43" i="8"/>
  <c r="EV21" i="8"/>
  <c r="K59" i="8"/>
  <c r="EB44" i="8"/>
  <c r="CD26" i="8"/>
  <c r="AQ27" i="8"/>
  <c r="AG50" i="8"/>
  <c r="Z60" i="8"/>
  <c r="FD22" i="8"/>
  <c r="FC54" i="8"/>
  <c r="FO20" i="8"/>
  <c r="Y18" i="8"/>
  <c r="AO47" i="8"/>
  <c r="DQ58" i="8"/>
  <c r="BP59" i="8"/>
  <c r="FJ16" i="8"/>
  <c r="FJ29" i="8" s="1"/>
  <c r="CB35" i="8"/>
  <c r="V53" i="8"/>
  <c r="EA17" i="8"/>
  <c r="DW32" i="8"/>
  <c r="DW40" i="8" s="1"/>
  <c r="DW66" i="8" s="1"/>
  <c r="EB50" i="8"/>
  <c r="EO54" i="8"/>
  <c r="DQ44" i="8"/>
  <c r="AA52" i="8"/>
  <c r="GG52" i="8"/>
  <c r="EY17" i="8"/>
  <c r="EB45" i="8"/>
  <c r="EA59" i="8"/>
  <c r="AB54" i="8"/>
  <c r="AI55" i="8"/>
  <c r="ET65" i="8"/>
  <c r="W34" i="8"/>
  <c r="W36" i="8"/>
  <c r="FD44" i="8"/>
  <c r="FE55" i="8"/>
  <c r="ED36" i="8"/>
  <c r="CB22" i="8"/>
  <c r="V59" i="8"/>
  <c r="AA25" i="8"/>
  <c r="FM51" i="8"/>
  <c r="GD39" i="8"/>
  <c r="ET60" i="8"/>
  <c r="FJ53" i="8"/>
  <c r="CD63" i="8"/>
  <c r="CD28" i="8"/>
  <c r="CF46" i="8"/>
  <c r="DE32" i="8"/>
  <c r="DE40" i="8" s="1"/>
  <c r="DE66" i="8" s="1"/>
  <c r="AQ60" i="8"/>
  <c r="AQ62" i="8"/>
  <c r="AQ18" i="8"/>
  <c r="CD35" i="8"/>
  <c r="CF37" i="8"/>
  <c r="DT35" i="8"/>
  <c r="P58" i="8"/>
  <c r="FH20" i="8"/>
  <c r="EN16" i="8"/>
  <c r="EN29" i="8" s="1"/>
  <c r="AA22" i="8"/>
  <c r="FJ51" i="8"/>
  <c r="AR22" i="8"/>
  <c r="GD32" i="8"/>
  <c r="GD40" i="8" s="1"/>
  <c r="GD66" i="8" s="1"/>
  <c r="EQ58" i="8"/>
  <c r="FM45" i="8"/>
  <c r="DN59" i="8"/>
  <c r="GG51" i="8"/>
  <c r="DW61" i="8"/>
  <c r="Y38" i="8"/>
  <c r="BP28" i="8"/>
  <c r="FK61" i="8"/>
  <c r="EW17" i="8"/>
  <c r="ET58" i="8"/>
  <c r="P27" i="8"/>
  <c r="EF16" i="8"/>
  <c r="DN47" i="8"/>
  <c r="ET22" i="8"/>
  <c r="FK17" i="8"/>
  <c r="EF34" i="8"/>
  <c r="N35" i="8"/>
  <c r="AO48" i="8"/>
  <c r="EN27" i="8"/>
  <c r="DW47" i="8"/>
  <c r="EI56" i="8"/>
  <c r="EV51" i="8"/>
  <c r="FC55" i="8"/>
  <c r="K50" i="8"/>
  <c r="ED37" i="8"/>
  <c r="AA20" i="8"/>
  <c r="ED55" i="8"/>
  <c r="J55" i="8"/>
  <c r="CB55" i="8"/>
  <c r="FI54" i="8"/>
  <c r="AF62" i="8"/>
  <c r="GH60" i="8"/>
  <c r="EK18" i="8"/>
  <c r="AM44" i="8"/>
  <c r="FI39" i="8"/>
  <c r="DT45" i="8"/>
  <c r="AA39" i="8"/>
  <c r="ED63" i="8"/>
  <c r="DO35" i="8"/>
  <c r="AF59" i="8"/>
  <c r="EK46" i="8"/>
  <c r="EA38" i="8"/>
  <c r="FM33" i="8"/>
  <c r="EF54" i="8"/>
  <c r="AR60" i="8"/>
  <c r="W20" i="8"/>
  <c r="FR18" i="8"/>
  <c r="FK49" i="8"/>
  <c r="W65" i="8"/>
  <c r="EQ38" i="8"/>
  <c r="DN61" i="8"/>
  <c r="BP25" i="8"/>
  <c r="J59" i="8"/>
  <c r="ET55" i="8"/>
  <c r="FJ44" i="8"/>
  <c r="FI58" i="8"/>
  <c r="DQ19" i="8"/>
  <c r="EW24" i="8"/>
  <c r="BP26" i="8"/>
  <c r="ET26" i="8"/>
  <c r="EI57" i="8"/>
  <c r="EB62" i="8"/>
  <c r="DN36" i="8"/>
  <c r="DT43" i="8"/>
  <c r="EB46" i="8"/>
  <c r="EA55" i="8"/>
  <c r="J33" i="8"/>
  <c r="K25" i="8"/>
  <c r="DZ28" i="8"/>
  <c r="EQ37" i="8"/>
  <c r="EF46" i="8"/>
  <c r="EB20" i="8"/>
  <c r="EF56" i="8"/>
  <c r="AB21" i="8"/>
  <c r="Z26" i="8"/>
  <c r="BP33" i="8"/>
  <c r="FK57" i="8"/>
  <c r="J39" i="8"/>
  <c r="FD17" i="8"/>
  <c r="GG63" i="8"/>
  <c r="DW51" i="8"/>
  <c r="EV48" i="8"/>
  <c r="EB59" i="8"/>
  <c r="BV46" i="8"/>
  <c r="FM16" i="8"/>
  <c r="FM87" i="8" s="1"/>
  <c r="P56" i="8"/>
  <c r="AB56" i="8"/>
  <c r="AO63" i="8"/>
  <c r="DY20" i="8"/>
  <c r="FR58" i="8"/>
  <c r="J23" i="8"/>
  <c r="BP44" i="8"/>
  <c r="V43" i="8"/>
  <c r="Y47" i="8"/>
  <c r="EA26" i="8"/>
  <c r="DN64" i="8"/>
  <c r="BV16" i="8"/>
  <c r="BV87" i="8" s="1"/>
  <c r="DN51" i="8"/>
  <c r="EF38" i="8"/>
  <c r="AF25" i="8"/>
  <c r="GE46" i="8"/>
  <c r="AA57" i="8"/>
  <c r="N48" i="8"/>
  <c r="FJ58" i="8"/>
  <c r="AB18" i="8"/>
  <c r="GG44" i="8"/>
  <c r="EI19" i="8"/>
  <c r="FM55" i="8"/>
  <c r="GE64" i="8"/>
  <c r="DZ50" i="8"/>
  <c r="FR51" i="8"/>
  <c r="Z34" i="8"/>
  <c r="EO35" i="8"/>
  <c r="GD53" i="8"/>
  <c r="GD57" i="8"/>
  <c r="DY27" i="8"/>
  <c r="EW23" i="8"/>
  <c r="DZ20" i="8"/>
  <c r="DO39" i="8"/>
  <c r="GG32" i="8"/>
  <c r="GG40" i="8" s="1"/>
  <c r="GG66" i="8" s="1"/>
  <c r="AB53" i="8"/>
  <c r="DQ42" i="8"/>
  <c r="DQ88" i="8" s="1"/>
  <c r="V16" i="8"/>
  <c r="V87" i="8" s="1"/>
  <c r="CF54" i="8"/>
  <c r="DE18" i="8"/>
  <c r="CD45" i="8"/>
  <c r="AQ51" i="8"/>
  <c r="CF23" i="8"/>
  <c r="DE52" i="8"/>
  <c r="AQ43" i="8"/>
  <c r="CD42" i="8"/>
  <c r="EF28" i="8"/>
  <c r="DY38" i="8"/>
  <c r="EA50" i="8"/>
  <c r="BP39" i="8"/>
  <c r="EI48" i="8"/>
  <c r="EN34" i="8"/>
  <c r="W16" i="8"/>
  <c r="W29" i="8" s="1"/>
  <c r="EA52" i="8"/>
  <c r="GD59" i="8"/>
  <c r="BV47" i="8"/>
  <c r="AR48" i="8"/>
  <c r="BV58" i="8"/>
  <c r="DW35" i="8"/>
  <c r="FO53" i="8"/>
  <c r="EW59" i="8"/>
  <c r="Z43" i="8"/>
  <c r="EY37" i="8"/>
  <c r="EI64" i="8"/>
  <c r="EB56" i="8"/>
  <c r="DY60" i="8"/>
  <c r="EF25" i="8"/>
  <c r="DN38" i="8"/>
  <c r="FO39" i="8"/>
  <c r="DY53" i="8"/>
  <c r="BP20" i="8"/>
  <c r="GD19" i="8"/>
  <c r="AF56" i="8"/>
  <c r="FE36" i="8"/>
  <c r="GH61" i="8"/>
  <c r="BV39" i="8"/>
  <c r="FD19" i="8"/>
  <c r="FD27" i="8"/>
  <c r="EA53" i="8"/>
  <c r="EW56" i="8"/>
  <c r="DW36" i="8"/>
  <c r="EK35" i="8"/>
  <c r="EF17" i="8"/>
  <c r="EW63" i="8"/>
  <c r="AA47" i="8"/>
  <c r="DY61" i="8"/>
  <c r="N19" i="8"/>
  <c r="DN43" i="8"/>
  <c r="K18" i="8"/>
  <c r="BV44" i="8"/>
  <c r="N45" i="8"/>
  <c r="ED19" i="8"/>
  <c r="DY34" i="8"/>
  <c r="Y19" i="8"/>
  <c r="N42" i="8"/>
  <c r="N88" i="8" s="1"/>
  <c r="AO50" i="8"/>
  <c r="DQ34" i="8"/>
  <c r="FR50" i="8"/>
  <c r="AO28" i="8"/>
  <c r="FR43" i="8"/>
  <c r="P16" i="8"/>
  <c r="P87" i="8" s="1"/>
  <c r="P39" i="8"/>
  <c r="EB49" i="8"/>
  <c r="BV63" i="8"/>
  <c r="EN53" i="8"/>
  <c r="AF28" i="8"/>
  <c r="EN25" i="8"/>
  <c r="EY43" i="8"/>
  <c r="DO58" i="8"/>
  <c r="FM28" i="8"/>
  <c r="CB48" i="8"/>
  <c r="FD55" i="8"/>
  <c r="DO23" i="8"/>
  <c r="ET45" i="8"/>
  <c r="AF35" i="8"/>
  <c r="AI26" i="8"/>
  <c r="DW56" i="8"/>
  <c r="ET36" i="8"/>
  <c r="P28" i="8"/>
  <c r="DO62" i="8"/>
  <c r="BP51" i="8"/>
  <c r="EY54" i="8"/>
  <c r="FD51" i="8"/>
  <c r="K64" i="8"/>
  <c r="AM64" i="8"/>
  <c r="P43" i="8"/>
  <c r="AM50" i="8"/>
  <c r="AF21" i="8"/>
  <c r="BV56" i="8"/>
  <c r="EQ46" i="8"/>
  <c r="GG23" i="8"/>
  <c r="FM44" i="8"/>
  <c r="EV55" i="8"/>
  <c r="FM47" i="8"/>
  <c r="FC64" i="8"/>
  <c r="DY18" i="8"/>
  <c r="DO53" i="8"/>
  <c r="EK45" i="8"/>
  <c r="AM43" i="8"/>
  <c r="FK54" i="8"/>
  <c r="Y28" i="8"/>
  <c r="N26" i="8"/>
  <c r="W48" i="8"/>
  <c r="AI54" i="8"/>
  <c r="ED54" i="8"/>
  <c r="N22" i="8"/>
  <c r="J20" i="8"/>
  <c r="EI23" i="8"/>
  <c r="AB25" i="8"/>
  <c r="GH45" i="8"/>
  <c r="J45" i="8"/>
  <c r="EN65" i="8"/>
  <c r="EA18" i="8"/>
  <c r="N24" i="8"/>
  <c r="DE20" i="8"/>
  <c r="DE54" i="8"/>
  <c r="CI408" i="3"/>
  <c r="U408" i="3"/>
  <c r="DZ408" i="3"/>
  <c r="CT408" i="3"/>
  <c r="Q408" i="3"/>
  <c r="DF408" i="3"/>
  <c r="BI408" i="3"/>
  <c r="AS408" i="3"/>
  <c r="CS408" i="3"/>
  <c r="AG63" i="8"/>
  <c r="EI35" i="8"/>
  <c r="Z23" i="8"/>
  <c r="AA65" i="8"/>
  <c r="EN50" i="8"/>
  <c r="FD42" i="8"/>
  <c r="AO53" i="8"/>
  <c r="FE61" i="8"/>
  <c r="GH37" i="8"/>
  <c r="EW36" i="8"/>
  <c r="CB62" i="8"/>
  <c r="AO21" i="8"/>
  <c r="EA16" i="8"/>
  <c r="EA87" i="8" s="1"/>
  <c r="FE49" i="8"/>
  <c r="FD23" i="8"/>
  <c r="EK51" i="8"/>
  <c r="FJ21" i="8"/>
  <c r="FH32" i="8"/>
  <c r="FH40" i="8" s="1"/>
  <c r="FH66" i="8" s="1"/>
  <c r="FH88" i="8" s="1"/>
  <c r="EI45" i="8"/>
  <c r="FC26" i="8"/>
  <c r="P47" i="8"/>
  <c r="GD34" i="8"/>
  <c r="DT62" i="8"/>
  <c r="DT33" i="8"/>
  <c r="AR61" i="8"/>
  <c r="EO22" i="8"/>
  <c r="CF24" i="8"/>
  <c r="DO27" i="8"/>
  <c r="FJ63" i="8"/>
  <c r="FO52" i="8"/>
  <c r="GG18" i="8"/>
  <c r="S408" i="3"/>
  <c r="CZ408" i="3"/>
  <c r="CO408" i="3"/>
  <c r="T408" i="3"/>
  <c r="K34" i="8"/>
  <c r="EY64" i="8"/>
  <c r="EK19" i="8"/>
  <c r="ED39" i="8"/>
  <c r="EF60" i="8"/>
  <c r="AG46" i="8"/>
  <c r="GH18" i="8"/>
  <c r="GE51" i="8"/>
  <c r="AR39" i="8"/>
  <c r="FD33" i="8"/>
  <c r="J43" i="8"/>
  <c r="EW38" i="8"/>
  <c r="AM49" i="8"/>
  <c r="EK42" i="8"/>
  <c r="EK88" i="8" s="1"/>
  <c r="EI20" i="8"/>
  <c r="Y37" i="8"/>
  <c r="AO46" i="8"/>
  <c r="FI25" i="8"/>
  <c r="DW38" i="8"/>
  <c r="EB39" i="8"/>
  <c r="EO37" i="8"/>
  <c r="V17" i="8"/>
  <c r="AQ38" i="8"/>
  <c r="EV49" i="8"/>
  <c r="DZ60" i="8"/>
  <c r="EO59" i="8"/>
  <c r="EW57" i="8"/>
  <c r="CB408" i="3"/>
  <c r="FR55" i="8"/>
  <c r="Z21" i="8"/>
  <c r="EK32" i="8"/>
  <c r="EK40" i="8" s="1"/>
  <c r="EK66" i="8" s="1"/>
  <c r="GG62" i="8"/>
  <c r="J50" i="8"/>
  <c r="BV50" i="8"/>
  <c r="FC23" i="8"/>
  <c r="FJ18" i="8"/>
  <c r="EV24" i="8"/>
  <c r="DT59" i="8"/>
  <c r="N44" i="8"/>
  <c r="V58" i="8"/>
  <c r="DN39" i="8"/>
  <c r="DY65" i="8"/>
  <c r="DN60" i="8"/>
  <c r="FO33" i="8"/>
  <c r="FO50" i="8"/>
  <c r="FK18" i="8"/>
  <c r="W24" i="8"/>
  <c r="J44" i="8"/>
  <c r="FR52" i="8"/>
  <c r="EV18" i="8"/>
  <c r="FK35" i="8"/>
  <c r="FE47" i="8"/>
  <c r="DO65" i="8"/>
  <c r="BP61" i="8"/>
  <c r="DW54" i="8"/>
  <c r="BP56" i="8"/>
  <c r="EA19" i="8"/>
  <c r="DT44" i="8"/>
  <c r="EV17" i="8"/>
  <c r="DQ46" i="8"/>
  <c r="DN45" i="8"/>
  <c r="FH51" i="8"/>
  <c r="EH408" i="3"/>
  <c r="AI38" i="8"/>
  <c r="EQ28" i="8"/>
  <c r="V23" i="8"/>
  <c r="FD60" i="8"/>
  <c r="ET35" i="8"/>
  <c r="FI21" i="8"/>
  <c r="EI21" i="8"/>
  <c r="FE33" i="8"/>
  <c r="Y34" i="8"/>
  <c r="P21" i="8"/>
  <c r="CB21" i="8"/>
  <c r="AM37" i="8"/>
  <c r="P65" i="8"/>
  <c r="DT24" i="8"/>
  <c r="FC56" i="8"/>
  <c r="FJ59" i="8"/>
  <c r="BP48" i="8"/>
  <c r="P32" i="8"/>
  <c r="P40" i="8" s="1"/>
  <c r="P81" i="8" s="1"/>
  <c r="EA35" i="8"/>
  <c r="FD63" i="8"/>
  <c r="BV36" i="8"/>
  <c r="BP21" i="8"/>
  <c r="DQ32" i="8"/>
  <c r="DQ40" i="8" s="1"/>
  <c r="DQ81" i="8" s="1"/>
  <c r="AR23" i="8"/>
  <c r="EK37" i="8"/>
  <c r="GD42" i="8"/>
  <c r="GD88" i="8" s="1"/>
  <c r="AF37" i="8"/>
  <c r="ET47" i="8"/>
  <c r="DW57" i="8"/>
  <c r="GG20" i="8"/>
  <c r="DO20" i="8"/>
  <c r="EK59" i="8"/>
  <c r="N33" i="8"/>
  <c r="AB28" i="8"/>
  <c r="CD27" i="8"/>
  <c r="DE48" i="8"/>
  <c r="CD33" i="8"/>
  <c r="CF55" i="8"/>
  <c r="CF51" i="8"/>
  <c r="AQ45" i="8"/>
  <c r="CD17" i="8"/>
  <c r="DE57" i="8"/>
  <c r="DE60" i="8"/>
  <c r="DE25" i="8"/>
  <c r="DE63" i="8"/>
  <c r="DE24" i="8"/>
  <c r="DE37" i="8"/>
  <c r="CF53" i="8"/>
  <c r="AQ35" i="8"/>
  <c r="DE45" i="8"/>
  <c r="FH23" i="8"/>
  <c r="ED52" i="8"/>
  <c r="CB65" i="8"/>
  <c r="GG58" i="8"/>
  <c r="DN17" i="8"/>
  <c r="GE18" i="8"/>
  <c r="BP62" i="8"/>
  <c r="DQ52" i="8"/>
  <c r="AI28" i="8"/>
  <c r="AO65" i="8"/>
  <c r="GD63" i="8"/>
  <c r="V24" i="8"/>
  <c r="FE34" i="8"/>
  <c r="GD16" i="8"/>
  <c r="GD87" i="8" s="1"/>
  <c r="FK62" i="8"/>
  <c r="P50" i="8"/>
  <c r="AF51" i="8"/>
  <c r="BV25" i="8"/>
  <c r="AR59" i="8"/>
  <c r="FH46" i="8"/>
  <c r="DY50" i="8"/>
  <c r="K33" i="8"/>
  <c r="GD51" i="8"/>
  <c r="FH21" i="8"/>
  <c r="EK52" i="8"/>
  <c r="Z55" i="8"/>
  <c r="FE65" i="8"/>
  <c r="EA23" i="8"/>
  <c r="DZ59" i="8"/>
  <c r="FI34" i="8"/>
  <c r="EQ36" i="8"/>
  <c r="AR44" i="8"/>
  <c r="V52" i="8"/>
  <c r="EN37" i="8"/>
  <c r="ET20" i="8"/>
  <c r="EA57" i="8"/>
  <c r="FH60" i="8"/>
  <c r="EF53" i="8"/>
  <c r="DQ43" i="8"/>
  <c r="AI46" i="8"/>
  <c r="Z22" i="8"/>
  <c r="FM53" i="8"/>
  <c r="AO20" i="8"/>
  <c r="AI18" i="8"/>
  <c r="EO39" i="8"/>
  <c r="DO47" i="8"/>
  <c r="DQ61" i="8"/>
  <c r="AB24" i="8"/>
  <c r="DW39" i="8"/>
  <c r="AF48" i="8"/>
  <c r="Z56" i="8"/>
  <c r="EO47" i="8"/>
  <c r="AF22" i="8"/>
  <c r="N58" i="8"/>
  <c r="Z32" i="8"/>
  <c r="Z40" i="8" s="1"/>
  <c r="Z66" i="8" s="1"/>
  <c r="AA19" i="8"/>
  <c r="K16" i="8"/>
  <c r="K29" i="8" s="1"/>
  <c r="J46" i="8"/>
  <c r="DT39" i="8"/>
  <c r="J38" i="8"/>
  <c r="V65" i="8"/>
  <c r="AR42" i="8"/>
  <c r="AR88" i="8" s="1"/>
  <c r="W27" i="8"/>
  <c r="AF64" i="8"/>
  <c r="DQ17" i="8"/>
  <c r="GD36" i="8"/>
  <c r="FE38" i="8"/>
  <c r="BP58" i="8"/>
  <c r="GD56" i="8"/>
  <c r="CB61" i="8"/>
  <c r="DY51" i="8"/>
  <c r="DZ48" i="8"/>
  <c r="EA49" i="8"/>
  <c r="EI36" i="8"/>
  <c r="DW33" i="8"/>
  <c r="FK20" i="8"/>
  <c r="EK53" i="8"/>
  <c r="DO61" i="8"/>
  <c r="DY55" i="8"/>
  <c r="AI37" i="8"/>
  <c r="GH16" i="8"/>
  <c r="GH87" i="8" s="1"/>
  <c r="EV34" i="8"/>
  <c r="FE52" i="8"/>
  <c r="Y50" i="8"/>
  <c r="AG45" i="8"/>
  <c r="GG19" i="8"/>
  <c r="Z19" i="8"/>
  <c r="FO48" i="8"/>
  <c r="AR58" i="8"/>
  <c r="K24" i="8"/>
  <c r="EQ54" i="8"/>
  <c r="EO43" i="8"/>
  <c r="AB36" i="8"/>
  <c r="EY61" i="8"/>
  <c r="BP57" i="8"/>
  <c r="EQ33" i="8"/>
  <c r="GD60" i="8"/>
  <c r="EW43" i="8"/>
  <c r="AG58" i="8"/>
  <c r="P51" i="8"/>
  <c r="EA20" i="8"/>
  <c r="AO16" i="8"/>
  <c r="AO87" i="8" s="1"/>
  <c r="EV63" i="8"/>
  <c r="GG50" i="8"/>
  <c r="GD62" i="8"/>
  <c r="V18" i="8"/>
  <c r="EB64" i="8"/>
  <c r="N54" i="8"/>
  <c r="GH35" i="8"/>
  <c r="EY50" i="8"/>
  <c r="AA45" i="8"/>
  <c r="CB32" i="8"/>
  <c r="CB40" i="8" s="1"/>
  <c r="CB81" i="8" s="1"/>
  <c r="FC19" i="8"/>
  <c r="AF65" i="8"/>
  <c r="J63" i="8"/>
  <c r="FH64" i="8"/>
  <c r="EW44" i="8"/>
  <c r="AM34" i="8"/>
  <c r="V49" i="8"/>
  <c r="ED32" i="8"/>
  <c r="ED40" i="8" s="1"/>
  <c r="ED81" i="8" s="1"/>
  <c r="FD49" i="8"/>
  <c r="EN54" i="8"/>
  <c r="AR20" i="8"/>
  <c r="FD65" i="8"/>
  <c r="BP36" i="8"/>
  <c r="EQ24" i="8"/>
  <c r="FJ62" i="8"/>
  <c r="AI59" i="8"/>
  <c r="BP55" i="8"/>
  <c r="W38" i="8"/>
  <c r="EV36" i="8"/>
  <c r="Z47" i="8"/>
  <c r="GG39" i="8"/>
  <c r="DN25" i="8"/>
  <c r="EQ22" i="8"/>
  <c r="FC49" i="8"/>
  <c r="EY35" i="8"/>
  <c r="ED26" i="8"/>
  <c r="FM35" i="8"/>
  <c r="AF57" i="8"/>
  <c r="FM56" i="8"/>
  <c r="FR26" i="8"/>
  <c r="FC61" i="8"/>
  <c r="FD21" i="8"/>
  <c r="EN64" i="8"/>
  <c r="V32" i="8"/>
  <c r="V40" i="8" s="1"/>
  <c r="V81" i="8" s="1"/>
  <c r="GE65" i="8"/>
  <c r="J56" i="8"/>
  <c r="ED42" i="8"/>
  <c r="ED88" i="8" s="1"/>
  <c r="FJ64" i="8"/>
  <c r="DT61" i="8"/>
  <c r="AI60" i="8"/>
  <c r="CB20" i="8"/>
  <c r="FI55" i="8"/>
  <c r="ED51" i="8"/>
  <c r="EB60" i="8"/>
  <c r="DW53" i="8"/>
  <c r="EV19" i="8"/>
  <c r="EV28" i="8"/>
  <c r="J26" i="8"/>
  <c r="EO50" i="8"/>
  <c r="CB51" i="8"/>
  <c r="DO55" i="8"/>
  <c r="EW51" i="8"/>
  <c r="FJ49" i="8"/>
  <c r="FE64" i="8"/>
  <c r="V27" i="8"/>
  <c r="AG36" i="8"/>
  <c r="J22" i="8"/>
  <c r="EV32" i="8"/>
  <c r="EV40" i="8" s="1"/>
  <c r="EV66" i="8" s="1"/>
  <c r="EK49" i="8"/>
  <c r="FI44" i="8"/>
  <c r="ED47" i="8"/>
  <c r="EN51" i="8"/>
  <c r="GD37" i="8"/>
  <c r="DQ54" i="8"/>
  <c r="EY21" i="8"/>
  <c r="FC38" i="8"/>
  <c r="EA48" i="8"/>
  <c r="N36" i="8"/>
  <c r="AG28" i="8"/>
  <c r="EK25" i="8"/>
  <c r="DN55" i="8"/>
  <c r="Y35" i="8"/>
  <c r="FE58" i="8"/>
  <c r="FR62" i="8"/>
  <c r="DQ36" i="8"/>
  <c r="EB61" i="8"/>
  <c r="DZ47" i="8"/>
  <c r="FJ28" i="8"/>
  <c r="BV34" i="8"/>
  <c r="V37" i="8"/>
  <c r="EK26" i="8"/>
  <c r="EO38" i="8"/>
  <c r="FO65" i="8"/>
  <c r="W53" i="8"/>
  <c r="DY63" i="8"/>
  <c r="Z45" i="8"/>
  <c r="FD35" i="8"/>
  <c r="W64" i="8"/>
  <c r="W23" i="8"/>
  <c r="FM38" i="8"/>
  <c r="Z25" i="8"/>
  <c r="W47" i="8"/>
  <c r="FR39" i="8"/>
  <c r="GH49" i="8"/>
  <c r="EQ60" i="8"/>
  <c r="BP43" i="8"/>
  <c r="FD16" i="8"/>
  <c r="FD87" i="8" s="1"/>
  <c r="FR61" i="8"/>
  <c r="AI48" i="8"/>
  <c r="CB54" i="8"/>
  <c r="GG53" i="8"/>
  <c r="Y62" i="8"/>
  <c r="DQ23" i="8"/>
  <c r="FE23" i="8"/>
  <c r="DZ17" i="8"/>
  <c r="AG35" i="8"/>
  <c r="FJ50" i="8"/>
  <c r="FO42" i="8"/>
  <c r="EW53" i="8"/>
  <c r="V20" i="8"/>
  <c r="FH55" i="8"/>
  <c r="FO46" i="8"/>
  <c r="P35" i="8"/>
  <c r="EW25" i="8"/>
  <c r="FM39" i="8"/>
  <c r="FR24" i="8"/>
  <c r="EI65" i="8"/>
  <c r="GE57" i="8"/>
  <c r="CF34" i="8"/>
  <c r="CD24" i="8"/>
  <c r="CD20" i="8"/>
  <c r="CD53" i="8"/>
  <c r="DE17" i="8"/>
  <c r="AQ17" i="8"/>
  <c r="DE26" i="8"/>
  <c r="AQ47" i="8"/>
  <c r="CF21" i="8"/>
  <c r="DE27" i="8"/>
  <c r="DE50" i="8"/>
  <c r="AQ56" i="8"/>
  <c r="CD23" i="8"/>
  <c r="DE64" i="8"/>
  <c r="CD62" i="8"/>
  <c r="EA60" i="8"/>
  <c r="AA64" i="8"/>
  <c r="FI23" i="8"/>
  <c r="P57" i="8"/>
  <c r="AO19" i="8"/>
  <c r="AG23" i="8"/>
  <c r="FJ24" i="8"/>
  <c r="EY51" i="8"/>
  <c r="GD49" i="8"/>
  <c r="Y49" i="8"/>
  <c r="W18" i="8"/>
  <c r="ET32" i="8"/>
  <c r="ET40" i="8" s="1"/>
  <c r="ET66" i="8" s="1"/>
  <c r="DQ21" i="8"/>
  <c r="EO44" i="8"/>
  <c r="EK20" i="8"/>
  <c r="DZ55" i="8"/>
  <c r="V64" i="8"/>
  <c r="Z50" i="8"/>
  <c r="FK46" i="8"/>
  <c r="DY22" i="8"/>
  <c r="J24" i="8"/>
  <c r="FC60" i="8"/>
  <c r="GH38" i="8"/>
  <c r="W56" i="8"/>
  <c r="GH52" i="8"/>
  <c r="FJ37" i="8"/>
  <c r="FC52" i="8"/>
  <c r="AA36" i="8"/>
  <c r="J49" i="8"/>
  <c r="FI64" i="8"/>
  <c r="FO64" i="8"/>
  <c r="GE43" i="8"/>
  <c r="GG16" i="8"/>
  <c r="GG87" i="8" s="1"/>
  <c r="FJ17" i="8"/>
  <c r="BV28" i="8"/>
  <c r="EF23" i="8"/>
  <c r="FJ23" i="8"/>
  <c r="EV47" i="8"/>
  <c r="DO28" i="8"/>
  <c r="AA21" i="8"/>
  <c r="DQ64" i="8"/>
  <c r="BP52" i="8"/>
  <c r="FI48" i="8"/>
  <c r="V47" i="8"/>
  <c r="FJ27" i="8"/>
  <c r="K48" i="8"/>
  <c r="P63" i="8"/>
  <c r="DZ36" i="8"/>
  <c r="FE19" i="8"/>
  <c r="GE58" i="8"/>
  <c r="K62" i="8"/>
  <c r="AG61" i="8"/>
  <c r="DT49" i="8"/>
  <c r="GE23" i="8"/>
  <c r="FI50" i="8"/>
  <c r="EB33" i="8"/>
  <c r="R408" i="3"/>
  <c r="AL408" i="3"/>
  <c r="CD408" i="3"/>
  <c r="BU408" i="3"/>
  <c r="AO408" i="3"/>
  <c r="E408" i="3"/>
  <c r="EY18" i="8"/>
  <c r="BP65" i="8"/>
  <c r="EA34" i="8"/>
  <c r="EA42" i="8"/>
  <c r="EA88" i="8" s="1"/>
  <c r="FC63" i="8"/>
  <c r="AB57" i="8"/>
  <c r="W62" i="8"/>
  <c r="EW42" i="8"/>
  <c r="DY47" i="8"/>
  <c r="DY43" i="8"/>
  <c r="J27" i="8"/>
  <c r="DN21" i="8"/>
  <c r="BV38" i="8"/>
  <c r="AG52" i="8"/>
  <c r="AO26" i="8"/>
  <c r="FE42" i="8"/>
  <c r="FI37" i="8"/>
  <c r="DW46" i="8"/>
  <c r="AF42" i="8"/>
  <c r="AF88" i="8" s="1"/>
  <c r="DO16" i="8"/>
  <c r="DO87" i="8" s="1"/>
  <c r="BV61" i="8"/>
  <c r="J42" i="8"/>
  <c r="J88" i="8" s="1"/>
  <c r="DN27" i="8"/>
  <c r="DY49" i="8"/>
  <c r="GD27" i="8"/>
  <c r="Y48" i="8"/>
  <c r="AB48" i="8"/>
  <c r="GG45" i="8"/>
  <c r="FC25" i="8"/>
  <c r="FD57" i="8"/>
  <c r="DT38" i="8"/>
  <c r="EA61" i="8"/>
  <c r="DN16" i="8"/>
  <c r="DN87" i="8" s="1"/>
  <c r="EF37" i="8"/>
  <c r="AA32" i="8"/>
  <c r="AA40" i="8" s="1"/>
  <c r="AA81" i="8" s="1"/>
  <c r="AG55" i="8"/>
  <c r="AR32" i="8"/>
  <c r="AR40" i="8" s="1"/>
  <c r="AR66" i="8" s="1"/>
  <c r="BV59" i="8"/>
  <c r="FC45" i="8"/>
  <c r="FD26" i="8"/>
  <c r="BV27" i="8"/>
  <c r="N23" i="8"/>
  <c r="AR54" i="8"/>
  <c r="DW44" i="8"/>
  <c r="FC32" i="8"/>
  <c r="FC40" i="8" s="1"/>
  <c r="FC66" i="8" s="1"/>
  <c r="FC88" i="8" s="1"/>
  <c r="EF36" i="8"/>
  <c r="AB60" i="8"/>
  <c r="DN33" i="8"/>
  <c r="FH19" i="8"/>
  <c r="GD52" i="8"/>
  <c r="ED34" i="8"/>
  <c r="FJ34" i="8"/>
  <c r="EA46" i="8"/>
  <c r="J17" i="8"/>
  <c r="AR17" i="8"/>
  <c r="DZ24" i="8"/>
  <c r="Z16" i="8"/>
  <c r="Z29" i="8" s="1"/>
  <c r="FI20" i="8"/>
  <c r="EF22" i="8"/>
  <c r="V54" i="8"/>
  <c r="FH54" i="8"/>
  <c r="FR21" i="8"/>
  <c r="AI22" i="8"/>
  <c r="GH23" i="8"/>
  <c r="AI62" i="8"/>
  <c r="W35" i="8"/>
  <c r="CB45" i="8"/>
  <c r="DO21" i="8"/>
  <c r="EW37" i="8"/>
  <c r="EO34" i="8"/>
  <c r="GH42" i="8"/>
  <c r="GH88" i="8" s="1"/>
  <c r="ED20" i="8"/>
  <c r="ET57" i="8"/>
  <c r="FM25" i="8"/>
  <c r="FI32" i="8"/>
  <c r="FI40" i="8" s="1"/>
  <c r="FI66" i="8" s="1"/>
  <c r="DT52" i="8"/>
  <c r="GE52" i="8"/>
  <c r="FI19" i="8"/>
  <c r="EV35" i="8"/>
  <c r="EY55" i="8"/>
  <c r="AA60" i="8"/>
  <c r="DO45" i="8"/>
  <c r="FM63" i="8"/>
  <c r="EO28" i="8"/>
  <c r="DZ46" i="8"/>
  <c r="DO52" i="8"/>
  <c r="EA63" i="8"/>
  <c r="GG47" i="8"/>
  <c r="FM62" i="8"/>
  <c r="FR32" i="8"/>
  <c r="FR40" i="8" s="1"/>
  <c r="FR66" i="8" s="1"/>
  <c r="FC57" i="8"/>
  <c r="EO51" i="8"/>
  <c r="V55" i="8"/>
  <c r="FH53" i="8"/>
  <c r="DY17" i="8"/>
  <c r="BV33" i="8"/>
  <c r="AF58" i="8"/>
  <c r="EA28" i="8"/>
  <c r="W19" i="8"/>
  <c r="DQ63" i="8"/>
  <c r="FM24" i="8"/>
  <c r="EI43" i="8"/>
  <c r="EO32" i="8"/>
  <c r="EO40" i="8" s="1"/>
  <c r="EO66" i="8" s="1"/>
  <c r="EO88" i="8" s="1"/>
  <c r="EN46" i="8"/>
  <c r="V56" i="8"/>
  <c r="EN22" i="8"/>
  <c r="N32" i="8"/>
  <c r="N40" i="8" s="1"/>
  <c r="N66" i="8" s="1"/>
  <c r="Z44" i="8"/>
  <c r="FR38" i="8"/>
  <c r="AB62" i="8"/>
  <c r="Z53" i="8"/>
  <c r="P42" i="8"/>
  <c r="P88" i="8" s="1"/>
  <c r="FJ20" i="8"/>
  <c r="CB33" i="8"/>
  <c r="P34" i="8"/>
  <c r="AM48" i="8"/>
  <c r="AB35" i="8"/>
  <c r="FK34" i="8"/>
  <c r="BV64" i="8"/>
  <c r="EW46" i="8"/>
  <c r="FH36" i="8"/>
  <c r="CB34" i="8"/>
  <c r="FE27" i="8"/>
  <c r="FM57" i="8"/>
  <c r="EF55" i="8"/>
  <c r="EF24" i="8"/>
  <c r="P48" i="8"/>
  <c r="FE45" i="8"/>
  <c r="GE44" i="8"/>
  <c r="ED53" i="8"/>
  <c r="AG57" i="8"/>
  <c r="EV39" i="8"/>
  <c r="P37" i="8"/>
  <c r="AB16" i="8"/>
  <c r="AB87" i="8" s="1"/>
  <c r="AG27" i="8"/>
  <c r="EK38" i="8"/>
  <c r="AI52" i="8"/>
  <c r="EK22" i="8"/>
  <c r="EN38" i="8"/>
  <c r="DT16" i="8"/>
  <c r="DT87" i="8" s="1"/>
  <c r="GE48" i="8"/>
  <c r="DY59" i="8"/>
  <c r="FE16" i="8"/>
  <c r="FE87" i="8" s="1"/>
  <c r="AB38" i="8"/>
  <c r="AG60" i="8"/>
  <c r="DQ51" i="8"/>
  <c r="FR28" i="8"/>
  <c r="EQ48" i="8"/>
  <c r="AI19" i="8"/>
  <c r="FI43" i="8"/>
  <c r="AI56" i="8"/>
  <c r="CB43" i="8"/>
  <c r="AI42" i="8"/>
  <c r="AI88" i="8" s="1"/>
  <c r="ET43" i="8"/>
  <c r="W49" i="8"/>
  <c r="EV57" i="8"/>
  <c r="W26" i="8"/>
  <c r="GE22" i="8"/>
  <c r="AF33" i="8"/>
  <c r="BV54" i="8"/>
  <c r="W28" i="8"/>
  <c r="GH63" i="8"/>
  <c r="GG60" i="8"/>
  <c r="EO49" i="8"/>
  <c r="DY32" i="8"/>
  <c r="DY40" i="8" s="1"/>
  <c r="DY66" i="8" s="1"/>
  <c r="FH62" i="8"/>
  <c r="EF27" i="8"/>
  <c r="GD54" i="8"/>
  <c r="AR46" i="8"/>
  <c r="AF32" i="8"/>
  <c r="AF40" i="8" s="1"/>
  <c r="AF81" i="8" s="1"/>
  <c r="EV61" i="8"/>
  <c r="N20" i="8"/>
  <c r="FC43" i="8"/>
  <c r="FH38" i="8"/>
  <c r="CB52" i="8"/>
  <c r="DW34" i="8"/>
  <c r="K54" i="8"/>
  <c r="FI51" i="8"/>
  <c r="AG18" i="8"/>
  <c r="EN47" i="8"/>
  <c r="GG55" i="8"/>
  <c r="FI45" i="8"/>
  <c r="FK23" i="8"/>
  <c r="FI61" i="8"/>
  <c r="Y59" i="8"/>
  <c r="N61" i="8"/>
  <c r="K26" i="8"/>
  <c r="AR18" i="8"/>
  <c r="GH65" i="8"/>
  <c r="P61" i="8"/>
  <c r="EB32" i="8"/>
  <c r="EB40" i="8" s="1"/>
  <c r="EB66" i="8" s="1"/>
  <c r="Z24" i="8"/>
  <c r="FM46" i="8"/>
  <c r="FI59" i="8"/>
  <c r="EO20" i="8"/>
  <c r="FK64" i="8"/>
  <c r="GH64" i="8"/>
  <c r="AA17" i="8"/>
  <c r="EV44" i="8"/>
  <c r="EK55" i="8"/>
  <c r="GG48" i="8"/>
  <c r="K65" i="8"/>
  <c r="AM65" i="8"/>
  <c r="EQ44" i="8"/>
  <c r="EQ17" i="8"/>
  <c r="EN33" i="8"/>
  <c r="FR47" i="8"/>
  <c r="EW58" i="8"/>
  <c r="EB42" i="8"/>
  <c r="EB88" i="8" s="1"/>
  <c r="DY54" i="8"/>
  <c r="AA55" i="8"/>
  <c r="FM52" i="8"/>
  <c r="GE59" i="8"/>
  <c r="BV22" i="8"/>
  <c r="AG19" i="8"/>
  <c r="FM36" i="8"/>
  <c r="Z35" i="8"/>
  <c r="CB47" i="8"/>
  <c r="DT17" i="8"/>
  <c r="AI39" i="8"/>
  <c r="DY56" i="8"/>
  <c r="AM55" i="8"/>
  <c r="AR33" i="8"/>
  <c r="V28" i="8"/>
  <c r="FH28" i="8"/>
  <c r="GG25" i="8"/>
  <c r="AO35" i="8"/>
  <c r="EF58" i="8"/>
  <c r="AI49" i="8"/>
  <c r="CB28" i="8"/>
  <c r="FH42" i="8"/>
  <c r="DO63" i="8"/>
  <c r="AM52" i="8"/>
  <c r="Z39" i="8"/>
  <c r="AB46" i="8"/>
  <c r="FC50" i="8"/>
  <c r="EB17" i="8"/>
  <c r="AA34" i="8"/>
  <c r="FR49" i="8"/>
  <c r="EQ53" i="8"/>
  <c r="AF23" i="8"/>
  <c r="AG24" i="8"/>
  <c r="AB55" i="8"/>
  <c r="FI33" i="8"/>
  <c r="EY38" i="8"/>
  <c r="FR20" i="8"/>
  <c r="K49" i="8"/>
  <c r="DQ47" i="8"/>
  <c r="DT20" i="8"/>
  <c r="DW64" i="8"/>
  <c r="EF35" i="8"/>
  <c r="ET34" i="8"/>
  <c r="GD61" i="8"/>
  <c r="EN61" i="8"/>
  <c r="AB19" i="8"/>
  <c r="DE62" i="8"/>
  <c r="CF44" i="8"/>
  <c r="CD64" i="8"/>
  <c r="DE61" i="8"/>
  <c r="DE56" i="8"/>
  <c r="CD46" i="8"/>
  <c r="CF47" i="8"/>
  <c r="AQ32" i="8"/>
  <c r="AQ40" i="8" s="1"/>
  <c r="AQ66" i="8" s="1"/>
  <c r="CF17" i="8"/>
  <c r="CD37" i="8"/>
  <c r="CF20" i="8"/>
  <c r="CF16" i="8"/>
  <c r="CF87" i="8" s="1"/>
  <c r="AQ25" i="8"/>
  <c r="CD21" i="8"/>
  <c r="DE36" i="8"/>
  <c r="AQ55" i="8"/>
  <c r="CD25" i="8"/>
  <c r="DE21" i="8"/>
  <c r="AQ20" i="8"/>
  <c r="DE51" i="8"/>
  <c r="CF19" i="8"/>
  <c r="DE49" i="8"/>
  <c r="CF32" i="8"/>
  <c r="CF40" i="8" s="1"/>
  <c r="CF66" i="8" s="1"/>
  <c r="EN36" i="8"/>
  <c r="GE45" i="8"/>
  <c r="FE63" i="8"/>
  <c r="GE28" i="8"/>
  <c r="CB53" i="8"/>
  <c r="AI45" i="8"/>
  <c r="FC48" i="8"/>
  <c r="DW19" i="8"/>
  <c r="EY52" i="8"/>
  <c r="K22" i="8"/>
  <c r="Y25" i="8"/>
  <c r="Z48" i="8"/>
  <c r="GH25" i="8"/>
  <c r="P38" i="8"/>
  <c r="FJ48" i="8"/>
  <c r="GE17" i="8"/>
  <c r="Y64" i="8"/>
  <c r="DZ42" i="8"/>
  <c r="DZ88" i="8" s="1"/>
  <c r="Z38" i="8"/>
  <c r="Z59" i="8"/>
  <c r="J21" i="8"/>
  <c r="Y51" i="8"/>
  <c r="FJ57" i="8"/>
  <c r="EQ64" i="8"/>
  <c r="EY16" i="8"/>
  <c r="EY29" i="8" s="1"/>
  <c r="K44" i="8"/>
  <c r="FM23" i="8"/>
  <c r="FK43" i="8"/>
  <c r="AG38" i="8"/>
  <c r="DW60" i="8"/>
  <c r="EI34" i="8"/>
  <c r="GE42" i="8"/>
  <c r="GE88" i="8" s="1"/>
  <c r="DQ35" i="8"/>
  <c r="FO22" i="8"/>
  <c r="AM60" i="8"/>
  <c r="FO21" i="8"/>
  <c r="EN45" i="8"/>
  <c r="CB64" i="8"/>
  <c r="ED45" i="8"/>
  <c r="GG27" i="8"/>
  <c r="AR52" i="8"/>
  <c r="AG51" i="8"/>
  <c r="AA61" i="8"/>
  <c r="DN19" i="8"/>
  <c r="EF45" i="8"/>
  <c r="AI63" i="8"/>
  <c r="FC17" i="8"/>
  <c r="AF54" i="8"/>
  <c r="FK39" i="8"/>
  <c r="DY64" i="8"/>
  <c r="GG22" i="8"/>
  <c r="EB26" i="8"/>
  <c r="EA22" i="8"/>
  <c r="AI51" i="8"/>
  <c r="Z17" i="8"/>
  <c r="GE47" i="8"/>
  <c r="AB47" i="8"/>
  <c r="EY36" i="8"/>
  <c r="Y24" i="8"/>
  <c r="DO59" i="8"/>
  <c r="EA45" i="8"/>
  <c r="FD37" i="8"/>
  <c r="CB42" i="8"/>
  <c r="CB88" i="8" s="1"/>
  <c r="FK25" i="8"/>
  <c r="ET62" i="8"/>
  <c r="BP24" i="8"/>
  <c r="BV17" i="8"/>
  <c r="DY33" i="8"/>
  <c r="GE55" i="8"/>
  <c r="AR49" i="8"/>
  <c r="ED58" i="8"/>
  <c r="EO65" i="8"/>
  <c r="V26" i="8"/>
  <c r="V51" i="8"/>
  <c r="FK47" i="8"/>
  <c r="Y39" i="8"/>
  <c r="DN18" i="8"/>
  <c r="GH51" i="8"/>
  <c r="EI28" i="8"/>
  <c r="EV26" i="8"/>
  <c r="W58" i="8"/>
  <c r="EF19" i="8"/>
  <c r="DO51" i="8"/>
  <c r="AG39" i="8"/>
  <c r="GE54" i="8"/>
  <c r="FC24" i="8"/>
  <c r="AG56" i="8"/>
  <c r="FK19" i="8"/>
  <c r="AI47" i="8"/>
  <c r="EO52" i="8"/>
  <c r="FC34" i="8"/>
  <c r="FE44" i="8"/>
  <c r="AF34" i="8"/>
  <c r="AM28" i="8"/>
  <c r="N25" i="8"/>
  <c r="CB24" i="8"/>
  <c r="FD20" i="8"/>
  <c r="EI25" i="8"/>
  <c r="ET54" i="8"/>
  <c r="GH26" i="8"/>
  <c r="AO42" i="8"/>
  <c r="AO88" i="8" s="1"/>
  <c r="DZ43" i="8"/>
  <c r="AG54" i="8"/>
  <c r="DQ33" i="8"/>
  <c r="GH36" i="8"/>
  <c r="Y52" i="8"/>
  <c r="AO38" i="8"/>
  <c r="EV46" i="8"/>
  <c r="GD47" i="8"/>
  <c r="DN22" i="8"/>
  <c r="AI20" i="8"/>
  <c r="AR37" i="8"/>
  <c r="FO16" i="8"/>
  <c r="FO29" i="8" s="1"/>
  <c r="EB22" i="8"/>
  <c r="DO25" i="8"/>
  <c r="AO51" i="8"/>
  <c r="FH43" i="8"/>
  <c r="FD34" i="8"/>
  <c r="DW28" i="8"/>
  <c r="GE49" i="8"/>
  <c r="ET37" i="8"/>
  <c r="EV37" i="8"/>
  <c r="DW26" i="8"/>
  <c r="FD62" i="8"/>
  <c r="FJ22" i="8"/>
  <c r="EW39" i="8"/>
  <c r="GG42" i="8"/>
  <c r="GG88" i="8" s="1"/>
  <c r="EW64" i="8"/>
  <c r="FK22" i="8"/>
  <c r="FD58" i="8"/>
  <c r="EK58" i="8"/>
  <c r="FH56" i="8"/>
  <c r="AO33" i="8"/>
  <c r="DZ54" i="8"/>
  <c r="EQ57" i="8"/>
  <c r="DZ63" i="8"/>
  <c r="P60" i="8"/>
  <c r="EO56" i="8"/>
  <c r="EB24" i="8"/>
  <c r="FH48" i="8"/>
  <c r="GH50" i="8"/>
  <c r="FI60" i="8"/>
  <c r="AG37" i="8"/>
  <c r="GE24" i="8"/>
  <c r="AQ57" i="8"/>
  <c r="AQ21" i="8"/>
  <c r="CD48" i="8"/>
  <c r="AQ34" i="8"/>
  <c r="CD55" i="8"/>
  <c r="CD49" i="8"/>
  <c r="CF42" i="8"/>
  <c r="CF88" i="8" s="1"/>
  <c r="CF25" i="8"/>
  <c r="AQ46" i="8"/>
  <c r="AQ54" i="8"/>
  <c r="CD16" i="8"/>
  <c r="CD87" i="8" s="1"/>
  <c r="DE59" i="8"/>
  <c r="AQ28" i="8"/>
  <c r="CD36" i="8"/>
  <c r="CD56" i="8"/>
  <c r="AQ49" i="8"/>
  <c r="CF57" i="8"/>
  <c r="AQ26" i="8"/>
  <c r="AQ61" i="8"/>
  <c r="CF64" i="8"/>
  <c r="AQ33" i="8"/>
  <c r="CF35" i="8"/>
  <c r="CF39" i="8"/>
  <c r="AR56" i="8"/>
  <c r="FE22" i="8"/>
  <c r="FH52" i="8"/>
  <c r="EY47" i="8"/>
  <c r="DQ62" i="8"/>
  <c r="FI26" i="8"/>
  <c r="FR57" i="8"/>
  <c r="EO19" i="8"/>
  <c r="FI22" i="8"/>
  <c r="Z33" i="8"/>
  <c r="CB36" i="8"/>
  <c r="N17" i="8"/>
  <c r="FE32" i="8"/>
  <c r="FE40" i="8" s="1"/>
  <c r="FE66" i="8" s="1"/>
  <c r="FE88" i="8" s="1"/>
  <c r="EB48" i="8"/>
  <c r="P52" i="8"/>
  <c r="EO24" i="8"/>
  <c r="AA37" i="8"/>
  <c r="EY58" i="8"/>
  <c r="FK27" i="8"/>
  <c r="BP63" i="8"/>
  <c r="DO26" i="8"/>
  <c r="EA56" i="8"/>
  <c r="AF46" i="8"/>
  <c r="V60" i="8"/>
  <c r="FR59" i="8"/>
  <c r="AR24" i="8"/>
  <c r="AB52" i="8"/>
  <c r="GG56" i="8"/>
  <c r="EO17" i="8"/>
  <c r="Z20" i="8"/>
  <c r="EQ65" i="8"/>
  <c r="GG65" i="8"/>
  <c r="DT37" i="8"/>
  <c r="AR55" i="8"/>
  <c r="W43" i="8"/>
  <c r="FK52" i="8"/>
  <c r="AG17" i="8"/>
  <c r="Z51" i="8"/>
  <c r="EN58" i="8"/>
  <c r="Y56" i="8"/>
  <c r="ED28" i="8"/>
  <c r="EQ55" i="8"/>
  <c r="EV54" i="8"/>
  <c r="DZ65" i="8"/>
  <c r="DY19" i="8"/>
  <c r="AF61" i="8"/>
  <c r="EB23" i="8"/>
  <c r="P18" i="8"/>
  <c r="FM60" i="8"/>
  <c r="DY39" i="8"/>
  <c r="EY44" i="8"/>
  <c r="EA51" i="8"/>
  <c r="FR63" i="8"/>
  <c r="FE28" i="8"/>
  <c r="ET59" i="8"/>
  <c r="EI24" i="8"/>
  <c r="EY48" i="8"/>
  <c r="FH65" i="8"/>
  <c r="DY42" i="8"/>
  <c r="DY88" i="8" s="1"/>
  <c r="FC46" i="8"/>
  <c r="EW19" i="8"/>
  <c r="AM39" i="8"/>
  <c r="EQ25" i="8"/>
  <c r="ET21" i="8"/>
  <c r="FO59" i="8"/>
  <c r="ED21" i="8"/>
  <c r="EN18" i="8"/>
  <c r="N52" i="8"/>
  <c r="ET61" i="8"/>
  <c r="AB39" i="8"/>
  <c r="W63" i="8"/>
  <c r="DT19" i="8"/>
  <c r="V45" i="8"/>
  <c r="Y53" i="8"/>
  <c r="GE33" i="8"/>
  <c r="ET46" i="8"/>
  <c r="AA59" i="8"/>
  <c r="GH32" i="8"/>
  <c r="GH40" i="8" s="1"/>
  <c r="GH66" i="8" s="1"/>
  <c r="FO60" i="8"/>
  <c r="GE39" i="8"/>
  <c r="N63" i="8"/>
  <c r="EN43" i="8"/>
  <c r="DZ51" i="8"/>
  <c r="GE62" i="8"/>
  <c r="EI47" i="8"/>
  <c r="ED50" i="8"/>
  <c r="FR33" i="8"/>
  <c r="AM25" i="8"/>
  <c r="P64" i="8"/>
  <c r="N53" i="8"/>
  <c r="EW60" i="8"/>
  <c r="AR47" i="8"/>
  <c r="GG35" i="8"/>
  <c r="FO25" i="8"/>
  <c r="FE20" i="8"/>
  <c r="DN54" i="8"/>
  <c r="EV59" i="8"/>
  <c r="AO57" i="8"/>
  <c r="AA33" i="8"/>
  <c r="DZ64" i="8"/>
  <c r="GG33" i="8"/>
  <c r="FJ33" i="8"/>
  <c r="FD38" i="8"/>
  <c r="FH58" i="8"/>
  <c r="AG47" i="8"/>
  <c r="EV53" i="8"/>
  <c r="DW18" i="8"/>
  <c r="K38" i="8"/>
  <c r="AO59" i="8"/>
  <c r="AR50" i="8"/>
  <c r="BP32" i="8"/>
  <c r="BP40" i="8" s="1"/>
  <c r="BP66" i="8" s="1"/>
  <c r="BV43" i="8"/>
  <c r="FK42" i="8"/>
  <c r="FJ65" i="8"/>
  <c r="EI52" i="8"/>
  <c r="FO34" i="8"/>
  <c r="EW49" i="8"/>
  <c r="GG61" i="8"/>
  <c r="ED64" i="8"/>
  <c r="FD46" i="8"/>
  <c r="EQ23" i="8"/>
  <c r="J61" i="8"/>
  <c r="ET17" i="8"/>
  <c r="EY24" i="8"/>
  <c r="W17" i="8"/>
  <c r="EQ32" i="8"/>
  <c r="EQ40" i="8" s="1"/>
  <c r="EQ66" i="8" s="1"/>
  <c r="EO61" i="8"/>
  <c r="AM21" i="8"/>
  <c r="AI27" i="8"/>
  <c r="FO32" i="8"/>
  <c r="FO40" i="8" s="1"/>
  <c r="FO66" i="8" s="1"/>
  <c r="FO88" i="8" s="1"/>
  <c r="ED62" i="8"/>
  <c r="FO54" i="8"/>
  <c r="FK21" i="8"/>
  <c r="DT25" i="8"/>
  <c r="J57" i="8"/>
  <c r="K27" i="8"/>
  <c r="W57" i="8"/>
  <c r="ET42" i="8"/>
  <c r="AG21" i="8"/>
  <c r="V34" i="8"/>
  <c r="FJ46" i="8"/>
  <c r="GG49" i="8"/>
  <c r="FH27" i="8"/>
  <c r="EY53" i="8"/>
  <c r="DQ25" i="8"/>
  <c r="AB33" i="8"/>
  <c r="AI21" i="8"/>
  <c r="GH34" i="8"/>
  <c r="EK56" i="8"/>
  <c r="AG64" i="8"/>
  <c r="DY35" i="8"/>
  <c r="FH17" i="8"/>
  <c r="AA43" i="8"/>
  <c r="FJ56" i="8"/>
  <c r="EA39" i="8"/>
  <c r="DZ23" i="8"/>
  <c r="EI55" i="8"/>
  <c r="AO45" i="8"/>
  <c r="DT64" i="8"/>
  <c r="FJ38" i="8"/>
  <c r="J51" i="8"/>
  <c r="FO43" i="8"/>
  <c r="EA58" i="8"/>
  <c r="EF39" i="8"/>
  <c r="EN49" i="8"/>
  <c r="FJ26" i="8"/>
  <c r="GH19" i="8"/>
  <c r="P62" i="8"/>
  <c r="EN60" i="8"/>
  <c r="AO25" i="8"/>
  <c r="AF20" i="8"/>
  <c r="K56" i="8"/>
  <c r="EO46" i="8"/>
  <c r="EO60" i="8"/>
  <c r="FH57" i="8"/>
  <c r="EQ20" i="8"/>
  <c r="FJ61" i="8"/>
  <c r="EB38" i="8"/>
  <c r="GH22" i="8"/>
  <c r="EB65" i="8"/>
  <c r="FD52" i="8"/>
  <c r="AI43" i="8"/>
  <c r="Y55" i="8"/>
  <c r="AB50" i="8"/>
  <c r="EN17" i="8"/>
  <c r="Z52" i="8"/>
  <c r="GH28" i="8"/>
  <c r="AB32" i="8"/>
  <c r="AB40" i="8" s="1"/>
  <c r="AB81" i="8" s="1"/>
  <c r="FE51" i="8"/>
  <c r="CB37" i="8"/>
  <c r="Y32" i="8"/>
  <c r="Y40" i="8" s="1"/>
  <c r="Y81" i="8" s="1"/>
  <c r="DY48" i="8"/>
  <c r="GE35" i="8"/>
  <c r="GD48" i="8"/>
  <c r="DW25" i="8"/>
  <c r="AR64" i="8"/>
  <c r="DN23" i="8"/>
  <c r="K63" i="8"/>
  <c r="DN42" i="8"/>
  <c r="FM50" i="8"/>
  <c r="K23" i="8"/>
  <c r="AA63" i="8"/>
  <c r="EY62" i="8"/>
  <c r="AF24" i="8"/>
  <c r="BP64" i="8"/>
  <c r="Y46" i="8"/>
  <c r="ED33" i="8"/>
  <c r="DN53" i="8"/>
  <c r="AI57" i="8"/>
  <c r="FD61" i="8"/>
  <c r="FI16" i="8"/>
  <c r="FI87" i="8" s="1"/>
  <c r="FD54" i="8"/>
  <c r="DZ27" i="8"/>
  <c r="CB44" i="8"/>
  <c r="DO42" i="8"/>
  <c r="DO88" i="8" s="1"/>
  <c r="EY60" i="8"/>
  <c r="EF33" i="8"/>
  <c r="FC18" i="8"/>
  <c r="EK61" i="8"/>
  <c r="FI42" i="8"/>
  <c r="FI88" i="8" s="1"/>
  <c r="EK64" i="8"/>
  <c r="FK55" i="8"/>
  <c r="BV48" i="8"/>
  <c r="FR46" i="8"/>
  <c r="GE26" i="8"/>
  <c r="DQ57" i="8"/>
  <c r="EK34" i="8"/>
  <c r="DO36" i="8"/>
  <c r="EA37" i="8"/>
  <c r="FH34" i="8"/>
  <c r="AO49" i="8"/>
  <c r="EO62" i="8"/>
  <c r="FE62" i="8"/>
  <c r="FM34" i="8"/>
  <c r="AB44" i="8"/>
  <c r="J18" i="8"/>
  <c r="FH47" i="8"/>
  <c r="BV18" i="8"/>
  <c r="FE37" i="8"/>
  <c r="DQ56" i="8"/>
  <c r="EF21" i="8"/>
  <c r="AR16" i="8"/>
  <c r="AR87" i="8" s="1"/>
  <c r="DQ48" i="8"/>
  <c r="CB39" i="8"/>
  <c r="FH49" i="8"/>
  <c r="K52" i="8"/>
  <c r="GH33" i="8"/>
  <c r="AM26" i="8"/>
  <c r="FR60" i="8"/>
  <c r="EW16" i="8"/>
  <c r="EW29" i="8" s="1"/>
  <c r="BV51" i="8"/>
  <c r="CX408" i="3"/>
  <c r="CP408" i="3"/>
  <c r="CH408" i="3"/>
  <c r="BZ408" i="3"/>
  <c r="BQ408" i="3"/>
  <c r="AW408" i="3"/>
  <c r="EG408" i="3"/>
  <c r="DQ408" i="3"/>
  <c r="DA408" i="3"/>
  <c r="BL408" i="3"/>
  <c r="AV408" i="3"/>
  <c r="DU408" i="3"/>
  <c r="DE408" i="3"/>
  <c r="CG408" i="3"/>
  <c r="BY408" i="3"/>
  <c r="BP408" i="3"/>
  <c r="AB408" i="3"/>
  <c r="DP408" i="3"/>
  <c r="BS408" i="3"/>
  <c r="BK408" i="3"/>
  <c r="AE408" i="3"/>
  <c r="W408" i="3"/>
  <c r="O408" i="3"/>
  <c r="G408" i="3"/>
  <c r="EB408" i="3"/>
  <c r="DT408" i="3"/>
  <c r="DL408" i="3"/>
  <c r="DD408" i="3"/>
  <c r="CV408" i="3"/>
  <c r="CN408" i="3"/>
  <c r="CF408" i="3"/>
  <c r="AQ408" i="3"/>
  <c r="DG408" i="3"/>
  <c r="CY408" i="3"/>
  <c r="CQ408" i="3"/>
  <c r="BJ408" i="3"/>
  <c r="AT408" i="3"/>
  <c r="V408" i="3"/>
  <c r="F408" i="3"/>
  <c r="EI408" i="3"/>
  <c r="DK408" i="3"/>
  <c r="CM408" i="3"/>
  <c r="CE408" i="3"/>
  <c r="BN408" i="3"/>
  <c r="AX408" i="3"/>
  <c r="AP408" i="3"/>
  <c r="BM408" i="3"/>
  <c r="EX408" i="3"/>
  <c r="ER408" i="3"/>
  <c r="ES408" i="3"/>
  <c r="ET408" i="3"/>
  <c r="EU408" i="3"/>
  <c r="EV408" i="3"/>
  <c r="DR408" i="3"/>
  <c r="BH466" i="3"/>
  <c r="X49" i="4" s="1"/>
  <c r="ET466" i="3"/>
  <c r="ED466" i="3"/>
  <c r="DV466" i="3"/>
  <c r="DR466" i="3"/>
  <c r="CL466" i="3"/>
  <c r="X79" i="4" s="1"/>
  <c r="CP466" i="3"/>
  <c r="X83" i="4" s="1"/>
  <c r="AU466" i="3"/>
  <c r="X33" i="4" s="1"/>
  <c r="ES466" i="3"/>
  <c r="EO48" i="8"/>
  <c r="EY33" i="8"/>
  <c r="AM17" i="8"/>
  <c r="EN32" i="8"/>
  <c r="EN40" i="8" s="1"/>
  <c r="EN81" i="8" s="1"/>
  <c r="GH44" i="8"/>
  <c r="EO466" i="3"/>
  <c r="AA466" i="3"/>
  <c r="X92" i="4" s="1"/>
  <c r="S466" i="3"/>
  <c r="X31" i="4" s="1"/>
  <c r="C208" i="3"/>
  <c r="EY415" i="3"/>
  <c r="EQ415" i="3"/>
  <c r="EI415" i="3"/>
  <c r="EA415" i="3"/>
  <c r="DS415" i="3"/>
  <c r="DK415" i="3"/>
  <c r="DC415" i="3"/>
  <c r="CU415" i="3"/>
  <c r="CM415" i="3"/>
  <c r="CE415" i="3"/>
  <c r="BW415" i="3"/>
  <c r="BO415" i="3"/>
  <c r="BG415" i="3"/>
  <c r="AY415" i="3"/>
  <c r="AQ415" i="3"/>
  <c r="AI415" i="3"/>
  <c r="AA415" i="3"/>
  <c r="S415" i="3"/>
  <c r="K415" i="3"/>
  <c r="DE415" i="3"/>
  <c r="CG415" i="3"/>
  <c r="AK415" i="3"/>
  <c r="EX415" i="3"/>
  <c r="EP415" i="3"/>
  <c r="EH415" i="3"/>
  <c r="DZ415" i="3"/>
  <c r="DR415" i="3"/>
  <c r="DJ415" i="3"/>
  <c r="DB415" i="3"/>
  <c r="CT415" i="3"/>
  <c r="CL415" i="3"/>
  <c r="CD415" i="3"/>
  <c r="BV415" i="3"/>
  <c r="BN415" i="3"/>
  <c r="BF415" i="3"/>
  <c r="AX415" i="3"/>
  <c r="AP415" i="3"/>
  <c r="AH415" i="3"/>
  <c r="Z415" i="3"/>
  <c r="R415" i="3"/>
  <c r="J415" i="3"/>
  <c r="CW415" i="3"/>
  <c r="BA415" i="3"/>
  <c r="U415" i="3"/>
  <c r="EW415" i="3"/>
  <c r="EO415" i="3"/>
  <c r="EG415" i="3"/>
  <c r="DY415" i="3"/>
  <c r="DQ415" i="3"/>
  <c r="DI415" i="3"/>
  <c r="DA415" i="3"/>
  <c r="CS415" i="3"/>
  <c r="CK415" i="3"/>
  <c r="CC415" i="3"/>
  <c r="BU415" i="3"/>
  <c r="BM415" i="3"/>
  <c r="BE415" i="3"/>
  <c r="AW415" i="3"/>
  <c r="AO415" i="3"/>
  <c r="AG415" i="3"/>
  <c r="Y415" i="3"/>
  <c r="Q415" i="3"/>
  <c r="I415" i="3"/>
  <c r="DM415" i="3"/>
  <c r="AS415" i="3"/>
  <c r="E415" i="3"/>
  <c r="EV415" i="3"/>
  <c r="EN415" i="3"/>
  <c r="EF415" i="3"/>
  <c r="DX415" i="3"/>
  <c r="DP415" i="3"/>
  <c r="DH415" i="3"/>
  <c r="CZ415" i="3"/>
  <c r="CR415" i="3"/>
  <c r="CJ415" i="3"/>
  <c r="CB415" i="3"/>
  <c r="BT415" i="3"/>
  <c r="BL415" i="3"/>
  <c r="BD415" i="3"/>
  <c r="AV415" i="3"/>
  <c r="AN415" i="3"/>
  <c r="AF415" i="3"/>
  <c r="X415" i="3"/>
  <c r="P415" i="3"/>
  <c r="H415" i="3"/>
  <c r="DU415" i="3"/>
  <c r="BY415" i="3"/>
  <c r="AC415" i="3"/>
  <c r="EU415" i="3"/>
  <c r="EM415" i="3"/>
  <c r="EE415" i="3"/>
  <c r="DW415" i="3"/>
  <c r="DO415" i="3"/>
  <c r="DG415" i="3"/>
  <c r="CY415" i="3"/>
  <c r="CQ415" i="3"/>
  <c r="CI415" i="3"/>
  <c r="CA415" i="3"/>
  <c r="BS415" i="3"/>
  <c r="BK415" i="3"/>
  <c r="BC415" i="3"/>
  <c r="AU415" i="3"/>
  <c r="AM415" i="3"/>
  <c r="AE415" i="3"/>
  <c r="W415" i="3"/>
  <c r="O415" i="3"/>
  <c r="G415" i="3"/>
  <c r="EK415" i="3"/>
  <c r="BI415" i="3"/>
  <c r="ET415" i="3"/>
  <c r="EL415" i="3"/>
  <c r="ED415" i="3"/>
  <c r="DV415" i="3"/>
  <c r="DN415" i="3"/>
  <c r="DF415" i="3"/>
  <c r="CX415" i="3"/>
  <c r="CP415" i="3"/>
  <c r="CH415" i="3"/>
  <c r="BZ415" i="3"/>
  <c r="BR415" i="3"/>
  <c r="BJ415" i="3"/>
  <c r="BB415" i="3"/>
  <c r="AT415" i="3"/>
  <c r="AL415" i="3"/>
  <c r="AD415" i="3"/>
  <c r="V415" i="3"/>
  <c r="N415" i="3"/>
  <c r="F415" i="3"/>
  <c r="ES415" i="3"/>
  <c r="CO415" i="3"/>
  <c r="ER415" i="3"/>
  <c r="EJ415" i="3"/>
  <c r="EB415" i="3"/>
  <c r="DT415" i="3"/>
  <c r="DL415" i="3"/>
  <c r="DD415" i="3"/>
  <c r="CV415" i="3"/>
  <c r="CN415" i="3"/>
  <c r="CF415" i="3"/>
  <c r="BX415" i="3"/>
  <c r="BP415" i="3"/>
  <c r="BH415" i="3"/>
  <c r="AZ415" i="3"/>
  <c r="AR415" i="3"/>
  <c r="AJ415" i="3"/>
  <c r="AB415" i="3"/>
  <c r="T415" i="3"/>
  <c r="L415" i="3"/>
  <c r="D415" i="3"/>
  <c r="EC415" i="3"/>
  <c r="BQ415" i="3"/>
  <c r="M415" i="3"/>
  <c r="EO79" i="8"/>
  <c r="DY79" i="8"/>
  <c r="DY83" i="8" s="1"/>
  <c r="DY93" i="8" s="1"/>
  <c r="DE79" i="8"/>
  <c r="DE83" i="8" s="1"/>
  <c r="DE93" i="8" s="1"/>
  <c r="CS79" i="8"/>
  <c r="BR79" i="8"/>
  <c r="BD79" i="8"/>
  <c r="AV79" i="8"/>
  <c r="AJ79" i="8"/>
  <c r="AJ83" i="8" s="1"/>
  <c r="AJ93" i="8" s="1"/>
  <c r="EL79" i="8"/>
  <c r="DD79" i="8"/>
  <c r="AB79" i="8"/>
  <c r="AB83" i="8" s="1"/>
  <c r="AB93" i="8" s="1"/>
  <c r="DW79" i="8"/>
  <c r="DW83" i="8" s="1"/>
  <c r="DW93" i="8" s="1"/>
  <c r="DM79" i="8"/>
  <c r="DC79" i="8"/>
  <c r="CK79" i="8"/>
  <c r="CA79" i="8"/>
  <c r="BP79" i="8"/>
  <c r="BF79" i="8"/>
  <c r="AR79" i="8"/>
  <c r="AR83" i="8" s="1"/>
  <c r="AR93" i="8" s="1"/>
  <c r="FF79" i="8"/>
  <c r="EA79" i="8"/>
  <c r="EA83" i="8" s="1"/>
  <c r="EA93" i="8" s="1"/>
  <c r="DQ79" i="8"/>
  <c r="DQ83" i="8" s="1"/>
  <c r="DQ93" i="8" s="1"/>
  <c r="DK79" i="8"/>
  <c r="CM79" i="8"/>
  <c r="BN79" i="8"/>
  <c r="BN83" i="8" s="1"/>
  <c r="AX79" i="8"/>
  <c r="AN79" i="8"/>
  <c r="AN83" i="8" s="1"/>
  <c r="AD79" i="8"/>
  <c r="AD83" i="8" s="1"/>
  <c r="R79" i="8"/>
  <c r="FT79" i="8"/>
  <c r="FT83" i="8" s="1"/>
  <c r="CQ79" i="8"/>
  <c r="CE79" i="8"/>
  <c r="BJ79" i="8"/>
  <c r="AP79" i="8"/>
  <c r="AL79" i="8"/>
  <c r="X79" i="8"/>
  <c r="N79" i="8"/>
  <c r="N83" i="8" s="1"/>
  <c r="N93" i="8" s="1"/>
  <c r="EC79" i="8"/>
  <c r="DS79" i="8"/>
  <c r="BB79" i="8"/>
  <c r="AT79" i="8"/>
  <c r="AF79" i="8"/>
  <c r="AF83" i="8" s="1"/>
  <c r="AF93" i="8" s="1"/>
  <c r="T79" i="8"/>
  <c r="FX79" i="8"/>
  <c r="FR79" i="8"/>
  <c r="FR83" i="8" s="1"/>
  <c r="FR93" i="8" s="1"/>
  <c r="FL79" i="8"/>
  <c r="FL83" i="8" s="1"/>
  <c r="Z79" i="8"/>
  <c r="Z83" i="8" s="1"/>
  <c r="Z93" i="8" s="1"/>
  <c r="V79" i="8"/>
  <c r="V83" i="8" s="1"/>
  <c r="V93" i="8" s="1"/>
  <c r="GC79" i="8"/>
  <c r="GA79" i="8"/>
  <c r="GA83" i="8" s="1"/>
  <c r="FS79" i="8"/>
  <c r="FS83" i="8" s="1"/>
  <c r="FQ79" i="8"/>
  <c r="FQ83" i="8" s="1"/>
  <c r="FO79" i="8"/>
  <c r="FO83" i="8" s="1"/>
  <c r="FO93" i="8" s="1"/>
  <c r="FM79" i="8"/>
  <c r="FM83" i="8" s="1"/>
  <c r="FM93" i="8" s="1"/>
  <c r="FI79" i="8"/>
  <c r="FI83" i="8" s="1"/>
  <c r="FI93" i="8" s="1"/>
  <c r="FG79" i="8"/>
  <c r="FE79" i="8"/>
  <c r="EP408" i="3"/>
  <c r="EO408" i="3"/>
  <c r="EQ408" i="3"/>
  <c r="EY408" i="3"/>
  <c r="E46" i="7"/>
  <c r="E70" i="7"/>
  <c r="F134" i="7"/>
  <c r="E41" i="7"/>
  <c r="E39" i="7"/>
  <c r="E40" i="7"/>
  <c r="E47" i="7"/>
  <c r="E23" i="7"/>
  <c r="E66" i="7"/>
  <c r="E13" i="7"/>
  <c r="E37" i="7"/>
  <c r="E38" i="7"/>
  <c r="E18" i="7"/>
  <c r="E17" i="7"/>
  <c r="E28" i="7"/>
  <c r="E64" i="7"/>
  <c r="E68" i="7"/>
  <c r="F95" i="7"/>
  <c r="E69" i="7"/>
  <c r="E56" i="7"/>
  <c r="F133" i="7"/>
  <c r="F182" i="7"/>
  <c r="E14" i="7"/>
  <c r="E62" i="7"/>
  <c r="F107" i="7"/>
  <c r="E58" i="7"/>
  <c r="F146" i="7"/>
  <c r="G4" i="7"/>
  <c r="E48" i="7"/>
  <c r="E21" i="7"/>
  <c r="F163" i="7"/>
  <c r="E36" i="7"/>
  <c r="E42" i="7"/>
  <c r="E50" i="7"/>
  <c r="F96" i="7"/>
  <c r="F164" i="7"/>
  <c r="E52" i="7"/>
  <c r="F181" i="7"/>
  <c r="E61" i="7"/>
  <c r="E59" i="7"/>
  <c r="E25" i="7"/>
  <c r="F142" i="7"/>
  <c r="F145" i="7"/>
  <c r="E49" i="7"/>
  <c r="F161" i="7"/>
  <c r="E60" i="7"/>
  <c r="E22" i="7"/>
  <c r="E16" i="7"/>
  <c r="E63" i="7"/>
  <c r="E27" i="7"/>
  <c r="E55" i="7"/>
  <c r="E15" i="7"/>
  <c r="F143" i="7"/>
  <c r="F162" i="7"/>
  <c r="E53" i="7"/>
  <c r="F144" i="7"/>
  <c r="E43" i="7"/>
  <c r="E54" i="7"/>
  <c r="F180" i="7"/>
  <c r="E19" i="7"/>
  <c r="F94" i="7"/>
  <c r="F105" i="7"/>
  <c r="E51" i="7"/>
  <c r="E24" i="7"/>
  <c r="FZ79" i="8"/>
  <c r="GF79" i="8"/>
  <c r="GF83" i="8" s="1"/>
  <c r="DZ79" i="8"/>
  <c r="DZ83" i="8" s="1"/>
  <c r="DZ93" i="8" s="1"/>
  <c r="DP79" i="8"/>
  <c r="CN79" i="8"/>
  <c r="CD79" i="8"/>
  <c r="CD83" i="8" s="1"/>
  <c r="CD93" i="8" s="1"/>
  <c r="BC79" i="8"/>
  <c r="AY79" i="8"/>
  <c r="AW79" i="8"/>
  <c r="AS79" i="8"/>
  <c r="AQ79" i="8"/>
  <c r="AQ83" i="8" s="1"/>
  <c r="AQ93" i="8" s="1"/>
  <c r="AO79" i="8"/>
  <c r="AO83" i="8" s="1"/>
  <c r="AO93" i="8" s="1"/>
  <c r="AM79" i="8"/>
  <c r="AM83" i="8" s="1"/>
  <c r="AM93" i="8" s="1"/>
  <c r="AI79" i="8"/>
  <c r="AI83" i="8" s="1"/>
  <c r="AI93" i="8" s="1"/>
  <c r="GJ14" i="8"/>
  <c r="M79" i="8"/>
  <c r="K79" i="8"/>
  <c r="K83" i="8" s="1"/>
  <c r="K93" i="8" s="1"/>
  <c r="GJ15" i="8"/>
  <c r="GI79" i="8"/>
  <c r="GI83" i="8" s="1"/>
  <c r="GE79" i="8"/>
  <c r="GE83" i="8" s="1"/>
  <c r="GE93" i="8" s="1"/>
  <c r="FB79" i="8"/>
  <c r="FB83" i="8" s="1"/>
  <c r="EZ79" i="8"/>
  <c r="EX79" i="8"/>
  <c r="EX83" i="8" s="1"/>
  <c r="EV79" i="8"/>
  <c r="EV83" i="8" s="1"/>
  <c r="EV93" i="8" s="1"/>
  <c r="ET79" i="8"/>
  <c r="ET83" i="8" s="1"/>
  <c r="ET93" i="8" s="1"/>
  <c r="ER79" i="8"/>
  <c r="ER83" i="8" s="1"/>
  <c r="EP79" i="8"/>
  <c r="EP83" i="8" s="1"/>
  <c r="EN79" i="8"/>
  <c r="EN83" i="8" s="1"/>
  <c r="EN93" i="8" s="1"/>
  <c r="EJ79" i="8"/>
  <c r="EH79" i="8"/>
  <c r="CB79" i="8"/>
  <c r="CB83" i="8" s="1"/>
  <c r="CB93" i="8" s="1"/>
  <c r="BX79" i="8"/>
  <c r="BS79" i="8"/>
  <c r="BQ79" i="8"/>
  <c r="BO79" i="8"/>
  <c r="BM79" i="8"/>
  <c r="BK79" i="8"/>
  <c r="EO83" i="8"/>
  <c r="EO93" i="8" s="1"/>
  <c r="ED79" i="8"/>
  <c r="ED83" i="8" s="1"/>
  <c r="ED93" i="8" s="1"/>
  <c r="EB79" i="8"/>
  <c r="EB83" i="8" s="1"/>
  <c r="EB93" i="8" s="1"/>
  <c r="DN79" i="8"/>
  <c r="DN83" i="8" s="1"/>
  <c r="DN93" i="8" s="1"/>
  <c r="DH79" i="8"/>
  <c r="DH83" i="8" s="1"/>
  <c r="CZ79" i="8"/>
  <c r="CR79" i="8"/>
  <c r="CP79" i="8"/>
  <c r="CJ79" i="8"/>
  <c r="CJ83" i="8" s="1"/>
  <c r="CH79" i="8"/>
  <c r="GD79" i="8"/>
  <c r="GD83" i="8" s="1"/>
  <c r="GD93" i="8" s="1"/>
  <c r="FA79" i="8"/>
  <c r="EY79" i="8"/>
  <c r="EY83" i="8" s="1"/>
  <c r="EY93" i="8" s="1"/>
  <c r="EU79" i="8"/>
  <c r="ES79" i="8"/>
  <c r="EQ79" i="8"/>
  <c r="EQ83" i="8" s="1"/>
  <c r="EQ93" i="8" s="1"/>
  <c r="EM79" i="8"/>
  <c r="GJ13" i="8"/>
  <c r="DR79" i="8"/>
  <c r="BI79" i="8"/>
  <c r="GJ12" i="8"/>
  <c r="CW79" i="8"/>
  <c r="CF79" i="8"/>
  <c r="E79" i="8"/>
  <c r="FV79" i="8"/>
  <c r="FP79" i="8"/>
  <c r="FP83" i="8" s="1"/>
  <c r="CT79" i="8"/>
  <c r="FY79" i="8"/>
  <c r="CV79" i="8"/>
  <c r="BV79" i="8"/>
  <c r="BV83" i="8" s="1"/>
  <c r="BV93" i="8" s="1"/>
  <c r="BT79" i="8"/>
  <c r="BL79" i="8"/>
  <c r="H446" i="3"/>
  <c r="BX440" i="3"/>
  <c r="EW444" i="3"/>
  <c r="BY435" i="3"/>
  <c r="U66" i="4" s="1"/>
  <c r="EF420" i="3"/>
  <c r="AF434" i="3"/>
  <c r="T112" i="4" s="1"/>
  <c r="DH414" i="3"/>
  <c r="EW459" i="3"/>
  <c r="DR429" i="3"/>
  <c r="AF433" i="3"/>
  <c r="S112" i="4" s="1"/>
  <c r="V440" i="3"/>
  <c r="AR450" i="3"/>
  <c r="CV432" i="3"/>
  <c r="R98" i="4" s="1"/>
  <c r="EW442" i="3"/>
  <c r="AZ419" i="3"/>
  <c r="DF422" i="3"/>
  <c r="Y444" i="3"/>
  <c r="EE420" i="3"/>
  <c r="CW458" i="3"/>
  <c r="BM414" i="3"/>
  <c r="BW449" i="3"/>
  <c r="BB442" i="3"/>
  <c r="DX443" i="3"/>
  <c r="CD466" i="3"/>
  <c r="X72" i="4" s="1"/>
  <c r="AH466" i="3"/>
  <c r="X25" i="4" s="1"/>
  <c r="L466" i="3"/>
  <c r="X42" i="4" s="1"/>
  <c r="D466" i="3"/>
  <c r="X8" i="4" s="1"/>
  <c r="DX466" i="3"/>
  <c r="AW466" i="3"/>
  <c r="X35" i="4" s="1"/>
  <c r="Z466" i="3"/>
  <c r="J466" i="3"/>
  <c r="X18" i="4" s="1"/>
  <c r="W466" i="3"/>
  <c r="X62" i="4" s="1"/>
  <c r="DU466" i="3"/>
  <c r="BJ466" i="3"/>
  <c r="X51" i="4" s="1"/>
  <c r="AL466" i="3"/>
  <c r="X15" i="4" s="1"/>
  <c r="AD466" i="3"/>
  <c r="X108" i="4" s="1"/>
  <c r="F466" i="3"/>
  <c r="X10" i="4" s="1"/>
  <c r="DI466" i="3"/>
  <c r="X115" i="4" s="1"/>
  <c r="BQ466" i="3"/>
  <c r="X57" i="4" s="1"/>
  <c r="BI466" i="3"/>
  <c r="X50" i="4" s="1"/>
  <c r="AC466" i="3"/>
  <c r="X102" i="4" s="1"/>
  <c r="U466" i="3"/>
  <c r="X39" i="4" s="1"/>
  <c r="F137" i="7"/>
  <c r="DK466" i="3"/>
  <c r="X114" i="4" s="1"/>
  <c r="CB466" i="3"/>
  <c r="X69" i="4" s="1"/>
  <c r="EI466" i="3"/>
  <c r="EV466" i="3"/>
  <c r="CH466" i="3"/>
  <c r="X76" i="4" s="1"/>
  <c r="Y466" i="3"/>
  <c r="X91" i="4" s="1"/>
  <c r="BX466" i="3"/>
  <c r="X67" i="4" s="1"/>
  <c r="EU466" i="3"/>
  <c r="DQ466" i="3"/>
  <c r="CG466" i="3"/>
  <c r="X75" i="4" s="1"/>
  <c r="BB466" i="3"/>
  <c r="X40" i="4" s="1"/>
  <c r="DT466" i="3"/>
  <c r="BV466" i="3"/>
  <c r="X64" i="4" s="1"/>
  <c r="DF466" i="3"/>
  <c r="X99" i="4" s="1"/>
  <c r="BK466" i="3"/>
  <c r="X54" i="4" s="1"/>
  <c r="CE466" i="3"/>
  <c r="X74" i="4" s="1"/>
  <c r="R466" i="3"/>
  <c r="X17" i="4" s="1"/>
  <c r="CT466" i="3"/>
  <c r="X86" i="4" s="1"/>
  <c r="DL466" i="3"/>
  <c r="X116" i="4" s="1"/>
  <c r="BD466" i="3"/>
  <c r="X45" i="4" s="1"/>
  <c r="EW466" i="3"/>
  <c r="DZ466" i="3"/>
  <c r="DS466" i="3"/>
  <c r="CO466" i="3"/>
  <c r="X82" i="4" s="1"/>
  <c r="P466" i="3"/>
  <c r="X113" i="4" s="1"/>
  <c r="CC466" i="3"/>
  <c r="X71" i="4" s="1"/>
  <c r="BF466" i="3"/>
  <c r="X47" i="4" s="1"/>
  <c r="AY466" i="3"/>
  <c r="X36" i="4" s="1"/>
  <c r="AQ466" i="3"/>
  <c r="X27" i="4" s="1"/>
  <c r="AI466" i="3"/>
  <c r="X13" i="4" s="1"/>
  <c r="T466" i="3"/>
  <c r="X41" i="4" s="1"/>
  <c r="M466" i="3"/>
  <c r="X63" i="4" s="1"/>
  <c r="BU466" i="3"/>
  <c r="X60" i="4" s="1"/>
  <c r="AX466" i="3"/>
  <c r="X30" i="4" s="1"/>
  <c r="EG466" i="3"/>
  <c r="X132" i="4" s="1"/>
  <c r="W132" i="4" s="1"/>
  <c r="CX466" i="3"/>
  <c r="X104" i="4" s="1"/>
  <c r="CF466" i="3"/>
  <c r="X73" i="4" s="1"/>
  <c r="BC466" i="3"/>
  <c r="X43" i="4" s="1"/>
  <c r="AJ466" i="3"/>
  <c r="X16" i="4" s="1"/>
  <c r="AM466" i="3"/>
  <c r="X23" i="4" s="1"/>
  <c r="EL466" i="3"/>
  <c r="EE466" i="3"/>
  <c r="DW466" i="3"/>
  <c r="DC466" i="3"/>
  <c r="X94" i="4" s="1"/>
  <c r="CQ466" i="3"/>
  <c r="X89" i="4" s="1"/>
  <c r="CY466" i="3"/>
  <c r="BL466" i="3"/>
  <c r="X53" i="4" s="1"/>
  <c r="AV466" i="3"/>
  <c r="X34" i="4" s="1"/>
  <c r="DN466" i="3"/>
  <c r="CZ466" i="3"/>
  <c r="X106" i="4" s="1"/>
  <c r="BO466" i="3"/>
  <c r="X56" i="4" s="1"/>
  <c r="BA466" i="3"/>
  <c r="X38" i="4" s="1"/>
  <c r="AT466" i="3"/>
  <c r="X29" i="4" s="1"/>
  <c r="AF466" i="3"/>
  <c r="X112" i="4" s="1"/>
  <c r="G466" i="3"/>
  <c r="X12" i="4" s="1"/>
  <c r="BT466" i="3"/>
  <c r="X59" i="4" s="1"/>
  <c r="AO466" i="3"/>
  <c r="X24" i="4" s="1"/>
  <c r="BN466" i="3"/>
  <c r="X55" i="4" s="1"/>
  <c r="AZ466" i="3"/>
  <c r="X37" i="4" s="1"/>
  <c r="AS466" i="3"/>
  <c r="X28" i="4" s="1"/>
  <c r="AE466" i="3"/>
  <c r="X111" i="4" s="1"/>
  <c r="EJ466" i="3"/>
  <c r="DH466" i="3"/>
  <c r="X105" i="4" s="1"/>
  <c r="DB466" i="3"/>
  <c r="X93" i="4" s="1"/>
  <c r="CV466" i="3"/>
  <c r="X98" i="4" s="1"/>
  <c r="DE466" i="3"/>
  <c r="X97" i="4" s="1"/>
  <c r="BM466" i="3"/>
  <c r="X52" i="4" s="1"/>
  <c r="EX466" i="3"/>
  <c r="X140" i="4" s="1"/>
  <c r="EP466" i="3"/>
  <c r="EA466" i="3"/>
  <c r="EB466" i="3"/>
  <c r="DA466" i="3"/>
  <c r="X109" i="4" s="1"/>
  <c r="BG466" i="3"/>
  <c r="X48" i="4" s="1"/>
  <c r="AR466" i="3"/>
  <c r="X22" i="4" s="1"/>
  <c r="EQ466" i="3"/>
  <c r="DG466" i="3"/>
  <c r="X100" i="4" s="1"/>
  <c r="AP466" i="3"/>
  <c r="X26" i="4" s="1"/>
  <c r="DY466" i="3"/>
  <c r="CA466" i="3"/>
  <c r="X70" i="4" s="1"/>
  <c r="BS466" i="3"/>
  <c r="X61" i="4" s="1"/>
  <c r="K466" i="3"/>
  <c r="X32" i="4" s="1"/>
  <c r="AB466" i="3"/>
  <c r="X95" i="4" s="1"/>
  <c r="BE466" i="3"/>
  <c r="X46" i="4" s="1"/>
  <c r="DJ466" i="3"/>
  <c r="X110" i="4" s="1"/>
  <c r="BY466" i="3"/>
  <c r="X66" i="4" s="1"/>
  <c r="X466" i="3"/>
  <c r="X118" i="4" s="1"/>
  <c r="I466" i="3"/>
  <c r="X21" i="4" s="1"/>
  <c r="AG466" i="3"/>
  <c r="X119" i="4" s="1"/>
  <c r="EY466" i="3"/>
  <c r="CM466" i="3"/>
  <c r="X80" i="4" s="1"/>
  <c r="V466" i="3"/>
  <c r="X44" i="4" s="1"/>
  <c r="O466" i="3"/>
  <c r="X103" i="4" s="1"/>
  <c r="CU466" i="3"/>
  <c r="X85" i="4" s="1"/>
  <c r="CJ466" i="3"/>
  <c r="X78" i="4" s="1"/>
  <c r="CR466" i="3"/>
  <c r="X87" i="4" s="1"/>
  <c r="EK466" i="3"/>
  <c r="AN466" i="3"/>
  <c r="X19" i="4" s="1"/>
  <c r="CI466" i="3"/>
  <c r="X77" i="4" s="1"/>
  <c r="BW466" i="3"/>
  <c r="X65" i="4" s="1"/>
  <c r="DM466" i="3"/>
  <c r="X84" i="4" s="1"/>
  <c r="CK466" i="3"/>
  <c r="X117" i="4" s="1"/>
  <c r="AK466" i="3"/>
  <c r="X14" i="4" s="1"/>
  <c r="DD466" i="3"/>
  <c r="X107" i="4" s="1"/>
  <c r="BZ466" i="3"/>
  <c r="X68" i="4" s="1"/>
  <c r="CW466" i="3"/>
  <c r="X101" i="4" s="1"/>
  <c r="CN466" i="3"/>
  <c r="X81" i="4" s="1"/>
  <c r="CS466" i="3"/>
  <c r="X88" i="4" s="1"/>
  <c r="N466" i="3"/>
  <c r="X96" i="4" s="1"/>
  <c r="DP466" i="3"/>
  <c r="X120" i="4" s="1"/>
  <c r="EH466" i="3"/>
  <c r="X135" i="4" s="1"/>
  <c r="E466" i="3"/>
  <c r="X9" i="4" s="1"/>
  <c r="CK408" i="3"/>
  <c r="P408" i="3"/>
  <c r="L408" i="3"/>
  <c r="DX408" i="3"/>
  <c r="BG408" i="3"/>
  <c r="DW408" i="3"/>
  <c r="CU408" i="3"/>
  <c r="Z408" i="3"/>
  <c r="DK457" i="3"/>
  <c r="EH416" i="3"/>
  <c r="DI422" i="3"/>
  <c r="BZ449" i="3"/>
  <c r="ES449" i="3"/>
  <c r="CL433" i="3"/>
  <c r="S79" i="4" s="1"/>
  <c r="BW417" i="3"/>
  <c r="CJ431" i="3"/>
  <c r="Q78" i="4" s="1"/>
  <c r="F416" i="3"/>
  <c r="BV422" i="3"/>
  <c r="DU433" i="3"/>
  <c r="EK408" i="3"/>
  <c r="AR408" i="3"/>
  <c r="DH408" i="3"/>
  <c r="CA408" i="3"/>
  <c r="EY449" i="3"/>
  <c r="EH414" i="3"/>
  <c r="DM432" i="3"/>
  <c r="R84" i="4" s="1"/>
  <c r="AZ441" i="3"/>
  <c r="K449" i="3"/>
  <c r="DK447" i="3"/>
  <c r="CQ459" i="3"/>
  <c r="BX445" i="3"/>
  <c r="AX444" i="3"/>
  <c r="EP437" i="3"/>
  <c r="BT456" i="3"/>
  <c r="Q420" i="3"/>
  <c r="U451" i="3"/>
  <c r="DL444" i="3"/>
  <c r="AG432" i="3"/>
  <c r="R119" i="4" s="1"/>
  <c r="BT408" i="3"/>
  <c r="AN408" i="3"/>
  <c r="DM408" i="3"/>
  <c r="BH408" i="3"/>
  <c r="AA408" i="3"/>
  <c r="CR408" i="3"/>
  <c r="AM408" i="3"/>
  <c r="BO408" i="3"/>
  <c r="DO408" i="3"/>
  <c r="BR408" i="3"/>
  <c r="AH432" i="3"/>
  <c r="R25" i="4" s="1"/>
  <c r="EW414" i="3"/>
  <c r="EW438" i="3"/>
  <c r="EI449" i="3"/>
  <c r="DY411" i="3"/>
  <c r="BI434" i="3"/>
  <c r="T50" i="4" s="1"/>
  <c r="BC447" i="3"/>
  <c r="ED434" i="3"/>
  <c r="CB454" i="3"/>
  <c r="BE421" i="3"/>
  <c r="L418" i="3"/>
  <c r="AZ458" i="3"/>
  <c r="H444" i="3"/>
  <c r="AN445" i="3"/>
  <c r="AR444" i="3"/>
  <c r="X408" i="3"/>
  <c r="AZ408" i="3"/>
  <c r="EN408" i="3"/>
  <c r="EJ408" i="3"/>
  <c r="AY408" i="3"/>
  <c r="N408" i="3"/>
  <c r="BF408" i="3"/>
  <c r="J408" i="3"/>
  <c r="EW452" i="3"/>
  <c r="DF414" i="3"/>
  <c r="AF454" i="3"/>
  <c r="CM416" i="3"/>
  <c r="CF423" i="3"/>
  <c r="EA439" i="3"/>
  <c r="DA420" i="3"/>
  <c r="CW432" i="3"/>
  <c r="R101" i="4" s="1"/>
  <c r="BU455" i="3"/>
  <c r="AF408" i="3"/>
  <c r="CW408" i="3"/>
  <c r="EF408" i="3"/>
  <c r="BW408" i="3"/>
  <c r="EM408" i="3"/>
  <c r="EA408" i="3"/>
  <c r="EW433" i="3"/>
  <c r="EW440" i="3"/>
  <c r="CP414" i="3"/>
  <c r="BA452" i="3"/>
  <c r="CB429" i="3"/>
  <c r="O69" i="4" s="1"/>
  <c r="DT436" i="3"/>
  <c r="CM451" i="3"/>
  <c r="EN444" i="3"/>
  <c r="BH473" i="3"/>
  <c r="EA429" i="3"/>
  <c r="M416" i="3"/>
  <c r="CU442" i="3"/>
  <c r="AJ473" i="3"/>
  <c r="C398" i="3"/>
  <c r="DZ417" i="3"/>
  <c r="BA444" i="3"/>
  <c r="V459" i="3"/>
  <c r="R424" i="3"/>
  <c r="AN440" i="3"/>
  <c r="AN441" i="3"/>
  <c r="BH446" i="3"/>
  <c r="AA456" i="3"/>
  <c r="H459" i="3"/>
  <c r="EG437" i="3"/>
  <c r="N472" i="3"/>
  <c r="V449" i="3"/>
  <c r="U437" i="3"/>
  <c r="BE459" i="3"/>
  <c r="DY440" i="3"/>
  <c r="X417" i="3"/>
  <c r="BY458" i="3"/>
  <c r="Z456" i="3"/>
  <c r="Q472" i="3"/>
  <c r="CB417" i="3"/>
  <c r="O456" i="3"/>
  <c r="AX449" i="3"/>
  <c r="T411" i="3"/>
  <c r="AY448" i="3"/>
  <c r="EP459" i="3"/>
  <c r="BQ450" i="3"/>
  <c r="BV424" i="3"/>
  <c r="CZ441" i="3"/>
  <c r="AP424" i="3"/>
  <c r="CI451" i="3"/>
  <c r="DQ412" i="3"/>
  <c r="EN436" i="3"/>
  <c r="DX428" i="3"/>
  <c r="O443" i="3"/>
  <c r="CO438" i="3"/>
  <c r="DK444" i="3"/>
  <c r="EH432" i="3"/>
  <c r="AM428" i="3"/>
  <c r="N23" i="4" s="1"/>
  <c r="DU438" i="3"/>
  <c r="ET432" i="3"/>
  <c r="CE456" i="3"/>
  <c r="DO456" i="3"/>
  <c r="AE430" i="3"/>
  <c r="P111" i="4" s="1"/>
  <c r="BL420" i="3"/>
  <c r="CY417" i="3"/>
  <c r="J458" i="3"/>
  <c r="EP423" i="3"/>
  <c r="DM417" i="3"/>
  <c r="J440" i="3"/>
  <c r="BO441" i="3"/>
  <c r="Q447" i="3"/>
  <c r="CB457" i="3"/>
  <c r="BR436" i="3"/>
  <c r="AO440" i="3"/>
  <c r="Q450" i="3"/>
  <c r="CA455" i="3"/>
  <c r="M454" i="3"/>
  <c r="EX412" i="3"/>
  <c r="AZ414" i="3"/>
  <c r="DI445" i="3"/>
  <c r="DO473" i="3"/>
  <c r="AY422" i="3"/>
  <c r="DQ441" i="3"/>
  <c r="EM460" i="3"/>
  <c r="S432" i="3"/>
  <c r="R31" i="4" s="1"/>
  <c r="AQ416" i="3"/>
  <c r="M453" i="3"/>
  <c r="EN412" i="3"/>
  <c r="CN411" i="3"/>
  <c r="BT16" i="8" s="1"/>
  <c r="DA447" i="3"/>
  <c r="BQ454" i="3"/>
  <c r="EH455" i="3"/>
  <c r="DJ444" i="3"/>
  <c r="V443" i="3"/>
  <c r="EG444" i="3"/>
  <c r="DQ436" i="3"/>
  <c r="AS432" i="3"/>
  <c r="R28" i="4" s="1"/>
  <c r="BJ416" i="3"/>
  <c r="AG441" i="3"/>
  <c r="ED459" i="3"/>
  <c r="CD460" i="3"/>
  <c r="CW455" i="3"/>
  <c r="EN457" i="3"/>
  <c r="CG435" i="3"/>
  <c r="U75" i="4" s="1"/>
  <c r="BJ451" i="3"/>
  <c r="BC422" i="3"/>
  <c r="CZ417" i="3"/>
  <c r="DO421" i="3"/>
  <c r="EQ424" i="3"/>
  <c r="BZ459" i="3"/>
  <c r="BP419" i="3"/>
  <c r="BU430" i="3"/>
  <c r="P60" i="4" s="1"/>
  <c r="Y417" i="3"/>
  <c r="BX447" i="3"/>
  <c r="EJ439" i="3"/>
  <c r="CH431" i="3"/>
  <c r="Q76" i="4" s="1"/>
  <c r="DK458" i="3"/>
  <c r="CV452" i="3"/>
  <c r="CZ424" i="3"/>
  <c r="DL424" i="3"/>
  <c r="BU413" i="3"/>
  <c r="CX18" i="8" s="1"/>
  <c r="DB444" i="3"/>
  <c r="DO454" i="3"/>
  <c r="CL460" i="3"/>
  <c r="T442" i="3"/>
  <c r="BC451" i="3"/>
  <c r="DA432" i="3"/>
  <c r="R109" i="4" s="1"/>
  <c r="EU452" i="3"/>
  <c r="AI452" i="3"/>
  <c r="ET456" i="3"/>
  <c r="BV449" i="3"/>
  <c r="DV432" i="3"/>
  <c r="DD434" i="3"/>
  <c r="T107" i="4" s="1"/>
  <c r="EL439" i="3"/>
  <c r="AC411" i="3"/>
  <c r="AU428" i="3"/>
  <c r="N33" i="4" s="1"/>
  <c r="AI429" i="3"/>
  <c r="O13" i="4" s="1"/>
  <c r="EL473" i="3"/>
  <c r="DN417" i="3"/>
  <c r="CT452" i="3"/>
  <c r="CI444" i="3"/>
  <c r="EI460" i="3"/>
  <c r="CM422" i="3"/>
  <c r="S458" i="3"/>
  <c r="BU411" i="3"/>
  <c r="CX16" i="8" s="1"/>
  <c r="BP416" i="3"/>
  <c r="AN424" i="3"/>
  <c r="BV413" i="3"/>
  <c r="CI18" i="8" s="1"/>
  <c r="CY414" i="3"/>
  <c r="CG447" i="3"/>
  <c r="CN448" i="3"/>
  <c r="J452" i="3"/>
  <c r="DH412" i="3"/>
  <c r="N442" i="3"/>
  <c r="AI421" i="3"/>
  <c r="DY438" i="3"/>
  <c r="DQ429" i="3"/>
  <c r="CN444" i="3"/>
  <c r="BZ458" i="3"/>
  <c r="G413" i="3"/>
  <c r="F18" i="8" s="1"/>
  <c r="AL422" i="3"/>
  <c r="EM445" i="3"/>
  <c r="AJ444" i="3"/>
  <c r="BV437" i="3"/>
  <c r="EL454" i="3"/>
  <c r="Z417" i="3"/>
  <c r="BQ428" i="3"/>
  <c r="N57" i="4" s="1"/>
  <c r="AO451" i="3"/>
  <c r="CK434" i="3"/>
  <c r="T117" i="4" s="1"/>
  <c r="DV443" i="3"/>
  <c r="BK424" i="3"/>
  <c r="EP412" i="3"/>
  <c r="EL458" i="3"/>
  <c r="EH436" i="3"/>
  <c r="ED421" i="3"/>
  <c r="EP421" i="3"/>
  <c r="K447" i="3"/>
  <c r="EJ459" i="3"/>
  <c r="EK458" i="3"/>
  <c r="DL419" i="3"/>
  <c r="H424" i="3"/>
  <c r="BD431" i="3"/>
  <c r="Q45" i="4" s="1"/>
  <c r="EX419" i="3"/>
  <c r="DK422" i="3"/>
  <c r="D421" i="3"/>
  <c r="CQ433" i="3"/>
  <c r="S89" i="4" s="1"/>
  <c r="BM442" i="3"/>
  <c r="D439" i="3"/>
  <c r="AT416" i="3"/>
  <c r="CF420" i="3"/>
  <c r="AW411" i="3"/>
  <c r="U422" i="3"/>
  <c r="AI442" i="3"/>
  <c r="EO424" i="3"/>
  <c r="O458" i="3"/>
  <c r="EM437" i="3"/>
  <c r="AC452" i="3"/>
  <c r="ES428" i="3"/>
  <c r="AL432" i="3"/>
  <c r="R15" i="4" s="1"/>
  <c r="CL418" i="3"/>
  <c r="U430" i="3"/>
  <c r="P39" i="4" s="1"/>
  <c r="BQ473" i="3"/>
  <c r="BU441" i="3"/>
  <c r="EX447" i="3"/>
  <c r="DF431" i="3"/>
  <c r="Q99" i="4" s="1"/>
  <c r="BA473" i="3"/>
  <c r="EI457" i="3"/>
  <c r="CM456" i="3"/>
  <c r="BU428" i="3"/>
  <c r="N60" i="4" s="1"/>
  <c r="BL442" i="3"/>
  <c r="DC456" i="3"/>
  <c r="BZ431" i="3"/>
  <c r="Q68" i="4" s="1"/>
  <c r="CW454" i="3"/>
  <c r="DN457" i="3"/>
  <c r="CN430" i="3"/>
  <c r="P81" i="4" s="1"/>
  <c r="EX436" i="3"/>
  <c r="CK432" i="3"/>
  <c r="R117" i="4" s="1"/>
  <c r="AS454" i="3"/>
  <c r="BC449" i="3"/>
  <c r="N458" i="3"/>
  <c r="AE442" i="3"/>
  <c r="CJ418" i="3"/>
  <c r="BK420" i="3"/>
  <c r="CK473" i="3"/>
  <c r="AD448" i="3"/>
  <c r="DA459" i="3"/>
  <c r="EO451" i="3"/>
  <c r="W458" i="3"/>
  <c r="AP459" i="3"/>
  <c r="CC437" i="3"/>
  <c r="AJ413" i="3"/>
  <c r="G436" i="3"/>
  <c r="D458" i="3"/>
  <c r="BO435" i="3"/>
  <c r="U56" i="4" s="1"/>
  <c r="AC433" i="3"/>
  <c r="S102" i="4" s="1"/>
  <c r="DA416" i="3"/>
  <c r="ET442" i="3"/>
  <c r="H456" i="3"/>
  <c r="CM414" i="3"/>
  <c r="CF414" i="3"/>
  <c r="AP19" i="8" s="1"/>
  <c r="AB449" i="3"/>
  <c r="BS428" i="3"/>
  <c r="N61" i="4" s="1"/>
  <c r="AS433" i="3"/>
  <c r="S28" i="4" s="1"/>
  <c r="AC460" i="3"/>
  <c r="AT413" i="3"/>
  <c r="CV444" i="3"/>
  <c r="BG421" i="3"/>
  <c r="AG424" i="3"/>
  <c r="J418" i="3"/>
  <c r="DT473" i="3"/>
  <c r="EH444" i="3"/>
  <c r="DE440" i="3"/>
  <c r="AN429" i="3"/>
  <c r="O19" i="4" s="1"/>
  <c r="EA456" i="3"/>
  <c r="AN412" i="3"/>
  <c r="DL456" i="3"/>
  <c r="Z449" i="3"/>
  <c r="O449" i="3"/>
  <c r="BN428" i="3"/>
  <c r="N55" i="4" s="1"/>
  <c r="AU438" i="3"/>
  <c r="EQ436" i="3"/>
  <c r="AJ445" i="3"/>
  <c r="DQ428" i="3"/>
  <c r="EI412" i="3"/>
  <c r="BM418" i="3"/>
  <c r="DW439" i="3"/>
  <c r="BR411" i="3"/>
  <c r="CJ16" i="8" s="1"/>
  <c r="CD437" i="3"/>
  <c r="CW434" i="3"/>
  <c r="T101" i="4" s="1"/>
  <c r="DS417" i="3"/>
  <c r="BI418" i="3"/>
  <c r="BA445" i="3"/>
  <c r="DV444" i="3"/>
  <c r="H458" i="3"/>
  <c r="E443" i="3"/>
  <c r="DC416" i="3"/>
  <c r="DG439" i="3"/>
  <c r="AO441" i="3"/>
  <c r="CN438" i="3"/>
  <c r="BJ444" i="3"/>
  <c r="EL411" i="3"/>
  <c r="EJ421" i="3"/>
  <c r="EE458" i="3"/>
  <c r="EP458" i="3"/>
  <c r="EB472" i="3"/>
  <c r="DB438" i="3"/>
  <c r="F445" i="3"/>
  <c r="EN473" i="3"/>
  <c r="AW417" i="3"/>
  <c r="BX434" i="3"/>
  <c r="T67" i="4" s="1"/>
  <c r="Z443" i="3"/>
  <c r="AM453" i="3"/>
  <c r="EF432" i="3"/>
  <c r="AI419" i="3"/>
  <c r="CD429" i="3"/>
  <c r="O72" i="4" s="1"/>
  <c r="Y416" i="3"/>
  <c r="BQ448" i="3"/>
  <c r="BH452" i="3"/>
  <c r="CN424" i="3"/>
  <c r="BX442" i="3"/>
  <c r="DU416" i="3"/>
  <c r="ED431" i="3"/>
  <c r="Z473" i="3"/>
  <c r="AJ428" i="3"/>
  <c r="N16" i="4" s="1"/>
  <c r="T444" i="3"/>
  <c r="CQ444" i="3"/>
  <c r="BA417" i="3"/>
  <c r="AO432" i="3"/>
  <c r="R24" i="4" s="1"/>
  <c r="ED428" i="3"/>
  <c r="D430" i="3"/>
  <c r="P8" i="4" s="1"/>
  <c r="CW420" i="3"/>
  <c r="CB411" i="3"/>
  <c r="BZ16" i="8" s="1"/>
  <c r="EX457" i="3"/>
  <c r="CK417" i="3"/>
  <c r="EJ456" i="3"/>
  <c r="BX456" i="3"/>
  <c r="CE443" i="3"/>
  <c r="AD458" i="3"/>
  <c r="CL445" i="3"/>
  <c r="AE434" i="3"/>
  <c r="T111" i="4" s="1"/>
  <c r="DU441" i="3"/>
  <c r="DM459" i="3"/>
  <c r="DX423" i="3"/>
  <c r="EM429" i="3"/>
  <c r="CX417" i="3"/>
  <c r="N436" i="3"/>
  <c r="CP455" i="3"/>
  <c r="DH411" i="3"/>
  <c r="AX455" i="3"/>
  <c r="H429" i="3"/>
  <c r="O11" i="4" s="1"/>
  <c r="DU451" i="3"/>
  <c r="AG419" i="3"/>
  <c r="CI411" i="3"/>
  <c r="AZ452" i="3"/>
  <c r="DE443" i="3"/>
  <c r="AU434" i="3"/>
  <c r="T33" i="4" s="1"/>
  <c r="CQ473" i="3"/>
  <c r="BD458" i="3"/>
  <c r="J416" i="3"/>
  <c r="BK422" i="3"/>
  <c r="AS440" i="3"/>
  <c r="AL429" i="3"/>
  <c r="O15" i="4" s="1"/>
  <c r="DT418" i="3"/>
  <c r="BH429" i="3"/>
  <c r="O49" i="4" s="1"/>
  <c r="CJ423" i="3"/>
  <c r="CA444" i="3"/>
  <c r="Z421" i="3"/>
  <c r="E431" i="3"/>
  <c r="Q9" i="4" s="1"/>
  <c r="Y447" i="3"/>
  <c r="AP472" i="3"/>
  <c r="CB458" i="3"/>
  <c r="EN438" i="3"/>
  <c r="H457" i="3"/>
  <c r="CF428" i="3"/>
  <c r="N73" i="4" s="1"/>
  <c r="CT441" i="3"/>
  <c r="CL422" i="3"/>
  <c r="AN411" i="3"/>
  <c r="DE436" i="3"/>
  <c r="J423" i="3"/>
  <c r="AY411" i="3"/>
  <c r="EQ443" i="3"/>
  <c r="DK440" i="3"/>
  <c r="DK439" i="3"/>
  <c r="AF431" i="3"/>
  <c r="Q112" i="4" s="1"/>
  <c r="BN413" i="3"/>
  <c r="EG416" i="3"/>
  <c r="I456" i="3"/>
  <c r="AQ456" i="3"/>
  <c r="BH448" i="3"/>
  <c r="X436" i="3"/>
  <c r="AZ412" i="3"/>
  <c r="AD424" i="3"/>
  <c r="AV460" i="3"/>
  <c r="AC449" i="3"/>
  <c r="ET460" i="3"/>
  <c r="DV434" i="3"/>
  <c r="DB430" i="3"/>
  <c r="P93" i="4" s="1"/>
  <c r="T451" i="3"/>
  <c r="AN423" i="3"/>
  <c r="AN416" i="3"/>
  <c r="AY446" i="3"/>
  <c r="DN422" i="3"/>
  <c r="BW458" i="3"/>
  <c r="EA437" i="3"/>
  <c r="P431" i="3"/>
  <c r="Q113" i="4" s="1"/>
  <c r="AB456" i="3"/>
  <c r="BH449" i="3"/>
  <c r="BP451" i="3"/>
  <c r="AX432" i="3"/>
  <c r="R30" i="4" s="1"/>
  <c r="AP416" i="3"/>
  <c r="AD423" i="3"/>
  <c r="AC421" i="3"/>
  <c r="BG411" i="3"/>
  <c r="CD431" i="3"/>
  <c r="Q72" i="4" s="1"/>
  <c r="CE457" i="3"/>
  <c r="CF452" i="3"/>
  <c r="DJ411" i="3"/>
  <c r="DW420" i="3"/>
  <c r="W433" i="3"/>
  <c r="S62" i="4" s="1"/>
  <c r="Y428" i="3"/>
  <c r="N91" i="4" s="1"/>
  <c r="CF440" i="3"/>
  <c r="EX454" i="3"/>
  <c r="CR456" i="3"/>
  <c r="BG414" i="3"/>
  <c r="AR414" i="3"/>
  <c r="CE446" i="3"/>
  <c r="AP420" i="3"/>
  <c r="R458" i="3"/>
  <c r="AC441" i="3"/>
  <c r="DY444" i="3"/>
  <c r="EJ412" i="3"/>
  <c r="Q411" i="3"/>
  <c r="AL16" i="8" s="1"/>
  <c r="X448" i="3"/>
  <c r="N455" i="3"/>
  <c r="Y421" i="3"/>
  <c r="DC454" i="3"/>
  <c r="AX442" i="3"/>
  <c r="CV438" i="3"/>
  <c r="Q413" i="3"/>
  <c r="AL18" i="8" s="1"/>
  <c r="BT413" i="3"/>
  <c r="CY18" i="8" s="1"/>
  <c r="EN434" i="3"/>
  <c r="DH437" i="3"/>
  <c r="DC459" i="3"/>
  <c r="V460" i="3"/>
  <c r="DY456" i="3"/>
  <c r="AQ417" i="3"/>
  <c r="AD444" i="3"/>
  <c r="L438" i="3"/>
  <c r="AA433" i="3"/>
  <c r="S92" i="4" s="1"/>
  <c r="DL418" i="3"/>
  <c r="AW428" i="3"/>
  <c r="N35" i="4" s="1"/>
  <c r="DW422" i="3"/>
  <c r="DG430" i="3"/>
  <c r="P100" i="4" s="1"/>
  <c r="DR424" i="3"/>
  <c r="BU421" i="3"/>
  <c r="EO416" i="3"/>
  <c r="EG458" i="3"/>
  <c r="DG437" i="3"/>
  <c r="AX437" i="3"/>
  <c r="AT445" i="3"/>
  <c r="EJ416" i="3"/>
  <c r="AA472" i="3"/>
  <c r="AG423" i="3"/>
  <c r="DB455" i="3"/>
  <c r="CD447" i="3"/>
  <c r="AV423" i="3"/>
  <c r="EF454" i="3"/>
  <c r="AT433" i="3"/>
  <c r="S29" i="4" s="1"/>
  <c r="Y423" i="3"/>
  <c r="U420" i="3"/>
  <c r="EB422" i="3"/>
  <c r="DX473" i="3"/>
  <c r="AK433" i="3"/>
  <c r="S14" i="4" s="1"/>
  <c r="BX432" i="3"/>
  <c r="R67" i="4" s="1"/>
  <c r="AT428" i="3"/>
  <c r="N29" i="4" s="1"/>
  <c r="DE447" i="3"/>
  <c r="CD436" i="3"/>
  <c r="DT439" i="3"/>
  <c r="EJ434" i="3"/>
  <c r="EI455" i="3"/>
  <c r="E417" i="3"/>
  <c r="EQ457" i="3"/>
  <c r="CX440" i="3"/>
  <c r="CT416" i="3"/>
  <c r="Y422" i="3"/>
  <c r="BX412" i="3"/>
  <c r="EH457" i="3"/>
  <c r="CD472" i="3"/>
  <c r="EH458" i="3"/>
  <c r="CN458" i="3"/>
  <c r="DJ442" i="3"/>
  <c r="CN428" i="3"/>
  <c r="N81" i="4" s="1"/>
  <c r="DS457" i="3"/>
  <c r="DN429" i="3"/>
  <c r="CI447" i="3"/>
  <c r="BQ430" i="3"/>
  <c r="P57" i="4" s="1"/>
  <c r="Y420" i="3"/>
  <c r="DJ446" i="3"/>
  <c r="EW456" i="3"/>
  <c r="X430" i="3"/>
  <c r="P118" i="4" s="1"/>
  <c r="CO420" i="3"/>
  <c r="BJ453" i="3"/>
  <c r="BV419" i="3"/>
  <c r="BS413" i="3"/>
  <c r="CR18" i="8" s="1"/>
  <c r="BV420" i="3"/>
  <c r="EA411" i="3"/>
  <c r="BR413" i="3"/>
  <c r="CJ18" i="8" s="1"/>
  <c r="CS423" i="3"/>
  <c r="CN433" i="3"/>
  <c r="S81" i="4" s="1"/>
  <c r="BV472" i="3"/>
  <c r="BY445" i="3"/>
  <c r="X434" i="3"/>
  <c r="T118" i="4" s="1"/>
  <c r="BY438" i="3"/>
  <c r="M432" i="3"/>
  <c r="R63" i="4" s="1"/>
  <c r="AU439" i="3"/>
  <c r="CM411" i="3"/>
  <c r="DX454" i="3"/>
  <c r="DZ413" i="3"/>
  <c r="E458" i="3"/>
  <c r="CR460" i="3"/>
  <c r="DM414" i="3"/>
  <c r="EA428" i="3"/>
  <c r="CP459" i="3"/>
  <c r="EI437" i="3"/>
  <c r="CV434" i="3"/>
  <c r="T98" i="4" s="1"/>
  <c r="DF424" i="3"/>
  <c r="EQ451" i="3"/>
  <c r="ED442" i="3"/>
  <c r="DJ422" i="3"/>
  <c r="EI423" i="3"/>
  <c r="P411" i="3"/>
  <c r="EJ16" i="8" s="1"/>
  <c r="BH424" i="3"/>
  <c r="AS416" i="3"/>
  <c r="J422" i="3"/>
  <c r="M458" i="3"/>
  <c r="CO422" i="3"/>
  <c r="DA429" i="3"/>
  <c r="O109" i="4" s="1"/>
  <c r="AG440" i="3"/>
  <c r="I437" i="3"/>
  <c r="CE413" i="3"/>
  <c r="BY18" i="8" s="1"/>
  <c r="BJ434" i="3"/>
  <c r="T51" i="4" s="1"/>
  <c r="BG459" i="3"/>
  <c r="CW460" i="3"/>
  <c r="BP428" i="3"/>
  <c r="N90" i="4" s="1"/>
  <c r="BL472" i="3"/>
  <c r="EK421" i="3"/>
  <c r="CZ431" i="3"/>
  <c r="Q106" i="4" s="1"/>
  <c r="CO417" i="3"/>
  <c r="AT420" i="3"/>
  <c r="EI441" i="3"/>
  <c r="DB473" i="3"/>
  <c r="BY416" i="3"/>
  <c r="U472" i="3"/>
  <c r="AE473" i="3"/>
  <c r="G451" i="3"/>
  <c r="DN437" i="3"/>
  <c r="F447" i="3"/>
  <c r="AT447" i="3"/>
  <c r="E438" i="3"/>
  <c r="BR431" i="3"/>
  <c r="Q58" i="4" s="1"/>
  <c r="BI448" i="3"/>
  <c r="CN472" i="3"/>
  <c r="DL454" i="3"/>
  <c r="AW434" i="3"/>
  <c r="T35" i="4" s="1"/>
  <c r="EE434" i="3"/>
  <c r="CJ422" i="3"/>
  <c r="EN413" i="3"/>
  <c r="DV447" i="3"/>
  <c r="CA420" i="3"/>
  <c r="EJ460" i="3"/>
  <c r="CT438" i="3"/>
  <c r="DH459" i="3"/>
  <c r="AG430" i="3"/>
  <c r="P119" i="4" s="1"/>
  <c r="EN442" i="3"/>
  <c r="BE441" i="3"/>
  <c r="EC417" i="3"/>
  <c r="AQ420" i="3"/>
  <c r="BK459" i="3"/>
  <c r="I428" i="3"/>
  <c r="N21" i="4" s="1"/>
  <c r="AL412" i="3"/>
  <c r="BM444" i="3"/>
  <c r="CS438" i="3"/>
  <c r="CR434" i="3"/>
  <c r="T87" i="4" s="1"/>
  <c r="DR455" i="3"/>
  <c r="ET450" i="3"/>
  <c r="CQ456" i="3"/>
  <c r="CV449" i="3"/>
  <c r="X455" i="3"/>
  <c r="AZ459" i="3"/>
  <c r="DB456" i="3"/>
  <c r="EC429" i="3"/>
  <c r="BT430" i="3"/>
  <c r="P59" i="4" s="1"/>
  <c r="BC414" i="3"/>
  <c r="AH433" i="3"/>
  <c r="S25" i="4" s="1"/>
  <c r="BJ413" i="3"/>
  <c r="R459" i="3"/>
  <c r="CP458" i="3"/>
  <c r="EN429" i="3"/>
  <c r="CK472" i="3"/>
  <c r="P433" i="3"/>
  <c r="S113" i="4" s="1"/>
  <c r="Y443" i="3"/>
  <c r="CC454" i="3"/>
  <c r="DZ422" i="3"/>
  <c r="CY420" i="3"/>
  <c r="BR430" i="3"/>
  <c r="P58" i="4" s="1"/>
  <c r="H436" i="3"/>
  <c r="EE418" i="3"/>
  <c r="EX414" i="3"/>
  <c r="AE414" i="3"/>
  <c r="CT449" i="3"/>
  <c r="AD438" i="3"/>
  <c r="Z433" i="3"/>
  <c r="DH454" i="3"/>
  <c r="EF429" i="3"/>
  <c r="EK448" i="3"/>
  <c r="AZ423" i="3"/>
  <c r="AK432" i="3"/>
  <c r="R14" i="4" s="1"/>
  <c r="EA421" i="3"/>
  <c r="EO458" i="3"/>
  <c r="J434" i="3"/>
  <c r="T18" i="4" s="1"/>
  <c r="AR457" i="3"/>
  <c r="M413" i="3"/>
  <c r="DX18" i="8" s="1"/>
  <c r="DS428" i="3"/>
  <c r="DZ412" i="3"/>
  <c r="BD452" i="3"/>
  <c r="BN456" i="3"/>
  <c r="W414" i="3"/>
  <c r="BL455" i="3"/>
  <c r="DR434" i="3"/>
  <c r="BB436" i="3"/>
  <c r="DX437" i="3"/>
  <c r="AF424" i="3"/>
  <c r="DQ454" i="3"/>
  <c r="DD420" i="3"/>
  <c r="V437" i="3"/>
  <c r="BB447" i="3"/>
  <c r="CA436" i="3"/>
  <c r="AG460" i="3"/>
  <c r="DL472" i="3"/>
  <c r="DW418" i="3"/>
  <c r="CI434" i="3"/>
  <c r="T77" i="4" s="1"/>
  <c r="CG472" i="3"/>
  <c r="BD444" i="3"/>
  <c r="DP420" i="3"/>
  <c r="AF411" i="3"/>
  <c r="DX421" i="3"/>
  <c r="CZ473" i="3"/>
  <c r="DC422" i="3"/>
  <c r="R417" i="3"/>
  <c r="DU443" i="3"/>
  <c r="EI472" i="3"/>
  <c r="AT424" i="3"/>
  <c r="DW424" i="3"/>
  <c r="CR420" i="3"/>
  <c r="AN472" i="3"/>
  <c r="BY418" i="3"/>
  <c r="DJ423" i="3"/>
  <c r="Y445" i="3"/>
  <c r="BH428" i="3"/>
  <c r="N49" i="4" s="1"/>
  <c r="DL439" i="3"/>
  <c r="DM445" i="3"/>
  <c r="CE428" i="3"/>
  <c r="N74" i="4" s="1"/>
  <c r="CX418" i="3"/>
  <c r="ED458" i="3"/>
  <c r="EA434" i="3"/>
  <c r="S411" i="3"/>
  <c r="AJ16" i="8" s="1"/>
  <c r="AS459" i="3"/>
  <c r="CY452" i="3"/>
  <c r="J437" i="3"/>
  <c r="CH422" i="3"/>
  <c r="AE451" i="3"/>
  <c r="H454" i="3"/>
  <c r="CK444" i="3"/>
  <c r="P437" i="3"/>
  <c r="DU472" i="3"/>
  <c r="BN422" i="3"/>
  <c r="CC441" i="3"/>
  <c r="DK451" i="3"/>
  <c r="DJ473" i="3"/>
  <c r="EP440" i="3"/>
  <c r="AJ423" i="3"/>
  <c r="DL430" i="3"/>
  <c r="P116" i="4" s="1"/>
  <c r="CF457" i="3"/>
  <c r="ER460" i="3"/>
  <c r="AP434" i="3"/>
  <c r="T26" i="4" s="1"/>
  <c r="AQ422" i="3"/>
  <c r="CF458" i="3"/>
  <c r="BY456" i="3"/>
  <c r="BN414" i="3"/>
  <c r="DO428" i="3"/>
  <c r="EM419" i="3"/>
  <c r="P457" i="3"/>
  <c r="AE472" i="3"/>
  <c r="DA436" i="3"/>
  <c r="AH458" i="3"/>
  <c r="AD420" i="3"/>
  <c r="CX429" i="3"/>
  <c r="O104" i="4" s="1"/>
  <c r="O444" i="3"/>
  <c r="EB412" i="3"/>
  <c r="E422" i="3"/>
  <c r="BF440" i="3"/>
  <c r="R447" i="3"/>
  <c r="EF459" i="3"/>
  <c r="BQ451" i="3"/>
  <c r="AV428" i="3"/>
  <c r="N34" i="4" s="1"/>
  <c r="CO441" i="3"/>
  <c r="AA429" i="3"/>
  <c r="O92" i="4" s="1"/>
  <c r="EJ452" i="3"/>
  <c r="K417" i="3"/>
  <c r="EX420" i="3"/>
  <c r="AT449" i="3"/>
  <c r="DL432" i="3"/>
  <c r="R116" i="4" s="1"/>
  <c r="CZ457" i="3"/>
  <c r="AV421" i="3"/>
  <c r="DG421" i="3"/>
  <c r="AO429" i="3"/>
  <c r="O24" i="4" s="1"/>
  <c r="DD422" i="3"/>
  <c r="BB437" i="3"/>
  <c r="EE445" i="3"/>
  <c r="AD433" i="3"/>
  <c r="S108" i="4" s="1"/>
  <c r="BF429" i="3"/>
  <c r="O47" i="4" s="1"/>
  <c r="EO448" i="3"/>
  <c r="CG451" i="3"/>
  <c r="CN454" i="3"/>
  <c r="AY444" i="3"/>
  <c r="EA433" i="3"/>
  <c r="BW451" i="3"/>
  <c r="L430" i="3"/>
  <c r="P42" i="4" s="1"/>
  <c r="EB441" i="3"/>
  <c r="AV431" i="3"/>
  <c r="Q34" i="4" s="1"/>
  <c r="H455" i="3"/>
  <c r="AF443" i="3"/>
  <c r="CX473" i="3"/>
  <c r="O419" i="3"/>
  <c r="AB411" i="3"/>
  <c r="EA472" i="3"/>
  <c r="BN434" i="3"/>
  <c r="T55" i="4" s="1"/>
  <c r="BH432" i="3"/>
  <c r="R49" i="4" s="1"/>
  <c r="CI439" i="3"/>
  <c r="CD430" i="3"/>
  <c r="P72" i="4" s="1"/>
  <c r="DA422" i="3"/>
  <c r="DN418" i="3"/>
  <c r="EA424" i="3"/>
  <c r="EO473" i="3"/>
  <c r="DQ432" i="3"/>
  <c r="DS456" i="3"/>
  <c r="AV434" i="3"/>
  <c r="T34" i="4" s="1"/>
  <c r="CS473" i="3"/>
  <c r="CI457" i="3"/>
  <c r="DL452" i="3"/>
  <c r="AV452" i="3"/>
  <c r="DZ433" i="3"/>
  <c r="V422" i="3"/>
  <c r="EF423" i="3"/>
  <c r="AY447" i="3"/>
  <c r="EG438" i="3"/>
  <c r="AG445" i="3"/>
  <c r="CB447" i="3"/>
  <c r="CJ438" i="3"/>
  <c r="T473" i="3"/>
  <c r="DK450" i="3"/>
  <c r="I432" i="3"/>
  <c r="R21" i="4" s="1"/>
  <c r="BD433" i="3"/>
  <c r="S45" i="4" s="1"/>
  <c r="ES443" i="3"/>
  <c r="DU422" i="3"/>
  <c r="DQ457" i="3"/>
  <c r="CK453" i="3"/>
  <c r="DG444" i="3"/>
  <c r="CR436" i="3"/>
  <c r="DX446" i="3"/>
  <c r="DG455" i="3"/>
  <c r="BL435" i="3"/>
  <c r="U53" i="4" s="1"/>
  <c r="AD432" i="3"/>
  <c r="R108" i="4" s="1"/>
  <c r="CV451" i="3"/>
  <c r="BN455" i="3"/>
  <c r="DH435" i="3"/>
  <c r="U105" i="4" s="1"/>
  <c r="AG439" i="3"/>
  <c r="Y455" i="3"/>
  <c r="BE430" i="3"/>
  <c r="P46" i="4" s="1"/>
  <c r="AL473" i="3"/>
  <c r="AD472" i="3"/>
  <c r="EX449" i="3"/>
  <c r="Q456" i="3"/>
  <c r="EF433" i="3"/>
  <c r="AJ434" i="3"/>
  <c r="T16" i="4" s="1"/>
  <c r="F443" i="3"/>
  <c r="DS453" i="3"/>
  <c r="P421" i="3"/>
  <c r="CL456" i="3"/>
  <c r="BE438" i="3"/>
  <c r="DN432" i="3"/>
  <c r="G414" i="3"/>
  <c r="F19" i="8" s="1"/>
  <c r="EQ459" i="3"/>
  <c r="CA447" i="3"/>
  <c r="CI472" i="3"/>
  <c r="AS457" i="3"/>
  <c r="AC436" i="3"/>
  <c r="AX453" i="3"/>
  <c r="AW455" i="3"/>
  <c r="S416" i="3"/>
  <c r="AJ20" i="8" s="1"/>
  <c r="EC438" i="3"/>
  <c r="EM432" i="3"/>
  <c r="AO443" i="3"/>
  <c r="EV421" i="3"/>
  <c r="M434" i="3"/>
  <c r="T63" i="4" s="1"/>
  <c r="CT437" i="3"/>
  <c r="T431" i="3"/>
  <c r="Q41" i="4" s="1"/>
  <c r="BJ440" i="3"/>
  <c r="ET411" i="3"/>
  <c r="AF456" i="3"/>
  <c r="DE414" i="3"/>
  <c r="DK446" i="3"/>
  <c r="W446" i="3"/>
  <c r="AZ473" i="3"/>
  <c r="CN460" i="3"/>
  <c r="DU454" i="3"/>
  <c r="Y459" i="3"/>
  <c r="DH445" i="3"/>
  <c r="N448" i="3"/>
  <c r="EH437" i="3"/>
  <c r="R434" i="3"/>
  <c r="T17" i="4" s="1"/>
  <c r="DF448" i="3"/>
  <c r="AM417" i="3"/>
  <c r="BU442" i="3"/>
  <c r="DM454" i="3"/>
  <c r="BR424" i="3"/>
  <c r="DR442" i="3"/>
  <c r="BT417" i="3"/>
  <c r="CB449" i="3"/>
  <c r="P428" i="3"/>
  <c r="N113" i="4" s="1"/>
  <c r="CO414" i="3"/>
  <c r="BS19" i="8" s="1"/>
  <c r="EJ449" i="3"/>
  <c r="CE458" i="3"/>
  <c r="EC459" i="3"/>
  <c r="G450" i="3"/>
  <c r="M460" i="3"/>
  <c r="EL421" i="3"/>
  <c r="CA445" i="3"/>
  <c r="BV458" i="3"/>
  <c r="J421" i="3"/>
  <c r="BS445" i="3"/>
  <c r="DF445" i="3"/>
  <c r="CD441" i="3"/>
  <c r="CD455" i="3"/>
  <c r="DO420" i="3"/>
  <c r="AQ429" i="3"/>
  <c r="O27" i="4" s="1"/>
  <c r="W442" i="3"/>
  <c r="EI422" i="3"/>
  <c r="EI421" i="3"/>
  <c r="AJ422" i="3"/>
  <c r="CQ451" i="3"/>
  <c r="BA437" i="3"/>
  <c r="T437" i="3"/>
  <c r="BT452" i="3"/>
  <c r="AV441" i="3"/>
  <c r="CP422" i="3"/>
  <c r="BP422" i="3"/>
  <c r="AZ454" i="3"/>
  <c r="AZ438" i="3"/>
  <c r="BN430" i="3"/>
  <c r="P55" i="4" s="1"/>
  <c r="DJ440" i="3"/>
  <c r="AG417" i="3"/>
  <c r="I421" i="3"/>
  <c r="CN434" i="3"/>
  <c r="T81" i="4" s="1"/>
  <c r="CS447" i="3"/>
  <c r="AH413" i="3"/>
  <c r="S459" i="3"/>
  <c r="AJ65" i="8" s="1"/>
  <c r="EE452" i="3"/>
  <c r="EC445" i="3"/>
  <c r="CY453" i="3"/>
  <c r="CL420" i="3"/>
  <c r="CF421" i="3"/>
  <c r="AL451" i="3"/>
  <c r="DY424" i="3"/>
  <c r="CN432" i="3"/>
  <c r="R81" i="4" s="1"/>
  <c r="AU430" i="3"/>
  <c r="P33" i="4" s="1"/>
  <c r="CL441" i="3"/>
  <c r="BL441" i="3"/>
  <c r="AM459" i="3"/>
  <c r="BI444" i="3"/>
  <c r="EW418" i="3"/>
  <c r="ER442" i="3"/>
  <c r="X412" i="3"/>
  <c r="CV417" i="3"/>
  <c r="L442" i="3"/>
  <c r="K456" i="3"/>
  <c r="AA414" i="3"/>
  <c r="BU448" i="3"/>
  <c r="BE440" i="3"/>
  <c r="BD457" i="3"/>
  <c r="EK432" i="3"/>
  <c r="CH457" i="3"/>
  <c r="DG457" i="3"/>
  <c r="BB473" i="3"/>
  <c r="CW473" i="3"/>
  <c r="CB451" i="3"/>
  <c r="DA472" i="3"/>
  <c r="AT418" i="3"/>
  <c r="CG441" i="3"/>
  <c r="AP429" i="3"/>
  <c r="O26" i="4" s="1"/>
  <c r="DZ430" i="3"/>
  <c r="DE433" i="3"/>
  <c r="S97" i="4" s="1"/>
  <c r="N457" i="3"/>
  <c r="AM413" i="3"/>
  <c r="CJ434" i="3"/>
  <c r="T78" i="4" s="1"/>
  <c r="CH456" i="3"/>
  <c r="AN417" i="3"/>
  <c r="BK456" i="3"/>
  <c r="AA416" i="3"/>
  <c r="BR437" i="3"/>
  <c r="BO448" i="3"/>
  <c r="AY472" i="3"/>
  <c r="BE454" i="3"/>
  <c r="DX431" i="3"/>
  <c r="BJ456" i="3"/>
  <c r="CG449" i="3"/>
  <c r="I429" i="3"/>
  <c r="O21" i="4" s="1"/>
  <c r="P439" i="3"/>
  <c r="AQ458" i="3"/>
  <c r="V457" i="3"/>
  <c r="H423" i="3"/>
  <c r="R421" i="3"/>
  <c r="AR452" i="3"/>
  <c r="CK457" i="3"/>
  <c r="ET451" i="3"/>
  <c r="O446" i="3"/>
  <c r="BE451" i="3"/>
  <c r="AL421" i="3"/>
  <c r="D423" i="3"/>
  <c r="BB445" i="3"/>
  <c r="Y429" i="3"/>
  <c r="O91" i="4" s="1"/>
  <c r="CJ436" i="3"/>
  <c r="EI435" i="3"/>
  <c r="H448" i="3"/>
  <c r="U459" i="3"/>
  <c r="CV472" i="3"/>
  <c r="J457" i="3"/>
  <c r="EL459" i="3"/>
  <c r="Y419" i="3"/>
  <c r="Y431" i="3"/>
  <c r="Q91" i="4" s="1"/>
  <c r="DA445" i="3"/>
  <c r="AH416" i="3"/>
  <c r="CH421" i="3"/>
  <c r="DJ452" i="3"/>
  <c r="DZ438" i="3"/>
  <c r="AB420" i="3"/>
  <c r="DI431" i="3"/>
  <c r="Q115" i="4" s="1"/>
  <c r="BO428" i="3"/>
  <c r="N56" i="4" s="1"/>
  <c r="U444" i="3"/>
  <c r="EX421" i="3"/>
  <c r="DO449" i="3"/>
  <c r="BF449" i="3"/>
  <c r="BP472" i="3"/>
  <c r="AP447" i="3"/>
  <c r="EK442" i="3"/>
  <c r="CU472" i="3"/>
  <c r="DH432" i="3"/>
  <c r="R105" i="4" s="1"/>
  <c r="J436" i="3"/>
  <c r="AE456" i="3"/>
  <c r="BY459" i="3"/>
  <c r="CV421" i="3"/>
  <c r="T460" i="3"/>
  <c r="BH458" i="3"/>
  <c r="BQ472" i="3"/>
  <c r="H452" i="3"/>
  <c r="EC413" i="3"/>
  <c r="BE423" i="3"/>
  <c r="V433" i="3"/>
  <c r="S44" i="4" s="1"/>
  <c r="CZ437" i="3"/>
  <c r="CZ428" i="3"/>
  <c r="N106" i="4" s="1"/>
  <c r="DV442" i="3"/>
  <c r="AV436" i="3"/>
  <c r="CK436" i="3"/>
  <c r="R460" i="3"/>
  <c r="N430" i="3"/>
  <c r="P96" i="4" s="1"/>
  <c r="EP473" i="3"/>
  <c r="AR437" i="3"/>
  <c r="DF432" i="3"/>
  <c r="R99" i="4" s="1"/>
  <c r="CG457" i="3"/>
  <c r="BH457" i="3"/>
  <c r="EG433" i="3"/>
  <c r="BF458" i="3"/>
  <c r="CU453" i="3"/>
  <c r="EM413" i="3"/>
  <c r="EM459" i="3"/>
  <c r="CA440" i="3"/>
  <c r="BX453" i="3"/>
  <c r="EN430" i="3"/>
  <c r="BW416" i="3"/>
  <c r="AM416" i="3"/>
  <c r="AR433" i="3"/>
  <c r="S22" i="4" s="1"/>
  <c r="BO458" i="3"/>
  <c r="CG458" i="3"/>
  <c r="CJ441" i="3"/>
  <c r="DM453" i="3"/>
  <c r="DS433" i="3"/>
  <c r="T472" i="3"/>
  <c r="BO454" i="3"/>
  <c r="L472" i="3"/>
  <c r="DM441" i="3"/>
  <c r="EN448" i="3"/>
  <c r="EU433" i="3"/>
  <c r="AY414" i="3"/>
  <c r="BS452" i="3"/>
  <c r="AK437" i="3"/>
  <c r="ED447" i="3"/>
  <c r="CJ442" i="3"/>
  <c r="EL420" i="3"/>
  <c r="AN420" i="3"/>
  <c r="CP447" i="3"/>
  <c r="AP422" i="3"/>
  <c r="AB457" i="3"/>
  <c r="DG411" i="3"/>
  <c r="BZ418" i="3"/>
  <c r="AC457" i="3"/>
  <c r="DR440" i="3"/>
  <c r="BP447" i="3"/>
  <c r="CO423" i="3"/>
  <c r="DV451" i="3"/>
  <c r="EV423" i="3"/>
  <c r="EE414" i="3"/>
  <c r="BB449" i="3"/>
  <c r="BR414" i="3"/>
  <c r="CJ19" i="8" s="1"/>
  <c r="CY446" i="3"/>
  <c r="DU452" i="3"/>
  <c r="AN435" i="3"/>
  <c r="U19" i="4" s="1"/>
  <c r="CG454" i="3"/>
  <c r="EI444" i="3"/>
  <c r="AB421" i="3"/>
  <c r="AH452" i="3"/>
  <c r="AR445" i="3"/>
  <c r="CF472" i="3"/>
  <c r="AO420" i="3"/>
  <c r="BX454" i="3"/>
  <c r="CF460" i="3"/>
  <c r="BO439" i="3"/>
  <c r="D442" i="3"/>
  <c r="Z418" i="3"/>
  <c r="DN438" i="3"/>
  <c r="CE459" i="3"/>
  <c r="CL447" i="3"/>
  <c r="DJ429" i="3"/>
  <c r="O110" i="4" s="1"/>
  <c r="ES420" i="3"/>
  <c r="EW439" i="3"/>
  <c r="DR441" i="3"/>
  <c r="K435" i="3"/>
  <c r="U32" i="4" s="1"/>
  <c r="Z420" i="3"/>
  <c r="EK413" i="3"/>
  <c r="CH420" i="3"/>
  <c r="EE448" i="3"/>
  <c r="CH458" i="3"/>
  <c r="CV431" i="3"/>
  <c r="Q98" i="4" s="1"/>
  <c r="BX429" i="3"/>
  <c r="O67" i="4" s="1"/>
  <c r="N437" i="3"/>
  <c r="DT429" i="3"/>
  <c r="J473" i="3"/>
  <c r="Z445" i="3"/>
  <c r="AP455" i="3"/>
  <c r="AC430" i="3"/>
  <c r="P102" i="4" s="1"/>
  <c r="EG443" i="3"/>
  <c r="CQ417" i="3"/>
  <c r="CQ453" i="3"/>
  <c r="BJ439" i="3"/>
  <c r="DB443" i="3"/>
  <c r="CD444" i="3"/>
  <c r="CW414" i="3"/>
  <c r="EW430" i="3"/>
  <c r="R418" i="3"/>
  <c r="DW411" i="3"/>
  <c r="EM430" i="3"/>
  <c r="DO433" i="3"/>
  <c r="EX437" i="3"/>
  <c r="DC452" i="3"/>
  <c r="CU456" i="3"/>
  <c r="DG441" i="3"/>
  <c r="DC421" i="3"/>
  <c r="F412" i="3"/>
  <c r="G17" i="8" s="1"/>
  <c r="Z447" i="3"/>
  <c r="CU432" i="3"/>
  <c r="R85" i="4" s="1"/>
  <c r="AE421" i="3"/>
  <c r="Q421" i="3"/>
  <c r="BC429" i="3"/>
  <c r="O43" i="4" s="1"/>
  <c r="I444" i="3"/>
  <c r="AY430" i="3"/>
  <c r="P36" i="4" s="1"/>
  <c r="EI456" i="3"/>
  <c r="DV449" i="3"/>
  <c r="EG432" i="3"/>
  <c r="AV455" i="3"/>
  <c r="DY452" i="3"/>
  <c r="Q453" i="3"/>
  <c r="EO456" i="3"/>
  <c r="CL449" i="3"/>
  <c r="EE436" i="3"/>
  <c r="BI412" i="3"/>
  <c r="P452" i="3"/>
  <c r="EK419" i="3"/>
  <c r="CT472" i="3"/>
  <c r="AJ459" i="3"/>
  <c r="EJ445" i="3"/>
  <c r="CE429" i="3"/>
  <c r="O74" i="4" s="1"/>
  <c r="DC428" i="3"/>
  <c r="N94" i="4" s="1"/>
  <c r="AE428" i="3"/>
  <c r="N111" i="4" s="1"/>
  <c r="Q436" i="3"/>
  <c r="DP418" i="3"/>
  <c r="DU459" i="3"/>
  <c r="AL443" i="3"/>
  <c r="CP442" i="3"/>
  <c r="CO435" i="3"/>
  <c r="U82" i="4" s="1"/>
  <c r="CQ428" i="3"/>
  <c r="N89" i="4" s="1"/>
  <c r="DP421" i="3"/>
  <c r="AY450" i="3"/>
  <c r="EF451" i="3"/>
  <c r="E413" i="3"/>
  <c r="H18" i="8" s="1"/>
  <c r="BP460" i="3"/>
  <c r="BU439" i="3"/>
  <c r="CO433" i="3"/>
  <c r="S82" i="4" s="1"/>
  <c r="CW456" i="3"/>
  <c r="AV445" i="3"/>
  <c r="BR445" i="3"/>
  <c r="CQ458" i="3"/>
  <c r="BV455" i="3"/>
  <c r="EI411" i="3"/>
  <c r="U423" i="3"/>
  <c r="BT412" i="3"/>
  <c r="CY17" i="8" s="1"/>
  <c r="DL429" i="3"/>
  <c r="O116" i="4" s="1"/>
  <c r="CY441" i="3"/>
  <c r="Z411" i="3"/>
  <c r="AO423" i="3"/>
  <c r="DM420" i="3"/>
  <c r="CX459" i="3"/>
  <c r="EA448" i="3"/>
  <c r="EJ429" i="3"/>
  <c r="J472" i="3"/>
  <c r="AG454" i="3"/>
  <c r="DE439" i="3"/>
  <c r="T452" i="3"/>
  <c r="U432" i="3"/>
  <c r="R39" i="4" s="1"/>
  <c r="F417" i="3"/>
  <c r="EF445" i="3"/>
  <c r="AH436" i="3"/>
  <c r="AZ444" i="3"/>
  <c r="BX414" i="3"/>
  <c r="AB435" i="3"/>
  <c r="U95" i="4" s="1"/>
  <c r="O431" i="3"/>
  <c r="Q103" i="4" s="1"/>
  <c r="CE432" i="3"/>
  <c r="R74" i="4" s="1"/>
  <c r="DJ437" i="3"/>
  <c r="E473" i="3"/>
  <c r="I441" i="3"/>
  <c r="BJ432" i="3"/>
  <c r="R51" i="4" s="1"/>
  <c r="CA439" i="3"/>
  <c r="DX455" i="3"/>
  <c r="DR417" i="3"/>
  <c r="DN452" i="3"/>
  <c r="BJ430" i="3"/>
  <c r="P51" i="4" s="1"/>
  <c r="EA452" i="3"/>
  <c r="EI428" i="3"/>
  <c r="EH472" i="3"/>
  <c r="Q459" i="3"/>
  <c r="BM420" i="3"/>
  <c r="EV432" i="3"/>
  <c r="BP414" i="3"/>
  <c r="ED440" i="3"/>
  <c r="EM446" i="3"/>
  <c r="BL458" i="3"/>
  <c r="EK424" i="3"/>
  <c r="DC460" i="3"/>
  <c r="DN473" i="3"/>
  <c r="X437" i="3"/>
  <c r="L457" i="3"/>
  <c r="CR432" i="3"/>
  <c r="R87" i="4" s="1"/>
  <c r="AA439" i="3"/>
  <c r="EN431" i="3"/>
  <c r="L458" i="3"/>
  <c r="ES435" i="3"/>
  <c r="EW449" i="3"/>
  <c r="AS414" i="3"/>
  <c r="CD414" i="3"/>
  <c r="Z430" i="3"/>
  <c r="EJ436" i="3"/>
  <c r="DZ411" i="3"/>
  <c r="CP457" i="3"/>
  <c r="AB455" i="3"/>
  <c r="DJ447" i="3"/>
  <c r="AM433" i="3"/>
  <c r="S23" i="4" s="1"/>
  <c r="DA435" i="3"/>
  <c r="U109" i="4" s="1"/>
  <c r="O453" i="3"/>
  <c r="DA452" i="3"/>
  <c r="DK459" i="3"/>
  <c r="EO459" i="3"/>
  <c r="AS441" i="3"/>
  <c r="DF442" i="3"/>
  <c r="AP441" i="3"/>
  <c r="BW473" i="3"/>
  <c r="DF439" i="3"/>
  <c r="BP435" i="3"/>
  <c r="U90" i="4" s="1"/>
  <c r="DT455" i="3"/>
  <c r="BI445" i="3"/>
  <c r="ET422" i="3"/>
  <c r="ES448" i="3"/>
  <c r="EU431" i="3"/>
  <c r="EW445" i="3"/>
  <c r="BT441" i="3"/>
  <c r="BU443" i="3"/>
  <c r="DB435" i="3"/>
  <c r="U93" i="4" s="1"/>
  <c r="G431" i="3"/>
  <c r="Q12" i="4" s="1"/>
  <c r="CH452" i="3"/>
  <c r="K422" i="3"/>
  <c r="AJ452" i="3"/>
  <c r="CT420" i="3"/>
  <c r="EC412" i="3"/>
  <c r="BI473" i="3"/>
  <c r="BX438" i="3"/>
  <c r="CA438" i="3"/>
  <c r="DG472" i="3"/>
  <c r="H419" i="3"/>
  <c r="DF472" i="3"/>
  <c r="BH423" i="3"/>
  <c r="BC433" i="3"/>
  <c r="S43" i="4" s="1"/>
  <c r="X418" i="3"/>
  <c r="DU429" i="3"/>
  <c r="CH434" i="3"/>
  <c r="T76" i="4" s="1"/>
  <c r="AS439" i="3"/>
  <c r="BC431" i="3"/>
  <c r="Q43" i="4" s="1"/>
  <c r="AX436" i="3"/>
  <c r="DW449" i="3"/>
  <c r="BQ440" i="3"/>
  <c r="CD434" i="3"/>
  <c r="T72" i="4" s="1"/>
  <c r="O435" i="3"/>
  <c r="U103" i="4" s="1"/>
  <c r="AN460" i="3"/>
  <c r="M473" i="3"/>
  <c r="DV417" i="3"/>
  <c r="AW443" i="3"/>
  <c r="BV418" i="3"/>
  <c r="S449" i="3"/>
  <c r="AN436" i="3"/>
  <c r="DH449" i="3"/>
  <c r="CO454" i="3"/>
  <c r="EO429" i="3"/>
  <c r="M422" i="3"/>
  <c r="Q443" i="3"/>
  <c r="J447" i="3"/>
  <c r="AB473" i="3"/>
  <c r="X456" i="3"/>
  <c r="BL453" i="3"/>
  <c r="EK459" i="3"/>
  <c r="EM416" i="3"/>
  <c r="CM442" i="3"/>
  <c r="N440" i="3"/>
  <c r="BA454" i="3"/>
  <c r="AU458" i="3"/>
  <c r="BJ429" i="3"/>
  <c r="O51" i="4" s="1"/>
  <c r="E412" i="3"/>
  <c r="H17" i="8" s="1"/>
  <c r="CP445" i="3"/>
  <c r="AB458" i="3"/>
  <c r="CD454" i="3"/>
  <c r="DD428" i="3"/>
  <c r="N107" i="4" s="1"/>
  <c r="EG441" i="3"/>
  <c r="CA416" i="3"/>
  <c r="EM447" i="3"/>
  <c r="EN420" i="3"/>
  <c r="J438" i="3"/>
  <c r="DB428" i="3"/>
  <c r="N93" i="4" s="1"/>
  <c r="DN448" i="3"/>
  <c r="BX430" i="3"/>
  <c r="P67" i="4" s="1"/>
  <c r="BA434" i="3"/>
  <c r="T38" i="4" s="1"/>
  <c r="AD449" i="3"/>
  <c r="BD428" i="3"/>
  <c r="N45" i="4" s="1"/>
  <c r="CK441" i="3"/>
  <c r="CX443" i="3"/>
  <c r="CA472" i="3"/>
  <c r="DB420" i="3"/>
  <c r="BP445" i="3"/>
  <c r="EN419" i="3"/>
  <c r="E441" i="3"/>
  <c r="BK444" i="3"/>
  <c r="BP411" i="3"/>
  <c r="W421" i="3"/>
  <c r="AP412" i="3"/>
  <c r="I419" i="3"/>
  <c r="CG428" i="3"/>
  <c r="N75" i="4" s="1"/>
  <c r="BF420" i="3"/>
  <c r="S439" i="3"/>
  <c r="DZ431" i="3"/>
  <c r="CK447" i="3"/>
  <c r="AW459" i="3"/>
  <c r="DG432" i="3"/>
  <c r="R100" i="4" s="1"/>
  <c r="BT443" i="3"/>
  <c r="DU445" i="3"/>
  <c r="BH456" i="3"/>
  <c r="BK434" i="3"/>
  <c r="T54" i="4" s="1"/>
  <c r="AR436" i="3"/>
  <c r="BO452" i="3"/>
  <c r="M423" i="3"/>
  <c r="DS434" i="3"/>
  <c r="O454" i="3"/>
  <c r="EK434" i="3"/>
  <c r="D460" i="3"/>
  <c r="AJ441" i="3"/>
  <c r="DP419" i="3"/>
  <c r="CF454" i="3"/>
  <c r="W454" i="3"/>
  <c r="Y473" i="3"/>
  <c r="DZ419" i="3"/>
  <c r="DB457" i="3"/>
  <c r="AF445" i="3"/>
  <c r="I455" i="3"/>
  <c r="EG419" i="3"/>
  <c r="E453" i="3"/>
  <c r="BV454" i="3"/>
  <c r="DK442" i="3"/>
  <c r="L443" i="3"/>
  <c r="DE454" i="3"/>
  <c r="BL436" i="3"/>
  <c r="AJ421" i="3"/>
  <c r="CL458" i="3"/>
  <c r="EW432" i="3"/>
  <c r="EU445" i="3"/>
  <c r="AQ449" i="3"/>
  <c r="AQ440" i="3"/>
  <c r="CH446" i="3"/>
  <c r="BB458" i="3"/>
  <c r="DE429" i="3"/>
  <c r="O97" i="4" s="1"/>
  <c r="CT459" i="3"/>
  <c r="CF429" i="3"/>
  <c r="O73" i="4" s="1"/>
  <c r="EI454" i="3"/>
  <c r="CR428" i="3"/>
  <c r="N87" i="4" s="1"/>
  <c r="DB458" i="3"/>
  <c r="BX455" i="3"/>
  <c r="DP413" i="3"/>
  <c r="BY444" i="3"/>
  <c r="BI413" i="3"/>
  <c r="CS416" i="3"/>
  <c r="EX459" i="3"/>
  <c r="EV445" i="3"/>
  <c r="BB414" i="3"/>
  <c r="EF449" i="3"/>
  <c r="CI414" i="3"/>
  <c r="K446" i="3"/>
  <c r="U446" i="3"/>
  <c r="CZ430" i="3"/>
  <c r="P106" i="4" s="1"/>
  <c r="EC458" i="3"/>
  <c r="BY429" i="3"/>
  <c r="O66" i="4" s="1"/>
  <c r="DP452" i="3"/>
  <c r="BX439" i="3"/>
  <c r="AS431" i="3"/>
  <c r="Q28" i="4" s="1"/>
  <c r="CS420" i="3"/>
  <c r="CG443" i="3"/>
  <c r="BD443" i="3"/>
  <c r="CO413" i="3"/>
  <c r="BS18" i="8" s="1"/>
  <c r="BE472" i="3"/>
  <c r="CW430" i="3"/>
  <c r="P101" i="4" s="1"/>
  <c r="J444" i="3"/>
  <c r="R455" i="3"/>
  <c r="CY433" i="3"/>
  <c r="BT433" i="3"/>
  <c r="S59" i="4" s="1"/>
  <c r="AG444" i="3"/>
  <c r="DV422" i="3"/>
  <c r="EU454" i="3"/>
  <c r="ET439" i="3"/>
  <c r="EX446" i="3"/>
  <c r="EU449" i="3"/>
  <c r="AH441" i="3"/>
  <c r="AA443" i="3"/>
  <c r="AL434" i="3"/>
  <c r="T15" i="4" s="1"/>
  <c r="J446" i="3"/>
  <c r="AE439" i="3"/>
  <c r="DH422" i="3"/>
  <c r="G454" i="3"/>
  <c r="BC434" i="3"/>
  <c r="T43" i="4" s="1"/>
  <c r="DT452" i="3"/>
  <c r="DH423" i="3"/>
  <c r="CL423" i="3"/>
  <c r="AF422" i="3"/>
  <c r="AC473" i="3"/>
  <c r="AE422" i="3"/>
  <c r="EB432" i="3"/>
  <c r="I454" i="3"/>
  <c r="EN437" i="3"/>
  <c r="BR455" i="3"/>
  <c r="DQ473" i="3"/>
  <c r="CJ413" i="3"/>
  <c r="BX18" i="8" s="1"/>
  <c r="AQ433" i="3"/>
  <c r="S27" i="4" s="1"/>
  <c r="AT423" i="3"/>
  <c r="DE450" i="3"/>
  <c r="AH442" i="3"/>
  <c r="V446" i="3"/>
  <c r="EU447" i="3"/>
  <c r="CL411" i="3"/>
  <c r="BU16" i="8" s="1"/>
  <c r="DB431" i="3"/>
  <c r="Q93" i="4" s="1"/>
  <c r="DT430" i="3"/>
  <c r="BQ456" i="3"/>
  <c r="DA454" i="3"/>
  <c r="BV414" i="3"/>
  <c r="CI19" i="8" s="1"/>
  <c r="BE428" i="3"/>
  <c r="N46" i="4" s="1"/>
  <c r="DB459" i="3"/>
  <c r="DT435" i="3"/>
  <c r="N456" i="3"/>
  <c r="BM440" i="3"/>
  <c r="BC458" i="3"/>
  <c r="AG459" i="3"/>
  <c r="CY422" i="3"/>
  <c r="DT424" i="3"/>
  <c r="BH430" i="3"/>
  <c r="P49" i="4" s="1"/>
  <c r="EA473" i="3"/>
  <c r="BG453" i="3"/>
  <c r="AP456" i="3"/>
  <c r="AF428" i="3"/>
  <c r="N112" i="4" s="1"/>
  <c r="DC472" i="3"/>
  <c r="AP438" i="3"/>
  <c r="M428" i="3"/>
  <c r="N63" i="4" s="1"/>
  <c r="CW447" i="3"/>
  <c r="AW451" i="3"/>
  <c r="CS419" i="3"/>
  <c r="BQ429" i="3"/>
  <c r="O57" i="4" s="1"/>
  <c r="BA472" i="3"/>
  <c r="DH460" i="3"/>
  <c r="DQ421" i="3"/>
  <c r="CX445" i="3"/>
  <c r="EB445" i="3"/>
  <c r="CN423" i="3"/>
  <c r="CH433" i="3"/>
  <c r="S76" i="4" s="1"/>
  <c r="AJ443" i="3"/>
  <c r="DD436" i="3"/>
  <c r="CS443" i="3"/>
  <c r="EX431" i="3"/>
  <c r="M451" i="3"/>
  <c r="H421" i="3"/>
  <c r="EB443" i="3"/>
  <c r="EA417" i="3"/>
  <c r="G444" i="3"/>
  <c r="AU473" i="3"/>
  <c r="CV454" i="3"/>
  <c r="AE450" i="3"/>
  <c r="AX447" i="3"/>
  <c r="DD456" i="3"/>
  <c r="AR460" i="3"/>
  <c r="BN442" i="3"/>
  <c r="BK448" i="3"/>
  <c r="F420" i="3"/>
  <c r="BI447" i="3"/>
  <c r="AW453" i="3"/>
  <c r="BX431" i="3"/>
  <c r="Q67" i="4" s="1"/>
  <c r="DE434" i="3"/>
  <c r="T97" i="4" s="1"/>
  <c r="F458" i="3"/>
  <c r="BI423" i="3"/>
  <c r="DW437" i="3"/>
  <c r="DJ430" i="3"/>
  <c r="P110" i="4" s="1"/>
  <c r="EO472" i="3"/>
  <c r="EI414" i="3"/>
  <c r="DI437" i="3"/>
  <c r="M440" i="3"/>
  <c r="I416" i="3"/>
  <c r="EP447" i="3"/>
  <c r="BY457" i="3"/>
  <c r="AX452" i="3"/>
  <c r="BL447" i="3"/>
  <c r="D429" i="3"/>
  <c r="O8" i="4" s="1"/>
  <c r="CS435" i="3"/>
  <c r="U88" i="4" s="1"/>
  <c r="BF459" i="3"/>
  <c r="M437" i="3"/>
  <c r="BE411" i="3"/>
  <c r="AI434" i="3"/>
  <c r="T13" i="4" s="1"/>
  <c r="BT435" i="3"/>
  <c r="U59" i="4" s="1"/>
  <c r="DI420" i="3"/>
  <c r="CC447" i="3"/>
  <c r="V418" i="3"/>
  <c r="CP432" i="3"/>
  <c r="R83" i="4" s="1"/>
  <c r="AM458" i="3"/>
  <c r="BZ438" i="3"/>
  <c r="AK442" i="3"/>
  <c r="DK453" i="3"/>
  <c r="BV411" i="3"/>
  <c r="CI16" i="8" s="1"/>
  <c r="CO455" i="3"/>
  <c r="AL416" i="3"/>
  <c r="BR458" i="3"/>
  <c r="CB433" i="3"/>
  <c r="S69" i="4" s="1"/>
  <c r="EF434" i="3"/>
  <c r="CP429" i="3"/>
  <c r="O83" i="4" s="1"/>
  <c r="ES422" i="3"/>
  <c r="EX440" i="3"/>
  <c r="J414" i="3"/>
  <c r="EG19" i="8" s="1"/>
  <c r="BY451" i="3"/>
  <c r="AH435" i="3"/>
  <c r="U25" i="4" s="1"/>
  <c r="DD449" i="3"/>
  <c r="DG447" i="3"/>
  <c r="AC443" i="3"/>
  <c r="W419" i="3"/>
  <c r="DB433" i="3"/>
  <c r="S93" i="4" s="1"/>
  <c r="BY447" i="3"/>
  <c r="I417" i="3"/>
  <c r="Y432" i="3"/>
  <c r="R91" i="4" s="1"/>
  <c r="BM438" i="3"/>
  <c r="AT451" i="3"/>
  <c r="DE453" i="3"/>
  <c r="BD438" i="3"/>
  <c r="EW413" i="3"/>
  <c r="EU424" i="3"/>
  <c r="BL449" i="3"/>
  <c r="CW452" i="3"/>
  <c r="AY440" i="3"/>
  <c r="BT446" i="3"/>
  <c r="W431" i="3"/>
  <c r="Q62" i="4" s="1"/>
  <c r="AW419" i="3"/>
  <c r="BK433" i="3"/>
  <c r="S54" i="4" s="1"/>
  <c r="BN451" i="3"/>
  <c r="CW446" i="3"/>
  <c r="EQ453" i="3"/>
  <c r="AZ455" i="3"/>
  <c r="T436" i="3"/>
  <c r="D457" i="3"/>
  <c r="DK431" i="3"/>
  <c r="Q114" i="4" s="1"/>
  <c r="BU447" i="3"/>
  <c r="BI438" i="3"/>
  <c r="X473" i="3"/>
  <c r="BD439" i="3"/>
  <c r="CV459" i="3"/>
  <c r="BT431" i="3"/>
  <c r="Q59" i="4" s="1"/>
  <c r="AB442" i="3"/>
  <c r="ET457" i="3"/>
  <c r="J449" i="3"/>
  <c r="DV440" i="3"/>
  <c r="EG435" i="3"/>
  <c r="L435" i="3"/>
  <c r="U42" i="4" s="1"/>
  <c r="BD432" i="3"/>
  <c r="R45" i="4" s="1"/>
  <c r="AO428" i="3"/>
  <c r="N24" i="4" s="1"/>
  <c r="CP423" i="3"/>
  <c r="EJ420" i="3"/>
  <c r="V473" i="3"/>
  <c r="DB445" i="3"/>
  <c r="CV430" i="3"/>
  <c r="P98" i="4" s="1"/>
  <c r="T448" i="3"/>
  <c r="DB437" i="3"/>
  <c r="W439" i="3"/>
  <c r="CT436" i="3"/>
  <c r="F459" i="3"/>
  <c r="EJ438" i="3"/>
  <c r="CJ459" i="3"/>
  <c r="EM454" i="3"/>
  <c r="CC451" i="3"/>
  <c r="AH448" i="3"/>
  <c r="DW421" i="3"/>
  <c r="ER418" i="3"/>
  <c r="CY442" i="3"/>
  <c r="BV423" i="3"/>
  <c r="I449" i="3"/>
  <c r="EL422" i="3"/>
  <c r="H430" i="3"/>
  <c r="P11" i="4" s="1"/>
  <c r="EQ423" i="3"/>
  <c r="S440" i="3"/>
  <c r="CT453" i="3"/>
  <c r="EV428" i="3"/>
  <c r="BS472" i="3"/>
  <c r="CD457" i="3"/>
  <c r="E423" i="3"/>
  <c r="CH438" i="3"/>
  <c r="DJ472" i="3"/>
  <c r="DY460" i="3"/>
  <c r="DV456" i="3"/>
  <c r="BN431" i="3"/>
  <c r="Q55" i="4" s="1"/>
  <c r="BO434" i="3"/>
  <c r="T56" i="4" s="1"/>
  <c r="BC421" i="3"/>
  <c r="BP454" i="3"/>
  <c r="G459" i="3"/>
  <c r="F439" i="3"/>
  <c r="CD411" i="3"/>
  <c r="CW459" i="3"/>
  <c r="T457" i="3"/>
  <c r="AL444" i="3"/>
  <c r="CZ411" i="3"/>
  <c r="DW459" i="3"/>
  <c r="BU451" i="3"/>
  <c r="AQ444" i="3"/>
  <c r="BY428" i="3"/>
  <c r="N66" i="4" s="1"/>
  <c r="DH473" i="3"/>
  <c r="BG451" i="3"/>
  <c r="AO445" i="3"/>
  <c r="H437" i="3"/>
  <c r="AN428" i="3"/>
  <c r="N19" i="4" s="1"/>
  <c r="BQ432" i="3"/>
  <c r="R57" i="4" s="1"/>
  <c r="BA459" i="3"/>
  <c r="BN417" i="3"/>
  <c r="BA429" i="3"/>
  <c r="O38" i="4" s="1"/>
  <c r="EV413" i="3"/>
  <c r="DU435" i="3"/>
  <c r="AX456" i="3"/>
  <c r="BQ417" i="3"/>
  <c r="DJ433" i="3"/>
  <c r="S110" i="4" s="1"/>
  <c r="BN458" i="3"/>
  <c r="AV473" i="3"/>
  <c r="AZ422" i="3"/>
  <c r="BB460" i="3"/>
  <c r="AR441" i="3"/>
  <c r="AU422" i="3"/>
  <c r="AN433" i="3"/>
  <c r="S19" i="4" s="1"/>
  <c r="DC446" i="3"/>
  <c r="EM455" i="3"/>
  <c r="P423" i="3"/>
  <c r="AD473" i="3"/>
  <c r="AS445" i="3"/>
  <c r="DP473" i="3"/>
  <c r="EG472" i="3"/>
  <c r="CH432" i="3"/>
  <c r="R76" i="4" s="1"/>
  <c r="BX450" i="3"/>
  <c r="BL423" i="3"/>
  <c r="K450" i="3"/>
  <c r="N444" i="3"/>
  <c r="BF432" i="3"/>
  <c r="R47" i="4" s="1"/>
  <c r="CS418" i="3"/>
  <c r="T439" i="3"/>
  <c r="CN414" i="3"/>
  <c r="BT19" i="8" s="1"/>
  <c r="DZ429" i="3"/>
  <c r="AH444" i="3"/>
  <c r="EL429" i="3"/>
  <c r="Z422" i="3"/>
  <c r="EN422" i="3"/>
  <c r="EO457" i="3"/>
  <c r="BH472" i="3"/>
  <c r="BR420" i="3"/>
  <c r="CL438" i="3"/>
  <c r="CX430" i="3"/>
  <c r="P104" i="4" s="1"/>
  <c r="CH443" i="3"/>
  <c r="BV439" i="3"/>
  <c r="F418" i="3"/>
  <c r="BS412" i="3"/>
  <c r="CR17" i="8" s="1"/>
  <c r="F422" i="3"/>
  <c r="DO458" i="3"/>
  <c r="W473" i="3"/>
  <c r="CC432" i="3"/>
  <c r="R71" i="4" s="1"/>
  <c r="BK472" i="3"/>
  <c r="DF413" i="3"/>
  <c r="CO411" i="3"/>
  <c r="BS16" i="8" s="1"/>
  <c r="R420" i="3"/>
  <c r="AH430" i="3"/>
  <c r="P25" i="4" s="1"/>
  <c r="AI440" i="3"/>
  <c r="BR421" i="3"/>
  <c r="AR432" i="3"/>
  <c r="R22" i="4" s="1"/>
  <c r="CG431" i="3"/>
  <c r="Q75" i="4" s="1"/>
  <c r="ET455" i="3"/>
  <c r="CP449" i="3"/>
  <c r="EN449" i="3"/>
  <c r="CI443" i="3"/>
  <c r="T435" i="3"/>
  <c r="U41" i="4" s="1"/>
  <c r="BH443" i="3"/>
  <c r="BS429" i="3"/>
  <c r="O61" i="4" s="1"/>
  <c r="CT424" i="3"/>
  <c r="EN418" i="3"/>
  <c r="BS443" i="3"/>
  <c r="AG443" i="3"/>
  <c r="CW451" i="3"/>
  <c r="M443" i="3"/>
  <c r="F434" i="3"/>
  <c r="T10" i="4" s="1"/>
  <c r="AX460" i="3"/>
  <c r="ES439" i="3"/>
  <c r="BL414" i="3"/>
  <c r="Y449" i="3"/>
  <c r="CS446" i="3"/>
  <c r="DO443" i="3"/>
  <c r="DV435" i="3"/>
  <c r="BF455" i="3"/>
  <c r="ED457" i="3"/>
  <c r="M435" i="3"/>
  <c r="U63" i="4" s="1"/>
  <c r="AM434" i="3"/>
  <c r="T23" i="4" s="1"/>
  <c r="DS451" i="3"/>
  <c r="Q441" i="3"/>
  <c r="CB432" i="3"/>
  <c r="R69" i="4" s="1"/>
  <c r="CL432" i="3"/>
  <c r="R79" i="4" s="1"/>
  <c r="BZ437" i="3"/>
  <c r="BZ473" i="3"/>
  <c r="EN460" i="3"/>
  <c r="DZ472" i="3"/>
  <c r="DS439" i="3"/>
  <c r="EN472" i="3"/>
  <c r="DF440" i="3"/>
  <c r="CU451" i="3"/>
  <c r="EW422" i="3"/>
  <c r="ES447" i="3"/>
  <c r="ET424" i="3"/>
  <c r="BR446" i="3"/>
  <c r="CM440" i="3"/>
  <c r="EB452" i="3"/>
  <c r="AA430" i="3"/>
  <c r="P92" i="4" s="1"/>
  <c r="AH424" i="3"/>
  <c r="CB444" i="3"/>
  <c r="CX455" i="3"/>
  <c r="BR429" i="3"/>
  <c r="O58" i="4" s="1"/>
  <c r="EH459" i="3"/>
  <c r="CB473" i="3"/>
  <c r="AL436" i="3"/>
  <c r="DB424" i="3"/>
  <c r="CI453" i="3"/>
  <c r="DG428" i="3"/>
  <c r="N100" i="4" s="1"/>
  <c r="CK416" i="3"/>
  <c r="CK411" i="3"/>
  <c r="BW16" i="8" s="1"/>
  <c r="DV413" i="3"/>
  <c r="BQ413" i="3"/>
  <c r="BX441" i="3"/>
  <c r="CW444" i="3"/>
  <c r="BT437" i="3"/>
  <c r="DS443" i="3"/>
  <c r="DC431" i="3"/>
  <c r="Q94" i="4" s="1"/>
  <c r="CM433" i="3"/>
  <c r="S80" i="4" s="1"/>
  <c r="AO413" i="3"/>
  <c r="AW421" i="3"/>
  <c r="DW460" i="3"/>
  <c r="AN446" i="3"/>
  <c r="S460" i="3"/>
  <c r="DH456" i="3"/>
  <c r="EX438" i="3"/>
  <c r="EH434" i="3"/>
  <c r="T135" i="4" s="1"/>
  <c r="BC439" i="3"/>
  <c r="DC442" i="3"/>
  <c r="AE459" i="3"/>
  <c r="BF460" i="3"/>
  <c r="DR456" i="3"/>
  <c r="CZ414" i="3"/>
  <c r="EF447" i="3"/>
  <c r="BT440" i="3"/>
  <c r="J460" i="3"/>
  <c r="DD419" i="3"/>
  <c r="U443" i="3"/>
  <c r="EA431" i="3"/>
  <c r="EK445" i="3"/>
  <c r="BO449" i="3"/>
  <c r="BK473" i="3"/>
  <c r="BW432" i="3"/>
  <c r="R65" i="4" s="1"/>
  <c r="BR418" i="3"/>
  <c r="AH429" i="3"/>
  <c r="O25" i="4" s="1"/>
  <c r="AS455" i="3"/>
  <c r="BW434" i="3"/>
  <c r="T65" i="4" s="1"/>
  <c r="CD422" i="3"/>
  <c r="BI420" i="3"/>
  <c r="CV439" i="3"/>
  <c r="AA447" i="3"/>
  <c r="DN458" i="3"/>
  <c r="CJ443" i="3"/>
  <c r="AI473" i="3"/>
  <c r="DZ453" i="3"/>
  <c r="DN431" i="3"/>
  <c r="BG416" i="3"/>
  <c r="R430" i="3"/>
  <c r="P17" i="4" s="1"/>
  <c r="CU473" i="3"/>
  <c r="ES457" i="3"/>
  <c r="EP444" i="3"/>
  <c r="EL414" i="3"/>
  <c r="CL448" i="3"/>
  <c r="AY439" i="3"/>
  <c r="BD420" i="3"/>
  <c r="I412" i="3"/>
  <c r="EH17" i="8" s="1"/>
  <c r="EC460" i="3"/>
  <c r="DE412" i="3"/>
  <c r="P460" i="3"/>
  <c r="AL441" i="3"/>
  <c r="N428" i="3"/>
  <c r="N96" i="4" s="1"/>
  <c r="BQ458" i="3"/>
  <c r="DI455" i="3"/>
  <c r="BN459" i="3"/>
  <c r="BG447" i="3"/>
  <c r="EF473" i="3"/>
  <c r="EP429" i="3"/>
  <c r="AU448" i="3"/>
  <c r="V458" i="3"/>
  <c r="R423" i="3"/>
  <c r="DU432" i="3"/>
  <c r="AI453" i="3"/>
  <c r="EJ418" i="3"/>
  <c r="BX459" i="3"/>
  <c r="U453" i="3"/>
  <c r="CZ455" i="3"/>
  <c r="AZ434" i="3"/>
  <c r="T37" i="4" s="1"/>
  <c r="DU453" i="3"/>
  <c r="AT434" i="3"/>
  <c r="T29" i="4" s="1"/>
  <c r="EQ420" i="3"/>
  <c r="EJ444" i="3"/>
  <c r="AZ460" i="3"/>
  <c r="AW441" i="3"/>
  <c r="DW423" i="3"/>
  <c r="AN434" i="3"/>
  <c r="T19" i="4" s="1"/>
  <c r="BT472" i="3"/>
  <c r="AR459" i="3"/>
  <c r="DC453" i="3"/>
  <c r="DR457" i="3"/>
  <c r="F429" i="3"/>
  <c r="O10" i="4" s="1"/>
  <c r="EF440" i="3"/>
  <c r="L460" i="3"/>
  <c r="EJ440" i="3"/>
  <c r="DF434" i="3"/>
  <c r="T99" i="4" s="1"/>
  <c r="CA422" i="3"/>
  <c r="S447" i="3"/>
  <c r="AQ428" i="3"/>
  <c r="N27" i="4" s="1"/>
  <c r="AD437" i="3"/>
  <c r="DE428" i="3"/>
  <c r="N97" i="4" s="1"/>
  <c r="CJ450" i="3"/>
  <c r="CI449" i="3"/>
  <c r="CT451" i="3"/>
  <c r="DR448" i="3"/>
  <c r="ES411" i="3"/>
  <c r="DK414" i="3"/>
  <c r="AV414" i="3"/>
  <c r="BM441" i="3"/>
  <c r="L449" i="3"/>
  <c r="I414" i="3"/>
  <c r="EH19" i="8" s="1"/>
  <c r="DA450" i="3"/>
  <c r="EB454" i="3"/>
  <c r="EA441" i="3"/>
  <c r="DH455" i="3"/>
  <c r="X445" i="3"/>
  <c r="CI441" i="3"/>
  <c r="BL473" i="3"/>
  <c r="BJ459" i="3"/>
  <c r="AS413" i="3"/>
  <c r="DB436" i="3"/>
  <c r="AZ440" i="3"/>
  <c r="AO457" i="3"/>
  <c r="ES433" i="3"/>
  <c r="EX435" i="3"/>
  <c r="CH449" i="3"/>
  <c r="BA446" i="3"/>
  <c r="ED435" i="3"/>
  <c r="DI434" i="3"/>
  <c r="T115" i="4" s="1"/>
  <c r="BO421" i="3"/>
  <c r="DC430" i="3"/>
  <c r="P94" i="4" s="1"/>
  <c r="DM440" i="3"/>
  <c r="AR422" i="3"/>
  <c r="CT412" i="3"/>
  <c r="DB460" i="3"/>
  <c r="BV445" i="3"/>
  <c r="DW429" i="3"/>
  <c r="CK421" i="3"/>
  <c r="BG430" i="3"/>
  <c r="P48" i="4" s="1"/>
  <c r="CO416" i="3"/>
  <c r="CS452" i="3"/>
  <c r="CH412" i="3"/>
  <c r="AU17" i="8" s="1"/>
  <c r="BY440" i="3"/>
  <c r="DH419" i="3"/>
  <c r="EL431" i="3"/>
  <c r="CG473" i="3"/>
  <c r="EU459" i="3"/>
  <c r="EW435" i="3"/>
  <c r="EU443" i="3"/>
  <c r="AZ446" i="3"/>
  <c r="DK443" i="3"/>
  <c r="DA446" i="3"/>
  <c r="BO430" i="3"/>
  <c r="P56" i="4" s="1"/>
  <c r="I440" i="3"/>
  <c r="U417" i="3"/>
  <c r="R422" i="3"/>
  <c r="DY457" i="3"/>
  <c r="CU444" i="3"/>
  <c r="DQ435" i="3"/>
  <c r="Y413" i="3"/>
  <c r="AG451" i="3"/>
  <c r="H445" i="3"/>
  <c r="AA434" i="3"/>
  <c r="T92" i="4" s="1"/>
  <c r="BP440" i="3"/>
  <c r="CZ444" i="3"/>
  <c r="BZ433" i="3"/>
  <c r="S68" i="4" s="1"/>
  <c r="DH458" i="3"/>
  <c r="DQ440" i="3"/>
  <c r="DL437" i="3"/>
  <c r="T420" i="3"/>
  <c r="DJ434" i="3"/>
  <c r="T110" i="4" s="1"/>
  <c r="CI422" i="3"/>
  <c r="AM435" i="3"/>
  <c r="U23" i="4" s="1"/>
  <c r="N418" i="3"/>
  <c r="AX472" i="3"/>
  <c r="EH421" i="3"/>
  <c r="BG438" i="3"/>
  <c r="DE435" i="3"/>
  <c r="U97" i="4" s="1"/>
  <c r="BI472" i="3"/>
  <c r="DA428" i="3"/>
  <c r="N109" i="4" s="1"/>
  <c r="CH423" i="3"/>
  <c r="EN455" i="3"/>
  <c r="DG450" i="3"/>
  <c r="T458" i="3"/>
  <c r="DX441" i="3"/>
  <c r="BA457" i="3"/>
  <c r="DR445" i="3"/>
  <c r="BS432" i="3"/>
  <c r="R61" i="4" s="1"/>
  <c r="CP438" i="3"/>
  <c r="U429" i="3"/>
  <c r="O39" i="4" s="1"/>
  <c r="CR452" i="3"/>
  <c r="N433" i="3"/>
  <c r="S96" i="4" s="1"/>
  <c r="BX423" i="3"/>
  <c r="DE419" i="3"/>
  <c r="I451" i="3"/>
  <c r="AO446" i="3"/>
  <c r="BW411" i="3"/>
  <c r="CW16" i="8" s="1"/>
  <c r="DN433" i="3"/>
  <c r="EX445" i="3"/>
  <c r="BB446" i="3"/>
  <c r="R473" i="3"/>
  <c r="CT430" i="3"/>
  <c r="P86" i="4" s="1"/>
  <c r="DL436" i="3"/>
  <c r="DI457" i="3"/>
  <c r="ES412" i="3"/>
  <c r="I452" i="3"/>
  <c r="EB453" i="3"/>
  <c r="DP459" i="3"/>
  <c r="CY454" i="3"/>
  <c r="AO473" i="3"/>
  <c r="CG420" i="3"/>
  <c r="CA459" i="3"/>
  <c r="CC444" i="3"/>
  <c r="N422" i="3"/>
  <c r="AG414" i="3"/>
  <c r="J419" i="3"/>
  <c r="DF416" i="3"/>
  <c r="U412" i="3"/>
  <c r="EE457" i="3"/>
  <c r="CL444" i="3"/>
  <c r="EM472" i="3"/>
  <c r="AB445" i="3"/>
  <c r="X421" i="3"/>
  <c r="BS430" i="3"/>
  <c r="P61" i="4" s="1"/>
  <c r="DT457" i="3"/>
  <c r="AA451" i="3"/>
  <c r="DJ420" i="3"/>
  <c r="DT428" i="3"/>
  <c r="BW422" i="3"/>
  <c r="DF436" i="3"/>
  <c r="ED450" i="3"/>
  <c r="DM435" i="3"/>
  <c r="U84" i="4" s="1"/>
  <c r="EN450" i="3"/>
  <c r="AG452" i="3"/>
  <c r="AN431" i="3"/>
  <c r="Q19" i="4" s="1"/>
  <c r="BC454" i="3"/>
  <c r="CV446" i="3"/>
  <c r="R442" i="3"/>
  <c r="AL418" i="3"/>
  <c r="AI416" i="3"/>
  <c r="D420" i="3"/>
  <c r="AV443" i="3"/>
  <c r="EU435" i="3"/>
  <c r="F430" i="3"/>
  <c r="P10" i="4" s="1"/>
  <c r="E420" i="3"/>
  <c r="V452" i="3"/>
  <c r="E419" i="3"/>
  <c r="BO445" i="3"/>
  <c r="CY428" i="3"/>
  <c r="DW440" i="3"/>
  <c r="AI447" i="3"/>
  <c r="H440" i="3"/>
  <c r="DO472" i="3"/>
  <c r="EO441" i="3"/>
  <c r="DG451" i="3"/>
  <c r="BL457" i="3"/>
  <c r="EM411" i="3"/>
  <c r="BU458" i="3"/>
  <c r="ER433" i="3"/>
  <c r="DZ454" i="3"/>
  <c r="CS429" i="3"/>
  <c r="O88" i="4" s="1"/>
  <c r="AG429" i="3"/>
  <c r="O119" i="4" s="1"/>
  <c r="EN458" i="3"/>
  <c r="BU450" i="3"/>
  <c r="Z438" i="3"/>
  <c r="BL459" i="3"/>
  <c r="AY459" i="3"/>
  <c r="EW443" i="3"/>
  <c r="AR456" i="3"/>
  <c r="EG453" i="3"/>
  <c r="EP445" i="3"/>
  <c r="EX444" i="3"/>
  <c r="DS459" i="3"/>
  <c r="F436" i="3"/>
  <c r="CI428" i="3"/>
  <c r="N77" i="4" s="1"/>
  <c r="DM421" i="3"/>
  <c r="EW436" i="3"/>
  <c r="BP430" i="3"/>
  <c r="P90" i="4" s="1"/>
  <c r="DJ438" i="3"/>
  <c r="AF418" i="3"/>
  <c r="AM472" i="3"/>
  <c r="CP433" i="3"/>
  <c r="S83" i="4" s="1"/>
  <c r="DF452" i="3"/>
  <c r="AO460" i="3"/>
  <c r="CH418" i="3"/>
  <c r="K459" i="3"/>
  <c r="CP436" i="3"/>
  <c r="Q457" i="3"/>
  <c r="AL63" i="8" s="1"/>
  <c r="DQ418" i="3"/>
  <c r="BO433" i="3"/>
  <c r="S56" i="4" s="1"/>
  <c r="DC413" i="3"/>
  <c r="H431" i="3"/>
  <c r="Q11" i="4" s="1"/>
  <c r="CU418" i="3"/>
  <c r="P436" i="3"/>
  <c r="BK441" i="3"/>
  <c r="EU448" i="3"/>
  <c r="AT442" i="3"/>
  <c r="BH420" i="3"/>
  <c r="DB422" i="3"/>
  <c r="CV458" i="3"/>
  <c r="E447" i="3"/>
  <c r="CL421" i="3"/>
  <c r="BA433" i="3"/>
  <c r="S38" i="4" s="1"/>
  <c r="EP457" i="3"/>
  <c r="DF412" i="3"/>
  <c r="U433" i="3"/>
  <c r="S39" i="4" s="1"/>
  <c r="AC428" i="3"/>
  <c r="N102" i="4" s="1"/>
  <c r="EQ473" i="3"/>
  <c r="AX421" i="3"/>
  <c r="AU447" i="3"/>
  <c r="BO420" i="3"/>
  <c r="EU437" i="3"/>
  <c r="K443" i="3"/>
  <c r="BZ421" i="3"/>
  <c r="DT454" i="3"/>
  <c r="EU455" i="3"/>
  <c r="BC443" i="3"/>
  <c r="DB452" i="3"/>
  <c r="EH428" i="3"/>
  <c r="BD412" i="3"/>
  <c r="AH445" i="3"/>
  <c r="AS452" i="3"/>
  <c r="CQ457" i="3"/>
  <c r="AD436" i="3"/>
  <c r="BR432" i="3"/>
  <c r="R58" i="4" s="1"/>
  <c r="AK451" i="3"/>
  <c r="AL428" i="3"/>
  <c r="N15" i="4" s="1"/>
  <c r="CS413" i="3"/>
  <c r="CT432" i="3"/>
  <c r="R86" i="4" s="1"/>
  <c r="DH418" i="3"/>
  <c r="AE419" i="3"/>
  <c r="AS447" i="3"/>
  <c r="BB428" i="3"/>
  <c r="N40" i="4" s="1"/>
  <c r="BP417" i="3"/>
  <c r="DE451" i="3"/>
  <c r="DV439" i="3"/>
  <c r="AK412" i="3"/>
  <c r="BM457" i="3"/>
  <c r="BX433" i="3"/>
  <c r="S67" i="4" s="1"/>
  <c r="CN457" i="3"/>
  <c r="AW460" i="3"/>
  <c r="DT437" i="3"/>
  <c r="S437" i="3"/>
  <c r="DX411" i="3"/>
  <c r="DQ422" i="3"/>
  <c r="DV457" i="3"/>
  <c r="AV448" i="3"/>
  <c r="CF473" i="3"/>
  <c r="BJ447" i="3"/>
  <c r="W457" i="3"/>
  <c r="CD453" i="3"/>
  <c r="S457" i="3"/>
  <c r="EW431" i="3"/>
  <c r="EK435" i="3"/>
  <c r="U143" i="4" s="1"/>
  <c r="P430" i="3"/>
  <c r="P113" i="4" s="1"/>
  <c r="M445" i="3"/>
  <c r="CS433" i="3"/>
  <c r="S88" i="4" s="1"/>
  <c r="DD437" i="3"/>
  <c r="R414" i="3"/>
  <c r="AK19" i="8" s="1"/>
  <c r="AI435" i="3"/>
  <c r="U13" i="4" s="1"/>
  <c r="BP473" i="3"/>
  <c r="AN430" i="3"/>
  <c r="P19" i="4" s="1"/>
  <c r="CH413" i="3"/>
  <c r="AU18" i="8" s="1"/>
  <c r="CK446" i="3"/>
  <c r="BZ442" i="3"/>
  <c r="AX445" i="3"/>
  <c r="CC420" i="3"/>
  <c r="BZ441" i="3"/>
  <c r="BA441" i="3"/>
  <c r="DY445" i="3"/>
  <c r="BU417" i="3"/>
  <c r="DV441" i="3"/>
  <c r="BA428" i="3"/>
  <c r="N38" i="4" s="1"/>
  <c r="EE456" i="3"/>
  <c r="ED411" i="3"/>
  <c r="BC450" i="3"/>
  <c r="BV441" i="3"/>
  <c r="AL437" i="3"/>
  <c r="BJ422" i="3"/>
  <c r="AH455" i="3"/>
  <c r="F442" i="3"/>
  <c r="S450" i="3"/>
  <c r="AJ56" i="8" s="1"/>
  <c r="J451" i="3"/>
  <c r="DY428" i="3"/>
  <c r="CP434" i="3"/>
  <c r="T83" i="4" s="1"/>
  <c r="AV446" i="3"/>
  <c r="BX411" i="3"/>
  <c r="DP472" i="3"/>
  <c r="AN473" i="3"/>
  <c r="AH421" i="3"/>
  <c r="CG422" i="3"/>
  <c r="BM436" i="3"/>
  <c r="BM433" i="3"/>
  <c r="S52" i="4" s="1"/>
  <c r="DB439" i="3"/>
  <c r="AP445" i="3"/>
  <c r="AL449" i="3"/>
  <c r="AJ433" i="3"/>
  <c r="S16" i="4" s="1"/>
  <c r="D441" i="3"/>
  <c r="DY436" i="3"/>
  <c r="DD424" i="3"/>
  <c r="R472" i="3"/>
  <c r="DP449" i="3"/>
  <c r="BV432" i="3"/>
  <c r="R64" i="4" s="1"/>
  <c r="AO459" i="3"/>
  <c r="CR443" i="3"/>
  <c r="BQ433" i="3"/>
  <c r="S57" i="4" s="1"/>
  <c r="AF421" i="3"/>
  <c r="DI419" i="3"/>
  <c r="ES460" i="3"/>
  <c r="AM440" i="3"/>
  <c r="EL444" i="3"/>
  <c r="E437" i="3"/>
  <c r="BX448" i="3"/>
  <c r="CO440" i="3"/>
  <c r="DI408" i="3"/>
  <c r="BD408" i="3"/>
  <c r="EC408" i="3"/>
  <c r="AJ408" i="3"/>
  <c r="K408" i="3"/>
  <c r="CJ408" i="3"/>
  <c r="BC408" i="3"/>
  <c r="AI408" i="3"/>
  <c r="EE408" i="3"/>
  <c r="AD408" i="3"/>
  <c r="DS408" i="3"/>
  <c r="BV408" i="3"/>
  <c r="EW450" i="3"/>
  <c r="CB414" i="3"/>
  <c r="BZ19" i="8" s="1"/>
  <c r="EE411" i="3"/>
  <c r="BN440" i="3"/>
  <c r="BK430" i="3"/>
  <c r="P54" i="4" s="1"/>
  <c r="AJ424" i="3"/>
  <c r="CJ454" i="3"/>
  <c r="BK449" i="3"/>
  <c r="EP419" i="3"/>
  <c r="DM428" i="3"/>
  <c r="N84" i="4" s="1"/>
  <c r="AV454" i="3"/>
  <c r="DR437" i="3"/>
  <c r="CU412" i="3"/>
  <c r="C353" i="3"/>
  <c r="AF447" i="3"/>
  <c r="DI418" i="3"/>
  <c r="T421" i="3"/>
  <c r="AK447" i="3"/>
  <c r="K453" i="3"/>
  <c r="CK455" i="3"/>
  <c r="EK428" i="3"/>
  <c r="W428" i="3"/>
  <c r="N62" i="4" s="1"/>
  <c r="DN440" i="3"/>
  <c r="AZ448" i="3"/>
  <c r="S431" i="3"/>
  <c r="Q31" i="4" s="1"/>
  <c r="BL444" i="3"/>
  <c r="AP414" i="3"/>
  <c r="BL416" i="3"/>
  <c r="BZ457" i="3"/>
  <c r="ER455" i="3"/>
  <c r="D472" i="3"/>
  <c r="DM436" i="3"/>
  <c r="L454" i="3"/>
  <c r="DW435" i="3"/>
  <c r="AD452" i="3"/>
  <c r="EK440" i="3"/>
  <c r="BG448" i="3"/>
  <c r="BD472" i="3"/>
  <c r="CS436" i="3"/>
  <c r="DR444" i="3"/>
  <c r="CE453" i="3"/>
  <c r="BU432" i="3"/>
  <c r="R60" i="4" s="1"/>
  <c r="D435" i="3"/>
  <c r="U8" i="4" s="1"/>
  <c r="BM428" i="3"/>
  <c r="N52" i="4" s="1"/>
  <c r="DM447" i="3"/>
  <c r="AF455" i="3"/>
  <c r="BT458" i="3"/>
  <c r="EJ473" i="3"/>
  <c r="DT448" i="3"/>
  <c r="BA419" i="3"/>
  <c r="I436" i="3"/>
  <c r="EJ437" i="3"/>
  <c r="EM414" i="3"/>
  <c r="BB448" i="3"/>
  <c r="CL412" i="3"/>
  <c r="BU17" i="8" s="1"/>
  <c r="BN449" i="3"/>
  <c r="EF416" i="3"/>
  <c r="AG412" i="3"/>
  <c r="AW433" i="3"/>
  <c r="S35" i="4" s="1"/>
  <c r="BZ429" i="3"/>
  <c r="O68" i="4" s="1"/>
  <c r="EJ472" i="3"/>
  <c r="AR420" i="3"/>
  <c r="AX424" i="3"/>
  <c r="BI422" i="3"/>
  <c r="DH452" i="3"/>
  <c r="DH424" i="3"/>
  <c r="DQ417" i="3"/>
  <c r="EG423" i="3"/>
  <c r="BG417" i="3"/>
  <c r="AN422" i="3"/>
  <c r="AL448" i="3"/>
  <c r="M411" i="3"/>
  <c r="DX16" i="8" s="1"/>
  <c r="EF412" i="3"/>
  <c r="CF441" i="3"/>
  <c r="AG431" i="3"/>
  <c r="Q119" i="4" s="1"/>
  <c r="N424" i="3"/>
  <c r="T454" i="3"/>
  <c r="AS446" i="3"/>
  <c r="AL435" i="3"/>
  <c r="U15" i="4" s="1"/>
  <c r="W430" i="3"/>
  <c r="P62" i="4" s="1"/>
  <c r="DY458" i="3"/>
  <c r="BN457" i="3"/>
  <c r="DY434" i="3"/>
  <c r="EW429" i="3"/>
  <c r="DB441" i="3"/>
  <c r="CL435" i="3"/>
  <c r="U79" i="4" s="1"/>
  <c r="P429" i="3"/>
  <c r="O113" i="4" s="1"/>
  <c r="DC447" i="3"/>
  <c r="BM431" i="3"/>
  <c r="Q52" i="4" s="1"/>
  <c r="CS431" i="3"/>
  <c r="Q88" i="4" s="1"/>
  <c r="EC422" i="3"/>
  <c r="ES414" i="3"/>
  <c r="DF435" i="3"/>
  <c r="U99" i="4" s="1"/>
  <c r="AL455" i="3"/>
  <c r="AJ457" i="3"/>
  <c r="EE441" i="3"/>
  <c r="ES438" i="3"/>
  <c r="EI446" i="3"/>
  <c r="CY456" i="3"/>
  <c r="AZ418" i="3"/>
  <c r="EC457" i="3"/>
  <c r="Z437" i="3"/>
  <c r="AI454" i="3"/>
  <c r="DS472" i="3"/>
  <c r="BY454" i="3"/>
  <c r="ED436" i="3"/>
  <c r="BS439" i="3"/>
  <c r="N446" i="3"/>
  <c r="CT418" i="3"/>
  <c r="CF431" i="3"/>
  <c r="Q73" i="4" s="1"/>
  <c r="EG452" i="3"/>
  <c r="ED420" i="3"/>
  <c r="DH416" i="3"/>
  <c r="G412" i="3"/>
  <c r="F17" i="8" s="1"/>
  <c r="CY429" i="3"/>
  <c r="DI459" i="3"/>
  <c r="AA444" i="3"/>
  <c r="AL452" i="3"/>
  <c r="N423" i="3"/>
  <c r="AX412" i="3"/>
  <c r="BW428" i="3"/>
  <c r="N65" i="4" s="1"/>
  <c r="BG440" i="3"/>
  <c r="AA446" i="3"/>
  <c r="EQ447" i="3"/>
  <c r="DX449" i="3"/>
  <c r="DP436" i="3"/>
  <c r="T440" i="3"/>
  <c r="Y430" i="3"/>
  <c r="P91" i="4" s="1"/>
  <c r="BX446" i="3"/>
  <c r="EW458" i="3"/>
  <c r="AB432" i="3"/>
  <c r="R95" i="4" s="1"/>
  <c r="CG440" i="3"/>
  <c r="L444" i="3"/>
  <c r="M433" i="3"/>
  <c r="S63" i="4" s="1"/>
  <c r="EO419" i="3"/>
  <c r="EW412" i="3"/>
  <c r="CH417" i="3"/>
  <c r="AY431" i="3"/>
  <c r="Q36" i="4" s="1"/>
  <c r="AU419" i="3"/>
  <c r="DE473" i="3"/>
  <c r="H420" i="3"/>
  <c r="CH459" i="3"/>
  <c r="AZ472" i="3"/>
  <c r="DF459" i="3"/>
  <c r="DT445" i="3"/>
  <c r="BK432" i="3"/>
  <c r="R54" i="4" s="1"/>
  <c r="EL457" i="3"/>
  <c r="BO443" i="3"/>
  <c r="BZ435" i="3"/>
  <c r="U68" i="4" s="1"/>
  <c r="BY473" i="3"/>
  <c r="DU428" i="3"/>
  <c r="N123" i="4" s="1"/>
  <c r="DP442" i="3"/>
  <c r="BO436" i="3"/>
  <c r="BE422" i="3"/>
  <c r="W411" i="3"/>
  <c r="AD447" i="3"/>
  <c r="G417" i="3"/>
  <c r="DV416" i="3"/>
  <c r="DW436" i="3"/>
  <c r="DA433" i="3"/>
  <c r="S109" i="4" s="1"/>
  <c r="EA418" i="3"/>
  <c r="DM413" i="3"/>
  <c r="AC455" i="3"/>
  <c r="BU436" i="3"/>
  <c r="ER457" i="3"/>
  <c r="AR449" i="3"/>
  <c r="J459" i="3"/>
  <c r="EM453" i="3"/>
  <c r="BB416" i="3"/>
  <c r="EL418" i="3"/>
  <c r="DI412" i="3"/>
  <c r="BM455" i="3"/>
  <c r="S442" i="3"/>
  <c r="DO459" i="3"/>
  <c r="EW417" i="3"/>
  <c r="DL446" i="3"/>
  <c r="DO434" i="3"/>
  <c r="DJ455" i="3"/>
  <c r="DE431" i="3"/>
  <c r="Q97" i="4" s="1"/>
  <c r="DF433" i="3"/>
  <c r="S99" i="4" s="1"/>
  <c r="L428" i="3"/>
  <c r="N42" i="4" s="1"/>
  <c r="EO454" i="3"/>
  <c r="CN420" i="3"/>
  <c r="AI439" i="3"/>
  <c r="ES413" i="3"/>
  <c r="BB441" i="3"/>
  <c r="CN435" i="3"/>
  <c r="U81" i="4" s="1"/>
  <c r="DK423" i="3"/>
  <c r="EE438" i="3"/>
  <c r="O428" i="3"/>
  <c r="N103" i="4" s="1"/>
  <c r="CF433" i="3"/>
  <c r="S73" i="4" s="1"/>
  <c r="AW473" i="3"/>
  <c r="EL452" i="3"/>
  <c r="EB420" i="3"/>
  <c r="U449" i="3"/>
  <c r="EK430" i="3"/>
  <c r="DX448" i="3"/>
  <c r="EK450" i="3"/>
  <c r="BT423" i="3"/>
  <c r="EU412" i="3"/>
  <c r="CA446" i="3"/>
  <c r="AF472" i="3"/>
  <c r="BW413" i="3"/>
  <c r="CW18" i="8" s="1"/>
  <c r="G443" i="3"/>
  <c r="DW457" i="3"/>
  <c r="AL439" i="3"/>
  <c r="BB435" i="3"/>
  <c r="U40" i="4" s="1"/>
  <c r="BU419" i="3"/>
  <c r="BM439" i="3"/>
  <c r="EO435" i="3"/>
  <c r="EK437" i="3"/>
  <c r="BR451" i="3"/>
  <c r="CR414" i="3"/>
  <c r="BW419" i="3"/>
  <c r="ES454" i="3"/>
  <c r="E445" i="3"/>
  <c r="AQ473" i="3"/>
  <c r="AH451" i="3"/>
  <c r="DO430" i="3"/>
  <c r="AR458" i="3"/>
  <c r="BX435" i="3"/>
  <c r="U67" i="4" s="1"/>
  <c r="Q449" i="3"/>
  <c r="CD451" i="3"/>
  <c r="BX444" i="3"/>
  <c r="EV419" i="3"/>
  <c r="EF453" i="3"/>
  <c r="DD418" i="3"/>
  <c r="CE447" i="3"/>
  <c r="Z448" i="3"/>
  <c r="CK420" i="3"/>
  <c r="EG434" i="3"/>
  <c r="T132" i="4" s="1"/>
  <c r="CM450" i="3"/>
  <c r="ES445" i="3"/>
  <c r="DS458" i="3"/>
  <c r="CQ429" i="3"/>
  <c r="O89" i="4" s="1"/>
  <c r="DX414" i="3"/>
  <c r="AW472" i="3"/>
  <c r="BE443" i="3"/>
  <c r="AP433" i="3"/>
  <c r="S26" i="4" s="1"/>
  <c r="DW452" i="3"/>
  <c r="AR424" i="3"/>
  <c r="BT420" i="3"/>
  <c r="DK472" i="3"/>
  <c r="DF457" i="3"/>
  <c r="M457" i="3"/>
  <c r="CZ436" i="3"/>
  <c r="DO445" i="3"/>
  <c r="H432" i="3"/>
  <c r="R11" i="4" s="1"/>
  <c r="BX457" i="3"/>
  <c r="AK445" i="3"/>
  <c r="DM457" i="3"/>
  <c r="DO419" i="3"/>
  <c r="CB439" i="3"/>
  <c r="BM448" i="3"/>
  <c r="P455" i="3"/>
  <c r="DE423" i="3"/>
  <c r="R457" i="3"/>
  <c r="CS453" i="3"/>
  <c r="AB419" i="3"/>
  <c r="CL437" i="3"/>
  <c r="BD473" i="3"/>
  <c r="CQ447" i="3"/>
  <c r="ES423" i="3"/>
  <c r="CF459" i="3"/>
  <c r="CW421" i="3"/>
  <c r="EM423" i="3"/>
  <c r="CF439" i="3"/>
  <c r="L445" i="3"/>
  <c r="BT438" i="3"/>
  <c r="EM412" i="3"/>
  <c r="AF448" i="3"/>
  <c r="DX445" i="3"/>
  <c r="CJ432" i="3"/>
  <c r="R78" i="4" s="1"/>
  <c r="DV473" i="3"/>
  <c r="BN429" i="3"/>
  <c r="O55" i="4" s="1"/>
  <c r="AK416" i="3"/>
  <c r="AB434" i="3"/>
  <c r="T95" i="4" s="1"/>
  <c r="CA429" i="3"/>
  <c r="O70" i="4" s="1"/>
  <c r="DI440" i="3"/>
  <c r="BH437" i="3"/>
  <c r="CF438" i="3"/>
  <c r="W447" i="3"/>
  <c r="ET436" i="3"/>
  <c r="DS432" i="3"/>
  <c r="R122" i="4" s="1"/>
  <c r="AY434" i="3"/>
  <c r="T36" i="4" s="1"/>
  <c r="BA447" i="3"/>
  <c r="AD445" i="3"/>
  <c r="DW434" i="3"/>
  <c r="DW472" i="3"/>
  <c r="BL434" i="3"/>
  <c r="T53" i="4" s="1"/>
  <c r="AT446" i="3"/>
  <c r="BM432" i="3"/>
  <c r="R52" i="4" s="1"/>
  <c r="BW418" i="3"/>
  <c r="BX417" i="3"/>
  <c r="E434" i="3"/>
  <c r="T9" i="4" s="1"/>
  <c r="EU450" i="3"/>
  <c r="DS435" i="3"/>
  <c r="AK440" i="3"/>
  <c r="AR447" i="3"/>
  <c r="DT413" i="3"/>
  <c r="BD417" i="3"/>
  <c r="CK431" i="3"/>
  <c r="Q117" i="4" s="1"/>
  <c r="CU460" i="3"/>
  <c r="AP473" i="3"/>
  <c r="CO458" i="3"/>
  <c r="CK438" i="3"/>
  <c r="AB460" i="3"/>
  <c r="BY439" i="3"/>
  <c r="DU411" i="3"/>
  <c r="U457" i="3"/>
  <c r="CQ413" i="3"/>
  <c r="CF448" i="3"/>
  <c r="EP417" i="3"/>
  <c r="EB431" i="3"/>
  <c r="ED414" i="3"/>
  <c r="G453" i="3"/>
  <c r="M430" i="3"/>
  <c r="P63" i="4" s="1"/>
  <c r="CC438" i="3"/>
  <c r="CP441" i="3"/>
  <c r="BP433" i="3"/>
  <c r="S90" i="4" s="1"/>
  <c r="DF441" i="3"/>
  <c r="EN440" i="3"/>
  <c r="CH447" i="3"/>
  <c r="CR448" i="3"/>
  <c r="P458" i="3"/>
  <c r="AQ419" i="3"/>
  <c r="BK421" i="3"/>
  <c r="DP457" i="3"/>
  <c r="M419" i="3"/>
  <c r="AN418" i="3"/>
  <c r="AE453" i="3"/>
  <c r="T449" i="3"/>
  <c r="DJ418" i="3"/>
  <c r="BR448" i="3"/>
  <c r="DV411" i="3"/>
  <c r="EO453" i="3"/>
  <c r="BF412" i="3"/>
  <c r="BS440" i="3"/>
  <c r="CH430" i="3"/>
  <c r="P76" i="4" s="1"/>
  <c r="T459" i="3"/>
  <c r="AA454" i="3"/>
  <c r="AB436" i="3"/>
  <c r="AP440" i="3"/>
  <c r="DR447" i="3"/>
  <c r="BM449" i="3"/>
  <c r="BG454" i="3"/>
  <c r="H422" i="3"/>
  <c r="AJ458" i="3"/>
  <c r="AC416" i="3"/>
  <c r="CS454" i="3"/>
  <c r="DG453" i="3"/>
  <c r="DG419" i="3"/>
  <c r="BQ434" i="3"/>
  <c r="T57" i="4" s="1"/>
  <c r="D434" i="3"/>
  <c r="T8" i="4" s="1"/>
  <c r="AB422" i="3"/>
  <c r="EJ423" i="3"/>
  <c r="CQ454" i="3"/>
  <c r="DA413" i="3"/>
  <c r="CZ421" i="3"/>
  <c r="DR414" i="3"/>
  <c r="DU450" i="3"/>
  <c r="Q435" i="3"/>
  <c r="U20" i="4" s="1"/>
  <c r="BC446" i="3"/>
  <c r="EJ447" i="3"/>
  <c r="CU419" i="3"/>
  <c r="CU417" i="3"/>
  <c r="G458" i="3"/>
  <c r="DD454" i="3"/>
  <c r="CU422" i="3"/>
  <c r="DT443" i="3"/>
  <c r="L452" i="3"/>
  <c r="EH412" i="3"/>
  <c r="CD438" i="3"/>
  <c r="CO424" i="3"/>
  <c r="W436" i="3"/>
  <c r="AK420" i="3"/>
  <c r="CB428" i="3"/>
  <c r="N69" i="4" s="1"/>
  <c r="N421" i="3"/>
  <c r="DN447" i="3"/>
  <c r="BY412" i="3"/>
  <c r="CV17" i="8" s="1"/>
  <c r="BF413" i="3"/>
  <c r="EF428" i="3"/>
  <c r="CN473" i="3"/>
  <c r="CI416" i="3"/>
  <c r="AN454" i="3"/>
  <c r="V423" i="3"/>
  <c r="BH459" i="3"/>
  <c r="G439" i="3"/>
  <c r="DC457" i="3"/>
  <c r="D452" i="3"/>
  <c r="EO422" i="3"/>
  <c r="BJ445" i="3"/>
  <c r="ES421" i="3"/>
  <c r="BO473" i="3"/>
  <c r="AC429" i="3"/>
  <c r="O102" i="4" s="1"/>
  <c r="AZ411" i="3"/>
  <c r="AD459" i="3"/>
  <c r="CG416" i="3"/>
  <c r="BM412" i="3"/>
  <c r="EB436" i="3"/>
  <c r="EF472" i="3"/>
  <c r="AA473" i="3"/>
  <c r="Q419" i="3"/>
  <c r="AI450" i="3"/>
  <c r="AZ445" i="3"/>
  <c r="EP472" i="3"/>
  <c r="EW448" i="3"/>
  <c r="DY441" i="3"/>
  <c r="DR435" i="3"/>
  <c r="AT411" i="3"/>
  <c r="BV457" i="3"/>
  <c r="CS422" i="3"/>
  <c r="H428" i="3"/>
  <c r="N11" i="4" s="1"/>
  <c r="AF446" i="3"/>
  <c r="Y454" i="3"/>
  <c r="BP449" i="3"/>
  <c r="AD430" i="3"/>
  <c r="P108" i="4" s="1"/>
  <c r="AW457" i="3"/>
  <c r="BC440" i="3"/>
  <c r="EF446" i="3"/>
  <c r="DM452" i="3"/>
  <c r="EF421" i="3"/>
  <c r="AT443" i="3"/>
  <c r="K433" i="3"/>
  <c r="S32" i="4" s="1"/>
  <c r="AW446" i="3"/>
  <c r="DO431" i="3"/>
  <c r="R448" i="3"/>
  <c r="CZ445" i="3"/>
  <c r="I457" i="3"/>
  <c r="AW439" i="3"/>
  <c r="X413" i="3"/>
  <c r="Z446" i="3"/>
  <c r="CQ412" i="3"/>
  <c r="AJ432" i="3"/>
  <c r="R16" i="4" s="1"/>
  <c r="DM443" i="3"/>
  <c r="CR438" i="3"/>
  <c r="EG420" i="3"/>
  <c r="CM455" i="3"/>
  <c r="EM428" i="3"/>
  <c r="I413" i="3"/>
  <c r="EH18" i="8" s="1"/>
  <c r="CN440" i="3"/>
  <c r="EX448" i="3"/>
  <c r="EU436" i="3"/>
  <c r="BU429" i="3"/>
  <c r="O60" i="4" s="1"/>
  <c r="AP436" i="3"/>
  <c r="BN421" i="3"/>
  <c r="U434" i="3"/>
  <c r="T39" i="4" s="1"/>
  <c r="H439" i="3"/>
  <c r="EH451" i="3"/>
  <c r="CJ448" i="3"/>
  <c r="EX443" i="3"/>
  <c r="ET414" i="3"/>
  <c r="DK456" i="3"/>
  <c r="AT456" i="3"/>
  <c r="EJ431" i="3"/>
  <c r="DE446" i="3"/>
  <c r="DN428" i="3"/>
  <c r="DF460" i="3"/>
  <c r="BK453" i="3"/>
  <c r="BV446" i="3"/>
  <c r="EC456" i="3"/>
  <c r="S456" i="3"/>
  <c r="CC456" i="3"/>
  <c r="BS414" i="3"/>
  <c r="CR19" i="8" s="1"/>
  <c r="CZ454" i="3"/>
  <c r="AU443" i="3"/>
  <c r="EB457" i="3"/>
  <c r="EC433" i="3"/>
  <c r="S130" i="4" s="1"/>
  <c r="BE446" i="3"/>
  <c r="CV473" i="3"/>
  <c r="EH430" i="3"/>
  <c r="BR428" i="3"/>
  <c r="N58" i="4" s="1"/>
  <c r="DF443" i="3"/>
  <c r="EP422" i="3"/>
  <c r="AA442" i="3"/>
  <c r="AO422" i="3"/>
  <c r="DI416" i="3"/>
  <c r="BD20" i="8" s="1"/>
  <c r="DA417" i="3"/>
  <c r="EX442" i="3"/>
  <c r="ET416" i="3"/>
  <c r="CZ456" i="3"/>
  <c r="CF456" i="3"/>
  <c r="N459" i="3"/>
  <c r="DR452" i="3"/>
  <c r="CP444" i="3"/>
  <c r="D443" i="3"/>
  <c r="BO429" i="3"/>
  <c r="O56" i="4" s="1"/>
  <c r="CR444" i="3"/>
  <c r="DH421" i="3"/>
  <c r="EN456" i="3"/>
  <c r="BU414" i="3"/>
  <c r="CX19" i="8" s="1"/>
  <c r="U414" i="3"/>
  <c r="CN449" i="3"/>
  <c r="CO428" i="3"/>
  <c r="N82" i="4" s="1"/>
  <c r="CB450" i="3"/>
  <c r="AK455" i="3"/>
  <c r="CA443" i="3"/>
  <c r="R437" i="3"/>
  <c r="BK460" i="3"/>
  <c r="AJ460" i="3"/>
  <c r="F440" i="3"/>
  <c r="BA453" i="3"/>
  <c r="O439" i="3"/>
  <c r="BZ452" i="3"/>
  <c r="EC416" i="3"/>
  <c r="BW433" i="3"/>
  <c r="S65" i="4" s="1"/>
  <c r="DB413" i="3"/>
  <c r="AK473" i="3"/>
  <c r="CC439" i="3"/>
  <c r="AA459" i="3"/>
  <c r="CI442" i="3"/>
  <c r="BK436" i="3"/>
  <c r="CL459" i="3"/>
  <c r="CP473" i="3"/>
  <c r="CO451" i="3"/>
  <c r="CR423" i="3"/>
  <c r="EP438" i="3"/>
  <c r="BN473" i="3"/>
  <c r="DQ448" i="3"/>
  <c r="AO424" i="3"/>
  <c r="AA441" i="3"/>
  <c r="CI459" i="3"/>
  <c r="I411" i="3"/>
  <c r="EH16" i="8" s="1"/>
  <c r="DS411" i="3"/>
  <c r="G422" i="3"/>
  <c r="CL429" i="3"/>
  <c r="O79" i="4" s="1"/>
  <c r="AS451" i="3"/>
  <c r="BP423" i="3"/>
  <c r="AC424" i="3"/>
  <c r="BV433" i="3"/>
  <c r="S64" i="4" s="1"/>
  <c r="BI457" i="3"/>
  <c r="BR423" i="3"/>
  <c r="CX421" i="3"/>
  <c r="DN416" i="3"/>
  <c r="AZ20" i="8" s="1"/>
  <c r="AM451" i="3"/>
  <c r="DC432" i="3"/>
  <c r="R94" i="4" s="1"/>
  <c r="EG450" i="3"/>
  <c r="M421" i="3"/>
  <c r="AN438" i="3"/>
  <c r="BX413" i="3"/>
  <c r="EW434" i="3"/>
  <c r="DS431" i="3"/>
  <c r="EJ417" i="3"/>
  <c r="BT444" i="3"/>
  <c r="EI440" i="3"/>
  <c r="DB421" i="3"/>
  <c r="DN444" i="3"/>
  <c r="EL423" i="3"/>
  <c r="DY472" i="3"/>
  <c r="CJ456" i="3"/>
  <c r="Z455" i="3"/>
  <c r="N413" i="3"/>
  <c r="EM18" i="8" s="1"/>
  <c r="AI413" i="3"/>
  <c r="E411" i="3"/>
  <c r="H16" i="8" s="1"/>
  <c r="AH446" i="3"/>
  <c r="DE457" i="3"/>
  <c r="CA441" i="3"/>
  <c r="V431" i="3"/>
  <c r="Q44" i="4" s="1"/>
  <c r="T456" i="3"/>
  <c r="EQ454" i="3"/>
  <c r="CD432" i="3"/>
  <c r="R72" i="4" s="1"/>
  <c r="EV459" i="3"/>
  <c r="AQ443" i="3"/>
  <c r="BB431" i="3"/>
  <c r="Q40" i="4" s="1"/>
  <c r="EQ448" i="3"/>
  <c r="CO472" i="3"/>
  <c r="DP433" i="3"/>
  <c r="BN443" i="3"/>
  <c r="CL49" i="8" s="1"/>
  <c r="Q433" i="3"/>
  <c r="S20" i="4" s="1"/>
  <c r="DC473" i="3"/>
  <c r="CN446" i="3"/>
  <c r="AU420" i="3"/>
  <c r="EI459" i="3"/>
  <c r="CE439" i="3"/>
  <c r="CE473" i="3"/>
  <c r="BL428" i="3"/>
  <c r="N53" i="4" s="1"/>
  <c r="BL432" i="3"/>
  <c r="R53" i="4" s="1"/>
  <c r="CE416" i="3"/>
  <c r="DZ452" i="3"/>
  <c r="DY442" i="3"/>
  <c r="EF439" i="3"/>
  <c r="CB443" i="3"/>
  <c r="AT436" i="3"/>
  <c r="BS421" i="3"/>
  <c r="EG421" i="3"/>
  <c r="T446" i="3"/>
  <c r="O413" i="3"/>
  <c r="EL18" i="8" s="1"/>
  <c r="AA460" i="3"/>
  <c r="EB418" i="3"/>
  <c r="DI444" i="3"/>
  <c r="AR454" i="3"/>
  <c r="ET430" i="3"/>
  <c r="CR421" i="3"/>
  <c r="DI452" i="3"/>
  <c r="CP460" i="3"/>
  <c r="CY473" i="3"/>
  <c r="CY439" i="3"/>
  <c r="AT457" i="3"/>
  <c r="DD448" i="3"/>
  <c r="EB473" i="3"/>
  <c r="BU433" i="3"/>
  <c r="S60" i="4" s="1"/>
  <c r="EP442" i="3"/>
  <c r="DN460" i="3"/>
  <c r="ET420" i="3"/>
  <c r="CO456" i="3"/>
  <c r="EP456" i="3"/>
  <c r="AL446" i="3"/>
  <c r="AB423" i="3"/>
  <c r="BC445" i="3"/>
  <c r="K439" i="3"/>
  <c r="CA419" i="3"/>
  <c r="CL453" i="3"/>
  <c r="BW447" i="3"/>
  <c r="BQ457" i="3"/>
  <c r="DZ456" i="3"/>
  <c r="BF456" i="3"/>
  <c r="BD414" i="3"/>
  <c r="DZ446" i="3"/>
  <c r="ES442" i="3"/>
  <c r="CX434" i="3"/>
  <c r="T104" i="4" s="1"/>
  <c r="CP452" i="3"/>
  <c r="DV436" i="3"/>
  <c r="BZ446" i="3"/>
  <c r="DJ449" i="3"/>
  <c r="AQ432" i="3"/>
  <c r="R27" i="4" s="1"/>
  <c r="BO437" i="3"/>
  <c r="DH429" i="3"/>
  <c r="O105" i="4" s="1"/>
  <c r="AI449" i="3"/>
  <c r="DJ458" i="3"/>
  <c r="DG456" i="3"/>
  <c r="EQ456" i="3"/>
  <c r="BB429" i="3"/>
  <c r="O40" i="4" s="1"/>
  <c r="R433" i="3"/>
  <c r="S17" i="4" s="1"/>
  <c r="CJ430" i="3"/>
  <c r="P78" i="4" s="1"/>
  <c r="BJ457" i="3"/>
  <c r="CU424" i="3"/>
  <c r="CN412" i="3"/>
  <c r="BT17" i="8" s="1"/>
  <c r="DJ456" i="3"/>
  <c r="DW456" i="3"/>
  <c r="CV414" i="3"/>
  <c r="L446" i="3"/>
  <c r="CP437" i="3"/>
  <c r="AW412" i="3"/>
  <c r="BJ472" i="3"/>
  <c r="DR443" i="3"/>
  <c r="DX434" i="3"/>
  <c r="BT459" i="3"/>
  <c r="BN448" i="3"/>
  <c r="O422" i="3"/>
  <c r="AB424" i="3"/>
  <c r="EK457" i="3"/>
  <c r="U441" i="3"/>
  <c r="BE473" i="3"/>
  <c r="DB418" i="3"/>
  <c r="CG419" i="3"/>
  <c r="DE418" i="3"/>
  <c r="I424" i="3"/>
  <c r="J417" i="3"/>
  <c r="AA452" i="3"/>
  <c r="F457" i="3"/>
  <c r="EN451" i="3"/>
  <c r="CO431" i="3"/>
  <c r="Q82" i="4" s="1"/>
  <c r="BX420" i="3"/>
  <c r="AK434" i="3"/>
  <c r="T14" i="4" s="1"/>
  <c r="DP416" i="3"/>
  <c r="CD456" i="3"/>
  <c r="BS473" i="3"/>
  <c r="ED444" i="3"/>
  <c r="P448" i="3"/>
  <c r="CF432" i="3"/>
  <c r="R73" i="4" s="1"/>
  <c r="P443" i="3"/>
  <c r="BG422" i="3"/>
  <c r="CX452" i="3"/>
  <c r="DE432" i="3"/>
  <c r="R97" i="4" s="1"/>
  <c r="R432" i="3"/>
  <c r="R17" i="4" s="1"/>
  <c r="DX416" i="3"/>
  <c r="DL433" i="3"/>
  <c r="S116" i="4" s="1"/>
  <c r="DX472" i="3"/>
  <c r="G442" i="3"/>
  <c r="CE414" i="3"/>
  <c r="BY19" i="8" s="1"/>
  <c r="DY423" i="3"/>
  <c r="AR448" i="3"/>
  <c r="BS420" i="3"/>
  <c r="DW428" i="3"/>
  <c r="AO419" i="3"/>
  <c r="BH438" i="3"/>
  <c r="L414" i="3"/>
  <c r="EC19" i="8" s="1"/>
  <c r="S451" i="3"/>
  <c r="G438" i="3"/>
  <c r="DX417" i="3"/>
  <c r="AQ457" i="3"/>
  <c r="BX422" i="3"/>
  <c r="DV458" i="3"/>
  <c r="AB428" i="3"/>
  <c r="N95" i="4" s="1"/>
  <c r="ES441" i="3"/>
  <c r="EI430" i="3"/>
  <c r="L473" i="3"/>
  <c r="CB419" i="3"/>
  <c r="CO453" i="3"/>
  <c r="ES446" i="3"/>
  <c r="BF435" i="3"/>
  <c r="U47" i="4" s="1"/>
  <c r="AV438" i="3"/>
  <c r="Q442" i="3"/>
  <c r="DD472" i="3"/>
  <c r="CH460" i="3"/>
  <c r="ES419" i="3"/>
  <c r="AF435" i="3"/>
  <c r="U112" i="4" s="1"/>
  <c r="Q428" i="3"/>
  <c r="N20" i="4" s="1"/>
  <c r="EJ443" i="3"/>
  <c r="CU440" i="3"/>
  <c r="BF445" i="3"/>
  <c r="V434" i="3"/>
  <c r="T44" i="4" s="1"/>
  <c r="Q434" i="3"/>
  <c r="T20" i="4" s="1"/>
  <c r="AJ429" i="3"/>
  <c r="O16" i="4" s="1"/>
  <c r="AV422" i="3"/>
  <c r="EP414" i="3"/>
  <c r="AZ456" i="3"/>
  <c r="ED417" i="3"/>
  <c r="DF454" i="3"/>
  <c r="EC421" i="3"/>
  <c r="AM431" i="3"/>
  <c r="Q23" i="4" s="1"/>
  <c r="AX439" i="3"/>
  <c r="AP435" i="3"/>
  <c r="U26" i="4" s="1"/>
  <c r="AH431" i="3"/>
  <c r="Q25" i="4" s="1"/>
  <c r="CK448" i="3"/>
  <c r="BZ440" i="3"/>
  <c r="DN450" i="3"/>
  <c r="AU416" i="3"/>
  <c r="CB456" i="3"/>
  <c r="EH445" i="3"/>
  <c r="T418" i="3"/>
  <c r="ET434" i="3"/>
  <c r="AD435" i="3"/>
  <c r="U108" i="4" s="1"/>
  <c r="BG432" i="3"/>
  <c r="R48" i="4" s="1"/>
  <c r="BA432" i="3"/>
  <c r="R38" i="4" s="1"/>
  <c r="EJ455" i="3"/>
  <c r="BL440" i="3"/>
  <c r="DF429" i="3"/>
  <c r="O99" i="4" s="1"/>
  <c r="CW416" i="3"/>
  <c r="AV20" i="8" s="1"/>
  <c r="AX438" i="3"/>
  <c r="CI473" i="3"/>
  <c r="CV453" i="3"/>
  <c r="ET440" i="3"/>
  <c r="CX456" i="3"/>
  <c r="BR456" i="3"/>
  <c r="BG441" i="3"/>
  <c r="EK444" i="3"/>
  <c r="CP443" i="3"/>
  <c r="AL419" i="3"/>
  <c r="AI424" i="3"/>
  <c r="AU449" i="3"/>
  <c r="DU444" i="3"/>
  <c r="AN448" i="3"/>
  <c r="DP443" i="3"/>
  <c r="CI438" i="3"/>
  <c r="CX423" i="3"/>
  <c r="EC428" i="3"/>
  <c r="AV418" i="3"/>
  <c r="CJ473" i="3"/>
  <c r="AK413" i="3"/>
  <c r="DT434" i="3"/>
  <c r="AN414" i="3"/>
  <c r="DT421" i="3"/>
  <c r="S419" i="3"/>
  <c r="AJ23" i="8" s="1"/>
  <c r="G419" i="3"/>
  <c r="M472" i="3"/>
  <c r="EH424" i="3"/>
  <c r="AP452" i="3"/>
  <c r="AA421" i="3"/>
  <c r="DZ451" i="3"/>
  <c r="BT460" i="3"/>
  <c r="CU428" i="3"/>
  <c r="N85" i="4" s="1"/>
  <c r="K448" i="3"/>
  <c r="DZ439" i="3"/>
  <c r="U440" i="3"/>
  <c r="BN411" i="3"/>
  <c r="ER473" i="3"/>
  <c r="U454" i="3"/>
  <c r="CB413" i="3"/>
  <c r="BZ18" i="8" s="1"/>
  <c r="DK424" i="3"/>
  <c r="DT447" i="3"/>
  <c r="AL454" i="3"/>
  <c r="F450" i="3"/>
  <c r="F460" i="3"/>
  <c r="CU430" i="3"/>
  <c r="P85" i="4" s="1"/>
  <c r="BZ430" i="3"/>
  <c r="P68" i="4" s="1"/>
  <c r="AZ432" i="3"/>
  <c r="R37" i="4" s="1"/>
  <c r="CR451" i="3"/>
  <c r="CX422" i="3"/>
  <c r="CT413" i="3"/>
  <c r="CE419" i="3"/>
  <c r="AG438" i="3"/>
  <c r="D453" i="3"/>
  <c r="S418" i="3"/>
  <c r="O436" i="3"/>
  <c r="AJ437" i="3"/>
  <c r="CU450" i="3"/>
  <c r="CG430" i="3"/>
  <c r="P75" i="4" s="1"/>
  <c r="DI446" i="3"/>
  <c r="BP432" i="3"/>
  <c r="R90" i="4" s="1"/>
  <c r="AD455" i="3"/>
  <c r="V413" i="3"/>
  <c r="AF440" i="3"/>
  <c r="BV430" i="3"/>
  <c r="P64" i="4" s="1"/>
  <c r="AQ414" i="3"/>
  <c r="P438" i="3"/>
  <c r="AF436" i="3"/>
  <c r="DS473" i="3"/>
  <c r="DH446" i="3"/>
  <c r="AP448" i="3"/>
  <c r="AZ429" i="3"/>
  <c r="O37" i="4" s="1"/>
  <c r="BC457" i="3"/>
  <c r="DW448" i="3"/>
  <c r="DI460" i="3"/>
  <c r="AU417" i="3"/>
  <c r="BI449" i="3"/>
  <c r="CP428" i="3"/>
  <c r="N83" i="4" s="1"/>
  <c r="L421" i="3"/>
  <c r="DL455" i="3"/>
  <c r="CF455" i="3"/>
  <c r="S413" i="3"/>
  <c r="AJ18" i="8" s="1"/>
  <c r="AG457" i="3"/>
  <c r="E430" i="3"/>
  <c r="P9" i="4" s="1"/>
  <c r="DJ432" i="3"/>
  <c r="R110" i="4" s="1"/>
  <c r="BE420" i="3"/>
  <c r="AO437" i="3"/>
  <c r="AC438" i="3"/>
  <c r="BE449" i="3"/>
  <c r="CI435" i="3"/>
  <c r="U77" i="4" s="1"/>
  <c r="BB434" i="3"/>
  <c r="T40" i="4" s="1"/>
  <c r="X422" i="3"/>
  <c r="V432" i="3"/>
  <c r="R44" i="4" s="1"/>
  <c r="DW446" i="3"/>
  <c r="BO412" i="3"/>
  <c r="EM442" i="3"/>
  <c r="BM437" i="3"/>
  <c r="AL424" i="3"/>
  <c r="DC450" i="3"/>
  <c r="EG440" i="3"/>
  <c r="DX436" i="3"/>
  <c r="X441" i="3"/>
  <c r="AQ413" i="3"/>
  <c r="I447" i="3"/>
  <c r="DA418" i="3"/>
  <c r="BD434" i="3"/>
  <c r="T45" i="4" s="1"/>
  <c r="AR431" i="3"/>
  <c r="Q22" i="4" s="1"/>
  <c r="N435" i="3"/>
  <c r="U96" i="4" s="1"/>
  <c r="BD436" i="3"/>
  <c r="DR460" i="3"/>
  <c r="AI411" i="3"/>
  <c r="CT423" i="3"/>
  <c r="BF439" i="3"/>
  <c r="G449" i="3"/>
  <c r="EB416" i="3"/>
  <c r="EW428" i="3"/>
  <c r="DU431" i="3"/>
  <c r="AH412" i="3"/>
  <c r="EC436" i="3"/>
  <c r="CJ457" i="3"/>
  <c r="BY443" i="3"/>
  <c r="P435" i="3"/>
  <c r="U113" i="4" s="1"/>
  <c r="BA431" i="3"/>
  <c r="Q38" i="4" s="1"/>
  <c r="CK459" i="3"/>
  <c r="DK428" i="3"/>
  <c r="N114" i="4" s="1"/>
  <c r="EE437" i="3"/>
  <c r="ET437" i="3"/>
  <c r="DT422" i="3"/>
  <c r="AH457" i="3"/>
  <c r="BV428" i="3"/>
  <c r="N64" i="4" s="1"/>
  <c r="F438" i="3"/>
  <c r="CJ452" i="3"/>
  <c r="EP435" i="3"/>
  <c r="DM442" i="3"/>
  <c r="CW440" i="3"/>
  <c r="X451" i="3"/>
  <c r="CT434" i="3"/>
  <c r="T86" i="4" s="1"/>
  <c r="EX434" i="3"/>
  <c r="EX424" i="3"/>
  <c r="G456" i="3"/>
  <c r="P456" i="3"/>
  <c r="BK457" i="3"/>
  <c r="EQ442" i="3"/>
  <c r="U473" i="3"/>
  <c r="EP443" i="3"/>
  <c r="N438" i="3"/>
  <c r="AR440" i="3"/>
  <c r="EF418" i="3"/>
  <c r="EX417" i="3"/>
  <c r="AI456" i="3"/>
  <c r="BL446" i="3"/>
  <c r="CJ414" i="3"/>
  <c r="BX19" i="8" s="1"/>
  <c r="AJ449" i="3"/>
  <c r="Y451" i="3"/>
  <c r="EC447" i="3"/>
  <c r="N441" i="3"/>
  <c r="BA440" i="3"/>
  <c r="DT459" i="3"/>
  <c r="AM430" i="3"/>
  <c r="P23" i="4" s="1"/>
  <c r="W432" i="3"/>
  <c r="R62" i="4" s="1"/>
  <c r="DZ434" i="3"/>
  <c r="CV441" i="3"/>
  <c r="EH431" i="3"/>
  <c r="ET435" i="3"/>
  <c r="ET423" i="3"/>
  <c r="EV439" i="3"/>
  <c r="J441" i="3"/>
  <c r="AN447" i="3"/>
  <c r="BE439" i="3"/>
  <c r="BS433" i="3"/>
  <c r="S61" i="4" s="1"/>
  <c r="CZ458" i="3"/>
  <c r="ET418" i="3"/>
  <c r="BD456" i="3"/>
  <c r="BW414" i="3"/>
  <c r="CW19" i="8" s="1"/>
  <c r="AB433" i="3"/>
  <c r="S95" i="4" s="1"/>
  <c r="AS422" i="3"/>
  <c r="CV418" i="3"/>
  <c r="G429" i="3"/>
  <c r="O12" i="4" s="1"/>
  <c r="T438" i="3"/>
  <c r="Q437" i="3"/>
  <c r="DJ424" i="3"/>
  <c r="CJ421" i="3"/>
  <c r="CI430" i="3"/>
  <c r="P77" i="4" s="1"/>
  <c r="U445" i="3"/>
  <c r="EK438" i="3"/>
  <c r="BE437" i="3"/>
  <c r="BW436" i="3"/>
  <c r="K455" i="3"/>
  <c r="BO444" i="3"/>
  <c r="EU420" i="3"/>
  <c r="DO416" i="3"/>
  <c r="R429" i="3"/>
  <c r="O17" i="4" s="1"/>
  <c r="ER432" i="3"/>
  <c r="DL423" i="3"/>
  <c r="U447" i="3"/>
  <c r="CQ443" i="3"/>
  <c r="EQ472" i="3"/>
  <c r="BI437" i="3"/>
  <c r="CU448" i="3"/>
  <c r="DI449" i="3"/>
  <c r="P434" i="3"/>
  <c r="T113" i="4" s="1"/>
  <c r="AL420" i="3"/>
  <c r="G447" i="3"/>
  <c r="CH435" i="3"/>
  <c r="U76" i="4" s="1"/>
  <c r="EQ437" i="3"/>
  <c r="DT414" i="3"/>
  <c r="EC420" i="3"/>
  <c r="DK419" i="3"/>
  <c r="BZ434" i="3"/>
  <c r="T68" i="4" s="1"/>
  <c r="DQ439" i="3"/>
  <c r="AE460" i="3"/>
  <c r="DB412" i="3"/>
  <c r="W459" i="3"/>
  <c r="X428" i="3"/>
  <c r="N118" i="4" s="1"/>
  <c r="J430" i="3"/>
  <c r="P18" i="4" s="1"/>
  <c r="ED443" i="3"/>
  <c r="BZ420" i="3"/>
  <c r="BB433" i="3"/>
  <c r="S40" i="4" s="1"/>
  <c r="BT432" i="3"/>
  <c r="R59" i="4" s="1"/>
  <c r="EG430" i="3"/>
  <c r="DT433" i="3"/>
  <c r="CE417" i="3"/>
  <c r="BD459" i="3"/>
  <c r="AC439" i="3"/>
  <c r="EX455" i="3"/>
  <c r="EG456" i="3"/>
  <c r="DC429" i="3"/>
  <c r="O94" i="4" s="1"/>
  <c r="CM420" i="3"/>
  <c r="AF439" i="3"/>
  <c r="N443" i="3"/>
  <c r="ET444" i="3"/>
  <c r="AJ456" i="3"/>
  <c r="T414" i="3"/>
  <c r="CX449" i="3"/>
  <c r="AJ418" i="3"/>
  <c r="BF431" i="3"/>
  <c r="Q47" i="4" s="1"/>
  <c r="BW457" i="3"/>
  <c r="CJ429" i="3"/>
  <c r="O78" i="4" s="1"/>
  <c r="EH413" i="3"/>
  <c r="AL438" i="3"/>
  <c r="DS422" i="3"/>
  <c r="EX453" i="3"/>
  <c r="W456" i="3"/>
  <c r="ET428" i="3"/>
  <c r="AU454" i="3"/>
  <c r="BP452" i="3"/>
  <c r="DJ454" i="3"/>
  <c r="AU456" i="3"/>
  <c r="EK414" i="3"/>
  <c r="BZ432" i="3"/>
  <c r="R68" i="4" s="1"/>
  <c r="EL432" i="3"/>
  <c r="EI416" i="3"/>
  <c r="BS451" i="3"/>
  <c r="AY432" i="3"/>
  <c r="R36" i="4" s="1"/>
  <c r="CN419" i="3"/>
  <c r="CD421" i="3"/>
  <c r="EI443" i="3"/>
  <c r="BY455" i="3"/>
  <c r="EI453" i="3"/>
  <c r="AV411" i="3"/>
  <c r="Z436" i="3"/>
  <c r="DD416" i="3"/>
  <c r="AR438" i="3"/>
  <c r="CA430" i="3"/>
  <c r="P70" i="4" s="1"/>
  <c r="ER424" i="3"/>
  <c r="DY429" i="3"/>
  <c r="O128" i="4" s="1"/>
  <c r="CO445" i="3"/>
  <c r="CL414" i="3"/>
  <c r="BU19" i="8" s="1"/>
  <c r="EA435" i="3"/>
  <c r="CC423" i="3"/>
  <c r="E421" i="3"/>
  <c r="CC424" i="3"/>
  <c r="DI417" i="3"/>
  <c r="BR459" i="3"/>
  <c r="D428" i="3"/>
  <c r="N8" i="4" s="1"/>
  <c r="DH434" i="3"/>
  <c r="T105" i="4" s="1"/>
  <c r="CM443" i="3"/>
  <c r="BE432" i="3"/>
  <c r="R46" i="4" s="1"/>
  <c r="EU422" i="3"/>
  <c r="AU411" i="3"/>
  <c r="DM422" i="3"/>
  <c r="EB458" i="3"/>
  <c r="CV456" i="3"/>
  <c r="EL416" i="3"/>
  <c r="G452" i="3"/>
  <c r="BR450" i="3"/>
  <c r="CG432" i="3"/>
  <c r="R75" i="4" s="1"/>
  <c r="AO455" i="3"/>
  <c r="AU459" i="3"/>
  <c r="BW453" i="3"/>
  <c r="CS449" i="3"/>
  <c r="DN443" i="3"/>
  <c r="CO429" i="3"/>
  <c r="O82" i="4" s="1"/>
  <c r="CH424" i="3"/>
  <c r="EG422" i="3"/>
  <c r="EA451" i="3"/>
  <c r="BK445" i="3"/>
  <c r="BV448" i="3"/>
  <c r="EN452" i="3"/>
  <c r="CQ422" i="3"/>
  <c r="D433" i="3"/>
  <c r="S8" i="4" s="1"/>
  <c r="EE446" i="3"/>
  <c r="Q451" i="3"/>
  <c r="BX451" i="3"/>
  <c r="EQ429" i="3"/>
  <c r="DD413" i="3"/>
  <c r="DC419" i="3"/>
  <c r="EU414" i="3"/>
  <c r="W422" i="3"/>
  <c r="CH429" i="3"/>
  <c r="O76" i="4" s="1"/>
  <c r="EW416" i="3"/>
  <c r="BY442" i="3"/>
  <c r="EW437" i="3"/>
  <c r="AI432" i="3"/>
  <c r="R13" i="4" s="1"/>
  <c r="CO459" i="3"/>
  <c r="DQ452" i="3"/>
  <c r="AC450" i="3"/>
  <c r="BB418" i="3"/>
  <c r="I446" i="3"/>
  <c r="AZ430" i="3"/>
  <c r="P37" i="4" s="1"/>
  <c r="BZ412" i="3"/>
  <c r="CE17" i="8" s="1"/>
  <c r="CV413" i="3"/>
  <c r="F473" i="3"/>
  <c r="BK438" i="3"/>
  <c r="ET443" i="3"/>
  <c r="CV436" i="3"/>
  <c r="Q430" i="3"/>
  <c r="P20" i="4" s="1"/>
  <c r="BO440" i="3"/>
  <c r="H435" i="3"/>
  <c r="U11" i="4" s="1"/>
  <c r="EE432" i="3"/>
  <c r="DX429" i="3"/>
  <c r="AL456" i="3"/>
  <c r="CS428" i="3"/>
  <c r="N88" i="4" s="1"/>
  <c r="CR429" i="3"/>
  <c r="O87" i="4" s="1"/>
  <c r="BO417" i="3"/>
  <c r="AX428" i="3"/>
  <c r="N30" i="4" s="1"/>
  <c r="ET438" i="3"/>
  <c r="EL456" i="3"/>
  <c r="DO414" i="3"/>
  <c r="AH449" i="3"/>
  <c r="CC430" i="3"/>
  <c r="P71" i="4" s="1"/>
  <c r="BH445" i="3"/>
  <c r="D451" i="3"/>
  <c r="AU432" i="3"/>
  <c r="R33" i="4" s="1"/>
  <c r="BB459" i="3"/>
  <c r="EI429" i="3"/>
  <c r="AU421" i="3"/>
  <c r="EX456" i="3"/>
  <c r="CG456" i="3"/>
  <c r="ES437" i="3"/>
  <c r="AA431" i="3"/>
  <c r="Q92" i="4" s="1"/>
  <c r="AV451" i="3"/>
  <c r="EX433" i="3"/>
  <c r="DP456" i="3"/>
  <c r="BN446" i="3"/>
  <c r="BC448" i="3"/>
  <c r="CZ446" i="3"/>
  <c r="CJ420" i="3"/>
  <c r="BY417" i="3"/>
  <c r="J439" i="3"/>
  <c r="BS454" i="3"/>
  <c r="AT458" i="3"/>
  <c r="BN438" i="3"/>
  <c r="AY433" i="3"/>
  <c r="S36" i="4" s="1"/>
  <c r="DY420" i="3"/>
  <c r="T441" i="3"/>
  <c r="DM434" i="3"/>
  <c r="T84" i="4" s="1"/>
  <c r="AU413" i="3"/>
  <c r="AK428" i="3"/>
  <c r="N14" i="4" s="1"/>
  <c r="BJ443" i="3"/>
  <c r="EC446" i="3"/>
  <c r="BN424" i="3"/>
  <c r="DC449" i="3"/>
  <c r="CZ459" i="3"/>
  <c r="ET459" i="3"/>
  <c r="ED424" i="3"/>
  <c r="S428" i="3"/>
  <c r="N31" i="4" s="1"/>
  <c r="CD445" i="3"/>
  <c r="CE436" i="3"/>
  <c r="DQ438" i="3"/>
  <c r="V445" i="3"/>
  <c r="BI456" i="3"/>
  <c r="DW453" i="3"/>
  <c r="AX431" i="3"/>
  <c r="Q30" i="4" s="1"/>
  <c r="DX413" i="3"/>
  <c r="EX451" i="3"/>
  <c r="AR446" i="3"/>
  <c r="EQ458" i="3"/>
  <c r="AC447" i="3"/>
  <c r="CN417" i="3"/>
  <c r="F421" i="3"/>
  <c r="P418" i="3"/>
  <c r="CP456" i="3"/>
  <c r="CI456" i="3"/>
  <c r="T434" i="3"/>
  <c r="T41" i="4" s="1"/>
  <c r="BC436" i="3"/>
  <c r="DS420" i="3"/>
  <c r="BJ431" i="3"/>
  <c r="Q51" i="4" s="1"/>
  <c r="DN456" i="3"/>
  <c r="DA414" i="3"/>
  <c r="EB430" i="3"/>
  <c r="AO452" i="3"/>
  <c r="DX458" i="3"/>
  <c r="Y450" i="3"/>
  <c r="EI418" i="3"/>
  <c r="BH431" i="3"/>
  <c r="Q49" i="4" s="1"/>
  <c r="AU472" i="3"/>
  <c r="T430" i="3"/>
  <c r="P41" i="4" s="1"/>
  <c r="T423" i="3"/>
  <c r="X440" i="3"/>
  <c r="EX450" i="3"/>
  <c r="BO456" i="3"/>
  <c r="CS414" i="3"/>
  <c r="CZ438" i="3"/>
  <c r="AE416" i="3"/>
  <c r="AC454" i="3"/>
  <c r="CJ424" i="3"/>
  <c r="CZ472" i="3"/>
  <c r="EQ449" i="3"/>
  <c r="Y411" i="3"/>
  <c r="ED412" i="3"/>
  <c r="BV447" i="3"/>
  <c r="DG422" i="3"/>
  <c r="EA422" i="3"/>
  <c r="ED413" i="3"/>
  <c r="P420" i="3"/>
  <c r="AE440" i="3"/>
  <c r="P473" i="3"/>
  <c r="CF436" i="3"/>
  <c r="BN447" i="3"/>
  <c r="AH428" i="3"/>
  <c r="N25" i="4" s="1"/>
  <c r="AU414" i="3"/>
  <c r="DV428" i="3"/>
  <c r="N124" i="4" s="1"/>
  <c r="W449" i="3"/>
  <c r="BM473" i="3"/>
  <c r="AY419" i="3"/>
  <c r="CU435" i="3"/>
  <c r="U85" i="4" s="1"/>
  <c r="H442" i="3"/>
  <c r="CQ411" i="3"/>
  <c r="CA428" i="3"/>
  <c r="N70" i="4" s="1"/>
  <c r="EE459" i="3"/>
  <c r="DE441" i="3"/>
  <c r="K412" i="3"/>
  <c r="EE17" i="8" s="1"/>
  <c r="DL431" i="3"/>
  <c r="Q116" i="4" s="1"/>
  <c r="AP418" i="3"/>
  <c r="W435" i="3"/>
  <c r="U62" i="4" s="1"/>
  <c r="BY420" i="3"/>
  <c r="AJ454" i="3"/>
  <c r="N434" i="3"/>
  <c r="T96" i="4" s="1"/>
  <c r="Q429" i="3"/>
  <c r="O20" i="4" s="1"/>
  <c r="AS417" i="3"/>
  <c r="CB434" i="3"/>
  <c r="T69" i="4" s="1"/>
  <c r="DI458" i="3"/>
  <c r="F437" i="3"/>
  <c r="DY421" i="3"/>
  <c r="CJ446" i="3"/>
  <c r="AQ411" i="3"/>
  <c r="ET458" i="3"/>
  <c r="R456" i="3"/>
  <c r="CV448" i="3"/>
  <c r="AP437" i="3"/>
  <c r="BQ442" i="3"/>
  <c r="ET433" i="3"/>
  <c r="EV460" i="3"/>
  <c r="BE414" i="3"/>
  <c r="BM446" i="3"/>
  <c r="CU459" i="3"/>
  <c r="CW417" i="3"/>
  <c r="CY449" i="3"/>
  <c r="S452" i="3"/>
  <c r="EX432" i="3"/>
  <c r="BG456" i="3"/>
  <c r="F456" i="3"/>
  <c r="EI438" i="3"/>
  <c r="EL435" i="3"/>
  <c r="BV440" i="3"/>
  <c r="ES456" i="3"/>
  <c r="AF414" i="3"/>
  <c r="R431" i="3"/>
  <c r="Q17" i="4" s="1"/>
  <c r="AA432" i="3"/>
  <c r="R92" i="4" s="1"/>
  <c r="BZ411" i="3"/>
  <c r="CE16" i="8" s="1"/>
  <c r="DK429" i="3"/>
  <c r="O114" i="4" s="1"/>
  <c r="CV455" i="3"/>
  <c r="EW421" i="3"/>
  <c r="K454" i="3"/>
  <c r="CR454" i="3"/>
  <c r="ED448" i="3"/>
  <c r="L455" i="3"/>
  <c r="AC445" i="3"/>
  <c r="CX424" i="3"/>
  <c r="AE443" i="3"/>
  <c r="BB472" i="3"/>
  <c r="G411" i="3"/>
  <c r="F16" i="8" s="1"/>
  <c r="BH450" i="3"/>
  <c r="F424" i="3"/>
  <c r="V454" i="3"/>
  <c r="CY430" i="3"/>
  <c r="EU413" i="3"/>
  <c r="H434" i="3"/>
  <c r="T11" i="4" s="1"/>
  <c r="EO455" i="3"/>
  <c r="ES440" i="3"/>
  <c r="DV448" i="3"/>
  <c r="CZ452" i="3"/>
  <c r="EK417" i="3"/>
  <c r="C315" i="3"/>
  <c r="EE439" i="3"/>
  <c r="H411" i="3"/>
  <c r="E16" i="8" s="1"/>
  <c r="EU434" i="3"/>
  <c r="BC435" i="3"/>
  <c r="U43" i="4" s="1"/>
  <c r="CI419" i="3"/>
  <c r="I435" i="3"/>
  <c r="U21" i="4" s="1"/>
  <c r="CM439" i="3"/>
  <c r="CF444" i="3"/>
  <c r="BM459" i="3"/>
  <c r="EU423" i="3"/>
  <c r="AQ435" i="3"/>
  <c r="U27" i="4" s="1"/>
  <c r="EM448" i="3"/>
  <c r="CJ472" i="3"/>
  <c r="AF416" i="3"/>
  <c r="CW453" i="3"/>
  <c r="BP413" i="3"/>
  <c r="O472" i="3"/>
  <c r="AU435" i="3"/>
  <c r="U33" i="4" s="1"/>
  <c r="AC472" i="3"/>
  <c r="DH431" i="3"/>
  <c r="Q105" i="4" s="1"/>
  <c r="AP432" i="3"/>
  <c r="R26" i="4" s="1"/>
  <c r="AW420" i="3"/>
  <c r="E435" i="3"/>
  <c r="U9" i="4" s="1"/>
  <c r="O432" i="3"/>
  <c r="R103" i="4" s="1"/>
  <c r="EQ434" i="3"/>
  <c r="EW441" i="3"/>
  <c r="AF438" i="3"/>
  <c r="CP440" i="3"/>
  <c r="DP440" i="3"/>
  <c r="AX429" i="3"/>
  <c r="O30" i="4" s="1"/>
  <c r="DR473" i="3"/>
  <c r="L422" i="3"/>
  <c r="BK452" i="3"/>
  <c r="BK451" i="3"/>
  <c r="EE428" i="3"/>
  <c r="DP435" i="3"/>
  <c r="DO435" i="3"/>
  <c r="J435" i="3"/>
  <c r="U18" i="4" s="1"/>
  <c r="CR430" i="3"/>
  <c r="P87" i="4" s="1"/>
  <c r="BC428" i="3"/>
  <c r="N43" i="4" s="1"/>
  <c r="CJ437" i="3"/>
  <c r="DK432" i="3"/>
  <c r="R114" i="4" s="1"/>
  <c r="DN430" i="3"/>
  <c r="AA435" i="3"/>
  <c r="U92" i="4" s="1"/>
  <c r="AS443" i="3"/>
  <c r="ED446" i="3"/>
  <c r="EX413" i="3"/>
  <c r="CD446" i="3"/>
  <c r="K430" i="3"/>
  <c r="P32" i="4" s="1"/>
  <c r="EM439" i="3"/>
  <c r="CT450" i="3"/>
  <c r="AP428" i="3"/>
  <c r="N26" i="4" s="1"/>
  <c r="Y457" i="3"/>
  <c r="CQ460" i="3"/>
  <c r="BE413" i="3"/>
  <c r="DS429" i="3"/>
  <c r="O122" i="4" s="1"/>
  <c r="DZ432" i="3"/>
  <c r="EJ428" i="3"/>
  <c r="N137" i="4" s="1"/>
  <c r="AJ435" i="3"/>
  <c r="U16" i="4" s="1"/>
  <c r="L448" i="3"/>
  <c r="BN419" i="3"/>
  <c r="EA438" i="3"/>
  <c r="EB459" i="3"/>
  <c r="BG419" i="3"/>
  <c r="ET445" i="3"/>
  <c r="CA456" i="3"/>
  <c r="AV456" i="3"/>
  <c r="ES416" i="3"/>
  <c r="GC20" i="8" s="1"/>
  <c r="DY433" i="3"/>
  <c r="X424" i="3"/>
  <c r="EM441" i="3"/>
  <c r="U435" i="3"/>
  <c r="U39" i="4" s="1"/>
  <c r="CW472" i="3"/>
  <c r="AU436" i="3"/>
  <c r="S454" i="3"/>
  <c r="BE419" i="3"/>
  <c r="AE431" i="3"/>
  <c r="Q111" i="4" s="1"/>
  <c r="Q473" i="3"/>
  <c r="CV429" i="3"/>
  <c r="O98" i="4" s="1"/>
  <c r="ET412" i="3"/>
  <c r="BU456" i="3"/>
  <c r="BM456" i="3"/>
  <c r="BZ456" i="3"/>
  <c r="CP418" i="3"/>
  <c r="AR442" i="3"/>
  <c r="EB444" i="3"/>
  <c r="CC452" i="3"/>
  <c r="EC448" i="3"/>
  <c r="DA434" i="3"/>
  <c r="T109" i="4" s="1"/>
  <c r="BQ447" i="3"/>
  <c r="DE472" i="3"/>
  <c r="O440" i="3"/>
  <c r="ET429" i="3"/>
  <c r="EH446" i="3"/>
  <c r="AC446" i="3"/>
  <c r="T428" i="3"/>
  <c r="N41" i="4" s="1"/>
  <c r="BD429" i="3"/>
  <c r="O45" i="4" s="1"/>
  <c r="V438" i="3"/>
  <c r="CM434" i="3"/>
  <c r="T80" i="4" s="1"/>
  <c r="CO421" i="3"/>
  <c r="EJ458" i="3"/>
  <c r="EX411" i="3"/>
  <c r="M449" i="3"/>
  <c r="S443" i="3"/>
  <c r="AJ49" i="8" s="1"/>
  <c r="DH433" i="3"/>
  <c r="S105" i="4" s="1"/>
  <c r="CQ430" i="3"/>
  <c r="P89" i="4" s="1"/>
  <c r="AD429" i="3"/>
  <c r="O108" i="4" s="1"/>
  <c r="BQ459" i="3"/>
  <c r="AQ451" i="3"/>
  <c r="ET421" i="3"/>
  <c r="AT430" i="3"/>
  <c r="P29" i="4" s="1"/>
  <c r="BB456" i="3"/>
  <c r="CW439" i="3"/>
  <c r="F441" i="3"/>
  <c r="BK446" i="3"/>
  <c r="DN420" i="3"/>
  <c r="EW457" i="3"/>
  <c r="T432" i="3"/>
  <c r="R41" i="4" s="1"/>
  <c r="CQ434" i="3"/>
  <c r="T89" i="4" s="1"/>
  <c r="X460" i="3"/>
  <c r="U439" i="3"/>
  <c r="BC417" i="3"/>
  <c r="CB445" i="3"/>
  <c r="CS457" i="3"/>
  <c r="U428" i="3"/>
  <c r="N39" i="4" s="1"/>
  <c r="AC420" i="3"/>
  <c r="CZ423" i="3"/>
  <c r="CN429" i="3"/>
  <c r="O81" i="4" s="1"/>
  <c r="DD445" i="3"/>
  <c r="DR453" i="3"/>
  <c r="DO460" i="3"/>
  <c r="CZ448" i="3"/>
  <c r="S424" i="3"/>
  <c r="ES431" i="3"/>
  <c r="BK413" i="3"/>
  <c r="DQ459" i="3"/>
  <c r="AL457" i="3"/>
  <c r="DU447" i="3"/>
  <c r="I434" i="3"/>
  <c r="T21" i="4" s="1"/>
  <c r="EG460" i="3"/>
  <c r="AS429" i="3"/>
  <c r="O28" i="4" s="1"/>
  <c r="AZ457" i="3"/>
  <c r="AG442" i="3"/>
  <c r="CT431" i="3"/>
  <c r="Q86" i="4" s="1"/>
  <c r="CF411" i="3"/>
  <c r="AP16" i="8" s="1"/>
  <c r="CW443" i="3"/>
  <c r="AE436" i="3"/>
  <c r="F455" i="3"/>
  <c r="DC435" i="3"/>
  <c r="U94" i="4" s="1"/>
  <c r="BG444" i="3"/>
  <c r="AY429" i="3"/>
  <c r="O36" i="4" s="1"/>
  <c r="ET441" i="3"/>
  <c r="EX423" i="3"/>
  <c r="CP431" i="3"/>
  <c r="Q83" i="4" s="1"/>
  <c r="ES424" i="3"/>
  <c r="AA458" i="3"/>
  <c r="O441" i="3"/>
  <c r="BH413" i="3"/>
  <c r="EG413" i="3"/>
  <c r="AN459" i="3"/>
  <c r="CK428" i="3"/>
  <c r="N117" i="4" s="1"/>
  <c r="BT447" i="3"/>
  <c r="CN413" i="3"/>
  <c r="BT18" i="8" s="1"/>
  <c r="Y434" i="3"/>
  <c r="T91" i="4" s="1"/>
  <c r="BY434" i="3"/>
  <c r="T66" i="4" s="1"/>
  <c r="CG417" i="3"/>
  <c r="CS432" i="3"/>
  <c r="R88" i="4" s="1"/>
  <c r="DS430" i="3"/>
  <c r="DQ443" i="3"/>
  <c r="X446" i="3"/>
  <c r="CW413" i="3"/>
  <c r="EW453" i="3"/>
  <c r="AF432" i="3"/>
  <c r="R112" i="4" s="1"/>
  <c r="CD416" i="3"/>
  <c r="EJ422" i="3"/>
  <c r="BZ439" i="3"/>
  <c r="BU416" i="3"/>
  <c r="CX20" i="8" s="1"/>
  <c r="EU418" i="3"/>
  <c r="EH422" i="3"/>
  <c r="X411" i="3"/>
  <c r="X16" i="8" s="1"/>
  <c r="DA444" i="3"/>
  <c r="BE447" i="3"/>
  <c r="CQ441" i="3"/>
  <c r="CX436" i="3"/>
  <c r="AK457" i="3"/>
  <c r="AD431" i="3"/>
  <c r="Q108" i="4" s="1"/>
  <c r="BG433" i="3"/>
  <c r="S48" i="4" s="1"/>
  <c r="BZ423" i="3"/>
  <c r="AQ439" i="3"/>
  <c r="BL445" i="3"/>
  <c r="BT436" i="3"/>
  <c r="DF421" i="3"/>
  <c r="I420" i="3"/>
  <c r="CT458" i="3"/>
  <c r="F446" i="3"/>
  <c r="V456" i="3"/>
  <c r="DW443" i="3"/>
  <c r="D436" i="3"/>
  <c r="BI432" i="3"/>
  <c r="R50" i="4" s="1"/>
  <c r="CA411" i="3"/>
  <c r="CC16" i="8" s="1"/>
  <c r="D418" i="3"/>
  <c r="BQ421" i="3"/>
  <c r="Q432" i="3"/>
  <c r="R20" i="4" s="1"/>
  <c r="BF443" i="3"/>
  <c r="DL434" i="3"/>
  <c r="T116" i="4" s="1"/>
  <c r="F472" i="3"/>
  <c r="CT445" i="3"/>
  <c r="AY417" i="3"/>
  <c r="AD440" i="3"/>
  <c r="CH450" i="3"/>
  <c r="Z452" i="3"/>
  <c r="CO447" i="3"/>
  <c r="M438" i="3"/>
  <c r="DA448" i="3"/>
  <c r="BF437" i="3"/>
  <c r="BR434" i="3"/>
  <c r="T58" i="4" s="1"/>
  <c r="EX439" i="3"/>
  <c r="EX418" i="3"/>
  <c r="X457" i="3"/>
  <c r="CC446" i="3"/>
  <c r="P451" i="3"/>
  <c r="AW430" i="3"/>
  <c r="P35" i="4" s="1"/>
  <c r="BZ436" i="3"/>
  <c r="AR411" i="3"/>
  <c r="AR435" i="3"/>
  <c r="U22" i="4" s="1"/>
  <c r="EI458" i="3"/>
  <c r="AH422" i="3"/>
  <c r="R438" i="3"/>
  <c r="BW430" i="3"/>
  <c r="P65" i="4" s="1"/>
  <c r="AB430" i="3"/>
  <c r="P95" i="4" s="1"/>
  <c r="DJ431" i="3"/>
  <c r="Q110" i="4" s="1"/>
  <c r="BE417" i="3"/>
  <c r="EB428" i="3"/>
  <c r="K432" i="3"/>
  <c r="R32" i="4" s="1"/>
  <c r="L433" i="3"/>
  <c r="S42" i="4" s="1"/>
  <c r="CN443" i="3"/>
  <c r="BB423" i="3"/>
  <c r="EX429" i="3"/>
  <c r="ET449" i="3"/>
  <c r="ET417" i="3"/>
  <c r="BC456" i="3"/>
  <c r="AN456" i="3"/>
  <c r="EH456" i="3"/>
  <c r="E450" i="3"/>
  <c r="AQ459" i="3"/>
  <c r="AR413" i="3"/>
  <c r="DE421" i="3"/>
  <c r="DD452" i="3"/>
  <c r="BY421" i="3"/>
  <c r="P459" i="3"/>
  <c r="AY435" i="3"/>
  <c r="U36" i="4" s="1"/>
  <c r="EX416" i="3"/>
  <c r="AY456" i="3"/>
  <c r="AH456" i="3"/>
  <c r="J456" i="3"/>
  <c r="Q414" i="3"/>
  <c r="AL19" i="8" s="1"/>
  <c r="BM452" i="3"/>
  <c r="CC457" i="3"/>
  <c r="EW451" i="3"/>
  <c r="DZ435" i="3"/>
  <c r="BF473" i="3"/>
  <c r="DA457" i="3"/>
  <c r="CT448" i="3"/>
  <c r="BJ435" i="3"/>
  <c r="U51" i="4" s="1"/>
  <c r="DL420" i="3"/>
  <c r="DU449" i="3"/>
  <c r="EM452" i="3"/>
  <c r="BI436" i="3"/>
  <c r="DI435" i="3"/>
  <c r="U115" i="4" s="1"/>
  <c r="CU457" i="3"/>
  <c r="EM440" i="3"/>
  <c r="CE440" i="3"/>
  <c r="EN447" i="3"/>
  <c r="Q446" i="3"/>
  <c r="AK435" i="3"/>
  <c r="U14" i="4" s="1"/>
  <c r="DK435" i="3"/>
  <c r="U114" i="4" s="1"/>
  <c r="CW433" i="3"/>
  <c r="S101" i="4" s="1"/>
  <c r="DF444" i="3"/>
  <c r="DQ449" i="3"/>
  <c r="DZ440" i="3"/>
  <c r="BG423" i="3"/>
  <c r="DE416" i="3"/>
  <c r="BB453" i="3"/>
  <c r="DG413" i="3"/>
  <c r="AF457" i="3"/>
  <c r="G457" i="3"/>
  <c r="EH440" i="3"/>
  <c r="AP421" i="3"/>
  <c r="AL423" i="3"/>
  <c r="DW438" i="3"/>
  <c r="D411" i="3"/>
  <c r="I16" i="8" s="1"/>
  <c r="DO412" i="3"/>
  <c r="CT433" i="3"/>
  <c r="S86" i="4" s="1"/>
  <c r="AL414" i="3"/>
  <c r="BK454" i="3"/>
  <c r="CB423" i="3"/>
  <c r="EE429" i="3"/>
  <c r="U413" i="3"/>
  <c r="BZ448" i="3"/>
  <c r="EK433" i="3"/>
  <c r="CO419" i="3"/>
  <c r="AD411" i="3"/>
  <c r="BD421" i="3"/>
  <c r="EL442" i="3"/>
  <c r="BG450" i="3"/>
  <c r="DQ419" i="3"/>
  <c r="BV436" i="3"/>
  <c r="AO430" i="3"/>
  <c r="P24" i="4" s="1"/>
  <c r="CV420" i="3"/>
  <c r="V439" i="3"/>
  <c r="CR442" i="3"/>
  <c r="CG459" i="3"/>
  <c r="CL455" i="3"/>
  <c r="EX452" i="3"/>
  <c r="DS444" i="3"/>
  <c r="CL443" i="3"/>
  <c r="BI441" i="3"/>
  <c r="L423" i="3"/>
  <c r="O442" i="3"/>
  <c r="K473" i="3"/>
  <c r="BQ455" i="3"/>
  <c r="T417" i="3"/>
  <c r="Y472" i="3"/>
  <c r="AD460" i="3"/>
  <c r="EI434" i="3"/>
  <c r="DQ445" i="3"/>
  <c r="DK433" i="3"/>
  <c r="S114" i="4" s="1"/>
  <c r="CL472" i="3"/>
  <c r="EC430" i="3"/>
  <c r="D446" i="3"/>
  <c r="J442" i="3"/>
  <c r="AA422" i="3"/>
  <c r="T26" i="8" s="1"/>
  <c r="I442" i="3"/>
  <c r="EX430" i="3"/>
  <c r="ET454" i="3"/>
  <c r="ET419" i="3"/>
  <c r="AM456" i="3"/>
  <c r="EV431" i="3"/>
  <c r="Q139" i="4" s="1"/>
  <c r="EU456" i="3"/>
  <c r="AI451" i="3"/>
  <c r="M417" i="3"/>
  <c r="DR418" i="3"/>
  <c r="CR437" i="3"/>
  <c r="EK412" i="3"/>
  <c r="CK450" i="3"/>
  <c r="CG433" i="3"/>
  <c r="S75" i="4" s="1"/>
  <c r="BI428" i="3"/>
  <c r="N50" i="4" s="1"/>
  <c r="BZ460" i="3"/>
  <c r="U421" i="3"/>
  <c r="DQ442" i="3"/>
  <c r="AE457" i="3"/>
  <c r="K472" i="3"/>
  <c r="EI417" i="3"/>
  <c r="R439" i="3"/>
  <c r="BJ455" i="3"/>
  <c r="AC435" i="3"/>
  <c r="U102" i="4" s="1"/>
  <c r="CY412" i="3"/>
  <c r="AD453" i="3"/>
  <c r="EF460" i="3"/>
  <c r="EV456" i="3"/>
  <c r="ER414" i="3"/>
  <c r="DT446" i="3"/>
  <c r="S420" i="3"/>
  <c r="AJ24" i="8" s="1"/>
  <c r="EF443" i="3"/>
  <c r="CK439" i="3"/>
  <c r="EY421" i="3"/>
  <c r="BE456" i="3"/>
  <c r="CF419" i="3"/>
  <c r="CS424" i="3"/>
  <c r="BR440" i="3"/>
  <c r="AQ412" i="3"/>
  <c r="DM17" i="8" s="1"/>
  <c r="DX418" i="3"/>
  <c r="DD453" i="3"/>
  <c r="DI450" i="3"/>
  <c r="EA447" i="3"/>
  <c r="DR412" i="3"/>
  <c r="EQ455" i="3"/>
  <c r="EP441" i="3"/>
  <c r="DD417" i="3"/>
  <c r="BI439" i="3"/>
  <c r="AM436" i="3"/>
  <c r="BJ424" i="3"/>
  <c r="DO423" i="3"/>
  <c r="EO414" i="3"/>
  <c r="CC414" i="3"/>
  <c r="CA19" i="8" s="1"/>
  <c r="EM431" i="3"/>
  <c r="AG428" i="3"/>
  <c r="N119" i="4" s="1"/>
  <c r="EM457" i="3"/>
  <c r="CA412" i="3"/>
  <c r="CC17" i="8" s="1"/>
  <c r="DJ416" i="3"/>
  <c r="AK459" i="3"/>
  <c r="DQ411" i="3"/>
  <c r="BD460" i="3"/>
  <c r="CJ458" i="3"/>
  <c r="CX420" i="3"/>
  <c r="AA411" i="3"/>
  <c r="T16" i="8" s="1"/>
  <c r="BQ411" i="3"/>
  <c r="EP434" i="3"/>
  <c r="DX453" i="3"/>
  <c r="DE411" i="3"/>
  <c r="CZ422" i="3"/>
  <c r="BS457" i="3"/>
  <c r="CL413" i="3"/>
  <c r="BU18" i="8" s="1"/>
  <c r="EH438" i="3"/>
  <c r="CL473" i="3"/>
  <c r="DG458" i="3"/>
  <c r="EL413" i="3"/>
  <c r="CI423" i="3"/>
  <c r="AN443" i="3"/>
  <c r="CR450" i="3"/>
  <c r="BP450" i="3"/>
  <c r="EY413" i="3"/>
  <c r="AR417" i="3"/>
  <c r="BH419" i="3"/>
  <c r="EV417" i="3"/>
  <c r="DR446" i="3"/>
  <c r="W437" i="3"/>
  <c r="R446" i="3"/>
  <c r="EY420" i="3"/>
  <c r="BI451" i="3"/>
  <c r="M456" i="3"/>
  <c r="CI418" i="3"/>
  <c r="I439" i="3"/>
  <c r="DZ441" i="3"/>
  <c r="EF438" i="3"/>
  <c r="W420" i="3"/>
  <c r="G424" i="3"/>
  <c r="CV450" i="3"/>
  <c r="DE448" i="3"/>
  <c r="AB446" i="3"/>
  <c r="EF442" i="3"/>
  <c r="DA424" i="3"/>
  <c r="DI448" i="3"/>
  <c r="BV442" i="3"/>
  <c r="DD435" i="3"/>
  <c r="U107" i="4" s="1"/>
  <c r="BH451" i="3"/>
  <c r="EL417" i="3"/>
  <c r="BL424" i="3"/>
  <c r="Z419" i="3"/>
  <c r="DH438" i="3"/>
  <c r="EA444" i="3"/>
  <c r="CQ432" i="3"/>
  <c r="R89" i="4" s="1"/>
  <c r="P424" i="3"/>
  <c r="CI432" i="3"/>
  <c r="R77" i="4" s="1"/>
  <c r="DL460" i="3"/>
  <c r="AI448" i="3"/>
  <c r="CG437" i="3"/>
  <c r="DP428" i="3"/>
  <c r="DR433" i="3"/>
  <c r="CF424" i="3"/>
  <c r="AK419" i="3"/>
  <c r="EO433" i="3"/>
  <c r="EC442" i="3"/>
  <c r="CI458" i="3"/>
  <c r="DU436" i="3"/>
  <c r="CI448" i="3"/>
  <c r="BF447" i="3"/>
  <c r="AV437" i="3"/>
  <c r="BS447" i="3"/>
  <c r="L424" i="3"/>
  <c r="AY416" i="3"/>
  <c r="DN454" i="3"/>
  <c r="AS444" i="3"/>
  <c r="AK439" i="3"/>
  <c r="BY432" i="3"/>
  <c r="R66" i="4" s="1"/>
  <c r="EL443" i="3"/>
  <c r="M450" i="3"/>
  <c r="CS442" i="3"/>
  <c r="G441" i="3"/>
  <c r="BV453" i="3"/>
  <c r="EC435" i="3"/>
  <c r="DW441" i="3"/>
  <c r="BT414" i="3"/>
  <c r="CY19" i="8" s="1"/>
  <c r="AL433" i="3"/>
  <c r="S15" i="4" s="1"/>
  <c r="EK451" i="3"/>
  <c r="AE446" i="3"/>
  <c r="DP424" i="3"/>
  <c r="BB452" i="3"/>
  <c r="O429" i="3"/>
  <c r="O103" i="4" s="1"/>
  <c r="V429" i="3"/>
  <c r="O44" i="4" s="1"/>
  <c r="CL416" i="3"/>
  <c r="BU20" i="8" s="1"/>
  <c r="AW456" i="3"/>
  <c r="EY447" i="3"/>
  <c r="I418" i="3"/>
  <c r="EV436" i="3"/>
  <c r="AE420" i="3"/>
  <c r="EQ452" i="3"/>
  <c r="EV452" i="3"/>
  <c r="CU434" i="3"/>
  <c r="T85" i="4" s="1"/>
  <c r="W418" i="3"/>
  <c r="BS450" i="3"/>
  <c r="AH419" i="3"/>
  <c r="EL451" i="3"/>
  <c r="BM411" i="3"/>
  <c r="DO439" i="3"/>
  <c r="AU445" i="3"/>
  <c r="AI423" i="3"/>
  <c r="EE443" i="3"/>
  <c r="EG424" i="3"/>
  <c r="CX411" i="3"/>
  <c r="EF419" i="3"/>
  <c r="BK440" i="3"/>
  <c r="U438" i="3"/>
  <c r="CC413" i="3"/>
  <c r="CA18" i="8" s="1"/>
  <c r="K414" i="3"/>
  <c r="EE19" i="8" s="1"/>
  <c r="AP419" i="3"/>
  <c r="EQ418" i="3"/>
  <c r="EK423" i="3"/>
  <c r="AU451" i="3"/>
  <c r="W416" i="3"/>
  <c r="AM473" i="3"/>
  <c r="AY473" i="3"/>
  <c r="DN413" i="3"/>
  <c r="BH455" i="3"/>
  <c r="CW412" i="3"/>
  <c r="BL417" i="3"/>
  <c r="AI422" i="3"/>
  <c r="EE473" i="3"/>
  <c r="AG411" i="3"/>
  <c r="DQ420" i="3"/>
  <c r="AM438" i="3"/>
  <c r="EG418" i="3"/>
  <c r="DL458" i="3"/>
  <c r="DU417" i="3"/>
  <c r="CK433" i="3"/>
  <c r="S117" i="4" s="1"/>
  <c r="W453" i="3"/>
  <c r="AH459" i="3"/>
  <c r="BL460" i="3"/>
  <c r="BJ437" i="3"/>
  <c r="DT440" i="3"/>
  <c r="EF444" i="3"/>
  <c r="DU439" i="3"/>
  <c r="CC431" i="3"/>
  <c r="Q71" i="4" s="1"/>
  <c r="BD442" i="3"/>
  <c r="CX432" i="3"/>
  <c r="R104" i="4" s="1"/>
  <c r="L450" i="3"/>
  <c r="CM445" i="3"/>
  <c r="BN441" i="3"/>
  <c r="CE460" i="3"/>
  <c r="DK449" i="3"/>
  <c r="BR441" i="3"/>
  <c r="AA449" i="3"/>
  <c r="BG473" i="3"/>
  <c r="Z429" i="3"/>
  <c r="Z451" i="3"/>
  <c r="CP451" i="3"/>
  <c r="EP439" i="3"/>
  <c r="BQ435" i="3"/>
  <c r="U57" i="4" s="1"/>
  <c r="U456" i="3"/>
  <c r="DJ417" i="3"/>
  <c r="BP438" i="3"/>
  <c r="CB460" i="3"/>
  <c r="BG458" i="3"/>
  <c r="AY460" i="3"/>
  <c r="AG450" i="3"/>
  <c r="BP418" i="3"/>
  <c r="BQ414" i="3"/>
  <c r="CR440" i="3"/>
  <c r="E432" i="3"/>
  <c r="R9" i="4" s="1"/>
  <c r="DT417" i="3"/>
  <c r="AX418" i="3"/>
  <c r="Q440" i="3"/>
  <c r="EM420" i="3"/>
  <c r="BA423" i="3"/>
  <c r="CH437" i="3"/>
  <c r="EJ442" i="3"/>
  <c r="BM424" i="3"/>
  <c r="T445" i="3"/>
  <c r="EG473" i="3"/>
  <c r="AI433" i="3"/>
  <c r="S13" i="4" s="1"/>
  <c r="AZ437" i="3"/>
  <c r="EI473" i="3"/>
  <c r="BD416" i="3"/>
  <c r="BS431" i="3"/>
  <c r="Q61" i="4" s="1"/>
  <c r="CB440" i="3"/>
  <c r="CW435" i="3"/>
  <c r="U101" i="4" s="1"/>
  <c r="DA431" i="3"/>
  <c r="Q109" i="4" s="1"/>
  <c r="AG435" i="3"/>
  <c r="U119" i="4" s="1"/>
  <c r="N451" i="3"/>
  <c r="AT454" i="3"/>
  <c r="BB457" i="3"/>
  <c r="AU453" i="3"/>
  <c r="EX422" i="3"/>
  <c r="CE435" i="3"/>
  <c r="U74" i="4" s="1"/>
  <c r="CR457" i="3"/>
  <c r="CT443" i="3"/>
  <c r="BV421" i="3"/>
  <c r="BY452" i="3"/>
  <c r="AA417" i="3"/>
  <c r="CO473" i="3"/>
  <c r="EA454" i="3"/>
  <c r="AF444" i="3"/>
  <c r="AF459" i="3"/>
  <c r="ED439" i="3"/>
  <c r="BE457" i="3"/>
  <c r="EO431" i="3"/>
  <c r="AD412" i="3"/>
  <c r="EB460" i="3"/>
  <c r="F452" i="3"/>
  <c r="Y460" i="3"/>
  <c r="BB430" i="3"/>
  <c r="P40" i="4" s="1"/>
  <c r="EM417" i="3"/>
  <c r="DH448" i="3"/>
  <c r="CI450" i="3"/>
  <c r="DT438" i="3"/>
  <c r="DT472" i="3"/>
  <c r="CV445" i="3"/>
  <c r="M455" i="3"/>
  <c r="M424" i="3"/>
  <c r="AJ448" i="3"/>
  <c r="CX416" i="3"/>
  <c r="BL20" i="8" s="1"/>
  <c r="BJ433" i="3"/>
  <c r="S51" i="4" s="1"/>
  <c r="EQ460" i="3"/>
  <c r="EY440" i="3"/>
  <c r="AN413" i="3"/>
  <c r="DB446" i="3"/>
  <c r="CP446" i="3"/>
  <c r="AE417" i="3"/>
  <c r="AO444" i="3"/>
  <c r="CB424" i="3"/>
  <c r="BL418" i="3"/>
  <c r="AK418" i="3"/>
  <c r="DG418" i="3"/>
  <c r="BP424" i="3"/>
  <c r="S441" i="3"/>
  <c r="AJ47" i="8" s="1"/>
  <c r="DZ421" i="3"/>
  <c r="X444" i="3"/>
  <c r="EK411" i="3"/>
  <c r="N445" i="3"/>
  <c r="AR421" i="3"/>
  <c r="DJ457" i="3"/>
  <c r="R412" i="3"/>
  <c r="AK17" i="8" s="1"/>
  <c r="CE421" i="3"/>
  <c r="ED454" i="3"/>
  <c r="BN444" i="3"/>
  <c r="EI413" i="3"/>
  <c r="BB412" i="3"/>
  <c r="BH453" i="3"/>
  <c r="CD435" i="3"/>
  <c r="U72" i="4" s="1"/>
  <c r="BA458" i="3"/>
  <c r="G445" i="3"/>
  <c r="AE445" i="3"/>
  <c r="DW447" i="3"/>
  <c r="CK423" i="3"/>
  <c r="AA440" i="3"/>
  <c r="G428" i="3"/>
  <c r="N12" i="4" s="1"/>
  <c r="EJ432" i="3"/>
  <c r="R137" i="4" s="1"/>
  <c r="EA420" i="3"/>
  <c r="EP450" i="3"/>
  <c r="DF447" i="3"/>
  <c r="V451" i="3"/>
  <c r="CU458" i="3"/>
  <c r="EH439" i="3"/>
  <c r="BB422" i="3"/>
  <c r="AJ420" i="3"/>
  <c r="CM447" i="3"/>
  <c r="DL438" i="3"/>
  <c r="CH416" i="3"/>
  <c r="CX431" i="3"/>
  <c r="Q104" i="4" s="1"/>
  <c r="CY431" i="3"/>
  <c r="AS421" i="3"/>
  <c r="AN419" i="3"/>
  <c r="CO443" i="3"/>
  <c r="BT442" i="3"/>
  <c r="CY48" i="8" s="1"/>
  <c r="BU422" i="3"/>
  <c r="AO472" i="3"/>
  <c r="AV435" i="3"/>
  <c r="U34" i="4" s="1"/>
  <c r="ET453" i="3"/>
  <c r="CD420" i="3"/>
  <c r="AH447" i="3"/>
  <c r="EJ413" i="3"/>
  <c r="EB451" i="3"/>
  <c r="Z442" i="3"/>
  <c r="CZ460" i="3"/>
  <c r="CP420" i="3"/>
  <c r="BG452" i="3"/>
  <c r="AC459" i="3"/>
  <c r="BM445" i="3"/>
  <c r="CN436" i="3"/>
  <c r="AQ450" i="3"/>
  <c r="P444" i="3"/>
  <c r="EO421" i="3"/>
  <c r="ER436" i="3"/>
  <c r="Z431" i="3"/>
  <c r="Z460" i="3"/>
  <c r="DF420" i="3"/>
  <c r="AB452" i="3"/>
  <c r="DI472" i="3"/>
  <c r="ES472" i="3"/>
  <c r="EV446" i="3"/>
  <c r="EA413" i="3"/>
  <c r="DG449" i="3"/>
  <c r="AJ417" i="3"/>
  <c r="Q455" i="3"/>
  <c r="CM412" i="3"/>
  <c r="BL450" i="3"/>
  <c r="CB418" i="3"/>
  <c r="AK448" i="3"/>
  <c r="DO441" i="3"/>
  <c r="BE424" i="3"/>
  <c r="F453" i="3"/>
  <c r="EO420" i="3"/>
  <c r="CU411" i="3"/>
  <c r="BU459" i="3"/>
  <c r="S429" i="3"/>
  <c r="AL442" i="3"/>
  <c r="EQ440" i="3"/>
  <c r="DZ443" i="3"/>
  <c r="DB472" i="3"/>
  <c r="E416" i="3"/>
  <c r="AM432" i="3"/>
  <c r="R23" i="4" s="1"/>
  <c r="N429" i="3"/>
  <c r="O96" i="4" s="1"/>
  <c r="K457" i="3"/>
  <c r="CY434" i="3"/>
  <c r="CQ449" i="3"/>
  <c r="CF442" i="3"/>
  <c r="I450" i="3"/>
  <c r="EH56" i="8" s="1"/>
  <c r="CI445" i="3"/>
  <c r="BA439" i="3"/>
  <c r="DY453" i="3"/>
  <c r="AQ424" i="3"/>
  <c r="CM435" i="3"/>
  <c r="U80" i="4" s="1"/>
  <c r="BQ424" i="3"/>
  <c r="CH451" i="3"/>
  <c r="I422" i="3"/>
  <c r="L432" i="3"/>
  <c r="R42" i="4" s="1"/>
  <c r="CD443" i="3"/>
  <c r="CX435" i="3"/>
  <c r="U104" i="4" s="1"/>
  <c r="CE454" i="3"/>
  <c r="EC437" i="3"/>
  <c r="CR419" i="3"/>
  <c r="AG447" i="3"/>
  <c r="AV444" i="3"/>
  <c r="M441" i="3"/>
  <c r="BA414" i="3"/>
  <c r="K442" i="3"/>
  <c r="V421" i="3"/>
  <c r="BZ455" i="3"/>
  <c r="DL421" i="3"/>
  <c r="EE433" i="3"/>
  <c r="DK454" i="3"/>
  <c r="CX446" i="3"/>
  <c r="AM450" i="3"/>
  <c r="EQ445" i="3"/>
  <c r="BH441" i="3"/>
  <c r="BB444" i="3"/>
  <c r="EM422" i="3"/>
  <c r="CS451" i="3"/>
  <c r="EA458" i="3"/>
  <c r="EB423" i="3"/>
  <c r="CG413" i="3"/>
  <c r="AN18" i="8" s="1"/>
  <c r="CZ432" i="3"/>
  <c r="R106" i="4" s="1"/>
  <c r="BW440" i="3"/>
  <c r="CB421" i="3"/>
  <c r="DL435" i="3"/>
  <c r="U116" i="4" s="1"/>
  <c r="BV456" i="3"/>
  <c r="BY460" i="3"/>
  <c r="BL451" i="3"/>
  <c r="DF473" i="3"/>
  <c r="V448" i="3"/>
  <c r="BL412" i="3"/>
  <c r="DX456" i="3"/>
  <c r="EP453" i="3"/>
  <c r="EY452" i="3"/>
  <c r="CT414" i="3"/>
  <c r="R435" i="3"/>
  <c r="U17" i="4" s="1"/>
  <c r="DL417" i="3"/>
  <c r="DR450" i="3"/>
  <c r="CK424" i="3"/>
  <c r="K434" i="3"/>
  <c r="T32" i="4" s="1"/>
  <c r="CH419" i="3"/>
  <c r="P416" i="3"/>
  <c r="EK452" i="3"/>
  <c r="EE423" i="3"/>
  <c r="BW455" i="3"/>
  <c r="BP437" i="3"/>
  <c r="AE423" i="3"/>
  <c r="CH414" i="3"/>
  <c r="AU19" i="8" s="1"/>
  <c r="EE412" i="3"/>
  <c r="AS450" i="3"/>
  <c r="BR417" i="3"/>
  <c r="BK439" i="3"/>
  <c r="AP454" i="3"/>
  <c r="BH414" i="3"/>
  <c r="O433" i="3"/>
  <c r="S103" i="4" s="1"/>
  <c r="W448" i="3"/>
  <c r="DO411" i="3"/>
  <c r="BK418" i="3"/>
  <c r="J454" i="3"/>
  <c r="DO450" i="3"/>
  <c r="J411" i="3"/>
  <c r="EG16" i="8" s="1"/>
  <c r="EI442" i="3"/>
  <c r="BZ443" i="3"/>
  <c r="BQ452" i="3"/>
  <c r="AI436" i="3"/>
  <c r="DC417" i="3"/>
  <c r="BL431" i="3"/>
  <c r="Q53" i="4" s="1"/>
  <c r="EC431" i="3"/>
  <c r="Q130" i="4" s="1"/>
  <c r="CL451" i="3"/>
  <c r="BS434" i="3"/>
  <c r="T61" i="4" s="1"/>
  <c r="F428" i="3"/>
  <c r="N10" i="4" s="1"/>
  <c r="BD411" i="3"/>
  <c r="Z457" i="3"/>
  <c r="DQ433" i="3"/>
  <c r="CA437" i="3"/>
  <c r="AH434" i="3"/>
  <c r="T25" i="4" s="1"/>
  <c r="DB416" i="3"/>
  <c r="CZ439" i="3"/>
  <c r="DI413" i="3"/>
  <c r="CK451" i="3"/>
  <c r="EK431" i="3"/>
  <c r="AX457" i="3"/>
  <c r="DI429" i="3"/>
  <c r="O115" i="4" s="1"/>
  <c r="K444" i="3"/>
  <c r="CE438" i="3"/>
  <c r="AD428" i="3"/>
  <c r="N108" i="4" s="1"/>
  <c r="BH434" i="3"/>
  <c r="T49" i="4" s="1"/>
  <c r="CF422" i="3"/>
  <c r="CZ433" i="3"/>
  <c r="S106" i="4" s="1"/>
  <c r="DA451" i="3"/>
  <c r="J429" i="3"/>
  <c r="O18" i="4" s="1"/>
  <c r="T455" i="3"/>
  <c r="CE422" i="3"/>
  <c r="DJ412" i="3"/>
  <c r="J412" i="3"/>
  <c r="EG17" i="8" s="1"/>
  <c r="AS460" i="3"/>
  <c r="AR429" i="3"/>
  <c r="O22" i="4" s="1"/>
  <c r="AJ455" i="3"/>
  <c r="CA442" i="3"/>
  <c r="AB418" i="3"/>
  <c r="G460" i="3"/>
  <c r="CJ428" i="3"/>
  <c r="N78" i="4" s="1"/>
  <c r="DU442" i="3"/>
  <c r="CQ431" i="3"/>
  <c r="Q89" i="4" s="1"/>
  <c r="AQ445" i="3"/>
  <c r="CJ440" i="3"/>
  <c r="DE444" i="3"/>
  <c r="Q439" i="3"/>
  <c r="CB436" i="3"/>
  <c r="BY450" i="3"/>
  <c r="BG424" i="3"/>
  <c r="DK441" i="3"/>
  <c r="CY436" i="3"/>
  <c r="CJ447" i="3"/>
  <c r="DO455" i="3"/>
  <c r="L451" i="3"/>
  <c r="EN414" i="3"/>
  <c r="BS418" i="3"/>
  <c r="G418" i="3"/>
  <c r="AJ450" i="3"/>
  <c r="AQ455" i="3"/>
  <c r="CG448" i="3"/>
  <c r="DC441" i="3"/>
  <c r="BB450" i="3"/>
  <c r="DO436" i="3"/>
  <c r="BZ444" i="3"/>
  <c r="DL422" i="3"/>
  <c r="DB450" i="3"/>
  <c r="V419" i="3"/>
  <c r="P412" i="3"/>
  <c r="EJ17" i="8" s="1"/>
  <c r="EO440" i="3"/>
  <c r="F411" i="3"/>
  <c r="G16" i="8" s="1"/>
  <c r="BG437" i="3"/>
  <c r="AK421" i="3"/>
  <c r="BF444" i="3"/>
  <c r="EC444" i="3"/>
  <c r="CS411" i="3"/>
  <c r="EA455" i="3"/>
  <c r="DC444" i="3"/>
  <c r="AW416" i="3"/>
  <c r="BC442" i="3"/>
  <c r="AS472" i="3"/>
  <c r="DF411" i="3"/>
  <c r="L413" i="3"/>
  <c r="EC18" i="8" s="1"/>
  <c r="DH442" i="3"/>
  <c r="AC444" i="3"/>
  <c r="EA450" i="3"/>
  <c r="DD443" i="3"/>
  <c r="E442" i="3"/>
  <c r="EL447" i="3"/>
  <c r="CY455" i="3"/>
  <c r="BD451" i="3"/>
  <c r="CI412" i="3"/>
  <c r="CM446" i="3"/>
  <c r="BJ460" i="3"/>
  <c r="EI450" i="3"/>
  <c r="K441" i="3"/>
  <c r="BS438" i="3"/>
  <c r="O424" i="3"/>
  <c r="S423" i="3"/>
  <c r="DG414" i="3"/>
  <c r="BM453" i="3"/>
  <c r="AI460" i="3"/>
  <c r="DM448" i="3"/>
  <c r="CN450" i="3"/>
  <c r="CZ447" i="3"/>
  <c r="BB420" i="3"/>
  <c r="CX458" i="3"/>
  <c r="Z412" i="3"/>
  <c r="J420" i="3"/>
  <c r="AA423" i="3"/>
  <c r="CN418" i="3"/>
  <c r="BT429" i="3"/>
  <c r="O59" i="4" s="1"/>
  <c r="D431" i="3"/>
  <c r="Q8" i="4" s="1"/>
  <c r="BD440" i="3"/>
  <c r="AT431" i="3"/>
  <c r="Q29" i="4" s="1"/>
  <c r="DU437" i="3"/>
  <c r="DB451" i="3"/>
  <c r="BW437" i="3"/>
  <c r="CF416" i="3"/>
  <c r="AU444" i="3"/>
  <c r="CW418" i="3"/>
  <c r="EC419" i="3"/>
  <c r="DW450" i="3"/>
  <c r="AX414" i="3"/>
  <c r="CT411" i="3"/>
  <c r="J448" i="3"/>
  <c r="BT428" i="3"/>
  <c r="N59" i="4" s="1"/>
  <c r="AC422" i="3"/>
  <c r="CN445" i="3"/>
  <c r="AZ439" i="3"/>
  <c r="BR457" i="3"/>
  <c r="CW424" i="3"/>
  <c r="BW412" i="3"/>
  <c r="CW17" i="8" s="1"/>
  <c r="AU429" i="3"/>
  <c r="O33" i="4" s="1"/>
  <c r="H460" i="3"/>
  <c r="EO449" i="3"/>
  <c r="AM445" i="3"/>
  <c r="BA442" i="3"/>
  <c r="DP431" i="3"/>
  <c r="EK441" i="3"/>
  <c r="DK436" i="3"/>
  <c r="EH419" i="3"/>
  <c r="BO472" i="3"/>
  <c r="DD457" i="3"/>
  <c r="BA412" i="3"/>
  <c r="DY448" i="3"/>
  <c r="CQ421" i="3"/>
  <c r="DM449" i="3"/>
  <c r="DO448" i="3"/>
  <c r="EN428" i="3"/>
  <c r="X454" i="3"/>
  <c r="V436" i="3"/>
  <c r="AH440" i="3"/>
  <c r="DY450" i="3"/>
  <c r="CX444" i="3"/>
  <c r="EA423" i="3"/>
  <c r="DC458" i="3"/>
  <c r="BG434" i="3"/>
  <c r="T48" i="4" s="1"/>
  <c r="ER421" i="3"/>
  <c r="W443" i="3"/>
  <c r="AE433" i="3"/>
  <c r="S111" i="4" s="1"/>
  <c r="BT416" i="3"/>
  <c r="EA436" i="3"/>
  <c r="AR439" i="3"/>
  <c r="AY441" i="3"/>
  <c r="ED441" i="3"/>
  <c r="CA433" i="3"/>
  <c r="S70" i="4" s="1"/>
  <c r="CX457" i="3"/>
  <c r="CP413" i="3"/>
  <c r="H418" i="3"/>
  <c r="AD413" i="3"/>
  <c r="EQ421" i="3"/>
  <c r="EI420" i="3"/>
  <c r="DZ458" i="3"/>
  <c r="DH444" i="3"/>
  <c r="K458" i="3"/>
  <c r="BD445" i="3"/>
  <c r="BW424" i="3"/>
  <c r="CR431" i="3"/>
  <c r="Q87" i="4" s="1"/>
  <c r="EG445" i="3"/>
  <c r="EE431" i="3"/>
  <c r="H450" i="3"/>
  <c r="AO442" i="3"/>
  <c r="CQ48" i="8" s="1"/>
  <c r="DG452" i="3"/>
  <c r="AT435" i="3"/>
  <c r="U29" i="4" s="1"/>
  <c r="O437" i="3"/>
  <c r="EL43" i="8" s="1"/>
  <c r="EB439" i="3"/>
  <c r="AP449" i="3"/>
  <c r="AM460" i="3"/>
  <c r="BK450" i="3"/>
  <c r="T453" i="3"/>
  <c r="AS438" i="3"/>
  <c r="CZ451" i="3"/>
  <c r="BM423" i="3"/>
  <c r="EM418" i="3"/>
  <c r="EQ430" i="3"/>
  <c r="R453" i="3"/>
  <c r="BA438" i="3"/>
  <c r="AY424" i="3"/>
  <c r="K437" i="3"/>
  <c r="AU423" i="3"/>
  <c r="DK455" i="3"/>
  <c r="CZ413" i="3"/>
  <c r="DF419" i="3"/>
  <c r="EC411" i="3"/>
  <c r="BE431" i="3"/>
  <c r="Q46" i="4" s="1"/>
  <c r="Q448" i="3"/>
  <c r="CL419" i="3"/>
  <c r="K420" i="3"/>
  <c r="CV412" i="3"/>
  <c r="DX424" i="3"/>
  <c r="DO418" i="3"/>
  <c r="BQ418" i="3"/>
  <c r="U419" i="3"/>
  <c r="S433" i="3"/>
  <c r="CY411" i="3"/>
  <c r="CK443" i="3"/>
  <c r="BP429" i="3"/>
  <c r="O90" i="4" s="1"/>
  <c r="AQ431" i="3"/>
  <c r="Q27" i="4" s="1"/>
  <c r="EJ419" i="3"/>
  <c r="AQ434" i="3"/>
  <c r="T27" i="4" s="1"/>
  <c r="EJ441" i="3"/>
  <c r="L440" i="3"/>
  <c r="EM444" i="3"/>
  <c r="DI442" i="3"/>
  <c r="BI453" i="3"/>
  <c r="BD453" i="3"/>
  <c r="AW438" i="3"/>
  <c r="CN431" i="3"/>
  <c r="Q81" i="4" s="1"/>
  <c r="EJ453" i="3"/>
  <c r="BK447" i="3"/>
  <c r="AA455" i="3"/>
  <c r="EN454" i="3"/>
  <c r="N450" i="3"/>
  <c r="AZ417" i="3"/>
  <c r="BO416" i="3"/>
  <c r="CZ20" i="8" s="1"/>
  <c r="CI420" i="3"/>
  <c r="EO460" i="3"/>
  <c r="BN452" i="3"/>
  <c r="CU455" i="3"/>
  <c r="O412" i="3"/>
  <c r="EL17" i="8" s="1"/>
  <c r="CP439" i="3"/>
  <c r="EJ454" i="3"/>
  <c r="BC424" i="3"/>
  <c r="CI446" i="3"/>
  <c r="CE450" i="3"/>
  <c r="DZ416" i="3"/>
  <c r="AC419" i="3"/>
  <c r="EQ422" i="3"/>
  <c r="CE444" i="3"/>
  <c r="BL419" i="3"/>
  <c r="DO432" i="3"/>
  <c r="EI447" i="3"/>
  <c r="AV412" i="3"/>
  <c r="CZ412" i="3"/>
  <c r="Y435" i="3"/>
  <c r="U91" i="4" s="1"/>
  <c r="W445" i="3"/>
  <c r="Q458" i="3"/>
  <c r="AI443" i="3"/>
  <c r="AA445" i="3"/>
  <c r="BH440" i="3"/>
  <c r="DP450" i="3"/>
  <c r="E452" i="3"/>
  <c r="BP456" i="3"/>
  <c r="AJ419" i="3"/>
  <c r="BK416" i="3"/>
  <c r="DB20" i="8" s="1"/>
  <c r="EV441" i="3"/>
  <c r="AG422" i="3"/>
  <c r="T447" i="3"/>
  <c r="N473" i="3"/>
  <c r="DZ418" i="3"/>
  <c r="DG412" i="3"/>
  <c r="BB454" i="3"/>
  <c r="DP412" i="3"/>
  <c r="CA421" i="3"/>
  <c r="AM429" i="3"/>
  <c r="O23" i="4" s="1"/>
  <c r="AP413" i="3"/>
  <c r="BY448" i="3"/>
  <c r="E436" i="3"/>
  <c r="AH443" i="3"/>
  <c r="AW423" i="3"/>
  <c r="W472" i="3"/>
  <c r="BI411" i="3"/>
  <c r="CU445" i="3"/>
  <c r="DE442" i="3"/>
  <c r="CC443" i="3"/>
  <c r="CF445" i="3"/>
  <c r="DM444" i="3"/>
  <c r="EI419" i="3"/>
  <c r="DP441" i="3"/>
  <c r="DB442" i="3"/>
  <c r="CU421" i="3"/>
  <c r="P449" i="3"/>
  <c r="BO411" i="3"/>
  <c r="O417" i="3"/>
  <c r="DD433" i="3"/>
  <c r="S107" i="4" s="1"/>
  <c r="AI459" i="3"/>
  <c r="CW411" i="3"/>
  <c r="DA423" i="3"/>
  <c r="DK448" i="3"/>
  <c r="DW432" i="3"/>
  <c r="R126" i="4" s="1"/>
  <c r="DG417" i="3"/>
  <c r="BA443" i="3"/>
  <c r="BR449" i="3"/>
  <c r="BD437" i="3"/>
  <c r="G432" i="3"/>
  <c r="R12" i="4" s="1"/>
  <c r="E440" i="3"/>
  <c r="X429" i="3"/>
  <c r="O118" i="4" s="1"/>
  <c r="AJ472" i="3"/>
  <c r="EP418" i="3"/>
  <c r="EK422" i="3"/>
  <c r="BB443" i="3"/>
  <c r="CK422" i="3"/>
  <c r="AJ411" i="3"/>
  <c r="CB442" i="3"/>
  <c r="EL436" i="3"/>
  <c r="BG413" i="3"/>
  <c r="EK439" i="3"/>
  <c r="W451" i="3"/>
  <c r="AE413" i="3"/>
  <c r="CJ445" i="3"/>
  <c r="EN411" i="3"/>
  <c r="EF431" i="3"/>
  <c r="BP439" i="3"/>
  <c r="T443" i="3"/>
  <c r="BZ450" i="3"/>
  <c r="BE458" i="3"/>
  <c r="CZ450" i="3"/>
  <c r="DJ439" i="3"/>
  <c r="CY460" i="3"/>
  <c r="BQ437" i="3"/>
  <c r="S412" i="3"/>
  <c r="AJ17" i="8" s="1"/>
  <c r="CV440" i="3"/>
  <c r="DM446" i="3"/>
  <c r="EK460" i="3"/>
  <c r="CL439" i="3"/>
  <c r="BA448" i="3"/>
  <c r="DC423" i="3"/>
  <c r="BM419" i="3"/>
  <c r="EK418" i="3"/>
  <c r="O452" i="3"/>
  <c r="AX450" i="3"/>
  <c r="T413" i="3"/>
  <c r="BZ447" i="3"/>
  <c r="CY437" i="3"/>
  <c r="CY423" i="3"/>
  <c r="AR416" i="3"/>
  <c r="CR412" i="3"/>
  <c r="CQ439" i="3"/>
  <c r="DU458" i="3"/>
  <c r="BG446" i="3"/>
  <c r="AV413" i="3"/>
  <c r="EF448" i="3"/>
  <c r="H447" i="3"/>
  <c r="AU424" i="3"/>
  <c r="BU444" i="3"/>
  <c r="BT473" i="3"/>
  <c r="CT428" i="3"/>
  <c r="N86" i="4" s="1"/>
  <c r="DP460" i="3"/>
  <c r="BL430" i="3"/>
  <c r="P53" i="4" s="1"/>
  <c r="BW439" i="3"/>
  <c r="AO411" i="3"/>
  <c r="CH445" i="3"/>
  <c r="DS421" i="3"/>
  <c r="CM458" i="3"/>
  <c r="EL441" i="3"/>
  <c r="DK413" i="3"/>
  <c r="EM438" i="3"/>
  <c r="DP438" i="3"/>
  <c r="BK437" i="3"/>
  <c r="AT472" i="3"/>
  <c r="EP420" i="3"/>
  <c r="BI424" i="3"/>
  <c r="EP436" i="3"/>
  <c r="AL460" i="3"/>
  <c r="BE433" i="3"/>
  <c r="S46" i="4" s="1"/>
  <c r="AT440" i="3"/>
  <c r="U416" i="3"/>
  <c r="BH412" i="3"/>
  <c r="CR424" i="3"/>
  <c r="D448" i="3"/>
  <c r="BJ420" i="3"/>
  <c r="CA473" i="3"/>
  <c r="AW440" i="3"/>
  <c r="CR416" i="3"/>
  <c r="BQ20" i="8" s="1"/>
  <c r="AW442" i="3"/>
  <c r="DK48" i="8" s="1"/>
  <c r="CS444" i="3"/>
  <c r="CY440" i="3"/>
  <c r="DX435" i="3"/>
  <c r="DA438" i="3"/>
  <c r="BQ412" i="3"/>
  <c r="CO452" i="3"/>
  <c r="EC450" i="3"/>
  <c r="DL416" i="3"/>
  <c r="EO423" i="3"/>
  <c r="BR453" i="3"/>
  <c r="DC455" i="3"/>
  <c r="DT450" i="3"/>
  <c r="BG412" i="3"/>
  <c r="DS418" i="3"/>
  <c r="K451" i="3"/>
  <c r="DZ436" i="3"/>
  <c r="D416" i="3"/>
  <c r="EK420" i="3"/>
  <c r="EP454" i="3"/>
  <c r="DW416" i="3"/>
  <c r="DO437" i="3"/>
  <c r="DF437" i="3"/>
  <c r="AQ438" i="3"/>
  <c r="BY411" i="3"/>
  <c r="CV16" i="8" s="1"/>
  <c r="AN444" i="3"/>
  <c r="AO412" i="3"/>
  <c r="CQ420" i="3"/>
  <c r="AF442" i="3"/>
  <c r="AK450" i="3"/>
  <c r="AD441" i="3"/>
  <c r="DH430" i="3"/>
  <c r="P105" i="4" s="1"/>
  <c r="AF450" i="3"/>
  <c r="DV452" i="3"/>
  <c r="AM455" i="3"/>
  <c r="CD448" i="3"/>
  <c r="DR451" i="3"/>
  <c r="AV416" i="3"/>
  <c r="G423" i="3"/>
  <c r="DL412" i="3"/>
  <c r="BU423" i="3"/>
  <c r="CX27" i="8" s="1"/>
  <c r="EJ450" i="3"/>
  <c r="BO424" i="3"/>
  <c r="DK411" i="3"/>
  <c r="CR422" i="3"/>
  <c r="V420" i="3"/>
  <c r="BS442" i="3"/>
  <c r="EN443" i="3"/>
  <c r="AI430" i="3"/>
  <c r="P13" i="4" s="1"/>
  <c r="ER452" i="3"/>
  <c r="CS441" i="3"/>
  <c r="ER422" i="3"/>
  <c r="DI451" i="3"/>
  <c r="CX413" i="3"/>
  <c r="BA424" i="3"/>
  <c r="EK429" i="3"/>
  <c r="O143" i="4" s="1"/>
  <c r="AC412" i="3"/>
  <c r="AL472" i="3"/>
  <c r="AO454" i="3"/>
  <c r="DM419" i="3"/>
  <c r="EQ441" i="3"/>
  <c r="AW445" i="3"/>
  <c r="CZ418" i="3"/>
  <c r="AV457" i="3"/>
  <c r="EN421" i="3"/>
  <c r="CD424" i="3"/>
  <c r="I443" i="3"/>
  <c r="Q412" i="3"/>
  <c r="AL17" i="8" s="1"/>
  <c r="CC417" i="3"/>
  <c r="CV442" i="3"/>
  <c r="AO450" i="3"/>
  <c r="BH442" i="3"/>
  <c r="AB447" i="3"/>
  <c r="EK443" i="3"/>
  <c r="W441" i="3"/>
  <c r="CJ453" i="3"/>
  <c r="BN437" i="3"/>
  <c r="AF417" i="3"/>
  <c r="EO432" i="3"/>
  <c r="F435" i="3"/>
  <c r="U10" i="4" s="1"/>
  <c r="BP458" i="3"/>
  <c r="CZ435" i="3"/>
  <c r="U106" i="4" s="1"/>
  <c r="CF417" i="3"/>
  <c r="BU420" i="3"/>
  <c r="BA413" i="3"/>
  <c r="DV455" i="3"/>
  <c r="EP432" i="3"/>
  <c r="EO452" i="3"/>
  <c r="BW450" i="3"/>
  <c r="EE451" i="3"/>
  <c r="DI414" i="3"/>
  <c r="AD450" i="3"/>
  <c r="AY458" i="3"/>
  <c r="BT424" i="3"/>
  <c r="BV431" i="3"/>
  <c r="Q64" i="4" s="1"/>
  <c r="E444" i="3"/>
  <c r="BO447" i="3"/>
  <c r="W429" i="3"/>
  <c r="O62" i="4" s="1"/>
  <c r="DI433" i="3"/>
  <c r="S115" i="4" s="1"/>
  <c r="J428" i="3"/>
  <c r="N18" i="4" s="1"/>
  <c r="BC459" i="3"/>
  <c r="CK413" i="3"/>
  <c r="BW18" i="8" s="1"/>
  <c r="CT460" i="3"/>
  <c r="AU457" i="3"/>
  <c r="BB419" i="3"/>
  <c r="AF423" i="3"/>
  <c r="K421" i="3"/>
  <c r="BY441" i="3"/>
  <c r="Q460" i="3"/>
  <c r="CT429" i="3"/>
  <c r="O86" i="4" s="1"/>
  <c r="AT452" i="3"/>
  <c r="M431" i="3"/>
  <c r="Q63" i="4" s="1"/>
  <c r="DB453" i="3"/>
  <c r="EG455" i="3"/>
  <c r="DW442" i="3"/>
  <c r="DT453" i="3"/>
  <c r="BJ441" i="3"/>
  <c r="H412" i="3"/>
  <c r="E17" i="8" s="1"/>
  <c r="AM437" i="3"/>
  <c r="D413" i="3"/>
  <c r="I18" i="8" s="1"/>
  <c r="BP448" i="3"/>
  <c r="CU452" i="3"/>
  <c r="EQ432" i="3"/>
  <c r="CW450" i="3"/>
  <c r="CC458" i="3"/>
  <c r="CU414" i="3"/>
  <c r="DE460" i="3"/>
  <c r="CO432" i="3"/>
  <c r="R82" i="4" s="1"/>
  <c r="CY424" i="3"/>
  <c r="T419" i="3"/>
  <c r="E424" i="3"/>
  <c r="AL431" i="3"/>
  <c r="Q15" i="4" s="1"/>
  <c r="CD439" i="3"/>
  <c r="BE450" i="3"/>
  <c r="DI439" i="3"/>
  <c r="AZ447" i="3"/>
  <c r="CX450" i="3"/>
  <c r="AI412" i="3"/>
  <c r="CE452" i="3"/>
  <c r="AT453" i="3"/>
  <c r="X447" i="3"/>
  <c r="EK455" i="3"/>
  <c r="DO424" i="3"/>
  <c r="AS418" i="3"/>
  <c r="CQ418" i="3"/>
  <c r="DU424" i="3"/>
  <c r="CN447" i="3"/>
  <c r="AW450" i="3"/>
  <c r="CG438" i="3"/>
  <c r="EC418" i="3"/>
  <c r="Y418" i="3"/>
  <c r="CC428" i="3"/>
  <c r="N71" i="4" s="1"/>
  <c r="AK423" i="3"/>
  <c r="R436" i="3"/>
  <c r="EH460" i="3"/>
  <c r="BN472" i="3"/>
  <c r="BI458" i="3"/>
  <c r="BQ439" i="3"/>
  <c r="AM412" i="3"/>
  <c r="BZ428" i="3"/>
  <c r="N68" i="4" s="1"/>
  <c r="CO442" i="3"/>
  <c r="AO458" i="3"/>
  <c r="AZ450" i="3"/>
  <c r="DL440" i="3"/>
  <c r="BB46" i="8" s="1"/>
  <c r="CR447" i="3"/>
  <c r="BN460" i="3"/>
  <c r="BI450" i="3"/>
  <c r="AM424" i="3"/>
  <c r="CD458" i="3"/>
  <c r="BA449" i="3"/>
  <c r="EJ435" i="3"/>
  <c r="Z454" i="3"/>
  <c r="DV437" i="3"/>
  <c r="EE413" i="3"/>
  <c r="DB419" i="3"/>
  <c r="DT412" i="3"/>
  <c r="O445" i="3"/>
  <c r="BT454" i="3"/>
  <c r="CJ451" i="3"/>
  <c r="CF443" i="3"/>
  <c r="CF453" i="3"/>
  <c r="BO451" i="3"/>
  <c r="CU423" i="3"/>
  <c r="CY418" i="3"/>
  <c r="EB411" i="3"/>
  <c r="Y439" i="3"/>
  <c r="BJ412" i="3"/>
  <c r="DC17" i="8" s="1"/>
  <c r="BJ414" i="3"/>
  <c r="AI420" i="3"/>
  <c r="BK442" i="3"/>
  <c r="DP448" i="3"/>
  <c r="DM416" i="3"/>
  <c r="AD457" i="3"/>
  <c r="AL450" i="3"/>
  <c r="BC455" i="3"/>
  <c r="DG445" i="3"/>
  <c r="AZ442" i="3"/>
  <c r="EL424" i="3"/>
  <c r="AO416" i="3"/>
  <c r="CQ20" i="8" s="1"/>
  <c r="AG473" i="3"/>
  <c r="N460" i="3"/>
  <c r="CY413" i="3"/>
  <c r="AS430" i="3"/>
  <c r="P28" i="4" s="1"/>
  <c r="EH429" i="3"/>
  <c r="O135" i="4" s="1"/>
  <c r="BO418" i="3"/>
  <c r="BK429" i="3"/>
  <c r="O54" i="4" s="1"/>
  <c r="BS417" i="3"/>
  <c r="CC436" i="3"/>
  <c r="AR434" i="3"/>
  <c r="T22" i="4" s="1"/>
  <c r="AC442" i="3"/>
  <c r="DY430" i="3"/>
  <c r="AV433" i="3"/>
  <c r="S34" i="4" s="1"/>
  <c r="ER413" i="3"/>
  <c r="E414" i="3"/>
  <c r="H19" i="8" s="1"/>
  <c r="EN441" i="3"/>
  <c r="DE413" i="3"/>
  <c r="AX18" i="8" s="1"/>
  <c r="BS422" i="3"/>
  <c r="DD411" i="3"/>
  <c r="AG436" i="3"/>
  <c r="DH451" i="3"/>
  <c r="DW473" i="3"/>
  <c r="BD448" i="3"/>
  <c r="AY428" i="3"/>
  <c r="N36" i="4" s="1"/>
  <c r="DY455" i="3"/>
  <c r="CS417" i="3"/>
  <c r="BF457" i="3"/>
  <c r="CD450" i="3"/>
  <c r="CC435" i="3"/>
  <c r="U71" i="4" s="1"/>
  <c r="DW414" i="3"/>
  <c r="AR428" i="3"/>
  <c r="N22" i="4" s="1"/>
  <c r="AY412" i="3"/>
  <c r="DJ450" i="3"/>
  <c r="AP411" i="3"/>
  <c r="CH16" i="8" s="1"/>
  <c r="DL473" i="3"/>
  <c r="Q416" i="3"/>
  <c r="AH472" i="3"/>
  <c r="BZ454" i="3"/>
  <c r="AG413" i="3"/>
  <c r="AN442" i="3"/>
  <c r="AF473" i="3"/>
  <c r="DQ416" i="3"/>
  <c r="AK441" i="3"/>
  <c r="G472" i="3"/>
  <c r="CW431" i="3"/>
  <c r="Q101" i="4" s="1"/>
  <c r="CL424" i="3"/>
  <c r="CM457" i="3"/>
  <c r="CR459" i="3"/>
  <c r="O450" i="3"/>
  <c r="AB437" i="3"/>
  <c r="AD418" i="3"/>
  <c r="X439" i="3"/>
  <c r="AX458" i="3"/>
  <c r="EK454" i="3"/>
  <c r="CM419" i="3"/>
  <c r="AC414" i="3"/>
  <c r="EH443" i="3"/>
  <c r="DX442" i="3"/>
  <c r="AZ443" i="3"/>
  <c r="K452" i="3"/>
  <c r="Z450" i="3"/>
  <c r="P450" i="3"/>
  <c r="BF454" i="3"/>
  <c r="DL449" i="3"/>
  <c r="CM424" i="3"/>
  <c r="CJ412" i="3"/>
  <c r="BX17" i="8" s="1"/>
  <c r="EH453" i="3"/>
  <c r="CR413" i="3"/>
  <c r="BQ18" i="8" s="1"/>
  <c r="AW418" i="3"/>
  <c r="EQ431" i="3"/>
  <c r="DD446" i="3"/>
  <c r="BV416" i="3"/>
  <c r="CI20" i="8" s="1"/>
  <c r="EL412" i="3"/>
  <c r="EQ435" i="3"/>
  <c r="DM423" i="3"/>
  <c r="BV412" i="3"/>
  <c r="CI17" i="8" s="1"/>
  <c r="EP448" i="3"/>
  <c r="CV422" i="3"/>
  <c r="AA413" i="3"/>
  <c r="AE458" i="3"/>
  <c r="CX448" i="3"/>
  <c r="CC440" i="3"/>
  <c r="CT454" i="3"/>
  <c r="CV457" i="3"/>
  <c r="BI442" i="3"/>
  <c r="E459" i="3"/>
  <c r="DJ448" i="3"/>
  <c r="DR416" i="3"/>
  <c r="FG20" i="8" s="1"/>
  <c r="X459" i="3"/>
  <c r="AG420" i="3"/>
  <c r="CC433" i="3"/>
  <c r="S71" i="4" s="1"/>
  <c r="J432" i="3"/>
  <c r="R18" i="4" s="1"/>
  <c r="DD438" i="3"/>
  <c r="DY418" i="3"/>
  <c r="AI472" i="3"/>
  <c r="CZ420" i="3"/>
  <c r="CS448" i="3"/>
  <c r="CF437" i="3"/>
  <c r="EE417" i="3"/>
  <c r="AH439" i="3"/>
  <c r="AJ431" i="3"/>
  <c r="Q16" i="4" s="1"/>
  <c r="DK437" i="3"/>
  <c r="CB455" i="3"/>
  <c r="BQ436" i="3"/>
  <c r="DC412" i="3"/>
  <c r="DR419" i="3"/>
  <c r="DS437" i="3"/>
  <c r="DC436" i="3"/>
  <c r="DZ423" i="3"/>
  <c r="EO418" i="3"/>
  <c r="P453" i="3"/>
  <c r="M414" i="3"/>
  <c r="DX19" i="8" s="1"/>
  <c r="AF412" i="3"/>
  <c r="BN420" i="3"/>
  <c r="BO457" i="3"/>
  <c r="AO421" i="3"/>
  <c r="CG453" i="3"/>
  <c r="BK419" i="3"/>
  <c r="EC432" i="3"/>
  <c r="DM412" i="3"/>
  <c r="CX428" i="3"/>
  <c r="N104" i="4" s="1"/>
  <c r="AB417" i="3"/>
  <c r="DD440" i="3"/>
  <c r="BQ445" i="3"/>
  <c r="D440" i="3"/>
  <c r="BI454" i="3"/>
  <c r="CE437" i="3"/>
  <c r="CD442" i="3"/>
  <c r="EC449" i="3"/>
  <c r="EG431" i="3"/>
  <c r="EC451" i="3"/>
  <c r="DL453" i="3"/>
  <c r="DV412" i="3"/>
  <c r="R419" i="3"/>
  <c r="AH411" i="3"/>
  <c r="DY454" i="3"/>
  <c r="DK412" i="3"/>
  <c r="BC17" i="8" s="1"/>
  <c r="BY453" i="3"/>
  <c r="DD451" i="3"/>
  <c r="AE441" i="3"/>
  <c r="AV419" i="3"/>
  <c r="CY432" i="3"/>
  <c r="EF457" i="3"/>
  <c r="DS442" i="3"/>
  <c r="J443" i="3"/>
  <c r="CD419" i="3"/>
  <c r="CQ445" i="3"/>
  <c r="BR51" i="8" s="1"/>
  <c r="DL443" i="3"/>
  <c r="E439" i="3"/>
  <c r="DD431" i="3"/>
  <c r="Q107" i="4" s="1"/>
  <c r="AV450" i="3"/>
  <c r="DQ458" i="3"/>
  <c r="V430" i="3"/>
  <c r="P44" i="4" s="1"/>
  <c r="CN453" i="3"/>
  <c r="DS455" i="3"/>
  <c r="CU437" i="3"/>
  <c r="CQ424" i="3"/>
  <c r="AH453" i="3"/>
  <c r="AF453" i="3"/>
  <c r="DG460" i="3"/>
  <c r="CG450" i="3"/>
  <c r="AM441" i="3"/>
  <c r="BC460" i="3"/>
  <c r="EB448" i="3"/>
  <c r="CM423" i="3"/>
  <c r="CV416" i="3"/>
  <c r="AV440" i="3"/>
  <c r="ED460" i="3"/>
  <c r="DG424" i="3"/>
  <c r="DM439" i="3"/>
  <c r="CL454" i="3"/>
  <c r="Y448" i="3"/>
  <c r="CF447" i="3"/>
  <c r="CG418" i="3"/>
  <c r="CP411" i="3"/>
  <c r="S453" i="3"/>
  <c r="AJ59" i="8" s="1"/>
  <c r="BN423" i="3"/>
  <c r="AX411" i="3"/>
  <c r="AJ416" i="3"/>
  <c r="EO428" i="3"/>
  <c r="BZ413" i="3"/>
  <c r="CE18" i="8" s="1"/>
  <c r="EO450" i="3"/>
  <c r="E472" i="3"/>
  <c r="H441" i="3"/>
  <c r="BD447" i="3"/>
  <c r="CB435" i="3"/>
  <c r="U69" i="4" s="1"/>
  <c r="H453" i="3"/>
  <c r="U458" i="3"/>
  <c r="CI455" i="3"/>
  <c r="AW413" i="3"/>
  <c r="AO433" i="3"/>
  <c r="S24" i="4" s="1"/>
  <c r="CL431" i="3"/>
  <c r="Q79" i="4" s="1"/>
  <c r="AL459" i="3"/>
  <c r="DM472" i="3"/>
  <c r="BJ448" i="3"/>
  <c r="AY457" i="3"/>
  <c r="DI63" i="8" s="1"/>
  <c r="AL458" i="3"/>
  <c r="DI447" i="3"/>
  <c r="BL422" i="3"/>
  <c r="G448" i="3"/>
  <c r="BB438" i="3"/>
  <c r="DQ451" i="3"/>
  <c r="EP433" i="3"/>
  <c r="DG442" i="3"/>
  <c r="AU442" i="3"/>
  <c r="V416" i="3"/>
  <c r="AD20" i="8" s="1"/>
  <c r="EX441" i="3"/>
  <c r="DF449" i="3"/>
  <c r="DB414" i="3"/>
  <c r="CP448" i="3"/>
  <c r="CT417" i="3"/>
  <c r="X452" i="3"/>
  <c r="CE420" i="3"/>
  <c r="CB416" i="3"/>
  <c r="BZ20" i="8" s="1"/>
  <c r="BT421" i="3"/>
  <c r="AW422" i="3"/>
  <c r="DE430" i="3"/>
  <c r="P97" i="4" s="1"/>
  <c r="DG446" i="3"/>
  <c r="DT411" i="3"/>
  <c r="CK429" i="3"/>
  <c r="O117" i="4" s="1"/>
  <c r="AT473" i="3"/>
  <c r="CZ416" i="3"/>
  <c r="DC433" i="3"/>
  <c r="S94" i="4" s="1"/>
  <c r="AF460" i="3"/>
  <c r="CN439" i="3"/>
  <c r="CY472" i="3"/>
  <c r="AS453" i="3"/>
  <c r="CR433" i="3"/>
  <c r="S87" i="4" s="1"/>
  <c r="AQ452" i="3"/>
  <c r="AO439" i="3"/>
  <c r="EH447" i="3"/>
  <c r="BU460" i="3"/>
  <c r="U418" i="3"/>
  <c r="AB443" i="3"/>
  <c r="CB452" i="3"/>
  <c r="CR453" i="3"/>
  <c r="R411" i="3"/>
  <c r="AK16" i="8" s="1"/>
  <c r="DP417" i="3"/>
  <c r="FB21" i="8" s="1"/>
  <c r="EQ450" i="3"/>
  <c r="AE424" i="3"/>
  <c r="CI431" i="3"/>
  <c r="Q77" i="4" s="1"/>
  <c r="DM424" i="3"/>
  <c r="EC455" i="3"/>
  <c r="O416" i="3"/>
  <c r="EL20" i="8" s="1"/>
  <c r="X432" i="3"/>
  <c r="R118" i="4" s="1"/>
  <c r="BN445" i="3"/>
  <c r="AR443" i="3"/>
  <c r="BU445" i="3"/>
  <c r="G435" i="3"/>
  <c r="U12" i="4" s="1"/>
  <c r="EB438" i="3"/>
  <c r="DH443" i="3"/>
  <c r="L453" i="3"/>
  <c r="EN439" i="3"/>
  <c r="DD447" i="3"/>
  <c r="CI437" i="3"/>
  <c r="CG444" i="3"/>
  <c r="X442" i="3"/>
  <c r="CO448" i="3"/>
  <c r="CH436" i="3"/>
  <c r="CJ419" i="3"/>
  <c r="EF441" i="3"/>
  <c r="DQ434" i="3"/>
  <c r="CM418" i="3"/>
  <c r="N439" i="3"/>
  <c r="BR442" i="3"/>
  <c r="DY439" i="3"/>
  <c r="EA443" i="3"/>
  <c r="CI452" i="3"/>
  <c r="AU455" i="3"/>
  <c r="CP61" i="8" s="1"/>
  <c r="DG435" i="3"/>
  <c r="U100" i="4" s="1"/>
  <c r="BO453" i="3"/>
  <c r="BE418" i="3"/>
  <c r="BR412" i="3"/>
  <c r="CJ17" i="8" s="1"/>
  <c r="EB450" i="3"/>
  <c r="R450" i="3"/>
  <c r="DS423" i="3"/>
  <c r="AQ460" i="3"/>
  <c r="BD413" i="3"/>
  <c r="BK417" i="3"/>
  <c r="EQ446" i="3"/>
  <c r="AF458" i="3"/>
  <c r="CF451" i="3"/>
  <c r="EJ411" i="3"/>
  <c r="DT416" i="3"/>
  <c r="FA20" i="8" s="1"/>
  <c r="AN450" i="3"/>
  <c r="CI454" i="3"/>
  <c r="CR445" i="3"/>
  <c r="DV460" i="3"/>
  <c r="Z439" i="3"/>
  <c r="DR430" i="3"/>
  <c r="AS437" i="3"/>
  <c r="AK472" i="3"/>
  <c r="EE472" i="3"/>
  <c r="DQ472" i="3"/>
  <c r="DT423" i="3"/>
  <c r="CU416" i="3"/>
  <c r="CZ419" i="3"/>
  <c r="BJ23" i="8" s="1"/>
  <c r="BC473" i="3"/>
  <c r="BX452" i="3"/>
  <c r="G434" i="3"/>
  <c r="T12" i="4" s="1"/>
  <c r="EG448" i="3"/>
  <c r="BL433" i="3"/>
  <c r="S53" i="4" s="1"/>
  <c r="AG416" i="3"/>
  <c r="CA450" i="3"/>
  <c r="CF446" i="3"/>
  <c r="AW452" i="3"/>
  <c r="BE453" i="3"/>
  <c r="DU460" i="3"/>
  <c r="CI417" i="3"/>
  <c r="AF420" i="3"/>
  <c r="DO453" i="3"/>
  <c r="BT457" i="3"/>
  <c r="CR472" i="3"/>
  <c r="AZ428" i="3"/>
  <c r="N37" i="4" s="1"/>
  <c r="CZ440" i="3"/>
  <c r="ED433" i="3"/>
  <c r="BM447" i="3"/>
  <c r="BX436" i="3"/>
  <c r="DF428" i="3"/>
  <c r="N99" i="4" s="1"/>
  <c r="CD433" i="3"/>
  <c r="S72" i="4" s="1"/>
  <c r="DQ450" i="3"/>
  <c r="DL441" i="3"/>
  <c r="P419" i="3"/>
  <c r="DH441" i="3"/>
  <c r="CO434" i="3"/>
  <c r="T82" i="4" s="1"/>
  <c r="AT417" i="3"/>
  <c r="CK419" i="3"/>
  <c r="CG414" i="3"/>
  <c r="AN19" i="8" s="1"/>
  <c r="DC414" i="3"/>
  <c r="BI19" i="8" s="1"/>
  <c r="CT435" i="3"/>
  <c r="U86" i="4" s="1"/>
  <c r="EL433" i="3"/>
  <c r="EN432" i="3"/>
  <c r="R144" i="4" s="1"/>
  <c r="AX443" i="3"/>
  <c r="BO423" i="3"/>
  <c r="AQ448" i="3"/>
  <c r="D424" i="3"/>
  <c r="DR438" i="3"/>
  <c r="BQ422" i="3"/>
  <c r="D437" i="3"/>
  <c r="ES430" i="3"/>
  <c r="DR449" i="3"/>
  <c r="CB430" i="3"/>
  <c r="P69" i="4" s="1"/>
  <c r="DX438" i="3"/>
  <c r="EO434" i="3"/>
  <c r="CV428" i="3"/>
  <c r="N98" i="4" s="1"/>
  <c r="DP455" i="3"/>
  <c r="CP472" i="3"/>
  <c r="BU472" i="3"/>
  <c r="BH439" i="3"/>
  <c r="Z459" i="3"/>
  <c r="CE472" i="3"/>
  <c r="EP413" i="3"/>
  <c r="DT432" i="3"/>
  <c r="AT459" i="3"/>
  <c r="DY437" i="3"/>
  <c r="CK414" i="3"/>
  <c r="BW19" i="8" s="1"/>
  <c r="P446" i="3"/>
  <c r="DY435" i="3"/>
  <c r="U128" i="4" s="1"/>
  <c r="DF453" i="3"/>
  <c r="BZ424" i="3"/>
  <c r="BV438" i="3"/>
  <c r="V447" i="3"/>
  <c r="BF428" i="3"/>
  <c r="N47" i="4" s="1"/>
  <c r="BW429" i="3"/>
  <c r="O65" i="4" s="1"/>
  <c r="G430" i="3"/>
  <c r="P12" i="4" s="1"/>
  <c r="EH418" i="3"/>
  <c r="CG442" i="3"/>
  <c r="EF413" i="3"/>
  <c r="EP416" i="3"/>
  <c r="DJ428" i="3"/>
  <c r="N110" i="4" s="1"/>
  <c r="EL440" i="3"/>
  <c r="BL452" i="3"/>
  <c r="DA58" i="8" s="1"/>
  <c r="DU457" i="3"/>
  <c r="AH460" i="3"/>
  <c r="DV450" i="3"/>
  <c r="G473" i="3"/>
  <c r="AE435" i="3"/>
  <c r="U111" i="4" s="1"/>
  <c r="CC472" i="3"/>
  <c r="DL411" i="3"/>
  <c r="BM434" i="3"/>
  <c r="T52" i="4" s="1"/>
  <c r="BU434" i="3"/>
  <c r="T60" i="4" s="1"/>
  <c r="AR473" i="3"/>
  <c r="DA439" i="3"/>
  <c r="J453" i="3"/>
  <c r="AJ451" i="3"/>
  <c r="AZ453" i="3"/>
  <c r="AI455" i="3"/>
  <c r="AZ416" i="3"/>
  <c r="CE441" i="3"/>
  <c r="CW438" i="3"/>
  <c r="DI424" i="3"/>
  <c r="EE449" i="3"/>
  <c r="AV432" i="3"/>
  <c r="R34" i="4" s="1"/>
  <c r="EM473" i="3"/>
  <c r="AG472" i="3"/>
  <c r="AN432" i="3"/>
  <c r="R19" i="4" s="1"/>
  <c r="BH422" i="3"/>
  <c r="AN449" i="3"/>
  <c r="X450" i="3"/>
  <c r="DL442" i="3"/>
  <c r="EE450" i="3"/>
  <c r="AE452" i="3"/>
  <c r="DD450" i="3"/>
  <c r="CC453" i="3"/>
  <c r="DE458" i="3"/>
  <c r="AX454" i="3"/>
  <c r="AR451" i="3"/>
  <c r="DW417" i="3"/>
  <c r="O420" i="3"/>
  <c r="BT450" i="3"/>
  <c r="W412" i="3"/>
  <c r="EU451" i="3"/>
  <c r="DR423" i="3"/>
  <c r="EQ419" i="3"/>
  <c r="ED445" i="3"/>
  <c r="CZ434" i="3"/>
  <c r="T106" i="4" s="1"/>
  <c r="BH411" i="3"/>
  <c r="CO418" i="3"/>
  <c r="H443" i="3"/>
  <c r="CT439" i="3"/>
  <c r="P442" i="3"/>
  <c r="AU441" i="3"/>
  <c r="W455" i="3"/>
  <c r="BV451" i="3"/>
  <c r="BL439" i="3"/>
  <c r="DP447" i="3"/>
  <c r="BA430" i="3"/>
  <c r="P38" i="4" s="1"/>
  <c r="W452" i="3"/>
  <c r="CP454" i="3"/>
  <c r="BU424" i="3"/>
  <c r="DU418" i="3"/>
  <c r="EQ444" i="3"/>
  <c r="CY435" i="3"/>
  <c r="G437" i="3"/>
  <c r="BG445" i="3"/>
  <c r="AY455" i="3"/>
  <c r="Q418" i="3"/>
  <c r="EP430" i="3"/>
  <c r="CX433" i="3"/>
  <c r="S104" i="4" s="1"/>
  <c r="DH413" i="3"/>
  <c r="EO436" i="3"/>
  <c r="AA412" i="3"/>
  <c r="DN419" i="3"/>
  <c r="EA442" i="3"/>
  <c r="BV460" i="3"/>
  <c r="AP460" i="3"/>
  <c r="BT453" i="3"/>
  <c r="DZ424" i="3"/>
  <c r="ED418" i="3"/>
  <c r="U455" i="3"/>
  <c r="BA421" i="3"/>
  <c r="DT460" i="3"/>
  <c r="DX460" i="3"/>
  <c r="BR433" i="3"/>
  <c r="S58" i="4" s="1"/>
  <c r="CG445" i="3"/>
  <c r="CG460" i="3"/>
  <c r="CO460" i="3"/>
  <c r="M447" i="3"/>
  <c r="AY421" i="3"/>
  <c r="ED429" i="3"/>
  <c r="CH441" i="3"/>
  <c r="F449" i="3"/>
  <c r="BU446" i="3"/>
  <c r="AE449" i="3"/>
  <c r="CA448" i="3"/>
  <c r="DU420" i="3"/>
  <c r="V417" i="3"/>
  <c r="CP424" i="3"/>
  <c r="BP455" i="3"/>
  <c r="BX416" i="3"/>
  <c r="CS434" i="3"/>
  <c r="T88" i="4" s="1"/>
  <c r="BJ438" i="3"/>
  <c r="BT439" i="3"/>
  <c r="DH457" i="3"/>
  <c r="BD423" i="3"/>
  <c r="AP417" i="3"/>
  <c r="AL447" i="3"/>
  <c r="CW423" i="3"/>
  <c r="AJ447" i="3"/>
  <c r="EQ413" i="3"/>
  <c r="CM431" i="3"/>
  <c r="Q80" i="4" s="1"/>
  <c r="D454" i="3"/>
  <c r="X438" i="3"/>
  <c r="BW443" i="3"/>
  <c r="EG414" i="3"/>
  <c r="EE440" i="3"/>
  <c r="EI452" i="3"/>
  <c r="AL430" i="3"/>
  <c r="P15" i="4" s="1"/>
  <c r="AV429" i="3"/>
  <c r="O34" i="4" s="1"/>
  <c r="AI444" i="3"/>
  <c r="BX449" i="3"/>
  <c r="BY422" i="3"/>
  <c r="BC472" i="3"/>
  <c r="Z444" i="3"/>
  <c r="EX428" i="3"/>
  <c r="AO449" i="3"/>
  <c r="BD446" i="3"/>
  <c r="CJ435" i="3"/>
  <c r="U78" i="4" s="1"/>
  <c r="BB424" i="3"/>
  <c r="BH460" i="3"/>
  <c r="BR472" i="3"/>
  <c r="AQ437" i="3"/>
  <c r="DS438" i="3"/>
  <c r="DB448" i="3"/>
  <c r="EH452" i="3"/>
  <c r="DS447" i="3"/>
  <c r="Z424" i="3"/>
  <c r="BW435" i="3"/>
  <c r="U65" i="4" s="1"/>
  <c r="Q454" i="3"/>
  <c r="DN445" i="3"/>
  <c r="BO460" i="3"/>
  <c r="ET452" i="3"/>
  <c r="DY449" i="3"/>
  <c r="EY428" i="3"/>
  <c r="AV453" i="3"/>
  <c r="AC453" i="3"/>
  <c r="BZ445" i="3"/>
  <c r="AW424" i="3"/>
  <c r="W417" i="3"/>
  <c r="BT422" i="3"/>
  <c r="BH444" i="3"/>
  <c r="AC440" i="3"/>
  <c r="CV411" i="3"/>
  <c r="EO438" i="3"/>
  <c r="AJ438" i="3"/>
  <c r="EL437" i="3"/>
  <c r="CS455" i="3"/>
  <c r="AK417" i="3"/>
  <c r="BY430" i="3"/>
  <c r="P66" i="4" s="1"/>
  <c r="AS435" i="3"/>
  <c r="U28" i="4" s="1"/>
  <c r="CH439" i="3"/>
  <c r="AU45" i="8" s="1"/>
  <c r="CN451" i="3"/>
  <c r="DM438" i="3"/>
  <c r="CM460" i="3"/>
  <c r="CP450" i="3"/>
  <c r="U424" i="3"/>
  <c r="BA418" i="3"/>
  <c r="CG424" i="3"/>
  <c r="BZ416" i="3"/>
  <c r="BU431" i="3"/>
  <c r="Q60" i="4" s="1"/>
  <c r="DK417" i="3"/>
  <c r="EG457" i="3"/>
  <c r="CB438" i="3"/>
  <c r="DS441" i="3"/>
  <c r="BW442" i="3"/>
  <c r="AW431" i="3"/>
  <c r="Q35" i="4" s="1"/>
  <c r="AI437" i="3"/>
  <c r="AT439" i="3"/>
  <c r="CH454" i="3"/>
  <c r="EC453" i="3"/>
  <c r="CM436" i="3"/>
  <c r="DW451" i="3"/>
  <c r="DB411" i="3"/>
  <c r="AS458" i="3"/>
  <c r="AB451" i="3"/>
  <c r="ED452" i="3"/>
  <c r="AB413" i="3"/>
  <c r="Y414" i="3"/>
  <c r="EO417" i="3"/>
  <c r="BV429" i="3"/>
  <c r="O64" i="4" s="1"/>
  <c r="AH437" i="3"/>
  <c r="CG429" i="3"/>
  <c r="O75" i="4" s="1"/>
  <c r="EH448" i="3"/>
  <c r="CO444" i="3"/>
  <c r="Y442" i="3"/>
  <c r="CO450" i="3"/>
  <c r="DZ445" i="3"/>
  <c r="L447" i="3"/>
  <c r="M448" i="3"/>
  <c r="AB440" i="3"/>
  <c r="CZ453" i="3"/>
  <c r="M444" i="3"/>
  <c r="BU452" i="3"/>
  <c r="O455" i="3"/>
  <c r="AE412" i="3"/>
  <c r="AX419" i="3"/>
  <c r="EP431" i="3"/>
  <c r="AI441" i="3"/>
  <c r="CQ437" i="3"/>
  <c r="EM450" i="3"/>
  <c r="Y438" i="3"/>
  <c r="W423" i="3"/>
  <c r="N419" i="3"/>
  <c r="EB424" i="3"/>
  <c r="CN422" i="3"/>
  <c r="L417" i="3"/>
  <c r="EP451" i="3"/>
  <c r="AN451" i="3"/>
  <c r="EF435" i="3"/>
  <c r="AI457" i="3"/>
  <c r="DQ413" i="3"/>
  <c r="CO439" i="3"/>
  <c r="AS448" i="3"/>
  <c r="DK430" i="3"/>
  <c r="P114" i="4" s="1"/>
  <c r="BW438" i="3"/>
  <c r="CY451" i="3"/>
  <c r="EH433" i="3"/>
  <c r="S135" i="4" s="1"/>
  <c r="EN433" i="3"/>
  <c r="S144" i="4" s="1"/>
  <c r="DS419" i="3"/>
  <c r="AF441" i="3"/>
  <c r="DL459" i="3"/>
  <c r="BS453" i="3"/>
  <c r="DO447" i="3"/>
  <c r="CS437" i="3"/>
  <c r="CM453" i="3"/>
  <c r="AS411" i="3"/>
  <c r="BX472" i="3"/>
  <c r="EB434" i="3"/>
  <c r="AK460" i="3"/>
  <c r="EU458" i="3"/>
  <c r="AK449" i="3"/>
  <c r="BR422" i="3"/>
  <c r="EC423" i="3"/>
  <c r="EC424" i="3"/>
  <c r="DE420" i="3"/>
  <c r="AP431" i="3"/>
  <c r="Q26" i="4" s="1"/>
  <c r="AT432" i="3"/>
  <c r="R29" i="4" s="1"/>
  <c r="J424" i="3"/>
  <c r="DZ450" i="3"/>
  <c r="EG442" i="3"/>
  <c r="BF418" i="3"/>
  <c r="DB434" i="3"/>
  <c r="T93" i="4" s="1"/>
  <c r="DN455" i="3"/>
  <c r="DG423" i="3"/>
  <c r="BE460" i="3"/>
  <c r="EK473" i="3"/>
  <c r="DT419" i="3"/>
  <c r="BO455" i="3"/>
  <c r="DB417" i="3"/>
  <c r="DD430" i="3"/>
  <c r="P107" i="4" s="1"/>
  <c r="AB431" i="3"/>
  <c r="Q95" i="4" s="1"/>
  <c r="CA449" i="3"/>
  <c r="CU439" i="3"/>
  <c r="BJ423" i="3"/>
  <c r="CW457" i="3"/>
  <c r="BP421" i="3"/>
  <c r="EC441" i="3"/>
  <c r="DX447" i="3"/>
  <c r="I472" i="3"/>
  <c r="AY452" i="3"/>
  <c r="AW449" i="3"/>
  <c r="DI432" i="3"/>
  <c r="R115" i="4" s="1"/>
  <c r="ER431" i="3"/>
  <c r="M452" i="3"/>
  <c r="BP446" i="3"/>
  <c r="EN453" i="3"/>
  <c r="CB459" i="3"/>
  <c r="CY457" i="3"/>
  <c r="BF442" i="3"/>
  <c r="AS434" i="3"/>
  <c r="T28" i="4" s="1"/>
  <c r="D445" i="3"/>
  <c r="DU430" i="3"/>
  <c r="P123" i="4" s="1"/>
  <c r="BL437" i="3"/>
  <c r="ER417" i="3"/>
  <c r="ER445" i="3"/>
  <c r="CN455" i="3"/>
  <c r="DK418" i="3"/>
  <c r="BR460" i="3"/>
  <c r="BE436" i="3"/>
  <c r="CA458" i="3"/>
  <c r="EQ439" i="3"/>
  <c r="AM446" i="3"/>
  <c r="CJ439" i="3"/>
  <c r="ED419" i="3"/>
  <c r="J445" i="3"/>
  <c r="AM421" i="3"/>
  <c r="F448" i="3"/>
  <c r="S421" i="3"/>
  <c r="AJ25" i="8" s="1"/>
  <c r="BJ417" i="3"/>
  <c r="AK458" i="3"/>
  <c r="DM450" i="3"/>
  <c r="DH447" i="3"/>
  <c r="AC448" i="3"/>
  <c r="DQ444" i="3"/>
  <c r="BF450" i="3"/>
  <c r="BQ420" i="3"/>
  <c r="BR447" i="3"/>
  <c r="AD456" i="3"/>
  <c r="AH420" i="3"/>
  <c r="BJ418" i="3"/>
  <c r="AK424" i="3"/>
  <c r="ER420" i="3"/>
  <c r="L420" i="3"/>
  <c r="M429" i="3"/>
  <c r="O63" i="4" s="1"/>
  <c r="DY473" i="3"/>
  <c r="AG433" i="3"/>
  <c r="S119" i="4" s="1"/>
  <c r="DH450" i="3"/>
  <c r="AB450" i="3"/>
  <c r="X443" i="3"/>
  <c r="CM441" i="3"/>
  <c r="DZ437" i="3"/>
  <c r="AZ435" i="3"/>
  <c r="U37" i="4" s="1"/>
  <c r="S436" i="3"/>
  <c r="CT447" i="3"/>
  <c r="BJ428" i="3"/>
  <c r="N51" i="4" s="1"/>
  <c r="CA460" i="3"/>
  <c r="BW444" i="3"/>
  <c r="BT449" i="3"/>
  <c r="O434" i="3"/>
  <c r="T103" i="4" s="1"/>
  <c r="I423" i="3"/>
  <c r="DI473" i="3"/>
  <c r="CX472" i="3"/>
  <c r="DR454" i="3"/>
  <c r="AW458" i="3"/>
  <c r="N411" i="3"/>
  <c r="EM16" i="8" s="1"/>
  <c r="EA416" i="3"/>
  <c r="EU20" i="8" s="1"/>
  <c r="CB420" i="3"/>
  <c r="DJ459" i="3"/>
  <c r="BV443" i="3"/>
  <c r="CX439" i="3"/>
  <c r="W460" i="3"/>
  <c r="CJ449" i="3"/>
  <c r="CQ452" i="3"/>
  <c r="EE416" i="3"/>
  <c r="EA446" i="3"/>
  <c r="N414" i="3"/>
  <c r="EM19" i="8" s="1"/>
  <c r="DW413" i="3"/>
  <c r="BU453" i="3"/>
  <c r="DJ421" i="3"/>
  <c r="BI416" i="3"/>
  <c r="N417" i="3"/>
  <c r="BO442" i="3"/>
  <c r="CZ443" i="3"/>
  <c r="BS435" i="3"/>
  <c r="U61" i="4" s="1"/>
  <c r="AP453" i="3"/>
  <c r="J450" i="3"/>
  <c r="DF450" i="3"/>
  <c r="AI414" i="3"/>
  <c r="N431" i="3"/>
  <c r="Q96" i="4" s="1"/>
  <c r="BU412" i="3"/>
  <c r="CX17" i="8" s="1"/>
  <c r="E448" i="3"/>
  <c r="AS424" i="3"/>
  <c r="AE455" i="3"/>
  <c r="BF411" i="3"/>
  <c r="DV420" i="3"/>
  <c r="K416" i="3"/>
  <c r="O421" i="3"/>
  <c r="AQ436" i="3"/>
  <c r="Z453" i="3"/>
  <c r="AD421" i="3"/>
  <c r="EG451" i="3"/>
  <c r="BH416" i="3"/>
  <c r="DA430" i="3"/>
  <c r="P109" i="4" s="1"/>
  <c r="L459" i="3"/>
  <c r="DG454" i="3"/>
  <c r="DW444" i="3"/>
  <c r="BV450" i="3"/>
  <c r="BQ446" i="3"/>
  <c r="EH435" i="3"/>
  <c r="U135" i="4" s="1"/>
  <c r="AT438" i="3"/>
  <c r="AP457" i="3"/>
  <c r="L429" i="3"/>
  <c r="O42" i="4" s="1"/>
  <c r="CL452" i="3"/>
  <c r="AE447" i="3"/>
  <c r="AT460" i="3"/>
  <c r="BG457" i="3"/>
  <c r="DI430" i="3"/>
  <c r="P115" i="4" s="1"/>
  <c r="CV423" i="3"/>
  <c r="DR458" i="3"/>
  <c r="H472" i="3"/>
  <c r="BY437" i="3"/>
  <c r="EG411" i="3"/>
  <c r="EB447" i="3"/>
  <c r="CG436" i="3"/>
  <c r="EU446" i="3"/>
  <c r="BI446" i="3"/>
  <c r="DE459" i="3"/>
  <c r="AX435" i="3"/>
  <c r="U30" i="4" s="1"/>
  <c r="EJ433" i="3"/>
  <c r="CN421" i="3"/>
  <c r="CL417" i="3"/>
  <c r="DB432" i="3"/>
  <c r="R93" i="4" s="1"/>
  <c r="BO414" i="3"/>
  <c r="DS440" i="3"/>
  <c r="DX430" i="3"/>
  <c r="Q431" i="3"/>
  <c r="Q20" i="4" s="1"/>
  <c r="CS412" i="3"/>
  <c r="DE417" i="3"/>
  <c r="DJ443" i="3"/>
  <c r="O430" i="3"/>
  <c r="P103" i="4" s="1"/>
  <c r="BH418" i="3"/>
  <c r="DF455" i="3"/>
  <c r="ER429" i="3"/>
  <c r="DN446" i="3"/>
  <c r="DF423" i="3"/>
  <c r="CW419" i="3"/>
  <c r="AN457" i="3"/>
  <c r="BX418" i="3"/>
  <c r="D432" i="3"/>
  <c r="R8" i="4" s="1"/>
  <c r="DI423" i="3"/>
  <c r="AH418" i="3"/>
  <c r="DZ442" i="3"/>
  <c r="EW419" i="3"/>
  <c r="DA419" i="3"/>
  <c r="Z413" i="3"/>
  <c r="EJ430" i="3"/>
  <c r="P137" i="4" s="1"/>
  <c r="DH439" i="3"/>
  <c r="AD434" i="3"/>
  <c r="T108" i="4" s="1"/>
  <c r="DJ460" i="3"/>
  <c r="EW424" i="3"/>
  <c r="BU449" i="3"/>
  <c r="CG452" i="3"/>
  <c r="G446" i="3"/>
  <c r="DU421" i="3"/>
  <c r="BF422" i="3"/>
  <c r="DN421" i="3"/>
  <c r="L441" i="3"/>
  <c r="DR436" i="3"/>
  <c r="CH473" i="3"/>
  <c r="R452" i="3"/>
  <c r="BM429" i="3"/>
  <c r="O52" i="4" s="1"/>
  <c r="CH448" i="3"/>
  <c r="DP434" i="3"/>
  <c r="ED453" i="3"/>
  <c r="EP411" i="3"/>
  <c r="BS460" i="3"/>
  <c r="AU433" i="3"/>
  <c r="S33" i="4" s="1"/>
  <c r="CM473" i="3"/>
  <c r="CU413" i="3"/>
  <c r="BF438" i="3"/>
  <c r="BX473" i="3"/>
  <c r="BY433" i="3"/>
  <c r="S66" i="4" s="1"/>
  <c r="O457" i="3"/>
  <c r="CY419" i="3"/>
  <c r="S445" i="3"/>
  <c r="Q423" i="3"/>
  <c r="EB414" i="3"/>
  <c r="CB446" i="3"/>
  <c r="CC459" i="3"/>
  <c r="ED438" i="3"/>
  <c r="DP423" i="3"/>
  <c r="AX433" i="3"/>
  <c r="S30" i="4" s="1"/>
  <c r="CB448" i="3"/>
  <c r="BI460" i="3"/>
  <c r="BJ442" i="3"/>
  <c r="DG459" i="3"/>
  <c r="AK443" i="3"/>
  <c r="BY424" i="3"/>
  <c r="T422" i="3"/>
  <c r="DM437" i="3"/>
  <c r="BB421" i="3"/>
  <c r="BB440" i="3"/>
  <c r="AF437" i="3"/>
  <c r="DU440" i="3"/>
  <c r="CZ442" i="3"/>
  <c r="ES436" i="3"/>
  <c r="EB429" i="3"/>
  <c r="BY431" i="3"/>
  <c r="Q66" i="4" s="1"/>
  <c r="BY436" i="3"/>
  <c r="EC443" i="3"/>
  <c r="DM411" i="3"/>
  <c r="CE455" i="3"/>
  <c r="CX453" i="3"/>
  <c r="CH411" i="3"/>
  <c r="AU16" i="8" s="1"/>
  <c r="AY418" i="3"/>
  <c r="BT411" i="3"/>
  <c r="CY16" i="8" s="1"/>
  <c r="EU453" i="3"/>
  <c r="AG437" i="3"/>
  <c r="AI417" i="3"/>
  <c r="Q444" i="3"/>
  <c r="DH440" i="3"/>
  <c r="DS460" i="3"/>
  <c r="CU441" i="3"/>
  <c r="BW448" i="3"/>
  <c r="AI418" i="3"/>
  <c r="BQ423" i="3"/>
  <c r="AC423" i="3"/>
  <c r="BV459" i="3"/>
  <c r="P432" i="3"/>
  <c r="R113" i="4" s="1"/>
  <c r="BJ450" i="3"/>
  <c r="AF419" i="3"/>
  <c r="U442" i="3"/>
  <c r="BS444" i="3"/>
  <c r="BE444" i="3"/>
  <c r="X453" i="3"/>
  <c r="DX450" i="3"/>
  <c r="EC454" i="3"/>
  <c r="DS452" i="3"/>
  <c r="AU437" i="3"/>
  <c r="BG418" i="3"/>
  <c r="V450" i="3"/>
  <c r="DV424" i="3"/>
  <c r="BG442" i="3"/>
  <c r="AP450" i="3"/>
  <c r="O418" i="3"/>
  <c r="AM420" i="3"/>
  <c r="Q452" i="3"/>
  <c r="EH449" i="3"/>
  <c r="DX439" i="3"/>
  <c r="AY438" i="3"/>
  <c r="DN472" i="3"/>
  <c r="AH438" i="3"/>
  <c r="DZ460" i="3"/>
  <c r="CQ472" i="3"/>
  <c r="CX441" i="3"/>
  <c r="O411" i="3"/>
  <c r="EL16" i="8" s="1"/>
  <c r="Z432" i="3"/>
  <c r="DF456" i="3"/>
  <c r="DW458" i="3"/>
  <c r="S422" i="3"/>
  <c r="K419" i="3"/>
  <c r="BX428" i="3"/>
  <c r="N67" i="4" s="1"/>
  <c r="DE445" i="3"/>
  <c r="BP412" i="3"/>
  <c r="BI455" i="3"/>
  <c r="ET447" i="3"/>
  <c r="CK440" i="3"/>
  <c r="X423" i="3"/>
  <c r="CO436" i="3"/>
  <c r="D438" i="3"/>
  <c r="DT441" i="3"/>
  <c r="DV446" i="3"/>
  <c r="CP435" i="3"/>
  <c r="U83" i="4" s="1"/>
  <c r="DX440" i="3"/>
  <c r="BJ473" i="3"/>
  <c r="DY447" i="3"/>
  <c r="DM451" i="3"/>
  <c r="EJ414" i="3"/>
  <c r="K440" i="3"/>
  <c r="CU431" i="3"/>
  <c r="Q85" i="4" s="1"/>
  <c r="AM457" i="3"/>
  <c r="AM454" i="3"/>
  <c r="EA432" i="3"/>
  <c r="BF452" i="3"/>
  <c r="CC422" i="3"/>
  <c r="EP452" i="3"/>
  <c r="EH442" i="3"/>
  <c r="DY422" i="3"/>
  <c r="EU411" i="3"/>
  <c r="BS446" i="3"/>
  <c r="BK435" i="3"/>
  <c r="U54" i="4" s="1"/>
  <c r="BM422" i="3"/>
  <c r="CD412" i="3"/>
  <c r="CM459" i="3"/>
  <c r="BX443" i="3"/>
  <c r="AI428" i="3"/>
  <c r="N13" i="4" s="1"/>
  <c r="EL460" i="3"/>
  <c r="CS421" i="3"/>
  <c r="D456" i="3"/>
  <c r="CO430" i="3"/>
  <c r="P82" i="4" s="1"/>
  <c r="DJ436" i="3"/>
  <c r="DU434" i="3"/>
  <c r="T123" i="4" s="1"/>
  <c r="CQ440" i="3"/>
  <c r="DI456" i="3"/>
  <c r="DR428" i="3"/>
  <c r="N121" i="4" s="1"/>
  <c r="W434" i="3"/>
  <c r="T62" i="4" s="1"/>
  <c r="BF423" i="3"/>
  <c r="EE453" i="3"/>
  <c r="EU439" i="3"/>
  <c r="EU419" i="3"/>
  <c r="DS449" i="3"/>
  <c r="BE452" i="3"/>
  <c r="CQ450" i="3"/>
  <c r="DR413" i="3"/>
  <c r="S448" i="3"/>
  <c r="AJ54" i="8" s="1"/>
  <c r="CC473" i="3"/>
  <c r="AK411" i="3"/>
  <c r="BR438" i="3"/>
  <c r="EQ438" i="3"/>
  <c r="AZ424" i="3"/>
  <c r="V424" i="3"/>
  <c r="CC411" i="3"/>
  <c r="CA16" i="8" s="1"/>
  <c r="AW432" i="3"/>
  <c r="R35" i="4" s="1"/>
  <c r="CN452" i="3"/>
  <c r="AY454" i="3"/>
  <c r="D422" i="3"/>
  <c r="AC451" i="3"/>
  <c r="BR443" i="3"/>
  <c r="CC429" i="3"/>
  <c r="O71" i="4" s="1"/>
  <c r="DZ447" i="3"/>
  <c r="BI452" i="3"/>
  <c r="DD58" i="8" s="1"/>
  <c r="BJ421" i="3"/>
  <c r="EG447" i="3"/>
  <c r="DT420" i="3"/>
  <c r="FA24" i="8" s="1"/>
  <c r="EV442" i="3"/>
  <c r="N453" i="3"/>
  <c r="BF433" i="3"/>
  <c r="S47" i="4" s="1"/>
  <c r="F419" i="3"/>
  <c r="CC450" i="3"/>
  <c r="AN437" i="3"/>
  <c r="EM451" i="3"/>
  <c r="I459" i="3"/>
  <c r="CH442" i="3"/>
  <c r="BT445" i="3"/>
  <c r="AV439" i="3"/>
  <c r="AO448" i="3"/>
  <c r="EB442" i="3"/>
  <c r="EK436" i="3"/>
  <c r="BE448" i="3"/>
  <c r="X472" i="3"/>
  <c r="EJ424" i="3"/>
  <c r="DC440" i="3"/>
  <c r="EA460" i="3"/>
  <c r="BM443" i="3"/>
  <c r="BB439" i="3"/>
  <c r="AK444" i="3"/>
  <c r="DL451" i="3"/>
  <c r="DS436" i="3"/>
  <c r="BF446" i="3"/>
  <c r="BC412" i="3"/>
  <c r="AB412" i="3"/>
  <c r="DP453" i="3"/>
  <c r="BK431" i="3"/>
  <c r="Q54" i="4" s="1"/>
  <c r="AH473" i="3"/>
  <c r="AT412" i="3"/>
  <c r="DA442" i="3"/>
  <c r="DV445" i="3"/>
  <c r="DT442" i="3"/>
  <c r="BC437" i="3"/>
  <c r="AG448" i="3"/>
  <c r="DV418" i="3"/>
  <c r="EG412" i="3"/>
  <c r="AY423" i="3"/>
  <c r="BP434" i="3"/>
  <c r="T90" i="4" s="1"/>
  <c r="CR417" i="3"/>
  <c r="AD419" i="3"/>
  <c r="CX447" i="3"/>
  <c r="DX432" i="3"/>
  <c r="R127" i="4" s="1"/>
  <c r="AC458" i="3"/>
  <c r="EE442" i="3"/>
  <c r="DV438" i="3"/>
  <c r="DO413" i="3"/>
  <c r="BI443" i="3"/>
  <c r="DI441" i="3"/>
  <c r="BM458" i="3"/>
  <c r="EG417" i="3"/>
  <c r="ED416" i="3"/>
  <c r="CC418" i="3"/>
  <c r="CF418" i="3"/>
  <c r="EF452" i="3"/>
  <c r="BW454" i="3"/>
  <c r="BW420" i="3"/>
  <c r="DC411" i="3"/>
  <c r="AW437" i="3"/>
  <c r="EL472" i="3"/>
  <c r="CE431" i="3"/>
  <c r="Q74" i="4" s="1"/>
  <c r="DR420" i="3"/>
  <c r="CG421" i="3"/>
  <c r="AO414" i="3"/>
  <c r="DC439" i="3"/>
  <c r="DA460" i="3"/>
  <c r="BM421" i="3"/>
  <c r="Z458" i="3"/>
  <c r="ER419" i="3"/>
  <c r="S446" i="3"/>
  <c r="DV430" i="3"/>
  <c r="P124" i="4" s="1"/>
  <c r="DT456" i="3"/>
  <c r="CU447" i="3"/>
  <c r="CY421" i="3"/>
  <c r="DO457" i="3"/>
  <c r="BP420" i="3"/>
  <c r="CR455" i="3"/>
  <c r="BD449" i="3"/>
  <c r="AX451" i="3"/>
  <c r="BQ449" i="3"/>
  <c r="AY445" i="3"/>
  <c r="AR430" i="3"/>
  <c r="P22" i="4" s="1"/>
  <c r="BG439" i="3"/>
  <c r="DD459" i="3"/>
  <c r="L437" i="3"/>
  <c r="CA431" i="3"/>
  <c r="Q70" i="4" s="1"/>
  <c r="AR418" i="3"/>
  <c r="BF416" i="3"/>
  <c r="DF20" i="8" s="1"/>
  <c r="EU438" i="3"/>
  <c r="AX441" i="3"/>
  <c r="CS430" i="3"/>
  <c r="P88" i="4" s="1"/>
  <c r="CT419" i="3"/>
  <c r="DX422" i="3"/>
  <c r="AE444" i="3"/>
  <c r="AK430" i="3"/>
  <c r="P14" i="4" s="1"/>
  <c r="BD419" i="3"/>
  <c r="BG443" i="3"/>
  <c r="EE421" i="3"/>
  <c r="E454" i="3"/>
  <c r="AK429" i="3"/>
  <c r="O14" i="4" s="1"/>
  <c r="EB419" i="3"/>
  <c r="AX422" i="3"/>
  <c r="BS437" i="3"/>
  <c r="ET446" i="3"/>
  <c r="BQ443" i="3"/>
  <c r="CE434" i="3"/>
  <c r="T74" i="4" s="1"/>
  <c r="Y437" i="3"/>
  <c r="BQ431" i="3"/>
  <c r="Q57" i="4" s="1"/>
  <c r="CN442" i="3"/>
  <c r="DN439" i="3"/>
  <c r="R449" i="3"/>
  <c r="CO446" i="3"/>
  <c r="CU420" i="3"/>
  <c r="O460" i="3"/>
  <c r="CN437" i="3"/>
  <c r="AA453" i="3"/>
  <c r="BC453" i="3"/>
  <c r="AO434" i="3"/>
  <c r="T24" i="4" s="1"/>
  <c r="AN455" i="3"/>
  <c r="S434" i="3"/>
  <c r="AM422" i="3"/>
  <c r="CM429" i="3"/>
  <c r="O80" i="4" s="1"/>
  <c r="AP442" i="3"/>
  <c r="AQ453" i="3"/>
  <c r="AN439" i="3"/>
  <c r="BO419" i="3"/>
  <c r="DA440" i="3"/>
  <c r="EG429" i="3"/>
  <c r="BC416" i="3"/>
  <c r="W444" i="3"/>
  <c r="EH441" i="3"/>
  <c r="BO459" i="3"/>
  <c r="CO457" i="3"/>
  <c r="AM419" i="3"/>
  <c r="J455" i="3"/>
  <c r="BX421" i="3"/>
  <c r="DP446" i="3"/>
  <c r="BU473" i="3"/>
  <c r="BI433" i="3"/>
  <c r="S50" i="4" s="1"/>
  <c r="EC452" i="3"/>
  <c r="ER439" i="3"/>
  <c r="DB449" i="3"/>
  <c r="CX451" i="3"/>
  <c r="BN412" i="3"/>
  <c r="CY448" i="3"/>
  <c r="AP458" i="3"/>
  <c r="EM434" i="3"/>
  <c r="DP439" i="3"/>
  <c r="Y436" i="3"/>
  <c r="DM473" i="3"/>
  <c r="CW422" i="3"/>
  <c r="ED432" i="3"/>
  <c r="AS419" i="3"/>
  <c r="AR472" i="3"/>
  <c r="CS445" i="3"/>
  <c r="DP458" i="3"/>
  <c r="U411" i="3"/>
  <c r="AO447" i="3"/>
  <c r="AX473" i="3"/>
  <c r="DR472" i="3"/>
  <c r="EA449" i="3"/>
  <c r="EP460" i="3"/>
  <c r="DP429" i="3"/>
  <c r="AN421" i="3"/>
  <c r="AV472" i="3"/>
  <c r="EB413" i="3"/>
  <c r="P454" i="3"/>
  <c r="AZ451" i="3"/>
  <c r="Y458" i="3"/>
  <c r="AT441" i="3"/>
  <c r="Y424" i="3"/>
  <c r="AA424" i="3"/>
  <c r="BS423" i="3"/>
  <c r="CQ414" i="3"/>
  <c r="U460" i="3"/>
  <c r="DR421" i="3"/>
  <c r="X431" i="3"/>
  <c r="Q118" i="4" s="1"/>
  <c r="K445" i="3"/>
  <c r="EI448" i="3"/>
  <c r="CC442" i="3"/>
  <c r="BM435" i="3"/>
  <c r="U52" i="4" s="1"/>
  <c r="P413" i="3"/>
  <c r="EJ18" i="8" s="1"/>
  <c r="EA459" i="3"/>
  <c r="DU455" i="3"/>
  <c r="AW454" i="3"/>
  <c r="EG449" i="3"/>
  <c r="DS445" i="3"/>
  <c r="EL434" i="3"/>
  <c r="AD454" i="3"/>
  <c r="BL448" i="3"/>
  <c r="DN453" i="3"/>
  <c r="D447" i="3"/>
  <c r="BO413" i="3"/>
  <c r="BC420" i="3"/>
  <c r="AB453" i="3"/>
  <c r="AM423" i="3"/>
  <c r="L416" i="3"/>
  <c r="AG418" i="3"/>
  <c r="BZ417" i="3"/>
  <c r="DP451" i="3"/>
  <c r="CS440" i="3"/>
  <c r="DP437" i="3"/>
  <c r="BA435" i="3"/>
  <c r="U38" i="4" s="1"/>
  <c r="EH420" i="3"/>
  <c r="DD444" i="3"/>
  <c r="AH417" i="3"/>
  <c r="L436" i="3"/>
  <c r="CR439" i="3"/>
  <c r="BT455" i="3"/>
  <c r="H433" i="3"/>
  <c r="S11" i="4" s="1"/>
  <c r="EF417" i="3"/>
  <c r="AX440" i="3"/>
  <c r="EU441" i="3"/>
  <c r="EJ446" i="3"/>
  <c r="AM442" i="3"/>
  <c r="AV417" i="3"/>
  <c r="EB417" i="3"/>
  <c r="CB472" i="3"/>
  <c r="AC437" i="3"/>
  <c r="DO422" i="3"/>
  <c r="CW429" i="3"/>
  <c r="O101" i="4" s="1"/>
  <c r="DI421" i="3"/>
  <c r="BJ449" i="3"/>
  <c r="Y433" i="3"/>
  <c r="S91" i="4" s="1"/>
  <c r="BD424" i="3"/>
  <c r="AQ421" i="3"/>
  <c r="EA445" i="3"/>
  <c r="DX419" i="3"/>
  <c r="FP23" i="8" s="1"/>
  <c r="DE449" i="3"/>
  <c r="DG440" i="3"/>
  <c r="DZ428" i="3"/>
  <c r="N131" i="4" s="1"/>
  <c r="BL429" i="3"/>
  <c r="O53" i="4" s="1"/>
  <c r="AP430" i="3"/>
  <c r="P26" i="4" s="1"/>
  <c r="AF430" i="3"/>
  <c r="P112" i="4" s="1"/>
  <c r="Y412" i="3"/>
  <c r="J413" i="3"/>
  <c r="EG18" i="8" s="1"/>
  <c r="EW446" i="3"/>
  <c r="CR446" i="3"/>
  <c r="DW454" i="3"/>
  <c r="F423" i="3"/>
  <c r="BP459" i="3"/>
  <c r="DU419" i="3"/>
  <c r="U436" i="3"/>
  <c r="X414" i="3"/>
  <c r="I431" i="3"/>
  <c r="Q21" i="4" s="1"/>
  <c r="EE455" i="3"/>
  <c r="M439" i="3"/>
  <c r="BB432" i="3"/>
  <c r="R40" i="4" s="1"/>
  <c r="CM430" i="3"/>
  <c r="P80" i="4" s="1"/>
  <c r="DR432" i="3"/>
  <c r="EM435" i="3"/>
  <c r="DY443" i="3"/>
  <c r="EE424" i="3"/>
  <c r="DV459" i="3"/>
  <c r="CH472" i="3"/>
  <c r="CU446" i="3"/>
  <c r="S435" i="3"/>
  <c r="U31" i="4" s="1"/>
  <c r="H413" i="3"/>
  <c r="E18" i="8" s="1"/>
  <c r="Q422" i="3"/>
  <c r="Z434" i="3"/>
  <c r="AI458" i="3"/>
  <c r="ES444" i="3"/>
  <c r="ET413" i="3"/>
  <c r="E449" i="3"/>
  <c r="AJ446" i="3"/>
  <c r="DN435" i="3"/>
  <c r="BG472" i="3"/>
  <c r="DX420" i="3"/>
  <c r="CI413" i="3"/>
  <c r="E451" i="3"/>
  <c r="DF438" i="3"/>
  <c r="CL442" i="3"/>
  <c r="DN423" i="3"/>
  <c r="BE434" i="3"/>
  <c r="T46" i="4" s="1"/>
  <c r="E457" i="3"/>
  <c r="BC419" i="3"/>
  <c r="CL436" i="3"/>
  <c r="CY416" i="3"/>
  <c r="BP441" i="3"/>
  <c r="CY447" i="3"/>
  <c r="AT421" i="3"/>
  <c r="DG434" i="3"/>
  <c r="T100" i="4" s="1"/>
  <c r="D473" i="3"/>
  <c r="CA423" i="3"/>
  <c r="EN424" i="3"/>
  <c r="DI436" i="3"/>
  <c r="AQ472" i="3"/>
  <c r="EW411" i="3"/>
  <c r="Z435" i="3"/>
  <c r="Y440" i="3"/>
  <c r="CC421" i="3"/>
  <c r="BS441" i="3"/>
  <c r="ER437" i="3"/>
  <c r="CD449" i="3"/>
  <c r="AM443" i="3"/>
  <c r="ED422" i="3"/>
  <c r="O448" i="3"/>
  <c r="CV433" i="3"/>
  <c r="S98" i="4" s="1"/>
  <c r="BX458" i="3"/>
  <c r="DO417" i="3"/>
  <c r="DH420" i="3"/>
  <c r="AT422" i="3"/>
  <c r="BT434" i="3"/>
  <c r="T59" i="4" s="1"/>
  <c r="DD458" i="3"/>
  <c r="BH64" i="8" s="1"/>
  <c r="BG428" i="3"/>
  <c r="N48" i="4" s="1"/>
  <c r="CD459" i="3"/>
  <c r="EP428" i="3"/>
  <c r="AV459" i="3"/>
  <c r="CP430" i="3"/>
  <c r="P83" i="4" s="1"/>
  <c r="E446" i="3"/>
  <c r="CU443" i="3"/>
  <c r="AK446" i="3"/>
  <c r="ES418" i="3"/>
  <c r="AA428" i="3"/>
  <c r="N92" i="4" s="1"/>
  <c r="EA457" i="3"/>
  <c r="CV424" i="3"/>
  <c r="CD417" i="3"/>
  <c r="EM443" i="3"/>
  <c r="AM411" i="3"/>
  <c r="Z440" i="3"/>
  <c r="CJ433" i="3"/>
  <c r="S78" i="4" s="1"/>
  <c r="EK456" i="3"/>
  <c r="K429" i="3"/>
  <c r="O32" i="4" s="1"/>
  <c r="BF430" i="3"/>
  <c r="P47" i="4" s="1"/>
  <c r="EI432" i="3"/>
  <c r="R136" i="4" s="1"/>
  <c r="DL428" i="3"/>
  <c r="N116" i="4" s="1"/>
  <c r="E433" i="3"/>
  <c r="S9" i="4" s="1"/>
  <c r="AV430" i="3"/>
  <c r="P34" i="4" s="1"/>
  <c r="BW446" i="3"/>
  <c r="W440" i="3"/>
  <c r="M446" i="3"/>
  <c r="ES434" i="3"/>
  <c r="EU432" i="3"/>
  <c r="ES458" i="3"/>
  <c r="AZ436" i="3"/>
  <c r="BP443" i="3"/>
  <c r="DV454" i="3"/>
  <c r="DD439" i="3"/>
  <c r="CT473" i="3"/>
  <c r="DA443" i="3"/>
  <c r="AJ440" i="3"/>
  <c r="AP443" i="3"/>
  <c r="AZ421" i="3"/>
  <c r="CQ442" i="3"/>
  <c r="CR441" i="3"/>
  <c r="R445" i="3"/>
  <c r="BD441" i="3"/>
  <c r="DP432" i="3"/>
  <c r="AR455" i="3"/>
  <c r="V412" i="3"/>
  <c r="AB472" i="3"/>
  <c r="X420" i="3"/>
  <c r="EK453" i="3"/>
  <c r="DI453" i="3"/>
  <c r="G416" i="3"/>
  <c r="P441" i="3"/>
  <c r="EX458" i="3"/>
  <c r="CT440" i="3"/>
  <c r="DW433" i="3"/>
  <c r="S126" i="4" s="1"/>
  <c r="BQ419" i="3"/>
  <c r="EW423" i="3"/>
  <c r="X435" i="3"/>
  <c r="U118" i="4" s="1"/>
  <c r="D412" i="3"/>
  <c r="I17" i="8" s="1"/>
  <c r="EH423" i="3"/>
  <c r="BD454" i="3"/>
  <c r="AO453" i="3"/>
  <c r="I473" i="3"/>
  <c r="BQ453" i="3"/>
  <c r="AA457" i="3"/>
  <c r="AS420" i="3"/>
  <c r="EI445" i="3"/>
  <c r="CA457" i="3"/>
  <c r="AR423" i="3"/>
  <c r="S472" i="3"/>
  <c r="AE454" i="3"/>
  <c r="AK454" i="3"/>
  <c r="AB448" i="3"/>
  <c r="BY423" i="3"/>
  <c r="T429" i="3"/>
  <c r="O41" i="4" s="1"/>
  <c r="AM444" i="3"/>
  <c r="W450" i="3"/>
  <c r="EF436" i="3"/>
  <c r="BK423" i="3"/>
  <c r="DI428" i="3"/>
  <c r="N115" i="4" s="1"/>
  <c r="F444" i="3"/>
  <c r="L456" i="3"/>
  <c r="EE430" i="3"/>
  <c r="BF441" i="3"/>
  <c r="EW455" i="3"/>
  <c r="AM448" i="3"/>
  <c r="V442" i="3"/>
  <c r="O459" i="3"/>
  <c r="DT444" i="3"/>
  <c r="CG446" i="3"/>
  <c r="ES452" i="3"/>
  <c r="AY442" i="3"/>
  <c r="I453" i="3"/>
  <c r="I445" i="3"/>
  <c r="P472" i="3"/>
  <c r="CM444" i="3"/>
  <c r="CP417" i="3"/>
  <c r="CV460" i="3"/>
  <c r="EM421" i="3"/>
  <c r="CH428" i="3"/>
  <c r="N76" i="4" s="1"/>
  <c r="BN439" i="3"/>
  <c r="CL45" i="8" s="1"/>
  <c r="EP424" i="3"/>
  <c r="CS459" i="3"/>
  <c r="DN442" i="3"/>
  <c r="CW441" i="3"/>
  <c r="S417" i="3"/>
  <c r="AJ21" i="8" s="1"/>
  <c r="CC448" i="3"/>
  <c r="DD429" i="3"/>
  <c r="O107" i="4" s="1"/>
  <c r="BV444" i="3"/>
  <c r="DZ444" i="3"/>
  <c r="DP445" i="3"/>
  <c r="CR473" i="3"/>
  <c r="AW414" i="3"/>
  <c r="Z441" i="3"/>
  <c r="EU442" i="3"/>
  <c r="CL430" i="3"/>
  <c r="P79" i="4" s="1"/>
  <c r="BG455" i="3"/>
  <c r="CA452" i="3"/>
  <c r="DD441" i="3"/>
  <c r="CG423" i="3"/>
  <c r="EN423" i="3"/>
  <c r="O451" i="3"/>
  <c r="BE416" i="3"/>
  <c r="BJ458" i="3"/>
  <c r="DK416" i="3"/>
  <c r="AM447" i="3"/>
  <c r="DN436" i="3"/>
  <c r="E428" i="3"/>
  <c r="N9" i="4" s="1"/>
  <c r="CW437" i="3"/>
  <c r="AC431" i="3"/>
  <c r="Q102" i="4" s="1"/>
  <c r="AX446" i="3"/>
  <c r="ER449" i="3"/>
  <c r="DC438" i="3"/>
  <c r="R443" i="3"/>
  <c r="EG428" i="3"/>
  <c r="Q417" i="3"/>
  <c r="L431" i="3"/>
  <c r="Q42" i="4" s="1"/>
  <c r="CN459" i="3"/>
  <c r="AJ436" i="3"/>
  <c r="G433" i="3"/>
  <c r="S12" i="4" s="1"/>
  <c r="EK447" i="3"/>
  <c r="AF449" i="3"/>
  <c r="EU444" i="3"/>
  <c r="BX437" i="3"/>
  <c r="BW441" i="3"/>
  <c r="M459" i="3"/>
  <c r="AK414" i="3"/>
  <c r="D414" i="3"/>
  <c r="I19" i="8" s="1"/>
  <c r="BR416" i="3"/>
  <c r="CJ20" i="8" s="1"/>
  <c r="DQ453" i="3"/>
  <c r="DH436" i="3"/>
  <c r="AB416" i="3"/>
  <c r="S20" i="8" s="1"/>
  <c r="EF458" i="3"/>
  <c r="BM430" i="3"/>
  <c r="P52" i="4" s="1"/>
  <c r="CT421" i="3"/>
  <c r="CT422" i="3"/>
  <c r="DI454" i="3"/>
  <c r="R441" i="3"/>
  <c r="DV433" i="3"/>
  <c r="DG433" i="3"/>
  <c r="S100" i="4" s="1"/>
  <c r="BH433" i="3"/>
  <c r="S49" i="4" s="1"/>
  <c r="AD422" i="3"/>
  <c r="CW445" i="3"/>
  <c r="R444" i="3"/>
  <c r="T412" i="3"/>
  <c r="DL447" i="3"/>
  <c r="CW442" i="3"/>
  <c r="K424" i="3"/>
  <c r="CJ417" i="3"/>
  <c r="V453" i="3"/>
  <c r="BJ452" i="3"/>
  <c r="BJ436" i="3"/>
  <c r="CG439" i="3"/>
  <c r="AN45" i="8" s="1"/>
  <c r="H416" i="3"/>
  <c r="BC444" i="3"/>
  <c r="DM455" i="3"/>
  <c r="AZ413" i="3"/>
  <c r="AU452" i="3"/>
  <c r="CU436" i="3"/>
  <c r="DW431" i="3"/>
  <c r="P417" i="3"/>
  <c r="CM452" i="3"/>
  <c r="BF453" i="3"/>
  <c r="DM458" i="3"/>
  <c r="DK473" i="3"/>
  <c r="CY443" i="3"/>
  <c r="AS428" i="3"/>
  <c r="N28" i="4" s="1"/>
  <c r="EW420" i="3"/>
  <c r="EQ416" i="3"/>
  <c r="BM460" i="3"/>
  <c r="Z423" i="3"/>
  <c r="S430" i="3"/>
  <c r="AX423" i="3"/>
  <c r="DN441" i="3"/>
  <c r="EW447" i="3"/>
  <c r="BJ454" i="3"/>
  <c r="BA422" i="3"/>
  <c r="EI451" i="3"/>
  <c r="DV419" i="3"/>
  <c r="CW436" i="3"/>
  <c r="K431" i="3"/>
  <c r="Q32" i="4" s="1"/>
  <c r="AD414" i="3"/>
  <c r="BV434" i="3"/>
  <c r="T64" i="4" s="1"/>
  <c r="BM472" i="3"/>
  <c r="DG429" i="3"/>
  <c r="O100" i="4" s="1"/>
  <c r="BI440" i="3"/>
  <c r="ED451" i="3"/>
  <c r="CA432" i="3"/>
  <c r="R70" i="4" s="1"/>
  <c r="AY453" i="3"/>
  <c r="AI431" i="3"/>
  <c r="Q13" i="4" s="1"/>
  <c r="BO446" i="3"/>
  <c r="EW454" i="3"/>
  <c r="EU457" i="3"/>
  <c r="CK442" i="3"/>
  <c r="DN412" i="3"/>
  <c r="CC445" i="3"/>
  <c r="CK435" i="3"/>
  <c r="U117" i="4" s="1"/>
  <c r="BG429" i="3"/>
  <c r="O48" i="4" s="1"/>
  <c r="AB459" i="3"/>
  <c r="DJ445" i="3"/>
  <c r="CR411" i="3"/>
  <c r="BN436" i="3"/>
  <c r="R440" i="3"/>
  <c r="AQ423" i="3"/>
  <c r="DS416" i="3"/>
  <c r="EO439" i="3"/>
  <c r="DQ430" i="3"/>
  <c r="U452" i="3"/>
  <c r="ES451" i="3"/>
  <c r="EX460" i="3"/>
  <c r="EV457" i="3"/>
  <c r="BN432" i="3"/>
  <c r="R55" i="4" s="1"/>
  <c r="CR418" i="3"/>
  <c r="DA421" i="3"/>
  <c r="CK454" i="3"/>
  <c r="AW429" i="3"/>
  <c r="O35" i="4" s="1"/>
  <c r="AW435" i="3"/>
  <c r="U35" i="4" s="1"/>
  <c r="CQ416" i="3"/>
  <c r="DU473" i="3"/>
  <c r="DP411" i="3"/>
  <c r="CD413" i="3"/>
  <c r="DL457" i="3"/>
  <c r="AJ430" i="3"/>
  <c r="P16" i="4" s="1"/>
  <c r="D455" i="3"/>
  <c r="CE451" i="3"/>
  <c r="DC434" i="3"/>
  <c r="T94" i="4" s="1"/>
  <c r="AV420" i="3"/>
  <c r="AO436" i="3"/>
  <c r="N447" i="3"/>
  <c r="DZ459" i="3"/>
  <c r="CZ429" i="3"/>
  <c r="O106" i="4" s="1"/>
  <c r="EC473" i="3"/>
  <c r="N432" i="3"/>
  <c r="R96" i="4" s="1"/>
  <c r="EF455" i="3"/>
  <c r="BN433" i="3"/>
  <c r="S55" i="4" s="1"/>
  <c r="DE452" i="3"/>
  <c r="CW428" i="3"/>
  <c r="N101" i="4" s="1"/>
  <c r="ES453" i="3"/>
  <c r="CT446" i="3"/>
  <c r="AQ430" i="3"/>
  <c r="P27" i="4" s="1"/>
  <c r="CJ444" i="3"/>
  <c r="EB433" i="3"/>
  <c r="CS472" i="3"/>
  <c r="AV424" i="3"/>
  <c r="EO442" i="3"/>
  <c r="EE422" i="3"/>
  <c r="BK411" i="3"/>
  <c r="DU423" i="3"/>
  <c r="E429" i="3"/>
  <c r="O9" i="4" s="1"/>
  <c r="DA473" i="3"/>
  <c r="CA417" i="3"/>
  <c r="K438" i="3"/>
  <c r="DO438" i="3"/>
  <c r="Y441" i="3"/>
  <c r="EO413" i="3"/>
  <c r="M420" i="3"/>
  <c r="CE411" i="3"/>
  <c r="BY16" i="8" s="1"/>
  <c r="CE433" i="3"/>
  <c r="S74" i="4" s="1"/>
  <c r="AY451" i="3"/>
  <c r="AK436" i="3"/>
  <c r="BN453" i="3"/>
  <c r="DA441" i="3"/>
  <c r="K428" i="3"/>
  <c r="N32" i="4" s="1"/>
  <c r="AA419" i="3"/>
  <c r="CR435" i="3"/>
  <c r="U87" i="4" s="1"/>
  <c r="EG446" i="3"/>
  <c r="EV416" i="3"/>
  <c r="DV429" i="3"/>
  <c r="O124" i="4" s="1"/>
  <c r="DC451" i="3"/>
  <c r="BZ422" i="3"/>
  <c r="EU428" i="3"/>
  <c r="N138" i="4" s="1"/>
  <c r="DA453" i="3"/>
  <c r="CX419" i="3"/>
  <c r="EJ457" i="3"/>
  <c r="BA411" i="3"/>
  <c r="CH455" i="3"/>
  <c r="DV421" i="3"/>
  <c r="D444" i="3"/>
  <c r="DL448" i="3"/>
  <c r="BE429" i="3"/>
  <c r="O46" i="4" s="1"/>
  <c r="ED472" i="3"/>
  <c r="BA451" i="3"/>
  <c r="N412" i="3"/>
  <c r="EM17" i="8" s="1"/>
  <c r="CX412" i="3"/>
  <c r="BC411" i="3"/>
  <c r="EH411" i="3"/>
  <c r="AK422" i="3"/>
  <c r="BF436" i="3"/>
  <c r="BK458" i="3"/>
  <c r="BV452" i="3"/>
  <c r="DY413" i="3"/>
  <c r="DS450" i="3"/>
  <c r="AU460" i="3"/>
  <c r="Y446" i="3"/>
  <c r="ET431" i="3"/>
  <c r="BU454" i="3"/>
  <c r="W413" i="3"/>
  <c r="BC430" i="3"/>
  <c r="P43" i="4" s="1"/>
  <c r="EE419" i="3"/>
  <c r="BB417" i="3"/>
  <c r="AX413" i="3"/>
  <c r="CC455" i="3"/>
  <c r="BB455" i="3"/>
  <c r="BE445" i="3"/>
  <c r="CC419" i="3"/>
  <c r="CA23" i="8" s="1"/>
  <c r="CM472" i="3"/>
  <c r="DS448" i="3"/>
  <c r="EC434" i="3"/>
  <c r="T130" i="4" s="1"/>
  <c r="BA420" i="3"/>
  <c r="F433" i="3"/>
  <c r="S10" i="4" s="1"/>
  <c r="AY436" i="3"/>
  <c r="CE430" i="3"/>
  <c r="P74" i="4" s="1"/>
  <c r="CM448" i="3"/>
  <c r="AX430" i="3"/>
  <c r="P30" i="4" s="1"/>
  <c r="DE422" i="3"/>
  <c r="V428" i="3"/>
  <c r="N44" i="4" s="1"/>
  <c r="DV472" i="3"/>
  <c r="CL434" i="3"/>
  <c r="T79" i="4" s="1"/>
  <c r="BF434" i="3"/>
  <c r="T47" i="4" s="1"/>
  <c r="CF430" i="3"/>
  <c r="P73" i="4" s="1"/>
  <c r="AT448" i="3"/>
  <c r="AY443" i="3"/>
  <c r="EL453" i="3"/>
  <c r="BS419" i="3"/>
  <c r="CB431" i="3"/>
  <c r="Q69" i="4" s="1"/>
  <c r="BV435" i="3"/>
  <c r="U64" i="4" s="1"/>
  <c r="EU416" i="3"/>
  <c r="CI433" i="3"/>
  <c r="S77" i="4" s="1"/>
  <c r="DN434" i="3"/>
  <c r="AB439" i="3"/>
  <c r="DT451" i="3"/>
  <c r="EG439" i="3"/>
  <c r="V472" i="3"/>
  <c r="EQ411" i="3"/>
  <c r="DK421" i="3"/>
  <c r="AS473" i="3"/>
  <c r="DQ447" i="3"/>
  <c r="DO429" i="3"/>
  <c r="CF449" i="3"/>
  <c r="CY459" i="3"/>
  <c r="CT456" i="3"/>
  <c r="AN452" i="3"/>
  <c r="BH447" i="3"/>
  <c r="EJ451" i="3"/>
  <c r="CE412" i="3"/>
  <c r="BY17" i="8" s="1"/>
  <c r="H417" i="3"/>
  <c r="E21" i="8" s="1"/>
  <c r="I458" i="3"/>
  <c r="CA454" i="3"/>
  <c r="DL450" i="3"/>
  <c r="AM418" i="3"/>
  <c r="AP423" i="3"/>
  <c r="AX459" i="3"/>
  <c r="U448" i="3"/>
  <c r="EA453" i="3"/>
  <c r="CP419" i="3"/>
  <c r="EM433" i="3"/>
  <c r="CD418" i="3"/>
  <c r="DS424" i="3"/>
  <c r="DH453" i="3"/>
  <c r="AS436" i="3"/>
  <c r="BD455" i="3"/>
  <c r="CA424" i="3"/>
  <c r="AL440" i="3"/>
  <c r="K411" i="3"/>
  <c r="EE16" i="8" s="1"/>
  <c r="BH417" i="3"/>
  <c r="DP430" i="3"/>
  <c r="Y452" i="3"/>
  <c r="AU440" i="3"/>
  <c r="DU446" i="3"/>
  <c r="EU430" i="3"/>
  <c r="EW460" i="3"/>
  <c r="AZ433" i="3"/>
  <c r="S37" i="4" s="1"/>
  <c r="AC417" i="3"/>
  <c r="CL428" i="3"/>
  <c r="N79" i="4" s="1"/>
  <c r="CI440" i="3"/>
  <c r="DO444" i="3"/>
  <c r="EF411" i="3"/>
  <c r="AF429" i="3"/>
  <c r="O112" i="4" s="1"/>
  <c r="DG443" i="3"/>
  <c r="BW431" i="3"/>
  <c r="Q65" i="4" s="1"/>
  <c r="EI431" i="3"/>
  <c r="CI429" i="3"/>
  <c r="O77" i="4" s="1"/>
  <c r="CA434" i="3"/>
  <c r="T70" i="4" s="1"/>
  <c r="BI430" i="3"/>
  <c r="P50" i="4" s="1"/>
  <c r="BU440" i="3"/>
  <c r="ES459" i="3"/>
  <c r="AT429" i="3"/>
  <c r="O29" i="4" s="1"/>
  <c r="DU413" i="3"/>
  <c r="EL430" i="3"/>
  <c r="AD442" i="3"/>
  <c r="DB447" i="3"/>
  <c r="DC445" i="3"/>
  <c r="Y453" i="3"/>
  <c r="DR459" i="3"/>
  <c r="EN459" i="3"/>
  <c r="CM432" i="3"/>
  <c r="R80" i="4" s="1"/>
  <c r="BJ411" i="3"/>
  <c r="DV453" i="3"/>
  <c r="CL457" i="3"/>
  <c r="V455" i="3"/>
  <c r="AM414" i="3"/>
  <c r="P422" i="3"/>
  <c r="AE411" i="3"/>
  <c r="DD460" i="3"/>
  <c r="DV431" i="3"/>
  <c r="BW421" i="3"/>
  <c r="DN449" i="3"/>
  <c r="AZ55" i="8" s="1"/>
  <c r="EB440" i="3"/>
  <c r="BI431" i="3"/>
  <c r="Q50" i="4" s="1"/>
  <c r="BN454" i="3"/>
  <c r="DJ414" i="3"/>
  <c r="CK430" i="3"/>
  <c r="P117" i="4" s="1"/>
  <c r="EC472" i="3"/>
  <c r="AN458" i="3"/>
  <c r="K413" i="3"/>
  <c r="EE18" i="8" s="1"/>
  <c r="DL445" i="3"/>
  <c r="BI459" i="3"/>
  <c r="DE437" i="3"/>
  <c r="AL413" i="3"/>
  <c r="DZ473" i="3"/>
  <c r="L439" i="3"/>
  <c r="O473" i="3"/>
  <c r="DB423" i="3"/>
  <c r="AJ439" i="3"/>
  <c r="AB438" i="3"/>
  <c r="AL445" i="3"/>
  <c r="DD421" i="3"/>
  <c r="BF472" i="3"/>
  <c r="DS454" i="3"/>
  <c r="X433" i="3"/>
  <c r="S118" i="4" s="1"/>
  <c r="DD455" i="3"/>
  <c r="CQ435" i="3"/>
  <c r="U89" i="4" s="1"/>
  <c r="EU429" i="3"/>
  <c r="BQ438" i="3"/>
  <c r="AG453" i="3"/>
  <c r="BK455" i="3"/>
  <c r="BP436" i="3"/>
  <c r="DC443" i="3"/>
  <c r="ER459" i="3"/>
  <c r="BA416" i="3"/>
  <c r="DX459" i="3"/>
  <c r="CM428" i="3"/>
  <c r="N80" i="4" s="1"/>
  <c r="BS455" i="3"/>
  <c r="D459" i="3"/>
  <c r="CM413" i="3"/>
  <c r="AQ442" i="3"/>
  <c r="CJ411" i="3"/>
  <c r="BX16" i="8" s="1"/>
  <c r="DB440" i="3"/>
  <c r="EH454" i="3"/>
  <c r="DZ457" i="3"/>
  <c r="AB444" i="3"/>
  <c r="BN416" i="3"/>
  <c r="CL20" i="8" s="1"/>
  <c r="AX420" i="3"/>
  <c r="E460" i="3"/>
  <c r="CV437" i="3"/>
  <c r="EK472" i="3"/>
  <c r="BF448" i="3"/>
  <c r="CJ455" i="3"/>
  <c r="DV423" i="3"/>
  <c r="EK449" i="3"/>
  <c r="EU460" i="3"/>
  <c r="AX448" i="3"/>
  <c r="AG446" i="3"/>
  <c r="DK434" i="3"/>
  <c r="T114" i="4" s="1"/>
  <c r="BO438" i="3"/>
  <c r="CT455" i="3"/>
  <c r="EC440" i="3"/>
  <c r="EJ448" i="3"/>
  <c r="DO451" i="3"/>
  <c r="DQ437" i="3"/>
  <c r="CX460" i="3"/>
  <c r="Q445" i="3"/>
  <c r="BC418" i="3"/>
  <c r="DJ435" i="3"/>
  <c r="U110" i="4" s="1"/>
  <c r="BZ414" i="3"/>
  <c r="CE19" i="8" s="1"/>
  <c r="R428" i="3"/>
  <c r="N17" i="4" s="1"/>
  <c r="AW447" i="3"/>
  <c r="AU446" i="3"/>
  <c r="F413" i="3"/>
  <c r="G18" i="8" s="1"/>
  <c r="CD473" i="3"/>
  <c r="BT448" i="3"/>
  <c r="BN418" i="3"/>
  <c r="BF451" i="3"/>
  <c r="CJ460" i="3"/>
  <c r="O447" i="3"/>
  <c r="EL53" i="8" s="1"/>
  <c r="R413" i="3"/>
  <c r="AK18" i="8" s="1"/>
  <c r="BI417" i="3"/>
  <c r="EN435" i="3"/>
  <c r="U144" i="4" s="1"/>
  <c r="ES450" i="3"/>
  <c r="AX434" i="3"/>
  <c r="T30" i="4" s="1"/>
  <c r="DQ431" i="3"/>
  <c r="DL414" i="3"/>
  <c r="DS413" i="3"/>
  <c r="N452" i="3"/>
  <c r="T424" i="3"/>
  <c r="EB421" i="3"/>
  <c r="DZ448" i="3"/>
  <c r="BQ416" i="3"/>
  <c r="BL443" i="3"/>
  <c r="DP414" i="3"/>
  <c r="CD440" i="3"/>
  <c r="AU450" i="3"/>
  <c r="AE432" i="3"/>
  <c r="R111" i="4" s="1"/>
  <c r="CB422" i="3"/>
  <c r="BS459" i="3"/>
  <c r="BF424" i="3"/>
  <c r="U431" i="3"/>
  <c r="Q39" i="4" s="1"/>
  <c r="AO435" i="3"/>
  <c r="U24" i="4" s="1"/>
  <c r="BO432" i="3"/>
  <c r="R56" i="4" s="1"/>
  <c r="CI424" i="3"/>
  <c r="Q438" i="3"/>
  <c r="BC423" i="3"/>
  <c r="AD439" i="3"/>
  <c r="AV442" i="3"/>
  <c r="BH435" i="3"/>
  <c r="U49" i="4" s="1"/>
  <c r="CF434" i="3"/>
  <c r="T73" i="4" s="1"/>
  <c r="Z428" i="3"/>
  <c r="CP412" i="3"/>
  <c r="BO431" i="3"/>
  <c r="Q56" i="4" s="1"/>
  <c r="CK418" i="3"/>
  <c r="EH450" i="3"/>
  <c r="CS450" i="3"/>
  <c r="EF424" i="3"/>
  <c r="V444" i="3"/>
  <c r="AA420" i="3"/>
  <c r="DH417" i="3"/>
  <c r="AN453" i="3"/>
  <c r="BR454" i="3"/>
  <c r="BZ472" i="3"/>
  <c r="EF437" i="3"/>
  <c r="EA430" i="3"/>
  <c r="G440" i="3"/>
  <c r="F46" i="8" s="1"/>
  <c r="EQ428" i="3"/>
  <c r="BD430" i="3"/>
  <c r="P45" i="4" s="1"/>
  <c r="CH444" i="3"/>
  <c r="EQ417" i="3"/>
  <c r="DH472" i="3"/>
  <c r="I433" i="3"/>
  <c r="S21" i="4" s="1"/>
  <c r="CP421" i="3"/>
  <c r="AK452" i="3"/>
  <c r="BW452" i="3"/>
  <c r="CW58" i="8" s="1"/>
  <c r="ES429" i="3"/>
  <c r="BP457" i="3"/>
  <c r="DW445" i="3"/>
  <c r="AG434" i="3"/>
  <c r="T119" i="4" s="1"/>
  <c r="AP444" i="3"/>
  <c r="V435" i="3"/>
  <c r="U44" i="4" s="1"/>
  <c r="AA450" i="3"/>
  <c r="AQ454" i="3"/>
  <c r="AP446" i="3"/>
  <c r="DX433" i="3"/>
  <c r="ED456" i="3"/>
  <c r="DY459" i="3"/>
  <c r="DX457" i="3"/>
  <c r="EF430" i="3"/>
  <c r="CK452" i="3"/>
  <c r="DO440" i="3"/>
  <c r="CW449" i="3"/>
  <c r="ES432" i="3"/>
  <c r="DM433" i="3"/>
  <c r="S84" i="4" s="1"/>
  <c r="DR431" i="3"/>
  <c r="Q121" i="4" s="1"/>
  <c r="P445" i="3"/>
  <c r="BL454" i="3"/>
  <c r="BI429" i="3"/>
  <c r="O50" i="4" s="1"/>
  <c r="BX424" i="3"/>
  <c r="BW472" i="3"/>
  <c r="DP422" i="3"/>
  <c r="AK453" i="3"/>
  <c r="BR439" i="3"/>
  <c r="AC413" i="3"/>
  <c r="EL428" i="3"/>
  <c r="CN456" i="3"/>
  <c r="DN424" i="3"/>
  <c r="L434" i="3"/>
  <c r="T42" i="4" s="1"/>
  <c r="BI435" i="3"/>
  <c r="U50" i="4" s="1"/>
  <c r="CA435" i="3"/>
  <c r="U70" i="4" s="1"/>
  <c r="V441" i="3"/>
  <c r="AD47" i="8" s="1"/>
  <c r="DD414" i="3"/>
  <c r="ES455" i="3"/>
  <c r="EU421" i="3"/>
  <c r="ET448" i="3"/>
  <c r="CX437" i="3"/>
  <c r="BP453" i="3"/>
  <c r="AC434" i="3"/>
  <c r="T102" i="4" s="1"/>
  <c r="BP431" i="3"/>
  <c r="Q90" i="4" s="1"/>
  <c r="EF422" i="3"/>
  <c r="EO444" i="3"/>
  <c r="BH421" i="3"/>
  <c r="AE438" i="3"/>
  <c r="EI433" i="3"/>
  <c r="S136" i="4" s="1"/>
  <c r="CY444" i="3"/>
  <c r="O438" i="3"/>
  <c r="EP455" i="3"/>
  <c r="CQ419" i="3"/>
  <c r="T433" i="3"/>
  <c r="S41" i="4" s="1"/>
  <c r="CT442" i="3"/>
  <c r="EI436" i="3"/>
  <c r="BH436" i="3"/>
  <c r="CM421" i="3"/>
  <c r="AZ431" i="3"/>
  <c r="Q37" i="4" s="1"/>
  <c r="BW445" i="3"/>
  <c r="DQ424" i="3"/>
  <c r="CD428" i="3"/>
  <c r="N72" i="4" s="1"/>
  <c r="BZ453" i="3"/>
  <c r="AF452" i="3"/>
  <c r="BZ419" i="3"/>
  <c r="CA418" i="3"/>
  <c r="CR449" i="3"/>
  <c r="AH450" i="3"/>
  <c r="EK416" i="3"/>
  <c r="CT457" i="3"/>
  <c r="CU433" i="3"/>
  <c r="S85" i="4" s="1"/>
  <c r="CU438" i="3"/>
  <c r="CG411" i="3"/>
  <c r="AN16" i="8" s="1"/>
  <c r="AH423" i="3"/>
  <c r="DD473" i="3"/>
  <c r="DM429" i="3"/>
  <c r="O84" i="4" s="1"/>
  <c r="EN416" i="3"/>
  <c r="AY413" i="3"/>
  <c r="DD423" i="3"/>
  <c r="BQ444" i="3"/>
  <c r="H473" i="3"/>
  <c r="AT437" i="3"/>
  <c r="BN450" i="3"/>
  <c r="X458" i="3"/>
  <c r="CM454" i="3"/>
  <c r="CY450" i="3"/>
  <c r="CN441" i="3"/>
  <c r="EM458" i="3"/>
  <c r="CU454" i="3"/>
  <c r="EB446" i="3"/>
  <c r="DA449" i="3"/>
  <c r="DY431" i="3"/>
  <c r="Q128" i="4" s="1"/>
  <c r="EL446" i="3"/>
  <c r="DR422" i="3"/>
  <c r="CG434" i="3"/>
  <c r="T75" i="4" s="1"/>
  <c r="H438" i="3"/>
  <c r="CM417" i="3"/>
  <c r="ED473" i="3"/>
  <c r="CR458" i="3"/>
  <c r="BU457" i="3"/>
  <c r="BR473" i="3"/>
  <c r="EE454" i="3"/>
  <c r="DA411" i="3"/>
  <c r="AG421" i="3"/>
  <c r="EN445" i="3"/>
  <c r="DX451" i="3"/>
  <c r="BF421" i="3"/>
  <c r="BC413" i="3"/>
  <c r="AB429" i="3"/>
  <c r="O95" i="4" s="1"/>
  <c r="L411" i="3"/>
  <c r="EC16" i="8" s="1"/>
  <c r="N416" i="3"/>
  <c r="EO411" i="3"/>
  <c r="BV473" i="3"/>
  <c r="CS460" i="3"/>
  <c r="DI411" i="3"/>
  <c r="BD16" i="8" s="1"/>
  <c r="BD422" i="3"/>
  <c r="CH440" i="3"/>
  <c r="AT444" i="3"/>
  <c r="DU414" i="3"/>
  <c r="AZ420" i="3"/>
  <c r="CK445" i="3"/>
  <c r="DM430" i="3"/>
  <c r="P84" i="4" s="1"/>
  <c r="O414" i="3"/>
  <c r="EL19" i="8" s="1"/>
  <c r="BJ419" i="3"/>
  <c r="S444" i="3"/>
  <c r="AJ50" i="8" s="1"/>
  <c r="DT458" i="3"/>
  <c r="BS416" i="3"/>
  <c r="BY472" i="3"/>
  <c r="CE442" i="3"/>
  <c r="BA455" i="3"/>
  <c r="AO417" i="3"/>
  <c r="BA436" i="3"/>
  <c r="BC432" i="3"/>
  <c r="R43" i="4" s="1"/>
  <c r="DF458" i="3"/>
  <c r="DY451" i="3"/>
  <c r="ER450" i="3"/>
  <c r="BR452" i="3"/>
  <c r="G421" i="3"/>
  <c r="CU429" i="3"/>
  <c r="O85" i="4" s="1"/>
  <c r="DQ446" i="3"/>
  <c r="AU431" i="3"/>
  <c r="Q33" i="4" s="1"/>
  <c r="DG416" i="3"/>
  <c r="EE460" i="3"/>
  <c r="CC434" i="3"/>
  <c r="T71" i="4" s="1"/>
  <c r="CC460" i="3"/>
  <c r="I430" i="3"/>
  <c r="P21" i="4" s="1"/>
  <c r="AY449" i="3"/>
  <c r="BR444" i="3"/>
  <c r="EG459" i="3"/>
  <c r="AD443" i="3"/>
  <c r="CI421" i="3"/>
  <c r="BS411" i="3"/>
  <c r="CR16" i="8" s="1"/>
  <c r="AD446" i="3"/>
  <c r="EU417" i="3"/>
  <c r="DW430" i="3"/>
  <c r="BW459" i="3"/>
  <c r="CZ449" i="3"/>
  <c r="CF450" i="3"/>
  <c r="BT418" i="3"/>
  <c r="CY22" i="8" s="1"/>
  <c r="CE448" i="3"/>
  <c r="AV458" i="3"/>
  <c r="DW455" i="3"/>
  <c r="S473" i="3"/>
  <c r="CY458" i="3"/>
  <c r="EU440" i="3"/>
  <c r="AM439" i="3"/>
  <c r="DI443" i="3"/>
  <c r="CE445" i="3"/>
  <c r="BG435" i="3"/>
  <c r="U48" i="4" s="1"/>
  <c r="CF412" i="3"/>
  <c r="AP17" i="8" s="1"/>
  <c r="AY420" i="3"/>
  <c r="CQ436" i="3"/>
  <c r="AS442" i="3"/>
  <c r="ED430" i="3"/>
  <c r="U450" i="3"/>
  <c r="BA450" i="3"/>
  <c r="DP444" i="3"/>
  <c r="BI421" i="3"/>
  <c r="ED437" i="3"/>
  <c r="DL413" i="3"/>
  <c r="AI445" i="3"/>
  <c r="EH473" i="3"/>
  <c r="DG473" i="3"/>
  <c r="DC418" i="3"/>
  <c r="CF413" i="3"/>
  <c r="AP18" i="8" s="1"/>
  <c r="DF418" i="3"/>
  <c r="DH428" i="3"/>
  <c r="N105" i="4" s="1"/>
  <c r="CB453" i="3"/>
  <c r="DQ414" i="3"/>
  <c r="AO431" i="3"/>
  <c r="Q24" i="4" s="1"/>
  <c r="GJ80" i="8"/>
  <c r="FE83" i="8"/>
  <c r="FE93" i="8" s="1"/>
  <c r="GJ86" i="8"/>
  <c r="GJ89" i="8"/>
  <c r="F98" i="7"/>
  <c r="GJ82" i="8"/>
  <c r="BP83" i="8"/>
  <c r="BP93" i="8" s="1"/>
  <c r="K191" i="17"/>
  <c r="GI207" i="10"/>
  <c r="V43" i="17"/>
  <c r="P146" i="17"/>
  <c r="C307" i="3"/>
  <c r="EY444" i="3"/>
  <c r="R454" i="3"/>
  <c r="BH454" i="3"/>
  <c r="EN446" i="3"/>
  <c r="EY473" i="3"/>
  <c r="EM456" i="3"/>
  <c r="BD450" i="3"/>
  <c r="CD423" i="3"/>
  <c r="EV440" i="3"/>
  <c r="DY417" i="3"/>
  <c r="BJ446" i="3"/>
  <c r="ER440" i="3"/>
  <c r="BD435" i="3"/>
  <c r="U45" i="4" s="1"/>
  <c r="BX460" i="3"/>
  <c r="DF430" i="3"/>
  <c r="P99" i="4" s="1"/>
  <c r="S455" i="3"/>
  <c r="AJ61" i="8" s="1"/>
  <c r="EY423" i="3"/>
  <c r="EY459" i="3"/>
  <c r="DQ460" i="3"/>
  <c r="AK456" i="3"/>
  <c r="EB437" i="3"/>
  <c r="AH414" i="3"/>
  <c r="BL413" i="3"/>
  <c r="AT414" i="3"/>
  <c r="DP454" i="3"/>
  <c r="EX473" i="3"/>
  <c r="T416" i="3"/>
  <c r="EE444" i="3"/>
  <c r="DU448" i="3"/>
  <c r="BK412" i="3"/>
  <c r="CN416" i="3"/>
  <c r="AP439" i="3"/>
  <c r="EY417" i="3"/>
  <c r="EV448" i="3"/>
  <c r="ET472" i="3"/>
  <c r="EV454" i="3"/>
  <c r="BA460" i="3"/>
  <c r="AQ446" i="3"/>
  <c r="CS456" i="3"/>
  <c r="AL417" i="3"/>
  <c r="DY416" i="3"/>
  <c r="AU418" i="3"/>
  <c r="AT419" i="3"/>
  <c r="CV447" i="3"/>
  <c r="G420" i="3"/>
  <c r="DN411" i="3"/>
  <c r="EI439" i="3"/>
  <c r="CB412" i="3"/>
  <c r="BZ17" i="8" s="1"/>
  <c r="BF419" i="3"/>
  <c r="ED455" i="3"/>
  <c r="BT419" i="3"/>
  <c r="EB455" i="3"/>
  <c r="AG456" i="3"/>
  <c r="EY454" i="3"/>
  <c r="DG438" i="3"/>
  <c r="BF417" i="3"/>
  <c r="BX419" i="3"/>
  <c r="EA414" i="3"/>
  <c r="CV419" i="3"/>
  <c r="BY446" i="3"/>
  <c r="EI424" i="3"/>
  <c r="ER446" i="3"/>
  <c r="DJ441" i="3"/>
  <c r="EO437" i="3"/>
  <c r="EY445" i="3"/>
  <c r="EY432" i="3"/>
  <c r="DT449" i="3"/>
  <c r="BB451" i="3"/>
  <c r="BB413" i="3"/>
  <c r="BM416" i="3"/>
  <c r="CA453" i="3"/>
  <c r="AJ412" i="3"/>
  <c r="EV430" i="3"/>
  <c r="CG412" i="3"/>
  <c r="CK460" i="3"/>
  <c r="EV451" i="3"/>
  <c r="AA438" i="3"/>
  <c r="W424" i="3"/>
  <c r="X416" i="3"/>
  <c r="AQ447" i="3"/>
  <c r="DG420" i="3"/>
  <c r="EY416" i="3"/>
  <c r="EY418" i="3"/>
  <c r="BY449" i="3"/>
  <c r="DE456" i="3"/>
  <c r="AS412" i="3"/>
  <c r="BW460" i="3"/>
  <c r="CA413" i="3"/>
  <c r="CC18" i="8" s="1"/>
  <c r="CC449" i="3"/>
  <c r="BM417" i="3"/>
  <c r="CA414" i="3"/>
  <c r="CC19" i="8" s="1"/>
  <c r="CS439" i="3"/>
  <c r="ER448" i="3"/>
  <c r="EY443" i="3"/>
  <c r="EY457" i="3"/>
  <c r="EY411" i="3"/>
  <c r="BE412" i="3"/>
  <c r="DQ423" i="3"/>
  <c r="AC432" i="3"/>
  <c r="R102" i="4" s="1"/>
  <c r="S414" i="3"/>
  <c r="H449" i="3"/>
  <c r="DY446" i="3"/>
  <c r="D419" i="3"/>
  <c r="AS423" i="3"/>
  <c r="DM456" i="3"/>
  <c r="ER443" i="3"/>
  <c r="EY435" i="3"/>
  <c r="AT450" i="3"/>
  <c r="BS456" i="3"/>
  <c r="EV437" i="3"/>
  <c r="CY438" i="3"/>
  <c r="BS424" i="3"/>
  <c r="EV455" i="3"/>
  <c r="AB414" i="3"/>
  <c r="K418" i="3"/>
  <c r="AQ418" i="3"/>
  <c r="AX417" i="3"/>
  <c r="BM413" i="3"/>
  <c r="EB456" i="3"/>
  <c r="AG449" i="3"/>
  <c r="ER454" i="3"/>
  <c r="AF413" i="3"/>
  <c r="CV443" i="3"/>
  <c r="EP446" i="3"/>
  <c r="BZ451" i="3"/>
  <c r="EG454" i="3"/>
  <c r="EQ433" i="3"/>
  <c r="M418" i="3"/>
  <c r="EY439" i="3"/>
  <c r="ER453" i="3"/>
  <c r="DU456" i="3"/>
  <c r="BS449" i="3"/>
  <c r="H414" i="3"/>
  <c r="L419" i="3"/>
  <c r="BW423" i="3"/>
  <c r="BV417" i="3"/>
  <c r="DJ453" i="3"/>
  <c r="BL438" i="3"/>
  <c r="CX442" i="3"/>
  <c r="DO452" i="3"/>
  <c r="CB437" i="3"/>
  <c r="BM454" i="3"/>
  <c r="DK460" i="3"/>
  <c r="EY441" i="3"/>
  <c r="EV433" i="3"/>
  <c r="S139" i="4" s="1"/>
  <c r="EY455" i="3"/>
  <c r="AS449" i="3"/>
  <c r="X449" i="3"/>
  <c r="DC424" i="3"/>
  <c r="BT451" i="3"/>
  <c r="AI446" i="3"/>
  <c r="ER423" i="3"/>
  <c r="ER456" i="3"/>
  <c r="M436" i="3"/>
  <c r="EY437" i="3"/>
  <c r="EY431" i="3"/>
  <c r="DZ414" i="3"/>
  <c r="EV412" i="3"/>
  <c r="FV17" i="8" s="1"/>
  <c r="EY414" i="3"/>
  <c r="DW412" i="3"/>
  <c r="ER458" i="3"/>
  <c r="F432" i="3"/>
  <c r="R10" i="4" s="1"/>
  <c r="CK437" i="3"/>
  <c r="CB441" i="3"/>
  <c r="BY414" i="3"/>
  <c r="CV19" i="8" s="1"/>
  <c r="M442" i="3"/>
  <c r="Z416" i="3"/>
  <c r="U20" i="8" s="1"/>
  <c r="E456" i="3"/>
  <c r="BA456" i="3"/>
  <c r="EY429" i="3"/>
  <c r="E418" i="3"/>
  <c r="CY445" i="3"/>
  <c r="DK445" i="3"/>
  <c r="EE447" i="3"/>
  <c r="BQ460" i="3"/>
  <c r="EO443" i="3"/>
  <c r="CI436" i="3"/>
  <c r="EY451" i="3"/>
  <c r="ER441" i="3"/>
  <c r="EV472" i="3"/>
  <c r="EV429" i="3"/>
  <c r="CQ438" i="3"/>
  <c r="F451" i="3"/>
  <c r="EV458" i="3"/>
  <c r="CG455" i="3"/>
  <c r="ER444" i="3"/>
  <c r="DN414" i="3"/>
  <c r="AD416" i="3"/>
  <c r="AG458" i="3"/>
  <c r="L64" i="8" s="1"/>
  <c r="EF450" i="3"/>
  <c r="K436" i="3"/>
  <c r="CM437" i="3"/>
  <c r="BB411" i="3"/>
  <c r="DC448" i="3"/>
  <c r="ER428" i="3"/>
  <c r="ER447" i="3"/>
  <c r="EK446" i="3"/>
  <c r="AE448" i="3"/>
  <c r="CO437" i="3"/>
  <c r="EY460" i="3"/>
  <c r="CL446" i="3"/>
  <c r="AB454" i="3"/>
  <c r="AD417" i="3"/>
  <c r="DT431" i="3"/>
  <c r="P414" i="3"/>
  <c r="K423" i="3"/>
  <c r="EU473" i="3"/>
  <c r="EV443" i="3"/>
  <c r="DF446" i="3"/>
  <c r="CU449" i="3"/>
  <c r="EC414" i="3"/>
  <c r="BK428" i="3"/>
  <c r="N54" i="4" s="1"/>
  <c r="BG431" i="3"/>
  <c r="Q48" i="4" s="1"/>
  <c r="DB429" i="3"/>
  <c r="O93" i="4" s="1"/>
  <c r="CW448" i="3"/>
  <c r="AW448" i="3"/>
  <c r="AL411" i="3"/>
  <c r="EY448" i="3"/>
  <c r="EV444" i="3"/>
  <c r="EV420" i="3"/>
  <c r="CO449" i="3"/>
  <c r="DA456" i="3"/>
  <c r="CA451" i="3"/>
  <c r="EM436" i="3"/>
  <c r="DN451" i="3"/>
  <c r="CE418" i="3"/>
  <c r="AR419" i="3"/>
  <c r="BR435" i="3"/>
  <c r="U58" i="4" s="1"/>
  <c r="EB449" i="3"/>
  <c r="CM438" i="3"/>
  <c r="S438" i="3"/>
  <c r="AJ44" i="8" s="1"/>
  <c r="CL440" i="3"/>
  <c r="EY472" i="3"/>
  <c r="AI438" i="3"/>
  <c r="CX414" i="3"/>
  <c r="DC420" i="3"/>
  <c r="AO456" i="3"/>
  <c r="T450" i="3"/>
  <c r="EY412" i="3"/>
  <c r="BE442" i="3"/>
  <c r="CE424" i="3"/>
  <c r="BD418" i="3"/>
  <c r="EU472" i="3"/>
  <c r="ER430" i="3"/>
  <c r="D449" i="3"/>
  <c r="EQ412" i="3"/>
  <c r="DS414" i="3"/>
  <c r="P440" i="3"/>
  <c r="DZ455" i="3"/>
  <c r="BI419" i="3"/>
  <c r="CH453" i="3"/>
  <c r="L412" i="3"/>
  <c r="BG420" i="3"/>
  <c r="EY446" i="3"/>
  <c r="DY432" i="3"/>
  <c r="R128" i="4" s="1"/>
  <c r="CE449" i="3"/>
  <c r="W438" i="3"/>
  <c r="DJ451" i="3"/>
  <c r="EE435" i="3"/>
  <c r="BW456" i="3"/>
  <c r="BS436" i="3"/>
  <c r="BI414" i="3"/>
  <c r="DF417" i="3"/>
  <c r="Z472" i="3"/>
  <c r="AO418" i="3"/>
  <c r="J431" i="3"/>
  <c r="Q18" i="4" s="1"/>
  <c r="F454" i="3"/>
  <c r="BU437" i="3"/>
  <c r="EC439" i="3"/>
  <c r="EO445" i="3"/>
  <c r="BQ441" i="3"/>
  <c r="EB435" i="3"/>
  <c r="K460" i="3"/>
  <c r="DR411" i="3"/>
  <c r="BP442" i="3"/>
  <c r="AK438" i="3"/>
  <c r="CT444" i="3"/>
  <c r="EY450" i="3"/>
  <c r="AM449" i="3"/>
  <c r="R451" i="3"/>
  <c r="ER435" i="3"/>
  <c r="ED449" i="3"/>
  <c r="DS446" i="3"/>
  <c r="EY436" i="3"/>
  <c r="AW436" i="3"/>
  <c r="BS448" i="3"/>
  <c r="DA455" i="3"/>
  <c r="E455" i="3"/>
  <c r="ES473" i="3"/>
  <c r="N454" i="3"/>
  <c r="EM449" i="3"/>
  <c r="EY456" i="3"/>
  <c r="BE435" i="3"/>
  <c r="U46" i="4" s="1"/>
  <c r="CM449" i="3"/>
  <c r="AP451" i="3"/>
  <c r="AC456" i="3"/>
  <c r="DA437" i="3"/>
  <c r="BF414" i="3"/>
  <c r="EA419" i="3"/>
  <c r="I438" i="3"/>
  <c r="O423" i="3"/>
  <c r="AE418" i="3"/>
  <c r="AT455" i="3"/>
  <c r="BK443" i="3"/>
  <c r="AQ441" i="3"/>
  <c r="DD432" i="3"/>
  <c r="R107" i="4" s="1"/>
  <c r="DM418" i="3"/>
  <c r="EY434" i="3"/>
  <c r="EV438" i="3"/>
  <c r="CF435" i="3"/>
  <c r="U73" i="4" s="1"/>
  <c r="DK438" i="3"/>
  <c r="DQ456" i="3"/>
  <c r="EM424" i="3"/>
  <c r="AA448" i="3"/>
  <c r="DM460" i="3"/>
  <c r="CQ448" i="3"/>
  <c r="DV414" i="3"/>
  <c r="BL411" i="3"/>
  <c r="BP444" i="3"/>
  <c r="DA458" i="3"/>
  <c r="DR439" i="3"/>
  <c r="CQ455" i="3"/>
  <c r="DK420" i="3"/>
  <c r="DF451" i="3"/>
  <c r="EV435" i="3"/>
  <c r="U139" i="4" s="1"/>
  <c r="F414" i="3"/>
  <c r="G19" i="8" s="1"/>
  <c r="DE455" i="3"/>
  <c r="DA412" i="3"/>
  <c r="DZ449" i="3"/>
  <c r="AL453" i="3"/>
  <c r="ER411" i="3"/>
  <c r="CX454" i="3"/>
  <c r="CK449" i="3"/>
  <c r="DJ419" i="3"/>
  <c r="DK452" i="3"/>
  <c r="DX452" i="3"/>
  <c r="EY438" i="3"/>
  <c r="EY433" i="3"/>
  <c r="AG455" i="3"/>
  <c r="BM451" i="3"/>
  <c r="CK456" i="3"/>
  <c r="BG436" i="3"/>
  <c r="AE429" i="3"/>
  <c r="O111" i="4" s="1"/>
  <c r="EQ414" i="3"/>
  <c r="EW473" i="3"/>
  <c r="ER416" i="3"/>
  <c r="EX472" i="3"/>
  <c r="EV450" i="3"/>
  <c r="N449" i="3"/>
  <c r="CK412" i="3"/>
  <c r="AZ449" i="3"/>
  <c r="DX412" i="3"/>
  <c r="Z414" i="3"/>
  <c r="CP416" i="3"/>
  <c r="BO422" i="3"/>
  <c r="J433" i="3"/>
  <c r="S18" i="4" s="1"/>
  <c r="EA440" i="3"/>
  <c r="BC452" i="3"/>
  <c r="AM452" i="3"/>
  <c r="I448" i="3"/>
  <c r="DD412" i="3"/>
  <c r="DY419" i="3"/>
  <c r="DE438" i="3"/>
  <c r="DG431" i="3"/>
  <c r="Q100" i="4" s="1"/>
  <c r="BC441" i="3"/>
  <c r="EO446" i="3"/>
  <c r="CL450" i="3"/>
  <c r="BY419" i="3"/>
  <c r="AV447" i="3"/>
  <c r="EO412" i="3"/>
  <c r="DD442" i="3"/>
  <c r="DO446" i="3"/>
  <c r="F431" i="3"/>
  <c r="Q10" i="4" s="1"/>
  <c r="G455" i="3"/>
  <c r="CI460" i="3"/>
  <c r="AR412" i="3"/>
  <c r="AY437" i="3"/>
  <c r="D417" i="3"/>
  <c r="AE437" i="3"/>
  <c r="N420" i="3"/>
  <c r="EV453" i="3"/>
  <c r="EV473" i="3"/>
  <c r="DJ413" i="3"/>
  <c r="DW419" i="3"/>
  <c r="CS458" i="3"/>
  <c r="BU438" i="3"/>
  <c r="DC437" i="3"/>
  <c r="EV434" i="3"/>
  <c r="DY414" i="3"/>
  <c r="EV449" i="3"/>
  <c r="CD452" i="3"/>
  <c r="DG436" i="3"/>
  <c r="EH417" i="3"/>
  <c r="BU418" i="3"/>
  <c r="EY430" i="3"/>
  <c r="EY422" i="3"/>
  <c r="D450" i="3"/>
  <c r="I56" i="8" s="1"/>
  <c r="DU412" i="3"/>
  <c r="Y456" i="3"/>
  <c r="V414" i="3"/>
  <c r="BR419" i="3"/>
  <c r="DM431" i="3"/>
  <c r="Q84" i="4" s="1"/>
  <c r="DS412" i="3"/>
  <c r="EO430" i="3"/>
  <c r="AK431" i="3"/>
  <c r="Q14" i="4" s="1"/>
  <c r="AA436" i="3"/>
  <c r="AF451" i="3"/>
  <c r="DN459" i="3"/>
  <c r="Q424" i="3"/>
  <c r="EW472" i="3"/>
  <c r="ER412" i="3"/>
  <c r="EY419" i="3"/>
  <c r="ER434" i="3"/>
  <c r="CQ446" i="3"/>
  <c r="BO450" i="3"/>
  <c r="EF456" i="3"/>
  <c r="BE455" i="3"/>
  <c r="M412" i="3"/>
  <c r="DQ455" i="3"/>
  <c r="AX416" i="3"/>
  <c r="EL419" i="3"/>
  <c r="BL421" i="3"/>
  <c r="AW444" i="3"/>
  <c r="DY412" i="3"/>
  <c r="CQ423" i="3"/>
  <c r="BG460" i="3"/>
  <c r="AB441" i="3"/>
  <c r="BC438" i="3"/>
  <c r="AC418" i="3"/>
  <c r="ER451" i="3"/>
  <c r="AA418" i="3"/>
  <c r="I460" i="3"/>
  <c r="BS458" i="3"/>
  <c r="ER472" i="3"/>
  <c r="DI438" i="3"/>
  <c r="ET473" i="3"/>
  <c r="BL456" i="3"/>
  <c r="CV435" i="3"/>
  <c r="U98" i="4" s="1"/>
  <c r="R416" i="3"/>
  <c r="AV449" i="3"/>
  <c r="EY424" i="3"/>
  <c r="CX438" i="3"/>
  <c r="CJ416" i="3"/>
  <c r="EY453" i="3"/>
  <c r="CO412" i="3"/>
  <c r="EV424" i="3"/>
  <c r="DG448" i="3"/>
  <c r="EF414" i="3"/>
  <c r="EN417" i="3"/>
  <c r="BN435" i="3"/>
  <c r="U55" i="4" s="1"/>
  <c r="EA412" i="3"/>
  <c r="AJ442" i="3"/>
  <c r="CP453" i="3"/>
  <c r="CE423" i="3"/>
  <c r="EY458" i="3"/>
  <c r="ER438" i="3"/>
  <c r="EY442" i="3"/>
  <c r="DX444" i="3"/>
  <c r="AS456" i="3"/>
  <c r="AD451" i="3"/>
  <c r="EV447" i="3"/>
  <c r="BG449" i="3"/>
  <c r="BY413" i="3"/>
  <c r="BK414" i="3"/>
  <c r="X419" i="3"/>
  <c r="ES417" i="3"/>
  <c r="EG436" i="3"/>
  <c r="P447" i="3"/>
  <c r="ED423" i="3"/>
  <c r="DE424" i="3"/>
  <c r="AJ453" i="3"/>
  <c r="AA437" i="3"/>
  <c r="T43" i="8" s="1"/>
  <c r="AJ414" i="3"/>
  <c r="DO442" i="3"/>
  <c r="EP449" i="3"/>
  <c r="BU435" i="3"/>
  <c r="U60" i="4" s="1"/>
  <c r="DB454" i="3"/>
  <c r="AH454" i="3"/>
  <c r="AU412" i="3"/>
  <c r="DZ420" i="3"/>
  <c r="AO438" i="3"/>
  <c r="V411" i="3"/>
  <c r="CC416" i="3"/>
  <c r="CC412" i="3"/>
  <c r="EO447" i="3"/>
  <c r="H451" i="3"/>
  <c r="AR453" i="3"/>
  <c r="CK458" i="3"/>
  <c r="BM450" i="3"/>
  <c r="V9" i="17"/>
  <c r="V13" i="17" s="1"/>
  <c r="P13" i="17"/>
  <c r="BJ83" i="8"/>
  <c r="GJ70" i="8"/>
  <c r="GL70" i="8" s="1"/>
  <c r="K48" i="17"/>
  <c r="G48" i="17"/>
  <c r="K35" i="17"/>
  <c r="G35" i="17"/>
  <c r="F30" i="17"/>
  <c r="E183" i="14"/>
  <c r="O183" i="14"/>
  <c r="V146" i="17"/>
  <c r="GI208" i="10"/>
  <c r="Y44" i="8"/>
  <c r="EB25" i="8"/>
  <c r="ET19" i="8"/>
  <c r="AI25" i="8"/>
  <c r="N65" i="8"/>
  <c r="V22" i="8"/>
  <c r="FH26" i="8"/>
  <c r="EN20" i="8"/>
  <c r="FE35" i="8"/>
  <c r="FH25" i="8"/>
  <c r="V25" i="8"/>
  <c r="EN24" i="8"/>
  <c r="DQ16" i="8"/>
  <c r="EF49" i="8"/>
  <c r="AG22" i="8"/>
  <c r="K35" i="8"/>
  <c r="J32" i="8"/>
  <c r="J40" i="8" s="1"/>
  <c r="GH54" i="8"/>
  <c r="DT60" i="8"/>
  <c r="DQ55" i="8"/>
  <c r="FR42" i="8"/>
  <c r="AA38" i="8"/>
  <c r="DZ52" i="8"/>
  <c r="GE61" i="8"/>
  <c r="ET27" i="8"/>
  <c r="DT47" i="8"/>
  <c r="N46" i="8"/>
  <c r="P22" i="8"/>
  <c r="ET56" i="8"/>
  <c r="GI209" i="10"/>
  <c r="U146" i="17"/>
  <c r="CF83" i="8"/>
  <c r="CF93" i="8" s="1"/>
  <c r="L195" i="21"/>
  <c r="BX408" i="3"/>
  <c r="CW82" i="8"/>
  <c r="CW86" i="8" s="1"/>
  <c r="H146" i="4"/>
  <c r="EL205" i="3"/>
  <c r="EL352" i="3"/>
  <c r="EL455" i="3" s="1"/>
  <c r="EW79" i="8"/>
  <c r="EW83" i="8" s="1"/>
  <c r="EW93" i="8" s="1"/>
  <c r="CL79" i="8"/>
  <c r="BH79" i="8"/>
  <c r="AZ79" i="8"/>
  <c r="AH79" i="8"/>
  <c r="G153" i="17"/>
  <c r="G116" i="17"/>
  <c r="G99" i="17"/>
  <c r="BW79" i="8"/>
  <c r="FK79" i="8"/>
  <c r="FK83" i="8" s="1"/>
  <c r="FK93" i="8" s="1"/>
  <c r="DV79" i="8"/>
  <c r="DV83" i="8" s="1"/>
  <c r="DT79" i="8"/>
  <c r="DT83" i="8" s="1"/>
  <c r="DT93" i="8" s="1"/>
  <c r="DJ79" i="8"/>
  <c r="DB79" i="8"/>
  <c r="CX79" i="8"/>
  <c r="P79" i="8"/>
  <c r="P83" i="8" s="1"/>
  <c r="P93" i="8" s="1"/>
  <c r="L79" i="8"/>
  <c r="G134" i="17"/>
  <c r="GB79" i="8"/>
  <c r="GB83" i="8" s="1"/>
  <c r="FH79" i="8"/>
  <c r="FH83" i="8" s="1"/>
  <c r="FH93" i="8" s="1"/>
  <c r="EI79" i="8"/>
  <c r="EI83" i="8" s="1"/>
  <c r="EI93" i="8" s="1"/>
  <c r="DU79" i="8"/>
  <c r="BZ79" i="8"/>
  <c r="F79" i="8"/>
  <c r="G132" i="17"/>
  <c r="G55" i="17"/>
  <c r="G54" i="17"/>
  <c r="G133" i="17"/>
  <c r="EK79" i="8"/>
  <c r="EK83" i="8" s="1"/>
  <c r="EK93" i="8" s="1"/>
  <c r="EG79" i="8"/>
  <c r="EE79" i="8"/>
  <c r="DI79" i="8"/>
  <c r="DA79" i="8"/>
  <c r="BU79" i="8"/>
  <c r="FU79" i="8"/>
  <c r="FN79" i="8"/>
  <c r="FN83" i="8" s="1"/>
  <c r="FJ79" i="8"/>
  <c r="FJ83" i="8" s="1"/>
  <c r="FJ93" i="8" s="1"/>
  <c r="DO79" i="8"/>
  <c r="DO83" i="8" s="1"/>
  <c r="DO93" i="8" s="1"/>
  <c r="DG79" i="8"/>
  <c r="CY79" i="8"/>
  <c r="BE79" i="8"/>
  <c r="AU79" i="8"/>
  <c r="AK79" i="8"/>
  <c r="AE79" i="8"/>
  <c r="W79" i="8"/>
  <c r="W83" i="8" s="1"/>
  <c r="W93" i="8" s="1"/>
  <c r="G91" i="17"/>
  <c r="G98" i="17"/>
  <c r="EF79" i="8"/>
  <c r="EF83" i="8" s="1"/>
  <c r="EF93" i="8" s="1"/>
  <c r="CU79" i="8"/>
  <c r="CU83" i="8" s="1"/>
  <c r="CO79" i="8"/>
  <c r="CI79" i="8"/>
  <c r="CG79" i="8"/>
  <c r="BG79" i="8"/>
  <c r="BA79" i="8"/>
  <c r="AG79" i="8"/>
  <c r="AG83" i="8" s="1"/>
  <c r="AG93" i="8" s="1"/>
  <c r="AC79" i="8"/>
  <c r="AA79" i="8"/>
  <c r="AA83" i="8" s="1"/>
  <c r="AA93" i="8" s="1"/>
  <c r="Q79" i="8"/>
  <c r="G167" i="17"/>
  <c r="G75" i="17"/>
  <c r="G157" i="17"/>
  <c r="DL79" i="8"/>
  <c r="DF79" i="8"/>
  <c r="DF83" i="8" s="1"/>
  <c r="CC79" i="8"/>
  <c r="BY79" i="8"/>
  <c r="Y79" i="8"/>
  <c r="Y83" i="8" s="1"/>
  <c r="Y93" i="8" s="1"/>
  <c r="U79" i="8"/>
  <c r="G117" i="17"/>
  <c r="EF26" i="8"/>
  <c r="G47" i="17"/>
  <c r="EV60" i="8"/>
  <c r="L183" i="14"/>
  <c r="P148" i="17"/>
  <c r="G8" i="17"/>
  <c r="G13" i="17" s="1"/>
  <c r="G193" i="17" s="1"/>
  <c r="K8" i="17"/>
  <c r="K13" i="17" s="1"/>
  <c r="F13" i="17"/>
  <c r="GH79" i="8"/>
  <c r="GH83" i="8" s="1"/>
  <c r="GH93" i="8" s="1"/>
  <c r="K115" i="17"/>
  <c r="G115" i="17"/>
  <c r="G53" i="17"/>
  <c r="K53" i="17"/>
  <c r="G152" i="17"/>
  <c r="G187" i="17"/>
  <c r="GG79" i="8"/>
  <c r="GG83" i="8" s="1"/>
  <c r="GG93" i="8" s="1"/>
  <c r="O180" i="17"/>
  <c r="FW79" i="8"/>
  <c r="K112" i="17"/>
  <c r="G112" i="17"/>
  <c r="G166" i="17"/>
  <c r="V184" i="17"/>
  <c r="V191" i="17" s="1"/>
  <c r="P191" i="17"/>
  <c r="G110" i="17"/>
  <c r="G175" i="17"/>
  <c r="G92" i="17"/>
  <c r="G122" i="17"/>
  <c r="C183" i="14"/>
  <c r="EA44" i="8"/>
  <c r="FO62" i="8"/>
  <c r="BV24" i="8"/>
  <c r="FC62" i="8"/>
  <c r="EV411" i="3"/>
  <c r="EV418" i="3"/>
  <c r="EV422" i="3"/>
  <c r="EV414" i="3"/>
  <c r="FV19" i="8" s="1"/>
  <c r="FI28" i="8"/>
  <c r="EW408" i="3"/>
  <c r="P120" i="4" l="1"/>
  <c r="T120" i="4"/>
  <c r="S120" i="4"/>
  <c r="Q120" i="4"/>
  <c r="N125" i="4"/>
  <c r="X133" i="4"/>
  <c r="X122" i="4"/>
  <c r="X139" i="4"/>
  <c r="X134" i="4"/>
  <c r="X128" i="4"/>
  <c r="X131" i="4"/>
  <c r="W131" i="4" s="1"/>
  <c r="X138" i="4"/>
  <c r="T136" i="4"/>
  <c r="U126" i="4"/>
  <c r="Q125" i="4"/>
  <c r="GA51" i="8"/>
  <c r="Q132" i="4"/>
  <c r="U137" i="4"/>
  <c r="Q143" i="4"/>
  <c r="U129" i="4"/>
  <c r="Q123" i="4"/>
  <c r="P136" i="4"/>
  <c r="Q144" i="4"/>
  <c r="Q131" i="4"/>
  <c r="N120" i="4"/>
  <c r="N130" i="4"/>
  <c r="Q136" i="4"/>
  <c r="DK26" i="8"/>
  <c r="N126" i="4"/>
  <c r="ES104" i="8" s="1"/>
  <c r="P139" i="4"/>
  <c r="O132" i="4"/>
  <c r="N122" i="4"/>
  <c r="U125" i="4"/>
  <c r="U127" i="4"/>
  <c r="P128" i="4"/>
  <c r="T126" i="4"/>
  <c r="O123" i="4"/>
  <c r="FQ100" i="8" s="1"/>
  <c r="N136" i="4"/>
  <c r="O137" i="4"/>
  <c r="S122" i="4"/>
  <c r="P144" i="4"/>
  <c r="T124" i="4"/>
  <c r="O129" i="4"/>
  <c r="Q137" i="4"/>
  <c r="R121" i="4"/>
  <c r="S137" i="4"/>
  <c r="N135" i="4"/>
  <c r="N142" i="4"/>
  <c r="Q124" i="4"/>
  <c r="T131" i="4"/>
  <c r="U123" i="4"/>
  <c r="S142" i="4"/>
  <c r="Q126" i="4"/>
  <c r="R120" i="4"/>
  <c r="R129" i="4"/>
  <c r="P132" i="4"/>
  <c r="P135" i="4"/>
  <c r="O126" i="4"/>
  <c r="R123" i="4"/>
  <c r="O131" i="4"/>
  <c r="EX100" i="8" s="1"/>
  <c r="R143" i="4"/>
  <c r="P126" i="4"/>
  <c r="T139" i="4"/>
  <c r="S127" i="4"/>
  <c r="O120" i="4"/>
  <c r="CG25" i="8"/>
  <c r="BS22" i="8"/>
  <c r="P121" i="4"/>
  <c r="FL20" i="8"/>
  <c r="S121" i="4"/>
  <c r="P130" i="4"/>
  <c r="R131" i="4"/>
  <c r="O127" i="4"/>
  <c r="Q135" i="4"/>
  <c r="T127" i="4"/>
  <c r="Q122" i="4"/>
  <c r="N128" i="4"/>
  <c r="U124" i="4"/>
  <c r="GB26" i="8"/>
  <c r="U132" i="4"/>
  <c r="Q127" i="4"/>
  <c r="N129" i="4"/>
  <c r="O121" i="4"/>
  <c r="P122" i="4"/>
  <c r="O136" i="4"/>
  <c r="FZ100" i="8" s="1"/>
  <c r="N143" i="4"/>
  <c r="Q129" i="4"/>
  <c r="T129" i="4"/>
  <c r="T144" i="4"/>
  <c r="R125" i="4"/>
  <c r="N127" i="4"/>
  <c r="U130" i="4"/>
  <c r="P143" i="4"/>
  <c r="T143" i="4"/>
  <c r="S125" i="4"/>
  <c r="S131" i="4"/>
  <c r="R124" i="4"/>
  <c r="P127" i="4"/>
  <c r="R130" i="4"/>
  <c r="T128" i="4"/>
  <c r="R132" i="4"/>
  <c r="O130" i="4"/>
  <c r="T137" i="4"/>
  <c r="S123" i="4"/>
  <c r="P125" i="4"/>
  <c r="P129" i="4"/>
  <c r="S124" i="4"/>
  <c r="N132" i="4"/>
  <c r="N144" i="4"/>
  <c r="S128" i="4"/>
  <c r="T122" i="4"/>
  <c r="S129" i="4"/>
  <c r="O125" i="4"/>
  <c r="O144" i="4"/>
  <c r="ES17" i="8"/>
  <c r="EJ26" i="8"/>
  <c r="S143" i="4"/>
  <c r="U131" i="4"/>
  <c r="U120" i="4"/>
  <c r="U121" i="4"/>
  <c r="U122" i="4"/>
  <c r="T125" i="4"/>
  <c r="S132" i="4"/>
  <c r="U136" i="4"/>
  <c r="P131" i="4"/>
  <c r="T121" i="4"/>
  <c r="R135" i="4"/>
  <c r="X129" i="4"/>
  <c r="W129" i="4" s="1"/>
  <c r="X137" i="4"/>
  <c r="X125" i="4"/>
  <c r="X130" i="4"/>
  <c r="X144" i="4"/>
  <c r="X124" i="4"/>
  <c r="W124" i="4" s="1"/>
  <c r="X126" i="4"/>
  <c r="X136" i="4"/>
  <c r="X123" i="4"/>
  <c r="X121" i="4"/>
  <c r="X141" i="4"/>
  <c r="X142" i="4"/>
  <c r="X143" i="4"/>
  <c r="X127" i="4"/>
  <c r="DA20" i="8"/>
  <c r="DI20" i="8"/>
  <c r="BU45" i="8"/>
  <c r="EX16" i="8"/>
  <c r="BZ22" i="8"/>
  <c r="BW51" i="8"/>
  <c r="Q26" i="8"/>
  <c r="AV22" i="8"/>
  <c r="CX65" i="8"/>
  <c r="BS45" i="8"/>
  <c r="DK53" i="8"/>
  <c r="EL438" i="3"/>
  <c r="EL445" i="3"/>
  <c r="FP20" i="8"/>
  <c r="G64" i="7"/>
  <c r="U142" i="4"/>
  <c r="BK20" i="8"/>
  <c r="AH28" i="8"/>
  <c r="CV23" i="8"/>
  <c r="CE59" i="8"/>
  <c r="CX58" i="8"/>
  <c r="EJ20" i="8"/>
  <c r="FW46" i="8"/>
  <c r="AC18" i="8"/>
  <c r="BC20" i="8"/>
  <c r="R138" i="4"/>
  <c r="EC20" i="8"/>
  <c r="CM43" i="8"/>
  <c r="O139" i="4"/>
  <c r="FV100" i="8" s="1"/>
  <c r="P133" i="4"/>
  <c r="BN23" i="8"/>
  <c r="CK48" i="8"/>
  <c r="EX43" i="8"/>
  <c r="CQ21" i="8"/>
  <c r="BI43" i="8"/>
  <c r="FP57" i="8"/>
  <c r="FY59" i="8"/>
  <c r="S134" i="4"/>
  <c r="U134" i="4"/>
  <c r="DU52" i="8"/>
  <c r="CP56" i="8"/>
  <c r="EC62" i="8"/>
  <c r="CZ18" i="8"/>
  <c r="FQ21" i="8"/>
  <c r="T133" i="4"/>
  <c r="Q142" i="4"/>
  <c r="BR20" i="8"/>
  <c r="CU50" i="8"/>
  <c r="E20" i="8"/>
  <c r="CZ44" i="8"/>
  <c r="DS44" i="8"/>
  <c r="I20" i="8"/>
  <c r="AZ19" i="8"/>
  <c r="AS58" i="8"/>
  <c r="CQ16" i="8"/>
  <c r="CY20" i="8"/>
  <c r="CO56" i="8"/>
  <c r="H22" i="8"/>
  <c r="Q59" i="8"/>
  <c r="DK28" i="8"/>
  <c r="FQ20" i="8"/>
  <c r="DI57" i="8"/>
  <c r="FV28" i="8"/>
  <c r="DP53" i="8"/>
  <c r="CC21" i="8"/>
  <c r="CO61" i="8"/>
  <c r="BX23" i="8"/>
  <c r="EP17" i="8"/>
  <c r="BF49" i="8"/>
  <c r="AU42" i="8"/>
  <c r="FW21" i="8"/>
  <c r="DS26" i="8"/>
  <c r="BN25" i="8"/>
  <c r="EP20" i="8"/>
  <c r="AC50" i="8"/>
  <c r="GF20" i="8"/>
  <c r="N141" i="4"/>
  <c r="U133" i="4"/>
  <c r="BB65" i="8"/>
  <c r="Q140" i="4"/>
  <c r="R133" i="4"/>
  <c r="GI58" i="8"/>
  <c r="S141" i="4"/>
  <c r="O142" i="4"/>
  <c r="GC100" i="8" s="1"/>
  <c r="S138" i="4"/>
  <c r="P141" i="4"/>
  <c r="O141" i="4"/>
  <c r="FT100" i="8" s="1"/>
  <c r="Q141" i="4"/>
  <c r="T134" i="4"/>
  <c r="N134" i="4"/>
  <c r="R141" i="4"/>
  <c r="O140" i="4"/>
  <c r="FU100" i="8" s="1"/>
  <c r="Q138" i="4"/>
  <c r="R139" i="4"/>
  <c r="P138" i="4"/>
  <c r="Q133" i="4"/>
  <c r="S133" i="4"/>
  <c r="U141" i="4"/>
  <c r="N139" i="4"/>
  <c r="FV104" i="8" s="1"/>
  <c r="O138" i="4"/>
  <c r="FW100" i="8" s="1"/>
  <c r="R134" i="4"/>
  <c r="N133" i="4"/>
  <c r="R142" i="4"/>
  <c r="P142" i="4"/>
  <c r="T138" i="4"/>
  <c r="U140" i="4"/>
  <c r="O133" i="4"/>
  <c r="GI100" i="8" s="1"/>
  <c r="O134" i="4"/>
  <c r="GF100" i="8" s="1"/>
  <c r="N140" i="4"/>
  <c r="U138" i="4"/>
  <c r="T142" i="4"/>
  <c r="R140" i="4"/>
  <c r="Q134" i="4"/>
  <c r="P134" i="4"/>
  <c r="T141" i="4"/>
  <c r="T140" i="4"/>
  <c r="P140" i="4"/>
  <c r="S140" i="4"/>
  <c r="AJ33" i="8"/>
  <c r="O31" i="4"/>
  <c r="AH100" i="8" s="1"/>
  <c r="AJ34" i="8"/>
  <c r="P31" i="4"/>
  <c r="AJ38" i="8"/>
  <c r="T31" i="4"/>
  <c r="AJ37" i="8"/>
  <c r="S31" i="4"/>
  <c r="G56" i="7"/>
  <c r="CT16" i="8"/>
  <c r="DF27" i="8"/>
  <c r="DU21" i="8"/>
  <c r="BJ59" i="8"/>
  <c r="U100" i="8"/>
  <c r="BW22" i="8"/>
  <c r="FN46" i="8"/>
  <c r="EP50" i="8"/>
  <c r="EL450" i="3"/>
  <c r="FN62" i="8"/>
  <c r="DV21" i="8"/>
  <c r="L22" i="8"/>
  <c r="EL22" i="8"/>
  <c r="ER27" i="8"/>
  <c r="BO25" i="8"/>
  <c r="GA21" i="8"/>
  <c r="EX20" i="8"/>
  <c r="BA62" i="8"/>
  <c r="CT24" i="8"/>
  <c r="DI59" i="8"/>
  <c r="CS20" i="8"/>
  <c r="CE23" i="8"/>
  <c r="AE61" i="8"/>
  <c r="AZ17" i="8"/>
  <c r="CH50" i="8"/>
  <c r="CA22" i="8"/>
  <c r="E44" i="8"/>
  <c r="EX52" i="8"/>
  <c r="DV27" i="8"/>
  <c r="FL43" i="8"/>
  <c r="BI27" i="8"/>
  <c r="DX28" i="8"/>
  <c r="CP25" i="8"/>
  <c r="BY54" i="8"/>
  <c r="BQ22" i="8"/>
  <c r="ES26" i="8"/>
  <c r="CC55" i="8"/>
  <c r="CC54" i="8"/>
  <c r="EL24" i="8"/>
  <c r="EL56" i="8"/>
  <c r="AL100" i="8"/>
  <c r="R20" i="8"/>
  <c r="CA51" i="8"/>
  <c r="DS20" i="8"/>
  <c r="DK58" i="8"/>
  <c r="BC44" i="8"/>
  <c r="FF19" i="8"/>
  <c r="L20" i="8"/>
  <c r="FY26" i="8"/>
  <c r="H20" i="8"/>
  <c r="CG51" i="8"/>
  <c r="CR54" i="8"/>
  <c r="EP53" i="8"/>
  <c r="FV43" i="8"/>
  <c r="G57" i="7"/>
  <c r="DX44" i="8"/>
  <c r="AT20" i="8"/>
  <c r="EG47" i="8"/>
  <c r="BY20" i="8"/>
  <c r="FW27" i="8"/>
  <c r="I49" i="8"/>
  <c r="BO20" i="8"/>
  <c r="CW47" i="8"/>
  <c r="FY17" i="8"/>
  <c r="GC61" i="8"/>
  <c r="FV20" i="8"/>
  <c r="ER28" i="8"/>
  <c r="CV55" i="8"/>
  <c r="DF25" i="8"/>
  <c r="GI21" i="8"/>
  <c r="DX24" i="8"/>
  <c r="CZ65" i="8"/>
  <c r="FY22" i="8"/>
  <c r="DP20" i="8"/>
  <c r="GB20" i="8"/>
  <c r="GA20" i="8"/>
  <c r="GI61" i="8"/>
  <c r="FX16" i="8"/>
  <c r="BL53" i="8"/>
  <c r="CW54" i="8"/>
  <c r="CU47" i="8"/>
  <c r="DX22" i="8"/>
  <c r="CR23" i="8"/>
  <c r="CK28" i="8"/>
  <c r="GF18" i="8"/>
  <c r="DP17" i="8"/>
  <c r="BU23" i="8"/>
  <c r="U54" i="8"/>
  <c r="Q52" i="8"/>
  <c r="X23" i="8"/>
  <c r="ES18" i="8"/>
  <c r="EX27" i="8"/>
  <c r="G61" i="7"/>
  <c r="CA54" i="8"/>
  <c r="F20" i="8"/>
  <c r="FX47" i="8"/>
  <c r="FS21" i="8"/>
  <c r="G23" i="8"/>
  <c r="FY24" i="8"/>
  <c r="DP100" i="8"/>
  <c r="FZ23" i="8"/>
  <c r="AU23" i="8"/>
  <c r="EU18" i="8"/>
  <c r="G52" i="8"/>
  <c r="CQ28" i="8"/>
  <c r="CN100" i="8"/>
  <c r="EL448" i="3"/>
  <c r="AN100" i="8"/>
  <c r="G38" i="7"/>
  <c r="G50" i="7"/>
  <c r="CW20" i="8"/>
  <c r="GA42" i="8"/>
  <c r="DJ24" i="8"/>
  <c r="FF20" i="8"/>
  <c r="BK23" i="8"/>
  <c r="AE20" i="8"/>
  <c r="G104" i="8"/>
  <c r="CX26" i="8"/>
  <c r="BY100" i="8"/>
  <c r="BR48" i="8"/>
  <c r="EC100" i="8"/>
  <c r="EE20" i="8"/>
  <c r="DK64" i="8"/>
  <c r="BF27" i="8"/>
  <c r="CY45" i="8"/>
  <c r="GB17" i="8"/>
  <c r="CT17" i="8"/>
  <c r="FG17" i="8"/>
  <c r="EJ100" i="8"/>
  <c r="BF20" i="8"/>
  <c r="DD56" i="8"/>
  <c r="H48" i="8"/>
  <c r="DS104" i="8"/>
  <c r="FY20" i="8"/>
  <c r="DF28" i="8"/>
  <c r="AP20" i="8"/>
  <c r="EE27" i="8"/>
  <c r="EC23" i="8"/>
  <c r="G69" i="7"/>
  <c r="EZ54" i="8"/>
  <c r="AL60" i="8"/>
  <c r="FU20" i="8"/>
  <c r="AT57" i="8"/>
  <c r="G39" i="7"/>
  <c r="BM17" i="8"/>
  <c r="DF50" i="8"/>
  <c r="BF42" i="8"/>
  <c r="AY16" i="8"/>
  <c r="DS58" i="8"/>
  <c r="G49" i="7"/>
  <c r="G27" i="8"/>
  <c r="FZ28" i="8"/>
  <c r="FG42" i="8"/>
  <c r="DH44" i="8"/>
  <c r="BK22" i="8"/>
  <c r="BW26" i="8"/>
  <c r="G42" i="7"/>
  <c r="EM100" i="8"/>
  <c r="DA56" i="8"/>
  <c r="DX61" i="8"/>
  <c r="CH25" i="8"/>
  <c r="BW54" i="8"/>
  <c r="G46" i="8"/>
  <c r="G62" i="7"/>
  <c r="BW55" i="8"/>
  <c r="CO26" i="8"/>
  <c r="AC56" i="8"/>
  <c r="CI65" i="8"/>
  <c r="CZ19" i="8"/>
  <c r="FX51" i="8"/>
  <c r="CE100" i="8"/>
  <c r="CV52" i="8"/>
  <c r="EX61" i="8"/>
  <c r="BI51" i="8"/>
  <c r="BC16" i="8"/>
  <c r="DD28" i="8"/>
  <c r="FT20" i="8"/>
  <c r="M19" i="8"/>
  <c r="FB20" i="8"/>
  <c r="CO19" i="8"/>
  <c r="AE42" i="8"/>
  <c r="S59" i="8"/>
  <c r="U18" i="8"/>
  <c r="BN45" i="8"/>
  <c r="AE64" i="8"/>
  <c r="H28" i="8"/>
  <c r="FS28" i="8"/>
  <c r="ES21" i="8"/>
  <c r="AZ57" i="8"/>
  <c r="CY51" i="8"/>
  <c r="BW20" i="8"/>
  <c r="EZ16" i="8"/>
  <c r="CX100" i="8"/>
  <c r="CV45" i="8"/>
  <c r="EH51" i="8"/>
  <c r="G67" i="7"/>
  <c r="EZ20" i="8"/>
  <c r="DK20" i="8"/>
  <c r="M20" i="8"/>
  <c r="AK100" i="8"/>
  <c r="AV59" i="8"/>
  <c r="AX55" i="8"/>
  <c r="BM20" i="8"/>
  <c r="BG100" i="8"/>
  <c r="G30" i="7"/>
  <c r="G36" i="7"/>
  <c r="BF17" i="8"/>
  <c r="CT19" i="8"/>
  <c r="BT42" i="8"/>
  <c r="DB18" i="8"/>
  <c r="BZ43" i="8"/>
  <c r="DP58" i="8"/>
  <c r="BD59" i="8"/>
  <c r="FY62" i="8"/>
  <c r="AX20" i="8"/>
  <c r="T20" i="8"/>
  <c r="G46" i="7"/>
  <c r="G55" i="7"/>
  <c r="G43" i="7"/>
  <c r="G47" i="7"/>
  <c r="G51" i="7"/>
  <c r="G68" i="7"/>
  <c r="G32" i="7"/>
  <c r="G63" i="7"/>
  <c r="CW62" i="8"/>
  <c r="G52" i="7"/>
  <c r="G58" i="7"/>
  <c r="G70" i="7"/>
  <c r="G60" i="7"/>
  <c r="G40" i="7"/>
  <c r="G59" i="7"/>
  <c r="G65" i="7"/>
  <c r="G41" i="7"/>
  <c r="G53" i="7"/>
  <c r="G48" i="7"/>
  <c r="G31" i="7"/>
  <c r="G66" i="7"/>
  <c r="G54" i="7"/>
  <c r="CR20" i="8"/>
  <c r="CZ56" i="8"/>
  <c r="DX48" i="8"/>
  <c r="ES52" i="8"/>
  <c r="DV19" i="8"/>
  <c r="DD25" i="8"/>
  <c r="AL44" i="8"/>
  <c r="L52" i="8"/>
  <c r="BW60" i="8"/>
  <c r="CZ52" i="8"/>
  <c r="DJ52" i="8"/>
  <c r="EU63" i="8"/>
  <c r="CA25" i="8"/>
  <c r="AL26" i="8"/>
  <c r="BT43" i="8"/>
  <c r="BZ24" i="8"/>
  <c r="DF56" i="8"/>
  <c r="EC59" i="8"/>
  <c r="CQ25" i="8"/>
  <c r="GF24" i="8"/>
  <c r="BC54" i="8"/>
  <c r="FY47" i="8"/>
  <c r="DU42" i="8"/>
  <c r="CI25" i="8"/>
  <c r="GC28" i="8"/>
  <c r="CP20" i="8"/>
  <c r="DH20" i="8"/>
  <c r="AN42" i="8"/>
  <c r="E57" i="8"/>
  <c r="FV59" i="8"/>
  <c r="EM55" i="8"/>
  <c r="DH18" i="8"/>
  <c r="CJ58" i="8"/>
  <c r="AY47" i="8"/>
  <c r="BR56" i="8"/>
  <c r="CR50" i="8"/>
  <c r="CV42" i="8"/>
  <c r="FQ50" i="8"/>
  <c r="DM42" i="8"/>
  <c r="CZ48" i="8"/>
  <c r="FL50" i="8"/>
  <c r="AH23" i="8"/>
  <c r="CC25" i="8"/>
  <c r="EU22" i="8"/>
  <c r="BM49" i="8"/>
  <c r="BT45" i="8"/>
  <c r="GA44" i="8"/>
  <c r="FP50" i="8"/>
  <c r="DD23" i="8"/>
  <c r="CG21" i="8"/>
  <c r="CP22" i="8"/>
  <c r="EP60" i="8"/>
  <c r="DA60" i="8"/>
  <c r="S50" i="8"/>
  <c r="EH64" i="8"/>
  <c r="DX45" i="8"/>
  <c r="AV26" i="8"/>
  <c r="EG61" i="8"/>
  <c r="FZ19" i="8"/>
  <c r="FG64" i="8"/>
  <c r="FL18" i="8"/>
  <c r="EG59" i="8"/>
  <c r="I28" i="8"/>
  <c r="AN50" i="8"/>
  <c r="E47" i="8"/>
  <c r="DV49" i="8"/>
  <c r="FZ26" i="8"/>
  <c r="BC28" i="8"/>
  <c r="BJ19" i="8"/>
  <c r="AE56" i="8"/>
  <c r="AN27" i="8"/>
  <c r="CG56" i="8"/>
  <c r="FG45" i="8"/>
  <c r="FP63" i="8"/>
  <c r="GC65" i="8"/>
  <c r="BW48" i="8"/>
  <c r="BB53" i="8"/>
  <c r="CQ53" i="8"/>
  <c r="ER60" i="8"/>
  <c r="AZ25" i="8"/>
  <c r="DU63" i="8"/>
  <c r="AC27" i="8"/>
  <c r="AN48" i="8"/>
  <c r="CZ59" i="8"/>
  <c r="CY25" i="8"/>
  <c r="DA51" i="8"/>
  <c r="CP18" i="8"/>
  <c r="BY53" i="8"/>
  <c r="BC27" i="8"/>
  <c r="G29" i="7"/>
  <c r="ES23" i="8"/>
  <c r="FL59" i="8"/>
  <c r="AD17" i="8"/>
  <c r="GC64" i="8"/>
  <c r="BF46" i="8"/>
  <c r="DJ26" i="8"/>
  <c r="CO55" i="8"/>
  <c r="BD27" i="8"/>
  <c r="FP44" i="8"/>
  <c r="EJ59" i="8"/>
  <c r="DX47" i="8"/>
  <c r="BD56" i="8"/>
  <c r="CC20" i="8"/>
  <c r="G37" i="7"/>
  <c r="DM47" i="8"/>
  <c r="AC44" i="8"/>
  <c r="AY64" i="8"/>
  <c r="EJ46" i="8"/>
  <c r="DL27" i="8"/>
  <c r="Q45" i="8"/>
  <c r="BX50" i="8"/>
  <c r="FW63" i="8"/>
  <c r="FP56" i="8"/>
  <c r="DA43" i="8"/>
  <c r="EG54" i="8"/>
  <c r="AV51" i="8"/>
  <c r="CG49" i="8"/>
  <c r="L54" i="8"/>
  <c r="FV53" i="8"/>
  <c r="FV44" i="8"/>
  <c r="BC51" i="8"/>
  <c r="E55" i="8"/>
  <c r="AW60" i="8"/>
  <c r="BI49" i="8"/>
  <c r="CE26" i="8"/>
  <c r="BB63" i="8"/>
  <c r="DX65" i="8"/>
  <c r="CS43" i="8"/>
  <c r="FP45" i="8"/>
  <c r="AN58" i="8"/>
  <c r="I43" i="8"/>
  <c r="DL59" i="8"/>
  <c r="BN21" i="8"/>
  <c r="M27" i="8"/>
  <c r="CP28" i="8"/>
  <c r="AL43" i="8"/>
  <c r="BS20" i="8"/>
  <c r="CG60" i="8"/>
  <c r="CT61" i="8"/>
  <c r="BE59" i="8"/>
  <c r="BN52" i="8"/>
  <c r="H60" i="8"/>
  <c r="H54" i="8"/>
  <c r="AC58" i="8"/>
  <c r="Q57" i="8"/>
  <c r="BL60" i="8"/>
  <c r="BR54" i="8"/>
  <c r="CX43" i="8"/>
  <c r="BY51" i="8"/>
  <c r="CL59" i="8"/>
  <c r="EM53" i="8"/>
  <c r="AD53" i="8"/>
  <c r="BF52" i="8"/>
  <c r="EE63" i="8"/>
  <c r="F121" i="7"/>
  <c r="V90" i="4"/>
  <c r="W90" i="4" s="1"/>
  <c r="F132" i="7"/>
  <c r="BI22" i="8"/>
  <c r="L25" i="8"/>
  <c r="DM60" i="8"/>
  <c r="DJ18" i="8"/>
  <c r="CS17" i="8"/>
  <c r="BB47" i="8"/>
  <c r="EL51" i="8"/>
  <c r="F51" i="8"/>
  <c r="AT44" i="8"/>
  <c r="L61" i="8"/>
  <c r="FV50" i="8"/>
  <c r="BT62" i="8"/>
  <c r="BA61" i="8"/>
  <c r="EL65" i="8"/>
  <c r="CW60" i="8"/>
  <c r="DD49" i="8"/>
  <c r="R57" i="8"/>
  <c r="BT61" i="8"/>
  <c r="BN20" i="8"/>
  <c r="BJ48" i="8"/>
  <c r="AH56" i="8"/>
  <c r="AS43" i="8"/>
  <c r="DG50" i="8"/>
  <c r="BI42" i="8"/>
  <c r="L42" i="8"/>
  <c r="BT53" i="8"/>
  <c r="FS51" i="8"/>
  <c r="CZ50" i="8"/>
  <c r="CY50" i="8"/>
  <c r="BG104" i="8"/>
  <c r="CY104" i="8"/>
  <c r="CG20" i="8"/>
  <c r="AS52" i="8"/>
  <c r="EZ65" i="8"/>
  <c r="FN18" i="8"/>
  <c r="DM27" i="8"/>
  <c r="DS52" i="8"/>
  <c r="FL56" i="8"/>
  <c r="FQ47" i="8"/>
  <c r="EM44" i="8"/>
  <c r="CC47" i="8"/>
  <c r="EH63" i="8"/>
  <c r="BI63" i="8"/>
  <c r="EJ64" i="8"/>
  <c r="CW22" i="8"/>
  <c r="E51" i="8"/>
  <c r="AK65" i="8"/>
  <c r="DF23" i="8"/>
  <c r="FS52" i="8"/>
  <c r="H52" i="8"/>
  <c r="DA54" i="8"/>
  <c r="BE46" i="8"/>
  <c r="FA27" i="8"/>
  <c r="BQ51" i="8"/>
  <c r="FT47" i="8"/>
  <c r="EP18" i="8"/>
  <c r="AL54" i="8"/>
  <c r="Q16" i="8"/>
  <c r="AY19" i="8"/>
  <c r="E26" i="8"/>
  <c r="DH52" i="8"/>
  <c r="AD19" i="8"/>
  <c r="EH54" i="8"/>
  <c r="DR21" i="8"/>
  <c r="DP42" i="8"/>
  <c r="AL57" i="8"/>
  <c r="CR64" i="8"/>
  <c r="GB52" i="8"/>
  <c r="AX43" i="8"/>
  <c r="R62" i="8"/>
  <c r="CW65" i="8"/>
  <c r="CU54" i="8"/>
  <c r="BQ61" i="8"/>
  <c r="EP48" i="8"/>
  <c r="DC25" i="8"/>
  <c r="AY55" i="8"/>
  <c r="AE58" i="8"/>
  <c r="CC27" i="8"/>
  <c r="X19" i="8"/>
  <c r="FX24" i="8"/>
  <c r="R64" i="8"/>
  <c r="FQ64" i="8"/>
  <c r="DX58" i="8"/>
  <c r="FS48" i="8"/>
  <c r="CJ26" i="8"/>
  <c r="DX50" i="8"/>
  <c r="H45" i="8"/>
  <c r="Q56" i="8"/>
  <c r="AN54" i="8"/>
  <c r="CV58" i="8"/>
  <c r="FX44" i="8"/>
  <c r="DU18" i="8"/>
  <c r="CQ22" i="8"/>
  <c r="DA25" i="8"/>
  <c r="BR44" i="8"/>
  <c r="BH61" i="8"/>
  <c r="CH27" i="8"/>
  <c r="FU53" i="8"/>
  <c r="AS17" i="8"/>
  <c r="CH48" i="8"/>
  <c r="AT63" i="8"/>
  <c r="CR52" i="8"/>
  <c r="CI56" i="8"/>
  <c r="CA59" i="8"/>
  <c r="FQ48" i="8"/>
  <c r="CQ17" i="8"/>
  <c r="CX50" i="8"/>
  <c r="GB42" i="8"/>
  <c r="EU27" i="8"/>
  <c r="GF45" i="8"/>
  <c r="BZ51" i="8"/>
  <c r="DB52" i="8"/>
  <c r="F58" i="8"/>
  <c r="DS18" i="8"/>
  <c r="BL62" i="8"/>
  <c r="GI60" i="8"/>
  <c r="U52" i="8"/>
  <c r="AP65" i="8"/>
  <c r="CC52" i="8"/>
  <c r="BX49" i="8"/>
  <c r="AN61" i="8"/>
  <c r="BY27" i="8"/>
  <c r="BM43" i="8"/>
  <c r="DH61" i="8"/>
  <c r="ES19" i="8"/>
  <c r="BW62" i="8"/>
  <c r="FN54" i="8"/>
  <c r="FB50" i="8"/>
  <c r="CP52" i="8"/>
  <c r="CM58" i="8"/>
  <c r="CA61" i="8"/>
  <c r="EP26" i="8"/>
  <c r="AZ47" i="8"/>
  <c r="BT65" i="8"/>
  <c r="AC46" i="8"/>
  <c r="FN23" i="8"/>
  <c r="DM25" i="8"/>
  <c r="EE51" i="8"/>
  <c r="CG64" i="8"/>
  <c r="CA100" i="8"/>
  <c r="AD28" i="8"/>
  <c r="DP63" i="8"/>
  <c r="AD56" i="8"/>
  <c r="BZ54" i="8"/>
  <c r="EG28" i="8"/>
  <c r="CR59" i="8"/>
  <c r="EJ23" i="8"/>
  <c r="CZ63" i="8"/>
  <c r="BN60" i="8"/>
  <c r="AW58" i="8"/>
  <c r="BO50" i="8"/>
  <c r="BL50" i="8"/>
  <c r="FQ56" i="8"/>
  <c r="CL47" i="8"/>
  <c r="FA46" i="8"/>
  <c r="GB49" i="8"/>
  <c r="CK43" i="8"/>
  <c r="GA64" i="8"/>
  <c r="FG59" i="8"/>
  <c r="U26" i="8"/>
  <c r="DC20" i="8"/>
  <c r="AW44" i="8"/>
  <c r="AZ27" i="8"/>
  <c r="CN49" i="8"/>
  <c r="FW44" i="8"/>
  <c r="DL54" i="8"/>
  <c r="S49" i="8"/>
  <c r="DJ16" i="8"/>
  <c r="FG23" i="8"/>
  <c r="BS48" i="8"/>
  <c r="AL64" i="8"/>
  <c r="CT48" i="8"/>
  <c r="EJ44" i="8"/>
  <c r="BU100" i="8"/>
  <c r="CJ100" i="8"/>
  <c r="CX104" i="8"/>
  <c r="DX52" i="8"/>
  <c r="AN56" i="8"/>
  <c r="H50" i="8"/>
  <c r="BT51" i="8"/>
  <c r="BE44" i="8"/>
  <c r="EZ47" i="8"/>
  <c r="AN65" i="8"/>
  <c r="BT55" i="8"/>
  <c r="EZ61" i="8"/>
  <c r="BU52" i="8"/>
  <c r="EU59" i="8"/>
  <c r="BS42" i="8"/>
  <c r="EL61" i="8"/>
  <c r="AC61" i="8"/>
  <c r="EE50" i="8"/>
  <c r="BF64" i="8"/>
  <c r="AK54" i="8"/>
  <c r="T50" i="8"/>
  <c r="U47" i="8"/>
  <c r="GF55" i="8"/>
  <c r="BX61" i="8"/>
  <c r="EL42" i="8"/>
  <c r="BW64" i="8"/>
  <c r="EX55" i="8"/>
  <c r="CM64" i="8"/>
  <c r="BL59" i="8"/>
  <c r="U50" i="8"/>
  <c r="CY59" i="8"/>
  <c r="DK50" i="8"/>
  <c r="M57" i="8"/>
  <c r="BU56" i="8"/>
  <c r="AX61" i="8"/>
  <c r="CU61" i="8"/>
  <c r="EE42" i="8"/>
  <c r="CL56" i="8"/>
  <c r="BB51" i="8"/>
  <c r="EX46" i="8"/>
  <c r="CP46" i="8"/>
  <c r="DF47" i="8"/>
  <c r="EX48" i="8"/>
  <c r="FW57" i="8"/>
  <c r="DG63" i="8"/>
  <c r="FW62" i="8"/>
  <c r="DH59" i="8"/>
  <c r="CI48" i="8"/>
  <c r="CA63" i="8"/>
  <c r="FX65" i="8"/>
  <c r="DU49" i="8"/>
  <c r="CG62" i="8"/>
  <c r="CS54" i="8"/>
  <c r="BD52" i="8"/>
  <c r="GB61" i="8"/>
  <c r="BK51" i="8"/>
  <c r="BZ47" i="8"/>
  <c r="X55" i="8"/>
  <c r="FF60" i="8"/>
  <c r="G22" i="7"/>
  <c r="DK19" i="8"/>
  <c r="FA50" i="8"/>
  <c r="BY63" i="8"/>
  <c r="CC51" i="8"/>
  <c r="G50" i="8"/>
  <c r="S54" i="8"/>
  <c r="T63" i="8"/>
  <c r="DI51" i="8"/>
  <c r="CW24" i="8"/>
  <c r="BD62" i="8"/>
  <c r="BA43" i="8"/>
  <c r="R54" i="8"/>
  <c r="BC22" i="8"/>
  <c r="DX54" i="8"/>
  <c r="ES55" i="8"/>
  <c r="BE63" i="8"/>
  <c r="F43" i="8"/>
  <c r="CA46" i="8"/>
  <c r="CR26" i="8"/>
  <c r="CW56" i="8"/>
  <c r="E53" i="8"/>
  <c r="BK27" i="8"/>
  <c r="BY50" i="8"/>
  <c r="BC61" i="8"/>
  <c r="CO46" i="8"/>
  <c r="F22" i="8"/>
  <c r="CE49" i="8"/>
  <c r="BQ63" i="8"/>
  <c r="FT45" i="8"/>
  <c r="EH24" i="8"/>
  <c r="CX62" i="8"/>
  <c r="BX43" i="8"/>
  <c r="DB58" i="8"/>
  <c r="AK62" i="8"/>
  <c r="GI55" i="8"/>
  <c r="FT56" i="8"/>
  <c r="ER52" i="8"/>
  <c r="AH44" i="8"/>
  <c r="CT59" i="8"/>
  <c r="AN20" i="8"/>
  <c r="BS28" i="8"/>
  <c r="CA44" i="8"/>
  <c r="EE56" i="8"/>
  <c r="EG44" i="8"/>
  <c r="FZ20" i="8"/>
  <c r="BR61" i="8"/>
  <c r="T54" i="8"/>
  <c r="S60" i="8"/>
  <c r="AK60" i="8"/>
  <c r="DP45" i="8"/>
  <c r="AP56" i="8"/>
  <c r="DA49" i="8"/>
  <c r="DF57" i="8"/>
  <c r="CR61" i="8"/>
  <c r="DR18" i="8"/>
  <c r="O16" i="8"/>
  <c r="AP55" i="8"/>
  <c r="GB59" i="8"/>
  <c r="FV63" i="8"/>
  <c r="AK46" i="8"/>
  <c r="CS50" i="8"/>
  <c r="FW50" i="8"/>
  <c r="DP49" i="8"/>
  <c r="EC42" i="8"/>
  <c r="AZ59" i="8"/>
  <c r="EU65" i="8"/>
  <c r="AK55" i="8"/>
  <c r="CJ44" i="8"/>
  <c r="FW23" i="8"/>
  <c r="BA56" i="8"/>
  <c r="BX45" i="8"/>
  <c r="BZ65" i="8"/>
  <c r="AZ61" i="8"/>
  <c r="AX24" i="8"/>
  <c r="FF23" i="8"/>
  <c r="EP55" i="8"/>
  <c r="CY63" i="8"/>
  <c r="DG22" i="8"/>
  <c r="FL64" i="8"/>
  <c r="ES60" i="8"/>
  <c r="CU58" i="8"/>
  <c r="BS58" i="8"/>
  <c r="CE53" i="8"/>
  <c r="BH63" i="8"/>
  <c r="CP50" i="8"/>
  <c r="BZ46" i="8"/>
  <c r="FN42" i="8"/>
  <c r="DB60" i="8"/>
  <c r="CY42" i="8"/>
  <c r="CA58" i="8"/>
  <c r="DB51" i="8"/>
  <c r="DG45" i="8"/>
  <c r="GF49" i="8"/>
  <c r="AP61" i="8"/>
  <c r="AU65" i="8"/>
  <c r="DL52" i="8"/>
  <c r="CN20" i="8"/>
  <c r="FN59" i="8"/>
  <c r="EL50" i="8"/>
  <c r="BB18" i="8"/>
  <c r="CY54" i="8"/>
  <c r="DF54" i="8"/>
  <c r="DD65" i="8"/>
  <c r="DP19" i="8"/>
  <c r="CX46" i="8"/>
  <c r="FN52" i="8"/>
  <c r="DB64" i="8"/>
  <c r="BY57" i="8"/>
  <c r="CI50" i="8"/>
  <c r="CO60" i="8"/>
  <c r="FT64" i="8"/>
  <c r="BE24" i="8"/>
  <c r="BU42" i="8"/>
  <c r="DU64" i="8"/>
  <c r="FU52" i="8"/>
  <c r="EX23" i="8"/>
  <c r="FS17" i="8"/>
  <c r="X27" i="8"/>
  <c r="FQ18" i="8"/>
  <c r="CJ53" i="8"/>
  <c r="DJ60" i="8"/>
  <c r="AK23" i="8"/>
  <c r="H65" i="8"/>
  <c r="BU28" i="8"/>
  <c r="DD64" i="8"/>
  <c r="CS65" i="8"/>
  <c r="CE56" i="8"/>
  <c r="CV54" i="8"/>
  <c r="FB56" i="8"/>
  <c r="CK50" i="8"/>
  <c r="EH26" i="8"/>
  <c r="FX45" i="8"/>
  <c r="CO20" i="8"/>
  <c r="BW45" i="8"/>
  <c r="AE25" i="8"/>
  <c r="EH48" i="8"/>
  <c r="M63" i="8"/>
  <c r="G25" i="8"/>
  <c r="CO65" i="8"/>
  <c r="EG21" i="8"/>
  <c r="AD27" i="8"/>
  <c r="CM22" i="8"/>
  <c r="BO59" i="8"/>
  <c r="GF51" i="8"/>
  <c r="BC49" i="8"/>
  <c r="BU54" i="8"/>
  <c r="AL25" i="8"/>
  <c r="BO43" i="8"/>
  <c r="I46" i="8"/>
  <c r="U56" i="8"/>
  <c r="AP49" i="8"/>
  <c r="CV47" i="8"/>
  <c r="CN18" i="8"/>
  <c r="CH18" i="8"/>
  <c r="BI64" i="8"/>
  <c r="CI62" i="8"/>
  <c r="EH22" i="8"/>
  <c r="G43" i="8"/>
  <c r="EM49" i="8"/>
  <c r="DB63" i="8"/>
  <c r="ER20" i="8"/>
  <c r="CV65" i="8"/>
  <c r="AP25" i="8"/>
  <c r="BI20" i="8"/>
  <c r="AT52" i="8"/>
  <c r="S47" i="8"/>
  <c r="BH48" i="8"/>
  <c r="EU23" i="8"/>
  <c r="G60" i="8"/>
  <c r="DL55" i="8"/>
  <c r="BD49" i="8"/>
  <c r="BN48" i="8"/>
  <c r="FW25" i="8"/>
  <c r="BW58" i="8"/>
  <c r="BL17" i="8"/>
  <c r="DS42" i="8"/>
  <c r="EE44" i="8"/>
  <c r="AX58" i="8"/>
  <c r="FB16" i="8"/>
  <c r="AL21" i="8"/>
  <c r="U46" i="8"/>
  <c r="BK53" i="8"/>
  <c r="AW52" i="8"/>
  <c r="DA100" i="8"/>
  <c r="CK21" i="8"/>
  <c r="FB57" i="8"/>
  <c r="I53" i="8"/>
  <c r="CL17" i="8"/>
  <c r="CQ19" i="8"/>
  <c r="EE46" i="8"/>
  <c r="BL47" i="8"/>
  <c r="AL58" i="8"/>
  <c r="CP43" i="8"/>
  <c r="EZ48" i="8"/>
  <c r="BX55" i="8"/>
  <c r="S56" i="8"/>
  <c r="BK63" i="8"/>
  <c r="EX28" i="8"/>
  <c r="AE28" i="8"/>
  <c r="CY26" i="8"/>
  <c r="BM104" i="8"/>
  <c r="AP52" i="8"/>
  <c r="EG49" i="8"/>
  <c r="BI17" i="8"/>
  <c r="CK63" i="8"/>
  <c r="CT64" i="8"/>
  <c r="CJ65" i="8"/>
  <c r="BS62" i="8"/>
  <c r="GF44" i="8"/>
  <c r="AH46" i="8"/>
  <c r="FN100" i="8"/>
  <c r="AK22" i="8"/>
  <c r="CQ100" i="8"/>
  <c r="CA55" i="8"/>
  <c r="BF54" i="8"/>
  <c r="BG21" i="8"/>
  <c r="BS43" i="8"/>
  <c r="G57" i="8"/>
  <c r="I23" i="8"/>
  <c r="BF44" i="8"/>
  <c r="BO62" i="8"/>
  <c r="DA18" i="8"/>
  <c r="AW100" i="8"/>
  <c r="CS27" i="8"/>
  <c r="BZ26" i="8"/>
  <c r="AL51" i="8"/>
  <c r="AD61" i="8"/>
  <c r="AT50" i="8"/>
  <c r="FZ57" i="8"/>
  <c r="AY59" i="8"/>
  <c r="FN27" i="8"/>
  <c r="DC64" i="8"/>
  <c r="CC63" i="8"/>
  <c r="FX27" i="8"/>
  <c r="CR47" i="8"/>
  <c r="DM59" i="8"/>
  <c r="DS100" i="8"/>
  <c r="U64" i="8"/>
  <c r="BW46" i="8"/>
  <c r="R27" i="8"/>
  <c r="DC48" i="8"/>
  <c r="AU54" i="8"/>
  <c r="CN63" i="8"/>
  <c r="Q25" i="8"/>
  <c r="EH27" i="8"/>
  <c r="FG55" i="8"/>
  <c r="CG53" i="8"/>
  <c r="DJ64" i="8"/>
  <c r="BF51" i="8"/>
  <c r="CX24" i="8"/>
  <c r="AH49" i="8"/>
  <c r="GA53" i="8"/>
  <c r="EG24" i="8"/>
  <c r="BX53" i="8"/>
  <c r="AP48" i="8"/>
  <c r="GA18" i="8"/>
  <c r="AU28" i="8"/>
  <c r="CJ62" i="8"/>
  <c r="BU65" i="8"/>
  <c r="BU25" i="8"/>
  <c r="DL19" i="8"/>
  <c r="CX48" i="8"/>
  <c r="EK110" i="8"/>
  <c r="FV16" i="8"/>
  <c r="M21" i="8"/>
  <c r="FS20" i="8"/>
  <c r="DM20" i="8"/>
  <c r="AZ28" i="8"/>
  <c r="DC16" i="8"/>
  <c r="BI57" i="8"/>
  <c r="CN104" i="8"/>
  <c r="CY61" i="8"/>
  <c r="DG58" i="8"/>
  <c r="BR58" i="8"/>
  <c r="CT22" i="8"/>
  <c r="BY60" i="8"/>
  <c r="EJ50" i="8"/>
  <c r="EG65" i="8"/>
  <c r="EM62" i="8"/>
  <c r="DL20" i="8"/>
  <c r="AE22" i="8"/>
  <c r="CO43" i="8"/>
  <c r="BQ52" i="8"/>
  <c r="DM63" i="8"/>
  <c r="BR100" i="8"/>
  <c r="CS56" i="8"/>
  <c r="T27" i="8"/>
  <c r="EM51" i="8"/>
  <c r="H25" i="8"/>
  <c r="DJ62" i="8"/>
  <c r="BA16" i="8"/>
  <c r="BY24" i="8"/>
  <c r="BX59" i="8"/>
  <c r="BF18" i="8"/>
  <c r="CI27" i="8"/>
  <c r="FT19" i="8"/>
  <c r="AU27" i="8"/>
  <c r="H61" i="8"/>
  <c r="DG48" i="8"/>
  <c r="CS47" i="8"/>
  <c r="CE21" i="8"/>
  <c r="CN55" i="8"/>
  <c r="AU46" i="8"/>
  <c r="R18" i="8"/>
  <c r="EX18" i="8"/>
  <c r="G24" i="7"/>
  <c r="CP16" i="8"/>
  <c r="CU52" i="8"/>
  <c r="E24" i="8"/>
  <c r="EC50" i="8"/>
  <c r="H27" i="8"/>
  <c r="GB65" i="8"/>
  <c r="CH20" i="8"/>
  <c r="BY65" i="8"/>
  <c r="GF17" i="8"/>
  <c r="BR52" i="8"/>
  <c r="FB19" i="8"/>
  <c r="EL63" i="8"/>
  <c r="M47" i="8"/>
  <c r="CP63" i="8"/>
  <c r="DA44" i="8"/>
  <c r="EL44" i="8"/>
  <c r="AY43" i="8"/>
  <c r="GI19" i="8"/>
  <c r="FP58" i="8"/>
  <c r="Q48" i="8"/>
  <c r="I50" i="8"/>
  <c r="AS47" i="8"/>
  <c r="CP58" i="8"/>
  <c r="CH64" i="8"/>
  <c r="EP25" i="8"/>
  <c r="BT25" i="8"/>
  <c r="DC27" i="8"/>
  <c r="DL64" i="8"/>
  <c r="BJ46" i="8"/>
  <c r="E59" i="8"/>
  <c r="CT55" i="8"/>
  <c r="BC47" i="8"/>
  <c r="FV52" i="8"/>
  <c r="EJ65" i="8"/>
  <c r="CY53" i="8"/>
  <c r="G47" i="8"/>
  <c r="AD44" i="8"/>
  <c r="X26" i="8"/>
  <c r="BZ56" i="8"/>
  <c r="EM43" i="8"/>
  <c r="U22" i="8"/>
  <c r="CJ43" i="8"/>
  <c r="EM20" i="8"/>
  <c r="FS45" i="8"/>
  <c r="CE45" i="8"/>
  <c r="FF100" i="8"/>
  <c r="BH18" i="8"/>
  <c r="EE54" i="8"/>
  <c r="EH20" i="8"/>
  <c r="EU46" i="8"/>
  <c r="ER45" i="8"/>
  <c r="BS55" i="8"/>
  <c r="FA64" i="8"/>
  <c r="BK56" i="8"/>
  <c r="DR46" i="8"/>
  <c r="EP23" i="8"/>
  <c r="U27" i="8"/>
  <c r="DB27" i="8"/>
  <c r="EJ60" i="8"/>
  <c r="AY46" i="8"/>
  <c r="AN25" i="8"/>
  <c r="AT18" i="8"/>
  <c r="I26" i="8"/>
  <c r="GF58" i="8"/>
  <c r="EC47" i="8"/>
  <c r="EM45" i="8"/>
  <c r="F54" i="8"/>
  <c r="DI17" i="8"/>
  <c r="BJ22" i="8"/>
  <c r="F27" i="8"/>
  <c r="CK18" i="8"/>
  <c r="BL63" i="8"/>
  <c r="R26" i="8"/>
  <c r="BT56" i="8"/>
  <c r="L16" i="8"/>
  <c r="AE44" i="8"/>
  <c r="BX28" i="8"/>
  <c r="BB19" i="8"/>
  <c r="BU48" i="8"/>
  <c r="BS52" i="8"/>
  <c r="DI49" i="8"/>
  <c r="FZ63" i="8"/>
  <c r="GC50" i="8"/>
  <c r="BR19" i="8"/>
  <c r="DG54" i="8"/>
  <c r="DF16" i="8"/>
  <c r="DL16" i="8"/>
  <c r="FN22" i="8"/>
  <c r="BZ61" i="8"/>
  <c r="AH18" i="8"/>
  <c r="AP51" i="8"/>
  <c r="EG45" i="8"/>
  <c r="DR44" i="8"/>
  <c r="AE51" i="8"/>
  <c r="EG23" i="8"/>
  <c r="G21" i="8"/>
  <c r="CY57" i="8"/>
  <c r="I65" i="8"/>
  <c r="EC65" i="8"/>
  <c r="BH19" i="8"/>
  <c r="EJ51" i="8"/>
  <c r="EZ63" i="8"/>
  <c r="FF52" i="8"/>
  <c r="BW43" i="8"/>
  <c r="CX63" i="8"/>
  <c r="BA100" i="8"/>
  <c r="GF61" i="8"/>
  <c r="ES65" i="8"/>
  <c r="GC56" i="8"/>
  <c r="BL23" i="8"/>
  <c r="BS63" i="8"/>
  <c r="CM45" i="8"/>
  <c r="FP26" i="8"/>
  <c r="DF44" i="8"/>
  <c r="FW52" i="8"/>
  <c r="CH59" i="8"/>
  <c r="CU21" i="8"/>
  <c r="BJ20" i="8"/>
  <c r="CZ22" i="8"/>
  <c r="CC43" i="8"/>
  <c r="DX21" i="8"/>
  <c r="BD17" i="8"/>
  <c r="GA19" i="8"/>
  <c r="DM52" i="8"/>
  <c r="FN61" i="8"/>
  <c r="EE57" i="8"/>
  <c r="DH60" i="8"/>
  <c r="DX42" i="8"/>
  <c r="EX25" i="8"/>
  <c r="CT20" i="8"/>
  <c r="DG100" i="8"/>
  <c r="DC60" i="8"/>
  <c r="BH100" i="8"/>
  <c r="AT21" i="8"/>
  <c r="DJ46" i="8"/>
  <c r="CA48" i="8"/>
  <c r="AW18" i="8"/>
  <c r="G27" i="7"/>
  <c r="BY47" i="8"/>
  <c r="EJ55" i="8"/>
  <c r="BS25" i="8"/>
  <c r="AH47" i="8"/>
  <c r="BH20" i="8"/>
  <c r="CV20" i="8"/>
  <c r="CM20" i="8"/>
  <c r="T56" i="8"/>
  <c r="AZ52" i="8"/>
  <c r="BA20" i="8"/>
  <c r="BQ64" i="8"/>
  <c r="BO64" i="8"/>
  <c r="EZ55" i="8"/>
  <c r="AU50" i="8"/>
  <c r="BU63" i="8"/>
  <c r="DG20" i="8"/>
  <c r="FW48" i="8"/>
  <c r="R43" i="8"/>
  <c r="FF51" i="8"/>
  <c r="CM63" i="8"/>
  <c r="G54" i="8"/>
  <c r="AV63" i="8"/>
  <c r="CE20" i="8"/>
  <c r="EU48" i="8"/>
  <c r="BF19" i="8"/>
  <c r="EJ28" i="8"/>
  <c r="R56" i="8"/>
  <c r="DD55" i="8"/>
  <c r="AP47" i="8"/>
  <c r="DV20" i="8"/>
  <c r="DV52" i="8"/>
  <c r="DV59" i="8"/>
  <c r="O43" i="8"/>
  <c r="O20" i="8"/>
  <c r="O60" i="8"/>
  <c r="AQ110" i="8"/>
  <c r="GE29" i="8"/>
  <c r="AQ29" i="8"/>
  <c r="AQ68" i="8" s="1"/>
  <c r="AQ72" i="8" s="1"/>
  <c r="AQ101" i="8" s="1"/>
  <c r="AQ105" i="8" s="1"/>
  <c r="BV29" i="8"/>
  <c r="BV68" i="8" s="1"/>
  <c r="BV72" i="8" s="1"/>
  <c r="BV101" i="8" s="1"/>
  <c r="BV105" i="8" s="1"/>
  <c r="EW110" i="8"/>
  <c r="CY65" i="8"/>
  <c r="AY61" i="8"/>
  <c r="GA45" i="8"/>
  <c r="CR42" i="8"/>
  <c r="GA28" i="8"/>
  <c r="EJ53" i="8"/>
  <c r="DL48" i="8"/>
  <c r="DD46" i="8"/>
  <c r="AK49" i="8"/>
  <c r="CA20" i="8"/>
  <c r="AX44" i="8"/>
  <c r="CT42" i="8"/>
  <c r="X64" i="8"/>
  <c r="AE54" i="8"/>
  <c r="GI20" i="8"/>
  <c r="EJ21" i="8"/>
  <c r="CN61" i="8"/>
  <c r="EH59" i="8"/>
  <c r="AL50" i="8"/>
  <c r="CI49" i="8"/>
  <c r="CE51" i="8"/>
  <c r="BD53" i="8"/>
  <c r="AN22" i="8"/>
  <c r="AP59" i="8"/>
  <c r="FY45" i="8"/>
  <c r="FZ47" i="8"/>
  <c r="CC48" i="8"/>
  <c r="BD100" i="8"/>
  <c r="DU26" i="8"/>
  <c r="CV21" i="8"/>
  <c r="AC53" i="8"/>
  <c r="CL19" i="8"/>
  <c r="FN20" i="8"/>
  <c r="ES20" i="8"/>
  <c r="FV46" i="8"/>
  <c r="FB26" i="8"/>
  <c r="FW20" i="8"/>
  <c r="BJ100" i="8"/>
  <c r="S65" i="8"/>
  <c r="DC58" i="8"/>
  <c r="GA54" i="8"/>
  <c r="DH28" i="8"/>
  <c r="BF48" i="8"/>
  <c r="AL20" i="8"/>
  <c r="BX57" i="8"/>
  <c r="BD19" i="8"/>
  <c r="BQ17" i="8"/>
  <c r="FN43" i="8"/>
  <c r="BH21" i="8"/>
  <c r="DH100" i="8"/>
  <c r="DC51" i="8"/>
  <c r="CH52" i="8"/>
  <c r="FF28" i="8"/>
  <c r="CK45" i="8"/>
  <c r="AX21" i="8"/>
  <c r="E49" i="8"/>
  <c r="BZ58" i="8"/>
  <c r="DC54" i="8"/>
  <c r="DU17" i="8"/>
  <c r="FZ56" i="8"/>
  <c r="FP28" i="8"/>
  <c r="EU42" i="8"/>
  <c r="CJ63" i="8"/>
  <c r="AP26" i="8"/>
  <c r="AU20" i="8"/>
  <c r="DK62" i="8"/>
  <c r="AP28" i="8"/>
  <c r="FL23" i="8"/>
  <c r="AU56" i="8"/>
  <c r="CC62" i="8"/>
  <c r="GI64" i="8"/>
  <c r="EM47" i="8"/>
  <c r="AL48" i="8"/>
  <c r="BE20" i="8"/>
  <c r="AZ22" i="8"/>
  <c r="EI66" i="8"/>
  <c r="EI110" i="8" s="1"/>
  <c r="CK55" i="8"/>
  <c r="BY48" i="8"/>
  <c r="EC45" i="8"/>
  <c r="BB56" i="8"/>
  <c r="AV47" i="8"/>
  <c r="AE48" i="8"/>
  <c r="CX55" i="8"/>
  <c r="EG51" i="8"/>
  <c r="CO52" i="8"/>
  <c r="I60" i="8"/>
  <c r="BS54" i="8"/>
  <c r="S53" i="8"/>
  <c r="BB20" i="8"/>
  <c r="EZ45" i="8"/>
  <c r="FS60" i="8"/>
  <c r="FN19" i="8"/>
  <c r="BT47" i="8"/>
  <c r="BH27" i="8"/>
  <c r="AD50" i="8"/>
  <c r="FZ54" i="8"/>
  <c r="DD20" i="8"/>
  <c r="EC53" i="8"/>
  <c r="CI44" i="8"/>
  <c r="BJ53" i="8"/>
  <c r="EC56" i="8"/>
  <c r="AD100" i="8"/>
  <c r="DM19" i="8"/>
  <c r="BL26" i="8"/>
  <c r="BU27" i="8"/>
  <c r="S63" i="8"/>
  <c r="F61" i="8"/>
  <c r="I55" i="8"/>
  <c r="CK24" i="8"/>
  <c r="DP48" i="8"/>
  <c r="FF42" i="8"/>
  <c r="BE56" i="8"/>
  <c r="DV24" i="8"/>
  <c r="EM23" i="8"/>
  <c r="BO61" i="8"/>
  <c r="EZ28" i="8"/>
  <c r="BE18" i="8"/>
  <c r="CE28" i="8"/>
  <c r="AW20" i="8"/>
  <c r="AS22" i="8"/>
  <c r="DP43" i="8"/>
  <c r="CT28" i="8"/>
  <c r="FF22" i="8"/>
  <c r="CM18" i="8"/>
  <c r="BM51" i="8"/>
  <c r="GB18" i="8"/>
  <c r="FT18" i="8"/>
  <c r="EP65" i="8"/>
  <c r="DB19" i="8"/>
  <c r="DS62" i="8"/>
  <c r="BD42" i="8"/>
  <c r="H57" i="8"/>
  <c r="DD52" i="8"/>
  <c r="BM27" i="8"/>
  <c r="EG56" i="8"/>
  <c r="Q62" i="8"/>
  <c r="FP53" i="8"/>
  <c r="AY45" i="8"/>
  <c r="CK20" i="8"/>
  <c r="CN17" i="8"/>
  <c r="AH59" i="8"/>
  <c r="BT22" i="8"/>
  <c r="AC20" i="8"/>
  <c r="I42" i="8"/>
  <c r="EM65" i="8"/>
  <c r="DU20" i="8"/>
  <c r="DR20" i="8"/>
  <c r="CC59" i="8"/>
  <c r="CV59" i="8"/>
  <c r="E63" i="8"/>
  <c r="DX20" i="8"/>
  <c r="FX20" i="8"/>
  <c r="BI28" i="8"/>
  <c r="CM61" i="8"/>
  <c r="FP65" i="8"/>
  <c r="Q60" i="8"/>
  <c r="BT58" i="8"/>
  <c r="EP59" i="8"/>
  <c r="DU24" i="8"/>
  <c r="AT61" i="8"/>
  <c r="AW17" i="8"/>
  <c r="AY20" i="8"/>
  <c r="FV22" i="8"/>
  <c r="BC58" i="8"/>
  <c r="EX21" i="8"/>
  <c r="CL24" i="8"/>
  <c r="FB17" i="8"/>
  <c r="BS65" i="8"/>
  <c r="CT53" i="8"/>
  <c r="DX27" i="8"/>
  <c r="EJ56" i="8"/>
  <c r="CR46" i="8"/>
  <c r="X58" i="8"/>
  <c r="CS61" i="8"/>
  <c r="FZ17" i="8"/>
  <c r="BW28" i="8"/>
  <c r="AP45" i="8"/>
  <c r="BH50" i="8"/>
  <c r="AS42" i="8"/>
  <c r="BQ26" i="8"/>
  <c r="EL47" i="8"/>
  <c r="CU20" i="8"/>
  <c r="DI55" i="8"/>
  <c r="DI48" i="8"/>
  <c r="DJ63" i="8"/>
  <c r="BM16" i="8"/>
  <c r="EG20" i="8"/>
  <c r="CU25" i="8"/>
  <c r="CU65" i="8"/>
  <c r="G26" i="7"/>
  <c r="M64" i="8"/>
  <c r="CV61" i="8"/>
  <c r="DU59" i="8"/>
  <c r="AS20" i="8"/>
  <c r="G20" i="8"/>
  <c r="FZ52" i="8"/>
  <c r="EM60" i="8"/>
  <c r="CW25" i="8"/>
  <c r="CS24" i="8"/>
  <c r="X44" i="8"/>
  <c r="CN51" i="8"/>
  <c r="DM21" i="8"/>
  <c r="T42" i="8"/>
  <c r="BJ55" i="8"/>
  <c r="FS65" i="8"/>
  <c r="DS16" i="8"/>
  <c r="G21" i="7"/>
  <c r="CQ47" i="8"/>
  <c r="FS26" i="8"/>
  <c r="FF64" i="8"/>
  <c r="AN64" i="8"/>
  <c r="BL48" i="8"/>
  <c r="DK100" i="8"/>
  <c r="ES49" i="8"/>
  <c r="DJ49" i="8"/>
  <c r="DD48" i="8"/>
  <c r="GF54" i="8"/>
  <c r="DD45" i="8"/>
  <c r="G20" i="7"/>
  <c r="DX56" i="8"/>
  <c r="BO19" i="8"/>
  <c r="E33" i="7"/>
  <c r="AO66" i="8"/>
  <c r="AO110" i="8" s="1"/>
  <c r="EK29" i="8"/>
  <c r="EK68" i="8" s="1"/>
  <c r="EK72" i="8" s="1"/>
  <c r="EK101" i="8" s="1"/>
  <c r="EK105" i="8" s="1"/>
  <c r="FJ68" i="8"/>
  <c r="FJ72" i="8" s="1"/>
  <c r="FJ101" i="8" s="1"/>
  <c r="FJ105" i="8" s="1"/>
  <c r="ET110" i="8"/>
  <c r="ET87" i="8"/>
  <c r="CB66" i="8"/>
  <c r="CB110" i="8" s="1"/>
  <c r="AM81" i="8"/>
  <c r="DZ29" i="8"/>
  <c r="FR29" i="8"/>
  <c r="FR68" i="8" s="1"/>
  <c r="FR72" i="8" s="1"/>
  <c r="FR101" i="8" s="1"/>
  <c r="FR105" i="8" s="1"/>
  <c r="DW81" i="8"/>
  <c r="GG81" i="8"/>
  <c r="FD29" i="8"/>
  <c r="FD68" i="8" s="1"/>
  <c r="FD72" i="8" s="1"/>
  <c r="FD101" i="8" s="1"/>
  <c r="FD105" i="8" s="1"/>
  <c r="W110" i="8"/>
  <c r="FI110" i="8"/>
  <c r="EI29" i="8"/>
  <c r="FR110" i="8"/>
  <c r="K68" i="8"/>
  <c r="K72" i="8" s="1"/>
  <c r="K101" i="8" s="1"/>
  <c r="K105" i="8" s="1"/>
  <c r="V66" i="8"/>
  <c r="V110" i="8" s="1"/>
  <c r="K81" i="8"/>
  <c r="DT81" i="8"/>
  <c r="GD81" i="8"/>
  <c r="DO66" i="8"/>
  <c r="DO110" i="8" s="1"/>
  <c r="AF87" i="8"/>
  <c r="DZ68" i="8"/>
  <c r="DZ72" i="8" s="1"/>
  <c r="DZ101" i="8" s="1"/>
  <c r="DZ105" i="8" s="1"/>
  <c r="FM29" i="8"/>
  <c r="FM68" i="8" s="1"/>
  <c r="FM72" i="8" s="1"/>
  <c r="FM101" i="8" s="1"/>
  <c r="FM105" i="8" s="1"/>
  <c r="FM110" i="8"/>
  <c r="DO29" i="8"/>
  <c r="BP81" i="8"/>
  <c r="FC29" i="8"/>
  <c r="FC68" i="8" s="1"/>
  <c r="FC72" i="8" s="1"/>
  <c r="FC101" i="8" s="1"/>
  <c r="FC105" i="8" s="1"/>
  <c r="AM29" i="8"/>
  <c r="AM68" i="8" s="1"/>
  <c r="AM72" i="8" s="1"/>
  <c r="AM101" i="8" s="1"/>
  <c r="AM105" i="8" s="1"/>
  <c r="AM110" i="8"/>
  <c r="K87" i="8"/>
  <c r="FM81" i="8"/>
  <c r="Y66" i="8"/>
  <c r="Y68" i="8" s="1"/>
  <c r="Y72" i="8" s="1"/>
  <c r="Y101" i="8" s="1"/>
  <c r="Y105" i="8" s="1"/>
  <c r="W81" i="8"/>
  <c r="N29" i="8"/>
  <c r="N68" i="8" s="1"/>
  <c r="N72" i="8" s="1"/>
  <c r="N101" i="8" s="1"/>
  <c r="N105" i="8" s="1"/>
  <c r="AI87" i="8"/>
  <c r="DT29" i="8"/>
  <c r="DT68" i="8" s="1"/>
  <c r="DT72" i="8" s="1"/>
  <c r="DT101" i="8" s="1"/>
  <c r="DT105" i="8" s="1"/>
  <c r="W68" i="8"/>
  <c r="W72" i="8" s="1"/>
  <c r="W101" i="8" s="1"/>
  <c r="W105" i="8" s="1"/>
  <c r="EO29" i="8"/>
  <c r="EO68" i="8" s="1"/>
  <c r="EO72" i="8" s="1"/>
  <c r="EO101" i="8" s="1"/>
  <c r="EO105" i="8" s="1"/>
  <c r="Y87" i="8"/>
  <c r="N110" i="8"/>
  <c r="ED66" i="8"/>
  <c r="ED110" i="8" s="1"/>
  <c r="Z81" i="8"/>
  <c r="EA81" i="8"/>
  <c r="EV29" i="8"/>
  <c r="EV68" i="8" s="1"/>
  <c r="EV72" i="8" s="1"/>
  <c r="EV101" i="8" s="1"/>
  <c r="EV105" i="8" s="1"/>
  <c r="FO68" i="8"/>
  <c r="FO72" i="8" s="1"/>
  <c r="FO101" i="8" s="1"/>
  <c r="FO105" i="8" s="1"/>
  <c r="EY68" i="8"/>
  <c r="EY72" i="8" s="1"/>
  <c r="EY101" i="8" s="1"/>
  <c r="EY105" i="8" s="1"/>
  <c r="EB110" i="8"/>
  <c r="EV110" i="8"/>
  <c r="EY110" i="8"/>
  <c r="FD110" i="8"/>
  <c r="EW87" i="8"/>
  <c r="ET68" i="8"/>
  <c r="ET72" i="8" s="1"/>
  <c r="ET101" i="8" s="1"/>
  <c r="ET105" i="8" s="1"/>
  <c r="AR29" i="8"/>
  <c r="AR68" i="8" s="1"/>
  <c r="AR72" i="8" s="1"/>
  <c r="AR101" i="8" s="1"/>
  <c r="AR105" i="8" s="1"/>
  <c r="EV88" i="8"/>
  <c r="FO87" i="8"/>
  <c r="AB66" i="8"/>
  <c r="AB110" i="8" s="1"/>
  <c r="AR110" i="8"/>
  <c r="FO110" i="8"/>
  <c r="AQ81" i="8"/>
  <c r="EB81" i="8"/>
  <c r="DE29" i="8"/>
  <c r="DE68" i="8" s="1"/>
  <c r="DE72" i="8" s="1"/>
  <c r="DE101" i="8" s="1"/>
  <c r="DE105" i="8" s="1"/>
  <c r="FE110" i="8"/>
  <c r="EY87" i="8"/>
  <c r="K110" i="8"/>
  <c r="Z87" i="8"/>
  <c r="EQ87" i="8"/>
  <c r="CF81" i="8"/>
  <c r="AR81" i="8"/>
  <c r="EA110" i="8"/>
  <c r="FC110" i="8"/>
  <c r="J87" i="8"/>
  <c r="GH29" i="8"/>
  <c r="GH68" i="8" s="1"/>
  <c r="GH72" i="8" s="1"/>
  <c r="GH101" i="8" s="1"/>
  <c r="GH105" i="8" s="1"/>
  <c r="AB29" i="8"/>
  <c r="EN66" i="8"/>
  <c r="EN68" i="8" s="1"/>
  <c r="EN72" i="8" s="1"/>
  <c r="EN101" i="8" s="1"/>
  <c r="EN105" i="8" s="1"/>
  <c r="DY81" i="8"/>
  <c r="EQ110" i="8"/>
  <c r="GH110" i="8"/>
  <c r="EF110" i="8"/>
  <c r="BP29" i="8"/>
  <c r="BP68" i="8" s="1"/>
  <c r="BP72" i="8" s="1"/>
  <c r="BP101" i="8" s="1"/>
  <c r="BP105" i="8" s="1"/>
  <c r="EO110" i="8"/>
  <c r="P29" i="8"/>
  <c r="AG81" i="8"/>
  <c r="EB29" i="8"/>
  <c r="EB68" i="8" s="1"/>
  <c r="EB72" i="8" s="1"/>
  <c r="EB101" i="8" s="1"/>
  <c r="EB105" i="8" s="1"/>
  <c r="P66" i="8"/>
  <c r="P110" i="8" s="1"/>
  <c r="ET88" i="8"/>
  <c r="DN110" i="8"/>
  <c r="DZ110" i="8"/>
  <c r="Y110" i="8"/>
  <c r="FE29" i="8"/>
  <c r="FE68" i="8" s="1"/>
  <c r="FE72" i="8" s="1"/>
  <c r="FE101" i="8" s="1"/>
  <c r="FE105" i="8" s="1"/>
  <c r="DN29" i="8"/>
  <c r="DN68" i="8" s="1"/>
  <c r="DN72" i="8" s="1"/>
  <c r="DN101" i="8" s="1"/>
  <c r="DN105" i="8" s="1"/>
  <c r="BV110" i="8"/>
  <c r="EA29" i="8"/>
  <c r="EA68" i="8" s="1"/>
  <c r="EA72" i="8" s="1"/>
  <c r="EA101" i="8" s="1"/>
  <c r="EA105" i="8" s="1"/>
  <c r="EY88" i="8"/>
  <c r="ED29" i="8"/>
  <c r="AA66" i="8"/>
  <c r="AA110" i="8" s="1"/>
  <c r="DN88" i="8"/>
  <c r="EN87" i="8"/>
  <c r="V29" i="8"/>
  <c r="FH29" i="8"/>
  <c r="FH68" i="8" s="1"/>
  <c r="FH72" i="8" s="1"/>
  <c r="FH101" i="8" s="1"/>
  <c r="FH105" i="8" s="1"/>
  <c r="BP110" i="8"/>
  <c r="W87" i="8"/>
  <c r="BV81" i="8"/>
  <c r="CD29" i="8"/>
  <c r="CD68" i="8" s="1"/>
  <c r="CD72" i="8" s="1"/>
  <c r="CD101" i="8" s="1"/>
  <c r="CD105" i="8" s="1"/>
  <c r="FH110" i="8"/>
  <c r="DZ81" i="8"/>
  <c r="CB87" i="8"/>
  <c r="AF66" i="8"/>
  <c r="AF110" i="8" s="1"/>
  <c r="FR88" i="8"/>
  <c r="EF29" i="8"/>
  <c r="EF68" i="8" s="1"/>
  <c r="EF72" i="8" s="1"/>
  <c r="EF101" i="8" s="1"/>
  <c r="EF105" i="8" s="1"/>
  <c r="GE66" i="8"/>
  <c r="GE110" i="8" s="1"/>
  <c r="DE81" i="8"/>
  <c r="FK110" i="8"/>
  <c r="CF29" i="8"/>
  <c r="CF68" i="8" s="1"/>
  <c r="CF72" i="8" s="1"/>
  <c r="CF101" i="8" s="1"/>
  <c r="CF105" i="8" s="1"/>
  <c r="DY110" i="8"/>
  <c r="FI81" i="8"/>
  <c r="EQ81" i="8"/>
  <c r="EW68" i="8"/>
  <c r="EW72" i="8" s="1"/>
  <c r="EW101" i="8" s="1"/>
  <c r="EW105" i="8" s="1"/>
  <c r="EF87" i="8"/>
  <c r="AI66" i="8"/>
  <c r="AI110" i="8" s="1"/>
  <c r="CD110" i="8"/>
  <c r="AG87" i="8"/>
  <c r="DY29" i="8"/>
  <c r="DY68" i="8" s="1"/>
  <c r="DY72" i="8" s="1"/>
  <c r="DY101" i="8" s="1"/>
  <c r="DY105" i="8" s="1"/>
  <c r="GH81" i="8"/>
  <c r="DQ66" i="8"/>
  <c r="DQ110" i="8" s="1"/>
  <c r="CF110" i="8"/>
  <c r="FK29" i="8"/>
  <c r="FK68" i="8" s="1"/>
  <c r="FK72" i="8" s="1"/>
  <c r="FK101" i="8" s="1"/>
  <c r="FK105" i="8" s="1"/>
  <c r="FJ87" i="8"/>
  <c r="GG29" i="8"/>
  <c r="GG68" i="8" s="1"/>
  <c r="GG72" i="8" s="1"/>
  <c r="GG101" i="8" s="1"/>
  <c r="GG105" i="8" s="1"/>
  <c r="FJ110" i="8"/>
  <c r="GD110" i="8"/>
  <c r="GG110" i="8"/>
  <c r="DW110" i="8"/>
  <c r="AA29" i="8"/>
  <c r="FI29" i="8"/>
  <c r="FI68" i="8" s="1"/>
  <c r="FI72" i="8" s="1"/>
  <c r="FI101" i="8" s="1"/>
  <c r="FI105" i="8" s="1"/>
  <c r="EK81" i="8"/>
  <c r="DW29" i="8"/>
  <c r="DW68" i="8" s="1"/>
  <c r="DW72" i="8" s="1"/>
  <c r="DW101" i="8" s="1"/>
  <c r="DW105" i="8" s="1"/>
  <c r="AO29" i="8"/>
  <c r="GD29" i="8"/>
  <c r="GD68" i="8" s="1"/>
  <c r="GD72" i="8" s="1"/>
  <c r="GD101" i="8" s="1"/>
  <c r="GD105" i="8" s="1"/>
  <c r="N81" i="8"/>
  <c r="ES57" i="8"/>
  <c r="FY55" i="8"/>
  <c r="DB61" i="8"/>
  <c r="DH21" i="8"/>
  <c r="FF56" i="8"/>
  <c r="AU61" i="8"/>
  <c r="AV42" i="8"/>
  <c r="BA64" i="8"/>
  <c r="FU16" i="8"/>
  <c r="BQ45" i="8"/>
  <c r="FA62" i="8"/>
  <c r="BQ21" i="8"/>
  <c r="DF52" i="8"/>
  <c r="AU48" i="8"/>
  <c r="FV48" i="8"/>
  <c r="BR46" i="8"/>
  <c r="FA47" i="8"/>
  <c r="AX51" i="8"/>
  <c r="M23" i="8"/>
  <c r="AW47" i="8"/>
  <c r="DI22" i="8"/>
  <c r="AH26" i="8"/>
  <c r="DU19" i="8"/>
  <c r="DC22" i="8"/>
  <c r="BE53" i="8"/>
  <c r="DJ23" i="8"/>
  <c r="FQ57" i="8"/>
  <c r="DS21" i="8"/>
  <c r="FG44" i="8"/>
  <c r="U45" i="8"/>
  <c r="CJ48" i="8"/>
  <c r="CL27" i="8"/>
  <c r="BO54" i="8"/>
  <c r="CA42" i="8"/>
  <c r="FA17" i="8"/>
  <c r="GA23" i="8"/>
  <c r="M50" i="8"/>
  <c r="FG52" i="8"/>
  <c r="AX16" i="8"/>
  <c r="EC26" i="8"/>
  <c r="ES100" i="8"/>
  <c r="CQ44" i="8"/>
  <c r="DG61" i="8"/>
  <c r="EZ24" i="8"/>
  <c r="FQ23" i="8"/>
  <c r="DB49" i="8"/>
  <c r="FV64" i="8"/>
  <c r="DM53" i="8"/>
  <c r="DI18" i="8"/>
  <c r="L59" i="8"/>
  <c r="BH25" i="8"/>
  <c r="DF59" i="8"/>
  <c r="BE42" i="8"/>
  <c r="BH47" i="8"/>
  <c r="FQ60" i="8"/>
  <c r="DJ57" i="8"/>
  <c r="FF58" i="8"/>
  <c r="GC42" i="8"/>
  <c r="GF16" i="8"/>
  <c r="CH63" i="8"/>
  <c r="FG60" i="8"/>
  <c r="O17" i="8"/>
  <c r="AC21" i="8"/>
  <c r="GI18" i="8"/>
  <c r="GI52" i="8"/>
  <c r="BA17" i="8"/>
  <c r="O64" i="8"/>
  <c r="R19" i="8"/>
  <c r="CM48" i="8"/>
  <c r="AW27" i="8"/>
  <c r="AT28" i="8"/>
  <c r="O18" i="8"/>
  <c r="DH49" i="8"/>
  <c r="BA50" i="8"/>
  <c r="T61" i="8"/>
  <c r="BK16" i="8"/>
  <c r="AT42" i="8"/>
  <c r="AW16" i="8"/>
  <c r="FZ18" i="8"/>
  <c r="FT26" i="8"/>
  <c r="DL50" i="8"/>
  <c r="EL48" i="8"/>
  <c r="CO25" i="8"/>
  <c r="CE42" i="8"/>
  <c r="DI100" i="8"/>
  <c r="R52" i="8"/>
  <c r="DG18" i="8"/>
  <c r="G62" i="8"/>
  <c r="DG19" i="8"/>
  <c r="DM16" i="8"/>
  <c r="DH65" i="8"/>
  <c r="FU43" i="8"/>
  <c r="CP65" i="8"/>
  <c r="BD21" i="8"/>
  <c r="FY44" i="8"/>
  <c r="BM22" i="8"/>
  <c r="CV49" i="8"/>
  <c r="F45" i="8"/>
  <c r="EC51" i="8"/>
  <c r="DR58" i="8"/>
  <c r="DH54" i="8"/>
  <c r="DR55" i="8"/>
  <c r="CJ52" i="8"/>
  <c r="BN59" i="8"/>
  <c r="FB25" i="8"/>
  <c r="DM100" i="8"/>
  <c r="BO56" i="8"/>
  <c r="CL22" i="8"/>
  <c r="DR51" i="8"/>
  <c r="CC28" i="8"/>
  <c r="S45" i="8"/>
  <c r="GA57" i="8"/>
  <c r="M55" i="8"/>
  <c r="EZ50" i="8"/>
  <c r="GF28" i="8"/>
  <c r="CQ59" i="8"/>
  <c r="BN46" i="8"/>
  <c r="BD25" i="8"/>
  <c r="AZ45" i="8"/>
  <c r="CU17" i="8"/>
  <c r="CA65" i="8"/>
  <c r="CX59" i="8"/>
  <c r="AS19" i="8"/>
  <c r="GB28" i="8"/>
  <c r="DB48" i="8"/>
  <c r="AW19" i="8"/>
  <c r="BJ17" i="8"/>
  <c r="DH56" i="8"/>
  <c r="FL48" i="8"/>
  <c r="EU26" i="8"/>
  <c r="CK26" i="8"/>
  <c r="DC63" i="8"/>
  <c r="FW42" i="8"/>
  <c r="S26" i="8"/>
  <c r="R104" i="8"/>
  <c r="FQ16" i="8"/>
  <c r="G23" i="7"/>
  <c r="Q17" i="8"/>
  <c r="AD18" i="8"/>
  <c r="ER16" i="8"/>
  <c r="FB45" i="8"/>
  <c r="CU56" i="8"/>
  <c r="DH57" i="8"/>
  <c r="CU43" i="8"/>
  <c r="DB16" i="8"/>
  <c r="AW42" i="8"/>
  <c r="AS28" i="8"/>
  <c r="CN45" i="8"/>
  <c r="EZ53" i="8"/>
  <c r="DP60" i="8"/>
  <c r="ER49" i="8"/>
  <c r="CW44" i="8"/>
  <c r="CK59" i="8"/>
  <c r="BQ59" i="8"/>
  <c r="AS54" i="8"/>
  <c r="EE25" i="8"/>
  <c r="AP21" i="8"/>
  <c r="EH49" i="8"/>
  <c r="CZ28" i="8"/>
  <c r="X100" i="8"/>
  <c r="T51" i="8"/>
  <c r="GI25" i="8"/>
  <c r="DJ19" i="8"/>
  <c r="BO16" i="8"/>
  <c r="FQ53" i="8"/>
  <c r="CQ50" i="8"/>
  <c r="AV17" i="8"/>
  <c r="FY57" i="8"/>
  <c r="DS23" i="8"/>
  <c r="EG48" i="8"/>
  <c r="FF50" i="8"/>
  <c r="FX62" i="8"/>
  <c r="X63" i="8"/>
  <c r="FX26" i="8"/>
  <c r="AV18" i="8"/>
  <c r="Q100" i="8"/>
  <c r="CK62" i="8"/>
  <c r="BN56" i="8"/>
  <c r="EE60" i="8"/>
  <c r="BD64" i="8"/>
  <c r="R53" i="8"/>
  <c r="AC26" i="8"/>
  <c r="AC65" i="8"/>
  <c r="FT21" i="8"/>
  <c r="EJ62" i="8"/>
  <c r="BC104" i="8"/>
  <c r="CL16" i="8"/>
  <c r="FN50" i="8"/>
  <c r="ER25" i="8"/>
  <c r="S27" i="8"/>
  <c r="CR25" i="8"/>
  <c r="BQ50" i="8"/>
  <c r="CL63" i="8"/>
  <c r="EP16" i="8"/>
  <c r="FP16" i="8"/>
  <c r="FW43" i="8"/>
  <c r="AS18" i="8"/>
  <c r="EH21" i="8"/>
  <c r="DG104" i="8"/>
  <c r="ER17" i="8"/>
  <c r="BS27" i="8"/>
  <c r="DP16" i="8"/>
  <c r="BM53" i="8"/>
  <c r="DS19" i="8"/>
  <c r="FA23" i="8"/>
  <c r="FX54" i="8"/>
  <c r="CH21" i="8"/>
  <c r="BB59" i="8"/>
  <c r="DR59" i="8"/>
  <c r="BI54" i="8"/>
  <c r="EU19" i="8"/>
  <c r="CT56" i="8"/>
  <c r="AT46" i="8"/>
  <c r="GI104" i="8"/>
  <c r="T24" i="8"/>
  <c r="FF18" i="8"/>
  <c r="R21" i="8"/>
  <c r="CS16" i="8"/>
  <c r="DJ27" i="8"/>
  <c r="FU27" i="8"/>
  <c r="BQ47" i="8"/>
  <c r="DK60" i="8"/>
  <c r="AS64" i="8"/>
  <c r="EU55" i="8"/>
  <c r="DL23" i="8"/>
  <c r="AW24" i="8"/>
  <c r="BD47" i="8"/>
  <c r="Q23" i="8"/>
  <c r="CN22" i="8"/>
  <c r="FU23" i="8"/>
  <c r="BO17" i="8"/>
  <c r="BU58" i="8"/>
  <c r="BF60" i="8"/>
  <c r="CW50" i="8"/>
  <c r="DV43" i="8"/>
  <c r="FX58" i="8"/>
  <c r="T17" i="8"/>
  <c r="O58" i="8"/>
  <c r="ES45" i="8"/>
  <c r="GI44" i="8"/>
  <c r="X48" i="8"/>
  <c r="DR65" i="8"/>
  <c r="ER55" i="8"/>
  <c r="M17" i="8"/>
  <c r="BB17" i="8"/>
  <c r="CT54" i="8"/>
  <c r="CP27" i="8"/>
  <c r="CO51" i="8"/>
  <c r="M38" i="8"/>
  <c r="DS25" i="8"/>
  <c r="BJ45" i="8"/>
  <c r="GA48" i="8"/>
  <c r="ES59" i="8"/>
  <c r="DM56" i="8"/>
  <c r="AH51" i="8"/>
  <c r="BF58" i="8"/>
  <c r="AC49" i="8"/>
  <c r="DV65" i="8"/>
  <c r="U23" i="8"/>
  <c r="O63" i="8"/>
  <c r="BQ43" i="8"/>
  <c r="FL55" i="8"/>
  <c r="FS18" i="8"/>
  <c r="L48" i="8"/>
  <c r="BM100" i="8"/>
  <c r="FP18" i="8"/>
  <c r="BA26" i="8"/>
  <c r="FY19" i="8"/>
  <c r="AH19" i="8"/>
  <c r="FT61" i="8"/>
  <c r="DJ44" i="8"/>
  <c r="GF19" i="8"/>
  <c r="GC52" i="8"/>
  <c r="FV26" i="8"/>
  <c r="CH57" i="8"/>
  <c r="CI58" i="8"/>
  <c r="DP52" i="8"/>
  <c r="FS63" i="8"/>
  <c r="AZ51" i="8"/>
  <c r="FX53" i="8"/>
  <c r="DV16" i="8"/>
  <c r="T18" i="8"/>
  <c r="L18" i="8"/>
  <c r="ER22" i="8"/>
  <c r="DG56" i="8"/>
  <c r="BM48" i="8"/>
  <c r="BL18" i="8"/>
  <c r="BC18" i="8"/>
  <c r="H42" i="8"/>
  <c r="EZ22" i="8"/>
  <c r="CL58" i="8"/>
  <c r="BA54" i="8"/>
  <c r="GA56" i="8"/>
  <c r="GI50" i="8"/>
  <c r="CZ23" i="8"/>
  <c r="O50" i="8"/>
  <c r="DI27" i="8"/>
  <c r="DS49" i="8"/>
  <c r="FF46" i="8"/>
  <c r="DV60" i="8"/>
  <c r="CS58" i="8"/>
  <c r="FL52" i="8"/>
  <c r="CS18" i="8"/>
  <c r="DV56" i="8"/>
  <c r="CS22" i="8"/>
  <c r="S44" i="8"/>
  <c r="AH17" i="8"/>
  <c r="EP28" i="8"/>
  <c r="FY42" i="8"/>
  <c r="BF65" i="8"/>
  <c r="BZ52" i="8"/>
  <c r="BE45" i="8"/>
  <c r="FS57" i="8"/>
  <c r="DC21" i="8"/>
  <c r="S18" i="8"/>
  <c r="FS19" i="8"/>
  <c r="CM55" i="8"/>
  <c r="CO18" i="8"/>
  <c r="DK18" i="8"/>
  <c r="DB23" i="8"/>
  <c r="BC43" i="8"/>
  <c r="BM26" i="8"/>
  <c r="FQ19" i="8"/>
  <c r="AN44" i="8"/>
  <c r="DC47" i="8"/>
  <c r="CT18" i="8"/>
  <c r="BD57" i="8"/>
  <c r="GF42" i="8"/>
  <c r="DJ56" i="8"/>
  <c r="BA52" i="8"/>
  <c r="GF22" i="8"/>
  <c r="CZ16" i="8"/>
  <c r="CK17" i="8"/>
  <c r="FZ59" i="8"/>
  <c r="CT44" i="8"/>
  <c r="DB56" i="8"/>
  <c r="FA57" i="8"/>
  <c r="FL19" i="8"/>
  <c r="FG65" i="8"/>
  <c r="CQ62" i="8"/>
  <c r="DI24" i="8"/>
  <c r="BQ55" i="8"/>
  <c r="CJ60" i="8"/>
  <c r="DJ65" i="8"/>
  <c r="CX60" i="8"/>
  <c r="DF42" i="8"/>
  <c r="FU60" i="8"/>
  <c r="DC42" i="8"/>
  <c r="BM28" i="8"/>
  <c r="FP24" i="8"/>
  <c r="AT26" i="8"/>
  <c r="T28" i="8"/>
  <c r="CM25" i="8"/>
  <c r="FB64" i="8"/>
  <c r="T59" i="8"/>
  <c r="CN48" i="8"/>
  <c r="M43" i="8"/>
  <c r="EX19" i="8"/>
  <c r="CZ61" i="8"/>
  <c r="CM57" i="8"/>
  <c r="BS50" i="8"/>
  <c r="BT57" i="8"/>
  <c r="R59" i="8"/>
  <c r="DR53" i="8"/>
  <c r="AX64" i="8"/>
  <c r="DM58" i="8"/>
  <c r="EZ27" i="8"/>
  <c r="BH44" i="8"/>
  <c r="DK22" i="8"/>
  <c r="FX100" i="8"/>
  <c r="DC19" i="8"/>
  <c r="FA59" i="8"/>
  <c r="BI61" i="8"/>
  <c r="BM46" i="8"/>
  <c r="AX48" i="8"/>
  <c r="AH53" i="8"/>
  <c r="AX65" i="8"/>
  <c r="DA62" i="8"/>
  <c r="FF27" i="8"/>
  <c r="BA55" i="8"/>
  <c r="DM51" i="8"/>
  <c r="AT16" i="8"/>
  <c r="FU57" i="8"/>
  <c r="DV26" i="8"/>
  <c r="GC46" i="8"/>
  <c r="CH43" i="8"/>
  <c r="BJ52" i="8"/>
  <c r="GI43" i="8"/>
  <c r="AZ65" i="8"/>
  <c r="AX26" i="8"/>
  <c r="AW49" i="8"/>
  <c r="CC57" i="8"/>
  <c r="M100" i="8"/>
  <c r="EM24" i="8"/>
  <c r="FV24" i="8"/>
  <c r="DI42" i="8"/>
  <c r="FB100" i="8"/>
  <c r="FB59" i="8"/>
  <c r="FG18" i="8"/>
  <c r="CG100" i="8"/>
  <c r="U59" i="8"/>
  <c r="BK46" i="8"/>
  <c r="BQ28" i="8"/>
  <c r="FF25" i="8"/>
  <c r="AW51" i="8"/>
  <c r="CH55" i="8"/>
  <c r="U17" i="8"/>
  <c r="AD23" i="8"/>
  <c r="U63" i="8"/>
  <c r="CL50" i="8"/>
  <c r="DL62" i="8"/>
  <c r="FL61" i="8"/>
  <c r="FA55" i="8"/>
  <c r="CU23" i="8"/>
  <c r="CK64" i="8"/>
  <c r="BL43" i="8"/>
  <c r="BE21" i="8"/>
  <c r="EM58" i="8"/>
  <c r="DJ54" i="8"/>
  <c r="DP22" i="8"/>
  <c r="GI16" i="8"/>
  <c r="AY25" i="8"/>
  <c r="Q19" i="8"/>
  <c r="BK49" i="8"/>
  <c r="AD59" i="8"/>
  <c r="EL57" i="8"/>
  <c r="AN52" i="8"/>
  <c r="CV27" i="8"/>
  <c r="DL24" i="8"/>
  <c r="AK51" i="8"/>
  <c r="BH45" i="8"/>
  <c r="AS46" i="8"/>
  <c r="FB43" i="8"/>
  <c r="FS55" i="8"/>
  <c r="DJ47" i="8"/>
  <c r="BK25" i="8"/>
  <c r="BI16" i="8"/>
  <c r="S17" i="8"/>
  <c r="DP47" i="8"/>
  <c r="AP43" i="8"/>
  <c r="L24" i="8"/>
  <c r="FP48" i="8"/>
  <c r="S43" i="8"/>
  <c r="BO21" i="8"/>
  <c r="BR22" i="8"/>
  <c r="BL56" i="8"/>
  <c r="BK28" i="8"/>
  <c r="DH23" i="8"/>
  <c r="R17" i="8"/>
  <c r="EZ42" i="8"/>
  <c r="DB43" i="8"/>
  <c r="AV16" i="8"/>
  <c r="FB47" i="8"/>
  <c r="BK61" i="8"/>
  <c r="CN28" i="8"/>
  <c r="FN48" i="8"/>
  <c r="BD18" i="8"/>
  <c r="O27" i="8"/>
  <c r="DA17" i="8"/>
  <c r="BB44" i="8"/>
  <c r="AZ18" i="8"/>
  <c r="AC43" i="8"/>
  <c r="BJ26" i="8"/>
  <c r="BO28" i="8"/>
  <c r="EP100" i="8"/>
  <c r="DR27" i="8"/>
  <c r="CN27" i="8"/>
  <c r="BB24" i="8"/>
  <c r="CV25" i="8"/>
  <c r="DR63" i="8"/>
  <c r="EP45" i="8"/>
  <c r="O49" i="8"/>
  <c r="BM61" i="8"/>
  <c r="DL21" i="8"/>
  <c r="O46" i="8"/>
  <c r="AT19" i="8"/>
  <c r="BI100" i="8"/>
  <c r="AE53" i="8"/>
  <c r="BJ64" i="8"/>
  <c r="BN18" i="8"/>
  <c r="BM59" i="8"/>
  <c r="BF62" i="8"/>
  <c r="CU63" i="8"/>
  <c r="AY21" i="8"/>
  <c r="M52" i="8"/>
  <c r="AY18" i="8"/>
  <c r="BO60" i="8"/>
  <c r="S42" i="8"/>
  <c r="FL16" i="8"/>
  <c r="FW18" i="8"/>
  <c r="AX47" i="8"/>
  <c r="CQ58" i="8"/>
  <c r="GA100" i="8"/>
  <c r="BM18" i="8"/>
  <c r="EX64" i="8"/>
  <c r="DR24" i="8"/>
  <c r="DR23" i="8"/>
  <c r="FG49" i="8"/>
  <c r="GI54" i="8"/>
  <c r="FS24" i="8"/>
  <c r="Q65" i="8"/>
  <c r="DF18" i="8"/>
  <c r="AW23" i="8"/>
  <c r="BR60" i="8"/>
  <c r="FN16" i="8"/>
  <c r="CP24" i="8"/>
  <c r="GB27" i="8"/>
  <c r="FF16" i="8"/>
  <c r="AE19" i="8"/>
  <c r="BJ51" i="8"/>
  <c r="FX17" i="8"/>
  <c r="AH55" i="8"/>
  <c r="FA18" i="8"/>
  <c r="FP19" i="8"/>
  <c r="BQ19" i="8"/>
  <c r="M61" i="8"/>
  <c r="FW61" i="8"/>
  <c r="FU49" i="8"/>
  <c r="CK19" i="8"/>
  <c r="AX17" i="8"/>
  <c r="AZ64" i="8"/>
  <c r="CQ18" i="8"/>
  <c r="DA19" i="8"/>
  <c r="CT100" i="8"/>
  <c r="AV65" i="8"/>
  <c r="AH61" i="8"/>
  <c r="AT56" i="8"/>
  <c r="BL52" i="8"/>
  <c r="DV53" i="8"/>
  <c r="CM23" i="8"/>
  <c r="CG16" i="8"/>
  <c r="O24" i="8"/>
  <c r="DU54" i="8"/>
  <c r="DA28" i="8"/>
  <c r="DR19" i="8"/>
  <c r="AW63" i="8"/>
  <c r="DV62" i="8"/>
  <c r="AY54" i="8"/>
  <c r="DG53" i="8"/>
  <c r="FX52" i="8"/>
  <c r="EX50" i="8"/>
  <c r="EU44" i="8"/>
  <c r="DJ100" i="8"/>
  <c r="DK24" i="8"/>
  <c r="CP19" i="8"/>
  <c r="CZ46" i="8"/>
  <c r="R45" i="8"/>
  <c r="FA26" i="8"/>
  <c r="BB61" i="8"/>
  <c r="T58" i="8"/>
  <c r="DK17" i="8"/>
  <c r="BE100" i="8"/>
  <c r="CS46" i="8"/>
  <c r="R100" i="8"/>
  <c r="CL100" i="8"/>
  <c r="CN21" i="8"/>
  <c r="CN54" i="8"/>
  <c r="BR63" i="8"/>
  <c r="BI18" i="8"/>
  <c r="BE61" i="8"/>
  <c r="BC19" i="8"/>
  <c r="GB100" i="8"/>
  <c r="FQ25" i="8"/>
  <c r="DG16" i="8"/>
  <c r="FY65" i="8"/>
  <c r="CP100" i="8"/>
  <c r="AX50" i="8"/>
  <c r="BN19" i="8"/>
  <c r="BC60" i="8"/>
  <c r="T46" i="8"/>
  <c r="DH17" i="8"/>
  <c r="DA22" i="8"/>
  <c r="T21" i="8"/>
  <c r="AX54" i="8"/>
  <c r="BK17" i="8"/>
  <c r="DM65" i="8"/>
  <c r="DL100" i="8"/>
  <c r="FU63" i="8"/>
  <c r="BR16" i="8"/>
  <c r="BF26" i="8"/>
  <c r="FX18" i="8"/>
  <c r="DU16" i="8"/>
  <c r="DM18" i="8"/>
  <c r="CZ17" i="8"/>
  <c r="CH54" i="8"/>
  <c r="AE60" i="8"/>
  <c r="CM19" i="8"/>
  <c r="GF26" i="8"/>
  <c r="FT54" i="8"/>
  <c r="CU16" i="8"/>
  <c r="CN60" i="8"/>
  <c r="GB51" i="8"/>
  <c r="GC19" i="8"/>
  <c r="FZ43" i="8"/>
  <c r="CK52" i="8"/>
  <c r="ES51" i="8"/>
  <c r="G25" i="7"/>
  <c r="DA65" i="8"/>
  <c r="FQ46" i="8"/>
  <c r="L58" i="8"/>
  <c r="AE17" i="8"/>
  <c r="GC16" i="8"/>
  <c r="CL65" i="8"/>
  <c r="BM45" i="8"/>
  <c r="DI47" i="8"/>
  <c r="BC42" i="8"/>
  <c r="BN16" i="8"/>
  <c r="R50" i="8"/>
  <c r="AY57" i="8"/>
  <c r="BI21" i="8"/>
  <c r="DG28" i="8"/>
  <c r="CN58" i="8"/>
  <c r="AW64" i="8"/>
  <c r="FY16" i="8"/>
  <c r="FN45" i="8"/>
  <c r="FN21" i="8"/>
  <c r="DA21" i="8"/>
  <c r="BL16" i="8"/>
  <c r="EC28" i="8"/>
  <c r="BM56" i="8"/>
  <c r="FP22" i="8"/>
  <c r="DU57" i="8"/>
  <c r="AT17" i="8"/>
  <c r="AK44" i="8"/>
  <c r="FU59" i="8"/>
  <c r="CI53" i="8"/>
  <c r="BJ44" i="8"/>
  <c r="BQ100" i="8"/>
  <c r="EP52" i="8"/>
  <c r="BY21" i="8"/>
  <c r="FA19" i="8"/>
  <c r="EP43" i="8"/>
  <c r="DV17" i="8"/>
  <c r="CN26" i="8"/>
  <c r="CL54" i="8"/>
  <c r="BM19" i="8"/>
  <c r="DF62" i="8"/>
  <c r="ES47" i="8"/>
  <c r="FG19" i="8"/>
  <c r="FW56" i="8"/>
  <c r="CG45" i="8"/>
  <c r="GC18" i="8"/>
  <c r="BA18" i="8"/>
  <c r="DG26" i="8"/>
  <c r="BE28" i="8"/>
  <c r="L17" i="8"/>
  <c r="BO18" i="8"/>
  <c r="CO17" i="8"/>
  <c r="FW54" i="8"/>
  <c r="FT50" i="8"/>
  <c r="AH64" i="8"/>
  <c r="AY52" i="8"/>
  <c r="BE23" i="8"/>
  <c r="DL18" i="8"/>
  <c r="AK27" i="8"/>
  <c r="FG62" i="8"/>
  <c r="DD61" i="8"/>
  <c r="DU22" i="8"/>
  <c r="FW59" i="8"/>
  <c r="DH25" i="8"/>
  <c r="GB54" i="8"/>
  <c r="AY23" i="8"/>
  <c r="AV23" i="8"/>
  <c r="FS16" i="8"/>
  <c r="O53" i="8"/>
  <c r="DU47" i="8"/>
  <c r="R46" i="8"/>
  <c r="DU50" i="8"/>
  <c r="AD21" i="8"/>
  <c r="AZ23" i="8"/>
  <c r="AC17" i="8"/>
  <c r="BH56" i="8"/>
  <c r="DU61" i="8"/>
  <c r="GB46" i="8"/>
  <c r="ES43" i="8"/>
  <c r="BE49" i="8"/>
  <c r="FA16" i="8"/>
  <c r="BU60" i="8"/>
  <c r="ER57" i="8"/>
  <c r="BA27" i="8"/>
  <c r="DS47" i="8"/>
  <c r="DF63" i="8"/>
  <c r="BH16" i="8"/>
  <c r="R48" i="8"/>
  <c r="BK18" i="8"/>
  <c r="DR56" i="8"/>
  <c r="CQ64" i="8"/>
  <c r="AK42" i="8"/>
  <c r="AC100" i="8"/>
  <c r="FY49" i="8"/>
  <c r="CG23" i="8"/>
  <c r="AY27" i="8"/>
  <c r="DD16" i="8"/>
  <c r="DA23" i="8"/>
  <c r="CO59" i="8"/>
  <c r="BJ18" i="8"/>
  <c r="Q18" i="8"/>
  <c r="CO16" i="8"/>
  <c r="AC54" i="8"/>
  <c r="FP62" i="8"/>
  <c r="ER43" i="8"/>
  <c r="DR48" i="8"/>
  <c r="DS54" i="8"/>
  <c r="O21" i="8"/>
  <c r="AC24" i="8"/>
  <c r="BX64" i="8"/>
  <c r="GF47" i="8"/>
  <c r="FA52" i="8"/>
  <c r="AK45" i="8"/>
  <c r="FT58" i="8"/>
  <c r="AE18" i="8"/>
  <c r="FQ44" i="8"/>
  <c r="X52" i="8"/>
  <c r="CP42" i="8"/>
  <c r="FU47" i="8"/>
  <c r="CI46" i="8"/>
  <c r="AV21" i="8"/>
  <c r="AS16" i="8"/>
  <c r="AS56" i="8"/>
  <c r="DV55" i="8"/>
  <c r="DR62" i="8"/>
  <c r="FW19" i="8"/>
  <c r="CK16" i="8"/>
  <c r="M42" i="8"/>
  <c r="DU60" i="8"/>
  <c r="DB55" i="8"/>
  <c r="FU56" i="8"/>
  <c r="BO100" i="8"/>
  <c r="GC17" i="8"/>
  <c r="ES63" i="8"/>
  <c r="DV100" i="8"/>
  <c r="FV18" i="8"/>
  <c r="DH19" i="8"/>
  <c r="EC49" i="8"/>
  <c r="FP61" i="8"/>
  <c r="U16" i="8"/>
  <c r="FA100" i="8"/>
  <c r="AZ44" i="8"/>
  <c r="T19" i="8"/>
  <c r="S16" i="8"/>
  <c r="BL22" i="8"/>
  <c r="ER100" i="8"/>
  <c r="CL104" i="8"/>
  <c r="FL17" i="8"/>
  <c r="AH16" i="8"/>
  <c r="FU19" i="8"/>
  <c r="CH17" i="8"/>
  <c r="S64" i="8"/>
  <c r="DL47" i="8"/>
  <c r="CC45" i="8"/>
  <c r="O104" i="8"/>
  <c r="DD17" i="8"/>
  <c r="ER18" i="8"/>
  <c r="FT25" i="8"/>
  <c r="BK59" i="8"/>
  <c r="DH43" i="8"/>
  <c r="FT24" i="8"/>
  <c r="BC57" i="8"/>
  <c r="EZ18" i="8"/>
  <c r="AZ100" i="8"/>
  <c r="BC46" i="8"/>
  <c r="DP104" i="8"/>
  <c r="FX19" i="8"/>
  <c r="BB100" i="8"/>
  <c r="AV62" i="8"/>
  <c r="EP19" i="8"/>
  <c r="BF16" i="8"/>
  <c r="M16" i="8"/>
  <c r="AS26" i="8"/>
  <c r="CN16" i="8"/>
  <c r="GB16" i="8"/>
  <c r="BE17" i="8"/>
  <c r="DU100" i="8"/>
  <c r="ES16" i="8"/>
  <c r="BC65" i="8"/>
  <c r="FU45" i="8"/>
  <c r="FX43" i="8"/>
  <c r="FS44" i="8"/>
  <c r="DR17" i="8"/>
  <c r="DI16" i="8"/>
  <c r="CT51" i="8"/>
  <c r="GA17" i="8"/>
  <c r="BE19" i="8"/>
  <c r="BE52" i="8"/>
  <c r="EC52" i="8"/>
  <c r="BQ25" i="8"/>
  <c r="BR17" i="8"/>
  <c r="GC25" i="8"/>
  <c r="DF17" i="8"/>
  <c r="AV25" i="8"/>
  <c r="AC16" i="8"/>
  <c r="CH19" i="8"/>
  <c r="DS17" i="8"/>
  <c r="DV51" i="8"/>
  <c r="BK60" i="8"/>
  <c r="CZ55" i="8"/>
  <c r="BF104" i="8"/>
  <c r="EZ100" i="8"/>
  <c r="CO45" i="8"/>
  <c r="DF65" i="8"/>
  <c r="BE27" i="8"/>
  <c r="DD18" i="8"/>
  <c r="CO104" i="8"/>
  <c r="DC100" i="8"/>
  <c r="X62" i="8"/>
  <c r="X22" i="8"/>
  <c r="AE27" i="8"/>
  <c r="AU64" i="8"/>
  <c r="DI19" i="8"/>
  <c r="AS100" i="8"/>
  <c r="X17" i="8"/>
  <c r="AX19" i="8"/>
  <c r="DI53" i="8"/>
  <c r="T100" i="8"/>
  <c r="EX17" i="8"/>
  <c r="AC19" i="8"/>
  <c r="DC18" i="8"/>
  <c r="BZ64" i="8"/>
  <c r="CM17" i="8"/>
  <c r="DK16" i="8"/>
  <c r="R16" i="8"/>
  <c r="EU100" i="8"/>
  <c r="BG19" i="8"/>
  <c r="CG19" i="8"/>
  <c r="BO24" i="8"/>
  <c r="AX100" i="8"/>
  <c r="Q55" i="8"/>
  <c r="CY47" i="8"/>
  <c r="GA16" i="8"/>
  <c r="CS100" i="8"/>
  <c r="AV19" i="8"/>
  <c r="CC46" i="8"/>
  <c r="DV18" i="8"/>
  <c r="ER65" i="8"/>
  <c r="EU16" i="8"/>
  <c r="DR100" i="8"/>
  <c r="FT17" i="8"/>
  <c r="FZ21" i="8"/>
  <c r="CZ100" i="8"/>
  <c r="X18" i="8"/>
  <c r="CU49" i="8"/>
  <c r="CG17" i="8"/>
  <c r="DB25" i="8"/>
  <c r="BR18" i="8"/>
  <c r="Q51" i="8"/>
  <c r="M54" i="8"/>
  <c r="GC27" i="8"/>
  <c r="FW17" i="8"/>
  <c r="CZ42" i="8"/>
  <c r="ES64" i="8"/>
  <c r="AH25" i="8"/>
  <c r="BA104" i="8"/>
  <c r="BF57" i="8"/>
  <c r="L19" i="8"/>
  <c r="CT52" i="8"/>
  <c r="FZ46" i="8"/>
  <c r="CM52" i="8"/>
  <c r="E43" i="8"/>
  <c r="BS61" i="8"/>
  <c r="FB18" i="8"/>
  <c r="DA42" i="8"/>
  <c r="G28" i="7"/>
  <c r="FU51" i="8"/>
  <c r="FN58" i="8"/>
  <c r="BY64" i="8"/>
  <c r="DF100" i="8"/>
  <c r="BL100" i="8"/>
  <c r="O19" i="8"/>
  <c r="CS19" i="8"/>
  <c r="AY100" i="8"/>
  <c r="BA19" i="8"/>
  <c r="CI24" i="8"/>
  <c r="FX64" i="8"/>
  <c r="CL18" i="8"/>
  <c r="CM100" i="8"/>
  <c r="CU18" i="8"/>
  <c r="FL100" i="8"/>
  <c r="BK19" i="8"/>
  <c r="BC64" i="8"/>
  <c r="FU17" i="8"/>
  <c r="DJ17" i="8"/>
  <c r="BI53" i="8"/>
  <c r="DJ51" i="8"/>
  <c r="BH43" i="8"/>
  <c r="FA43" i="8"/>
  <c r="L100" i="8"/>
  <c r="EH58" i="8"/>
  <c r="AE100" i="8"/>
  <c r="BN17" i="8"/>
  <c r="FQ27" i="8"/>
  <c r="GB19" i="8"/>
  <c r="DL61" i="8"/>
  <c r="FU18" i="8"/>
  <c r="BH104" i="8"/>
  <c r="X43" i="8"/>
  <c r="AH58" i="8"/>
  <c r="FT43" i="8"/>
  <c r="FY18" i="8"/>
  <c r="DP18" i="8"/>
  <c r="EZ17" i="8"/>
  <c r="CN19" i="8"/>
  <c r="Q28" i="8"/>
  <c r="FG100" i="8"/>
  <c r="W45" i="4"/>
  <c r="AV55" i="8"/>
  <c r="DM48" i="8"/>
  <c r="FV54" i="8"/>
  <c r="M58" i="8"/>
  <c r="Q21" i="8"/>
  <c r="CX44" i="8"/>
  <c r="BY28" i="8"/>
  <c r="FV61" i="8"/>
  <c r="ER46" i="8"/>
  <c r="EX62" i="8"/>
  <c r="DJ21" i="8"/>
  <c r="AD48" i="8"/>
  <c r="DP24" i="8"/>
  <c r="DV22" i="8"/>
  <c r="CI57" i="8"/>
  <c r="AU26" i="8"/>
  <c r="CH49" i="8"/>
  <c r="T48" i="8"/>
  <c r="DG51" i="8"/>
  <c r="AK50" i="8"/>
  <c r="BN26" i="8"/>
  <c r="X59" i="8"/>
  <c r="CM56" i="8"/>
  <c r="CP48" i="8"/>
  <c r="BY58" i="8"/>
  <c r="CQ60" i="8"/>
  <c r="DP61" i="8"/>
  <c r="AV28" i="8"/>
  <c r="BE48" i="8"/>
  <c r="GI46" i="8"/>
  <c r="F28" i="8"/>
  <c r="CE54" i="8"/>
  <c r="CP60" i="8"/>
  <c r="FY51" i="8"/>
  <c r="CL62" i="8"/>
  <c r="GC59" i="8"/>
  <c r="AJ51" i="8"/>
  <c r="AK58" i="8"/>
  <c r="CY55" i="8"/>
  <c r="DP25" i="8"/>
  <c r="FW64" i="8"/>
  <c r="EC21" i="8"/>
  <c r="S46" i="8"/>
  <c r="AN28" i="8"/>
  <c r="CO27" i="8"/>
  <c r="DI25" i="8"/>
  <c r="CT25" i="8"/>
  <c r="DG59" i="8"/>
  <c r="DL43" i="8"/>
  <c r="AK56" i="8"/>
  <c r="EU49" i="8"/>
  <c r="ER61" i="8"/>
  <c r="FF43" i="8"/>
  <c r="AS45" i="8"/>
  <c r="CY60" i="8"/>
  <c r="H46" i="8"/>
  <c r="FZ60" i="8"/>
  <c r="BR25" i="8"/>
  <c r="BL64" i="8"/>
  <c r="AJ27" i="8"/>
  <c r="BZ25" i="8"/>
  <c r="DH50" i="8"/>
  <c r="CE61" i="8"/>
  <c r="AL46" i="8"/>
  <c r="CH23" i="8"/>
  <c r="FT22" i="8"/>
  <c r="DB57" i="8"/>
  <c r="CS42" i="8"/>
  <c r="FT62" i="8"/>
  <c r="CP21" i="8"/>
  <c r="F48" i="8"/>
  <c r="AH62" i="8"/>
  <c r="AC42" i="8"/>
  <c r="F64" i="8"/>
  <c r="GC44" i="8"/>
  <c r="FT51" i="8"/>
  <c r="CV46" i="8"/>
  <c r="EZ59" i="8"/>
  <c r="DV48" i="8"/>
  <c r="EG53" i="8"/>
  <c r="CI61" i="8"/>
  <c r="BA60" i="8"/>
  <c r="DX60" i="8"/>
  <c r="BN62" i="8"/>
  <c r="CW52" i="8"/>
  <c r="BO46" i="8"/>
  <c r="FB52" i="8"/>
  <c r="BI45" i="8"/>
  <c r="FX55" i="8"/>
  <c r="DF48" i="8"/>
  <c r="DX53" i="8"/>
  <c r="BA45" i="8"/>
  <c r="BT59" i="8"/>
  <c r="Q63" i="8"/>
  <c r="DS27" i="8"/>
  <c r="CZ53" i="8"/>
  <c r="M56" i="8"/>
  <c r="DD59" i="8"/>
  <c r="CG27" i="8"/>
  <c r="E22" i="8"/>
  <c r="ES54" i="8"/>
  <c r="ER23" i="8"/>
  <c r="BB26" i="8"/>
  <c r="CW46" i="8"/>
  <c r="AD25" i="8"/>
  <c r="BY25" i="8"/>
  <c r="CN64" i="8"/>
  <c r="U57" i="8"/>
  <c r="DP44" i="8"/>
  <c r="DU27" i="8"/>
  <c r="BD54" i="8"/>
  <c r="CM49" i="8"/>
  <c r="FL49" i="8"/>
  <c r="FT27" i="8"/>
  <c r="AE45" i="8"/>
  <c r="AV45" i="8"/>
  <c r="AW65" i="8"/>
  <c r="BY42" i="8"/>
  <c r="CL44" i="8"/>
  <c r="CL52" i="8"/>
  <c r="AC62" i="8"/>
  <c r="G44" i="8"/>
  <c r="BI56" i="8"/>
  <c r="CE46" i="8"/>
  <c r="BY45" i="8"/>
  <c r="T65" i="8"/>
  <c r="I58" i="8"/>
  <c r="AE63" i="8"/>
  <c r="BT24" i="8"/>
  <c r="FU21" i="8"/>
  <c r="CL55" i="8"/>
  <c r="FG50" i="8"/>
  <c r="BA42" i="8"/>
  <c r="BD22" i="8"/>
  <c r="DS57" i="8"/>
  <c r="EJ42" i="8"/>
  <c r="FS59" i="8"/>
  <c r="EM26" i="8"/>
  <c r="EC55" i="8"/>
  <c r="BJ61" i="8"/>
  <c r="DR42" i="8"/>
  <c r="L49" i="8"/>
  <c r="DR50" i="8"/>
  <c r="FZ44" i="8"/>
  <c r="BD24" i="8"/>
  <c r="DA53" i="8"/>
  <c r="BO49" i="8"/>
  <c r="F60" i="8"/>
  <c r="FT52" i="8"/>
  <c r="AX60" i="8"/>
  <c r="CQ27" i="8"/>
  <c r="BR64" i="8"/>
  <c r="CK61" i="8"/>
  <c r="BA47" i="8"/>
  <c r="DC46" i="8"/>
  <c r="BI26" i="8"/>
  <c r="GA61" i="8"/>
  <c r="AX46" i="8"/>
  <c r="EM64" i="8"/>
  <c r="BB23" i="8"/>
  <c r="AT25" i="8"/>
  <c r="DI54" i="8"/>
  <c r="AS50" i="8"/>
  <c r="CC60" i="8"/>
  <c r="BK65" i="8"/>
  <c r="EE28" i="8"/>
  <c r="DS60" i="8"/>
  <c r="H55" i="8"/>
  <c r="FG25" i="8"/>
  <c r="FF55" i="8"/>
  <c r="FX48" i="8"/>
  <c r="FB27" i="8"/>
  <c r="FU28" i="8"/>
  <c r="DI58" i="8"/>
  <c r="FF47" i="8"/>
  <c r="CQ55" i="8"/>
  <c r="EP56" i="8"/>
  <c r="CO53" i="8"/>
  <c r="X65" i="8"/>
  <c r="BJ57" i="8"/>
  <c r="DV46" i="8"/>
  <c r="CR22" i="8"/>
  <c r="EE48" i="8"/>
  <c r="CP51" i="8"/>
  <c r="DI21" i="8"/>
  <c r="BL28" i="8"/>
  <c r="CG52" i="8"/>
  <c r="CI54" i="8"/>
  <c r="CH42" i="8"/>
  <c r="CY44" i="8"/>
  <c r="DR45" i="8"/>
  <c r="AT65" i="8"/>
  <c r="FF53" i="8"/>
  <c r="FF61" i="8"/>
  <c r="BH57" i="8"/>
  <c r="BH46" i="8"/>
  <c r="EP21" i="8"/>
  <c r="FX59" i="8"/>
  <c r="Q22" i="8"/>
  <c r="AC47" i="8"/>
  <c r="BO47" i="8"/>
  <c r="CJ59" i="8"/>
  <c r="BX21" i="8"/>
  <c r="AV43" i="8"/>
  <c r="GC22" i="8"/>
  <c r="EL54" i="8"/>
  <c r="AJ39" i="8"/>
  <c r="CO28" i="8"/>
  <c r="BK54" i="8"/>
  <c r="DP26" i="8"/>
  <c r="AW53" i="8"/>
  <c r="FA48" i="8"/>
  <c r="BI46" i="8"/>
  <c r="EM59" i="8"/>
  <c r="CJ49" i="8"/>
  <c r="CV43" i="8"/>
  <c r="EL25" i="8"/>
  <c r="EM21" i="8"/>
  <c r="X49" i="8"/>
  <c r="DS28" i="8"/>
  <c r="DK55" i="8"/>
  <c r="AW45" i="8"/>
  <c r="BT26" i="8"/>
  <c r="CW48" i="8"/>
  <c r="FN24" i="8"/>
  <c r="FB53" i="8"/>
  <c r="CY56" i="8"/>
  <c r="FB61" i="8"/>
  <c r="AP57" i="8"/>
  <c r="EX56" i="8"/>
  <c r="EX44" i="8"/>
  <c r="BA28" i="8"/>
  <c r="FL57" i="8"/>
  <c r="S21" i="8"/>
  <c r="FN28" i="8"/>
  <c r="FS61" i="8"/>
  <c r="EP57" i="8"/>
  <c r="CM50" i="8"/>
  <c r="AU51" i="8"/>
  <c r="BZ48" i="8"/>
  <c r="FV47" i="8"/>
  <c r="CQ42" i="8"/>
  <c r="DA45" i="8"/>
  <c r="BF28" i="8"/>
  <c r="BL54" i="8"/>
  <c r="FX49" i="8"/>
  <c r="EM56" i="8"/>
  <c r="CW28" i="8"/>
  <c r="ES56" i="8"/>
  <c r="DH24" i="8"/>
  <c r="EL28" i="8"/>
  <c r="DM28" i="8"/>
  <c r="U48" i="8"/>
  <c r="GF56" i="8"/>
  <c r="M65" i="8"/>
  <c r="DJ22" i="8"/>
  <c r="DC43" i="8"/>
  <c r="DF53" i="8"/>
  <c r="EU50" i="8"/>
  <c r="BW56" i="8"/>
  <c r="DP62" i="8"/>
  <c r="BU61" i="8"/>
  <c r="CN56" i="8"/>
  <c r="CG58" i="8"/>
  <c r="DF21" i="8"/>
  <c r="FF54" i="8"/>
  <c r="AV48" i="8"/>
  <c r="AZ42" i="8"/>
  <c r="FB51" i="8"/>
  <c r="BO65" i="8"/>
  <c r="DC55" i="8"/>
  <c r="BL57" i="8"/>
  <c r="CR43" i="8"/>
  <c r="AY48" i="8"/>
  <c r="EH65" i="8"/>
  <c r="I44" i="8"/>
  <c r="DC56" i="8"/>
  <c r="CV28" i="8"/>
  <c r="EZ51" i="8"/>
  <c r="BZ44" i="8"/>
  <c r="FF44" i="8"/>
  <c r="GA58" i="8"/>
  <c r="DC44" i="8"/>
  <c r="O55" i="8"/>
  <c r="BB48" i="8"/>
  <c r="CC56" i="8"/>
  <c r="AZ48" i="8"/>
  <c r="CO23" i="8"/>
  <c r="BY55" i="8"/>
  <c r="DK54" i="8"/>
  <c r="FG26" i="8"/>
  <c r="DU51" i="8"/>
  <c r="FL28" i="8"/>
  <c r="BR23" i="8"/>
  <c r="BN61" i="8"/>
  <c r="CL60" i="8"/>
  <c r="CT57" i="8"/>
  <c r="CL42" i="8"/>
  <c r="AK47" i="8"/>
  <c r="CC58" i="8"/>
  <c r="DP54" i="8"/>
  <c r="CU26" i="8"/>
  <c r="EP61" i="8"/>
  <c r="DP23" i="8"/>
  <c r="AJ52" i="8"/>
  <c r="FG24" i="8"/>
  <c r="AP22" i="8"/>
  <c r="O44" i="8"/>
  <c r="FV55" i="8"/>
  <c r="CN42" i="8"/>
  <c r="AY62" i="8"/>
  <c r="O54" i="8"/>
  <c r="BZ59" i="8"/>
  <c r="BR42" i="8"/>
  <c r="BK64" i="8"/>
  <c r="CJ50" i="8"/>
  <c r="DC23" i="8"/>
  <c r="CW51" i="8"/>
  <c r="CJ45" i="8"/>
  <c r="FX56" i="8"/>
  <c r="CR65" i="8"/>
  <c r="FX60" i="8"/>
  <c r="AS59" i="8"/>
  <c r="FL53" i="8"/>
  <c r="GC57" i="8"/>
  <c r="CT26" i="8"/>
  <c r="BD60" i="8"/>
  <c r="FY53" i="8"/>
  <c r="BI44" i="8"/>
  <c r="FU61" i="8"/>
  <c r="FV49" i="8"/>
  <c r="H62" i="8"/>
  <c r="Q49" i="8"/>
  <c r="CR62" i="8"/>
  <c r="AX62" i="8"/>
  <c r="T44" i="8"/>
  <c r="L62" i="8"/>
  <c r="DS59" i="8"/>
  <c r="FQ51" i="8"/>
  <c r="DL42" i="8"/>
  <c r="T23" i="8"/>
  <c r="I61" i="8"/>
  <c r="FU24" i="8"/>
  <c r="DP50" i="8"/>
  <c r="EJ47" i="8"/>
  <c r="AY49" i="8"/>
  <c r="CK65" i="8"/>
  <c r="CS23" i="8"/>
  <c r="DP27" i="8"/>
  <c r="ER58" i="8"/>
  <c r="BH65" i="8"/>
  <c r="DH45" i="8"/>
  <c r="CA56" i="8"/>
  <c r="I62" i="8"/>
  <c r="BL44" i="8"/>
  <c r="X24" i="8"/>
  <c r="FL62" i="8"/>
  <c r="AK57" i="8"/>
  <c r="BN63" i="8"/>
  <c r="FV56" i="8"/>
  <c r="CG57" i="8"/>
  <c r="AT58" i="8"/>
  <c r="CR55" i="8"/>
  <c r="FV57" i="8"/>
  <c r="FV60" i="8"/>
  <c r="FQ61" i="8"/>
  <c r="F25" i="8"/>
  <c r="CC22" i="8"/>
  <c r="BK50" i="8"/>
  <c r="CM59" i="8"/>
  <c r="DD21" i="8"/>
  <c r="BC25" i="8"/>
  <c r="BB54" i="8"/>
  <c r="GC58" i="8"/>
  <c r="CO47" i="8"/>
  <c r="H63" i="8"/>
  <c r="EU51" i="8"/>
  <c r="BO51" i="8"/>
  <c r="AW25" i="8"/>
  <c r="L26" i="8"/>
  <c r="CS28" i="8"/>
  <c r="DK44" i="8"/>
  <c r="AT22" i="8"/>
  <c r="DM61" i="8"/>
  <c r="BK42" i="8"/>
  <c r="BB25" i="8"/>
  <c r="BQ23" i="8"/>
  <c r="BR55" i="8"/>
  <c r="AT47" i="8"/>
  <c r="AD57" i="8"/>
  <c r="X50" i="8"/>
  <c r="BE54" i="8"/>
  <c r="EM57" i="8"/>
  <c r="L56" i="8"/>
  <c r="BB64" i="8"/>
  <c r="GI22" i="8"/>
  <c r="CR56" i="8"/>
  <c r="CR53" i="8"/>
  <c r="BL24" i="8"/>
  <c r="DC61" i="8"/>
  <c r="CI42" i="8"/>
  <c r="U58" i="8"/>
  <c r="O42" i="8"/>
  <c r="CE62" i="8"/>
  <c r="AJ60" i="8"/>
  <c r="M44" i="8"/>
  <c r="GC62" i="8"/>
  <c r="BK55" i="8"/>
  <c r="CH22" i="8"/>
  <c r="AP42" i="8"/>
  <c r="GA22" i="8"/>
  <c r="FF24" i="8"/>
  <c r="AD51" i="8"/>
  <c r="BI55" i="8"/>
  <c r="ES24" i="8"/>
  <c r="AN62" i="8"/>
  <c r="U42" i="8"/>
  <c r="CR57" i="8"/>
  <c r="CW63" i="8"/>
  <c r="M45" i="8"/>
  <c r="CO62" i="8"/>
  <c r="CT46" i="8"/>
  <c r="CO42" i="8"/>
  <c r="FP42" i="8"/>
  <c r="L44" i="8"/>
  <c r="CH58" i="8"/>
  <c r="FZ61" i="8"/>
  <c r="AJ57" i="8"/>
  <c r="AX22" i="8"/>
  <c r="DB42" i="8"/>
  <c r="CE58" i="8"/>
  <c r="DS61" i="8"/>
  <c r="AX52" i="8"/>
  <c r="E45" i="8"/>
  <c r="EX42" i="8"/>
  <c r="DS24" i="8"/>
  <c r="BH60" i="8"/>
  <c r="BF23" i="8"/>
  <c r="FG53" i="8"/>
  <c r="EX45" i="8"/>
  <c r="CO57" i="8"/>
  <c r="ER50" i="8"/>
  <c r="BW57" i="8"/>
  <c r="O51" i="8"/>
  <c r="EZ25" i="8"/>
  <c r="BN49" i="8"/>
  <c r="FS22" i="8"/>
  <c r="EP49" i="8"/>
  <c r="AC22" i="8"/>
  <c r="AK52" i="8"/>
  <c r="BQ56" i="8"/>
  <c r="CR63" i="8"/>
  <c r="CJ46" i="8"/>
  <c r="I52" i="8"/>
  <c r="AH21" i="8"/>
  <c r="AL52" i="8"/>
  <c r="FN55" i="8"/>
  <c r="CM62" i="8"/>
  <c r="BN64" i="8"/>
  <c r="FW22" i="8"/>
  <c r="AV49" i="8"/>
  <c r="FN53" i="8"/>
  <c r="CS21" i="8"/>
  <c r="FU25" i="8"/>
  <c r="BM54" i="8"/>
  <c r="DI23" i="8"/>
  <c r="CZ62" i="8"/>
  <c r="FL44" i="8"/>
  <c r="CL28" i="8"/>
  <c r="DB44" i="8"/>
  <c r="FL58" i="8"/>
  <c r="BR26" i="8"/>
  <c r="AZ49" i="8"/>
  <c r="BR49" i="8"/>
  <c r="EE61" i="8"/>
  <c r="F62" i="8"/>
  <c r="BX58" i="8"/>
  <c r="BW65" i="8"/>
  <c r="FS46" i="8"/>
  <c r="BY23" i="8"/>
  <c r="G56" i="8"/>
  <c r="AE46" i="8"/>
  <c r="FX28" i="8"/>
  <c r="CP55" i="8"/>
  <c r="AZ56" i="8"/>
  <c r="DF51" i="8"/>
  <c r="GC47" i="8"/>
  <c r="EJ49" i="8"/>
  <c r="AN23" i="8"/>
  <c r="FQ62" i="8"/>
  <c r="GI62" i="8"/>
  <c r="CE52" i="8"/>
  <c r="EZ62" i="8"/>
  <c r="DR52" i="8"/>
  <c r="BH54" i="8"/>
  <c r="CU42" i="8"/>
  <c r="U61" i="8"/>
  <c r="DP57" i="8"/>
  <c r="DL57" i="8"/>
  <c r="FL54" i="8"/>
  <c r="EL45" i="8"/>
  <c r="FT48" i="8"/>
  <c r="CA62" i="8"/>
  <c r="AS60" i="8"/>
  <c r="FU54" i="8"/>
  <c r="BJ25" i="8"/>
  <c r="BF59" i="8"/>
  <c r="CH46" i="8"/>
  <c r="BD46" i="8"/>
  <c r="EJ61" i="8"/>
  <c r="CS62" i="8"/>
  <c r="Q46" i="8"/>
  <c r="I22" i="8"/>
  <c r="DS63" i="8"/>
  <c r="BH51" i="8"/>
  <c r="CG65" i="8"/>
  <c r="FP64" i="8"/>
  <c r="BI23" i="8"/>
  <c r="BO55" i="8"/>
  <c r="BM62" i="8"/>
  <c r="BS51" i="8"/>
  <c r="GA59" i="8"/>
  <c r="F53" i="8"/>
  <c r="CW42" i="8"/>
  <c r="ER53" i="8"/>
  <c r="FT28" i="8"/>
  <c r="L63" i="8"/>
  <c r="DR60" i="8"/>
  <c r="CK22" i="8"/>
  <c r="DU28" i="8"/>
  <c r="AW46" i="8"/>
  <c r="CK44" i="8"/>
  <c r="GF62" i="8"/>
  <c r="BD50" i="8"/>
  <c r="BZ49" i="8"/>
  <c r="BX62" i="8"/>
  <c r="AJ62" i="8"/>
  <c r="CU62" i="8"/>
  <c r="CL25" i="8"/>
  <c r="DK45" i="8"/>
  <c r="AW21" i="8"/>
  <c r="CJ54" i="8"/>
  <c r="DM23" i="8"/>
  <c r="BR53" i="8"/>
  <c r="CG54" i="8"/>
  <c r="BJ42" i="8"/>
  <c r="DG49" i="8"/>
  <c r="GC60" i="8"/>
  <c r="CY27" i="8"/>
  <c r="FB48" i="8"/>
  <c r="EP47" i="8"/>
  <c r="DD26" i="8"/>
  <c r="GF23" i="8"/>
  <c r="BS46" i="8"/>
  <c r="I47" i="8"/>
  <c r="DV25" i="8"/>
  <c r="EP62" i="8"/>
  <c r="AC63" i="8"/>
  <c r="CP53" i="8"/>
  <c r="EE65" i="8"/>
  <c r="AD58" i="8"/>
  <c r="AK48" i="8"/>
  <c r="S51" i="8"/>
  <c r="EM22" i="8"/>
  <c r="AW50" i="8"/>
  <c r="AU55" i="8"/>
  <c r="BX56" i="8"/>
  <c r="CP54" i="8"/>
  <c r="DR47" i="8"/>
  <c r="AE49" i="8"/>
  <c r="O65" i="8"/>
  <c r="EX58" i="8"/>
  <c r="AL47" i="8"/>
  <c r="BO52" i="8"/>
  <c r="AK24" i="8"/>
  <c r="BO22" i="8"/>
  <c r="CQ51" i="8"/>
  <c r="EG55" i="8"/>
  <c r="CX53" i="8"/>
  <c r="FT46" i="8"/>
  <c r="DD53" i="8"/>
  <c r="BM60" i="8"/>
  <c r="L65" i="8"/>
  <c r="AY60" i="8"/>
  <c r="AX56" i="8"/>
  <c r="EG50" i="8"/>
  <c r="AU52" i="8"/>
  <c r="FN51" i="8"/>
  <c r="CX51" i="8"/>
  <c r="O28" i="8"/>
  <c r="FF48" i="8"/>
  <c r="BJ24" i="8"/>
  <c r="BB55" i="8"/>
  <c r="BQ65" i="8"/>
  <c r="ES61" i="8"/>
  <c r="DP28" i="8"/>
  <c r="DL22" i="8"/>
  <c r="DM44" i="8"/>
  <c r="ER56" i="8"/>
  <c r="CU46" i="8"/>
  <c r="FB44" i="8"/>
  <c r="CW45" i="8"/>
  <c r="BK43" i="8"/>
  <c r="BX51" i="8"/>
  <c r="DU65" i="8"/>
  <c r="DK27" i="8"/>
  <c r="AC51" i="8"/>
  <c r="GI26" i="8"/>
  <c r="BD48" i="8"/>
  <c r="BW49" i="8"/>
  <c r="EE24" i="8"/>
  <c r="DP51" i="8"/>
  <c r="CR44" i="8"/>
  <c r="GB53" i="8"/>
  <c r="CE50" i="8"/>
  <c r="CV56" i="8"/>
  <c r="FG56" i="8"/>
  <c r="AD54" i="8"/>
  <c r="GI51" i="8"/>
  <c r="EX57" i="8"/>
  <c r="EU24" i="8"/>
  <c r="FA21" i="8"/>
  <c r="FL24" i="8"/>
  <c r="FV58" i="8"/>
  <c r="DS45" i="8"/>
  <c r="AY28" i="8"/>
  <c r="AP23" i="8"/>
  <c r="FV62" i="8"/>
  <c r="GB48" i="8"/>
  <c r="BZ27" i="8"/>
  <c r="EZ46" i="8"/>
  <c r="BY46" i="8"/>
  <c r="BH58" i="8"/>
  <c r="DG21" i="8"/>
  <c r="BL42" i="8"/>
  <c r="CM65" i="8"/>
  <c r="FL65" i="8"/>
  <c r="DH62" i="8"/>
  <c r="ER54" i="8"/>
  <c r="CN23" i="8"/>
  <c r="AP50" i="8"/>
  <c r="AC55" i="8"/>
  <c r="EJ24" i="8"/>
  <c r="X46" i="8"/>
  <c r="FT57" i="8"/>
  <c r="DC49" i="8"/>
  <c r="CU64" i="8"/>
  <c r="FB62" i="8"/>
  <c r="GB62" i="8"/>
  <c r="CW59" i="8"/>
  <c r="FT59" i="8"/>
  <c r="BL55" i="8"/>
  <c r="FS62" i="8"/>
  <c r="FL45" i="8"/>
  <c r="BB27" i="8"/>
  <c r="DG43" i="8"/>
  <c r="BM47" i="8"/>
  <c r="AS57" i="8"/>
  <c r="F55" i="8"/>
  <c r="DR28" i="8"/>
  <c r="BB57" i="8"/>
  <c r="FS53" i="8"/>
  <c r="DI60" i="8"/>
  <c r="FW45" i="8"/>
  <c r="CA26" i="8"/>
  <c r="BA57" i="8"/>
  <c r="EE23" i="8"/>
  <c r="CU44" i="8"/>
  <c r="BL45" i="8"/>
  <c r="BN53" i="8"/>
  <c r="DS64" i="8"/>
  <c r="BS56" i="8"/>
  <c r="ER59" i="8"/>
  <c r="GB43" i="8"/>
  <c r="DM43" i="8"/>
  <c r="EP46" i="8"/>
  <c r="CX52" i="8"/>
  <c r="AN51" i="8"/>
  <c r="X56" i="8"/>
  <c r="BD28" i="8"/>
  <c r="DM54" i="8"/>
  <c r="BW23" i="8"/>
  <c r="AT59" i="8"/>
  <c r="DB21" i="8"/>
  <c r="GI56" i="8"/>
  <c r="DA26" i="8"/>
  <c r="CK46" i="8"/>
  <c r="M59" i="8"/>
  <c r="CK56" i="8"/>
  <c r="BY43" i="8"/>
  <c r="BH52" i="8"/>
  <c r="DF60" i="8"/>
  <c r="CR21" i="8"/>
  <c r="FB54" i="8"/>
  <c r="BD45" i="8"/>
  <c r="CQ56" i="8"/>
  <c r="CR48" i="8"/>
  <c r="Q47" i="8"/>
  <c r="DK46" i="8"/>
  <c r="BJ56" i="8"/>
  <c r="CJ55" i="8"/>
  <c r="R23" i="8"/>
  <c r="AW61" i="8"/>
  <c r="EE43" i="8"/>
  <c r="DL44" i="8"/>
  <c r="EE64" i="8"/>
  <c r="AD42" i="8"/>
  <c r="EE47" i="8"/>
  <c r="CS48" i="8"/>
  <c r="CN43" i="8"/>
  <c r="BZ42" i="8"/>
  <c r="BY26" i="8"/>
  <c r="BY44" i="8"/>
  <c r="BU57" i="8"/>
  <c r="CH60" i="8"/>
  <c r="CW61" i="8"/>
  <c r="BB21" i="8"/>
  <c r="DP56" i="8"/>
  <c r="CT45" i="8"/>
  <c r="S58" i="8"/>
  <c r="BS49" i="8"/>
  <c r="BF22" i="8"/>
  <c r="G58" i="8"/>
  <c r="EU60" i="8"/>
  <c r="CG28" i="8"/>
  <c r="AT45" i="8"/>
  <c r="AN43" i="8"/>
  <c r="EH45" i="8"/>
  <c r="FV21" i="8"/>
  <c r="FP59" i="8"/>
  <c r="DS65" i="8"/>
  <c r="AT27" i="8"/>
  <c r="EU53" i="8"/>
  <c r="DG62" i="8"/>
  <c r="BQ48" i="8"/>
  <c r="FX46" i="8"/>
  <c r="BN54" i="8"/>
  <c r="EG62" i="8"/>
  <c r="AX25" i="8"/>
  <c r="DF43" i="8"/>
  <c r="BN51" i="8"/>
  <c r="BR47" i="8"/>
  <c r="BJ27" i="8"/>
  <c r="DX55" i="8"/>
  <c r="EX65" i="8"/>
  <c r="FW47" i="8"/>
  <c r="CR27" i="8"/>
  <c r="CS59" i="8"/>
  <c r="BT48" i="8"/>
  <c r="EC43" i="8"/>
  <c r="DS50" i="8"/>
  <c r="CG26" i="8"/>
  <c r="DF58" i="8"/>
  <c r="ES53" i="8"/>
  <c r="AJ26" i="8"/>
  <c r="DV44" i="8"/>
  <c r="CH56" i="8"/>
  <c r="BY61" i="8"/>
  <c r="DF26" i="8"/>
  <c r="O61" i="8"/>
  <c r="AJ42" i="8"/>
  <c r="GI45" i="8"/>
  <c r="ER47" i="8"/>
  <c r="DF22" i="8"/>
  <c r="AS44" i="8"/>
  <c r="AS48" i="8"/>
  <c r="AU60" i="8"/>
  <c r="BC21" i="8"/>
  <c r="BA44" i="8"/>
  <c r="AV27" i="8"/>
  <c r="G55" i="8"/>
  <c r="CX28" i="8"/>
  <c r="CP47" i="8"/>
  <c r="GI23" i="8"/>
  <c r="AV44" i="8"/>
  <c r="FX22" i="8"/>
  <c r="U65" i="8"/>
  <c r="CZ27" i="8"/>
  <c r="M24" i="8"/>
  <c r="BH53" i="8"/>
  <c r="CL51" i="8"/>
  <c r="CQ45" i="8"/>
  <c r="DD60" i="8"/>
  <c r="ES22" i="8"/>
  <c r="FY60" i="8"/>
  <c r="CO54" i="8"/>
  <c r="CZ57" i="8"/>
  <c r="FY61" i="8"/>
  <c r="CY28" i="8"/>
  <c r="DK51" i="8"/>
  <c r="AD24" i="8"/>
  <c r="DS56" i="8"/>
  <c r="AT43" i="8"/>
  <c r="CN52" i="8"/>
  <c r="DG64" i="8"/>
  <c r="AC57" i="8"/>
  <c r="CT49" i="8"/>
  <c r="EL21" i="8"/>
  <c r="H58" i="8"/>
  <c r="DB53" i="8"/>
  <c r="EC46" i="8"/>
  <c r="DI28" i="8"/>
  <c r="BE50" i="8"/>
  <c r="X60" i="8"/>
  <c r="BH49" i="8"/>
  <c r="EC57" i="8"/>
  <c r="AL45" i="8"/>
  <c r="S22" i="8"/>
  <c r="DB45" i="8"/>
  <c r="EP27" i="8"/>
  <c r="DA57" i="8"/>
  <c r="AL61" i="8"/>
  <c r="DH26" i="8"/>
  <c r="DS22" i="8"/>
  <c r="CP59" i="8"/>
  <c r="FZ48" i="8"/>
  <c r="BQ46" i="8"/>
  <c r="T55" i="8"/>
  <c r="CO48" i="8"/>
  <c r="AC59" i="8"/>
  <c r="FN25" i="8"/>
  <c r="DL28" i="8"/>
  <c r="CC64" i="8"/>
  <c r="BK57" i="8"/>
  <c r="CU45" i="8"/>
  <c r="CV26" i="8"/>
  <c r="CW49" i="8"/>
  <c r="AU47" i="8"/>
  <c r="AL22" i="8"/>
  <c r="EJ48" i="8"/>
  <c r="FG27" i="8"/>
  <c r="FN63" i="8"/>
  <c r="EJ52" i="8"/>
  <c r="FS54" i="8"/>
  <c r="DR64" i="8"/>
  <c r="AP53" i="8"/>
  <c r="BR28" i="8"/>
  <c r="CK23" i="8"/>
  <c r="AN59" i="8"/>
  <c r="CE60" i="8"/>
  <c r="BQ53" i="8"/>
  <c r="X53" i="8"/>
  <c r="CA64" i="8"/>
  <c r="DI64" i="8"/>
  <c r="CL43" i="8"/>
  <c r="CA21" i="8"/>
  <c r="GI47" i="8"/>
  <c r="FG57" i="8"/>
  <c r="M48" i="8"/>
  <c r="FA56" i="8"/>
  <c r="AY44" i="8"/>
  <c r="DC24" i="8"/>
  <c r="GB47" i="8"/>
  <c r="FN64" i="8"/>
  <c r="BF21" i="8"/>
  <c r="CA49" i="8"/>
  <c r="BY56" i="8"/>
  <c r="AE23" i="8"/>
  <c r="E56" i="8"/>
  <c r="EZ64" i="8"/>
  <c r="FX23" i="8"/>
  <c r="CW43" i="8"/>
  <c r="EU56" i="8"/>
  <c r="BI50" i="8"/>
  <c r="BI47" i="8"/>
  <c r="EG60" i="8"/>
  <c r="CJ21" i="8"/>
  <c r="FY58" i="8"/>
  <c r="EU64" i="8"/>
  <c r="G59" i="8"/>
  <c r="R65" i="8"/>
  <c r="DL25" i="8"/>
  <c r="FA44" i="8"/>
  <c r="DH63" i="8"/>
  <c r="AU43" i="8"/>
  <c r="AE62" i="8"/>
  <c r="CJ47" i="8"/>
  <c r="CP57" i="8"/>
  <c r="GB57" i="8"/>
  <c r="FV42" i="8"/>
  <c r="FB28" i="8"/>
  <c r="F47" i="8"/>
  <c r="ER48" i="8"/>
  <c r="GB21" i="8"/>
  <c r="DX62" i="8"/>
  <c r="BH59" i="8"/>
  <c r="DD47" i="8"/>
  <c r="BM24" i="8"/>
  <c r="BS23" i="8"/>
  <c r="DI62" i="8"/>
  <c r="DH27" i="8"/>
  <c r="EJ57" i="8"/>
  <c r="FQ49" i="8"/>
  <c r="DK43" i="8"/>
  <c r="CQ54" i="8"/>
  <c r="FP46" i="8"/>
  <c r="DI44" i="8"/>
  <c r="L43" i="8"/>
  <c r="DH46" i="8"/>
  <c r="AL27" i="8"/>
  <c r="F52" i="8"/>
  <c r="BU21" i="8"/>
  <c r="EX53" i="8"/>
  <c r="BJ49" i="8"/>
  <c r="EU52" i="8"/>
  <c r="EZ43" i="8"/>
  <c r="EC24" i="8"/>
  <c r="DG42" i="8"/>
  <c r="I51" i="8"/>
  <c r="EZ56" i="8"/>
  <c r="DS55" i="8"/>
  <c r="AT53" i="8"/>
  <c r="GF57" i="8"/>
  <c r="BR43" i="8"/>
  <c r="S57" i="8"/>
  <c r="DU43" i="8"/>
  <c r="U28" i="8"/>
  <c r="DI61" i="8"/>
  <c r="BE47" i="8"/>
  <c r="EX54" i="8"/>
  <c r="AW43" i="8"/>
  <c r="BB49" i="8"/>
  <c r="O47" i="8"/>
  <c r="DV45" i="8"/>
  <c r="BM63" i="8"/>
  <c r="EE58" i="8"/>
  <c r="X45" i="8"/>
  <c r="BE57" i="8"/>
  <c r="U60" i="8"/>
  <c r="DK56" i="8"/>
  <c r="CU59" i="8"/>
  <c r="AV56" i="8"/>
  <c r="BA23" i="8"/>
  <c r="BR24" i="8"/>
  <c r="GF60" i="8"/>
  <c r="I54" i="8"/>
  <c r="BR45" i="8"/>
  <c r="EL58" i="8"/>
  <c r="AK59" i="8"/>
  <c r="GA24" i="8"/>
  <c r="AT54" i="8"/>
  <c r="CG59" i="8"/>
  <c r="EU61" i="8"/>
  <c r="BX46" i="8"/>
  <c r="DB22" i="8"/>
  <c r="DL56" i="8"/>
  <c r="BO57" i="8"/>
  <c r="L53" i="8"/>
  <c r="AU57" i="8"/>
  <c r="EZ49" i="8"/>
  <c r="BF55" i="8"/>
  <c r="BW27" i="8"/>
  <c r="BZ28" i="8"/>
  <c r="CU60" i="8"/>
  <c r="CT27" i="8"/>
  <c r="BC55" i="8"/>
  <c r="FY27" i="8"/>
  <c r="DV23" i="8"/>
  <c r="O52" i="8"/>
  <c r="BO48" i="8"/>
  <c r="DD57" i="8"/>
  <c r="FB63" i="8"/>
  <c r="AP54" i="8"/>
  <c r="FP51" i="8"/>
  <c r="AX27" i="8"/>
  <c r="FQ58" i="8"/>
  <c r="FV23" i="8"/>
  <c r="GB58" i="8"/>
  <c r="FU64" i="8"/>
  <c r="CN46" i="8"/>
  <c r="GA52" i="8"/>
  <c r="CT23" i="8"/>
  <c r="DA50" i="8"/>
  <c r="DS53" i="8"/>
  <c r="CK60" i="8"/>
  <c r="BD23" i="8"/>
  <c r="BH28" i="8"/>
  <c r="CG42" i="8"/>
  <c r="CE47" i="8"/>
  <c r="AJ63" i="8"/>
  <c r="GF63" i="8"/>
  <c r="M22" i="8"/>
  <c r="CX56" i="8"/>
  <c r="DA63" i="8"/>
  <c r="CZ51" i="8"/>
  <c r="FB65" i="8"/>
  <c r="FX25" i="8"/>
  <c r="FL46" i="8"/>
  <c r="CI51" i="8"/>
  <c r="AY56" i="8"/>
  <c r="BN57" i="8"/>
  <c r="DI45" i="8"/>
  <c r="CY43" i="8"/>
  <c r="DV28" i="8"/>
  <c r="AW57" i="8"/>
  <c r="DX49" i="8"/>
  <c r="DU46" i="8"/>
  <c r="AT64" i="8"/>
  <c r="CJ24" i="8"/>
  <c r="FQ65" i="8"/>
  <c r="AV52" i="8"/>
  <c r="DA55" i="8"/>
  <c r="CV57" i="8"/>
  <c r="AD22" i="8"/>
  <c r="BD43" i="8"/>
  <c r="DJ53" i="8"/>
  <c r="DX57" i="8"/>
  <c r="BL51" i="8"/>
  <c r="FA28" i="8"/>
  <c r="AD52" i="8"/>
  <c r="FA58" i="8"/>
  <c r="DV47" i="8"/>
  <c r="EE52" i="8"/>
  <c r="CV50" i="8"/>
  <c r="EH61" i="8"/>
  <c r="AJ45" i="8"/>
  <c r="H47" i="8"/>
  <c r="CP64" i="8"/>
  <c r="AJ55" i="8"/>
  <c r="EL59" i="8"/>
  <c r="BL65" i="8"/>
  <c r="DR49" i="8"/>
  <c r="AL59" i="8"/>
  <c r="AW62" i="8"/>
  <c r="CH61" i="8"/>
  <c r="EP54" i="8"/>
  <c r="BX47" i="8"/>
  <c r="CH53" i="8"/>
  <c r="S24" i="8"/>
  <c r="DH51" i="8"/>
  <c r="AK25" i="8"/>
  <c r="AU62" i="8"/>
  <c r="CU22" i="8"/>
  <c r="CO63" i="8"/>
  <c r="ES28" i="8"/>
  <c r="CJ28" i="8"/>
  <c r="BE51" i="8"/>
  <c r="M62" i="8"/>
  <c r="CC53" i="8"/>
  <c r="FG33" i="8"/>
  <c r="AT51" i="8"/>
  <c r="GB44" i="8"/>
  <c r="H51" i="8"/>
  <c r="CX23" i="8"/>
  <c r="DU45" i="8"/>
  <c r="BB52" i="8"/>
  <c r="FA51" i="8"/>
  <c r="AU21" i="8"/>
  <c r="CV60" i="8"/>
  <c r="BE58" i="8"/>
  <c r="FA54" i="8"/>
  <c r="BY59" i="8"/>
  <c r="EC60" i="8"/>
  <c r="AJ35" i="8"/>
  <c r="M25" i="8"/>
  <c r="ES42" i="8"/>
  <c r="AN26" i="8"/>
  <c r="EG57" i="8"/>
  <c r="CA24" i="8"/>
  <c r="AJ43" i="8"/>
  <c r="AX57" i="8"/>
  <c r="CZ24" i="8"/>
  <c r="DB47" i="8"/>
  <c r="H23" i="8"/>
  <c r="DR22" i="8"/>
  <c r="X25" i="8"/>
  <c r="EX59" i="8"/>
  <c r="BQ58" i="8"/>
  <c r="BF56" i="8"/>
  <c r="BE64" i="8"/>
  <c r="DC65" i="8"/>
  <c r="AD64" i="8"/>
  <c r="AV50" i="8"/>
  <c r="AT49" i="8"/>
  <c r="AV57" i="8"/>
  <c r="G26" i="8"/>
  <c r="AH45" i="8"/>
  <c r="CP26" i="8"/>
  <c r="CS25" i="8"/>
  <c r="EH55" i="8"/>
  <c r="BX65" i="8"/>
  <c r="DD44" i="8"/>
  <c r="CL57" i="8"/>
  <c r="FW28" i="8"/>
  <c r="CV53" i="8"/>
  <c r="CA53" i="8"/>
  <c r="DK59" i="8"/>
  <c r="O56" i="8"/>
  <c r="FL25" i="8"/>
  <c r="CH44" i="8"/>
  <c r="BK26" i="8"/>
  <c r="EH60" i="8"/>
  <c r="FW55" i="8"/>
  <c r="AK61" i="8"/>
  <c r="DH64" i="8"/>
  <c r="M51" i="8"/>
  <c r="DF24" i="8"/>
  <c r="FS47" i="8"/>
  <c r="CT60" i="8"/>
  <c r="CI22" i="8"/>
  <c r="FQ55" i="8"/>
  <c r="BN24" i="8"/>
  <c r="EC63" i="8"/>
  <c r="AZ58" i="8"/>
  <c r="BA24" i="8"/>
  <c r="FN65" i="8"/>
  <c r="ES58" i="8"/>
  <c r="BI58" i="8"/>
  <c r="U51" i="8"/>
  <c r="AU24" i="8"/>
  <c r="BU53" i="8"/>
  <c r="CQ24" i="8"/>
  <c r="CM24" i="8"/>
  <c r="BJ43" i="8"/>
  <c r="BM25" i="8"/>
  <c r="EZ44" i="8"/>
  <c r="EG63" i="8"/>
  <c r="I27" i="8"/>
  <c r="E27" i="8"/>
  <c r="DG60" i="8"/>
  <c r="DG46" i="8"/>
  <c r="FU22" i="8"/>
  <c r="DR57" i="8"/>
  <c r="BO53" i="8"/>
  <c r="GA25" i="8"/>
  <c r="CR51" i="8"/>
  <c r="AS65" i="8"/>
  <c r="EM46" i="8"/>
  <c r="AL49" i="8"/>
  <c r="DK49" i="8"/>
  <c r="DJ42" i="8"/>
  <c r="CH47" i="8"/>
  <c r="FG21" i="8"/>
  <c r="FB22" i="8"/>
  <c r="FY23" i="8"/>
  <c r="O25" i="8"/>
  <c r="BK52" i="8"/>
  <c r="FG46" i="8"/>
  <c r="GB24" i="8"/>
  <c r="CZ64" i="8"/>
  <c r="DF55" i="8"/>
  <c r="DR25" i="8"/>
  <c r="AD63" i="8"/>
  <c r="BZ57" i="8"/>
  <c r="CX54" i="8"/>
  <c r="DD50" i="8"/>
  <c r="FQ54" i="8"/>
  <c r="AW56" i="8"/>
  <c r="FA53" i="8"/>
  <c r="F23" i="8"/>
  <c r="FZ49" i="8"/>
  <c r="CQ23" i="8"/>
  <c r="EJ54" i="8"/>
  <c r="CW53" i="8"/>
  <c r="BK45" i="8"/>
  <c r="EX22" i="8"/>
  <c r="GA65" i="8"/>
  <c r="BL25" i="8"/>
  <c r="F26" i="8"/>
  <c r="CA45" i="8"/>
  <c r="DG52" i="8"/>
  <c r="ER62" i="8"/>
  <c r="BC62" i="8"/>
  <c r="BA58" i="8"/>
  <c r="T60" i="8"/>
  <c r="CO21" i="8"/>
  <c r="BZ45" i="8"/>
  <c r="DX63" i="8"/>
  <c r="BW24" i="8"/>
  <c r="AL55" i="8"/>
  <c r="CW23" i="8"/>
  <c r="FY56" i="8"/>
  <c r="FQ42" i="8"/>
  <c r="EM27" i="8"/>
  <c r="FS58" i="8"/>
  <c r="R51" i="8"/>
  <c r="AH27" i="8"/>
  <c r="AJ32" i="8"/>
  <c r="CR60" i="8"/>
  <c r="GA49" i="8"/>
  <c r="FF26" i="8"/>
  <c r="CE24" i="8"/>
  <c r="DV63" i="8"/>
  <c r="DF45" i="8"/>
  <c r="AY22" i="8"/>
  <c r="CG43" i="8"/>
  <c r="DG55" i="8"/>
  <c r="CS63" i="8"/>
  <c r="BQ57" i="8"/>
  <c r="BL27" i="8"/>
  <c r="G63" i="8"/>
  <c r="AE47" i="8"/>
  <c r="AW28" i="8"/>
  <c r="DU55" i="8"/>
  <c r="BU59" i="8"/>
  <c r="ES48" i="8"/>
  <c r="AX63" i="8"/>
  <c r="CJ27" i="8"/>
  <c r="BQ27" i="8"/>
  <c r="FG58" i="8"/>
  <c r="CQ26" i="8"/>
  <c r="CI52" i="8"/>
  <c r="BQ44" i="8"/>
  <c r="BO26" i="8"/>
  <c r="DU56" i="8"/>
  <c r="FZ53" i="8"/>
  <c r="FZ27" i="8"/>
  <c r="AH65" i="8"/>
  <c r="BQ54" i="8"/>
  <c r="F59" i="8"/>
  <c r="BU43" i="8"/>
  <c r="AT23" i="8"/>
  <c r="FQ63" i="8"/>
  <c r="FP54" i="8"/>
  <c r="EP44" i="8"/>
  <c r="AJ48" i="8"/>
  <c r="FB42" i="8"/>
  <c r="U43" i="8"/>
  <c r="DR61" i="8"/>
  <c r="CM26" i="8"/>
  <c r="BX60" i="8"/>
  <c r="H43" i="8"/>
  <c r="CQ65" i="8"/>
  <c r="DV61" i="8"/>
  <c r="BW52" i="8"/>
  <c r="DX51" i="8"/>
  <c r="BT63" i="8"/>
  <c r="DL53" i="8"/>
  <c r="Q42" i="8"/>
  <c r="BM64" i="8"/>
  <c r="BA25" i="8"/>
  <c r="EZ60" i="8"/>
  <c r="E46" i="8"/>
  <c r="CS60" i="8"/>
  <c r="BU50" i="8"/>
  <c r="CC65" i="8"/>
  <c r="BD63" i="8"/>
  <c r="CQ52" i="8"/>
  <c r="AK26" i="8"/>
  <c r="BA46" i="8"/>
  <c r="X51" i="8"/>
  <c r="Q43" i="8"/>
  <c r="DB46" i="8"/>
  <c r="DH58" i="8"/>
  <c r="CI59" i="8"/>
  <c r="AZ60" i="8"/>
  <c r="S52" i="8"/>
  <c r="DC28" i="8"/>
  <c r="FG22" i="8"/>
  <c r="FL51" i="8"/>
  <c r="EC27" i="8"/>
  <c r="AD45" i="8"/>
  <c r="F63" i="8"/>
  <c r="AY63" i="8"/>
  <c r="AN21" i="8"/>
  <c r="CN50" i="8"/>
  <c r="R24" i="8"/>
  <c r="X28" i="8"/>
  <c r="FY21" i="8"/>
  <c r="AD60" i="8"/>
  <c r="EC61" i="8"/>
  <c r="CN62" i="8"/>
  <c r="BX52" i="8"/>
  <c r="R60" i="8"/>
  <c r="EJ22" i="8"/>
  <c r="CK57" i="8"/>
  <c r="CV48" i="8"/>
  <c r="EU57" i="8"/>
  <c r="CQ61" i="8"/>
  <c r="CA28" i="8"/>
  <c r="CP62" i="8"/>
  <c r="BC23" i="8"/>
  <c r="BD55" i="8"/>
  <c r="DL26" i="8"/>
  <c r="CM53" i="8"/>
  <c r="X57" i="8"/>
  <c r="BX63" i="8"/>
  <c r="BN27" i="8"/>
  <c r="EH53" i="8"/>
  <c r="R44" i="8"/>
  <c r="M46" i="8"/>
  <c r="FA25" i="8"/>
  <c r="FY50" i="8"/>
  <c r="AH22" i="8"/>
  <c r="BS59" i="8"/>
  <c r="CR24" i="8"/>
  <c r="FY63" i="8"/>
  <c r="GC48" i="8"/>
  <c r="CC23" i="8"/>
  <c r="EZ58" i="8"/>
  <c r="BT52" i="8"/>
  <c r="DM49" i="8"/>
  <c r="AZ50" i="8"/>
  <c r="CM44" i="8"/>
  <c r="DD63" i="8"/>
  <c r="BS57" i="8"/>
  <c r="EX63" i="8"/>
  <c r="DB59" i="8"/>
  <c r="FT49" i="8"/>
  <c r="BA49" i="8"/>
  <c r="CI63" i="8"/>
  <c r="AL23" i="8"/>
  <c r="AZ53" i="8"/>
  <c r="EC58" i="8"/>
  <c r="CS52" i="8"/>
  <c r="O59" i="8"/>
  <c r="AU53" i="8"/>
  <c r="S23" i="8"/>
  <c r="BA63" i="8"/>
  <c r="CJ57" i="8"/>
  <c r="F49" i="8"/>
  <c r="CG61" i="8"/>
  <c r="CX42" i="8"/>
  <c r="F21" i="8"/>
  <c r="FP55" i="8"/>
  <c r="BN22" i="8"/>
  <c r="ER63" i="8"/>
  <c r="AH60" i="8"/>
  <c r="BA53" i="8"/>
  <c r="CE63" i="8"/>
  <c r="GB50" i="8"/>
  <c r="CH51" i="8"/>
  <c r="DC26" i="8"/>
  <c r="CX21" i="8"/>
  <c r="CK54" i="8"/>
  <c r="DM45" i="8"/>
  <c r="AY50" i="8"/>
  <c r="AJ28" i="8"/>
  <c r="DM57" i="8"/>
  <c r="FZ64" i="8"/>
  <c r="CL23" i="8"/>
  <c r="AS63" i="8"/>
  <c r="DL49" i="8"/>
  <c r="FB46" i="8"/>
  <c r="BJ58" i="8"/>
  <c r="G28" i="8"/>
  <c r="ES25" i="8"/>
  <c r="CV24" i="8"/>
  <c r="AZ62" i="8"/>
  <c r="FQ59" i="8"/>
  <c r="I57" i="8"/>
  <c r="CZ21" i="8"/>
  <c r="EH52" i="8"/>
  <c r="FW26" i="8"/>
  <c r="BT23" i="8"/>
  <c r="ER24" i="8"/>
  <c r="AW54" i="8"/>
  <c r="DA52" i="8"/>
  <c r="GI48" i="8"/>
  <c r="AV46" i="8"/>
  <c r="ER42" i="8"/>
  <c r="CQ43" i="8"/>
  <c r="EC25" i="8"/>
  <c r="AJ22" i="8"/>
  <c r="EZ57" i="8"/>
  <c r="FB49" i="8"/>
  <c r="CN47" i="8"/>
  <c r="DJ45" i="8"/>
  <c r="GC23" i="8"/>
  <c r="BZ23" i="8"/>
  <c r="FP21" i="8"/>
  <c r="S28" i="8"/>
  <c r="CZ43" i="8"/>
  <c r="EZ52" i="8"/>
  <c r="EE45" i="8"/>
  <c r="GF48" i="8"/>
  <c r="BD58" i="8"/>
  <c r="AH52" i="8"/>
  <c r="FV65" i="8"/>
  <c r="DX25" i="8"/>
  <c r="AK43" i="8"/>
  <c r="AP62" i="8"/>
  <c r="CP49" i="8"/>
  <c r="BX54" i="8"/>
  <c r="DK63" i="8"/>
  <c r="EM25" i="8"/>
  <c r="FA49" i="8"/>
  <c r="BW44" i="8"/>
  <c r="DS46" i="8"/>
  <c r="DS51" i="8"/>
  <c r="CY24" i="8"/>
  <c r="BH22" i="8"/>
  <c r="FY43" i="8"/>
  <c r="AE55" i="8"/>
  <c r="Q53" i="8"/>
  <c r="CZ49" i="8"/>
  <c r="AN46" i="8"/>
  <c r="GI53" i="8"/>
  <c r="BD65" i="8"/>
  <c r="EM52" i="8"/>
  <c r="EM28" i="8"/>
  <c r="FS27" i="8"/>
  <c r="FY46" i="8"/>
  <c r="BW61" i="8"/>
  <c r="DP46" i="8"/>
  <c r="FB55" i="8"/>
  <c r="DR43" i="8"/>
  <c r="CG63" i="8"/>
  <c r="BE22" i="8"/>
  <c r="DL58" i="8"/>
  <c r="CE25" i="8"/>
  <c r="G42" i="8"/>
  <c r="CX64" i="8"/>
  <c r="CK49" i="8"/>
  <c r="T57" i="8"/>
  <c r="AX23" i="8"/>
  <c r="CT63" i="8"/>
  <c r="AH24" i="8"/>
  <c r="BU49" i="8"/>
  <c r="DD42" i="8"/>
  <c r="H56" i="8"/>
  <c r="BT49" i="8"/>
  <c r="CA52" i="8"/>
  <c r="BS53" i="8"/>
  <c r="DF49" i="8"/>
  <c r="AD62" i="8"/>
  <c r="CE27" i="8"/>
  <c r="T64" i="8"/>
  <c r="G61" i="8"/>
  <c r="BJ54" i="8"/>
  <c r="BO63" i="8"/>
  <c r="AZ24" i="8"/>
  <c r="EL46" i="8"/>
  <c r="DG23" i="8"/>
  <c r="EC54" i="8"/>
  <c r="BQ60" i="8"/>
  <c r="AJ58" i="8"/>
  <c r="E48" i="8"/>
  <c r="CL53" i="8"/>
  <c r="BT21" i="8"/>
  <c r="DD62" i="8"/>
  <c r="BJ65" i="8"/>
  <c r="BX24" i="8"/>
  <c r="GC43" i="8"/>
  <c r="BM42" i="8"/>
  <c r="DH22" i="8"/>
  <c r="CJ56" i="8"/>
  <c r="CA27" i="8"/>
  <c r="DD43" i="8"/>
  <c r="FW24" i="8"/>
  <c r="BX25" i="8"/>
  <c r="FV45" i="8"/>
  <c r="FA65" i="8"/>
  <c r="DU62" i="8"/>
  <c r="BA48" i="8"/>
  <c r="X47" i="8"/>
  <c r="FQ52" i="8"/>
  <c r="DG24" i="8"/>
  <c r="Q61" i="8"/>
  <c r="I59" i="8"/>
  <c r="T25" i="8"/>
  <c r="CM54" i="8"/>
  <c r="DA46" i="8"/>
  <c r="BZ62" i="8"/>
  <c r="F44" i="8"/>
  <c r="ES27" i="8"/>
  <c r="BL58" i="8"/>
  <c r="EH28" i="8"/>
  <c r="EL26" i="8"/>
  <c r="CS51" i="8"/>
  <c r="FS25" i="8"/>
  <c r="GA46" i="8"/>
  <c r="FS56" i="8"/>
  <c r="R28" i="8"/>
  <c r="T47" i="8"/>
  <c r="CC49" i="8"/>
  <c r="BE25" i="8"/>
  <c r="BJ62" i="8"/>
  <c r="BJ60" i="8"/>
  <c r="FX57" i="8"/>
  <c r="BT46" i="8"/>
  <c r="DK52" i="8"/>
  <c r="CM60" i="8"/>
  <c r="AW26" i="8"/>
  <c r="FN56" i="8"/>
  <c r="CG55" i="8"/>
  <c r="DX23" i="8"/>
  <c r="GF21" i="8"/>
  <c r="BS64" i="8"/>
  <c r="AP44" i="8"/>
  <c r="AK63" i="8"/>
  <c r="GC51" i="8"/>
  <c r="DV57" i="8"/>
  <c r="EX24" i="8"/>
  <c r="DH47" i="8"/>
  <c r="GB22" i="8"/>
  <c r="R61" i="8"/>
  <c r="GB63" i="8"/>
  <c r="CP23" i="8"/>
  <c r="T52" i="8"/>
  <c r="CR45" i="8"/>
  <c r="BK62" i="8"/>
  <c r="ER26" i="8"/>
  <c r="FL21" i="8"/>
  <c r="GA26" i="8"/>
  <c r="EG25" i="8"/>
  <c r="FZ55" i="8"/>
  <c r="FN60" i="8"/>
  <c r="BF50" i="8"/>
  <c r="Q24" i="8"/>
  <c r="CV62" i="8"/>
  <c r="GF46" i="8"/>
  <c r="E60" i="8"/>
  <c r="CV22" i="8"/>
  <c r="FQ22" i="8"/>
  <c r="M28" i="8"/>
  <c r="FG61" i="8"/>
  <c r="ER21" i="8"/>
  <c r="BS26" i="8"/>
  <c r="EC44" i="8"/>
  <c r="AP58" i="8"/>
  <c r="BU26" i="8"/>
  <c r="DB26" i="8"/>
  <c r="L23" i="8"/>
  <c r="DP59" i="8"/>
  <c r="GF64" i="8"/>
  <c r="CP44" i="8"/>
  <c r="AC64" i="8"/>
  <c r="FT53" i="8"/>
  <c r="I45" i="8"/>
  <c r="CI43" i="8"/>
  <c r="ES44" i="8"/>
  <c r="BN58" i="8"/>
  <c r="FX61" i="8"/>
  <c r="CC61" i="8"/>
  <c r="BA21" i="8"/>
  <c r="X21" i="8"/>
  <c r="T62" i="8"/>
  <c r="BZ60" i="8"/>
  <c r="AE57" i="8"/>
  <c r="EE55" i="8"/>
  <c r="CW21" i="8"/>
  <c r="DR54" i="8"/>
  <c r="DJ28" i="8"/>
  <c r="CY64" i="8"/>
  <c r="BO42" i="8"/>
  <c r="AZ46" i="8"/>
  <c r="M53" i="8"/>
  <c r="BQ49" i="8"/>
  <c r="G48" i="8"/>
  <c r="CE48" i="8"/>
  <c r="DC53" i="8"/>
  <c r="CS49" i="8"/>
  <c r="DJ25" i="8"/>
  <c r="H53" i="8"/>
  <c r="AW22" i="8"/>
  <c r="AU22" i="8"/>
  <c r="FU42" i="8"/>
  <c r="H24" i="8"/>
  <c r="BM52" i="8"/>
  <c r="CW26" i="8"/>
  <c r="CA50" i="8"/>
  <c r="BJ50" i="8"/>
  <c r="FW49" i="8"/>
  <c r="BO58" i="8"/>
  <c r="CG47" i="8"/>
  <c r="DK47" i="8"/>
  <c r="AE59" i="8"/>
  <c r="GF50" i="8"/>
  <c r="BH23" i="8"/>
  <c r="BI48" i="8"/>
  <c r="DK25" i="8"/>
  <c r="FF45" i="8"/>
  <c r="FF57" i="8"/>
  <c r="AS55" i="8"/>
  <c r="CR49" i="8"/>
  <c r="G22" i="8"/>
  <c r="DL51" i="8"/>
  <c r="CN57" i="8"/>
  <c r="AH63" i="8"/>
  <c r="BK48" i="8"/>
  <c r="G65" i="8"/>
  <c r="FZ24" i="8"/>
  <c r="DK23" i="8"/>
  <c r="CO44" i="8"/>
  <c r="AC23" i="8"/>
  <c r="GC26" i="8"/>
  <c r="BC59" i="8"/>
  <c r="DJ58" i="8"/>
  <c r="G24" i="8"/>
  <c r="BH42" i="8"/>
  <c r="CS64" i="8"/>
  <c r="CU27" i="8"/>
  <c r="O26" i="8"/>
  <c r="BE26" i="8"/>
  <c r="FB58" i="8"/>
  <c r="DM46" i="8"/>
  <c r="EZ23" i="8"/>
  <c r="EL60" i="8"/>
  <c r="CY49" i="8"/>
  <c r="EH23" i="8"/>
  <c r="AZ54" i="8"/>
  <c r="DX26" i="8"/>
  <c r="E23" i="8"/>
  <c r="EE26" i="8"/>
  <c r="GC54" i="8"/>
  <c r="FU55" i="8"/>
  <c r="CG24" i="8"/>
  <c r="AX45" i="8"/>
  <c r="CJ51" i="8"/>
  <c r="DI56" i="8"/>
  <c r="AL42" i="8"/>
  <c r="EJ58" i="8"/>
  <c r="DC45" i="8"/>
  <c r="U24" i="8"/>
  <c r="R63" i="8"/>
  <c r="BX48" i="8"/>
  <c r="GC63" i="8"/>
  <c r="CJ22" i="8"/>
  <c r="CS45" i="8"/>
  <c r="DP38" i="8"/>
  <c r="CI45" i="8"/>
  <c r="EM50" i="8"/>
  <c r="BN42" i="8"/>
  <c r="S48" i="8"/>
  <c r="I63" i="8"/>
  <c r="AX59" i="8"/>
  <c r="R49" i="8"/>
  <c r="DS48" i="8"/>
  <c r="CV63" i="8"/>
  <c r="FQ43" i="8"/>
  <c r="DB54" i="8"/>
  <c r="F50" i="8"/>
  <c r="CH62" i="8"/>
  <c r="CG46" i="8"/>
  <c r="O45" i="8"/>
  <c r="FW60" i="8"/>
  <c r="FV51" i="8"/>
  <c r="DM55" i="8"/>
  <c r="BC48" i="8"/>
  <c r="DL45" i="8"/>
  <c r="AU58" i="8"/>
  <c r="S61" i="8"/>
  <c r="AL65" i="8"/>
  <c r="L60" i="8"/>
  <c r="BK47" i="8"/>
  <c r="CK51" i="8"/>
  <c r="U53" i="8"/>
  <c r="BR59" i="8"/>
  <c r="DV58" i="8"/>
  <c r="DH55" i="8"/>
  <c r="CE22" i="8"/>
  <c r="CZ60" i="8"/>
  <c r="DF64" i="8"/>
  <c r="EG42" i="8"/>
  <c r="E54" i="8"/>
  <c r="EL52" i="8"/>
  <c r="EJ45" i="8"/>
  <c r="EE62" i="8"/>
  <c r="DA47" i="8"/>
  <c r="L21" i="8"/>
  <c r="CY58" i="8"/>
  <c r="BN43" i="8"/>
  <c r="DJ59" i="8"/>
  <c r="DG44" i="8"/>
  <c r="FT55" i="8"/>
  <c r="BM57" i="8"/>
  <c r="FL63" i="8"/>
  <c r="BZ53" i="8"/>
  <c r="BB58" i="8"/>
  <c r="EL23" i="8"/>
  <c r="AK53" i="8"/>
  <c r="AY42" i="8"/>
  <c r="DM26" i="8"/>
  <c r="BQ24" i="8"/>
  <c r="FP25" i="8"/>
  <c r="DH42" i="8"/>
  <c r="E42" i="8"/>
  <c r="BO44" i="8"/>
  <c r="BX26" i="8"/>
  <c r="CU53" i="8"/>
  <c r="GA47" i="8"/>
  <c r="CN65" i="8"/>
  <c r="EG26" i="8"/>
  <c r="DC59" i="8"/>
  <c r="FA45" i="8"/>
  <c r="AE24" i="8"/>
  <c r="FG28" i="8"/>
  <c r="BM44" i="8"/>
  <c r="ES50" i="8"/>
  <c r="FT60" i="8"/>
  <c r="S62" i="8"/>
  <c r="O23" i="8"/>
  <c r="FA60" i="8"/>
  <c r="DI65" i="8"/>
  <c r="DU53" i="8"/>
  <c r="EP63" i="8"/>
  <c r="AN24" i="8"/>
  <c r="BB42" i="8"/>
  <c r="EH57" i="8"/>
  <c r="FG51" i="8"/>
  <c r="AE21" i="8"/>
  <c r="FW65" i="8"/>
  <c r="CQ63" i="8"/>
  <c r="FG63" i="8"/>
  <c r="FZ50" i="8"/>
  <c r="FZ22" i="8"/>
  <c r="CN53" i="8"/>
  <c r="T53" i="8"/>
  <c r="CY46" i="8"/>
  <c r="GC45" i="8"/>
  <c r="BN28" i="8"/>
  <c r="AU49" i="8"/>
  <c r="EJ27" i="8"/>
  <c r="CL21" i="8"/>
  <c r="AJ46" i="8"/>
  <c r="AC45" i="8"/>
  <c r="AH42" i="8"/>
  <c r="CY52" i="8"/>
  <c r="CU57" i="8"/>
  <c r="BF53" i="8"/>
  <c r="CE44" i="8"/>
  <c r="GF53" i="8"/>
  <c r="DD27" i="8"/>
  <c r="CL48" i="8"/>
  <c r="EU21" i="8"/>
  <c r="BO23" i="8"/>
  <c r="CN59" i="8"/>
  <c r="M26" i="8"/>
  <c r="EG52" i="8"/>
  <c r="ER64" i="8"/>
  <c r="FT65" i="8"/>
  <c r="GA60" i="8"/>
  <c r="FW51" i="8"/>
  <c r="CI60" i="8"/>
  <c r="AC60" i="8"/>
  <c r="DK65" i="8"/>
  <c r="AC25" i="8"/>
  <c r="BL49" i="8"/>
  <c r="BS60" i="8"/>
  <c r="CC44" i="8"/>
  <c r="DD51" i="8"/>
  <c r="EC64" i="8"/>
  <c r="FY28" i="8"/>
  <c r="EP42" i="8"/>
  <c r="GA62" i="8"/>
  <c r="BR21" i="8"/>
  <c r="FG47" i="8"/>
  <c r="I48" i="8"/>
  <c r="S25" i="8"/>
  <c r="DS43" i="8"/>
  <c r="BW42" i="8"/>
  <c r="E58" i="8"/>
  <c r="AE50" i="8"/>
  <c r="AY51" i="8"/>
  <c r="BF63" i="8"/>
  <c r="EC48" i="8"/>
  <c r="BU47" i="8"/>
  <c r="ER51" i="8"/>
  <c r="AH43" i="8"/>
  <c r="AT24" i="8"/>
  <c r="GB25" i="8"/>
  <c r="BZ55" i="8"/>
  <c r="AC52" i="8"/>
  <c r="EH46" i="8"/>
  <c r="BW25" i="8"/>
  <c r="CZ25" i="8"/>
  <c r="EU47" i="8"/>
  <c r="AJ53" i="8"/>
  <c r="BI59" i="8"/>
  <c r="GI24" i="8"/>
  <c r="FT44" i="8"/>
  <c r="BL61" i="8"/>
  <c r="GC53" i="8"/>
  <c r="DV50" i="8"/>
  <c r="DA27" i="8"/>
  <c r="CL64" i="8"/>
  <c r="CT65" i="8"/>
  <c r="DM50" i="8"/>
  <c r="G45" i="8"/>
  <c r="GI27" i="8"/>
  <c r="DV54" i="8"/>
  <c r="BM65" i="8"/>
  <c r="DI46" i="8"/>
  <c r="CG44" i="8"/>
  <c r="BH55" i="8"/>
  <c r="DP64" i="8"/>
  <c r="DX43" i="8"/>
  <c r="G64" i="8"/>
  <c r="EX49" i="8"/>
  <c r="BT27" i="8"/>
  <c r="DK57" i="8"/>
  <c r="L50" i="8"/>
  <c r="CO49" i="8"/>
  <c r="H59" i="8"/>
  <c r="AP60" i="8"/>
  <c r="CZ58" i="8"/>
  <c r="BW53" i="8"/>
  <c r="BW47" i="8"/>
  <c r="DA59" i="8"/>
  <c r="BE55" i="8"/>
  <c r="FA61" i="8"/>
  <c r="DA64" i="8"/>
  <c r="EH47" i="8"/>
  <c r="DV42" i="8"/>
  <c r="BU55" i="8"/>
  <c r="BI25" i="8"/>
  <c r="FS49" i="8"/>
  <c r="CZ45" i="8"/>
  <c r="GA50" i="8"/>
  <c r="FV27" i="8"/>
  <c r="CR58" i="8"/>
  <c r="CK42" i="8"/>
  <c r="EH42" i="8"/>
  <c r="Q58" i="8"/>
  <c r="EE59" i="8"/>
  <c r="FG43" i="8"/>
  <c r="CL46" i="8"/>
  <c r="CI47" i="8"/>
  <c r="CT47" i="8"/>
  <c r="FL26" i="8"/>
  <c r="EE49" i="8"/>
  <c r="CU48" i="8"/>
  <c r="FL22" i="8"/>
  <c r="FF65" i="8"/>
  <c r="U44" i="8"/>
  <c r="I24" i="8"/>
  <c r="FA63" i="8"/>
  <c r="FP47" i="8"/>
  <c r="CN44" i="8"/>
  <c r="BB43" i="8"/>
  <c r="L57" i="8"/>
  <c r="EX60" i="8"/>
  <c r="FG54" i="8"/>
  <c r="CC26" i="8"/>
  <c r="BD61" i="8"/>
  <c r="CO24" i="8"/>
  <c r="DD24" i="8"/>
  <c r="BE62" i="8"/>
  <c r="FF49" i="8"/>
  <c r="BZ50" i="8"/>
  <c r="FU26" i="8"/>
  <c r="CE43" i="8"/>
  <c r="DF61" i="8"/>
  <c r="CJ25" i="8"/>
  <c r="BU44" i="8"/>
  <c r="BI52" i="8"/>
  <c r="CX57" i="8"/>
  <c r="F65" i="8"/>
  <c r="AU44" i="8"/>
  <c r="CA57" i="8"/>
  <c r="AH54" i="8"/>
  <c r="GI59" i="8"/>
  <c r="AV58" i="8"/>
  <c r="CJ64" i="8"/>
  <c r="DX46" i="8"/>
  <c r="BH62" i="8"/>
  <c r="E25" i="8"/>
  <c r="EX51" i="8"/>
  <c r="AV53" i="8"/>
  <c r="FW53" i="8"/>
  <c r="CJ61" i="8"/>
  <c r="T49" i="8"/>
  <c r="AN49" i="8"/>
  <c r="AE52" i="8"/>
  <c r="BN65" i="8"/>
  <c r="BU64" i="8"/>
  <c r="FS23" i="8"/>
  <c r="FB23" i="8"/>
  <c r="DB50" i="8"/>
  <c r="CM42" i="8"/>
  <c r="CX49" i="8"/>
  <c r="AY58" i="8"/>
  <c r="FZ42" i="8"/>
  <c r="T45" i="8"/>
  <c r="EU58" i="8"/>
  <c r="EU54" i="8"/>
  <c r="CX45" i="8"/>
  <c r="FZ51" i="8"/>
  <c r="EH50" i="8"/>
  <c r="BF47" i="8"/>
  <c r="GC24" i="8"/>
  <c r="AN60" i="8"/>
  <c r="CH26" i="8"/>
  <c r="BA59" i="8"/>
  <c r="AN63" i="8"/>
  <c r="FY48" i="8"/>
  <c r="AS23" i="8"/>
  <c r="DC62" i="8"/>
  <c r="CM21" i="8"/>
  <c r="AN47" i="8"/>
  <c r="BR57" i="8"/>
  <c r="F56" i="8"/>
  <c r="FG48" i="8"/>
  <c r="AW59" i="8"/>
  <c r="DG27" i="8"/>
  <c r="O62" i="8"/>
  <c r="AT55" i="8"/>
  <c r="AU25" i="8"/>
  <c r="AE65" i="8"/>
  <c r="DG57" i="8"/>
  <c r="DM64" i="8"/>
  <c r="CZ54" i="8"/>
  <c r="EM63" i="8"/>
  <c r="DP65" i="8"/>
  <c r="BU24" i="8"/>
  <c r="EH25" i="8"/>
  <c r="CK47" i="8"/>
  <c r="AC48" i="8"/>
  <c r="CI64" i="8"/>
  <c r="DP21" i="8"/>
  <c r="DK61" i="8"/>
  <c r="AL62" i="8"/>
  <c r="CL61" i="8"/>
  <c r="BW59" i="8"/>
  <c r="BX44" i="8"/>
  <c r="CK58" i="8"/>
  <c r="EU28" i="8"/>
  <c r="CW57" i="8"/>
  <c r="EP51" i="8"/>
  <c r="CU55" i="8"/>
  <c r="DV64" i="8"/>
  <c r="AP64" i="8"/>
  <c r="O57" i="8"/>
  <c r="FP43" i="8"/>
  <c r="FY54" i="8"/>
  <c r="EP22" i="8"/>
  <c r="DG47" i="8"/>
  <c r="H44" i="8"/>
  <c r="DX64" i="8"/>
  <c r="GI57" i="8"/>
  <c r="H64" i="8"/>
  <c r="CV51" i="8"/>
  <c r="CI23" i="8"/>
  <c r="FX63" i="8"/>
  <c r="EX26" i="8"/>
  <c r="L27" i="8"/>
  <c r="CX25" i="8"/>
  <c r="Q50" i="8"/>
  <c r="BQ62" i="8"/>
  <c r="CM27" i="8"/>
  <c r="BC45" i="8"/>
  <c r="BN47" i="8"/>
  <c r="U25" i="8"/>
  <c r="FN57" i="8"/>
  <c r="FP27" i="8"/>
  <c r="FZ62" i="8"/>
  <c r="CT21" i="8"/>
  <c r="BT28" i="8"/>
  <c r="U49" i="8"/>
  <c r="EP64" i="8"/>
  <c r="H49" i="8"/>
  <c r="FX50" i="8"/>
  <c r="CS55" i="8"/>
  <c r="BI62" i="8"/>
  <c r="CX47" i="8"/>
  <c r="EL64" i="8"/>
  <c r="CG48" i="8"/>
  <c r="FY64" i="8"/>
  <c r="DB28" i="8"/>
  <c r="DU25" i="8"/>
  <c r="CM28" i="8"/>
  <c r="AZ21" i="8"/>
  <c r="CI55" i="8"/>
  <c r="AT60" i="8"/>
  <c r="FZ45" i="8"/>
  <c r="BJ21" i="8"/>
  <c r="L47" i="8"/>
  <c r="FL47" i="8"/>
  <c r="AL56" i="8"/>
  <c r="GF27" i="8"/>
  <c r="FN44" i="8"/>
  <c r="ES46" i="8"/>
  <c r="AY24" i="8"/>
  <c r="AL24" i="8"/>
  <c r="FP49" i="8"/>
  <c r="BG26" i="8"/>
  <c r="FU65" i="8"/>
  <c r="CV39" i="8"/>
  <c r="AH57" i="8"/>
  <c r="X42" i="8"/>
  <c r="CC50" i="8"/>
  <c r="CO64" i="8"/>
  <c r="BA65" i="8"/>
  <c r="BW21" i="8"/>
  <c r="BR50" i="8"/>
  <c r="FZ25" i="8"/>
  <c r="E64" i="8"/>
  <c r="FQ45" i="8"/>
  <c r="EL55" i="8"/>
  <c r="AY65" i="8"/>
  <c r="DL60" i="8"/>
  <c r="DA48" i="8"/>
  <c r="FZ65" i="8"/>
  <c r="EM48" i="8"/>
  <c r="CS26" i="8"/>
  <c r="AY53" i="8"/>
  <c r="DI26" i="8"/>
  <c r="CQ46" i="8"/>
  <c r="EG64" i="8"/>
  <c r="DJ55" i="8"/>
  <c r="DG65" i="8"/>
  <c r="CM47" i="8"/>
  <c r="FA42" i="8"/>
  <c r="EU45" i="8"/>
  <c r="CS53" i="8"/>
  <c r="CY62" i="8"/>
  <c r="GC55" i="8"/>
  <c r="DH48" i="8"/>
  <c r="FU50" i="8"/>
  <c r="R42" i="8"/>
  <c r="BU62" i="8"/>
  <c r="FN26" i="8"/>
  <c r="L51" i="8"/>
  <c r="AY26" i="8"/>
  <c r="DI50" i="8"/>
  <c r="BH26" i="8"/>
  <c r="EE21" i="8"/>
  <c r="DF46" i="8"/>
  <c r="CA47" i="8"/>
  <c r="EG43" i="8"/>
  <c r="BA51" i="8"/>
  <c r="FQ28" i="8"/>
  <c r="CC42" i="8"/>
  <c r="BE60" i="8"/>
  <c r="CG50" i="8"/>
  <c r="G53" i="8"/>
  <c r="CU24" i="8"/>
  <c r="FP60" i="8"/>
  <c r="BS24" i="8"/>
  <c r="FF63" i="8"/>
  <c r="AS27" i="8"/>
  <c r="ES62" i="8"/>
  <c r="DJ48" i="8"/>
  <c r="R47" i="8"/>
  <c r="AP46" i="8"/>
  <c r="GI49" i="8"/>
  <c r="BX27" i="8"/>
  <c r="DJ61" i="8"/>
  <c r="FN47" i="8"/>
  <c r="FT63" i="8"/>
  <c r="AH50" i="8"/>
  <c r="DK21" i="8"/>
  <c r="CG22" i="8"/>
  <c r="U55" i="8"/>
  <c r="EG22" i="8"/>
  <c r="S55" i="8"/>
  <c r="I64" i="8"/>
  <c r="Q54" i="8"/>
  <c r="DU48" i="8"/>
  <c r="I25" i="8"/>
  <c r="EE53" i="8"/>
  <c r="DR26" i="8"/>
  <c r="DU58" i="8"/>
  <c r="AS21" i="8"/>
  <c r="DC57" i="8"/>
  <c r="CJ42" i="8"/>
  <c r="BK21" i="8"/>
  <c r="CH28" i="8"/>
  <c r="EL62" i="8"/>
  <c r="AE43" i="8"/>
  <c r="CM46" i="8"/>
  <c r="AP27" i="8"/>
  <c r="CM51" i="8"/>
  <c r="DV36" i="8"/>
  <c r="GF43" i="8"/>
  <c r="CE55" i="8"/>
  <c r="CW55" i="8"/>
  <c r="FU48" i="8"/>
  <c r="BX42" i="8"/>
  <c r="BW63" i="8"/>
  <c r="AN55" i="8"/>
  <c r="DB62" i="8"/>
  <c r="AU63" i="8"/>
  <c r="BM21" i="8"/>
  <c r="EP58" i="8"/>
  <c r="CT43" i="8"/>
  <c r="CY21" i="8"/>
  <c r="BC52" i="8"/>
  <c r="FV25" i="8"/>
  <c r="DL63" i="8"/>
  <c r="EJ25" i="8"/>
  <c r="GC49" i="8"/>
  <c r="M49" i="8"/>
  <c r="BT60" i="8"/>
  <c r="FZ58" i="8"/>
  <c r="H26" i="8"/>
  <c r="EJ63" i="8"/>
  <c r="CL26" i="8"/>
  <c r="BK58" i="8"/>
  <c r="BB45" i="8"/>
  <c r="CU28" i="8"/>
  <c r="FB24" i="8"/>
  <c r="DH53" i="8"/>
  <c r="DA61" i="8"/>
  <c r="BK24" i="8"/>
  <c r="X61" i="8"/>
  <c r="BE65" i="8"/>
  <c r="AZ43" i="8"/>
  <c r="BS21" i="8"/>
  <c r="GA43" i="8"/>
  <c r="BO27" i="8"/>
  <c r="AX53" i="8"/>
  <c r="CU51" i="8"/>
  <c r="FQ26" i="8"/>
  <c r="BI60" i="8"/>
  <c r="AK64" i="8"/>
  <c r="R25" i="8"/>
  <c r="EU43" i="8"/>
  <c r="DM62" i="8"/>
  <c r="DC50" i="8"/>
  <c r="BB62" i="8"/>
  <c r="L28" i="8"/>
  <c r="F42" i="8"/>
  <c r="FT42" i="8"/>
  <c r="BU22" i="8"/>
  <c r="AE26" i="8"/>
  <c r="BC26" i="8"/>
  <c r="GF25" i="8"/>
  <c r="CQ57" i="8"/>
  <c r="EG58" i="8"/>
  <c r="AJ64" i="8"/>
  <c r="FW58" i="8"/>
  <c r="BB28" i="8"/>
  <c r="FL42" i="8"/>
  <c r="BD51" i="8"/>
  <c r="BZ63" i="8"/>
  <c r="DA24" i="8"/>
  <c r="BC50" i="8"/>
  <c r="BJ47" i="8"/>
  <c r="BZ21" i="8"/>
  <c r="AD55" i="8"/>
  <c r="AK28" i="8"/>
  <c r="AW48" i="8"/>
  <c r="CT58" i="8"/>
  <c r="E50" i="8"/>
  <c r="DJ50" i="8"/>
  <c r="BD26" i="8"/>
  <c r="BM36" i="8"/>
  <c r="EM54" i="8"/>
  <c r="CQ49" i="8"/>
  <c r="FF59" i="8"/>
  <c r="BF61" i="8"/>
  <c r="E61" i="8"/>
  <c r="AN57" i="8"/>
  <c r="BF25" i="8"/>
  <c r="AP63" i="8"/>
  <c r="DL65" i="8"/>
  <c r="CO50" i="8"/>
  <c r="AD43" i="8"/>
  <c r="Q44" i="8"/>
  <c r="EZ26" i="8"/>
  <c r="BM55" i="8"/>
  <c r="BN44" i="8"/>
  <c r="BB60" i="8"/>
  <c r="F57" i="8"/>
  <c r="EH43" i="8"/>
  <c r="CP45" i="8"/>
  <c r="FU62" i="8"/>
  <c r="BL46" i="8"/>
  <c r="DJ43" i="8"/>
  <c r="BI65" i="8"/>
  <c r="AS25" i="8"/>
  <c r="CH24" i="8"/>
  <c r="Q27" i="8"/>
  <c r="CW64" i="8"/>
  <c r="EH62" i="8"/>
  <c r="EG27" i="8"/>
  <c r="FA22" i="8"/>
  <c r="AX49" i="8"/>
  <c r="BU51" i="8"/>
  <c r="AV24" i="8"/>
  <c r="G51" i="8"/>
  <c r="BT44" i="8"/>
  <c r="DD22" i="8"/>
  <c r="CN25" i="8"/>
  <c r="DB24" i="8"/>
  <c r="GA63" i="8"/>
  <c r="FT23" i="8"/>
  <c r="CE64" i="8"/>
  <c r="BT54" i="8"/>
  <c r="BJ28" i="8"/>
  <c r="FS50" i="8"/>
  <c r="DX59" i="8"/>
  <c r="AL53" i="8"/>
  <c r="BS44" i="8"/>
  <c r="CI28" i="8"/>
  <c r="AD65" i="8"/>
  <c r="M60" i="8"/>
  <c r="GA55" i="8"/>
  <c r="CI26" i="8"/>
  <c r="G49" i="8"/>
  <c r="AS61" i="8"/>
  <c r="FP52" i="8"/>
  <c r="FF62" i="8"/>
  <c r="CK25" i="8"/>
  <c r="BS47" i="8"/>
  <c r="EJ43" i="8"/>
  <c r="AS51" i="8"/>
  <c r="FN49" i="8"/>
  <c r="BH24" i="8"/>
  <c r="EU25" i="8"/>
  <c r="BN55" i="8"/>
  <c r="CA60" i="8"/>
  <c r="BR62" i="8"/>
  <c r="DB65" i="8"/>
  <c r="FY25" i="8"/>
  <c r="L46" i="8"/>
  <c r="GA27" i="8"/>
  <c r="BT64" i="8"/>
  <c r="GI63" i="8"/>
  <c r="CK27" i="8"/>
  <c r="BF43" i="8"/>
  <c r="BB22" i="8"/>
  <c r="BE43" i="8"/>
  <c r="EM61" i="8"/>
  <c r="BY52" i="8"/>
  <c r="FQ24" i="8"/>
  <c r="AZ26" i="8"/>
  <c r="R55" i="8"/>
  <c r="AX42" i="8"/>
  <c r="EM42" i="8"/>
  <c r="Q64" i="8"/>
  <c r="DU23" i="8"/>
  <c r="FF21" i="8"/>
  <c r="EU62" i="8"/>
  <c r="BM50" i="8"/>
  <c r="E62" i="8"/>
  <c r="CA43" i="8"/>
  <c r="BX22" i="8"/>
  <c r="AZ63" i="8"/>
  <c r="AP24" i="8"/>
  <c r="FX42" i="8"/>
  <c r="U21" i="8"/>
  <c r="BT50" i="8"/>
  <c r="AN53" i="8"/>
  <c r="GB45" i="8"/>
  <c r="CS57" i="8"/>
  <c r="BM58" i="8"/>
  <c r="CE65" i="8"/>
  <c r="AV61" i="8"/>
  <c r="AD49" i="8"/>
  <c r="CZ47" i="8"/>
  <c r="AT62" i="8"/>
  <c r="EL49" i="8"/>
  <c r="U62" i="8"/>
  <c r="FS43" i="8"/>
  <c r="CT50" i="8"/>
  <c r="FU46" i="8"/>
  <c r="EC22" i="8"/>
  <c r="FU44" i="8"/>
  <c r="BR65" i="8"/>
  <c r="BC63" i="8"/>
  <c r="AV64" i="8"/>
  <c r="AD46" i="8"/>
  <c r="E52" i="8"/>
  <c r="ER44" i="8"/>
  <c r="GI65" i="8"/>
  <c r="L45" i="8"/>
  <c r="BQ42" i="8"/>
  <c r="BC56" i="8"/>
  <c r="AD26" i="8"/>
  <c r="EX47" i="8"/>
  <c r="BJ63" i="8"/>
  <c r="BW50" i="8"/>
  <c r="AK21" i="8"/>
  <c r="FL60" i="8"/>
  <c r="CO58" i="8"/>
  <c r="AS49" i="8"/>
  <c r="DM24" i="8"/>
  <c r="CC24" i="8"/>
  <c r="DD54" i="8"/>
  <c r="CV44" i="8"/>
  <c r="AS24" i="8"/>
  <c r="H21" i="8"/>
  <c r="FS64" i="8"/>
  <c r="X54" i="8"/>
  <c r="DI52" i="8"/>
  <c r="AS53" i="8"/>
  <c r="DL46" i="8"/>
  <c r="BL21" i="8"/>
  <c r="BY49" i="8"/>
  <c r="BF45" i="8"/>
  <c r="GI42" i="8"/>
  <c r="CH65" i="8"/>
  <c r="O48" i="8"/>
  <c r="AV60" i="8"/>
  <c r="R58" i="8"/>
  <c r="E28" i="8"/>
  <c r="GB64" i="8"/>
  <c r="GB60" i="8"/>
  <c r="AH48" i="8"/>
  <c r="GI28" i="8"/>
  <c r="AJ36" i="8"/>
  <c r="EG46" i="8"/>
  <c r="BY62" i="8"/>
  <c r="GF65" i="8"/>
  <c r="CV64" i="8"/>
  <c r="E65" i="8"/>
  <c r="EZ21" i="8"/>
  <c r="CX61" i="8"/>
  <c r="FU58" i="8"/>
  <c r="DG25" i="8"/>
  <c r="BB50" i="8"/>
  <c r="BC53" i="8"/>
  <c r="EP24" i="8"/>
  <c r="M37" i="8"/>
  <c r="E44" i="7"/>
  <c r="F171" i="7" s="1"/>
  <c r="G147" i="7"/>
  <c r="F168" i="7" s="1"/>
  <c r="F102" i="7" s="1"/>
  <c r="G34" i="8"/>
  <c r="G19" i="7"/>
  <c r="DE110" i="8"/>
  <c r="BO37" i="8"/>
  <c r="E461" i="3"/>
  <c r="E471" i="3" s="1"/>
  <c r="E474" i="3" s="1"/>
  <c r="DF461" i="3"/>
  <c r="DF476" i="3" s="1"/>
  <c r="EM461" i="3"/>
  <c r="EM476" i="3" s="1"/>
  <c r="BX461" i="3"/>
  <c r="BX471" i="3" s="1"/>
  <c r="BX474" i="3" s="1"/>
  <c r="EN461" i="3"/>
  <c r="EN476" i="3" s="1"/>
  <c r="ET461" i="3"/>
  <c r="ET471" i="3" s="1"/>
  <c r="ET474" i="3" s="1"/>
  <c r="EQ68" i="8"/>
  <c r="EQ72" i="8" s="1"/>
  <c r="EQ101" i="8" s="1"/>
  <c r="EQ105" i="8" s="1"/>
  <c r="CI39" i="8"/>
  <c r="DU35" i="8"/>
  <c r="DG38" i="8"/>
  <c r="FG36" i="8"/>
  <c r="M34" i="8"/>
  <c r="E37" i="8"/>
  <c r="DL38" i="8"/>
  <c r="DL39" i="8"/>
  <c r="CT34" i="8"/>
  <c r="BB16" i="8"/>
  <c r="DL461" i="3"/>
  <c r="CA37" i="8"/>
  <c r="BD37" i="8"/>
  <c r="BG23" i="8"/>
  <c r="BJ37" i="8"/>
  <c r="BH39" i="8"/>
  <c r="BN37" i="8"/>
  <c r="CW34" i="8"/>
  <c r="BB38" i="8"/>
  <c r="M36" i="8"/>
  <c r="BI39" i="8"/>
  <c r="ES37" i="8"/>
  <c r="AT39" i="8"/>
  <c r="CY36" i="8"/>
  <c r="DH38" i="8"/>
  <c r="CN36" i="8"/>
  <c r="AY37" i="8"/>
  <c r="BG65" i="8"/>
  <c r="CG37" i="8"/>
  <c r="BK32" i="8"/>
  <c r="GB35" i="8"/>
  <c r="EZ33" i="8"/>
  <c r="E34" i="8"/>
  <c r="EC39" i="8"/>
  <c r="CY37" i="8"/>
  <c r="CO32" i="8"/>
  <c r="BD35" i="8"/>
  <c r="CK38" i="8"/>
  <c r="T33" i="8"/>
  <c r="EH32" i="8"/>
  <c r="BJ35" i="8"/>
  <c r="CU32" i="8"/>
  <c r="DK32" i="8"/>
  <c r="AY36" i="8"/>
  <c r="AV36" i="8"/>
  <c r="EF461" i="3"/>
  <c r="EF471" i="3" s="1"/>
  <c r="EF474" i="3" s="1"/>
  <c r="EY461" i="3"/>
  <c r="EY476" i="3" s="1"/>
  <c r="GI32" i="8"/>
  <c r="GB34" i="8"/>
  <c r="EE35" i="8"/>
  <c r="BX37" i="8"/>
  <c r="GI39" i="8"/>
  <c r="AC33" i="8"/>
  <c r="CU35" i="8"/>
  <c r="DU37" i="8"/>
  <c r="R39" i="8"/>
  <c r="T39" i="8"/>
  <c r="BE35" i="8"/>
  <c r="EP36" i="8"/>
  <c r="ES33" i="8"/>
  <c r="EJ39" i="8"/>
  <c r="DF39" i="8"/>
  <c r="BB37" i="8"/>
  <c r="DX34" i="8"/>
  <c r="S38" i="8"/>
  <c r="FN32" i="8"/>
  <c r="ES32" i="8"/>
  <c r="CR34" i="8"/>
  <c r="AU36" i="8"/>
  <c r="U34" i="8"/>
  <c r="CS33" i="8"/>
  <c r="FW37" i="8"/>
  <c r="BG36" i="8"/>
  <c r="EH36" i="8"/>
  <c r="CK35" i="8"/>
  <c r="EU32" i="8"/>
  <c r="DR33" i="8"/>
  <c r="BA33" i="8"/>
  <c r="AZ38" i="8"/>
  <c r="BQ39" i="8"/>
  <c r="GA36" i="8"/>
  <c r="AE16" i="8"/>
  <c r="U461" i="3"/>
  <c r="BY35" i="8"/>
  <c r="BS34" i="8"/>
  <c r="F461" i="3"/>
  <c r="F471" i="3" s="1"/>
  <c r="F474" i="3" s="1"/>
  <c r="BH461" i="3"/>
  <c r="BE32" i="8"/>
  <c r="FQ34" i="8"/>
  <c r="AW33" i="8"/>
  <c r="R38" i="8"/>
  <c r="BA37" i="8"/>
  <c r="BC38" i="8"/>
  <c r="BR39" i="8"/>
  <c r="DD34" i="8"/>
  <c r="AP34" i="8"/>
  <c r="BY34" i="8"/>
  <c r="DG33" i="8"/>
  <c r="DK33" i="8"/>
  <c r="FQ35" i="8"/>
  <c r="F37" i="8"/>
  <c r="BU34" i="8"/>
  <c r="AU32" i="8"/>
  <c r="DF34" i="8"/>
  <c r="DS33" i="8"/>
  <c r="DB35" i="8"/>
  <c r="DK36" i="8"/>
  <c r="EU36" i="8"/>
  <c r="FZ34" i="8"/>
  <c r="EL34" i="8"/>
  <c r="DX100" i="8"/>
  <c r="DX33" i="8"/>
  <c r="CX38" i="8"/>
  <c r="F34" i="8"/>
  <c r="X36" i="8"/>
  <c r="AV35" i="8"/>
  <c r="DG35" i="8"/>
  <c r="CN38" i="8"/>
  <c r="CP33" i="8"/>
  <c r="CP461" i="3"/>
  <c r="CP471" i="3" s="1"/>
  <c r="CP474" i="3" s="1"/>
  <c r="BG22" i="8"/>
  <c r="EH34" i="8"/>
  <c r="BA34" i="8"/>
  <c r="DD39" i="8"/>
  <c r="GC36" i="8"/>
  <c r="FP37" i="8"/>
  <c r="CZ35" i="8"/>
  <c r="O36" i="8"/>
  <c r="CC38" i="8"/>
  <c r="DF38" i="8"/>
  <c r="FW32" i="8"/>
  <c r="EE32" i="8"/>
  <c r="BJ33" i="8"/>
  <c r="FL34" i="8"/>
  <c r="CI38" i="8"/>
  <c r="DL32" i="8"/>
  <c r="EP34" i="8"/>
  <c r="AH33" i="8"/>
  <c r="EE100" i="8"/>
  <c r="EE33" i="8"/>
  <c r="GF32" i="8"/>
  <c r="CT39" i="8"/>
  <c r="FB33" i="8"/>
  <c r="DD37" i="8"/>
  <c r="BO34" i="8"/>
  <c r="FP36" i="8"/>
  <c r="AC38" i="8"/>
  <c r="BG62" i="8"/>
  <c r="CG33" i="8"/>
  <c r="EL38" i="8"/>
  <c r="CM36" i="8"/>
  <c r="CG38" i="8"/>
  <c r="CW100" i="8"/>
  <c r="CW33" i="8"/>
  <c r="GC34" i="8"/>
  <c r="F38" i="8"/>
  <c r="BQ37" i="8"/>
  <c r="BW33" i="8"/>
  <c r="BW100" i="8"/>
  <c r="EG36" i="8"/>
  <c r="CA39" i="8"/>
  <c r="CK37" i="8"/>
  <c r="FX33" i="8"/>
  <c r="DR35" i="8"/>
  <c r="EG104" i="8"/>
  <c r="EG32" i="8"/>
  <c r="FP39" i="8"/>
  <c r="FQ36" i="8"/>
  <c r="BT35" i="8"/>
  <c r="DM38" i="8"/>
  <c r="EP35" i="8"/>
  <c r="FL37" i="8"/>
  <c r="EP37" i="8"/>
  <c r="U35" i="8"/>
  <c r="BK35" i="8"/>
  <c r="DC37" i="8"/>
  <c r="FT34" i="8"/>
  <c r="BG50" i="8"/>
  <c r="FT33" i="8"/>
  <c r="S34" i="8"/>
  <c r="DK34" i="8"/>
  <c r="GC35" i="8"/>
  <c r="AH36" i="8"/>
  <c r="EX461" i="3"/>
  <c r="FT16" i="8"/>
  <c r="EG39" i="8"/>
  <c r="DJ33" i="8"/>
  <c r="EH39" i="8"/>
  <c r="BC100" i="8"/>
  <c r="BC33" i="8"/>
  <c r="BZ38" i="8"/>
  <c r="BB35" i="8"/>
  <c r="DI37" i="8"/>
  <c r="BE38" i="8"/>
  <c r="DF35" i="8"/>
  <c r="FS34" i="8"/>
  <c r="AU39" i="8"/>
  <c r="FU32" i="8"/>
  <c r="EM39" i="8"/>
  <c r="H34" i="8"/>
  <c r="CT36" i="8"/>
  <c r="BG60" i="8"/>
  <c r="FB37" i="8"/>
  <c r="CZ33" i="8"/>
  <c r="FX34" i="8"/>
  <c r="FZ35" i="8"/>
  <c r="AE38" i="8"/>
  <c r="H38" i="8"/>
  <c r="CH37" i="8"/>
  <c r="CW32" i="8"/>
  <c r="CG35" i="8"/>
  <c r="CM34" i="8"/>
  <c r="FY39" i="8"/>
  <c r="AE37" i="8"/>
  <c r="CZ37" i="8"/>
  <c r="BN34" i="8"/>
  <c r="AX39" i="8"/>
  <c r="AK34" i="8"/>
  <c r="BI35" i="8"/>
  <c r="CR100" i="8"/>
  <c r="CR33" i="8"/>
  <c r="CA36" i="8"/>
  <c r="BL34" i="8"/>
  <c r="CO36" i="8"/>
  <c r="BZ37" i="8"/>
  <c r="FA39" i="8"/>
  <c r="DR38" i="8"/>
  <c r="BJ34" i="8"/>
  <c r="AP100" i="8"/>
  <c r="AP33" i="8"/>
  <c r="FU36" i="8"/>
  <c r="EL39" i="8"/>
  <c r="FN33" i="8"/>
  <c r="GA32" i="8"/>
  <c r="FZ33" i="8"/>
  <c r="BS37" i="8"/>
  <c r="BS39" i="8"/>
  <c r="BY33" i="8"/>
  <c r="DI34" i="8"/>
  <c r="BM35" i="8"/>
  <c r="FF37" i="8"/>
  <c r="CZ32" i="8"/>
  <c r="AS35" i="8"/>
  <c r="CH33" i="8"/>
  <c r="CH100" i="8"/>
  <c r="CP34" i="8"/>
  <c r="CL34" i="8"/>
  <c r="DA39" i="8"/>
  <c r="CQ33" i="8"/>
  <c r="EG38" i="8"/>
  <c r="U37" i="8"/>
  <c r="DK38" i="8"/>
  <c r="X34" i="8"/>
  <c r="BT32" i="8"/>
  <c r="CU37" i="8"/>
  <c r="AS32" i="8"/>
  <c r="CP38" i="8"/>
  <c r="BE16" i="8"/>
  <c r="DH461" i="3"/>
  <c r="O38" i="8"/>
  <c r="CP32" i="8"/>
  <c r="CX34" i="8"/>
  <c r="AN39" i="8"/>
  <c r="FN37" i="8"/>
  <c r="CN39" i="8"/>
  <c r="CO34" i="8"/>
  <c r="FB34" i="8"/>
  <c r="BU38" i="8"/>
  <c r="CN33" i="8"/>
  <c r="BF38" i="8"/>
  <c r="BD36" i="8"/>
  <c r="BC34" i="8"/>
  <c r="AV37" i="8"/>
  <c r="DL33" i="8"/>
  <c r="CH36" i="8"/>
  <c r="FP33" i="8"/>
  <c r="FP100" i="8"/>
  <c r="GB36" i="8"/>
  <c r="CT35" i="8"/>
  <c r="BG17" i="8"/>
  <c r="G17" i="7"/>
  <c r="BD38" i="8"/>
  <c r="FN36" i="8"/>
  <c r="G38" i="8"/>
  <c r="DV39" i="8"/>
  <c r="AX38" i="8"/>
  <c r="CM461" i="3"/>
  <c r="CM476" i="3" s="1"/>
  <c r="CA38" i="8"/>
  <c r="GA35" i="8"/>
  <c r="CN32" i="8"/>
  <c r="CV35" i="8"/>
  <c r="EM35" i="8"/>
  <c r="GF35" i="8"/>
  <c r="CV34" i="8"/>
  <c r="CK100" i="8"/>
  <c r="CK33" i="8"/>
  <c r="EE38" i="8"/>
  <c r="BG53" i="8"/>
  <c r="CQ34" i="8"/>
  <c r="EZ39" i="8"/>
  <c r="FB39" i="8"/>
  <c r="CE36" i="8"/>
  <c r="FT38" i="8"/>
  <c r="EL32" i="8"/>
  <c r="BJ32" i="8"/>
  <c r="CO35" i="8"/>
  <c r="BW34" i="8"/>
  <c r="AD32" i="8"/>
  <c r="CL36" i="8"/>
  <c r="CC36" i="8"/>
  <c r="BF37" i="8"/>
  <c r="DH36" i="8"/>
  <c r="FS33" i="8"/>
  <c r="FS100" i="8"/>
  <c r="EX33" i="8"/>
  <c r="AL35" i="8"/>
  <c r="DJ39" i="8"/>
  <c r="EC33" i="8"/>
  <c r="CH35" i="8"/>
  <c r="EX38" i="8"/>
  <c r="CI100" i="8"/>
  <c r="CI33" i="8"/>
  <c r="DR34" i="8"/>
  <c r="BK39" i="8"/>
  <c r="CK36" i="8"/>
  <c r="O39" i="8"/>
  <c r="FA36" i="8"/>
  <c r="BM32" i="8"/>
  <c r="F39" i="8"/>
  <c r="AX34" i="8"/>
  <c r="AD34" i="8"/>
  <c r="BL32" i="8"/>
  <c r="DU34" i="8"/>
  <c r="F36" i="8"/>
  <c r="BG16" i="8"/>
  <c r="G16" i="7"/>
  <c r="G32" i="8"/>
  <c r="EL37" i="8"/>
  <c r="DH34" i="8"/>
  <c r="AY35" i="8"/>
  <c r="AW38" i="8"/>
  <c r="CV36" i="8"/>
  <c r="FG37" i="8"/>
  <c r="DD32" i="8"/>
  <c r="DS39" i="8"/>
  <c r="DI39" i="8"/>
  <c r="EC37" i="8"/>
  <c r="AL36" i="8"/>
  <c r="CN37" i="8"/>
  <c r="EH38" i="8"/>
  <c r="Q33" i="8"/>
  <c r="AZ34" i="8"/>
  <c r="EP104" i="8"/>
  <c r="EP32" i="8"/>
  <c r="DM39" i="8"/>
  <c r="FW38" i="8"/>
  <c r="EM38" i="8"/>
  <c r="EX34" i="8"/>
  <c r="DS32" i="8"/>
  <c r="FT37" i="8"/>
  <c r="E39" i="8"/>
  <c r="GI33" i="8"/>
  <c r="CE38" i="8"/>
  <c r="EJ38" i="8"/>
  <c r="EZ38" i="8"/>
  <c r="BN38" i="8"/>
  <c r="CI34" i="8"/>
  <c r="AW32" i="8"/>
  <c r="DV35" i="8"/>
  <c r="AL32" i="8"/>
  <c r="FQ32" i="8"/>
  <c r="BL38" i="8"/>
  <c r="DH35" i="8"/>
  <c r="ER37" i="8"/>
  <c r="CX33" i="8"/>
  <c r="CG36" i="8"/>
  <c r="FF36" i="8"/>
  <c r="BG63" i="8"/>
  <c r="EC32" i="8"/>
  <c r="DX37" i="8"/>
  <c r="AP35" i="8"/>
  <c r="BU39" i="8"/>
  <c r="AC32" i="8"/>
  <c r="DR32" i="8"/>
  <c r="FX32" i="8"/>
  <c r="CT37" i="8"/>
  <c r="FL39" i="8"/>
  <c r="CM38" i="8"/>
  <c r="EM32" i="8"/>
  <c r="CW38" i="8"/>
  <c r="EU35" i="8"/>
  <c r="T34" i="8"/>
  <c r="BG46" i="8"/>
  <c r="BZ36" i="8"/>
  <c r="DV34" i="8"/>
  <c r="BJ16" i="8"/>
  <c r="CZ461" i="3"/>
  <c r="I33" i="8"/>
  <c r="I100" i="8"/>
  <c r="FT35" i="8"/>
  <c r="CS38" i="8"/>
  <c r="DL35" i="8"/>
  <c r="CT38" i="8"/>
  <c r="AY39" i="8"/>
  <c r="BY36" i="8"/>
  <c r="AE36" i="8"/>
  <c r="BX38" i="8"/>
  <c r="FL36" i="8"/>
  <c r="CL38" i="8"/>
  <c r="DF33" i="8"/>
  <c r="CK32" i="8"/>
  <c r="BL33" i="8"/>
  <c r="EU38" i="8"/>
  <c r="DS36" i="8"/>
  <c r="AY33" i="8"/>
  <c r="DS37" i="8"/>
  <c r="T37" i="8"/>
  <c r="DJ36" i="8"/>
  <c r="CM16" i="8"/>
  <c r="AN461" i="3"/>
  <c r="AV38" i="8"/>
  <c r="CM33" i="8"/>
  <c r="BG35" i="8"/>
  <c r="FL33" i="8"/>
  <c r="BH38" i="8"/>
  <c r="FP32" i="8"/>
  <c r="BZ33" i="8"/>
  <c r="BZ100" i="8"/>
  <c r="BX35" i="8"/>
  <c r="BG52" i="8"/>
  <c r="G37" i="8"/>
  <c r="T32" i="8"/>
  <c r="AZ39" i="8"/>
  <c r="BY38" i="8"/>
  <c r="FG32" i="8"/>
  <c r="U36" i="8"/>
  <c r="AN33" i="8"/>
  <c r="GB37" i="8"/>
  <c r="FZ16" i="8"/>
  <c r="EJ461" i="3"/>
  <c r="GA38" i="8"/>
  <c r="GB39" i="8"/>
  <c r="S32" i="8"/>
  <c r="BW35" i="8"/>
  <c r="FU35" i="8"/>
  <c r="CZ34" i="8"/>
  <c r="L36" i="8"/>
  <c r="U32" i="8"/>
  <c r="AV32" i="8"/>
  <c r="EC35" i="8"/>
  <c r="CP37" i="8"/>
  <c r="BG27" i="8"/>
  <c r="DM35" i="8"/>
  <c r="BQ35" i="8"/>
  <c r="BK38" i="8"/>
  <c r="AS38" i="8"/>
  <c r="F100" i="8"/>
  <c r="F33" i="8"/>
  <c r="Q39" i="8"/>
  <c r="CM37" i="8"/>
  <c r="DG32" i="8"/>
  <c r="BK37" i="8"/>
  <c r="CM39" i="8"/>
  <c r="DV37" i="8"/>
  <c r="I34" i="8"/>
  <c r="AW37" i="8"/>
  <c r="CQ39" i="8"/>
  <c r="CW35" i="8"/>
  <c r="BD32" i="8"/>
  <c r="AS37" i="8"/>
  <c r="CQ35" i="8"/>
  <c r="BG64" i="8"/>
  <c r="AH37" i="8"/>
  <c r="GB32" i="8"/>
  <c r="AD39" i="8"/>
  <c r="EU34" i="8"/>
  <c r="AE35" i="8"/>
  <c r="FL35" i="8"/>
  <c r="CU100" i="8"/>
  <c r="CU33" i="8"/>
  <c r="CL37" i="8"/>
  <c r="FS32" i="8"/>
  <c r="FQ37" i="8"/>
  <c r="H37" i="8"/>
  <c r="CY38" i="8"/>
  <c r="BG44" i="8"/>
  <c r="EZ32" i="8"/>
  <c r="DS34" i="8"/>
  <c r="FN38" i="8"/>
  <c r="CV37" i="8"/>
  <c r="FP34" i="8"/>
  <c r="AY34" i="8"/>
  <c r="BG56" i="8"/>
  <c r="DC32" i="8"/>
  <c r="S35" i="8"/>
  <c r="FT32" i="8"/>
  <c r="BJ38" i="8"/>
  <c r="BG55" i="8"/>
  <c r="BU35" i="8"/>
  <c r="CE32" i="8"/>
  <c r="CA32" i="8"/>
  <c r="BS36" i="8"/>
  <c r="DX35" i="8"/>
  <c r="G39" i="8"/>
  <c r="FY33" i="8"/>
  <c r="FY100" i="8"/>
  <c r="BE34" i="8"/>
  <c r="CU39" i="8"/>
  <c r="O37" i="8"/>
  <c r="I35" i="8"/>
  <c r="BX32" i="8"/>
  <c r="Q32" i="8"/>
  <c r="CR38" i="8"/>
  <c r="BJ36" i="8"/>
  <c r="BL39" i="8"/>
  <c r="EM33" i="8"/>
  <c r="BY39" i="8"/>
  <c r="AV39" i="8"/>
  <c r="U33" i="8"/>
  <c r="AD33" i="8"/>
  <c r="FB32" i="8"/>
  <c r="AN37" i="8"/>
  <c r="FV35" i="8"/>
  <c r="EE36" i="8"/>
  <c r="Q35" i="8"/>
  <c r="BR34" i="8"/>
  <c r="FZ32" i="8"/>
  <c r="BC36" i="8"/>
  <c r="CP39" i="8"/>
  <c r="T36" i="8"/>
  <c r="CC32" i="8"/>
  <c r="AH34" i="8"/>
  <c r="DJ35" i="8"/>
  <c r="CP36" i="8"/>
  <c r="DJ32" i="8"/>
  <c r="CC34" i="8"/>
  <c r="AK33" i="8"/>
  <c r="AC36" i="8"/>
  <c r="CH39" i="8"/>
  <c r="M39" i="8"/>
  <c r="AK36" i="8"/>
  <c r="BE33" i="8"/>
  <c r="R33" i="8"/>
  <c r="AU34" i="8"/>
  <c r="CL33" i="8"/>
  <c r="BR33" i="8"/>
  <c r="FY34" i="8"/>
  <c r="BG37" i="8"/>
  <c r="CE39" i="8"/>
  <c r="BG39" i="8"/>
  <c r="FY32" i="8"/>
  <c r="L33" i="8"/>
  <c r="BG42" i="8"/>
  <c r="AZ37" i="8"/>
  <c r="AE33" i="8"/>
  <c r="CE37" i="8"/>
  <c r="FN39" i="8"/>
  <c r="CZ38" i="8"/>
  <c r="DB37" i="8"/>
  <c r="EX36" i="8"/>
  <c r="FY38" i="8"/>
  <c r="AN32" i="8"/>
  <c r="BH32" i="8"/>
  <c r="FW35" i="8"/>
  <c r="DP37" i="8"/>
  <c r="FV36" i="8"/>
  <c r="EL35" i="8"/>
  <c r="AD37" i="8"/>
  <c r="BT38" i="8"/>
  <c r="BE39" i="8"/>
  <c r="EZ37" i="8"/>
  <c r="EC34" i="8"/>
  <c r="Q37" i="8"/>
  <c r="BB36" i="8"/>
  <c r="EJ37" i="8"/>
  <c r="CY34" i="8"/>
  <c r="CJ35" i="8"/>
  <c r="X38" i="8"/>
  <c r="M35" i="8"/>
  <c r="H35" i="8"/>
  <c r="CQ36" i="8"/>
  <c r="CE35" i="8"/>
  <c r="AU35" i="8"/>
  <c r="EC38" i="8"/>
  <c r="BU32" i="8"/>
  <c r="X39" i="8"/>
  <c r="DF37" i="8"/>
  <c r="CA33" i="8"/>
  <c r="FW16" i="8"/>
  <c r="EU461" i="3"/>
  <c r="BX39" i="8"/>
  <c r="GF37" i="8"/>
  <c r="DL34" i="8"/>
  <c r="FZ39" i="8"/>
  <c r="X33" i="8"/>
  <c r="DP33" i="8"/>
  <c r="GI34" i="8"/>
  <c r="FY35" i="8"/>
  <c r="BD39" i="8"/>
  <c r="AH38" i="8"/>
  <c r="I32" i="8"/>
  <c r="FX35" i="8"/>
  <c r="AP36" i="8"/>
  <c r="FP38" i="8"/>
  <c r="BU33" i="8"/>
  <c r="BS32" i="8"/>
  <c r="CC100" i="8"/>
  <c r="CC33" i="8"/>
  <c r="FS38" i="8"/>
  <c r="DH39" i="8"/>
  <c r="AP37" i="8"/>
  <c r="AC34" i="8"/>
  <c r="FQ33" i="8"/>
  <c r="CU38" i="8"/>
  <c r="AS36" i="8"/>
  <c r="EZ35" i="8"/>
  <c r="R34" i="8"/>
  <c r="FY36" i="8"/>
  <c r="BT36" i="8"/>
  <c r="CO37" i="8"/>
  <c r="AC37" i="8"/>
  <c r="BT34" i="8"/>
  <c r="DR36" i="8"/>
  <c r="FU37" i="8"/>
  <c r="CZ36" i="8"/>
  <c r="BW39" i="8"/>
  <c r="U39" i="8"/>
  <c r="CH34" i="8"/>
  <c r="FZ37" i="8"/>
  <c r="FG34" i="8"/>
  <c r="FS35" i="8"/>
  <c r="DR37" i="8"/>
  <c r="BR36" i="8"/>
  <c r="FY37" i="8"/>
  <c r="BC39" i="8"/>
  <c r="CS39" i="8"/>
  <c r="AL33" i="8"/>
  <c r="CI32" i="8"/>
  <c r="ER32" i="8"/>
  <c r="FU38" i="8"/>
  <c r="EJ33" i="8"/>
  <c r="DR39" i="8"/>
  <c r="DU39" i="8"/>
  <c r="FS39" i="8"/>
  <c r="BO39" i="8"/>
  <c r="BQ36" i="8"/>
  <c r="FP35" i="8"/>
  <c r="AT32" i="8"/>
  <c r="GC32" i="8"/>
  <c r="DJ461" i="3"/>
  <c r="AZ461" i="3"/>
  <c r="BQ461" i="3"/>
  <c r="BQ476" i="3" s="1"/>
  <c r="AN38" i="8"/>
  <c r="DD100" i="8"/>
  <c r="DD33" i="8"/>
  <c r="AP38" i="8"/>
  <c r="AK32" i="8"/>
  <c r="ER38" i="8"/>
  <c r="H32" i="8"/>
  <c r="CK34" i="8"/>
  <c r="DA33" i="8"/>
  <c r="CS37" i="8"/>
  <c r="AO461" i="3"/>
  <c r="AO476" i="3" s="1"/>
  <c r="ED461" i="3"/>
  <c r="ED476" i="3" s="1"/>
  <c r="DV461" i="3"/>
  <c r="DV471" i="3" s="1"/>
  <c r="DV474" i="3" s="1"/>
  <c r="CP35" i="8"/>
  <c r="CS36" i="8"/>
  <c r="S100" i="8"/>
  <c r="S33" i="8"/>
  <c r="EH37" i="8"/>
  <c r="DJ38" i="8"/>
  <c r="M33" i="8"/>
  <c r="FW34" i="8"/>
  <c r="AT33" i="8"/>
  <c r="AT100" i="8"/>
  <c r="DJ34" i="8"/>
  <c r="CS34" i="8"/>
  <c r="BY37" i="8"/>
  <c r="EX37" i="8"/>
  <c r="BI38" i="8"/>
  <c r="BB32" i="8"/>
  <c r="CQ38" i="8"/>
  <c r="CC35" i="8"/>
  <c r="EJ36" i="8"/>
  <c r="Q38" i="8"/>
  <c r="BG61" i="8"/>
  <c r="L37" i="8"/>
  <c r="BH34" i="8"/>
  <c r="BO38" i="8"/>
  <c r="BL37" i="8"/>
  <c r="BG59" i="8"/>
  <c r="BG32" i="8"/>
  <c r="BI37" i="8"/>
  <c r="CQ37" i="8"/>
  <c r="ER36" i="8"/>
  <c r="DI32" i="8"/>
  <c r="CI35" i="8"/>
  <c r="GF36" i="8"/>
  <c r="BG43" i="8"/>
  <c r="DG37" i="8"/>
  <c r="DA34" i="8"/>
  <c r="BH37" i="8"/>
  <c r="AS39" i="8"/>
  <c r="CY100" i="8"/>
  <c r="CY33" i="8"/>
  <c r="DP36" i="8"/>
  <c r="FZ36" i="8"/>
  <c r="H36" i="8"/>
  <c r="BL36" i="8"/>
  <c r="EL33" i="8"/>
  <c r="EL100" i="8"/>
  <c r="ER39" i="8"/>
  <c r="ER34" i="8"/>
  <c r="EP33" i="8"/>
  <c r="EX32" i="8"/>
  <c r="EX104" i="8"/>
  <c r="BW32" i="8"/>
  <c r="BE37" i="8"/>
  <c r="CO33" i="8"/>
  <c r="CO100" i="8"/>
  <c r="AY38" i="8"/>
  <c r="EZ36" i="8"/>
  <c r="EE34" i="8"/>
  <c r="GI38" i="8"/>
  <c r="AK35" i="8"/>
  <c r="FT36" i="8"/>
  <c r="DV32" i="8"/>
  <c r="BA38" i="8"/>
  <c r="T35" i="8"/>
  <c r="AL34" i="8"/>
  <c r="AN36" i="8"/>
  <c r="EG34" i="8"/>
  <c r="S37" i="8"/>
  <c r="DP34" i="8"/>
  <c r="CE34" i="8"/>
  <c r="BG33" i="8"/>
  <c r="AX36" i="8"/>
  <c r="BX34" i="8"/>
  <c r="CI37" i="8"/>
  <c r="CW37" i="8"/>
  <c r="AT35" i="8"/>
  <c r="AL39" i="8"/>
  <c r="I38" i="8"/>
  <c r="EX35" i="8"/>
  <c r="DA38" i="8"/>
  <c r="AT34" i="8"/>
  <c r="BT39" i="8"/>
  <c r="AX35" i="8"/>
  <c r="FU33" i="8"/>
  <c r="CE33" i="8"/>
  <c r="CG32" i="8"/>
  <c r="CT32" i="8"/>
  <c r="DH32" i="8"/>
  <c r="CJ36" i="8"/>
  <c r="BO33" i="8"/>
  <c r="DP39" i="8"/>
  <c r="FT39" i="8"/>
  <c r="AX32" i="8"/>
  <c r="GF33" i="8"/>
  <c r="DV33" i="8"/>
  <c r="DF36" i="8"/>
  <c r="CL35" i="8"/>
  <c r="FV32" i="8"/>
  <c r="BC35" i="8"/>
  <c r="CY39" i="8"/>
  <c r="M32" i="8"/>
  <c r="AV34" i="8"/>
  <c r="CS35" i="8"/>
  <c r="BG48" i="8"/>
  <c r="S39" i="8"/>
  <c r="FS36" i="8"/>
  <c r="AW36" i="8"/>
  <c r="AT37" i="8"/>
  <c r="FA33" i="8"/>
  <c r="EM34" i="8"/>
  <c r="AH35" i="8"/>
  <c r="AZ36" i="8"/>
  <c r="FF32" i="8"/>
  <c r="ER33" i="8"/>
  <c r="BQ38" i="8"/>
  <c r="FZ38" i="8"/>
  <c r="CL32" i="8"/>
  <c r="DL37" i="8"/>
  <c r="R37" i="8"/>
  <c r="EW461" i="3"/>
  <c r="BA36" i="8"/>
  <c r="BU37" i="8"/>
  <c r="CG34" i="8"/>
  <c r="DF32" i="8"/>
  <c r="BL35" i="8"/>
  <c r="L32" i="8"/>
  <c r="CV38" i="8"/>
  <c r="AE32" i="8"/>
  <c r="O35" i="8"/>
  <c r="BI33" i="8"/>
  <c r="AD35" i="8"/>
  <c r="BA32" i="8"/>
  <c r="BN36" i="8"/>
  <c r="BG20" i="8"/>
  <c r="DC33" i="8"/>
  <c r="FU34" i="8"/>
  <c r="AS33" i="8"/>
  <c r="DG34" i="8"/>
  <c r="FL32" i="8"/>
  <c r="O34" i="8"/>
  <c r="BZ35" i="8"/>
  <c r="X35" i="8"/>
  <c r="AW35" i="8"/>
  <c r="BN39" i="8"/>
  <c r="BJ39" i="8"/>
  <c r="BR35" i="8"/>
  <c r="CH32" i="8"/>
  <c r="GA33" i="8"/>
  <c r="DU36" i="8"/>
  <c r="DH37" i="8"/>
  <c r="CR37" i="8"/>
  <c r="CO38" i="8"/>
  <c r="DI38" i="8"/>
  <c r="BG38" i="8"/>
  <c r="AZ35" i="8"/>
  <c r="CM32" i="8"/>
  <c r="BM34" i="8"/>
  <c r="AX33" i="8"/>
  <c r="DB38" i="8"/>
  <c r="BG45" i="8"/>
  <c r="DC34" i="8"/>
  <c r="BG51" i="8"/>
  <c r="BB34" i="8"/>
  <c r="ES35" i="8"/>
  <c r="L38" i="8"/>
  <c r="BQ16" i="8"/>
  <c r="CR461" i="3"/>
  <c r="BF33" i="8"/>
  <c r="BF100" i="8"/>
  <c r="FW36" i="8"/>
  <c r="EH35" i="8"/>
  <c r="CG39" i="8"/>
  <c r="FB38" i="8"/>
  <c r="I36" i="8"/>
  <c r="BD34" i="8"/>
  <c r="FX39" i="8"/>
  <c r="FX37" i="8"/>
  <c r="CJ37" i="8"/>
  <c r="GF34" i="8"/>
  <c r="ES39" i="8"/>
  <c r="BZ34" i="8"/>
  <c r="DA37" i="8"/>
  <c r="BF39" i="8"/>
  <c r="FL38" i="8"/>
  <c r="BH35" i="8"/>
  <c r="BK36" i="8"/>
  <c r="GI35" i="8"/>
  <c r="DB33" i="8"/>
  <c r="DB100" i="8"/>
  <c r="BN33" i="8"/>
  <c r="BN100" i="8"/>
  <c r="CC37" i="8"/>
  <c r="CY32" i="8"/>
  <c r="DV38" i="8"/>
  <c r="ER35" i="8"/>
  <c r="AK39" i="8"/>
  <c r="EC36" i="8"/>
  <c r="BG24" i="8"/>
  <c r="F32" i="8"/>
  <c r="CR35" i="8"/>
  <c r="GF38" i="8"/>
  <c r="DC39" i="8"/>
  <c r="CJ38" i="8"/>
  <c r="BG25" i="8"/>
  <c r="FF34" i="8"/>
  <c r="BN35" i="8"/>
  <c r="BT100" i="8"/>
  <c r="BT33" i="8"/>
  <c r="AH32" i="8"/>
  <c r="AE39" i="8"/>
  <c r="FF33" i="8"/>
  <c r="CS32" i="8"/>
  <c r="EL36" i="8"/>
  <c r="AC39" i="8"/>
  <c r="DC35" i="8"/>
  <c r="BQ33" i="8"/>
  <c r="AU100" i="8"/>
  <c r="AU33" i="8"/>
  <c r="DG36" i="8"/>
  <c r="DI36" i="8"/>
  <c r="BX100" i="8"/>
  <c r="BX33" i="8"/>
  <c r="X32" i="8"/>
  <c r="AW34" i="8"/>
  <c r="FA38" i="8"/>
  <c r="DP35" i="8"/>
  <c r="AL38" i="8"/>
  <c r="AK37" i="8"/>
  <c r="DM36" i="8"/>
  <c r="CX37" i="8"/>
  <c r="DA36" i="8"/>
  <c r="AL37" i="8"/>
  <c r="BG49" i="8"/>
  <c r="AZ32" i="8"/>
  <c r="Q34" i="8"/>
  <c r="FG39" i="8"/>
  <c r="BZ32" i="8"/>
  <c r="BG47" i="8"/>
  <c r="FF39" i="8"/>
  <c r="BX36" i="8"/>
  <c r="S36" i="8"/>
  <c r="BK33" i="8"/>
  <c r="BK100" i="8"/>
  <c r="ES38" i="8"/>
  <c r="L35" i="8"/>
  <c r="DK37" i="8"/>
  <c r="I39" i="8"/>
  <c r="DB34" i="8"/>
  <c r="E35" i="8"/>
  <c r="FA104" i="8"/>
  <c r="FA32" i="8"/>
  <c r="CR36" i="8"/>
  <c r="AY32" i="8"/>
  <c r="FU39" i="8"/>
  <c r="GC37" i="8"/>
  <c r="G100" i="8"/>
  <c r="G33" i="8"/>
  <c r="BG18" i="8"/>
  <c r="G18" i="7"/>
  <c r="CT33" i="8"/>
  <c r="AC35" i="8"/>
  <c r="DU38" i="8"/>
  <c r="FA34" i="8"/>
  <c r="DM37" i="8"/>
  <c r="CV100" i="8"/>
  <c r="CV33" i="8"/>
  <c r="BQ32" i="8"/>
  <c r="FF38" i="8"/>
  <c r="BF36" i="8"/>
  <c r="GC39" i="8"/>
  <c r="O32" i="8"/>
  <c r="EE39" i="8"/>
  <c r="AX37" i="8"/>
  <c r="DM33" i="8"/>
  <c r="EJ32" i="8"/>
  <c r="BG54" i="8"/>
  <c r="EU37" i="8"/>
  <c r="BY32" i="8"/>
  <c r="BG28" i="8"/>
  <c r="AZ33" i="8"/>
  <c r="AP32" i="8"/>
  <c r="AP104" i="8"/>
  <c r="E33" i="8"/>
  <c r="E100" i="8"/>
  <c r="CR32" i="8"/>
  <c r="CZ39" i="8"/>
  <c r="BR37" i="8"/>
  <c r="DP32" i="8"/>
  <c r="EU33" i="8"/>
  <c r="DD38" i="8"/>
  <c r="Z68" i="8"/>
  <c r="Z72" i="8" s="1"/>
  <c r="Z101" i="8" s="1"/>
  <c r="Z105" i="8" s="1"/>
  <c r="Z110" i="8"/>
  <c r="GA37" i="8"/>
  <c r="GC33" i="8"/>
  <c r="X37" i="8"/>
  <c r="R35" i="8"/>
  <c r="BM37" i="8"/>
  <c r="DK35" i="8"/>
  <c r="ES34" i="8"/>
  <c r="GI36" i="8"/>
  <c r="AT36" i="8"/>
  <c r="BB39" i="8"/>
  <c r="CK39" i="8"/>
  <c r="BK34" i="8"/>
  <c r="AN34" i="8"/>
  <c r="BS35" i="8"/>
  <c r="FF35" i="8"/>
  <c r="AS34" i="8"/>
  <c r="BF32" i="8"/>
  <c r="DU32" i="8"/>
  <c r="DJ37" i="8"/>
  <c r="CU36" i="8"/>
  <c r="BZ39" i="8"/>
  <c r="FB35" i="8"/>
  <c r="L39" i="8"/>
  <c r="E32" i="8"/>
  <c r="BA39" i="8"/>
  <c r="EM37" i="8"/>
  <c r="BU36" i="8"/>
  <c r="AH39" i="8"/>
  <c r="DX32" i="8"/>
  <c r="DX36" i="8"/>
  <c r="BG57" i="8"/>
  <c r="FG35" i="8"/>
  <c r="FW33" i="8"/>
  <c r="DD35" i="8"/>
  <c r="H33" i="8"/>
  <c r="H100" i="8"/>
  <c r="EM36" i="8"/>
  <c r="DK39" i="8"/>
  <c r="AV100" i="8"/>
  <c r="AV33" i="8"/>
  <c r="CC39" i="8"/>
  <c r="DM34" i="8"/>
  <c r="BH33" i="8"/>
  <c r="FB36" i="8"/>
  <c r="GC38" i="8"/>
  <c r="U38" i="8"/>
  <c r="GB38" i="8"/>
  <c r="DB39" i="8"/>
  <c r="CR39" i="8"/>
  <c r="FN34" i="8"/>
  <c r="CX35" i="8"/>
  <c r="CW39" i="8"/>
  <c r="BS38" i="8"/>
  <c r="BN32" i="8"/>
  <c r="EG100" i="8"/>
  <c r="EG33" i="8"/>
  <c r="BD33" i="8"/>
  <c r="DA35" i="8"/>
  <c r="CA35" i="8"/>
  <c r="BW37" i="8"/>
  <c r="BC37" i="8"/>
  <c r="DD36" i="8"/>
  <c r="BO36" i="8"/>
  <c r="DI33" i="8"/>
  <c r="BR38" i="8"/>
  <c r="CU34" i="8"/>
  <c r="BM33" i="8"/>
  <c r="BQ34" i="8"/>
  <c r="H39" i="8"/>
  <c r="E38" i="8"/>
  <c r="AW39" i="8"/>
  <c r="CA34" i="8"/>
  <c r="BO32" i="8"/>
  <c r="I37" i="8"/>
  <c r="BS33" i="8"/>
  <c r="BS100" i="8"/>
  <c r="EU39" i="8"/>
  <c r="FA37" i="8"/>
  <c r="GF39" i="8"/>
  <c r="BC32" i="8"/>
  <c r="FN35" i="8"/>
  <c r="AD36" i="8"/>
  <c r="AD38" i="8"/>
  <c r="GA34" i="8"/>
  <c r="DS38" i="8"/>
  <c r="DH33" i="8"/>
  <c r="DA32" i="8"/>
  <c r="BI36" i="8"/>
  <c r="CJ32" i="8"/>
  <c r="CJ104" i="8"/>
  <c r="EE37" i="8"/>
  <c r="FQ38" i="8"/>
  <c r="E36" i="8"/>
  <c r="AT38" i="8"/>
  <c r="DB36" i="8"/>
  <c r="DI35" i="8"/>
  <c r="BO35" i="8"/>
  <c r="CX36" i="8"/>
  <c r="FQ39" i="8"/>
  <c r="CI36" i="8"/>
  <c r="EJ34" i="8"/>
  <c r="R32" i="8"/>
  <c r="BG58" i="8"/>
  <c r="FW39" i="8"/>
  <c r="CM35" i="8"/>
  <c r="T38" i="8"/>
  <c r="CN34" i="8"/>
  <c r="BI34" i="8"/>
  <c r="DM32" i="8"/>
  <c r="CW36" i="8"/>
  <c r="FX38" i="8"/>
  <c r="CJ33" i="8"/>
  <c r="DX39" i="8"/>
  <c r="AN35" i="8"/>
  <c r="GB33" i="8"/>
  <c r="CV32" i="8"/>
  <c r="CQ32" i="8"/>
  <c r="CY35" i="8"/>
  <c r="AU37" i="8"/>
  <c r="AU38" i="8"/>
  <c r="F35" i="8"/>
  <c r="DC36" i="8"/>
  <c r="BB33" i="8"/>
  <c r="BR32" i="8"/>
  <c r="BI32" i="8"/>
  <c r="FS37" i="8"/>
  <c r="BE36" i="8"/>
  <c r="GA39" i="8"/>
  <c r="EH33" i="8"/>
  <c r="EH100" i="8"/>
  <c r="EZ34" i="8"/>
  <c r="AK38" i="8"/>
  <c r="DX38" i="8"/>
  <c r="Q36" i="8"/>
  <c r="CH38" i="8"/>
  <c r="FG38" i="8"/>
  <c r="CJ34" i="8"/>
  <c r="L34" i="8"/>
  <c r="EP38" i="8"/>
  <c r="DC38" i="8"/>
  <c r="BM38" i="8"/>
  <c r="BT37" i="8"/>
  <c r="BF34" i="8"/>
  <c r="EJ35" i="8"/>
  <c r="BW36" i="8"/>
  <c r="CX32" i="8"/>
  <c r="AE34" i="8"/>
  <c r="BW38" i="8"/>
  <c r="DU33" i="8"/>
  <c r="DL36" i="8"/>
  <c r="FX36" i="8"/>
  <c r="DQ29" i="8"/>
  <c r="DQ87" i="8"/>
  <c r="FS42" i="8"/>
  <c r="EG461" i="3"/>
  <c r="EU17" i="8"/>
  <c r="EA461" i="3"/>
  <c r="BX20" i="8"/>
  <c r="CJ461" i="3"/>
  <c r="BD44" i="8"/>
  <c r="DI461" i="3"/>
  <c r="FF17" i="8"/>
  <c r="DS461" i="3"/>
  <c r="CZ26" i="8"/>
  <c r="BO461" i="3"/>
  <c r="ER461" i="3"/>
  <c r="BC24" i="8"/>
  <c r="DK461" i="3"/>
  <c r="BA22" i="8"/>
  <c r="DM461" i="3"/>
  <c r="BP461" i="3"/>
  <c r="EP39" i="8"/>
  <c r="EE461" i="3"/>
  <c r="AU59" i="8"/>
  <c r="CH461" i="3"/>
  <c r="BL19" i="8"/>
  <c r="CX461" i="3"/>
  <c r="ER19" i="8"/>
  <c r="EC461" i="3"/>
  <c r="EE22" i="8"/>
  <c r="K461" i="3"/>
  <c r="R36" i="8"/>
  <c r="BM23" i="8"/>
  <c r="CV461" i="3"/>
  <c r="CY23" i="8"/>
  <c r="BT461" i="3"/>
  <c r="AH20" i="8"/>
  <c r="T461" i="3"/>
  <c r="DC52" i="8"/>
  <c r="BJ461" i="3"/>
  <c r="DB461" i="3"/>
  <c r="K146" i="17"/>
  <c r="K193" i="17" s="1"/>
  <c r="K30" i="17"/>
  <c r="F146" i="17"/>
  <c r="G30" i="17"/>
  <c r="AD16" i="8"/>
  <c r="V461" i="3"/>
  <c r="AT48" i="8"/>
  <c r="DO461" i="3"/>
  <c r="GC21" i="8"/>
  <c r="ES461" i="3"/>
  <c r="CL39" i="8"/>
  <c r="BN461" i="3"/>
  <c r="DX17" i="8"/>
  <c r="M461" i="3"/>
  <c r="BA35" i="8"/>
  <c r="CX22" i="8"/>
  <c r="BU461" i="3"/>
  <c r="I21" i="8"/>
  <c r="D461" i="3"/>
  <c r="EO461" i="3"/>
  <c r="BH36" i="8"/>
  <c r="DF19" i="8"/>
  <c r="BF461" i="3"/>
  <c r="FG16" i="8"/>
  <c r="DR461" i="3"/>
  <c r="EG35" i="8"/>
  <c r="J461" i="3"/>
  <c r="CO22" i="8"/>
  <c r="BD461" i="3"/>
  <c r="DU44" i="8"/>
  <c r="AI461" i="3"/>
  <c r="BY22" i="8"/>
  <c r="CE461" i="3"/>
  <c r="AW55" i="8"/>
  <c r="CU461" i="3"/>
  <c r="G36" i="8"/>
  <c r="M18" i="8"/>
  <c r="AF461" i="3"/>
  <c r="S19" i="8"/>
  <c r="AB461" i="3"/>
  <c r="FL27" i="8"/>
  <c r="DQ461" i="3"/>
  <c r="AN17" i="8"/>
  <c r="CG461" i="3"/>
  <c r="BR27" i="8"/>
  <c r="CQ461" i="3"/>
  <c r="AL28" i="8"/>
  <c r="Q461" i="3"/>
  <c r="CJ23" i="8"/>
  <c r="BR461" i="3"/>
  <c r="FX21" i="8"/>
  <c r="DI43" i="8"/>
  <c r="AY461" i="3"/>
  <c r="CK53" i="8"/>
  <c r="AV461" i="3"/>
  <c r="BH17" i="8"/>
  <c r="DD461" i="3"/>
  <c r="U19" i="8"/>
  <c r="Z461" i="3"/>
  <c r="DR16" i="8"/>
  <c r="AL461" i="3"/>
  <c r="DH16" i="8"/>
  <c r="BB461" i="3"/>
  <c r="CI461" i="3"/>
  <c r="CT62" i="8"/>
  <c r="BA461" i="3"/>
  <c r="FV37" i="8"/>
  <c r="DG17" i="8"/>
  <c r="BE461" i="3"/>
  <c r="BF24" i="8"/>
  <c r="DG461" i="3"/>
  <c r="FV34" i="8"/>
  <c r="FB60" i="8"/>
  <c r="DP461" i="3"/>
  <c r="DT110" i="8"/>
  <c r="AH461" i="3"/>
  <c r="AH476" i="3" s="1"/>
  <c r="AR461" i="3"/>
  <c r="FP17" i="8"/>
  <c r="DX461" i="3"/>
  <c r="AY17" i="8"/>
  <c r="DA461" i="3"/>
  <c r="EX39" i="8"/>
  <c r="EB461" i="3"/>
  <c r="BU46" i="8"/>
  <c r="CL461" i="3"/>
  <c r="FQ17" i="8"/>
  <c r="DW461" i="3"/>
  <c r="CI21" i="8"/>
  <c r="BV461" i="3"/>
  <c r="L55" i="8"/>
  <c r="AG461" i="3"/>
  <c r="CR28" i="8"/>
  <c r="BS461" i="3"/>
  <c r="AJ461" i="3"/>
  <c r="CH45" i="8"/>
  <c r="AP461" i="3"/>
  <c r="CU19" i="8"/>
  <c r="AT461" i="3"/>
  <c r="CD461" i="3"/>
  <c r="CB461" i="3"/>
  <c r="J81" i="8"/>
  <c r="J66" i="8"/>
  <c r="CP17" i="8"/>
  <c r="AU461" i="3"/>
  <c r="CV18" i="8"/>
  <c r="BY461" i="3"/>
  <c r="AK20" i="8"/>
  <c r="R461" i="3"/>
  <c r="T22" i="8"/>
  <c r="AA461" i="3"/>
  <c r="AS62" i="8"/>
  <c r="Y461" i="3"/>
  <c r="O33" i="8"/>
  <c r="DP55" i="8"/>
  <c r="AM461" i="3"/>
  <c r="ES36" i="8"/>
  <c r="AV54" i="8"/>
  <c r="CW461" i="3"/>
  <c r="CW27" i="8"/>
  <c r="BW461" i="3"/>
  <c r="GI37" i="8"/>
  <c r="BK44" i="8"/>
  <c r="CY461" i="3"/>
  <c r="X20" i="8"/>
  <c r="X461" i="3"/>
  <c r="BT20" i="8"/>
  <c r="CN461" i="3"/>
  <c r="BG34" i="8"/>
  <c r="N461" i="3"/>
  <c r="DY461" i="3"/>
  <c r="AX28" i="8"/>
  <c r="DE461" i="3"/>
  <c r="BM39" i="8"/>
  <c r="FN17" i="8"/>
  <c r="DU461" i="3"/>
  <c r="BW17" i="8"/>
  <c r="CK461" i="3"/>
  <c r="DA16" i="8"/>
  <c r="BL461" i="3"/>
  <c r="AP39" i="8"/>
  <c r="CF461" i="3"/>
  <c r="O22" i="8"/>
  <c r="AE461" i="3"/>
  <c r="DD19" i="8"/>
  <c r="BI461" i="3"/>
  <c r="GI17" i="8"/>
  <c r="EQ461" i="3"/>
  <c r="CG18" i="8"/>
  <c r="BM461" i="3"/>
  <c r="DL17" i="8"/>
  <c r="AS461" i="3"/>
  <c r="AC28" i="8"/>
  <c r="W461" i="3"/>
  <c r="AZ16" i="8"/>
  <c r="DN461" i="3"/>
  <c r="DB17" i="8"/>
  <c r="BK461" i="3"/>
  <c r="EL449" i="3"/>
  <c r="GB55" i="8" s="1"/>
  <c r="EL408" i="3"/>
  <c r="BS17" i="8"/>
  <c r="CO461" i="3"/>
  <c r="R22" i="8"/>
  <c r="AC461" i="3"/>
  <c r="GB23" i="8"/>
  <c r="DS35" i="8"/>
  <c r="AK461" i="3"/>
  <c r="G35" i="8"/>
  <c r="FV39" i="8"/>
  <c r="EL27" i="8"/>
  <c r="O461" i="3"/>
  <c r="DG39" i="8"/>
  <c r="DK42" i="8"/>
  <c r="AW461" i="3"/>
  <c r="BN50" i="8"/>
  <c r="CT461" i="3"/>
  <c r="CN24" i="8"/>
  <c r="BG461" i="3"/>
  <c r="CN35" i="8"/>
  <c r="EJ19" i="8"/>
  <c r="P461" i="3"/>
  <c r="FY52" i="8"/>
  <c r="EK461" i="3"/>
  <c r="FV33" i="8"/>
  <c r="EZ19" i="8"/>
  <c r="DZ461" i="3"/>
  <c r="E19" i="8"/>
  <c r="H461" i="3"/>
  <c r="CE57" i="8"/>
  <c r="BZ461" i="3"/>
  <c r="F24" i="8"/>
  <c r="G461" i="3"/>
  <c r="CO39" i="8"/>
  <c r="F193" i="17"/>
  <c r="CA17" i="8"/>
  <c r="CC461" i="3"/>
  <c r="CX39" i="8"/>
  <c r="CS44" i="8"/>
  <c r="BC461" i="3"/>
  <c r="DJ20" i="8"/>
  <c r="AX461" i="3"/>
  <c r="FV38" i="8"/>
  <c r="BF35" i="8"/>
  <c r="EG37" i="8"/>
  <c r="EH44" i="8"/>
  <c r="I461" i="3"/>
  <c r="EC17" i="8"/>
  <c r="L461" i="3"/>
  <c r="BI24" i="8"/>
  <c r="DC461" i="3"/>
  <c r="CJ39" i="8"/>
  <c r="DB32" i="8"/>
  <c r="FA35" i="8"/>
  <c r="DT461" i="3"/>
  <c r="Q20" i="8"/>
  <c r="AD461" i="3"/>
  <c r="GF52" i="8"/>
  <c r="EP461" i="3"/>
  <c r="DM22" i="8"/>
  <c r="AQ461" i="3"/>
  <c r="AJ19" i="8"/>
  <c r="S461" i="3"/>
  <c r="BO45" i="8"/>
  <c r="CS461" i="3"/>
  <c r="CA461" i="3"/>
  <c r="EI461" i="3"/>
  <c r="EH461" i="3"/>
  <c r="GJ79" i="8"/>
  <c r="U180" i="17"/>
  <c r="U191" i="17" s="1"/>
  <c r="U193" i="17" s="1"/>
  <c r="O191" i="17"/>
  <c r="O193" i="17" s="1"/>
  <c r="AG68" i="8"/>
  <c r="AG72" i="8" s="1"/>
  <c r="AG101" i="8" s="1"/>
  <c r="AG105" i="8" s="1"/>
  <c r="AG110" i="8"/>
  <c r="P193" i="17"/>
  <c r="EV461" i="3"/>
  <c r="P177" i="17"/>
  <c r="V148" i="17"/>
  <c r="V177" i="17" s="1"/>
  <c r="V193" i="17" s="1"/>
  <c r="V144" i="4" l="1"/>
  <c r="W144" i="4" s="1"/>
  <c r="GF59" i="8"/>
  <c r="V77" i="4"/>
  <c r="W77" i="4" s="1"/>
  <c r="V57" i="4"/>
  <c r="W57" i="4" s="1"/>
  <c r="V72" i="4"/>
  <c r="W72" i="4" s="1"/>
  <c r="EM499" i="3"/>
  <c r="EM478" i="3"/>
  <c r="V67" i="4"/>
  <c r="W67" i="4" s="1"/>
  <c r="V80" i="4"/>
  <c r="W80" i="4" s="1"/>
  <c r="G118" i="7"/>
  <c r="F93" i="7"/>
  <c r="E476" i="3"/>
  <c r="GE68" i="8"/>
  <c r="GE72" i="8" s="1"/>
  <c r="GE101" i="8" s="1"/>
  <c r="GE105" i="8" s="1"/>
  <c r="BD87" i="8"/>
  <c r="AB68" i="8"/>
  <c r="AB72" i="8" s="1"/>
  <c r="AB101" i="8" s="1"/>
  <c r="AB105" i="8" s="1"/>
  <c r="CC87" i="8"/>
  <c r="DC87" i="8"/>
  <c r="CB68" i="8"/>
  <c r="CB72" i="8" s="1"/>
  <c r="CB101" i="8" s="1"/>
  <c r="CB105" i="8" s="1"/>
  <c r="EI68" i="8"/>
  <c r="EI72" i="8" s="1"/>
  <c r="EI101" i="8" s="1"/>
  <c r="EI105" i="8" s="1"/>
  <c r="V68" i="8"/>
  <c r="V72" i="8" s="1"/>
  <c r="V101" i="8" s="1"/>
  <c r="V105" i="8" s="1"/>
  <c r="CE87" i="8"/>
  <c r="BZ29" i="8"/>
  <c r="V56" i="4"/>
  <c r="W56" i="4" s="1"/>
  <c r="AO68" i="8"/>
  <c r="AO72" i="8" s="1"/>
  <c r="AO101" i="8" s="1"/>
  <c r="AO105" i="8" s="1"/>
  <c r="V36" i="4"/>
  <c r="W36" i="4" s="1"/>
  <c r="V27" i="4"/>
  <c r="W27" i="4" s="1"/>
  <c r="DC29" i="8"/>
  <c r="V13" i="4"/>
  <c r="W13" i="4" s="1"/>
  <c r="H29" i="8"/>
  <c r="EP87" i="8"/>
  <c r="CQ87" i="8"/>
  <c r="EH29" i="8"/>
  <c r="CC29" i="8"/>
  <c r="FV29" i="8"/>
  <c r="CR88" i="8"/>
  <c r="CQ29" i="8"/>
  <c r="BT88" i="8"/>
  <c r="EG29" i="8"/>
  <c r="EE88" i="8"/>
  <c r="CY88" i="8"/>
  <c r="DS87" i="8"/>
  <c r="EC88" i="8"/>
  <c r="FB29" i="8"/>
  <c r="T88" i="8"/>
  <c r="CV88" i="8"/>
  <c r="CL87" i="8"/>
  <c r="DX88" i="8"/>
  <c r="AP88" i="8"/>
  <c r="DP29" i="8"/>
  <c r="H87" i="8"/>
  <c r="FX88" i="8"/>
  <c r="CL88" i="8"/>
  <c r="FV87" i="8"/>
  <c r="CL29" i="8"/>
  <c r="DV29" i="8"/>
  <c r="V115" i="4"/>
  <c r="W115" i="4" s="1"/>
  <c r="BZ88" i="8"/>
  <c r="CO88" i="8"/>
  <c r="CS29" i="8"/>
  <c r="BC88" i="8"/>
  <c r="EL88" i="8"/>
  <c r="Q88" i="8"/>
  <c r="FB87" i="8"/>
  <c r="CH29" i="8"/>
  <c r="BU29" i="8"/>
  <c r="CT29" i="8"/>
  <c r="I88" i="8"/>
  <c r="DG88" i="8"/>
  <c r="V48" i="4"/>
  <c r="W48" i="4" s="1"/>
  <c r="DL88" i="8"/>
  <c r="V109" i="4"/>
  <c r="W109" i="4" s="1"/>
  <c r="S88" i="8"/>
  <c r="CQ88" i="8"/>
  <c r="CX88" i="8"/>
  <c r="U88" i="8"/>
  <c r="DO68" i="8"/>
  <c r="DO72" i="8" s="1"/>
  <c r="DO101" i="8" s="1"/>
  <c r="DO105" i="8" s="1"/>
  <c r="EG88" i="8"/>
  <c r="ED68" i="8"/>
  <c r="ED72" i="8" s="1"/>
  <c r="ED101" i="8" s="1"/>
  <c r="ED105" i="8" s="1"/>
  <c r="P68" i="8"/>
  <c r="P72" i="8" s="1"/>
  <c r="P101" i="8" s="1"/>
  <c r="P105" i="8" s="1"/>
  <c r="DQ68" i="8"/>
  <c r="DQ72" i="8" s="1"/>
  <c r="DQ101" i="8" s="1"/>
  <c r="DQ105" i="8" s="1"/>
  <c r="AA68" i="8"/>
  <c r="AA72" i="8" s="1"/>
  <c r="AA101" i="8" s="1"/>
  <c r="AA105" i="8" s="1"/>
  <c r="EN110" i="8"/>
  <c r="AI68" i="8"/>
  <c r="AI72" i="8" s="1"/>
  <c r="AI101" i="8" s="1"/>
  <c r="AI105" i="8" s="1"/>
  <c r="AF68" i="8"/>
  <c r="AF72" i="8" s="1"/>
  <c r="AF101" i="8" s="1"/>
  <c r="AF105" i="8" s="1"/>
  <c r="BW88" i="8"/>
  <c r="DK87" i="8"/>
  <c r="CS87" i="8"/>
  <c r="DV87" i="8"/>
  <c r="F178" i="7"/>
  <c r="DU29" i="8"/>
  <c r="DP87" i="8"/>
  <c r="DI87" i="8"/>
  <c r="CM471" i="3"/>
  <c r="CM474" i="3" s="1"/>
  <c r="FW88" i="8"/>
  <c r="FU87" i="8"/>
  <c r="FU29" i="8"/>
  <c r="EH88" i="8"/>
  <c r="AJ40" i="8"/>
  <c r="AJ66" i="8" s="1"/>
  <c r="AJ110" i="8" s="1"/>
  <c r="AY88" i="8"/>
  <c r="F476" i="3"/>
  <c r="F499" i="3" s="1"/>
  <c r="AV87" i="8"/>
  <c r="M88" i="8"/>
  <c r="BZ87" i="8"/>
  <c r="CT87" i="8"/>
  <c r="DS29" i="8"/>
  <c r="DI29" i="8"/>
  <c r="BO88" i="8"/>
  <c r="GA87" i="8"/>
  <c r="BU87" i="8"/>
  <c r="BQ471" i="3"/>
  <c r="BQ474" i="3" s="1"/>
  <c r="AS29" i="8"/>
  <c r="EH87" i="8"/>
  <c r="AJ88" i="8"/>
  <c r="ED499" i="3"/>
  <c r="ED478" i="3"/>
  <c r="EN499" i="3"/>
  <c r="EN478" i="3"/>
  <c r="BY88" i="8"/>
  <c r="BS88" i="8"/>
  <c r="F88" i="8"/>
  <c r="BK87" i="8"/>
  <c r="AH88" i="8"/>
  <c r="CM88" i="8"/>
  <c r="GF87" i="8"/>
  <c r="CI88" i="8"/>
  <c r="CE29" i="8"/>
  <c r="AL88" i="8"/>
  <c r="FY87" i="8"/>
  <c r="BQ88" i="8"/>
  <c r="CW88" i="8"/>
  <c r="BH88" i="8"/>
  <c r="BL88" i="8"/>
  <c r="EM87" i="8"/>
  <c r="FZ88" i="8"/>
  <c r="CC88" i="8"/>
  <c r="BN87" i="8"/>
  <c r="FU88" i="8"/>
  <c r="BM88" i="8"/>
  <c r="DK29" i="8"/>
  <c r="DJ88" i="8"/>
  <c r="FF88" i="8"/>
  <c r="AU87" i="8"/>
  <c r="AT29" i="8"/>
  <c r="BO87" i="8"/>
  <c r="ES88" i="8"/>
  <c r="EX87" i="8"/>
  <c r="BI88" i="8"/>
  <c r="G87" i="8"/>
  <c r="AW29" i="8"/>
  <c r="DA88" i="8"/>
  <c r="BE88" i="8"/>
  <c r="CZ88" i="8"/>
  <c r="DM88" i="8"/>
  <c r="DB88" i="8"/>
  <c r="FA29" i="8"/>
  <c r="BB88" i="8"/>
  <c r="BR88" i="8"/>
  <c r="EZ88" i="8"/>
  <c r="FA88" i="8"/>
  <c r="X88" i="8"/>
  <c r="E88" i="8"/>
  <c r="L87" i="8"/>
  <c r="BF88" i="8"/>
  <c r="CG88" i="8"/>
  <c r="EJ88" i="8"/>
  <c r="DD88" i="8"/>
  <c r="FV88" i="8"/>
  <c r="AP87" i="8"/>
  <c r="AK88" i="8"/>
  <c r="BK29" i="8"/>
  <c r="ES29" i="8"/>
  <c r="BD29" i="8"/>
  <c r="O88" i="8"/>
  <c r="BX88" i="8"/>
  <c r="EG87" i="8"/>
  <c r="BA88" i="8"/>
  <c r="FY29" i="8"/>
  <c r="CN88" i="8"/>
  <c r="GA29" i="8"/>
  <c r="R88" i="8"/>
  <c r="EU88" i="8"/>
  <c r="AS87" i="8"/>
  <c r="CA88" i="8"/>
  <c r="AE88" i="8"/>
  <c r="DS88" i="8"/>
  <c r="CP88" i="8"/>
  <c r="DR88" i="8"/>
  <c r="GC88" i="8"/>
  <c r="FS87" i="8"/>
  <c r="FG88" i="8"/>
  <c r="CK87" i="8"/>
  <c r="EM88" i="8"/>
  <c r="G88" i="8"/>
  <c r="AC88" i="8"/>
  <c r="E71" i="7"/>
  <c r="F165" i="7"/>
  <c r="F166" i="7" s="1"/>
  <c r="G169" i="7" s="1"/>
  <c r="FY88" i="8"/>
  <c r="H88" i="8"/>
  <c r="CS88" i="8"/>
  <c r="CS90" i="8" s="1"/>
  <c r="EM29" i="8"/>
  <c r="G29" i="8"/>
  <c r="ES87" i="8"/>
  <c r="AP29" i="8"/>
  <c r="EX29" i="8"/>
  <c r="CK29" i="8"/>
  <c r="BN29" i="8"/>
  <c r="GF88" i="8"/>
  <c r="L29" i="8"/>
  <c r="FA87" i="8"/>
  <c r="BO29" i="8"/>
  <c r="AU29" i="8"/>
  <c r="AX88" i="8"/>
  <c r="DU87" i="8"/>
  <c r="AW87" i="8"/>
  <c r="FS29" i="8"/>
  <c r="AV29" i="8"/>
  <c r="CH87" i="8"/>
  <c r="AT87" i="8"/>
  <c r="AU88" i="8"/>
  <c r="AZ88" i="8"/>
  <c r="EP29" i="8"/>
  <c r="BH471" i="3"/>
  <c r="BH474" i="3" s="1"/>
  <c r="F75" i="7"/>
  <c r="GB56" i="8"/>
  <c r="EM471" i="3"/>
  <c r="EM474" i="3" s="1"/>
  <c r="BX476" i="3"/>
  <c r="BX478" i="3" s="1"/>
  <c r="DV476" i="3"/>
  <c r="ET476" i="3"/>
  <c r="ED471" i="3"/>
  <c r="ED474" i="3" s="1"/>
  <c r="EY471" i="3"/>
  <c r="EY474" i="3" s="1"/>
  <c r="BH476" i="3"/>
  <c r="BH499" i="3" s="1"/>
  <c r="EN471" i="3"/>
  <c r="EN474" i="3" s="1"/>
  <c r="CP476" i="3"/>
  <c r="DF471" i="3"/>
  <c r="DF474" i="3" s="1"/>
  <c r="FS104" i="8"/>
  <c r="V125" i="4"/>
  <c r="W125" i="4" s="1"/>
  <c r="DV104" i="8"/>
  <c r="V119" i="4"/>
  <c r="W119" i="4" s="1"/>
  <c r="V116" i="4"/>
  <c r="W116" i="4" s="1"/>
  <c r="V85" i="4"/>
  <c r="W85" i="4" s="1"/>
  <c r="V130" i="4"/>
  <c r="W130" i="4" s="1"/>
  <c r="V10" i="4"/>
  <c r="W10" i="4" s="1"/>
  <c r="V110" i="4"/>
  <c r="W110" i="4" s="1"/>
  <c r="BI40" i="8"/>
  <c r="BI81" i="8" s="1"/>
  <c r="BI83" i="8" s="1"/>
  <c r="CO40" i="8"/>
  <c r="CO81" i="8" s="1"/>
  <c r="CO83" i="8" s="1"/>
  <c r="EX40" i="8"/>
  <c r="EX66" i="8" s="1"/>
  <c r="E40" i="8"/>
  <c r="E81" i="8" s="1"/>
  <c r="E83" i="8" s="1"/>
  <c r="BF40" i="8"/>
  <c r="BF81" i="8" s="1"/>
  <c r="BF83" i="8" s="1"/>
  <c r="DG40" i="8"/>
  <c r="DG66" i="8" s="1"/>
  <c r="DG110" i="8" s="1"/>
  <c r="G40" i="8"/>
  <c r="G66" i="8" s="1"/>
  <c r="G110" i="8" s="1"/>
  <c r="BR40" i="8"/>
  <c r="BR81" i="8" s="1"/>
  <c r="BR83" i="8" s="1"/>
  <c r="BG88" i="8"/>
  <c r="BO40" i="8"/>
  <c r="BO81" i="8" s="1"/>
  <c r="BO83" i="8" s="1"/>
  <c r="AY40" i="8"/>
  <c r="AY81" i="8" s="1"/>
  <c r="AY83" i="8" s="1"/>
  <c r="X40" i="8"/>
  <c r="X81" i="8" s="1"/>
  <c r="X83" i="8" s="1"/>
  <c r="CI40" i="8"/>
  <c r="CI81" i="8" s="1"/>
  <c r="CI83" i="8" s="1"/>
  <c r="AV40" i="8"/>
  <c r="AV81" i="8" s="1"/>
  <c r="AV83" i="8" s="1"/>
  <c r="CK40" i="8"/>
  <c r="CK81" i="8" s="1"/>
  <c r="CK83" i="8" s="1"/>
  <c r="FX40" i="8"/>
  <c r="FX81" i="8" s="1"/>
  <c r="FX83" i="8" s="1"/>
  <c r="GA40" i="8"/>
  <c r="GA66" i="8" s="1"/>
  <c r="GA110" i="8" s="1"/>
  <c r="CQ104" i="8"/>
  <c r="V19" i="4"/>
  <c r="W19" i="4" s="1"/>
  <c r="DM104" i="8"/>
  <c r="V26" i="4"/>
  <c r="W26" i="4" s="1"/>
  <c r="FL104" i="8"/>
  <c r="V120" i="4"/>
  <c r="W120" i="4" s="1"/>
  <c r="CT104" i="8"/>
  <c r="V37" i="4"/>
  <c r="W37" i="4" s="1"/>
  <c r="BW104" i="8"/>
  <c r="V117" i="4"/>
  <c r="W117" i="4" s="1"/>
  <c r="DC104" i="8"/>
  <c r="V50" i="4"/>
  <c r="W50" i="4" s="1"/>
  <c r="CM87" i="8"/>
  <c r="CM29" i="8"/>
  <c r="V43" i="4"/>
  <c r="W43" i="4" s="1"/>
  <c r="V45" i="4"/>
  <c r="DM40" i="8"/>
  <c r="BO104" i="8"/>
  <c r="V87" i="4"/>
  <c r="W87" i="4" s="1"/>
  <c r="BW40" i="8"/>
  <c r="CA40" i="8"/>
  <c r="V133" i="4"/>
  <c r="W133" i="4" s="1"/>
  <c r="AH471" i="3"/>
  <c r="AH474" i="3" s="1"/>
  <c r="AP40" i="8"/>
  <c r="AP66" i="8" s="1"/>
  <c r="DU40" i="8"/>
  <c r="DU81" i="8" s="1"/>
  <c r="DU83" i="8" s="1"/>
  <c r="V47" i="4"/>
  <c r="W47" i="4" s="1"/>
  <c r="CH104" i="8"/>
  <c r="V24" i="4"/>
  <c r="W24" i="4" s="1"/>
  <c r="AE40" i="8"/>
  <c r="CN40" i="8"/>
  <c r="CN66" i="8" s="1"/>
  <c r="BM40" i="8"/>
  <c r="BM81" i="8" s="1"/>
  <c r="BM83" i="8" s="1"/>
  <c r="V131" i="4"/>
  <c r="BI104" i="8"/>
  <c r="V93" i="4"/>
  <c r="W93" i="4" s="1"/>
  <c r="CQ40" i="8"/>
  <c r="BN104" i="8"/>
  <c r="V88" i="4"/>
  <c r="W88" i="4" s="1"/>
  <c r="DX40" i="8"/>
  <c r="FL40" i="8"/>
  <c r="FL66" i="8" s="1"/>
  <c r="AE104" i="8"/>
  <c r="V41" i="4"/>
  <c r="W41" i="4" s="1"/>
  <c r="DF40" i="8"/>
  <c r="DF66" i="8" s="1"/>
  <c r="DF88" i="8" s="1"/>
  <c r="DH40" i="8"/>
  <c r="DH66" i="8" s="1"/>
  <c r="DH88" i="8" s="1"/>
  <c r="V114" i="4"/>
  <c r="W114" i="4" s="1"/>
  <c r="BB104" i="8"/>
  <c r="CS40" i="8"/>
  <c r="ER40" i="8"/>
  <c r="ER66" i="8" s="1"/>
  <c r="I104" i="8"/>
  <c r="V8" i="4"/>
  <c r="W8" i="4" s="1"/>
  <c r="DJ40" i="8"/>
  <c r="CC104" i="8"/>
  <c r="V70" i="4"/>
  <c r="W70" i="4" s="1"/>
  <c r="FZ40" i="8"/>
  <c r="BX40" i="8"/>
  <c r="DC40" i="8"/>
  <c r="DC81" i="8" s="1"/>
  <c r="DC83" i="8" s="1"/>
  <c r="AN476" i="3"/>
  <c r="AN471" i="3"/>
  <c r="AN474" i="3" s="1"/>
  <c r="CK104" i="8"/>
  <c r="V33" i="4"/>
  <c r="W33" i="4" s="1"/>
  <c r="AL40" i="8"/>
  <c r="DH471" i="3"/>
  <c r="DH474" i="3" s="1"/>
  <c r="DH476" i="3"/>
  <c r="AU40" i="8"/>
  <c r="V15" i="4"/>
  <c r="W15" i="4" s="1"/>
  <c r="EH104" i="8"/>
  <c r="V21" i="4"/>
  <c r="W21" i="4" s="1"/>
  <c r="AH40" i="8"/>
  <c r="EU471" i="3"/>
  <c r="EU474" i="3" s="1"/>
  <c r="EU476" i="3"/>
  <c r="BX104" i="8"/>
  <c r="V78" i="4"/>
  <c r="W78" i="4" s="1"/>
  <c r="AY104" i="8"/>
  <c r="V106" i="4"/>
  <c r="W106" i="4" s="1"/>
  <c r="AV104" i="8"/>
  <c r="V98" i="4"/>
  <c r="W98" i="4" s="1"/>
  <c r="T40" i="8"/>
  <c r="V99" i="4"/>
  <c r="W99" i="4" s="1"/>
  <c r="CV104" i="8"/>
  <c r="V66" i="4"/>
  <c r="W66" i="4" s="1"/>
  <c r="BQ40" i="8"/>
  <c r="AZ40" i="8"/>
  <c r="CS104" i="8"/>
  <c r="V40" i="4"/>
  <c r="W40" i="4" s="1"/>
  <c r="F104" i="8"/>
  <c r="V12" i="4"/>
  <c r="W12" i="4" s="1"/>
  <c r="CM40" i="8"/>
  <c r="V112" i="4"/>
  <c r="W112" i="4" s="1"/>
  <c r="L104" i="8"/>
  <c r="CG104" i="8"/>
  <c r="V53" i="4"/>
  <c r="W53" i="4" s="1"/>
  <c r="V17" i="4"/>
  <c r="W17" i="4" s="1"/>
  <c r="AK104" i="8"/>
  <c r="GC40" i="8"/>
  <c r="FY104" i="8"/>
  <c r="V137" i="4"/>
  <c r="W137" i="4" s="1"/>
  <c r="CA104" i="8"/>
  <c r="V71" i="4"/>
  <c r="W71" i="4" s="1"/>
  <c r="EZ40" i="8"/>
  <c r="U104" i="8"/>
  <c r="V91" i="4"/>
  <c r="W91" i="4" s="1"/>
  <c r="EJ471" i="3"/>
  <c r="EJ474" i="3" s="1"/>
  <c r="EJ476" i="3"/>
  <c r="FG40" i="8"/>
  <c r="FP40" i="8"/>
  <c r="FP66" i="8" s="1"/>
  <c r="FP88" i="8" s="1"/>
  <c r="CZ471" i="3"/>
  <c r="CZ474" i="3" s="1"/>
  <c r="CZ476" i="3"/>
  <c r="V14" i="4"/>
  <c r="W14" i="4" s="1"/>
  <c r="DR104" i="8"/>
  <c r="V86" i="4"/>
  <c r="W86" i="4" s="1"/>
  <c r="AW104" i="8"/>
  <c r="DD104" i="8"/>
  <c r="V49" i="4"/>
  <c r="W49" i="4" s="1"/>
  <c r="BG29" i="8"/>
  <c r="AD104" i="8"/>
  <c r="V39" i="4"/>
  <c r="W39" i="4" s="1"/>
  <c r="BJ104" i="8"/>
  <c r="CP40" i="8"/>
  <c r="BT40" i="8"/>
  <c r="FN40" i="8"/>
  <c r="FN66" i="8" s="1"/>
  <c r="FN88" i="8" s="1"/>
  <c r="CW40" i="8"/>
  <c r="FU40" i="8"/>
  <c r="GF40" i="8"/>
  <c r="GF81" i="8" s="1"/>
  <c r="DL104" i="8"/>
  <c r="V22" i="4"/>
  <c r="W22" i="4" s="1"/>
  <c r="EE40" i="8"/>
  <c r="CU104" i="8"/>
  <c r="V28" i="4"/>
  <c r="W28" i="4" s="1"/>
  <c r="EC40" i="8"/>
  <c r="BK40" i="8"/>
  <c r="BK81" i="8" s="1"/>
  <c r="BK83" i="8" s="1"/>
  <c r="DL471" i="3"/>
  <c r="DL474" i="3" s="1"/>
  <c r="DL476" i="3"/>
  <c r="FA40" i="8"/>
  <c r="FA81" i="8" s="1"/>
  <c r="FA83" i="8" s="1"/>
  <c r="E104" i="8"/>
  <c r="V11" i="4"/>
  <c r="W11" i="4" s="1"/>
  <c r="FW29" i="8"/>
  <c r="FW87" i="8"/>
  <c r="AD40" i="8"/>
  <c r="AD66" i="8" s="1"/>
  <c r="GA104" i="8"/>
  <c r="V135" i="4"/>
  <c r="W135" i="4" s="1"/>
  <c r="CW104" i="8"/>
  <c r="V65" i="4"/>
  <c r="W65" i="4" s="1"/>
  <c r="EP40" i="8"/>
  <c r="EP66" i="8" s="1"/>
  <c r="AO471" i="3"/>
  <c r="AO474" i="3" s="1"/>
  <c r="V16" i="4"/>
  <c r="W16" i="4" s="1"/>
  <c r="ES40" i="8"/>
  <c r="ES81" i="8" s="1"/>
  <c r="ES83" i="8" s="1"/>
  <c r="V95" i="4"/>
  <c r="W95" i="4" s="1"/>
  <c r="V89" i="4"/>
  <c r="W89" i="4" s="1"/>
  <c r="BQ104" i="8"/>
  <c r="Z23" i="4"/>
  <c r="V23" i="4"/>
  <c r="W23" i="4" s="1"/>
  <c r="CM104" i="8"/>
  <c r="FF40" i="8"/>
  <c r="AK40" i="8"/>
  <c r="GC104" i="8"/>
  <c r="V142" i="4"/>
  <c r="W142" i="4" s="1"/>
  <c r="AN104" i="8"/>
  <c r="V75" i="4"/>
  <c r="W75" i="4" s="1"/>
  <c r="FB104" i="8"/>
  <c r="CE104" i="8"/>
  <c r="V68" i="4"/>
  <c r="W68" i="4" s="1"/>
  <c r="FT40" i="8"/>
  <c r="FT66" i="8" s="1"/>
  <c r="U40" i="8"/>
  <c r="FZ87" i="8"/>
  <c r="FZ29" i="8"/>
  <c r="FG104" i="8"/>
  <c r="V124" i="4"/>
  <c r="FP104" i="8"/>
  <c r="BJ29" i="8"/>
  <c r="BJ87" i="8"/>
  <c r="DR40" i="8"/>
  <c r="AW40" i="8"/>
  <c r="AW81" i="8" s="1"/>
  <c r="AW83" i="8" s="1"/>
  <c r="BJ40" i="8"/>
  <c r="BJ66" i="8" s="1"/>
  <c r="V29" i="4"/>
  <c r="W29" i="4" s="1"/>
  <c r="CP104" i="8"/>
  <c r="GF104" i="8"/>
  <c r="V134" i="4"/>
  <c r="W134" i="4" s="1"/>
  <c r="DL40" i="8"/>
  <c r="EE104" i="8"/>
  <c r="V32" i="4"/>
  <c r="W32" i="4" s="1"/>
  <c r="EU104" i="8"/>
  <c r="V128" i="4"/>
  <c r="W128" i="4" s="1"/>
  <c r="CU40" i="8"/>
  <c r="CU66" i="8" s="1"/>
  <c r="CU88" i="8" s="1"/>
  <c r="BK104" i="8"/>
  <c r="V104" i="4"/>
  <c r="W104" i="4" s="1"/>
  <c r="BB87" i="8"/>
  <c r="BB29" i="8"/>
  <c r="BU104" i="8"/>
  <c r="V79" i="4"/>
  <c r="W79" i="4" s="1"/>
  <c r="T104" i="8"/>
  <c r="BE87" i="8"/>
  <c r="BE29" i="8"/>
  <c r="CZ104" i="8"/>
  <c r="V55" i="4"/>
  <c r="W55" i="4" s="1"/>
  <c r="X104" i="8"/>
  <c r="V62" i="4"/>
  <c r="W62" i="4" s="1"/>
  <c r="FY40" i="8"/>
  <c r="EZ104" i="8"/>
  <c r="V127" i="4"/>
  <c r="W127" i="4" s="1"/>
  <c r="FX104" i="8"/>
  <c r="V132" i="4"/>
  <c r="BT104" i="8"/>
  <c r="V81" i="4"/>
  <c r="W81" i="4" s="1"/>
  <c r="FU104" i="8"/>
  <c r="V140" i="4"/>
  <c r="W140" i="4" s="1"/>
  <c r="DK104" i="8"/>
  <c r="V34" i="4"/>
  <c r="W34" i="4" s="1"/>
  <c r="V126" i="4"/>
  <c r="W126" i="4" s="1"/>
  <c r="V52" i="4"/>
  <c r="W52" i="4" s="1"/>
  <c r="R40" i="8"/>
  <c r="R81" i="8" s="1"/>
  <c r="R83" i="8" s="1"/>
  <c r="V83" i="4"/>
  <c r="W83" i="4" s="1"/>
  <c r="BR104" i="8"/>
  <c r="CR104" i="8"/>
  <c r="V61" i="4"/>
  <c r="W61" i="4" s="1"/>
  <c r="EJ40" i="8"/>
  <c r="DB40" i="8"/>
  <c r="DB66" i="8" s="1"/>
  <c r="DB110" i="8" s="1"/>
  <c r="BG40" i="8"/>
  <c r="BG81" i="8" s="1"/>
  <c r="BG83" i="8" s="1"/>
  <c r="GI40" i="8"/>
  <c r="GI66" i="8" s="1"/>
  <c r="GI88" i="8" s="1"/>
  <c r="O40" i="8"/>
  <c r="O66" i="8" s="1"/>
  <c r="O110" i="8" s="1"/>
  <c r="V94" i="4"/>
  <c r="W94" i="4" s="1"/>
  <c r="DP40" i="8"/>
  <c r="DP81" i="8" s="1"/>
  <c r="DP83" i="8" s="1"/>
  <c r="GJ100" i="8"/>
  <c r="BY40" i="8"/>
  <c r="AZ104" i="8"/>
  <c r="V84" i="4"/>
  <c r="W84" i="4" s="1"/>
  <c r="F40" i="8"/>
  <c r="L40" i="8"/>
  <c r="L81" i="8" s="1"/>
  <c r="L83" i="8" s="1"/>
  <c r="CG40" i="8"/>
  <c r="V58" i="4"/>
  <c r="W58" i="4" s="1"/>
  <c r="DS40" i="8"/>
  <c r="DS81" i="8" s="1"/>
  <c r="DS83" i="8" s="1"/>
  <c r="V73" i="4"/>
  <c r="W73" i="4" s="1"/>
  <c r="G33" i="7"/>
  <c r="BH40" i="8"/>
  <c r="BH81" i="8" s="1"/>
  <c r="BH83" i="8" s="1"/>
  <c r="BA40" i="8"/>
  <c r="BA66" i="8" s="1"/>
  <c r="BA110" i="8" s="1"/>
  <c r="DA40" i="8"/>
  <c r="BC40" i="8"/>
  <c r="DU104" i="8"/>
  <c r="V25" i="4"/>
  <c r="W25" i="4" s="1"/>
  <c r="BY104" i="8"/>
  <c r="V74" i="4"/>
  <c r="W74" i="4" s="1"/>
  <c r="BZ104" i="8"/>
  <c r="V69" i="4"/>
  <c r="W69" i="4" s="1"/>
  <c r="CR476" i="3"/>
  <c r="CR471" i="3"/>
  <c r="CR474" i="3" s="1"/>
  <c r="FF104" i="8"/>
  <c r="V121" i="4"/>
  <c r="W121" i="4" s="1"/>
  <c r="M104" i="8"/>
  <c r="V111" i="4"/>
  <c r="W111" i="4" s="1"/>
  <c r="AX104" i="8"/>
  <c r="V107" i="4"/>
  <c r="W107" i="4" s="1"/>
  <c r="H40" i="8"/>
  <c r="AT104" i="8"/>
  <c r="BS104" i="8"/>
  <c r="V82" i="4"/>
  <c r="W82" i="4" s="1"/>
  <c r="AN40" i="8"/>
  <c r="AN66" i="8" s="1"/>
  <c r="AN88" i="8" s="1"/>
  <c r="FB40" i="8"/>
  <c r="FB66" i="8" s="1"/>
  <c r="CE40" i="8"/>
  <c r="CE81" i="8" s="1"/>
  <c r="CE83" i="8" s="1"/>
  <c r="FT104" i="8"/>
  <c r="V141" i="4"/>
  <c r="W141" i="4" s="1"/>
  <c r="BD104" i="8"/>
  <c r="V105" i="4"/>
  <c r="W105" i="4" s="1"/>
  <c r="S40" i="8"/>
  <c r="AC40" i="8"/>
  <c r="EC104" i="8"/>
  <c r="V42" i="4"/>
  <c r="W42" i="4" s="1"/>
  <c r="FQ40" i="8"/>
  <c r="FQ66" i="8" s="1"/>
  <c r="FQ88" i="8" s="1"/>
  <c r="EL40" i="8"/>
  <c r="FW40" i="8"/>
  <c r="BE104" i="8"/>
  <c r="V100" i="4"/>
  <c r="W100" i="4" s="1"/>
  <c r="U471" i="3"/>
  <c r="U474" i="3" s="1"/>
  <c r="U476" i="3"/>
  <c r="EU40" i="8"/>
  <c r="CI104" i="8"/>
  <c r="V64" i="4"/>
  <c r="W64" i="4" s="1"/>
  <c r="EM40" i="8"/>
  <c r="DK40" i="8"/>
  <c r="DK81" i="8" s="1"/>
  <c r="DK83" i="8" s="1"/>
  <c r="CL40" i="8"/>
  <c r="CL81" i="8" s="1"/>
  <c r="CL83" i="8" s="1"/>
  <c r="CV40" i="8"/>
  <c r="EJ104" i="8"/>
  <c r="V113" i="4"/>
  <c r="W113" i="4" s="1"/>
  <c r="CT40" i="8"/>
  <c r="CT81" i="8" s="1"/>
  <c r="CT83" i="8" s="1"/>
  <c r="BU40" i="8"/>
  <c r="BU81" i="8" s="1"/>
  <c r="BU83" i="8" s="1"/>
  <c r="V96" i="4"/>
  <c r="W96" i="4" s="1"/>
  <c r="EM104" i="8"/>
  <c r="DD40" i="8"/>
  <c r="V97" i="4"/>
  <c r="W97" i="4" s="1"/>
  <c r="CJ40" i="8"/>
  <c r="CJ66" i="8" s="1"/>
  <c r="CJ88" i="8" s="1"/>
  <c r="EF476" i="3"/>
  <c r="V59" i="4"/>
  <c r="W59" i="4" s="1"/>
  <c r="BZ40" i="8"/>
  <c r="BQ29" i="8"/>
  <c r="BQ87" i="8"/>
  <c r="CH40" i="8"/>
  <c r="CH81" i="8" s="1"/>
  <c r="CH83" i="8" s="1"/>
  <c r="M40" i="8"/>
  <c r="AX40" i="8"/>
  <c r="DV40" i="8"/>
  <c r="DV66" i="8" s="1"/>
  <c r="DI104" i="8"/>
  <c r="V30" i="4"/>
  <c r="W30" i="4" s="1"/>
  <c r="G44" i="7"/>
  <c r="F136" i="7" s="1"/>
  <c r="H104" i="8"/>
  <c r="V9" i="4"/>
  <c r="W9" i="4" s="1"/>
  <c r="AZ476" i="3"/>
  <c r="AZ471" i="3"/>
  <c r="AZ474" i="3" s="1"/>
  <c r="AT40" i="8"/>
  <c r="AT81" i="8" s="1"/>
  <c r="AT83" i="8" s="1"/>
  <c r="BS40" i="8"/>
  <c r="Q40" i="8"/>
  <c r="BD40" i="8"/>
  <c r="BD81" i="8" s="1"/>
  <c r="BD83" i="8" s="1"/>
  <c r="S104" i="8"/>
  <c r="V92" i="4"/>
  <c r="W92" i="4" s="1"/>
  <c r="AC104" i="8"/>
  <c r="V44" i="4"/>
  <c r="W44" i="4" s="1"/>
  <c r="FQ104" i="8"/>
  <c r="V123" i="4"/>
  <c r="W123" i="4" s="1"/>
  <c r="V101" i="4"/>
  <c r="W101" i="4" s="1"/>
  <c r="BL104" i="8"/>
  <c r="BG87" i="8"/>
  <c r="EL104" i="8"/>
  <c r="V103" i="4"/>
  <c r="W103" i="4" s="1"/>
  <c r="AS104" i="8"/>
  <c r="V118" i="4"/>
  <c r="W118" i="4" s="1"/>
  <c r="FT29" i="8"/>
  <c r="FT87" i="8"/>
  <c r="FW104" i="8"/>
  <c r="V138" i="4"/>
  <c r="W138" i="4" s="1"/>
  <c r="BE40" i="8"/>
  <c r="AE87" i="8"/>
  <c r="AE29" i="8"/>
  <c r="FN104" i="8"/>
  <c r="V122" i="4"/>
  <c r="W122" i="4" s="1"/>
  <c r="CR40" i="8"/>
  <c r="AH104" i="8"/>
  <c r="V31" i="4"/>
  <c r="W31" i="4" s="1"/>
  <c r="CZ40" i="8"/>
  <c r="CX40" i="8"/>
  <c r="CX66" i="8" s="1"/>
  <c r="DA104" i="8"/>
  <c r="V54" i="4"/>
  <c r="W54" i="4" s="1"/>
  <c r="V60" i="4"/>
  <c r="W60" i="4" s="1"/>
  <c r="BN40" i="8"/>
  <c r="BN66" i="8" s="1"/>
  <c r="DX104" i="8"/>
  <c r="V63" i="4"/>
  <c r="W63" i="4" s="1"/>
  <c r="CY40" i="8"/>
  <c r="DF104" i="8"/>
  <c r="V46" i="4"/>
  <c r="W46" i="4" s="1"/>
  <c r="EW476" i="3"/>
  <c r="EW471" i="3"/>
  <c r="EW474" i="3" s="1"/>
  <c r="DH104" i="8"/>
  <c r="V38" i="4"/>
  <c r="W38" i="4" s="1"/>
  <c r="DI40" i="8"/>
  <c r="DI81" i="8" s="1"/>
  <c r="DI83" i="8" s="1"/>
  <c r="BB40" i="8"/>
  <c r="DJ471" i="3"/>
  <c r="DJ474" i="3" s="1"/>
  <c r="DJ476" i="3"/>
  <c r="ER104" i="8"/>
  <c r="V129" i="4"/>
  <c r="I40" i="8"/>
  <c r="DJ104" i="8"/>
  <c r="V35" i="4"/>
  <c r="W35" i="4" s="1"/>
  <c r="CC40" i="8"/>
  <c r="FZ104" i="8"/>
  <c r="V136" i="4"/>
  <c r="W136" i="4" s="1"/>
  <c r="Q104" i="8"/>
  <c r="V102" i="4"/>
  <c r="W102" i="4" s="1"/>
  <c r="FS40" i="8"/>
  <c r="FS66" i="8" s="1"/>
  <c r="GB104" i="8"/>
  <c r="V143" i="4"/>
  <c r="W143" i="4" s="1"/>
  <c r="GB40" i="8"/>
  <c r="AL104" i="8"/>
  <c r="V20" i="4"/>
  <c r="W20" i="4" s="1"/>
  <c r="BL40" i="8"/>
  <c r="AS40" i="8"/>
  <c r="AS81" i="8" s="1"/>
  <c r="AS83" i="8" s="1"/>
  <c r="EX476" i="3"/>
  <c r="EX471" i="3"/>
  <c r="EX474" i="3" s="1"/>
  <c r="AU104" i="8"/>
  <c r="V76" i="4"/>
  <c r="W76" i="4" s="1"/>
  <c r="EH40" i="8"/>
  <c r="EH81" i="8" s="1"/>
  <c r="EH83" i="8" s="1"/>
  <c r="F103" i="7"/>
  <c r="BZ471" i="3"/>
  <c r="BZ474" i="3" s="1"/>
  <c r="BZ476" i="3"/>
  <c r="FV40" i="8"/>
  <c r="R87" i="8"/>
  <c r="R29" i="8"/>
  <c r="AS471" i="3"/>
  <c r="AS474" i="3" s="1"/>
  <c r="AS476" i="3"/>
  <c r="BI476" i="3"/>
  <c r="BI471" i="3"/>
  <c r="BI474" i="3" s="1"/>
  <c r="DA87" i="8"/>
  <c r="DA29" i="8"/>
  <c r="FN29" i="8"/>
  <c r="FN87" i="8"/>
  <c r="DY471" i="3"/>
  <c r="DY474" i="3" s="1"/>
  <c r="DY476" i="3"/>
  <c r="X471" i="3"/>
  <c r="X474" i="3" s="1"/>
  <c r="X476" i="3"/>
  <c r="AM476" i="3"/>
  <c r="AM471" i="3"/>
  <c r="AM474" i="3" s="1"/>
  <c r="BY476" i="3"/>
  <c r="BY471" i="3"/>
  <c r="BY474" i="3" s="1"/>
  <c r="AJ476" i="3"/>
  <c r="AJ471" i="3"/>
  <c r="AJ474" i="3" s="1"/>
  <c r="CI87" i="8"/>
  <c r="CI29" i="8"/>
  <c r="EB471" i="3"/>
  <c r="EB474" i="3" s="1"/>
  <c r="EB476" i="3"/>
  <c r="V139" i="4"/>
  <c r="W139" i="4" s="1"/>
  <c r="BA471" i="3"/>
  <c r="BA474" i="3" s="1"/>
  <c r="BA476" i="3"/>
  <c r="Z471" i="3"/>
  <c r="Z474" i="3" s="1"/>
  <c r="Z476" i="3"/>
  <c r="M29" i="8"/>
  <c r="M87" i="8"/>
  <c r="CU471" i="3"/>
  <c r="CU474" i="3" s="1"/>
  <c r="CU476" i="3"/>
  <c r="J471" i="3"/>
  <c r="J474" i="3" s="1"/>
  <c r="J476" i="3"/>
  <c r="GC29" i="8"/>
  <c r="GC87" i="8"/>
  <c r="DC88" i="8"/>
  <c r="EC471" i="3"/>
  <c r="EC474" i="3" s="1"/>
  <c r="EC476" i="3"/>
  <c r="ER471" i="3"/>
  <c r="ER474" i="3" s="1"/>
  <c r="ER476" i="3"/>
  <c r="ER499" i="3" s="1"/>
  <c r="BD88" i="8"/>
  <c r="Q29" i="8"/>
  <c r="Q87" i="8"/>
  <c r="DC476" i="3"/>
  <c r="DC471" i="3"/>
  <c r="DC474" i="3" s="1"/>
  <c r="CE88" i="8"/>
  <c r="BG471" i="3"/>
  <c r="BG474" i="3" s="1"/>
  <c r="BG476" i="3"/>
  <c r="CO471" i="3"/>
  <c r="CO474" i="3" s="1"/>
  <c r="CO476" i="3"/>
  <c r="DL29" i="8"/>
  <c r="DL87" i="8"/>
  <c r="DD87" i="8"/>
  <c r="DD29" i="8"/>
  <c r="X29" i="8"/>
  <c r="X87" i="8"/>
  <c r="DP88" i="8"/>
  <c r="CV29" i="8"/>
  <c r="CV87" i="8"/>
  <c r="DW471" i="3"/>
  <c r="DW474" i="3" s="1"/>
  <c r="DW476" i="3"/>
  <c r="CT88" i="8"/>
  <c r="U87" i="8"/>
  <c r="U29" i="8"/>
  <c r="FX29" i="8"/>
  <c r="FX87" i="8"/>
  <c r="CG471" i="3"/>
  <c r="CG474" i="3" s="1"/>
  <c r="CG476" i="3"/>
  <c r="AW88" i="8"/>
  <c r="EG40" i="8"/>
  <c r="DO471" i="3"/>
  <c r="DO474" i="3" s="1"/>
  <c r="DO476" i="3"/>
  <c r="DB471" i="3"/>
  <c r="DB474" i="3" s="1"/>
  <c r="DB476" i="3"/>
  <c r="T471" i="3"/>
  <c r="T474" i="3" s="1"/>
  <c r="T476" i="3"/>
  <c r="K471" i="3"/>
  <c r="K474" i="3" s="1"/>
  <c r="K476" i="3"/>
  <c r="ER87" i="8"/>
  <c r="ER29" i="8"/>
  <c r="BP476" i="3"/>
  <c r="BP471" i="3"/>
  <c r="BP474" i="3" s="1"/>
  <c r="BO476" i="3"/>
  <c r="BO471" i="3"/>
  <c r="BO474" i="3" s="1"/>
  <c r="CJ471" i="3"/>
  <c r="CJ474" i="3" s="1"/>
  <c r="CJ476" i="3"/>
  <c r="EI476" i="3"/>
  <c r="EI471" i="3"/>
  <c r="EI474" i="3" s="1"/>
  <c r="I471" i="3"/>
  <c r="I474" i="3" s="1"/>
  <c r="I476" i="3"/>
  <c r="AQ471" i="3"/>
  <c r="AQ474" i="3" s="1"/>
  <c r="AQ476" i="3"/>
  <c r="DT476" i="3"/>
  <c r="DT471" i="3"/>
  <c r="DT474" i="3" s="1"/>
  <c r="CC471" i="3"/>
  <c r="CC474" i="3" s="1"/>
  <c r="CC476" i="3"/>
  <c r="CN29" i="8"/>
  <c r="CN87" i="8"/>
  <c r="O471" i="3"/>
  <c r="O474" i="3" s="1"/>
  <c r="O476" i="3"/>
  <c r="AK476" i="3"/>
  <c r="AK471" i="3"/>
  <c r="AK474" i="3" s="1"/>
  <c r="BK476" i="3"/>
  <c r="BK471" i="3"/>
  <c r="BK474" i="3" s="1"/>
  <c r="AE476" i="3"/>
  <c r="AE471" i="3"/>
  <c r="AE474" i="3" s="1"/>
  <c r="CY471" i="3"/>
  <c r="CY474" i="3" s="1"/>
  <c r="CY476" i="3"/>
  <c r="CW471" i="3"/>
  <c r="CW474" i="3" s="1"/>
  <c r="CW476" i="3"/>
  <c r="AU476" i="3"/>
  <c r="AU471" i="3"/>
  <c r="AU474" i="3" s="1"/>
  <c r="CB471" i="3"/>
  <c r="CB474" i="3" s="1"/>
  <c r="CB476" i="3"/>
  <c r="FQ29" i="8"/>
  <c r="FQ87" i="8"/>
  <c r="DG471" i="3"/>
  <c r="DG474" i="3" s="1"/>
  <c r="DG476" i="3"/>
  <c r="CI476" i="3"/>
  <c r="CI471" i="3"/>
  <c r="CI474" i="3" s="1"/>
  <c r="DD471" i="3"/>
  <c r="DD474" i="3" s="1"/>
  <c r="DD476" i="3"/>
  <c r="BR476" i="3"/>
  <c r="BR471" i="3"/>
  <c r="BR474" i="3" s="1"/>
  <c r="AN87" i="8"/>
  <c r="AN29" i="8"/>
  <c r="CE471" i="3"/>
  <c r="CE474" i="3" s="1"/>
  <c r="CE476" i="3"/>
  <c r="V18" i="4"/>
  <c r="W18" i="4" s="1"/>
  <c r="M471" i="3"/>
  <c r="M474" i="3" s="1"/>
  <c r="M476" i="3"/>
  <c r="AT88" i="8"/>
  <c r="AH29" i="8"/>
  <c r="AH87" i="8"/>
  <c r="EE29" i="8"/>
  <c r="EE87" i="8"/>
  <c r="CX471" i="3"/>
  <c r="CX474" i="3" s="1"/>
  <c r="CX476" i="3"/>
  <c r="CZ87" i="8"/>
  <c r="CZ29" i="8"/>
  <c r="BX29" i="8"/>
  <c r="BX87" i="8"/>
  <c r="EY478" i="3"/>
  <c r="EY499" i="3"/>
  <c r="AJ87" i="8"/>
  <c r="AJ29" i="8"/>
  <c r="BI87" i="8"/>
  <c r="BI29" i="8"/>
  <c r="AX471" i="3"/>
  <c r="AX474" i="3" s="1"/>
  <c r="AX476" i="3"/>
  <c r="G476" i="3"/>
  <c r="G471" i="3"/>
  <c r="G474" i="3" s="1"/>
  <c r="H476" i="3"/>
  <c r="H471" i="3"/>
  <c r="H474" i="3" s="1"/>
  <c r="EK471" i="3"/>
  <c r="EK474" i="3" s="1"/>
  <c r="EK476" i="3"/>
  <c r="BS29" i="8"/>
  <c r="BS87" i="8"/>
  <c r="CA476" i="3"/>
  <c r="CA471" i="3"/>
  <c r="CA474" i="3" s="1"/>
  <c r="DM29" i="8"/>
  <c r="DM87" i="8"/>
  <c r="L471" i="3"/>
  <c r="L474" i="3" s="1"/>
  <c r="L476" i="3"/>
  <c r="DJ29" i="8"/>
  <c r="DJ87" i="8"/>
  <c r="CA87" i="8"/>
  <c r="CA29" i="8"/>
  <c r="F87" i="8"/>
  <c r="F29" i="8"/>
  <c r="E29" i="8"/>
  <c r="E87" i="8"/>
  <c r="EL87" i="8"/>
  <c r="EL29" i="8"/>
  <c r="DB29" i="8"/>
  <c r="DB87" i="8"/>
  <c r="BM476" i="3"/>
  <c r="BM471" i="3"/>
  <c r="BM474" i="3" s="1"/>
  <c r="O87" i="8"/>
  <c r="O29" i="8"/>
  <c r="DE471" i="3"/>
  <c r="DE474" i="3" s="1"/>
  <c r="DE476" i="3"/>
  <c r="N471" i="3"/>
  <c r="N474" i="3" s="1"/>
  <c r="N476" i="3"/>
  <c r="BK88" i="8"/>
  <c r="AV88" i="8"/>
  <c r="CP29" i="8"/>
  <c r="CP87" i="8"/>
  <c r="CD471" i="3"/>
  <c r="CD474" i="3" s="1"/>
  <c r="CD476" i="3"/>
  <c r="BS471" i="3"/>
  <c r="BS474" i="3" s="1"/>
  <c r="BS476" i="3"/>
  <c r="CL471" i="3"/>
  <c r="CL474" i="3" s="1"/>
  <c r="CL476" i="3"/>
  <c r="DA476" i="3"/>
  <c r="DA471" i="3"/>
  <c r="DA474" i="3" s="1"/>
  <c r="BF87" i="8"/>
  <c r="BF29" i="8"/>
  <c r="BB471" i="3"/>
  <c r="BB474" i="3" s="1"/>
  <c r="BB476" i="3"/>
  <c r="BH29" i="8"/>
  <c r="BH87" i="8"/>
  <c r="CJ29" i="8"/>
  <c r="CJ87" i="8"/>
  <c r="DQ476" i="3"/>
  <c r="DQ471" i="3"/>
  <c r="DQ474" i="3" s="1"/>
  <c r="BY87" i="8"/>
  <c r="BY29" i="8"/>
  <c r="DR471" i="3"/>
  <c r="DR474" i="3" s="1"/>
  <c r="DR476" i="3"/>
  <c r="EO471" i="3"/>
  <c r="EO474" i="3" s="1"/>
  <c r="EO476" i="3"/>
  <c r="DX29" i="8"/>
  <c r="DX87" i="8"/>
  <c r="V471" i="3"/>
  <c r="V474" i="3" s="1"/>
  <c r="V476" i="3"/>
  <c r="BT471" i="3"/>
  <c r="BT474" i="3" s="1"/>
  <c r="BT476" i="3"/>
  <c r="BL29" i="8"/>
  <c r="BL87" i="8"/>
  <c r="DS476" i="3"/>
  <c r="DS471" i="3"/>
  <c r="DS474" i="3" s="1"/>
  <c r="EA471" i="3"/>
  <c r="EA474" i="3" s="1"/>
  <c r="EA476" i="3"/>
  <c r="S471" i="3"/>
  <c r="S474" i="3" s="1"/>
  <c r="S476" i="3"/>
  <c r="EP471" i="3"/>
  <c r="EP474" i="3" s="1"/>
  <c r="EP476" i="3"/>
  <c r="EC87" i="8"/>
  <c r="EC29" i="8"/>
  <c r="BC471" i="3"/>
  <c r="BC474" i="3" s="1"/>
  <c r="BC476" i="3"/>
  <c r="P476" i="3"/>
  <c r="P471" i="3"/>
  <c r="P474" i="3" s="1"/>
  <c r="CT471" i="3"/>
  <c r="CT474" i="3" s="1"/>
  <c r="CT476" i="3"/>
  <c r="DN476" i="3"/>
  <c r="DN471" i="3"/>
  <c r="DN474" i="3" s="1"/>
  <c r="CG29" i="8"/>
  <c r="CG87" i="8"/>
  <c r="CF471" i="3"/>
  <c r="CF474" i="3" s="1"/>
  <c r="CF476" i="3"/>
  <c r="CK476" i="3"/>
  <c r="CK471" i="3"/>
  <c r="CK474" i="3" s="1"/>
  <c r="AX87" i="8"/>
  <c r="AX29" i="8"/>
  <c r="O100" i="8"/>
  <c r="V108" i="4"/>
  <c r="W108" i="4" s="1"/>
  <c r="AA471" i="3"/>
  <c r="AA474" i="3" s="1"/>
  <c r="AA476" i="3"/>
  <c r="J110" i="8"/>
  <c r="J68" i="8"/>
  <c r="J72" i="8" s="1"/>
  <c r="J101" i="8" s="1"/>
  <c r="J105" i="8" s="1"/>
  <c r="AT471" i="3"/>
  <c r="AT474" i="3" s="1"/>
  <c r="AT476" i="3"/>
  <c r="CR29" i="8"/>
  <c r="CR87" i="8"/>
  <c r="BU88" i="8"/>
  <c r="AY87" i="8"/>
  <c r="AY29" i="8"/>
  <c r="BE471" i="3"/>
  <c r="BE474" i="3" s="1"/>
  <c r="BE476" i="3"/>
  <c r="DH29" i="8"/>
  <c r="DH87" i="8"/>
  <c r="AV471" i="3"/>
  <c r="AV474" i="3" s="1"/>
  <c r="AV476" i="3"/>
  <c r="Q471" i="3"/>
  <c r="Q474" i="3" s="1"/>
  <c r="Q476" i="3"/>
  <c r="FL87" i="8"/>
  <c r="FL29" i="8"/>
  <c r="AI471" i="3"/>
  <c r="AI474" i="3" s="1"/>
  <c r="AI476" i="3"/>
  <c r="FG29" i="8"/>
  <c r="FG87" i="8"/>
  <c r="D471" i="3"/>
  <c r="D474" i="3" s="1"/>
  <c r="D476" i="3"/>
  <c r="BN476" i="3"/>
  <c r="BN471" i="3"/>
  <c r="BN474" i="3" s="1"/>
  <c r="AD29" i="8"/>
  <c r="AD87" i="8"/>
  <c r="CY87" i="8"/>
  <c r="CY29" i="8"/>
  <c r="CH476" i="3"/>
  <c r="CH471" i="3"/>
  <c r="CH474" i="3" s="1"/>
  <c r="DM471" i="3"/>
  <c r="DM474" i="3" s="1"/>
  <c r="DM476" i="3"/>
  <c r="FF87" i="8"/>
  <c r="FF29" i="8"/>
  <c r="EU87" i="8"/>
  <c r="EU29" i="8"/>
  <c r="CM478" i="3"/>
  <c r="CM499" i="3"/>
  <c r="AD471" i="3"/>
  <c r="AD474" i="3" s="1"/>
  <c r="AD476" i="3"/>
  <c r="DB104" i="8"/>
  <c r="V51" i="4"/>
  <c r="W51" i="4" s="1"/>
  <c r="EJ87" i="8"/>
  <c r="EJ29" i="8"/>
  <c r="EL461" i="3"/>
  <c r="AZ29" i="8"/>
  <c r="AZ87" i="8"/>
  <c r="BW29" i="8"/>
  <c r="BW87" i="8"/>
  <c r="T29" i="8"/>
  <c r="T87" i="8"/>
  <c r="CU87" i="8"/>
  <c r="CU29" i="8"/>
  <c r="AG476" i="3"/>
  <c r="AG471" i="3"/>
  <c r="AG474" i="3" s="1"/>
  <c r="DX471" i="3"/>
  <c r="DX474" i="3" s="1"/>
  <c r="DX476" i="3"/>
  <c r="DG29" i="8"/>
  <c r="DG87" i="8"/>
  <c r="CK88" i="8"/>
  <c r="AL29" i="8"/>
  <c r="AL87" i="8"/>
  <c r="AB471" i="3"/>
  <c r="AB474" i="3" s="1"/>
  <c r="AB476" i="3"/>
  <c r="DU88" i="8"/>
  <c r="BF471" i="3"/>
  <c r="BF474" i="3" s="1"/>
  <c r="BF476" i="3"/>
  <c r="I29" i="8"/>
  <c r="I87" i="8"/>
  <c r="CV471" i="3"/>
  <c r="CV474" i="3" s="1"/>
  <c r="CV476" i="3"/>
  <c r="BA87" i="8"/>
  <c r="BA29" i="8"/>
  <c r="EG471" i="3"/>
  <c r="EG474" i="3" s="1"/>
  <c r="EG476" i="3"/>
  <c r="CS476" i="3"/>
  <c r="CS471" i="3"/>
  <c r="CS474" i="3" s="1"/>
  <c r="DZ471" i="3"/>
  <c r="DZ474" i="3" s="1"/>
  <c r="DZ476" i="3"/>
  <c r="AW476" i="3"/>
  <c r="AW471" i="3"/>
  <c r="AW474" i="3" s="1"/>
  <c r="GB29" i="8"/>
  <c r="GB87" i="8"/>
  <c r="W476" i="3"/>
  <c r="W471" i="3"/>
  <c r="W474" i="3" s="1"/>
  <c r="EQ476" i="3"/>
  <c r="EQ471" i="3"/>
  <c r="EQ474" i="3" s="1"/>
  <c r="CN471" i="3"/>
  <c r="CN474" i="3" s="1"/>
  <c r="CN476" i="3"/>
  <c r="BW471" i="3"/>
  <c r="BW474" i="3" s="1"/>
  <c r="BW476" i="3"/>
  <c r="Y471" i="3"/>
  <c r="Y474" i="3" s="1"/>
  <c r="Y476" i="3"/>
  <c r="R471" i="3"/>
  <c r="R474" i="3" s="1"/>
  <c r="R476" i="3"/>
  <c r="AP476" i="3"/>
  <c r="AP471" i="3"/>
  <c r="AP474" i="3" s="1"/>
  <c r="L88" i="8"/>
  <c r="FP87" i="8"/>
  <c r="FP29" i="8"/>
  <c r="DP471" i="3"/>
  <c r="DP474" i="3" s="1"/>
  <c r="DP476" i="3"/>
  <c r="AL471" i="3"/>
  <c r="AL474" i="3" s="1"/>
  <c r="AL476" i="3"/>
  <c r="AY471" i="3"/>
  <c r="AY474" i="3" s="1"/>
  <c r="AY476" i="3"/>
  <c r="CQ476" i="3"/>
  <c r="CQ471" i="3"/>
  <c r="CQ474" i="3" s="1"/>
  <c r="S87" i="8"/>
  <c r="S29" i="8"/>
  <c r="BD471" i="3"/>
  <c r="BD474" i="3" s="1"/>
  <c r="BD476" i="3"/>
  <c r="DF87" i="8"/>
  <c r="DF29" i="8"/>
  <c r="BU471" i="3"/>
  <c r="BU474" i="3" s="1"/>
  <c r="BU476" i="3"/>
  <c r="BM87" i="8"/>
  <c r="BM29" i="8"/>
  <c r="EE471" i="3"/>
  <c r="EE474" i="3" s="1"/>
  <c r="EE476" i="3"/>
  <c r="DK471" i="3"/>
  <c r="DK474" i="3" s="1"/>
  <c r="DK476" i="3"/>
  <c r="EH471" i="3"/>
  <c r="EH474" i="3" s="1"/>
  <c r="EH476" i="3"/>
  <c r="EZ29" i="8"/>
  <c r="EZ87" i="8"/>
  <c r="DK88" i="8"/>
  <c r="AC471" i="3"/>
  <c r="AC474" i="3" s="1"/>
  <c r="AC476" i="3"/>
  <c r="AC87" i="8"/>
  <c r="AC29" i="8"/>
  <c r="GI29" i="8"/>
  <c r="GI87" i="8"/>
  <c r="BL471" i="3"/>
  <c r="BL474" i="3" s="1"/>
  <c r="BL476" i="3"/>
  <c r="DU471" i="3"/>
  <c r="DU474" i="3" s="1"/>
  <c r="DU476" i="3"/>
  <c r="BT87" i="8"/>
  <c r="BT29" i="8"/>
  <c r="CW87" i="8"/>
  <c r="CW29" i="8"/>
  <c r="BQ499" i="3"/>
  <c r="BQ478" i="3"/>
  <c r="AS88" i="8"/>
  <c r="AK29" i="8"/>
  <c r="AK87" i="8"/>
  <c r="CH88" i="8"/>
  <c r="BV471" i="3"/>
  <c r="BV474" i="3" s="1"/>
  <c r="BV476" i="3"/>
  <c r="AR471" i="3"/>
  <c r="AR474" i="3" s="1"/>
  <c r="AR476" i="3"/>
  <c r="DR29" i="8"/>
  <c r="DR87" i="8"/>
  <c r="DI88" i="8"/>
  <c r="BR29" i="8"/>
  <c r="BR87" i="8"/>
  <c r="AF476" i="3"/>
  <c r="AF471" i="3"/>
  <c r="AF474" i="3" s="1"/>
  <c r="CO29" i="8"/>
  <c r="CO87" i="8"/>
  <c r="CX29" i="8"/>
  <c r="CX87" i="8"/>
  <c r="ES471" i="3"/>
  <c r="ES474" i="3" s="1"/>
  <c r="ES476" i="3"/>
  <c r="BJ476" i="3"/>
  <c r="BJ471" i="3"/>
  <c r="BJ474" i="3" s="1"/>
  <c r="BC87" i="8"/>
  <c r="BC29" i="8"/>
  <c r="DI476" i="3"/>
  <c r="DI471" i="3"/>
  <c r="DI474" i="3" s="1"/>
  <c r="EV471" i="3"/>
  <c r="EV474" i="3" s="1"/>
  <c r="EV476" i="3"/>
  <c r="AH499" i="3"/>
  <c r="AH478" i="3"/>
  <c r="AO478" i="3"/>
  <c r="AO499" i="3"/>
  <c r="DF478" i="3"/>
  <c r="DF499" i="3"/>
  <c r="E499" i="3"/>
  <c r="E478" i="3"/>
  <c r="BD90" i="8" l="1"/>
  <c r="DC90" i="8"/>
  <c r="CP90" i="8"/>
  <c r="BT90" i="8"/>
  <c r="BF90" i="8"/>
  <c r="AP90" i="8"/>
  <c r="F478" i="3"/>
  <c r="S90" i="8"/>
  <c r="FW90" i="8"/>
  <c r="CC90" i="8"/>
  <c r="CO90" i="8"/>
  <c r="CO93" i="8" s="1"/>
  <c r="EC90" i="8"/>
  <c r="CX90" i="8"/>
  <c r="AC90" i="8"/>
  <c r="CW90" i="8"/>
  <c r="AH90" i="8"/>
  <c r="BM90" i="8"/>
  <c r="BM93" i="8" s="1"/>
  <c r="CN90" i="8"/>
  <c r="DB90" i="8"/>
  <c r="DR90" i="8"/>
  <c r="BI90" i="8"/>
  <c r="BI93" i="8" s="1"/>
  <c r="I90" i="8"/>
  <c r="AY90" i="8"/>
  <c r="AY93" i="8" s="1"/>
  <c r="BH90" i="8"/>
  <c r="BH93" i="8" s="1"/>
  <c r="FX90" i="8"/>
  <c r="FX93" i="8" s="1"/>
  <c r="CR90" i="8"/>
  <c r="U90" i="8"/>
  <c r="BX90" i="8"/>
  <c r="FG90" i="8"/>
  <c r="EJ90" i="8"/>
  <c r="EU90" i="8"/>
  <c r="CE90" i="8"/>
  <c r="CE93" i="8" s="1"/>
  <c r="BW90" i="8"/>
  <c r="FF90" i="8"/>
  <c r="EL90" i="8"/>
  <c r="O90" i="8"/>
  <c r="CV90" i="8"/>
  <c r="CI90" i="8"/>
  <c r="CI93" i="8" s="1"/>
  <c r="BR90" i="8"/>
  <c r="BR93" i="8" s="1"/>
  <c r="BY90" i="8"/>
  <c r="R90" i="8"/>
  <c r="R93" i="8" s="1"/>
  <c r="DD90" i="8"/>
  <c r="M90" i="8"/>
  <c r="DA90" i="8"/>
  <c r="EE90" i="8"/>
  <c r="DL90" i="8"/>
  <c r="DV68" i="8"/>
  <c r="DV72" i="8" s="1"/>
  <c r="DV101" i="8" s="1"/>
  <c r="DV105" i="8" s="1"/>
  <c r="FZ90" i="8"/>
  <c r="DX90" i="8"/>
  <c r="AX90" i="8"/>
  <c r="EZ90" i="8"/>
  <c r="Q90" i="8"/>
  <c r="CL90" i="8"/>
  <c r="CL93" i="8" s="1"/>
  <c r="CQ90" i="8"/>
  <c r="CY90" i="8"/>
  <c r="X90" i="8"/>
  <c r="X93" i="8" s="1"/>
  <c r="GB66" i="8"/>
  <c r="GB68" i="8" s="1"/>
  <c r="GB72" i="8" s="1"/>
  <c r="GB101" i="8" s="1"/>
  <c r="GB105" i="8" s="1"/>
  <c r="CT90" i="8"/>
  <c r="CT93" i="8" s="1"/>
  <c r="E90" i="8"/>
  <c r="E93" i="8" s="1"/>
  <c r="DM90" i="8"/>
  <c r="BQ90" i="8"/>
  <c r="AK90" i="8"/>
  <c r="EG90" i="8"/>
  <c r="FV90" i="8"/>
  <c r="H90" i="8"/>
  <c r="AZ90" i="8"/>
  <c r="BC90" i="8"/>
  <c r="GC90" i="8"/>
  <c r="BB90" i="8"/>
  <c r="BL90" i="8"/>
  <c r="DG90" i="8"/>
  <c r="T90" i="8"/>
  <c r="CG90" i="8"/>
  <c r="DJ90" i="8"/>
  <c r="DS90" i="8"/>
  <c r="DS93" i="8" s="1"/>
  <c r="ES90" i="8"/>
  <c r="ES93" i="8" s="1"/>
  <c r="BO90" i="8"/>
  <c r="BO93" i="8" s="1"/>
  <c r="EH90" i="8"/>
  <c r="EH93" i="8" s="1"/>
  <c r="BZ90" i="8"/>
  <c r="FU90" i="8"/>
  <c r="CM90" i="8"/>
  <c r="BU90" i="8"/>
  <c r="BU93" i="8" s="1"/>
  <c r="DI90" i="8"/>
  <c r="DI93" i="8" s="1"/>
  <c r="AV90" i="8"/>
  <c r="AV93" i="8" s="1"/>
  <c r="DK90" i="8"/>
  <c r="DK93" i="8" s="1"/>
  <c r="AJ81" i="8"/>
  <c r="DP90" i="8"/>
  <c r="DP93" i="8" s="1"/>
  <c r="AJ68" i="8"/>
  <c r="AJ72" i="8" s="1"/>
  <c r="AJ101" i="8" s="1"/>
  <c r="AJ105" i="8" s="1"/>
  <c r="L90" i="8"/>
  <c r="L93" i="8" s="1"/>
  <c r="EX68" i="8"/>
  <c r="EX72" i="8" s="1"/>
  <c r="EX101" i="8" s="1"/>
  <c r="EX105" i="8" s="1"/>
  <c r="AT90" i="8"/>
  <c r="AT93" i="8" s="1"/>
  <c r="E66" i="8"/>
  <c r="E110" i="8" s="1"/>
  <c r="DU90" i="8"/>
  <c r="DU93" i="8" s="1"/>
  <c r="AW90" i="8"/>
  <c r="AW93" i="8" s="1"/>
  <c r="BX499" i="3"/>
  <c r="G90" i="8"/>
  <c r="AS90" i="8"/>
  <c r="AS93" i="8" s="1"/>
  <c r="GF90" i="8"/>
  <c r="GF93" i="8" s="1"/>
  <c r="CH90" i="8"/>
  <c r="CH93" i="8" s="1"/>
  <c r="BK90" i="8"/>
  <c r="BK93" i="8" s="1"/>
  <c r="AU90" i="8"/>
  <c r="EP68" i="8"/>
  <c r="EP72" i="8" s="1"/>
  <c r="EP101" i="8" s="1"/>
  <c r="EP105" i="8" s="1"/>
  <c r="EM90" i="8"/>
  <c r="FA90" i="8"/>
  <c r="FA93" i="8" s="1"/>
  <c r="S499" i="3"/>
  <c r="S478" i="3"/>
  <c r="CK90" i="8"/>
  <c r="CK93" i="8" s="1"/>
  <c r="F90" i="8"/>
  <c r="AE90" i="8"/>
  <c r="ET499" i="3"/>
  <c r="ET478" i="3"/>
  <c r="BS90" i="8"/>
  <c r="BA90" i="8"/>
  <c r="DV499" i="3"/>
  <c r="DV478" i="3"/>
  <c r="FY90" i="8"/>
  <c r="EO499" i="3"/>
  <c r="EO478" i="3"/>
  <c r="AL90" i="8"/>
  <c r="CZ90" i="8"/>
  <c r="EF499" i="3"/>
  <c r="EF478" i="3"/>
  <c r="CP499" i="3"/>
  <c r="CP478" i="3"/>
  <c r="CJ110" i="8"/>
  <c r="CA90" i="8"/>
  <c r="BE90" i="8"/>
  <c r="BH478" i="3"/>
  <c r="DI66" i="8"/>
  <c r="DI110" i="8" s="1"/>
  <c r="GI110" i="8"/>
  <c r="BF66" i="8"/>
  <c r="BF110" i="8" s="1"/>
  <c r="FL68" i="8"/>
  <c r="FL72" i="8" s="1"/>
  <c r="FL101" i="8" s="1"/>
  <c r="FL105" i="8" s="1"/>
  <c r="DG81" i="8"/>
  <c r="DG83" i="8" s="1"/>
  <c r="DC66" i="8"/>
  <c r="DC110" i="8" s="1"/>
  <c r="CI66" i="8"/>
  <c r="CI110" i="8" s="1"/>
  <c r="ER68" i="8"/>
  <c r="ER72" i="8" s="1"/>
  <c r="ER101" i="8" s="1"/>
  <c r="ER105" i="8" s="1"/>
  <c r="CO66" i="8"/>
  <c r="CO110" i="8" s="1"/>
  <c r="BH66" i="8"/>
  <c r="BH110" i="8" s="1"/>
  <c r="EP88" i="8"/>
  <c r="EP90" i="8" s="1"/>
  <c r="EP93" i="8" s="1"/>
  <c r="AV66" i="8"/>
  <c r="AV110" i="8" s="1"/>
  <c r="CJ68" i="8"/>
  <c r="CJ72" i="8" s="1"/>
  <c r="CJ101" i="8" s="1"/>
  <c r="CJ105" i="8" s="1"/>
  <c r="CE66" i="8"/>
  <c r="CE110" i="8" s="1"/>
  <c r="X66" i="8"/>
  <c r="X110" i="8" s="1"/>
  <c r="BM66" i="8"/>
  <c r="BM110" i="8" s="1"/>
  <c r="FA66" i="8"/>
  <c r="FA110" i="8" s="1"/>
  <c r="DU66" i="8"/>
  <c r="DU68" i="8" s="1"/>
  <c r="DU72" i="8" s="1"/>
  <c r="DU101" i="8" s="1"/>
  <c r="FQ68" i="8"/>
  <c r="FQ72" i="8" s="1"/>
  <c r="FQ101" i="8" s="1"/>
  <c r="FQ106" i="8" s="1"/>
  <c r="BI66" i="8"/>
  <c r="BI110" i="8" s="1"/>
  <c r="DB81" i="8"/>
  <c r="DB83" i="8" s="1"/>
  <c r="CN81" i="8"/>
  <c r="CN83" i="8" s="1"/>
  <c r="AY66" i="8"/>
  <c r="AY110" i="8" s="1"/>
  <c r="ES66" i="8"/>
  <c r="ES110" i="8" s="1"/>
  <c r="AP81" i="8"/>
  <c r="AP83" i="8" s="1"/>
  <c r="CU110" i="8"/>
  <c r="EX110" i="8"/>
  <c r="DH90" i="8"/>
  <c r="DH93" i="8" s="1"/>
  <c r="AD68" i="8"/>
  <c r="AD72" i="8" s="1"/>
  <c r="AD101" i="8" s="1"/>
  <c r="AD106" i="8" s="1"/>
  <c r="EX88" i="8"/>
  <c r="EX90" i="8" s="1"/>
  <c r="EX93" i="8" s="1"/>
  <c r="G81" i="8"/>
  <c r="G83" i="8" s="1"/>
  <c r="BK66" i="8"/>
  <c r="BK110" i="8" s="1"/>
  <c r="CU68" i="8"/>
  <c r="CU72" i="8" s="1"/>
  <c r="CU101" i="8" s="1"/>
  <c r="CU106" i="8" s="1"/>
  <c r="BG90" i="8"/>
  <c r="BG93" i="8" s="1"/>
  <c r="DK66" i="8"/>
  <c r="DK110" i="8" s="1"/>
  <c r="CU90" i="8"/>
  <c r="CU93" i="8" s="1"/>
  <c r="FQ90" i="8"/>
  <c r="FQ93" i="8" s="1"/>
  <c r="BA81" i="8"/>
  <c r="BA83" i="8" s="1"/>
  <c r="FQ110" i="8"/>
  <c r="CH66" i="8"/>
  <c r="CH68" i="8" s="1"/>
  <c r="CH72" i="8" s="1"/>
  <c r="CH101" i="8" s="1"/>
  <c r="FP110" i="8"/>
  <c r="GI68" i="8"/>
  <c r="GI72" i="8" s="1"/>
  <c r="GI101" i="8" s="1"/>
  <c r="GI106" i="8" s="1"/>
  <c r="EP110" i="8"/>
  <c r="DH110" i="8"/>
  <c r="G68" i="8"/>
  <c r="G72" i="8" s="1"/>
  <c r="AN110" i="8"/>
  <c r="FP68" i="8"/>
  <c r="FP72" i="8" s="1"/>
  <c r="FP101" i="8" s="1"/>
  <c r="FP105" i="8" s="1"/>
  <c r="CL66" i="8"/>
  <c r="CL110" i="8" s="1"/>
  <c r="O81" i="8"/>
  <c r="O83" i="8" s="1"/>
  <c r="R66" i="8"/>
  <c r="R110" i="8" s="1"/>
  <c r="DF110" i="8"/>
  <c r="FP90" i="8"/>
  <c r="FP93" i="8" s="1"/>
  <c r="DH68" i="8"/>
  <c r="DH72" i="8" s="1"/>
  <c r="DH101" i="8" s="1"/>
  <c r="DH105" i="8" s="1"/>
  <c r="BD66" i="8"/>
  <c r="BD110" i="8" s="1"/>
  <c r="FX66" i="8"/>
  <c r="FX110" i="8" s="1"/>
  <c r="DF68" i="8"/>
  <c r="DF72" i="8" s="1"/>
  <c r="DF101" i="8" s="1"/>
  <c r="DF105" i="8" s="1"/>
  <c r="DF90" i="8"/>
  <c r="DF93" i="8" s="1"/>
  <c r="L66" i="8"/>
  <c r="L110" i="8" s="1"/>
  <c r="AW66" i="8"/>
  <c r="AW68" i="8" s="1"/>
  <c r="AW72" i="8" s="1"/>
  <c r="AW101" i="8" s="1"/>
  <c r="BD93" i="8"/>
  <c r="FN90" i="8"/>
  <c r="FN93" i="8" s="1"/>
  <c r="BR66" i="8"/>
  <c r="BR110" i="8" s="1"/>
  <c r="AS66" i="8"/>
  <c r="AS110" i="8" s="1"/>
  <c r="CK66" i="8"/>
  <c r="CK110" i="8" s="1"/>
  <c r="FN110" i="8"/>
  <c r="FN68" i="8"/>
  <c r="FN72" i="8" s="1"/>
  <c r="FN101" i="8" s="1"/>
  <c r="FN105" i="8" s="1"/>
  <c r="BG66" i="8"/>
  <c r="BG110" i="8" s="1"/>
  <c r="GA88" i="8"/>
  <c r="GA90" i="8" s="1"/>
  <c r="GA93" i="8" s="1"/>
  <c r="GA68" i="8"/>
  <c r="GA72" i="8" s="1"/>
  <c r="GA101" i="8" s="1"/>
  <c r="GA105" i="8" s="1"/>
  <c r="DS66" i="8"/>
  <c r="DS68" i="8" s="1"/>
  <c r="DS72" i="8" s="1"/>
  <c r="DS101" i="8" s="1"/>
  <c r="BO66" i="8"/>
  <c r="BO110" i="8" s="1"/>
  <c r="AN68" i="8"/>
  <c r="AN72" i="8" s="1"/>
  <c r="AN101" i="8" s="1"/>
  <c r="AN106" i="8" s="1"/>
  <c r="AN90" i="8"/>
  <c r="AN93" i="8" s="1"/>
  <c r="BJ68" i="8"/>
  <c r="BJ72" i="8" s="1"/>
  <c r="BJ101" i="8" s="1"/>
  <c r="CX81" i="8"/>
  <c r="CX83" i="8" s="1"/>
  <c r="FS110" i="8"/>
  <c r="FS68" i="8"/>
  <c r="FS72" i="8" s="1"/>
  <c r="FS101" i="8" s="1"/>
  <c r="FS106" i="8" s="1"/>
  <c r="FS88" i="8"/>
  <c r="FS90" i="8" s="1"/>
  <c r="FS93" i="8" s="1"/>
  <c r="BN110" i="8"/>
  <c r="BN68" i="8"/>
  <c r="BN72" i="8" s="1"/>
  <c r="BN101" i="8" s="1"/>
  <c r="BN105" i="8" s="1"/>
  <c r="BN88" i="8"/>
  <c r="BN90" i="8" s="1"/>
  <c r="BN93" i="8" s="1"/>
  <c r="FB110" i="8"/>
  <c r="FB68" i="8"/>
  <c r="FB72" i="8" s="1"/>
  <c r="FB101" i="8" s="1"/>
  <c r="FB105" i="8" s="1"/>
  <c r="FB88" i="8"/>
  <c r="FB90" i="8" s="1"/>
  <c r="FB93" i="8" s="1"/>
  <c r="U81" i="8"/>
  <c r="U83" i="8" s="1"/>
  <c r="U66" i="8"/>
  <c r="U110" i="8" s="1"/>
  <c r="BC81" i="8"/>
  <c r="BC83" i="8" s="1"/>
  <c r="BC66" i="8"/>
  <c r="BC110" i="8" s="1"/>
  <c r="FT88" i="8"/>
  <c r="FT90" i="8" s="1"/>
  <c r="FT93" i="8" s="1"/>
  <c r="FT110" i="8"/>
  <c r="DC93" i="8"/>
  <c r="BL81" i="8"/>
  <c r="BL83" i="8" s="1"/>
  <c r="BL66" i="8"/>
  <c r="BL110" i="8" s="1"/>
  <c r="EW478" i="3"/>
  <c r="EW499" i="3"/>
  <c r="H81" i="8"/>
  <c r="H83" i="8" s="1"/>
  <c r="H66" i="8"/>
  <c r="CR478" i="3"/>
  <c r="CR499" i="3"/>
  <c r="DA81" i="8"/>
  <c r="DA83" i="8" s="1"/>
  <c r="DA66" i="8"/>
  <c r="DA110" i="8" s="1"/>
  <c r="CG81" i="8"/>
  <c r="CG83" i="8" s="1"/>
  <c r="CG66" i="8"/>
  <c r="CG110" i="8" s="1"/>
  <c r="FY66" i="8"/>
  <c r="FY81" i="8"/>
  <c r="FY83" i="8" s="1"/>
  <c r="AK66" i="8"/>
  <c r="AK110" i="8" s="1"/>
  <c r="AK81" i="8"/>
  <c r="AK83" i="8" s="1"/>
  <c r="AD110" i="8"/>
  <c r="AD88" i="8"/>
  <c r="AD90" i="8" s="1"/>
  <c r="AD93" i="8" s="1"/>
  <c r="FU81" i="8"/>
  <c r="FU83" i="8" s="1"/>
  <c r="FU66" i="8"/>
  <c r="CZ499" i="3"/>
  <c r="CZ478" i="3"/>
  <c r="EZ81" i="8"/>
  <c r="EZ83" i="8" s="1"/>
  <c r="EZ66" i="8"/>
  <c r="EZ110" i="8" s="1"/>
  <c r="EU478" i="3"/>
  <c r="EU499" i="3"/>
  <c r="DH499" i="3"/>
  <c r="DH478" i="3"/>
  <c r="BX81" i="8"/>
  <c r="BX83" i="8" s="1"/>
  <c r="BX66" i="8"/>
  <c r="BX110" i="8" s="1"/>
  <c r="CS66" i="8"/>
  <c r="CS81" i="8"/>
  <c r="CS83" i="8" s="1"/>
  <c r="CS93" i="8" s="1"/>
  <c r="FL88" i="8"/>
  <c r="FL90" i="8" s="1"/>
  <c r="FL93" i="8" s="1"/>
  <c r="FL110" i="8"/>
  <c r="CA81" i="8"/>
  <c r="CA83" i="8" s="1"/>
  <c r="CA66" i="8"/>
  <c r="CA110" i="8" s="1"/>
  <c r="ER110" i="8"/>
  <c r="ER88" i="8"/>
  <c r="ER90" i="8" s="1"/>
  <c r="ER93" i="8" s="1"/>
  <c r="DJ478" i="3"/>
  <c r="DJ499" i="3"/>
  <c r="CR81" i="8"/>
  <c r="CR83" i="8" s="1"/>
  <c r="CR66" i="8"/>
  <c r="CR110" i="8" s="1"/>
  <c r="EU81" i="8"/>
  <c r="EU83" i="8" s="1"/>
  <c r="EU66" i="8"/>
  <c r="EU110" i="8" s="1"/>
  <c r="FF81" i="8"/>
  <c r="FF83" i="8" s="1"/>
  <c r="FF66" i="8"/>
  <c r="FF110" i="8" s="1"/>
  <c r="EC66" i="8"/>
  <c r="EC110" i="8" s="1"/>
  <c r="EC81" i="8"/>
  <c r="EC83" i="8" s="1"/>
  <c r="CW81" i="8"/>
  <c r="CW83" i="8" s="1"/>
  <c r="CW66" i="8"/>
  <c r="CW110" i="8" s="1"/>
  <c r="FZ81" i="8"/>
  <c r="FZ83" i="8" s="1"/>
  <c r="FZ66" i="8"/>
  <c r="FZ110" i="8" s="1"/>
  <c r="DX81" i="8"/>
  <c r="DX83" i="8" s="1"/>
  <c r="DX66" i="8"/>
  <c r="DX110" i="8" s="1"/>
  <c r="BW81" i="8"/>
  <c r="BW83" i="8" s="1"/>
  <c r="BW66" i="8"/>
  <c r="BW110" i="8" s="1"/>
  <c r="FW66" i="8"/>
  <c r="FW110" i="8" s="1"/>
  <c r="FW81" i="8"/>
  <c r="FW83" i="8" s="1"/>
  <c r="DL81" i="8"/>
  <c r="DL83" i="8" s="1"/>
  <c r="DL66" i="8"/>
  <c r="DL110" i="8" s="1"/>
  <c r="AZ499" i="3"/>
  <c r="AZ478" i="3"/>
  <c r="T81" i="8"/>
  <c r="T83" i="8" s="1"/>
  <c r="T66" i="8"/>
  <c r="T110" i="8" s="1"/>
  <c r="DG68" i="8"/>
  <c r="DG72" i="8" s="1"/>
  <c r="DG101" i="8" s="1"/>
  <c r="DG105" i="8" s="1"/>
  <c r="Q81" i="8"/>
  <c r="Q83" i="8" s="1"/>
  <c r="Q66" i="8"/>
  <c r="Q110" i="8" s="1"/>
  <c r="F97" i="7"/>
  <c r="G99" i="7" s="1"/>
  <c r="C99" i="7" s="1"/>
  <c r="F172" i="7"/>
  <c r="G173" i="7" s="1"/>
  <c r="G175" i="7" s="1"/>
  <c r="G71" i="7"/>
  <c r="G138" i="7"/>
  <c r="U478" i="3"/>
  <c r="U499" i="3"/>
  <c r="F81" i="8"/>
  <c r="F66" i="8"/>
  <c r="F110" i="8" s="1"/>
  <c r="AZ81" i="8"/>
  <c r="AZ83" i="8" s="1"/>
  <c r="AZ66" i="8"/>
  <c r="AZ110" i="8" s="1"/>
  <c r="AH81" i="8"/>
  <c r="AH83" i="8" s="1"/>
  <c r="AH66" i="8"/>
  <c r="AH110" i="8" s="1"/>
  <c r="AL81" i="8"/>
  <c r="AL83" i="8" s="1"/>
  <c r="AL66" i="8"/>
  <c r="AL110" i="8" s="1"/>
  <c r="AU81" i="8"/>
  <c r="AU83" i="8" s="1"/>
  <c r="AU66" i="8"/>
  <c r="EL66" i="8"/>
  <c r="EL110" i="8" s="1"/>
  <c r="EL81" i="8"/>
  <c r="EL83" i="8" s="1"/>
  <c r="DP66" i="8"/>
  <c r="DP68" i="8" s="1"/>
  <c r="DP72" i="8" s="1"/>
  <c r="DP101" i="8" s="1"/>
  <c r="BA68" i="8"/>
  <c r="BA72" i="8" s="1"/>
  <c r="BA101" i="8" s="1"/>
  <c r="AT66" i="8"/>
  <c r="AT110" i="8" s="1"/>
  <c r="EH66" i="8"/>
  <c r="CC81" i="8"/>
  <c r="CC83" i="8" s="1"/>
  <c r="CC66" i="8"/>
  <c r="BB81" i="8"/>
  <c r="BB83" i="8" s="1"/>
  <c r="BB66" i="8"/>
  <c r="BB110" i="8" s="1"/>
  <c r="CY81" i="8"/>
  <c r="CY83" i="8" s="1"/>
  <c r="CY66" i="8"/>
  <c r="CY110" i="8" s="1"/>
  <c r="FT68" i="8"/>
  <c r="FT72" i="8" s="1"/>
  <c r="FT101" i="8" s="1"/>
  <c r="BZ81" i="8"/>
  <c r="BZ83" i="8" s="1"/>
  <c r="BZ66" i="8"/>
  <c r="CV81" i="8"/>
  <c r="CV83" i="8" s="1"/>
  <c r="CV66" i="8"/>
  <c r="CV110" i="8" s="1"/>
  <c r="AC81" i="8"/>
  <c r="AC83" i="8" s="1"/>
  <c r="AC66" i="8"/>
  <c r="AC110" i="8" s="1"/>
  <c r="BJ110" i="8"/>
  <c r="BJ88" i="8"/>
  <c r="BJ90" i="8" s="1"/>
  <c r="BJ93" i="8" s="1"/>
  <c r="BT81" i="8"/>
  <c r="BT83" i="8" s="1"/>
  <c r="BT93" i="8" s="1"/>
  <c r="BT66" i="8"/>
  <c r="BT110" i="8" s="1"/>
  <c r="FG66" i="8"/>
  <c r="FG110" i="8" s="1"/>
  <c r="FG81" i="8"/>
  <c r="FG83" i="8" s="1"/>
  <c r="BQ66" i="8"/>
  <c r="BQ110" i="8" s="1"/>
  <c r="BQ81" i="8"/>
  <c r="BQ83" i="8" s="1"/>
  <c r="EX478" i="3"/>
  <c r="EX499" i="3"/>
  <c r="I81" i="8"/>
  <c r="I83" i="8" s="1"/>
  <c r="I66" i="8"/>
  <c r="I110" i="8" s="1"/>
  <c r="AX81" i="8"/>
  <c r="AX83" i="8" s="1"/>
  <c r="AX66" i="8"/>
  <c r="AX110" i="8" s="1"/>
  <c r="EM81" i="8"/>
  <c r="EM83" i="8" s="1"/>
  <c r="EM66" i="8"/>
  <c r="EJ81" i="8"/>
  <c r="EJ83" i="8" s="1"/>
  <c r="EJ66" i="8"/>
  <c r="AN499" i="3"/>
  <c r="AN478" i="3"/>
  <c r="BE66" i="8"/>
  <c r="BE110" i="8" s="1"/>
  <c r="BE81" i="8"/>
  <c r="BE83" i="8" s="1"/>
  <c r="M81" i="8"/>
  <c r="M83" i="8" s="1"/>
  <c r="M66" i="8"/>
  <c r="M110" i="8" s="1"/>
  <c r="GF66" i="8"/>
  <c r="GF110" i="8" s="1"/>
  <c r="GI90" i="8"/>
  <c r="GI93" i="8" s="1"/>
  <c r="CT66" i="8"/>
  <c r="CT110" i="8" s="1"/>
  <c r="CZ81" i="8"/>
  <c r="CZ83" i="8" s="1"/>
  <c r="CZ66" i="8"/>
  <c r="CZ110" i="8" s="1"/>
  <c r="BS81" i="8"/>
  <c r="BS83" i="8" s="1"/>
  <c r="BS66" i="8"/>
  <c r="BS110" i="8" s="1"/>
  <c r="DD81" i="8"/>
  <c r="DD83" i="8" s="1"/>
  <c r="DD66" i="8"/>
  <c r="DD110" i="8" s="1"/>
  <c r="S81" i="8"/>
  <c r="S83" i="8" s="1"/>
  <c r="S66" i="8"/>
  <c r="S110" i="8" s="1"/>
  <c r="EE81" i="8"/>
  <c r="EE83" i="8" s="1"/>
  <c r="EE66" i="8"/>
  <c r="EE110" i="8" s="1"/>
  <c r="CP81" i="8"/>
  <c r="CP83" i="8" s="1"/>
  <c r="CP66" i="8"/>
  <c r="CP110" i="8" s="1"/>
  <c r="EJ499" i="3"/>
  <c r="EJ478" i="3"/>
  <c r="DJ66" i="8"/>
  <c r="DJ110" i="8" s="1"/>
  <c r="DJ81" i="8"/>
  <c r="DJ83" i="8" s="1"/>
  <c r="DM66" i="8"/>
  <c r="DM110" i="8" s="1"/>
  <c r="DM81" i="8"/>
  <c r="DM83" i="8" s="1"/>
  <c r="DL478" i="3"/>
  <c r="DL499" i="3"/>
  <c r="AE66" i="8"/>
  <c r="AE110" i="8" s="1"/>
  <c r="AE81" i="8"/>
  <c r="AE83" i="8" s="1"/>
  <c r="BU66" i="8"/>
  <c r="BU110" i="8" s="1"/>
  <c r="DV88" i="8"/>
  <c r="DV90" i="8" s="1"/>
  <c r="DV93" i="8" s="1"/>
  <c r="DV110" i="8"/>
  <c r="BY81" i="8"/>
  <c r="BY83" i="8" s="1"/>
  <c r="BY66" i="8"/>
  <c r="BY110" i="8" s="1"/>
  <c r="DR81" i="8"/>
  <c r="DR83" i="8" s="1"/>
  <c r="DR66" i="8"/>
  <c r="DR110" i="8" s="1"/>
  <c r="GC66" i="8"/>
  <c r="GC110" i="8" s="1"/>
  <c r="GC81" i="8"/>
  <c r="GC83" i="8" s="1"/>
  <c r="CM81" i="8"/>
  <c r="CM83" i="8" s="1"/>
  <c r="CM66" i="8"/>
  <c r="CM110" i="8" s="1"/>
  <c r="CQ81" i="8"/>
  <c r="CQ83" i="8" s="1"/>
  <c r="CQ66" i="8"/>
  <c r="BJ499" i="3"/>
  <c r="BJ478" i="3"/>
  <c r="AF478" i="3"/>
  <c r="AF499" i="3"/>
  <c r="EE499" i="3"/>
  <c r="EE478" i="3"/>
  <c r="BW499" i="3"/>
  <c r="BW478" i="3"/>
  <c r="EQ499" i="3"/>
  <c r="EQ478" i="3"/>
  <c r="AW499" i="3"/>
  <c r="AW478" i="3"/>
  <c r="CS499" i="3"/>
  <c r="CS478" i="3"/>
  <c r="AB478" i="3"/>
  <c r="AB499" i="3"/>
  <c r="D478" i="3"/>
  <c r="D499" i="3"/>
  <c r="BE478" i="3"/>
  <c r="BE499" i="3"/>
  <c r="DS478" i="3"/>
  <c r="DS499" i="3"/>
  <c r="BB478" i="3"/>
  <c r="BB499" i="3"/>
  <c r="BS478" i="3"/>
  <c r="BS499" i="3"/>
  <c r="L499" i="3"/>
  <c r="L478" i="3"/>
  <c r="AX478" i="3"/>
  <c r="AX499" i="3"/>
  <c r="AE499" i="3"/>
  <c r="AE478" i="3"/>
  <c r="T478" i="3"/>
  <c r="T499" i="3"/>
  <c r="BZ499" i="3"/>
  <c r="BZ478" i="3"/>
  <c r="W499" i="3"/>
  <c r="W478" i="3"/>
  <c r="DQ478" i="3"/>
  <c r="DQ499" i="3"/>
  <c r="AP499" i="3"/>
  <c r="AP478" i="3"/>
  <c r="DI478" i="3"/>
  <c r="DI499" i="3"/>
  <c r="ES499" i="3"/>
  <c r="ES478" i="3"/>
  <c r="DU478" i="3"/>
  <c r="DU499" i="3"/>
  <c r="CX68" i="8"/>
  <c r="CX72" i="8" s="1"/>
  <c r="CX101" i="8" s="1"/>
  <c r="CX110" i="8"/>
  <c r="BD478" i="3"/>
  <c r="BD499" i="3"/>
  <c r="AL478" i="3"/>
  <c r="AL499" i="3"/>
  <c r="DZ499" i="3"/>
  <c r="DZ478" i="3"/>
  <c r="DX478" i="3"/>
  <c r="DX499" i="3"/>
  <c r="CH478" i="3"/>
  <c r="CH499" i="3"/>
  <c r="AT499" i="3"/>
  <c r="AT478" i="3"/>
  <c r="P499" i="3"/>
  <c r="P478" i="3"/>
  <c r="EP478" i="3"/>
  <c r="EP499" i="3"/>
  <c r="CJ90" i="8"/>
  <c r="CJ93" i="8" s="1"/>
  <c r="CX478" i="3"/>
  <c r="CX499" i="3"/>
  <c r="M478" i="3"/>
  <c r="M499" i="3"/>
  <c r="CC478" i="3"/>
  <c r="CC499" i="3"/>
  <c r="I499" i="3"/>
  <c r="I478" i="3"/>
  <c r="BO499" i="3"/>
  <c r="BO478" i="3"/>
  <c r="EB499" i="3"/>
  <c r="EB478" i="3"/>
  <c r="BY499" i="3"/>
  <c r="BY478" i="3"/>
  <c r="BM478" i="3"/>
  <c r="BM499" i="3"/>
  <c r="EK478" i="3"/>
  <c r="EK499" i="3"/>
  <c r="BR499" i="3"/>
  <c r="BR478" i="3"/>
  <c r="AU499" i="3"/>
  <c r="AU478" i="3"/>
  <c r="BK478" i="3"/>
  <c r="BK499" i="3"/>
  <c r="DB478" i="3"/>
  <c r="DB499" i="3"/>
  <c r="CG478" i="3"/>
  <c r="CG499" i="3"/>
  <c r="DC478" i="3"/>
  <c r="DC499" i="3"/>
  <c r="CO499" i="3"/>
  <c r="CO478" i="3"/>
  <c r="EC478" i="3"/>
  <c r="EC499" i="3"/>
  <c r="Z478" i="3"/>
  <c r="Z499" i="3"/>
  <c r="AM478" i="3"/>
  <c r="AM499" i="3"/>
  <c r="Q478" i="3"/>
  <c r="Q499" i="3"/>
  <c r="DN478" i="3"/>
  <c r="DN499" i="3"/>
  <c r="N499" i="3"/>
  <c r="N478" i="3"/>
  <c r="DD499" i="3"/>
  <c r="DD478" i="3"/>
  <c r="CW499" i="3"/>
  <c r="CW478" i="3"/>
  <c r="BP499" i="3"/>
  <c r="BP478" i="3"/>
  <c r="DW478" i="3"/>
  <c r="DW499" i="3"/>
  <c r="AR478" i="3"/>
  <c r="AR499" i="3"/>
  <c r="BU499" i="3"/>
  <c r="BU478" i="3"/>
  <c r="R478" i="3"/>
  <c r="R499" i="3"/>
  <c r="CV499" i="3"/>
  <c r="CV478" i="3"/>
  <c r="BF478" i="3"/>
  <c r="BF499" i="3"/>
  <c r="AG499" i="3"/>
  <c r="AG478" i="3"/>
  <c r="AI478" i="3"/>
  <c r="AI499" i="3"/>
  <c r="AV499" i="3"/>
  <c r="AV478" i="3"/>
  <c r="CK478" i="3"/>
  <c r="CK499" i="3"/>
  <c r="BT478" i="3"/>
  <c r="BT499" i="3"/>
  <c r="DB68" i="8"/>
  <c r="DB72" i="8" s="1"/>
  <c r="DB101" i="8" s="1"/>
  <c r="CE499" i="3"/>
  <c r="CE478" i="3"/>
  <c r="AK478" i="3"/>
  <c r="AK499" i="3"/>
  <c r="DT478" i="3"/>
  <c r="DT499" i="3"/>
  <c r="EI478" i="3"/>
  <c r="EI499" i="3"/>
  <c r="DO499" i="3"/>
  <c r="DO478" i="3"/>
  <c r="X499" i="3"/>
  <c r="X478" i="3"/>
  <c r="AP68" i="8"/>
  <c r="AP72" i="8" s="1"/>
  <c r="AP101" i="8" s="1"/>
  <c r="AP110" i="8"/>
  <c r="EG478" i="3"/>
  <c r="EG499" i="3"/>
  <c r="EL476" i="3"/>
  <c r="EL471" i="3"/>
  <c r="EL474" i="3" s="1"/>
  <c r="AD499" i="3"/>
  <c r="AD478" i="3"/>
  <c r="AA478" i="3"/>
  <c r="AA499" i="3"/>
  <c r="CF499" i="3"/>
  <c r="CF478" i="3"/>
  <c r="EA499" i="3"/>
  <c r="EA478" i="3"/>
  <c r="DR499" i="3"/>
  <c r="DR478" i="3"/>
  <c r="DA478" i="3"/>
  <c r="DA499" i="3"/>
  <c r="DE499" i="3"/>
  <c r="DE478" i="3"/>
  <c r="CA478" i="3"/>
  <c r="CA499" i="3"/>
  <c r="H478" i="3"/>
  <c r="H499" i="3"/>
  <c r="CY478" i="3"/>
  <c r="CY499" i="3"/>
  <c r="O499" i="3"/>
  <c r="O478" i="3"/>
  <c r="AQ499" i="3"/>
  <c r="AQ478" i="3"/>
  <c r="BG478" i="3"/>
  <c r="BG499" i="3"/>
  <c r="J478" i="3"/>
  <c r="J499" i="3"/>
  <c r="BA478" i="3"/>
  <c r="BA499" i="3"/>
  <c r="BI499" i="3"/>
  <c r="BI478" i="3"/>
  <c r="AC499" i="3"/>
  <c r="AC478" i="3"/>
  <c r="BL478" i="3"/>
  <c r="BL499" i="3"/>
  <c r="BC499" i="3"/>
  <c r="BC478" i="3"/>
  <c r="BV499" i="3"/>
  <c r="BV478" i="3"/>
  <c r="DK478" i="3"/>
  <c r="DK499" i="3"/>
  <c r="CQ499" i="3"/>
  <c r="CQ478" i="3"/>
  <c r="Y499" i="3"/>
  <c r="Y478" i="3"/>
  <c r="DM478" i="3"/>
  <c r="DM499" i="3"/>
  <c r="CT478" i="3"/>
  <c r="CT499" i="3"/>
  <c r="BF93" i="8"/>
  <c r="CL499" i="3"/>
  <c r="CL478" i="3"/>
  <c r="CI499" i="3"/>
  <c r="CI478" i="3"/>
  <c r="CJ478" i="3"/>
  <c r="CJ499" i="3"/>
  <c r="K499" i="3"/>
  <c r="K478" i="3"/>
  <c r="DY499" i="3"/>
  <c r="DY478" i="3"/>
  <c r="AS478" i="3"/>
  <c r="AS499" i="3"/>
  <c r="CN499" i="3"/>
  <c r="CN478" i="3"/>
  <c r="CD499" i="3"/>
  <c r="CD478" i="3"/>
  <c r="EH499" i="3"/>
  <c r="EH478" i="3"/>
  <c r="DP499" i="3"/>
  <c r="DP478" i="3"/>
  <c r="CN68" i="8"/>
  <c r="CN72" i="8" s="1"/>
  <c r="CN101" i="8" s="1"/>
  <c r="CN110" i="8"/>
  <c r="AY499" i="3"/>
  <c r="AY478" i="3"/>
  <c r="BN478" i="3"/>
  <c r="BN499" i="3"/>
  <c r="V499" i="3"/>
  <c r="V478" i="3"/>
  <c r="O68" i="8"/>
  <c r="O72" i="8" s="1"/>
  <c r="O101" i="8" s="1"/>
  <c r="O105" i="8" s="1"/>
  <c r="G499" i="3"/>
  <c r="G478" i="3"/>
  <c r="DG499" i="3"/>
  <c r="DG478" i="3"/>
  <c r="CB499" i="3"/>
  <c r="CB478" i="3"/>
  <c r="EG66" i="8"/>
  <c r="EG81" i="8"/>
  <c r="EG83" i="8" s="1"/>
  <c r="CU499" i="3"/>
  <c r="CU478" i="3"/>
  <c r="AJ499" i="3"/>
  <c r="AJ478" i="3"/>
  <c r="FV66" i="8"/>
  <c r="FV81" i="8"/>
  <c r="FV83" i="8" s="1"/>
  <c r="EV499" i="3"/>
  <c r="EV478" i="3"/>
  <c r="AP93" i="8" l="1"/>
  <c r="CP93" i="8"/>
  <c r="FW93" i="8"/>
  <c r="S93" i="8"/>
  <c r="EC93" i="8"/>
  <c r="CQ93" i="8"/>
  <c r="CX93" i="8"/>
  <c r="AC93" i="8"/>
  <c r="BW93" i="8"/>
  <c r="GB88" i="8"/>
  <c r="GB90" i="8" s="1"/>
  <c r="GB93" i="8" s="1"/>
  <c r="CC93" i="8"/>
  <c r="CW93" i="8"/>
  <c r="AH93" i="8"/>
  <c r="EU93" i="8"/>
  <c r="T93" i="8"/>
  <c r="BY93" i="8"/>
  <c r="FV93" i="8"/>
  <c r="FZ93" i="8"/>
  <c r="U93" i="8"/>
  <c r="CN93" i="8"/>
  <c r="FG93" i="8"/>
  <c r="DB93" i="8"/>
  <c r="BX93" i="8"/>
  <c r="DR93" i="8"/>
  <c r="DL93" i="8"/>
  <c r="I93" i="8"/>
  <c r="BL93" i="8"/>
  <c r="EJ93" i="8"/>
  <c r="AK93" i="8"/>
  <c r="DX93" i="8"/>
  <c r="H93" i="8"/>
  <c r="CR93" i="8"/>
  <c r="FF93" i="8"/>
  <c r="BZ93" i="8"/>
  <c r="GB110" i="8"/>
  <c r="AX93" i="8"/>
  <c r="AZ93" i="8"/>
  <c r="DJ93" i="8"/>
  <c r="DD93" i="8"/>
  <c r="EE93" i="8"/>
  <c r="CV93" i="8"/>
  <c r="EL93" i="8"/>
  <c r="O93" i="8"/>
  <c r="DG93" i="8"/>
  <c r="Q93" i="8"/>
  <c r="DA93" i="8"/>
  <c r="DV106" i="8"/>
  <c r="EG93" i="8"/>
  <c r="CY93" i="8"/>
  <c r="M93" i="8"/>
  <c r="EZ93" i="8"/>
  <c r="BC93" i="8"/>
  <c r="BQ93" i="8"/>
  <c r="GC93" i="8"/>
  <c r="DM93" i="8"/>
  <c r="EX106" i="8"/>
  <c r="FB106" i="8"/>
  <c r="EP106" i="8"/>
  <c r="BB93" i="8"/>
  <c r="GJ90" i="8"/>
  <c r="CM93" i="8"/>
  <c r="CG93" i="8"/>
  <c r="FU93" i="8"/>
  <c r="L68" i="8"/>
  <c r="L72" i="8" s="1"/>
  <c r="L101" i="8" s="1"/>
  <c r="L105" i="8" s="1"/>
  <c r="BS93" i="8"/>
  <c r="DS110" i="8"/>
  <c r="EM93" i="8"/>
  <c r="BA93" i="8"/>
  <c r="G93" i="8"/>
  <c r="DI68" i="8"/>
  <c r="DI72" i="8" s="1"/>
  <c r="DI101" i="8" s="1"/>
  <c r="DI105" i="8" s="1"/>
  <c r="AE93" i="8"/>
  <c r="AU93" i="8"/>
  <c r="E68" i="8"/>
  <c r="E72" i="8" s="1"/>
  <c r="E101" i="8" s="1"/>
  <c r="E105" i="8" s="1"/>
  <c r="CZ93" i="8"/>
  <c r="FY93" i="8"/>
  <c r="BH68" i="8"/>
  <c r="BH72" i="8" s="1"/>
  <c r="BH101" i="8" s="1"/>
  <c r="BH106" i="8" s="1"/>
  <c r="CA93" i="8"/>
  <c r="GB106" i="8"/>
  <c r="BE93" i="8"/>
  <c r="AL93" i="8"/>
  <c r="BF68" i="8"/>
  <c r="BF72" i="8" s="1"/>
  <c r="BF101" i="8" s="1"/>
  <c r="BF106" i="8" s="1"/>
  <c r="G73" i="7"/>
  <c r="F73" i="7" s="1"/>
  <c r="F104" i="7"/>
  <c r="G108" i="7" s="1"/>
  <c r="G111" i="7" s="1"/>
  <c r="FL106" i="8"/>
  <c r="BK68" i="8"/>
  <c r="BK72" i="8" s="1"/>
  <c r="BK101" i="8" s="1"/>
  <c r="BK105" i="8" s="1"/>
  <c r="BI68" i="8"/>
  <c r="BI72" i="8" s="1"/>
  <c r="BI101" i="8" s="1"/>
  <c r="BI106" i="8" s="1"/>
  <c r="CE68" i="8"/>
  <c r="CE72" i="8" s="1"/>
  <c r="CE101" i="8" s="1"/>
  <c r="CE105" i="8" s="1"/>
  <c r="DC68" i="8"/>
  <c r="DC72" i="8" s="1"/>
  <c r="DC101" i="8" s="1"/>
  <c r="DC106" i="8" s="1"/>
  <c r="CJ106" i="8"/>
  <c r="ER106" i="8"/>
  <c r="CI68" i="8"/>
  <c r="CI72" i="8" s="1"/>
  <c r="CI101" i="8" s="1"/>
  <c r="CI105" i="8" s="1"/>
  <c r="CO68" i="8"/>
  <c r="CO72" i="8" s="1"/>
  <c r="CO101" i="8" s="1"/>
  <c r="AV68" i="8"/>
  <c r="AV72" i="8" s="1"/>
  <c r="AV101" i="8" s="1"/>
  <c r="AV105" i="8" s="1"/>
  <c r="BU68" i="8"/>
  <c r="BU72" i="8" s="1"/>
  <c r="BU101" i="8" s="1"/>
  <c r="BU105" i="8" s="1"/>
  <c r="DK68" i="8"/>
  <c r="DK72" i="8" s="1"/>
  <c r="DK101" i="8" s="1"/>
  <c r="DK105" i="8" s="1"/>
  <c r="X68" i="8"/>
  <c r="X72" i="8" s="1"/>
  <c r="X101" i="8" s="1"/>
  <c r="X105" i="8" s="1"/>
  <c r="AS68" i="8"/>
  <c r="AS72" i="8" s="1"/>
  <c r="AS101" i="8" s="1"/>
  <c r="AS106" i="8" s="1"/>
  <c r="FS105" i="8"/>
  <c r="BW68" i="8"/>
  <c r="BW72" i="8" s="1"/>
  <c r="BW101" i="8" s="1"/>
  <c r="BW105" i="8" s="1"/>
  <c r="CH110" i="8"/>
  <c r="FQ105" i="8"/>
  <c r="R68" i="8"/>
  <c r="R72" i="8" s="1"/>
  <c r="R101" i="8" s="1"/>
  <c r="R106" i="8" s="1"/>
  <c r="CK68" i="8"/>
  <c r="CK72" i="8" s="1"/>
  <c r="CK101" i="8" s="1"/>
  <c r="CK105" i="8" s="1"/>
  <c r="M68" i="8"/>
  <c r="M72" i="8" s="1"/>
  <c r="M101" i="8" s="1"/>
  <c r="M106" i="8" s="1"/>
  <c r="FA68" i="8"/>
  <c r="FA72" i="8" s="1"/>
  <c r="FA101" i="8" s="1"/>
  <c r="FA105" i="8" s="1"/>
  <c r="CU105" i="8"/>
  <c r="BM68" i="8"/>
  <c r="BM72" i="8" s="1"/>
  <c r="BM101" i="8" s="1"/>
  <c r="BM106" i="8" s="1"/>
  <c r="T68" i="8"/>
  <c r="T72" i="8" s="1"/>
  <c r="T101" i="8" s="1"/>
  <c r="T105" i="8" s="1"/>
  <c r="ES68" i="8"/>
  <c r="ES72" i="8" s="1"/>
  <c r="ES101" i="8" s="1"/>
  <c r="ES106" i="8" s="1"/>
  <c r="DU110" i="8"/>
  <c r="GA106" i="8"/>
  <c r="AD105" i="8"/>
  <c r="AW110" i="8"/>
  <c r="AY68" i="8"/>
  <c r="AY72" i="8" s="1"/>
  <c r="AY101" i="8" s="1"/>
  <c r="BL68" i="8"/>
  <c r="BL72" i="8" s="1"/>
  <c r="BL101" i="8" s="1"/>
  <c r="BL105" i="8" s="1"/>
  <c r="GI105" i="8"/>
  <c r="BD68" i="8"/>
  <c r="BD72" i="8" s="1"/>
  <c r="BD101" i="8" s="1"/>
  <c r="BD106" i="8" s="1"/>
  <c r="FN106" i="8"/>
  <c r="CR68" i="8"/>
  <c r="CR72" i="8" s="1"/>
  <c r="CR101" i="8" s="1"/>
  <c r="CR105" i="8" s="1"/>
  <c r="Q68" i="8"/>
  <c r="Q72" i="8" s="1"/>
  <c r="Q101" i="8" s="1"/>
  <c r="Q106" i="8" s="1"/>
  <c r="DH106" i="8"/>
  <c r="BO68" i="8"/>
  <c r="BO72" i="8" s="1"/>
  <c r="BO101" i="8" s="1"/>
  <c r="BO105" i="8" s="1"/>
  <c r="FP106" i="8"/>
  <c r="BN106" i="8"/>
  <c r="DP110" i="8"/>
  <c r="AX68" i="8"/>
  <c r="AX72" i="8" s="1"/>
  <c r="AX101" i="8" s="1"/>
  <c r="AX106" i="8" s="1"/>
  <c r="FG68" i="8"/>
  <c r="FG72" i="8" s="1"/>
  <c r="FG101" i="8" s="1"/>
  <c r="FG105" i="8" s="1"/>
  <c r="BB68" i="8"/>
  <c r="BB72" i="8" s="1"/>
  <c r="BB101" i="8" s="1"/>
  <c r="BB106" i="8" s="1"/>
  <c r="U68" i="8"/>
  <c r="U72" i="8" s="1"/>
  <c r="U101" i="8" s="1"/>
  <c r="U106" i="8" s="1"/>
  <c r="AT68" i="8"/>
  <c r="AT72" i="8" s="1"/>
  <c r="AT101" i="8" s="1"/>
  <c r="AT105" i="8" s="1"/>
  <c r="BE68" i="8"/>
  <c r="BE72" i="8" s="1"/>
  <c r="BE101" i="8" s="1"/>
  <c r="BE105" i="8" s="1"/>
  <c r="CP68" i="8"/>
  <c r="CP72" i="8" s="1"/>
  <c r="CP101" i="8" s="1"/>
  <c r="DJ68" i="8"/>
  <c r="DJ72" i="8" s="1"/>
  <c r="DJ101" i="8" s="1"/>
  <c r="DJ105" i="8" s="1"/>
  <c r="FX68" i="8"/>
  <c r="FX72" i="8" s="1"/>
  <c r="FX101" i="8" s="1"/>
  <c r="DF106" i="8"/>
  <c r="CL68" i="8"/>
  <c r="CL72" i="8" s="1"/>
  <c r="CL101" i="8" s="1"/>
  <c r="CL105" i="8" s="1"/>
  <c r="GF68" i="8"/>
  <c r="GF72" i="8" s="1"/>
  <c r="GF101" i="8" s="1"/>
  <c r="GF106" i="8" s="1"/>
  <c r="CA68" i="8"/>
  <c r="CA72" i="8" s="1"/>
  <c r="CA101" i="8" s="1"/>
  <c r="FW68" i="8"/>
  <c r="FW72" i="8" s="1"/>
  <c r="FW101" i="8" s="1"/>
  <c r="FW106" i="8" s="1"/>
  <c r="BG68" i="8"/>
  <c r="BG72" i="8" s="1"/>
  <c r="BG101" i="8" s="1"/>
  <c r="BG105" i="8" s="1"/>
  <c r="CW68" i="8"/>
  <c r="CW72" i="8" s="1"/>
  <c r="CW101" i="8" s="1"/>
  <c r="BR68" i="8"/>
  <c r="BR72" i="8" s="1"/>
  <c r="BR101" i="8" s="1"/>
  <c r="AN105" i="8"/>
  <c r="CG68" i="8"/>
  <c r="CG72" i="8" s="1"/>
  <c r="CG101" i="8" s="1"/>
  <c r="BJ105" i="8"/>
  <c r="BJ106" i="8"/>
  <c r="DG106" i="8"/>
  <c r="AC68" i="8"/>
  <c r="AC72" i="8" s="1"/>
  <c r="AC101" i="8" s="1"/>
  <c r="AC106" i="8" s="1"/>
  <c r="DL68" i="8"/>
  <c r="DL72" i="8" s="1"/>
  <c r="DL101" i="8" s="1"/>
  <c r="DL105" i="8" s="1"/>
  <c r="CZ68" i="8"/>
  <c r="CZ72" i="8" s="1"/>
  <c r="CZ101" i="8" s="1"/>
  <c r="CZ105" i="8" s="1"/>
  <c r="AH68" i="8"/>
  <c r="AH72" i="8" s="1"/>
  <c r="AH101" i="8" s="1"/>
  <c r="AH106" i="8" s="1"/>
  <c r="FZ68" i="8"/>
  <c r="FZ72" i="8" s="1"/>
  <c r="FZ101" i="8" s="1"/>
  <c r="FZ105" i="8" s="1"/>
  <c r="S68" i="8"/>
  <c r="S72" i="8" s="1"/>
  <c r="S101" i="8" s="1"/>
  <c r="EU68" i="8"/>
  <c r="EU72" i="8" s="1"/>
  <c r="EU101" i="8" s="1"/>
  <c r="EC68" i="8"/>
  <c r="EC72" i="8" s="1"/>
  <c r="EC101" i="8" s="1"/>
  <c r="BZ110" i="8"/>
  <c r="BZ68" i="8"/>
  <c r="BZ72" i="8" s="1"/>
  <c r="BZ101" i="8" s="1"/>
  <c r="DX68" i="8"/>
  <c r="DX72" i="8" s="1"/>
  <c r="DX101" i="8" s="1"/>
  <c r="BC68" i="8"/>
  <c r="BC72" i="8" s="1"/>
  <c r="BC101" i="8" s="1"/>
  <c r="CV68" i="8"/>
  <c r="CV72" i="8" s="1"/>
  <c r="CV101" i="8" s="1"/>
  <c r="BA106" i="8"/>
  <c r="BA105" i="8"/>
  <c r="EL68" i="8"/>
  <c r="EL72" i="8" s="1"/>
  <c r="EL101" i="8" s="1"/>
  <c r="BT68" i="8"/>
  <c r="BT72" i="8" s="1"/>
  <c r="BT101" i="8" s="1"/>
  <c r="I68" i="8"/>
  <c r="I72" i="8" s="1"/>
  <c r="I101" i="8" s="1"/>
  <c r="EZ68" i="8"/>
  <c r="EZ72" i="8" s="1"/>
  <c r="EZ101" i="8" s="1"/>
  <c r="CS110" i="8"/>
  <c r="CS68" i="8"/>
  <c r="CS72" i="8" s="1"/>
  <c r="CS101" i="8" s="1"/>
  <c r="DD68" i="8"/>
  <c r="DD72" i="8" s="1"/>
  <c r="DD101" i="8" s="1"/>
  <c r="AK68" i="8"/>
  <c r="AK72" i="8" s="1"/>
  <c r="AK101" i="8" s="1"/>
  <c r="FT105" i="8"/>
  <c r="FT106" i="8"/>
  <c r="BS68" i="8"/>
  <c r="BS72" i="8" s="1"/>
  <c r="BS101" i="8" s="1"/>
  <c r="BQ68" i="8"/>
  <c r="BQ72" i="8" s="1"/>
  <c r="BQ101" i="8" s="1"/>
  <c r="GC68" i="8"/>
  <c r="GC72" i="8" s="1"/>
  <c r="GC101" i="8" s="1"/>
  <c r="AL68" i="8"/>
  <c r="AL72" i="8" s="1"/>
  <c r="AL101" i="8" s="1"/>
  <c r="H110" i="8"/>
  <c r="GJ110" i="8" s="1"/>
  <c r="H68" i="8"/>
  <c r="H72" i="8" s="1"/>
  <c r="H101" i="8" s="1"/>
  <c r="CY68" i="8"/>
  <c r="CY72" i="8" s="1"/>
  <c r="CY101" i="8" s="1"/>
  <c r="F68" i="8"/>
  <c r="G149" i="7"/>
  <c r="C138" i="7"/>
  <c r="AZ68" i="8"/>
  <c r="AZ72" i="8" s="1"/>
  <c r="AZ101" i="8" s="1"/>
  <c r="FY110" i="8"/>
  <c r="FY68" i="8"/>
  <c r="FY72" i="8" s="1"/>
  <c r="FY101" i="8" s="1"/>
  <c r="CC110" i="8"/>
  <c r="CC68" i="8"/>
  <c r="CC72" i="8" s="1"/>
  <c r="CC101" i="8" s="1"/>
  <c r="F83" i="8"/>
  <c r="GJ81" i="8"/>
  <c r="CT68" i="8"/>
  <c r="CT72" i="8" s="1"/>
  <c r="CT101" i="8" s="1"/>
  <c r="CT106" i="8" s="1"/>
  <c r="CQ110" i="8"/>
  <c r="CQ68" i="8"/>
  <c r="CQ72" i="8" s="1"/>
  <c r="CQ101" i="8" s="1"/>
  <c r="AE68" i="8"/>
  <c r="AE72" i="8" s="1"/>
  <c r="AE101" i="8" s="1"/>
  <c r="FF68" i="8"/>
  <c r="FF72" i="8" s="1"/>
  <c r="FF101" i="8" s="1"/>
  <c r="DA68" i="8"/>
  <c r="DA72" i="8" s="1"/>
  <c r="DA101" i="8" s="1"/>
  <c r="EJ68" i="8"/>
  <c r="EJ72" i="8" s="1"/>
  <c r="EJ101" i="8" s="1"/>
  <c r="EJ110" i="8"/>
  <c r="DM68" i="8"/>
  <c r="DM72" i="8" s="1"/>
  <c r="DM101" i="8" s="1"/>
  <c r="DR68" i="8"/>
  <c r="DR72" i="8" s="1"/>
  <c r="DR101" i="8" s="1"/>
  <c r="F179" i="7"/>
  <c r="G183" i="7" s="1"/>
  <c r="G186" i="7" s="1"/>
  <c r="G80" i="7"/>
  <c r="G81" i="7" s="1"/>
  <c r="BX68" i="8"/>
  <c r="BX72" i="8" s="1"/>
  <c r="BX101" i="8" s="1"/>
  <c r="CM68" i="8"/>
  <c r="CM72" i="8" s="1"/>
  <c r="CM101" i="8" s="1"/>
  <c r="FU110" i="8"/>
  <c r="FU68" i="8"/>
  <c r="FU72" i="8" s="1"/>
  <c r="FU101" i="8" s="1"/>
  <c r="EE68" i="8"/>
  <c r="EE72" i="8" s="1"/>
  <c r="EE101" i="8" s="1"/>
  <c r="EM110" i="8"/>
  <c r="EM68" i="8"/>
  <c r="EM72" i="8" s="1"/>
  <c r="EM101" i="8" s="1"/>
  <c r="EH68" i="8"/>
  <c r="EH72" i="8" s="1"/>
  <c r="EH101" i="8" s="1"/>
  <c r="EH110" i="8"/>
  <c r="AU110" i="8"/>
  <c r="AU68" i="8"/>
  <c r="AU72" i="8" s="1"/>
  <c r="AU101" i="8" s="1"/>
  <c r="BY68" i="8"/>
  <c r="BY72" i="8" s="1"/>
  <c r="BY101" i="8" s="1"/>
  <c r="DS106" i="8"/>
  <c r="DS105" i="8"/>
  <c r="CX105" i="8"/>
  <c r="CX106" i="8"/>
  <c r="CN105" i="8"/>
  <c r="CN106" i="8"/>
  <c r="AW105" i="8"/>
  <c r="AW106" i="8"/>
  <c r="O106" i="8"/>
  <c r="EL499" i="3"/>
  <c r="EL478" i="3"/>
  <c r="DP106" i="8"/>
  <c r="DP105" i="8"/>
  <c r="CH105" i="8"/>
  <c r="CH106" i="8"/>
  <c r="AP106" i="8"/>
  <c r="AP105" i="8"/>
  <c r="DB105" i="8"/>
  <c r="DB106" i="8"/>
  <c r="DU105" i="8"/>
  <c r="DU106" i="8"/>
  <c r="FV110" i="8"/>
  <c r="FV68" i="8"/>
  <c r="FV72" i="8" s="1"/>
  <c r="FV101" i="8" s="1"/>
  <c r="EG110" i="8"/>
  <c r="EG68" i="8"/>
  <c r="EG72" i="8" s="1"/>
  <c r="EG101" i="8" s="1"/>
  <c r="G101" i="8"/>
  <c r="DI106" i="8" l="1"/>
  <c r="L106" i="8"/>
  <c r="E106" i="8"/>
  <c r="BH105" i="8"/>
  <c r="CE106" i="8"/>
  <c r="BK106" i="8"/>
  <c r="DC105" i="8"/>
  <c r="BI105" i="8"/>
  <c r="G77" i="7"/>
  <c r="F119" i="7" s="1"/>
  <c r="G123" i="7" s="1"/>
  <c r="G124" i="7" s="1"/>
  <c r="G189" i="7"/>
  <c r="BF105" i="8"/>
  <c r="Q105" i="8"/>
  <c r="CI106" i="8"/>
  <c r="BU106" i="8"/>
  <c r="AV106" i="8"/>
  <c r="DK106" i="8"/>
  <c r="CO105" i="8"/>
  <c r="CO106" i="8"/>
  <c r="FA106" i="8"/>
  <c r="BM105" i="8"/>
  <c r="AS105" i="8"/>
  <c r="X106" i="8"/>
  <c r="GF105" i="8"/>
  <c r="R105" i="8"/>
  <c r="BD105" i="8"/>
  <c r="BW106" i="8"/>
  <c r="ES105" i="8"/>
  <c r="CR106" i="8"/>
  <c r="CK106" i="8"/>
  <c r="T106" i="8"/>
  <c r="M105" i="8"/>
  <c r="U105" i="8"/>
  <c r="BB105" i="8"/>
  <c r="FG106" i="8"/>
  <c r="AH105" i="8"/>
  <c r="AY106" i="8"/>
  <c r="AY105" i="8"/>
  <c r="BG106" i="8"/>
  <c r="BE106" i="8"/>
  <c r="BL106" i="8"/>
  <c r="BO106" i="8"/>
  <c r="CL106" i="8"/>
  <c r="AT106" i="8"/>
  <c r="AC105" i="8"/>
  <c r="CP106" i="8"/>
  <c r="CP105" i="8"/>
  <c r="DJ106" i="8"/>
  <c r="AX105" i="8"/>
  <c r="FX105" i="8"/>
  <c r="FX106" i="8"/>
  <c r="FZ106" i="8"/>
  <c r="BR106" i="8"/>
  <c r="BR105" i="8"/>
  <c r="CA105" i="8"/>
  <c r="CA106" i="8"/>
  <c r="FW105" i="8"/>
  <c r="CW106" i="8"/>
  <c r="CW105" i="8"/>
  <c r="DL106" i="8"/>
  <c r="EU105" i="8"/>
  <c r="EU106" i="8"/>
  <c r="S105" i="8"/>
  <c r="S106" i="8"/>
  <c r="CG105" i="8"/>
  <c r="CG106" i="8"/>
  <c r="CZ106" i="8"/>
  <c r="EJ105" i="8"/>
  <c r="EJ106" i="8"/>
  <c r="EZ105" i="8"/>
  <c r="EZ106" i="8"/>
  <c r="FU106" i="8"/>
  <c r="FU105" i="8"/>
  <c r="CM106" i="8"/>
  <c r="CM105" i="8"/>
  <c r="CC106" i="8"/>
  <c r="CC105" i="8"/>
  <c r="I105" i="8"/>
  <c r="I106" i="8"/>
  <c r="DM105" i="8"/>
  <c r="DM106" i="8"/>
  <c r="CS106" i="8"/>
  <c r="CS105" i="8"/>
  <c r="BY105" i="8"/>
  <c r="BY106" i="8"/>
  <c r="AZ106" i="8"/>
  <c r="AZ105" i="8"/>
  <c r="DA106" i="8"/>
  <c r="DA105" i="8"/>
  <c r="AU105" i="8"/>
  <c r="AU106" i="8"/>
  <c r="BX106" i="8"/>
  <c r="BX105" i="8"/>
  <c r="FF105" i="8"/>
  <c r="FF106" i="8"/>
  <c r="F72" i="8"/>
  <c r="GJ68" i="8"/>
  <c r="GL68" i="8" s="1"/>
  <c r="H105" i="8"/>
  <c r="H106" i="8"/>
  <c r="BT106" i="8"/>
  <c r="BT105" i="8"/>
  <c r="CV105" i="8"/>
  <c r="CV106" i="8"/>
  <c r="AE105" i="8"/>
  <c r="AE106" i="8"/>
  <c r="EL105" i="8"/>
  <c r="EL106" i="8"/>
  <c r="BC106" i="8"/>
  <c r="BC105" i="8"/>
  <c r="CT105" i="8"/>
  <c r="EE106" i="8"/>
  <c r="EE105" i="8"/>
  <c r="EC106" i="8"/>
  <c r="EC105" i="8"/>
  <c r="EM105" i="8"/>
  <c r="EM106" i="8"/>
  <c r="CQ106" i="8"/>
  <c r="CQ105" i="8"/>
  <c r="AL106" i="8"/>
  <c r="AL105" i="8"/>
  <c r="AK105" i="8"/>
  <c r="AK106" i="8"/>
  <c r="DX105" i="8"/>
  <c r="DX106" i="8"/>
  <c r="BQ105" i="8"/>
  <c r="BQ106" i="8"/>
  <c r="EH105" i="8"/>
  <c r="EH106" i="8"/>
  <c r="BS105" i="8"/>
  <c r="BS106" i="8"/>
  <c r="GJ83" i="8"/>
  <c r="F93" i="8"/>
  <c r="GJ93" i="8" s="1"/>
  <c r="DR105" i="8"/>
  <c r="DR106" i="8"/>
  <c r="FY105" i="8"/>
  <c r="FY106" i="8"/>
  <c r="CY105" i="8"/>
  <c r="CY106" i="8"/>
  <c r="GC105" i="8"/>
  <c r="GC106" i="8"/>
  <c r="DD105" i="8"/>
  <c r="DD106" i="8"/>
  <c r="BZ106" i="8"/>
  <c r="BZ105" i="8"/>
  <c r="FV106" i="8"/>
  <c r="FV105" i="8"/>
  <c r="EG105" i="8"/>
  <c r="EG106" i="8"/>
  <c r="G105" i="8"/>
  <c r="G106" i="8"/>
  <c r="F77" i="7" l="1"/>
  <c r="F101" i="8"/>
  <c r="GJ72" i="8"/>
  <c r="GL72" i="8" s="1"/>
  <c r="F105" i="8" l="1"/>
  <c r="F106" i="8"/>
  <c r="GJ106" i="8" s="1"/>
  <c r="GJ101" i="8"/>
</calcChain>
</file>

<file path=xl/comments1.xml><?xml version="1.0" encoding="utf-8"?>
<comments xmlns="http://schemas.openxmlformats.org/spreadsheetml/2006/main">
  <authors>
    <author>Jukes, Michelle</author>
  </authors>
  <commentList>
    <comment ref="AG1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EBEKN £14,686.59 Nursery exp</t>
        </r>
      </text>
    </comment>
    <comment ref="CH465" authorId="0" shapeId="0">
      <text>
        <r>
          <rPr>
            <b/>
            <sz val="9"/>
            <color indexed="81"/>
            <rFont val="Tahoma"/>
            <charset val="1"/>
          </rPr>
          <t>Jukes, Michelle:</t>
        </r>
        <r>
          <rPr>
            <sz val="9"/>
            <color indexed="81"/>
            <rFont val="Tahoma"/>
            <charset val="1"/>
          </rPr>
          <t xml:space="preserve">
£10,285 dr prov</t>
        </r>
      </text>
    </comment>
    <comment ref="CH49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dr prov £10285</t>
        </r>
      </text>
    </comment>
    <comment ref="CS49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£6636 dr prov</t>
        </r>
      </text>
    </comment>
    <comment ref="CU49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Dr Prov £7776</t>
        </r>
      </text>
    </comment>
    <comment ref="DG49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Cr prov £22,460</t>
        </r>
      </text>
    </comment>
  </commentList>
</comments>
</file>

<file path=xl/comments2.xml><?xml version="1.0" encoding="utf-8"?>
<comments xmlns="http://schemas.openxmlformats.org/spreadsheetml/2006/main">
  <authors>
    <author>Jukes, Michelle</author>
  </authors>
  <commentList>
    <comment ref="C14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Academy this year possibly ? JB</t>
        </r>
      </text>
    </comment>
    <comment ref="H73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includes £7750 extra due to mix up in communicating the £540k to the school HN grant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Academy July ?</t>
        </r>
      </text>
    </comment>
    <comment ref="C95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Academy July ?</t>
        </r>
      </text>
    </comment>
    <comment ref="C114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Academy - Archdio or All Saints July ?</t>
        </r>
      </text>
    </comment>
    <comment ref="V117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LCC payroll from Sept19?</t>
        </r>
      </text>
    </comment>
    <comment ref="D118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amended 25/2/22 due to Kindergrten moved to High school £22,521.42 19/20 &amp; 20/21</t>
        </r>
      </text>
    </comment>
    <comment ref="W119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LCC from 1/4/19
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amended 25/2/22 due to kindergarten costs being moved to High school from primary for 19/20 &amp; 20/21 £22,521.42</t>
        </r>
      </text>
    </comment>
    <comment ref="V126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LCC payroll from Sept19?</t>
        </r>
      </text>
    </comment>
    <comment ref="F141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Agreeing to take additional pupils</t>
        </r>
      </text>
    </comment>
    <comment ref="H141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Agreeing to take additional pupils</t>
        </r>
      </text>
    </comment>
    <comment ref="F142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Additional pupils</t>
        </r>
      </text>
    </comment>
    <comment ref="F143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Agreeing to take additional pupils
</t>
        </r>
      </text>
    </comment>
    <comment ref="F144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Agreeing to take additional pupils
</t>
        </r>
      </text>
    </comment>
    <comment ref="F145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KS4 Unit Sept 21</t>
        </r>
      </text>
    </comment>
  </commentList>
</comments>
</file>

<file path=xl/comments3.xml><?xml version="1.0" encoding="utf-8"?>
<comments xmlns="http://schemas.openxmlformats.org/spreadsheetml/2006/main">
  <authors>
    <author>Trotman, Ian</author>
    <author>Claire Fletcher</author>
    <author>Ian Trotman</author>
  </authors>
  <commentList>
    <comment ref="D4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£5,174.03</t>
        </r>
      </text>
    </comment>
    <comment ref="D18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</t>
        </r>
        <r>
          <rPr>
            <sz val="8"/>
            <color indexed="10"/>
            <rFont val="Tahoma"/>
            <family val="2"/>
          </rPr>
          <t>-7p</t>
        </r>
        <r>
          <rPr>
            <sz val="8"/>
            <color indexed="81"/>
            <rFont val="Tahoma"/>
            <family val="2"/>
          </rPr>
          <t>!</t>
        </r>
      </text>
    </comment>
    <comment ref="D27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</t>
        </r>
        <r>
          <rPr>
            <sz val="8"/>
            <color indexed="10"/>
            <rFont val="Tahoma"/>
            <family val="2"/>
          </rPr>
          <t>-33p</t>
        </r>
        <r>
          <rPr>
            <sz val="8"/>
            <color indexed="81"/>
            <rFont val="Tahoma"/>
            <family val="2"/>
          </rPr>
          <t>!</t>
        </r>
      </text>
    </comment>
    <comment ref="B29" authorId="1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both opening bal different and in year</t>
        </r>
      </text>
    </comment>
    <comment ref="D29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</t>
        </r>
        <r>
          <rPr>
            <sz val="8"/>
            <color indexed="10"/>
            <rFont val="Tahoma"/>
            <family val="2"/>
          </rPr>
          <t xml:space="preserve"> -£2,073.28
CF = Both OB and in year vary to Gills</t>
        </r>
      </text>
    </comment>
    <comment ref="D33" authorId="2" shapeId="0">
      <text>
        <r>
          <rPr>
            <b/>
            <sz val="8"/>
            <color indexed="81"/>
            <rFont val="Tahoma"/>
            <family val="2"/>
          </rPr>
          <t>Ian Trotman:</t>
        </r>
        <r>
          <rPr>
            <sz val="8"/>
            <color indexed="81"/>
            <rFont val="Tahoma"/>
            <family val="2"/>
          </rPr>
          <t xml:space="preserve">
Should be £9.052.29
</t>
        </r>
      </text>
    </comment>
    <comment ref="D38" authorId="2" shapeId="0">
      <text>
        <r>
          <rPr>
            <b/>
            <sz val="8"/>
            <color indexed="81"/>
            <rFont val="Tahoma"/>
            <family val="2"/>
          </rPr>
          <t>Ian Trotman:</t>
        </r>
        <r>
          <rPr>
            <sz val="8"/>
            <color indexed="81"/>
            <rFont val="Tahoma"/>
            <family val="2"/>
          </rPr>
          <t xml:space="preserve">
Should be £915.81
</t>
        </r>
      </text>
    </comment>
    <comment ref="C136" authorId="1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2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£91,544.00
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£91,210.33
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£218,978.26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Trotman, Ian:</t>
        </r>
        <r>
          <rPr>
            <sz val="8"/>
            <color indexed="81"/>
            <rFont val="Tahoma"/>
            <family val="2"/>
          </rPr>
          <t xml:space="preserve">
Should be £17,989.17</t>
        </r>
      </text>
    </comment>
  </commentList>
</comments>
</file>

<file path=xl/comments4.xml><?xml version="1.0" encoding="utf-8"?>
<comments xmlns="http://schemas.openxmlformats.org/spreadsheetml/2006/main">
  <authors>
    <author>Claire Fletcher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clawback journal in SIMS not in SAP</t>
        </r>
      </text>
    </comment>
    <comment ref="G148" authorId="0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journals in wrong way round and some journals missing</t>
        </r>
      </text>
    </comment>
    <comment ref="G164" authorId="0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income from Bellerive in error</t>
        </r>
      </text>
    </comment>
    <comment ref="G170" authorId="0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income to Broughton Hall in error</t>
        </r>
      </text>
    </comment>
    <comment ref="G180" authorId="0" shapeId="0">
      <text>
        <r>
          <rPr>
            <b/>
            <sz val="8"/>
            <color indexed="81"/>
            <rFont val="Tahoma"/>
            <family val="2"/>
          </rPr>
          <t>Claire Fletcher:</t>
        </r>
        <r>
          <rPr>
            <sz val="8"/>
            <color indexed="81"/>
            <rFont val="Tahoma"/>
            <family val="2"/>
          </rPr>
          <t xml:space="preserve">
creditors input at £40k on 43399 instead of £10k</t>
        </r>
      </text>
    </comment>
  </commentList>
</comments>
</file>

<file path=xl/comments5.xml><?xml version="1.0" encoding="utf-8"?>
<comments xmlns="http://schemas.openxmlformats.org/spreadsheetml/2006/main">
  <authors>
    <author>Jukes, Michelle</author>
    <author>M Jukes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LCC from Sept 19              7 months, PDC, Fidelity, AL £967,144.38 but Di has had corrections and nursery payroll so £989,303.95</t>
        </r>
      </text>
    </comment>
    <comment ref="W2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formula for LDL payroll settlements</t>
        </r>
      </text>
    </comment>
    <comment ref="W3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formula for non LDL payroll settlements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Dep Summer &amp; EAL summer EYSFF payments sent out in error LCC July 22</t>
        </r>
      </text>
    </comment>
    <comment ref="Y45" authorId="0" shapeId="0">
      <text>
        <r>
          <rPr>
            <b/>
            <sz val="9"/>
            <color indexed="81"/>
            <rFont val="Tahoma"/>
            <charset val="1"/>
          </rPr>
          <t>Jukes, Michelle:</t>
        </r>
        <r>
          <rPr>
            <sz val="9"/>
            <color indexed="81"/>
            <rFont val="Tahoma"/>
            <charset val="1"/>
          </rPr>
          <t xml:space="preserve">
includes MAPS 22/23 plus £30,984 due for MAP from 2017 - 2021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Eno 19/1/23 and Eno 27/2/23 £24k &amp; £60k</t>
        </r>
      </text>
    </comment>
    <comment ref="G107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Eno 10/3/23</t>
        </r>
      </text>
    </comment>
    <comment ref="C119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£150 k Eno 12/5/22</t>
        </r>
      </text>
    </comment>
    <comment ref="AB119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5 months own
</t>
        </r>
      </text>
    </comment>
    <comment ref="L123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PRA Insurance 22/23</t>
        </r>
      </text>
    </comment>
    <comment ref="G124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£204 underpayment in SAP</t>
        </r>
      </text>
    </comment>
    <comment ref="AB125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5 months own
</t>
        </r>
      </text>
    </comment>
    <comment ref="L131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RPA Insurance centra payment</t>
        </r>
      </text>
    </comment>
    <comment ref="G136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Eno 21.3.23 - Lister Unit half requested</t>
        </r>
      </text>
    </comment>
    <comment ref="L140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Invoices paid by LCC on schools bahalf due to COVID</t>
        </r>
      </text>
    </comment>
    <comment ref="G141" authorId="0" shapeId="0">
      <text>
        <r>
          <rPr>
            <b/>
            <sz val="9"/>
            <color indexed="81"/>
            <rFont val="Tahoma"/>
            <family val="2"/>
          </rPr>
          <t>Jukes, Michelle:</t>
        </r>
        <r>
          <rPr>
            <sz val="9"/>
            <color indexed="81"/>
            <rFont val="Tahoma"/>
            <family val="2"/>
          </rPr>
          <t xml:space="preserve">
Eno 7.3.23</t>
        </r>
      </text>
    </comment>
    <comment ref="M149" authorId="1" shapeId="0">
      <text>
        <r>
          <rPr>
            <b/>
            <sz val="8"/>
            <color indexed="81"/>
            <rFont val="Tahoma"/>
            <family val="2"/>
          </rPr>
          <t>M Jukes:</t>
        </r>
        <r>
          <rPr>
            <sz val="8"/>
            <color indexed="81"/>
            <rFont val="Tahoma"/>
            <family val="2"/>
          </rPr>
          <t xml:space="preserve">
equal pay jnl amount - will be deducted from OT as not all taken from Jan cash advance - too late</t>
        </r>
      </text>
    </comment>
  </commentList>
</comments>
</file>

<file path=xl/sharedStrings.xml><?xml version="1.0" encoding="utf-8"?>
<sst xmlns="http://schemas.openxmlformats.org/spreadsheetml/2006/main" count="12841" uniqueCount="1509">
  <si>
    <t>ECBCH</t>
  </si>
  <si>
    <t>ECBST</t>
  </si>
  <si>
    <t>ECCWR</t>
  </si>
  <si>
    <t>ECEDB</t>
  </si>
  <si>
    <t>Kensington Primary</t>
  </si>
  <si>
    <t>Holy Family Cath.Prm</t>
  </si>
  <si>
    <t>Holy Trinity-Network</t>
  </si>
  <si>
    <t>OurLadyStSwith-Netwo</t>
  </si>
  <si>
    <t>Broadgreen-Network H</t>
  </si>
  <si>
    <t>Gateacre-Network H</t>
  </si>
  <si>
    <t>Shorefields-NetworkH</t>
  </si>
  <si>
    <t>West Derby-Network H</t>
  </si>
  <si>
    <t>CardHeenan-Network H</t>
  </si>
  <si>
    <t>Four Oaks</t>
  </si>
  <si>
    <t>Closing Balance 31.3.11</t>
  </si>
  <si>
    <t>Holy Family</t>
  </si>
  <si>
    <t>adjusted for clawback last year</t>
  </si>
  <si>
    <t xml:space="preserve"> Positive = due to school / (Negative = to be paid by school)</t>
  </si>
  <si>
    <t>Anfield Primary</t>
  </si>
  <si>
    <t>EBNAX</t>
  </si>
  <si>
    <t>Blessed Sacrament Catholic Primary</t>
  </si>
  <si>
    <t>EBRAB</t>
  </si>
  <si>
    <t>EDPEC</t>
  </si>
  <si>
    <t>81204 checked 8/4/15</t>
  </si>
  <si>
    <t>closed so ajusted back to NIL on Outturn</t>
  </si>
  <si>
    <t>need to balance to nil anyway</t>
  </si>
  <si>
    <t>capital adjustment was in last year</t>
  </si>
  <si>
    <t>adjustment last year</t>
  </si>
  <si>
    <t>debit on 92899????</t>
  </si>
  <si>
    <t>credit on 92899???</t>
  </si>
  <si>
    <t>didn't have opening bals on</t>
  </si>
  <si>
    <t>incorrect opening bals on</t>
  </si>
  <si>
    <t>92899</t>
  </si>
  <si>
    <t>Other (General)</t>
  </si>
  <si>
    <t>DRF not moved</t>
  </si>
  <si>
    <t>old adjustment as per Ian Trotman. Paid cash back but SAP not changed???</t>
  </si>
  <si>
    <t>Oth Cap income went to 92899 as per school. Then 2 x debits???</t>
  </si>
  <si>
    <t>57198</t>
  </si>
  <si>
    <t>Misc. Expenses - Con</t>
  </si>
  <si>
    <t>001.2010</t>
  </si>
  <si>
    <t>100413934</t>
  </si>
  <si>
    <t>19/04/2010</t>
  </si>
  <si>
    <t>AB</t>
  </si>
  <si>
    <t>G/L Accounting doc</t>
  </si>
  <si>
    <t>900658 PKF</t>
  </si>
  <si>
    <t>01/04/2010</t>
  </si>
  <si>
    <t>EDCRS 126</t>
  </si>
  <si>
    <t>900659 M MILLER</t>
  </si>
  <si>
    <t>002.2010</t>
  </si>
  <si>
    <t>100424831</t>
  </si>
  <si>
    <t>26/05/2010</t>
  </si>
  <si>
    <t>LS 10029 MSE EXP APR 2010</t>
  </si>
  <si>
    <t>EDACT 110</t>
  </si>
  <si>
    <t>003.2010</t>
  </si>
  <si>
    <t>100432459</t>
  </si>
  <si>
    <t>24/06/2010</t>
  </si>
  <si>
    <t>LS 10066 MSE EXP MAY 2010</t>
  </si>
  <si>
    <t>EDACT 246</t>
  </si>
  <si>
    <t>004.2010</t>
  </si>
  <si>
    <t>100438552</t>
  </si>
  <si>
    <t>22/07/2010</t>
  </si>
  <si>
    <t>LS 10066 MSE EXP JUNE 2010</t>
  </si>
  <si>
    <t>EDACT 434</t>
  </si>
  <si>
    <t>005.2010</t>
  </si>
  <si>
    <t>100446040</t>
  </si>
  <si>
    <t>25/08/2010</t>
  </si>
  <si>
    <t>LS 10160 MSE EXP JULY 2010</t>
  </si>
  <si>
    <t>EDACT 611</t>
  </si>
  <si>
    <t>007.2010</t>
  </si>
  <si>
    <t>100460244</t>
  </si>
  <si>
    <t>26/10/2010</t>
  </si>
  <si>
    <t>LS10273 MSE EXP SEPT 2010</t>
  </si>
  <si>
    <t>EDACT 1022</t>
  </si>
  <si>
    <t>100466220</t>
  </si>
  <si>
    <t>22/11/2010</t>
  </si>
  <si>
    <t>LS10331 MSE EXP OCT 2010</t>
  </si>
  <si>
    <t>EDACT 1203</t>
  </si>
  <si>
    <t>100476544</t>
  </si>
  <si>
    <t xml:space="preserve">Check as this may be double counted if jnl part of staff cost </t>
  </si>
  <si>
    <t xml:space="preserve">URGENT check before </t>
  </si>
  <si>
    <t>12/01/2011</t>
  </si>
  <si>
    <t>LS10398 MSE EXP NOV 2010</t>
  </si>
  <si>
    <t>EDACT 1463</t>
  </si>
  <si>
    <t>011.2010</t>
  </si>
  <si>
    <t>100483400</t>
  </si>
  <si>
    <t>16/02/2011</t>
  </si>
  <si>
    <t>LS10476 MSE EXP JAN 2011</t>
  </si>
  <si>
    <t>17/02/2011</t>
  </si>
  <si>
    <t>EDACT 1669</t>
  </si>
  <si>
    <t>012.2010</t>
  </si>
  <si>
    <t>100492535</t>
  </si>
  <si>
    <t>25/03/2011</t>
  </si>
  <si>
    <t>LS10557 MSE EXP FEB 2011</t>
  </si>
  <si>
    <t>EDACT 1888</t>
  </si>
  <si>
    <t>100498239</t>
  </si>
  <si>
    <t>12/04/2011</t>
  </si>
  <si>
    <t>LS10613 MSE EXP MARCH 2011</t>
  </si>
  <si>
    <t>31/03/2011</t>
  </si>
  <si>
    <t>EDACT 2099</t>
  </si>
  <si>
    <t>100498554</t>
  </si>
  <si>
    <t>06/04/2011</t>
  </si>
  <si>
    <t>SZ</t>
  </si>
  <si>
    <t>G/L Accrual Document</t>
  </si>
  <si>
    <t>10DAR000641 PKF</t>
  </si>
  <si>
    <t>EDCRS17</t>
  </si>
  <si>
    <t>DRF £10,615.69 not on SAP, £10,888 journal not on SAP</t>
  </si>
  <si>
    <t xml:space="preserve">Mosspits Primary </t>
  </si>
  <si>
    <t>Gateacre School</t>
  </si>
  <si>
    <t>LEA BANK</t>
  </si>
  <si>
    <t>Less Staffing Expenditure</t>
  </si>
  <si>
    <t xml:space="preserve"> 11/12</t>
  </si>
  <si>
    <t>Enter</t>
  </si>
  <si>
    <t>EBNMS</t>
  </si>
  <si>
    <t>Woolton Primary</t>
  </si>
  <si>
    <t>EBNWL</t>
  </si>
  <si>
    <t>St Teresa of Lisieux Catholic Primary</t>
  </si>
  <si>
    <t>EBRTL</t>
  </si>
  <si>
    <t>1000/EBMSK King David Primary</t>
  </si>
  <si>
    <t>001.2010..012.2010</t>
  </si>
  <si>
    <t>008.2010</t>
  </si>
  <si>
    <t>100461980</t>
  </si>
  <si>
    <t>04/11/2010</t>
  </si>
  <si>
    <t>LS10290 MSE INC  JULY - SEPT 201</t>
  </si>
  <si>
    <t>EDACT 1076</t>
  </si>
  <si>
    <t>100462968</t>
  </si>
  <si>
    <t>09/11/2010</t>
  </si>
  <si>
    <t>EBMSK DRF QTR2 MSE 2010-11</t>
  </si>
  <si>
    <t>EDACT 943</t>
  </si>
  <si>
    <t>EBMSK TJA QTR2 MSE 2010-11</t>
  </si>
  <si>
    <t>010.2010</t>
  </si>
  <si>
    <t>100480940</t>
  </si>
  <si>
    <t>03/02/2011</t>
  </si>
  <si>
    <t>EBMSK OCT-DEC 2010 TJA SIMS</t>
  </si>
  <si>
    <t>31/01/2011</t>
  </si>
  <si>
    <t>EDACT 1548</t>
  </si>
  <si>
    <t>OT opening bals corrected to SAP as adjustment anticipated in OT 2009/10 but actioned 2010/11 in SAP</t>
  </si>
  <si>
    <t>balanced to NIL on OT to match SAP as school closed</t>
  </si>
  <si>
    <t>OT opening bals corrected to SAP as OB on OT was nil</t>
  </si>
  <si>
    <t>OT opening bals corrected to SAP as OB on OT did not match SAP</t>
  </si>
  <si>
    <t>CR balance on DRF?</t>
  </si>
  <si>
    <t xml:space="preserve">EANAB   </t>
  </si>
  <si>
    <t xml:space="preserve">  Abercromby</t>
  </si>
  <si>
    <t xml:space="preserve">EANCH   </t>
  </si>
  <si>
    <t xml:space="preserve">  Chatham Place</t>
  </si>
  <si>
    <t xml:space="preserve">EANEA   </t>
  </si>
  <si>
    <t xml:space="preserve">  East Prescot Road</t>
  </si>
  <si>
    <t xml:space="preserve">EANEV   </t>
  </si>
  <si>
    <t xml:space="preserve">  Everton Early Childhood</t>
  </si>
  <si>
    <t xml:space="preserve">EANST   </t>
  </si>
  <si>
    <t xml:space="preserve">  Ellergreen Early Years C</t>
  </si>
  <si>
    <t>movement on bals went to wrong nursery codes</t>
  </si>
  <si>
    <t>movement on bals went to wrong codes in nursery in SAP</t>
  </si>
  <si>
    <t>Anfield Junior</t>
  </si>
  <si>
    <t>ANNEX 1</t>
  </si>
  <si>
    <t>Total</t>
  </si>
  <si>
    <t>ALLOCATIONS &amp; INCOME</t>
  </si>
  <si>
    <t>Estimate</t>
  </si>
  <si>
    <t>Actual</t>
  </si>
  <si>
    <t>I01</t>
  </si>
  <si>
    <t>Funds Delegated by the LEA</t>
  </si>
  <si>
    <t>I02</t>
  </si>
  <si>
    <t>Funding for sixth form students</t>
  </si>
  <si>
    <t>I03</t>
  </si>
  <si>
    <t>SEN funding (excl. special schools)</t>
  </si>
  <si>
    <t>I04</t>
  </si>
  <si>
    <t>Funding for minority ethnic pupils</t>
  </si>
  <si>
    <t>I05</t>
  </si>
  <si>
    <t>Standards Fund</t>
  </si>
  <si>
    <t>I06</t>
  </si>
  <si>
    <t>Other government grants</t>
  </si>
  <si>
    <t>I07</t>
  </si>
  <si>
    <t>Other grants and payments</t>
  </si>
  <si>
    <t>I08</t>
  </si>
  <si>
    <t>Facilities and services</t>
  </si>
  <si>
    <t>I09</t>
  </si>
  <si>
    <t>Catering</t>
  </si>
  <si>
    <t>I10</t>
  </si>
  <si>
    <t>Supply teacher insurance claims</t>
  </si>
  <si>
    <t>I11</t>
  </si>
  <si>
    <t>Other insurance claims</t>
  </si>
  <si>
    <t>I12</t>
  </si>
  <si>
    <t>Contributions to visits</t>
  </si>
  <si>
    <t>I13</t>
  </si>
  <si>
    <t>Donations/private funds</t>
  </si>
  <si>
    <t>TOTAL INCOME</t>
  </si>
  <si>
    <t>EXPENDITURE</t>
  </si>
  <si>
    <t>E01</t>
  </si>
  <si>
    <t>Teaching Staff</t>
  </si>
  <si>
    <t>E02</t>
  </si>
  <si>
    <t>Supply Staff</t>
  </si>
  <si>
    <t>E03</t>
  </si>
  <si>
    <t>Education Support Staff</t>
  </si>
  <si>
    <t>E04</t>
  </si>
  <si>
    <t>Premises staff</t>
  </si>
  <si>
    <t>E05</t>
  </si>
  <si>
    <t>Admin &amp; clerical staff</t>
  </si>
  <si>
    <t>E06</t>
  </si>
  <si>
    <t>Catering staff</t>
  </si>
  <si>
    <t>E07</t>
  </si>
  <si>
    <t>Cost of Other staff</t>
  </si>
  <si>
    <t>E08</t>
  </si>
  <si>
    <t>Indirect employee expenses</t>
  </si>
  <si>
    <t>TOTAL PAYROLL</t>
  </si>
  <si>
    <t>E09</t>
  </si>
  <si>
    <t>Staff development &amp; training</t>
  </si>
  <si>
    <t>E10</t>
  </si>
  <si>
    <t>Supply teacher insurance</t>
  </si>
  <si>
    <t>E11</t>
  </si>
  <si>
    <t>Staff related insurance</t>
  </si>
  <si>
    <t>E12</t>
  </si>
  <si>
    <t>Building maint and improvement</t>
  </si>
  <si>
    <t>E13</t>
  </si>
  <si>
    <t>Grounds maint and improvement</t>
  </si>
  <si>
    <t>E14</t>
  </si>
  <si>
    <t>Cleaning &amp; caretaking</t>
  </si>
  <si>
    <t>E15</t>
  </si>
  <si>
    <t>Water &amp; sewage</t>
  </si>
  <si>
    <t>E16</t>
  </si>
  <si>
    <t>Energy</t>
  </si>
  <si>
    <t>E17</t>
  </si>
  <si>
    <t>Rates</t>
  </si>
  <si>
    <t>E18</t>
  </si>
  <si>
    <t>Other occupation costs</t>
  </si>
  <si>
    <t>E19</t>
  </si>
  <si>
    <t>Learning resources (not ICT)</t>
  </si>
  <si>
    <t>E20</t>
  </si>
  <si>
    <t>ICT Learning resources</t>
  </si>
  <si>
    <t>E21</t>
  </si>
  <si>
    <t>Exam Fees</t>
  </si>
  <si>
    <t>E22</t>
  </si>
  <si>
    <t>Admin supplies</t>
  </si>
  <si>
    <t>E23</t>
  </si>
  <si>
    <t>Other insurance premiums</t>
  </si>
  <si>
    <t>E24</t>
  </si>
  <si>
    <t>Special facilities</t>
  </si>
  <si>
    <t>E25</t>
  </si>
  <si>
    <t>Catering supplies</t>
  </si>
  <si>
    <t>E26</t>
  </si>
  <si>
    <t>Agency supply staff</t>
  </si>
  <si>
    <t>E27</t>
  </si>
  <si>
    <t>Bought in prof. Services - curriculum</t>
  </si>
  <si>
    <t>E28</t>
  </si>
  <si>
    <t>Bought in prof. Services - other</t>
  </si>
  <si>
    <t>E29</t>
  </si>
  <si>
    <t>Loan interest</t>
  </si>
  <si>
    <t>E30</t>
  </si>
  <si>
    <t>Direct revenue financing</t>
  </si>
  <si>
    <t>TOTAL EXPENDITURE (INC PAYROLL)</t>
  </si>
  <si>
    <t>ANNEX 2</t>
  </si>
  <si>
    <t>Staffing Expenditure</t>
  </si>
  <si>
    <t>Cheques</t>
  </si>
  <si>
    <t>Other</t>
  </si>
  <si>
    <t>Total Gross Cheques Sent</t>
  </si>
  <si>
    <t>OLD STYLE ANNEX 2</t>
  </si>
  <si>
    <t xml:space="preserve">Staffing </t>
  </si>
  <si>
    <t>Staffing Estimate</t>
  </si>
  <si>
    <t>Cheque Entitlement</t>
  </si>
  <si>
    <t>Total Cheques Sent</t>
  </si>
  <si>
    <t>Cheques Balance</t>
  </si>
  <si>
    <t>Staffing Balance</t>
  </si>
  <si>
    <t>Final Settlement</t>
  </si>
  <si>
    <t>Total Cheques In</t>
  </si>
  <si>
    <t>Net Expenditure Out</t>
  </si>
  <si>
    <t>Effect on Bank Balance</t>
  </si>
  <si>
    <t>Settlement/Outturn Variance</t>
  </si>
  <si>
    <t>EBHAX</t>
  </si>
  <si>
    <t>EBBAN</t>
  </si>
  <si>
    <t>EBNAR</t>
  </si>
  <si>
    <t>EBNBN</t>
  </si>
  <si>
    <t>EBNBR</t>
  </si>
  <si>
    <t>EBNBP</t>
  </si>
  <si>
    <t>EBNBE</t>
  </si>
  <si>
    <t>EBHBL</t>
  </si>
  <si>
    <t>EBBBL</t>
  </si>
  <si>
    <t>EBNBY</t>
  </si>
  <si>
    <t>EBHBK</t>
  </si>
  <si>
    <t>EBBBK</t>
  </si>
  <si>
    <t>EBNCX</t>
  </si>
  <si>
    <t>EBNDG</t>
  </si>
  <si>
    <t>EBNBS</t>
  </si>
  <si>
    <t>EBNCV</t>
  </si>
  <si>
    <t>EBNAJ</t>
  </si>
  <si>
    <t>EBNCS</t>
  </si>
  <si>
    <t>EBHCT</t>
  </si>
  <si>
    <t>EBNDC</t>
  </si>
  <si>
    <t>EBHDD</t>
  </si>
  <si>
    <t>EBBDD</t>
  </si>
  <si>
    <t>EBNFK</t>
  </si>
  <si>
    <t>EBNFL</t>
  </si>
  <si>
    <t>EBHGL</t>
  </si>
  <si>
    <t>EBBGL</t>
  </si>
  <si>
    <t>EBNGB</t>
  </si>
  <si>
    <t>EBNGW</t>
  </si>
  <si>
    <t>EBHHE</t>
  </si>
  <si>
    <t>EBNHV</t>
  </si>
  <si>
    <t>EBNHN</t>
  </si>
  <si>
    <t>EBHKE</t>
  </si>
  <si>
    <t>EBBKE</t>
  </si>
  <si>
    <t>EBNKG</t>
  </si>
  <si>
    <t>EBNKN</t>
  </si>
  <si>
    <t>EBHLX</t>
  </si>
  <si>
    <t>EBNLE</t>
  </si>
  <si>
    <t>EBHLS</t>
  </si>
  <si>
    <t>EBBLS</t>
  </si>
  <si>
    <t>EBNLN</t>
  </si>
  <si>
    <t>EBHMB</t>
  </si>
  <si>
    <t>EBNMH</t>
  </si>
  <si>
    <t>EBNML</t>
  </si>
  <si>
    <t>EBNMN</t>
  </si>
  <si>
    <t>EBHMS</t>
  </si>
  <si>
    <t>EBBMS</t>
  </si>
  <si>
    <t>EBNNE</t>
  </si>
  <si>
    <t>EBNNP</t>
  </si>
  <si>
    <t>EBNNR</t>
  </si>
  <si>
    <t>EBNNT</t>
  </si>
  <si>
    <t>EBNPX</t>
  </si>
  <si>
    <t>EBNPN</t>
  </si>
  <si>
    <t>EBNPL</t>
  </si>
  <si>
    <t>EBNRA</t>
  </si>
  <si>
    <t>EBHRC</t>
  </si>
  <si>
    <t>EBBRC</t>
  </si>
  <si>
    <t>EBHRS</t>
  </si>
  <si>
    <t>EBBRS</t>
  </si>
  <si>
    <t>EBHRT</t>
  </si>
  <si>
    <t>EBBRT</t>
  </si>
  <si>
    <t>EBNSH</t>
  </si>
  <si>
    <t>EBNSM</t>
  </si>
  <si>
    <t>EBNSP</t>
  </si>
  <si>
    <t>EBNSK</t>
  </si>
  <si>
    <t>EBHSD</t>
  </si>
  <si>
    <t>EBBSD</t>
  </si>
  <si>
    <t>EBNWB</t>
  </si>
  <si>
    <t>EBNWH</t>
  </si>
  <si>
    <t>EBNWN</t>
  </si>
  <si>
    <t>EBHWL</t>
  </si>
  <si>
    <t>EBBWL</t>
  </si>
  <si>
    <t>EBPBS</t>
  </si>
  <si>
    <t>EBPCH</t>
  </si>
  <si>
    <t>EBPGA</t>
  </si>
  <si>
    <t>EBPSB</t>
  </si>
  <si>
    <t>EBPSA</t>
  </si>
  <si>
    <t>EBPSG</t>
  </si>
  <si>
    <t>EBPWE</t>
  </si>
  <si>
    <t>EBQBE</t>
  </si>
  <si>
    <t>EBQSC</t>
  </si>
  <si>
    <t>EBQMA</t>
  </si>
  <si>
    <t>EBGJS</t>
  </si>
  <si>
    <t>EBQSW</t>
  </si>
  <si>
    <t>EBQTT</t>
  </si>
  <si>
    <t>EBRAA</t>
  </si>
  <si>
    <t>EBKAB</t>
  </si>
  <si>
    <t>EBDAB</t>
  </si>
  <si>
    <t>EBRCK</t>
  </si>
  <si>
    <t>EBRHC</t>
  </si>
  <si>
    <t>EBRHN</t>
  </si>
  <si>
    <t>EBRHT</t>
  </si>
  <si>
    <t>EBRJM</t>
  </si>
  <si>
    <t>EBRTX</t>
  </si>
  <si>
    <t>EBRLW</t>
  </si>
  <si>
    <t>EBRLP</t>
  </si>
  <si>
    <t>EBRLG</t>
  </si>
  <si>
    <t>EBRLM</t>
  </si>
  <si>
    <t>EBRLC</t>
  </si>
  <si>
    <t>EBRLB</t>
  </si>
  <si>
    <t>EBKPA</t>
  </si>
  <si>
    <t>EBKPE</t>
  </si>
  <si>
    <t>EBKPG</t>
  </si>
  <si>
    <t>EBRSN</t>
  </si>
  <si>
    <t>EBRSS</t>
  </si>
  <si>
    <t>EBKPL</t>
  </si>
  <si>
    <t>EBDPL</t>
  </si>
  <si>
    <t>EBRTC</t>
  </si>
  <si>
    <t>EBRPN</t>
  </si>
  <si>
    <t>EBRTD</t>
  </si>
  <si>
    <t>EBRTE</t>
  </si>
  <si>
    <t>EBRPT</t>
  </si>
  <si>
    <t>EBKRD</t>
  </si>
  <si>
    <t>EBDRB</t>
  </si>
  <si>
    <t>EBRGA</t>
  </si>
  <si>
    <t>EBRRH</t>
  </si>
  <si>
    <t>EBRTH</t>
  </si>
  <si>
    <t>EBRSK</t>
  </si>
  <si>
    <t>EBKSA</t>
  </si>
  <si>
    <t>EBRSX</t>
  </si>
  <si>
    <t>EBKSG</t>
  </si>
  <si>
    <t>EBRSJ</t>
  </si>
  <si>
    <t>EBKSL</t>
  </si>
  <si>
    <t>EBDSL</t>
  </si>
  <si>
    <t>EBRTP</t>
  </si>
  <si>
    <t>EBKTB</t>
  </si>
  <si>
    <t>EBKTD</t>
  </si>
  <si>
    <t>EBDTD</t>
  </si>
  <si>
    <t>EBRTS</t>
  </si>
  <si>
    <t>EBKTL</t>
  </si>
  <si>
    <t>EBRTV</t>
  </si>
  <si>
    <t>EBREM</t>
  </si>
  <si>
    <t>EBMSK</t>
  </si>
  <si>
    <t>ECBWP</t>
  </si>
  <si>
    <t>ECBRP</t>
  </si>
  <si>
    <t>ECBAD</t>
  </si>
  <si>
    <t>ECBBH</t>
  </si>
  <si>
    <t>ECBDQ</t>
  </si>
  <si>
    <t>ECBEH</t>
  </si>
  <si>
    <t>ECBGS</t>
  </si>
  <si>
    <t>ECBKF</t>
  </si>
  <si>
    <t>ECBLG</t>
  </si>
  <si>
    <t>ECCHP</t>
  </si>
  <si>
    <t>ECBPA</t>
  </si>
  <si>
    <t>ECBTP</t>
  </si>
  <si>
    <t>ECBSS</t>
  </si>
  <si>
    <t>ECCWQ</t>
  </si>
  <si>
    <t>ECDAR</t>
  </si>
  <si>
    <t>ECDSH</t>
  </si>
  <si>
    <t>ECDSM</t>
  </si>
  <si>
    <t>ECFLX</t>
  </si>
  <si>
    <t>ECFKX</t>
  </si>
  <si>
    <t>ECEAS</t>
  </si>
  <si>
    <t>ECEMB</t>
  </si>
  <si>
    <t>ECEBC</t>
  </si>
  <si>
    <t>ECECA</t>
  </si>
  <si>
    <t>ECEDA</t>
  </si>
  <si>
    <t>ECEED</t>
  </si>
  <si>
    <t>ECEND</t>
  </si>
  <si>
    <t>ECESE</t>
  </si>
  <si>
    <t>ECELM</t>
  </si>
  <si>
    <t>ECESM</t>
  </si>
  <si>
    <t>ECEJN</t>
  </si>
  <si>
    <t>ECEFX</t>
  </si>
  <si>
    <t>EDDRA</t>
  </si>
  <si>
    <t>EDEDC</t>
  </si>
  <si>
    <t>EDEDE</t>
  </si>
  <si>
    <t>EDADG</t>
  </si>
  <si>
    <t>EDEDH</t>
  </si>
  <si>
    <t>EDERL</t>
  </si>
  <si>
    <t>EDSMD</t>
  </si>
  <si>
    <t>EDSPM</t>
  </si>
  <si>
    <t>EDSPS</t>
  </si>
  <si>
    <t>EDSRB</t>
  </si>
  <si>
    <t>EDPDS</t>
  </si>
  <si>
    <t>EDADW</t>
  </si>
  <si>
    <t>Anfield Infant</t>
  </si>
  <si>
    <t>Arnot (Community) Primary</t>
  </si>
  <si>
    <t>Banks Road JMI</t>
  </si>
  <si>
    <t>Barlows Primary</t>
  </si>
  <si>
    <t>Beaufort Park Primary</t>
  </si>
  <si>
    <t>Belle Vale JMI Primary</t>
  </si>
  <si>
    <t>Blackmoor Park Junior</t>
  </si>
  <si>
    <t>Blackmoor Park Infants'</t>
  </si>
  <si>
    <t>Blueberry Park Primary</t>
  </si>
  <si>
    <t>Booker Avenue Junior</t>
  </si>
  <si>
    <t>Booker Avenue Infant</t>
  </si>
  <si>
    <t>Broadgreen Primary</t>
  </si>
  <si>
    <t>Broad Square Community Primary</t>
  </si>
  <si>
    <t>Corinthian Community Primary</t>
  </si>
  <si>
    <t>Cross Farm JMI</t>
  </si>
  <si>
    <t>Croxteth Community Primary</t>
  </si>
  <si>
    <t>Dovecot JMI</t>
  </si>
  <si>
    <t>Dovedale Junior</t>
  </si>
  <si>
    <t>Dovedale Infant</t>
  </si>
  <si>
    <t>Fazakerley Primary</t>
  </si>
  <si>
    <t>Florence Melly Community Primary</t>
  </si>
  <si>
    <t>Gilmour Junior</t>
  </si>
  <si>
    <t>Gilmour Infant</t>
  </si>
  <si>
    <t>Greenbank Primary</t>
  </si>
  <si>
    <t>Gwladys Street Primary and Nursery</t>
  </si>
  <si>
    <t>Hey Green Community Primary</t>
  </si>
  <si>
    <t>Hope Valley Community Primary</t>
  </si>
  <si>
    <t>Hunts Cross</t>
  </si>
  <si>
    <t>Kensington Community Primary Junior</t>
  </si>
  <si>
    <t>Kensington Community Primary Infant</t>
  </si>
  <si>
    <t>Kingsley Community</t>
  </si>
  <si>
    <t>Knotty Ash Primary</t>
  </si>
  <si>
    <t>Lawrence Community Primary</t>
  </si>
  <si>
    <t>Leamington Community Primary</t>
  </si>
  <si>
    <t>Lister Junior</t>
  </si>
  <si>
    <t>Lister Drive Infants'</t>
  </si>
  <si>
    <t>Longmoor Community Primary</t>
  </si>
  <si>
    <t>Mab Lane JMI</t>
  </si>
  <si>
    <t>Matthew Arnold Primary</t>
  </si>
  <si>
    <t>New Heights High</t>
  </si>
  <si>
    <t>Middlefield Primary</t>
  </si>
  <si>
    <t>Mosspits Junior</t>
  </si>
  <si>
    <t>Mosspits Infant</t>
  </si>
  <si>
    <t>New Park Primary</t>
  </si>
  <si>
    <t>The Norman Pannell</t>
  </si>
  <si>
    <t>Northcote Primary</t>
  </si>
  <si>
    <t>Northway Primary and Nursery School</t>
  </si>
  <si>
    <t>Phoenix Primary</t>
  </si>
  <si>
    <t>Pinehurst Primary</t>
  </si>
  <si>
    <t>Pleasant Street Primary</t>
  </si>
  <si>
    <t>Ranworth Square Junior Mixed and Infant</t>
  </si>
  <si>
    <t>Rice Lane Junior</t>
  </si>
  <si>
    <t>Rice Lane Infant and Nursery</t>
  </si>
  <si>
    <t>Roscoe Junior</t>
  </si>
  <si>
    <t>Roscoe Infant</t>
  </si>
  <si>
    <t>Rudston Junior</t>
  </si>
  <si>
    <t>Rudston Infant</t>
  </si>
  <si>
    <t>St Michael-in-the-Hamlet Primary</t>
  </si>
  <si>
    <t>Smithdown Primary</t>
  </si>
  <si>
    <t>Stockton Wood Primary</t>
  </si>
  <si>
    <t>Sudley Junior</t>
  </si>
  <si>
    <t>Sudley Infant</t>
  </si>
  <si>
    <t>Wellesbourne Primary</t>
  </si>
  <si>
    <t>Whitefield JMI</t>
  </si>
  <si>
    <t>Windsor Community Primary</t>
  </si>
  <si>
    <t>Woolton Junior</t>
  </si>
  <si>
    <t>Woolton Infant</t>
  </si>
  <si>
    <t>Bishop Martin C of E Primary</t>
  </si>
  <si>
    <t>Childwall C of E Primary</t>
  </si>
  <si>
    <t>Garston C of E Primary</t>
  </si>
  <si>
    <t>Kirkdale, St Lawrence C of E Primary</t>
  </si>
  <si>
    <t>St Anne's C of E Primary</t>
  </si>
  <si>
    <t>St Margaret of Antioch C of E Primary</t>
  </si>
  <si>
    <t>St Mary's  C of E Primary, West Derby</t>
  </si>
  <si>
    <t>The Beacon C of E Primary</t>
  </si>
  <si>
    <t>St Cleopas' C of E Primary</t>
  </si>
  <si>
    <t>St Margaret's Anfield C of E Primary</t>
  </si>
  <si>
    <t>St Silas C of E Primary</t>
  </si>
  <si>
    <t>Walton St Mary C of E Primary</t>
  </si>
  <si>
    <t>Wavertree C of E</t>
  </si>
  <si>
    <t>Blessed Sacrament Catholic Junior</t>
  </si>
  <si>
    <t>Blessed Sacrament Catholic Infant</t>
  </si>
  <si>
    <t>Christ The King Catholic Primary</t>
  </si>
  <si>
    <t>Holy Name Catholic Primary</t>
  </si>
  <si>
    <t>Holy Trinity Catholic Primary</t>
  </si>
  <si>
    <t>Much Woolton Catholic Primary</t>
  </si>
  <si>
    <t>Our Lady and St Philomena's Catholic Primary</t>
  </si>
  <si>
    <t>Our Lady and St Swithin's Catholic Primary</t>
  </si>
  <si>
    <t>Our Lady of the Assumption Catholic Primary</t>
  </si>
  <si>
    <t>Our Lady of Good Help Catholic Primary</t>
  </si>
  <si>
    <t>Our Lady Immaculate Catholic Primary</t>
  </si>
  <si>
    <t>Our Lady of Mount Carmel Catholic Primary</t>
  </si>
  <si>
    <t>Our Lady's Bishop Eton Catholic Primary</t>
  </si>
  <si>
    <t>Sacred Heart Catholic Primary</t>
  </si>
  <si>
    <t>St Ambrose's Catholic Primary</t>
  </si>
  <si>
    <t>St Anne's Catholic Primary</t>
  </si>
  <si>
    <t>St Anthony Of Padua Catholic Primary</t>
  </si>
  <si>
    <t>St Austin's Catholic Primary</t>
  </si>
  <si>
    <t>St Cecilia's Catholic Junior</t>
  </si>
  <si>
    <t>St Cecilia's Catholic Infant</t>
  </si>
  <si>
    <t>St Charles' Catholic Primary</t>
  </si>
  <si>
    <t>St Christopher's Catholic Primary</t>
  </si>
  <si>
    <t>St Clare's Catholic Primary</t>
  </si>
  <si>
    <t>St Cuthbert's Primary</t>
  </si>
  <si>
    <t>St Finbar's Catholic Primary</t>
  </si>
  <si>
    <t>St Francis De Sales Catholic Junior Mixed</t>
  </si>
  <si>
    <t>St Francis De Sales Catholic Inf &amp; Nursery</t>
  </si>
  <si>
    <t>St Francis of Assisi Catholic Primary</t>
  </si>
  <si>
    <t>St Gregory's Catholic JMI</t>
  </si>
  <si>
    <t>St Hugh's Catholic Primary</t>
  </si>
  <si>
    <t>St John's Catholic JM &amp; Infant</t>
  </si>
  <si>
    <t>St Malachy's Catholic Primary</t>
  </si>
  <si>
    <t>St Matthew's Catholic JM &amp; Infant</t>
  </si>
  <si>
    <t>St Michael's Catholic Primary</t>
  </si>
  <si>
    <t>St Nicholas' Catholic Primary</t>
  </si>
  <si>
    <t>St Oswald's Catholic Junior</t>
  </si>
  <si>
    <t>St Oswald's Catholic Infant</t>
  </si>
  <si>
    <t>St Paschal Baylon Catholic Primary</t>
  </si>
  <si>
    <t>St Patrick's Catholic Primary</t>
  </si>
  <si>
    <t>St Paul's Catholic Junior</t>
  </si>
  <si>
    <t>St Paul's and St Timothy's Catholic Infant</t>
  </si>
  <si>
    <t>St Sebastian's Catholic JMI</t>
  </si>
  <si>
    <t>St Teresa's Catholic Junior</t>
  </si>
  <si>
    <t>St Vincent de Paul Catholic Primary</t>
  </si>
  <si>
    <t>Emmaus C of E and Catholic Primary</t>
  </si>
  <si>
    <t>King David Primary</t>
  </si>
  <si>
    <t>Anfield Community Comprehensive</t>
  </si>
  <si>
    <t>Breckfield Community Comprehensive</t>
  </si>
  <si>
    <t>Broadgreen High</t>
  </si>
  <si>
    <t>Calderstones</t>
  </si>
  <si>
    <t>Croxteth Community Comprehensive</t>
  </si>
  <si>
    <t>Fazakerley High</t>
  </si>
  <si>
    <t>Gateacre Community Comprehensive</t>
  </si>
  <si>
    <t>Shorefields</t>
  </si>
  <si>
    <t>West Derby</t>
  </si>
  <si>
    <t>St Hilda's C of E High</t>
  </si>
  <si>
    <t>The Blue Coat</t>
  </si>
  <si>
    <t>King David High</t>
  </si>
  <si>
    <t>Archbishop Beck Catholic High</t>
  </si>
  <si>
    <t>Bellerive Catholic High FCJ</t>
  </si>
  <si>
    <t>Broughton Hall High, A Technology College</t>
  </si>
  <si>
    <t>Campion Catholic High</t>
  </si>
  <si>
    <t>Cardinal Heenan Catholic High</t>
  </si>
  <si>
    <t>De La Salle Catholic High</t>
  </si>
  <si>
    <t>Notre Dame Catholic College</t>
  </si>
  <si>
    <t>St Edward's College</t>
  </si>
  <si>
    <t>St Julie's Catholic High</t>
  </si>
  <si>
    <t>St Francis Xavier's College</t>
  </si>
  <si>
    <t>Abbot's Lea</t>
  </si>
  <si>
    <t>Clifford Holroyde</t>
  </si>
  <si>
    <t>Ernest Cookson</t>
  </si>
  <si>
    <t>Greenways</t>
  </si>
  <si>
    <t>Hope</t>
  </si>
  <si>
    <t>Lower Lee</t>
  </si>
  <si>
    <t>Millstead Special Needs Primary</t>
  </si>
  <si>
    <t>Palmerston</t>
  </si>
  <si>
    <t>Princes</t>
  </si>
  <si>
    <t>Redbridge High</t>
  </si>
  <si>
    <t>Sandfield Park</t>
  </si>
  <si>
    <t>White Thorn</t>
  </si>
  <si>
    <t>CFR CONVERSION</t>
  </si>
  <si>
    <t>CFR HEADING TOTAL</t>
  </si>
  <si>
    <t>CFR</t>
  </si>
  <si>
    <t>School</t>
  </si>
  <si>
    <t>April</t>
  </si>
  <si>
    <t>July</t>
  </si>
  <si>
    <t>Sept</t>
  </si>
  <si>
    <t>Jan</t>
  </si>
  <si>
    <t>Total Cash Advances</t>
  </si>
  <si>
    <t>Monksdown Primary</t>
  </si>
  <si>
    <t>Springwood Heath Primary</t>
  </si>
  <si>
    <t>All Saints' Catholic Primary</t>
  </si>
  <si>
    <t>Holy Cross Catholic Primary</t>
  </si>
  <si>
    <t>RESOURCE</t>
  </si>
  <si>
    <t>CODE</t>
  </si>
  <si>
    <t>REFERENCE</t>
  </si>
  <si>
    <t>ALCB6</t>
  </si>
  <si>
    <t>ALCB9</t>
  </si>
  <si>
    <t>CI01</t>
  </si>
  <si>
    <t>ALCD6</t>
  </si>
  <si>
    <t>ALCD9</t>
  </si>
  <si>
    <t>ALCE9</t>
  </si>
  <si>
    <t xml:space="preserve">B101 </t>
  </si>
  <si>
    <t>CE01</t>
  </si>
  <si>
    <t>B101 R32</t>
  </si>
  <si>
    <t>B101 S38</t>
  </si>
  <si>
    <t xml:space="preserve">B321  </t>
  </si>
  <si>
    <t>CE02</t>
  </si>
  <si>
    <t>B321 R32</t>
  </si>
  <si>
    <t>B321 S38</t>
  </si>
  <si>
    <t xml:space="preserve">B571  </t>
  </si>
  <si>
    <t>CE03</t>
  </si>
  <si>
    <t>B571 R32</t>
  </si>
  <si>
    <t>B571 S38</t>
  </si>
  <si>
    <t xml:space="preserve">B672  </t>
  </si>
  <si>
    <t>CE04</t>
  </si>
  <si>
    <t>B672 R32</t>
  </si>
  <si>
    <t>B672 S38</t>
  </si>
  <si>
    <t>SCHOOLS BUDGET SHARE IN SIMS</t>
  </si>
  <si>
    <t>TABLE 2</t>
  </si>
  <si>
    <t>MAY BE LEGIT - PAYROLL</t>
  </si>
  <si>
    <t>ROGUE</t>
  </si>
  <si>
    <t>Revised Variance</t>
  </si>
  <si>
    <t>CI04</t>
  </si>
  <si>
    <t>EANCH</t>
  </si>
  <si>
    <t>EANEA</t>
  </si>
  <si>
    <t>EANEV</t>
  </si>
  <si>
    <t>EANST</t>
  </si>
  <si>
    <t>EANAB</t>
  </si>
  <si>
    <t>Code</t>
  </si>
  <si>
    <t>Settlements</t>
  </si>
  <si>
    <t>Abercromby Nursery and Community</t>
  </si>
  <si>
    <t>Chatham Place Nursery</t>
  </si>
  <si>
    <t>East Prescot Road Nursery</t>
  </si>
  <si>
    <t>Everton Early Childhood Centre</t>
  </si>
  <si>
    <t>Ellergreen Early Years Centre</t>
  </si>
  <si>
    <t>Total Primary, Secondary &amp; Special</t>
  </si>
  <si>
    <t>Payroll</t>
  </si>
  <si>
    <t>Balance (from Schools Rec Team)</t>
  </si>
  <si>
    <t>Variance</t>
  </si>
  <si>
    <t>Settlement (from Schools Rec Team)</t>
  </si>
  <si>
    <t>Closed?</t>
  </si>
  <si>
    <t>NET EXPENDITURE</t>
  </si>
  <si>
    <t>VARIANCE WITH QSP</t>
  </si>
  <si>
    <t>LEA Bank</t>
  </si>
  <si>
    <t>Less School Staffing Expenditure</t>
  </si>
  <si>
    <t>Less Cash Advanced to School</t>
  </si>
  <si>
    <t>School Bank</t>
  </si>
  <si>
    <t>Cash Advanced by LEA</t>
  </si>
  <si>
    <t>Plus Income Received</t>
  </si>
  <si>
    <t>Less Chequebook Expenditure</t>
  </si>
  <si>
    <t>School Bank Balance for Year</t>
  </si>
  <si>
    <t>Outturn for Year (LEA + School)</t>
  </si>
  <si>
    <t>EBKFA</t>
  </si>
  <si>
    <t>EBDTL</t>
  </si>
  <si>
    <t>EBRTY</t>
  </si>
  <si>
    <t>EDMDF</t>
  </si>
  <si>
    <t>EDMDK</t>
  </si>
  <si>
    <t>EDMDV</t>
  </si>
  <si>
    <t>Childwall Valley Primary</t>
  </si>
  <si>
    <t>need link</t>
  </si>
  <si>
    <t>Move Bals</t>
  </si>
  <si>
    <t>Closures</t>
  </si>
  <si>
    <t>Total Closures</t>
  </si>
  <si>
    <t>05/06</t>
  </si>
  <si>
    <t>Link to Claire stuff</t>
  </si>
  <si>
    <t>A</t>
  </si>
  <si>
    <t>C</t>
  </si>
  <si>
    <t>B</t>
  </si>
  <si>
    <t>LEA Bank Balance (Settlement)</t>
  </si>
  <si>
    <t>Ashfield</t>
  </si>
  <si>
    <t>checked with school SIMS printout</t>
  </si>
  <si>
    <t>checked with alca</t>
  </si>
  <si>
    <t>The Alsop High School</t>
  </si>
  <si>
    <t>St Benedict's College</t>
  </si>
  <si>
    <t>St Teresa's of Lisieux Catholic Infant</t>
  </si>
  <si>
    <t>The Trinity Catholic Primary</t>
  </si>
  <si>
    <t>Faith Primary</t>
  </si>
  <si>
    <t>Deficits</t>
  </si>
  <si>
    <t>Surpluses</t>
  </si>
  <si>
    <t>Learning Networks</t>
  </si>
  <si>
    <t>Less Learning Networks</t>
  </si>
  <si>
    <t>Add Back Central Payment for Learning Networks</t>
  </si>
  <si>
    <t>SUM OF ALL BALANCES</t>
  </si>
  <si>
    <t>2006/07 EXPENDITURE ANALYSIS</t>
  </si>
  <si>
    <t>2006/07 Balance</t>
  </si>
  <si>
    <t>Balance B/Fwd 31st March 2006</t>
  </si>
  <si>
    <t>Balance C/Fwd 31st March 2007</t>
  </si>
  <si>
    <t>2006/07 CASH SETTLEMENT</t>
  </si>
  <si>
    <t>2006/07 Balance (LEA + School)</t>
  </si>
  <si>
    <t xml:space="preserve">EEGDV </t>
  </si>
  <si>
    <t>EEGDV</t>
  </si>
  <si>
    <t>LLP</t>
  </si>
  <si>
    <t>Topslice</t>
  </si>
  <si>
    <t>I18</t>
  </si>
  <si>
    <t>Community focused extended school facilities Income</t>
  </si>
  <si>
    <t>Additional Grant for Schools</t>
  </si>
  <si>
    <t>High Needs Top Up</t>
  </si>
  <si>
    <t>Posdt 16 Funding</t>
  </si>
  <si>
    <t>LDL HR Payroll</t>
  </si>
  <si>
    <t>2007/08 FORMULA ALLOCATION</t>
  </si>
  <si>
    <t>CUMULATIVE REVENUE (OUTTURN) BALANCE AT 31 MARCH 2007</t>
  </si>
  <si>
    <t>B03 FORMULA CAPITAL BALANCE AT 31 MARCH 2007</t>
  </si>
  <si>
    <t>B04 SEED CHALLENGE BALANCE AT 31 MARCH 2007</t>
  </si>
  <si>
    <t>B05 OTHER CAPITAL BALANCES AT 31 MARCH 2007</t>
  </si>
  <si>
    <t>TOTAL SCHOOLS BUDGET SHARE IN SIMS 2007/08</t>
  </si>
  <si>
    <t>I15</t>
  </si>
  <si>
    <t>Pupil focused extended school funding and/or grants</t>
  </si>
  <si>
    <t>I16</t>
  </si>
  <si>
    <t>Community focused extended school funding and/or grants</t>
  </si>
  <si>
    <t>I17</t>
  </si>
  <si>
    <t>Community focused extended school facilities income</t>
  </si>
  <si>
    <t>I14</t>
  </si>
  <si>
    <t>SSG Pupil focused</t>
  </si>
  <si>
    <t>E31</t>
  </si>
  <si>
    <t>Community focused extended school staff</t>
  </si>
  <si>
    <t>E32</t>
  </si>
  <si>
    <t>Community focused extended school costs</t>
  </si>
  <si>
    <t>Everton Children and Family Centre.</t>
  </si>
  <si>
    <t>Blackmoor Park Infants</t>
  </si>
  <si>
    <t>Breckfield County Primary</t>
  </si>
  <si>
    <t>Florence Melly Primary</t>
  </si>
  <si>
    <t>Kingsley Community Primary</t>
  </si>
  <si>
    <t>Leamington Primary</t>
  </si>
  <si>
    <t>Lister Drive Infant</t>
  </si>
  <si>
    <t>Longmoor Primary</t>
  </si>
  <si>
    <t>Norman Pannell Primary</t>
  </si>
  <si>
    <t>Northway Primary</t>
  </si>
  <si>
    <t>Ranworth Square Primary</t>
  </si>
  <si>
    <t>Stockton Wood Community Primary</t>
  </si>
  <si>
    <t>St Margaret of Antioch C of E (Aided) Primary</t>
  </si>
  <si>
    <t>St Cuthbert's Catholic Primary</t>
  </si>
  <si>
    <t>St John's Catholic Primary</t>
  </si>
  <si>
    <t>St Matthew's Catholic Primary</t>
  </si>
  <si>
    <t>St Teresa of Lisieux Catholic Infant</t>
  </si>
  <si>
    <t>The Alsop High</t>
  </si>
  <si>
    <t>Childwall</t>
  </si>
  <si>
    <t>Croxteth Comprehensive</t>
  </si>
  <si>
    <t>Holly Lodge Girls College</t>
  </si>
  <si>
    <t>New Heys Community Comprehensive</t>
  </si>
  <si>
    <t>Parklands High</t>
  </si>
  <si>
    <t>Archbishop Blanch C of E VA High</t>
  </si>
  <si>
    <t>St Margaret's C of E VA High</t>
  </si>
  <si>
    <t>Bellerive Catholic High</t>
  </si>
  <si>
    <t>Broughton Hall High</t>
  </si>
  <si>
    <t>St John Bosco Arts College</t>
  </si>
  <si>
    <t>EDMDB</t>
  </si>
  <si>
    <t>Bank View</t>
  </si>
  <si>
    <t>Meadow Bank Secondary</t>
  </si>
  <si>
    <t>Mersey View Secondary</t>
  </si>
  <si>
    <t>Princes Primary</t>
  </si>
  <si>
    <t>Broadgreen Primary  (Jan-07 Paid Early)</t>
  </si>
  <si>
    <t>Garston C of E Primary  (11/12ths)</t>
  </si>
  <si>
    <t>Faith Primary (Joint Denomination)</t>
  </si>
  <si>
    <t>Archbishop Beck Catholic High School</t>
  </si>
  <si>
    <t>Bank View High School       [ 7/12ths]</t>
  </si>
  <si>
    <t>LDL</t>
  </si>
  <si>
    <t>External</t>
  </si>
  <si>
    <t>Both</t>
  </si>
  <si>
    <t>Closed</t>
  </si>
  <si>
    <t>Formula Allocation</t>
  </si>
  <si>
    <t>SAP</t>
  </si>
  <si>
    <t>MAY BE LEGIT - PAYROLL but not on old code list</t>
  </si>
  <si>
    <t>Variance with SAP</t>
  </si>
  <si>
    <t>Is opening Balance variance?</t>
  </si>
  <si>
    <t>Closing Balance</t>
  </si>
  <si>
    <t>Opening Balance</t>
  </si>
  <si>
    <t>Cash Settlement</t>
  </si>
  <si>
    <t>code</t>
  </si>
  <si>
    <t>OK</t>
  </si>
  <si>
    <t>e22</t>
  </si>
  <si>
    <t>e19</t>
  </si>
  <si>
    <t>Please note DO NOT adjust SIMS unless informed to do so by the LEA.</t>
  </si>
  <si>
    <t>Less PLO</t>
  </si>
  <si>
    <t>PLO</t>
  </si>
  <si>
    <t>Add Back Central Payment for PLO</t>
  </si>
  <si>
    <t>April 2007</t>
  </si>
  <si>
    <t>July 2007</t>
  </si>
  <si>
    <t>September 2007</t>
  </si>
  <si>
    <t>January 2008</t>
  </si>
  <si>
    <t>Final 2007/08 Settlement (C-D)</t>
  </si>
  <si>
    <t>Netxp 07/08</t>
  </si>
  <si>
    <t>Balances March 2008</t>
  </si>
  <si>
    <t>link to t/</t>
  </si>
  <si>
    <t xml:space="preserve"> download sap</t>
  </si>
  <si>
    <t>needs changing</t>
  </si>
  <si>
    <t>Staff Exp 07/08</t>
  </si>
  <si>
    <t>sap download</t>
  </si>
  <si>
    <t>Total Cash Advs 07/08</t>
  </si>
  <si>
    <t>Claw Back</t>
  </si>
  <si>
    <t xml:space="preserve">Add Back Claw Back </t>
  </si>
  <si>
    <t>Less Claw Back</t>
  </si>
  <si>
    <t xml:space="preserve"> G.</t>
  </si>
  <si>
    <t xml:space="preserve"> H</t>
  </si>
  <si>
    <t>needs checking</t>
  </si>
  <si>
    <t>Long</t>
  </si>
  <si>
    <t>HEADING</t>
  </si>
  <si>
    <t>DESCRIPTION</t>
  </si>
  <si>
    <t>Teachers Midday Supervision Payments</t>
  </si>
  <si>
    <t>Full-Time Teachers Pay</t>
  </si>
  <si>
    <t>Threshold Pay</t>
  </si>
  <si>
    <t>Leadership Grant Rebate</t>
  </si>
  <si>
    <t>Foreign Language Assistants Pay</t>
  </si>
  <si>
    <t>Headteachers And Deputies Pay</t>
  </si>
  <si>
    <t>Part-Time Teachers Pay</t>
  </si>
  <si>
    <t>Supply Staff Pay (Daily Rate Teachers)</t>
  </si>
  <si>
    <t>National Insurance - Employers Contribution (Teachers)</t>
  </si>
  <si>
    <t>Superannuation - Employers Contribution (Teachers)</t>
  </si>
  <si>
    <t>School Clerks/Bursars Pay (Monthly Paid)</t>
  </si>
  <si>
    <t>School Secretaries Pay (Secondary)</t>
  </si>
  <si>
    <t>School Clerks Pay (Weekly Paid)</t>
  </si>
  <si>
    <t>School Clerks/Bursar Overtime (Monthly Paid)</t>
  </si>
  <si>
    <t>School Secretaries Overtime (Secondary)</t>
  </si>
  <si>
    <t>School Clerks Overtime (Weekly Paid)</t>
  </si>
  <si>
    <t>National Insurance - Employers Contribution (Admin. Staff)</t>
  </si>
  <si>
    <t>Superannuation - Employers Contribution (Admin. Staff)</t>
  </si>
  <si>
    <t>General Professional Pay - Learning Mentors, Outreach Worker, Counsellor</t>
  </si>
  <si>
    <t>Librarians Pay</t>
  </si>
  <si>
    <t>Technicians Pay</t>
  </si>
  <si>
    <t>Officer In Charge Pay (Matron, Housekeeper)</t>
  </si>
  <si>
    <t>Nursery Nurses Pay</t>
  </si>
  <si>
    <t>Instructor Pay (Pianist etc.)</t>
  </si>
  <si>
    <t>General Professional Overtime</t>
  </si>
  <si>
    <t>Librarians Overtime</t>
  </si>
  <si>
    <t>Technicians Overtime</t>
  </si>
  <si>
    <t>Officer In Charge Overtime</t>
  </si>
  <si>
    <t>Nursery Nurses Overtime</t>
  </si>
  <si>
    <t>National Insurance - Employers Contribution (Professional Staff) 12122, 12123, 12125, 12127</t>
  </si>
  <si>
    <t>Superannuation - Employers Contribution (Professional Staff)</t>
  </si>
  <si>
    <t>Youth Staff Pay</t>
  </si>
  <si>
    <t>National Insurance - Employers Contribution (Youth Staff)</t>
  </si>
  <si>
    <t>Superannuation - Employers Contribution (Youth Staff)</t>
  </si>
  <si>
    <t>Residential Care Assistant Pay</t>
  </si>
  <si>
    <t>General Domestic Pay (Incl. Maid, Laundry, Sewing)</t>
  </si>
  <si>
    <t>Cook Pay</t>
  </si>
  <si>
    <t>Pupil Premium</t>
  </si>
  <si>
    <t>Kitchen/Meals Assistant Pay</t>
  </si>
  <si>
    <t>Midday Supervisory Assistant Pay</t>
  </si>
  <si>
    <t>Residential Care Assistant Overtime</t>
  </si>
  <si>
    <t>General Domestic Overtime</t>
  </si>
  <si>
    <t>Cook Overtime</t>
  </si>
  <si>
    <t>Kitchen/Meals Assistant Overtime</t>
  </si>
  <si>
    <t>Midday Supervisory Assistant Overtime</t>
  </si>
  <si>
    <t>National Insurance - Employers Contribution (Residential &amp; Meals Staff)</t>
  </si>
  <si>
    <t>Superannuation - Employers Contribution (Residential &amp; Meals Staff)</t>
  </si>
  <si>
    <t>Caretakers Pay</t>
  </si>
  <si>
    <t>Security Pay</t>
  </si>
  <si>
    <t>Cleaner/Cleaner In Charge Pay</t>
  </si>
  <si>
    <t>Caretakers Casual Overtime</t>
  </si>
  <si>
    <t>Security Casual Overtime</t>
  </si>
  <si>
    <t>Cleaner/Cleaner In Charge Casual Overtime</t>
  </si>
  <si>
    <t>Caretakers Contractual Overtime</t>
  </si>
  <si>
    <t>Security Contractual Overtime</t>
  </si>
  <si>
    <t>Cleaner/Cleaner In Charge Contractual Overtime</t>
  </si>
  <si>
    <t>National Insurance - Employers Contribution (Premises Staff)</t>
  </si>
  <si>
    <t>Superannuation - Employers Contribution (Premises Staff)</t>
  </si>
  <si>
    <t>Operative, Gardeners Pay</t>
  </si>
  <si>
    <t>Attendant Pay (Domestic Science)</t>
  </si>
  <si>
    <t>Welfare Assistants Pay (Weekly Waged)</t>
  </si>
  <si>
    <t>Welfare Assistants Pay (Salaried)</t>
  </si>
  <si>
    <t>General Assistants Pay</t>
  </si>
  <si>
    <t>Sundry Manual Pay (Pool Supervisor, Odd Job, Labourer, Model)</t>
  </si>
  <si>
    <t>Operative, Gardeners Overtime</t>
  </si>
  <si>
    <t>Attendant Overtime</t>
  </si>
  <si>
    <t>Welfare Assistants Overtime (Weekly Waged)</t>
  </si>
  <si>
    <t>Welfare Assistants Overtime (Salaried)</t>
  </si>
  <si>
    <t>General Assistants Overtime</t>
  </si>
  <si>
    <t>Sundry Manual Overtime</t>
  </si>
  <si>
    <t>Operative, Gardeners Bonus</t>
  </si>
  <si>
    <t>National Insurance - Employers Contribution (Sundry Staff) 17171, 17179</t>
  </si>
  <si>
    <t>Superannuation - Employers Contribution (Sundry Staff)</t>
  </si>
  <si>
    <t>Severance Payments (Non Teaching)</t>
  </si>
  <si>
    <t>Severance Payments (Teaching)</t>
  </si>
  <si>
    <t>PRC - Lump Sum</t>
  </si>
  <si>
    <t>Fuel Oil</t>
  </si>
  <si>
    <t>Electricity</t>
  </si>
  <si>
    <t>Gas</t>
  </si>
  <si>
    <t>Unified Business Rates - Liverpool</t>
  </si>
  <si>
    <t>Swimming Pools, Sports Centres And Other Rented Premises</t>
  </si>
  <si>
    <t>Detached Playing Fields</t>
  </si>
  <si>
    <t>Metered Water</t>
  </si>
  <si>
    <t>Water Rates (Sewerage And Surface Water etc.)</t>
  </si>
  <si>
    <t>General (e.g. Windows, Caretakers Supplies)</t>
  </si>
  <si>
    <t>Security, Alarm Call Out, Fire Inspection</t>
  </si>
  <si>
    <t>Premises Insurance</t>
  </si>
  <si>
    <t>Building/Premises Improvement Works</t>
  </si>
  <si>
    <t>Building/Premises Repairs And Maintenance</t>
  </si>
  <si>
    <t>Grounds Maintenance Contract</t>
  </si>
  <si>
    <t>Swimming Pool Maintenance Contract</t>
  </si>
  <si>
    <t>Direct Revenue Financing</t>
  </si>
  <si>
    <t>Direct Revenue Financing (To Capital Income)</t>
  </si>
  <si>
    <t>P.F.I. Caretakers &amp; Cleaners</t>
  </si>
  <si>
    <t>Direct Purchase (Minibus etc.)</t>
  </si>
  <si>
    <t>General Running Costs (Minibus etc.)</t>
  </si>
  <si>
    <t>Minibus Insurance</t>
  </si>
  <si>
    <t>Bus Hire</t>
  </si>
  <si>
    <t>Staff Travelling Expenses (Taxis, Trains, Public Transport) - Payroll Only</t>
  </si>
  <si>
    <t>Pupils Public Transport</t>
  </si>
  <si>
    <t>Non Payroll Staff Travel Expenses</t>
  </si>
  <si>
    <t>Car Allowances - Payroll Only</t>
  </si>
  <si>
    <t>Catering Equipment &amp; Other Catering Supplies</t>
  </si>
  <si>
    <t>Provisions General</t>
  </si>
  <si>
    <t>Catering Contract</t>
  </si>
  <si>
    <t>Clothing And Uniforms (Pupils)</t>
  </si>
  <si>
    <t>Clothing And Uniforms (Premises Staff)</t>
  </si>
  <si>
    <t>Clothing And Uniforms (Support Staff)</t>
  </si>
  <si>
    <t>Laundry (School)</t>
  </si>
  <si>
    <t>Laundry (Staff Only)</t>
  </si>
  <si>
    <t>Office Furniture And Equipment (Purchase Or Maintenance)</t>
  </si>
  <si>
    <t>Photocopy Charges (Non curriculum)</t>
  </si>
  <si>
    <t>Printing</t>
  </si>
  <si>
    <t>Stationery</t>
  </si>
  <si>
    <t>Publications (Non curriculum)</t>
  </si>
  <si>
    <t>Photocopy Charges (Curriculum)</t>
  </si>
  <si>
    <t>Pupils Books, Stationery And Materials</t>
  </si>
  <si>
    <t>Educational Equipment/Furniture Maintenance</t>
  </si>
  <si>
    <t>Educational Equipment/Furniture Purchase</t>
  </si>
  <si>
    <t>Teachers Books, Stationery And Materials (including curriculum printing and publications)</t>
  </si>
  <si>
    <t>Text And Library Books</t>
  </si>
  <si>
    <t>Purchase, lease, hire, or maintenance of educational ICT software, hardware or contracts. Cost of broadband, ISDN, ASDL or other phone lines</t>
  </si>
  <si>
    <t>Postage</t>
  </si>
  <si>
    <t>Telephones/Fax</t>
  </si>
  <si>
    <t>Agency Supply Staff, School To School Staff Payments</t>
  </si>
  <si>
    <t>Bought in Professional Services - curriculum</t>
  </si>
  <si>
    <t>Staff Development &amp; training</t>
  </si>
  <si>
    <t>Compensation</t>
  </si>
  <si>
    <t>Educational Visits, Field Courses And College Links</t>
  </si>
  <si>
    <t>Hospitality</t>
  </si>
  <si>
    <t>Bought in Professional Services - other</t>
  </si>
  <si>
    <t>Other General (Including Affiliation Fees, Bank Charges, Staff Medicals, First Aid Supplies, Pupil Exclusions, Tuition &amp; Audit Fees)</t>
  </si>
  <si>
    <t>Teaching Staff related Insurance</t>
  </si>
  <si>
    <t>Balance Of Risks Insurance/School Trip Insurance</t>
  </si>
  <si>
    <t>Supply Teacher Insurance</t>
  </si>
  <si>
    <t>Advertising (Staff And General)</t>
  </si>
  <si>
    <t>Examination Fees</t>
  </si>
  <si>
    <t>Interest Payments (GM Schools only)</t>
  </si>
  <si>
    <t>Leadership Pay Teachers</t>
  </si>
  <si>
    <t>Any other government grants</t>
  </si>
  <si>
    <t>EAZ Income Holder/Lead Schools</t>
  </si>
  <si>
    <t>EAZ Income Feeder Schools</t>
  </si>
  <si>
    <t>NOF Income/EU Funding/Income from other schools where a service has not been provided)</t>
  </si>
  <si>
    <t>SSG &amp; Transitional Grant Only</t>
  </si>
  <si>
    <t>Board &amp; Lodging Staff</t>
  </si>
  <si>
    <t>Contributions to visits etc</t>
  </si>
  <si>
    <t>Direct Revenue Financing (From Revenue Funding)</t>
  </si>
  <si>
    <t>General Sales</t>
  </si>
  <si>
    <t>School Meals Sales</t>
  </si>
  <si>
    <t>Vending Machine Income</t>
  </si>
  <si>
    <t>Income From Other Schools for Services Provided</t>
  </si>
  <si>
    <t>P.F.I. Penalty Income</t>
  </si>
  <si>
    <t>Lettings</t>
  </si>
  <si>
    <t>Insurance (External Insurance Cover, Balance Of Risks, Maternity Cover)</t>
  </si>
  <si>
    <t>Other Income (Telephones, Photocopy Credits, etc.)</t>
  </si>
  <si>
    <t>Additional LEA Funding (Contingency etc.)</t>
  </si>
  <si>
    <t>Donations and/or Private funds</t>
  </si>
  <si>
    <t>Rents</t>
  </si>
  <si>
    <t>Interest Received</t>
  </si>
  <si>
    <t>Standards Fund Revenue Income</t>
  </si>
  <si>
    <t>Income From Community Use</t>
  </si>
  <si>
    <t>Formula Capital Income</t>
  </si>
  <si>
    <t>Seed Challenge Income</t>
  </si>
  <si>
    <t>Other Capital Income</t>
  </si>
  <si>
    <t>Formula Capital Expenditure (Land)</t>
  </si>
  <si>
    <t>Formula Capital Expenditure (construction/conversion &amp; renovation)</t>
  </si>
  <si>
    <t>Formula Capital Expenditure (vehicles, equipment)</t>
  </si>
  <si>
    <t>Formula Capital Expenditure (ICT)</t>
  </si>
  <si>
    <t>Seed Challenge Expenditure (Land)</t>
  </si>
  <si>
    <t>Seed Challenge Expenditure (construction/conversion &amp; renovation)</t>
  </si>
  <si>
    <t>Seed Challenge Expenditure (vehicles, equipment)</t>
  </si>
  <si>
    <t>Seed Challenge Expenditure (ICT)</t>
  </si>
  <si>
    <t>Other Capital  (Land)</t>
  </si>
  <si>
    <t>Other Capital Expenditure (construction/conversion &amp; renovation)</t>
  </si>
  <si>
    <t>Other Capital Expenditure (vehicles, equipment)</t>
  </si>
  <si>
    <t>Other Capital Expenditure (ICT)</t>
  </si>
  <si>
    <t>HEADING/</t>
  </si>
  <si>
    <t>orig</t>
  </si>
  <si>
    <t>Description</t>
  </si>
  <si>
    <t>order</t>
  </si>
  <si>
    <t>School Standrads Grant</t>
  </si>
  <si>
    <t>Other Grants</t>
  </si>
  <si>
    <t>Education support Staff</t>
  </si>
  <si>
    <t>Residential Child Care Assistant Pay</t>
  </si>
  <si>
    <t>Capital Income</t>
  </si>
  <si>
    <t>Capital Expenditure</t>
  </si>
  <si>
    <t>Abercromby</t>
  </si>
  <si>
    <t>Chatham Place</t>
  </si>
  <si>
    <t>East Prescot Road</t>
  </si>
  <si>
    <t>Everton Early Childh</t>
  </si>
  <si>
    <t>Ellergreen E Y Ctre</t>
  </si>
  <si>
    <t>Anfield Primary Scho</t>
  </si>
  <si>
    <t>Blackmoor Park Infan</t>
  </si>
  <si>
    <t>Dovedale Infants</t>
  </si>
  <si>
    <t>Gilmour (South Bank</t>
  </si>
  <si>
    <t>Kensington Infants</t>
  </si>
  <si>
    <t>Lister Drive Infants</t>
  </si>
  <si>
    <t>Mosspits Infants</t>
  </si>
  <si>
    <t>Rice Lane Infants</t>
  </si>
  <si>
    <t>Rudston Infants</t>
  </si>
  <si>
    <t>Sudley Infants</t>
  </si>
  <si>
    <t>Woolton Infants</t>
  </si>
  <si>
    <t>Blessed Sacrament Ca</t>
  </si>
  <si>
    <t>St. Cecilia's Cathol</t>
  </si>
  <si>
    <t>St. Francis De Sales</t>
  </si>
  <si>
    <t>St. Oswald's Catholi</t>
  </si>
  <si>
    <t>St. Paul'S &amp; St. Tim</t>
  </si>
  <si>
    <t>St.Teresa's of Lisie</t>
  </si>
  <si>
    <t>St. Silas C of E Pri</t>
  </si>
  <si>
    <t>Anfield Jnrs</t>
  </si>
  <si>
    <t>Blackmoor Park Junio</t>
  </si>
  <si>
    <t>Croxteth Primary</t>
  </si>
  <si>
    <t>Dovedale Juniors</t>
  </si>
  <si>
    <t>Gilmour (Duncombe Ro</t>
  </si>
  <si>
    <t>Hey Green Primary</t>
  </si>
  <si>
    <t>Kensington Juniors</t>
  </si>
  <si>
    <t>Lister Drive Juniors</t>
  </si>
  <si>
    <t>Lawrence Primary</t>
  </si>
  <si>
    <t>Mab Lane Primary</t>
  </si>
  <si>
    <t>Mosspits Juniors</t>
  </si>
  <si>
    <t>Rice Lane Juniors</t>
  </si>
  <si>
    <t>Rudston Juniors</t>
  </si>
  <si>
    <t>Sudley Juniors</t>
  </si>
  <si>
    <t>Woolton Juniors</t>
  </si>
  <si>
    <t>Faith Primary School</t>
  </si>
  <si>
    <t>Sacred Heart Cath Pr</t>
  </si>
  <si>
    <t>St. Ambrose Cath Pri</t>
  </si>
  <si>
    <t>St. Anne'S Cath Prim</t>
  </si>
  <si>
    <t>St.Cecilia's Catholi</t>
  </si>
  <si>
    <t>St.Frances De Sales</t>
  </si>
  <si>
    <t>St. Malachy'S Cath P</t>
  </si>
  <si>
    <t>St.Michaels Cath Pri</t>
  </si>
  <si>
    <t>St. Patrick'S Cath P</t>
  </si>
  <si>
    <t>St. Pauls Catholic J</t>
  </si>
  <si>
    <t>St. Teresa's Catholi</t>
  </si>
  <si>
    <t>Corinthian Primary</t>
  </si>
  <si>
    <t>Belle Vale Primary</t>
  </si>
  <si>
    <t>Banks Road Primary</t>
  </si>
  <si>
    <t>Beaufort Park Primar</t>
  </si>
  <si>
    <t>Broad Square Primary</t>
  </si>
  <si>
    <t>Blueberry Park Prima</t>
  </si>
  <si>
    <t>Childwall Valley Pri</t>
  </si>
  <si>
    <t>Breckfield Primary</t>
  </si>
  <si>
    <t>Dovecot Primary</t>
  </si>
  <si>
    <t>Fazakerley Primary S</t>
  </si>
  <si>
    <t>Florence Melly Prima</t>
  </si>
  <si>
    <t>Gwladys Street Prima</t>
  </si>
  <si>
    <t>Hunts Cross Primary</t>
  </si>
  <si>
    <t>Hope Valley Primary</t>
  </si>
  <si>
    <t>Kingsley Primary Sch</t>
  </si>
  <si>
    <t>Mathew Arnold Primar</t>
  </si>
  <si>
    <t>Norman Pannell Prima</t>
  </si>
  <si>
    <t>Pleasant Street Prim</t>
  </si>
  <si>
    <t>Pinehurst Community</t>
  </si>
  <si>
    <t>Ranworth Square Prim</t>
  </si>
  <si>
    <t>St.Michael inthe Ham</t>
  </si>
  <si>
    <t>Stocktonwood Primary</t>
  </si>
  <si>
    <t>Springwood Primary</t>
  </si>
  <si>
    <t>Wellsbourne Primary</t>
  </si>
  <si>
    <t>Whitefield Primary</t>
  </si>
  <si>
    <t>Windsor Primary</t>
  </si>
  <si>
    <t>Bishop Martin C of E</t>
  </si>
  <si>
    <t>Childwall C of E Pri</t>
  </si>
  <si>
    <t>Garston C of E Prima</t>
  </si>
  <si>
    <t>St. Annes (Stanley)</t>
  </si>
  <si>
    <t>Kirkdale, St. Lawre</t>
  </si>
  <si>
    <t>St. Margaret Of Anti</t>
  </si>
  <si>
    <t>St.Marys West Derby</t>
  </si>
  <si>
    <t>The Beacon School C</t>
  </si>
  <si>
    <t>St.Margs Anfield CE</t>
  </si>
  <si>
    <t>St. Cleopas' C of E</t>
  </si>
  <si>
    <t>Wavertree C of E Pri</t>
  </si>
  <si>
    <t>All Saints Catholic</t>
  </si>
  <si>
    <t>Christ The King Cath</t>
  </si>
  <si>
    <t>Emmaus Joint Faith P</t>
  </si>
  <si>
    <t>Holy Cross &amp; St. Mar</t>
  </si>
  <si>
    <t>Holy Name Catholic P</t>
  </si>
  <si>
    <t>Holy Trinity Catholi</t>
  </si>
  <si>
    <t>Much Woolton Catholi</t>
  </si>
  <si>
    <t>Our Lady'S Bishop Et</t>
  </si>
  <si>
    <t>Our Lady Of Mount Ca</t>
  </si>
  <si>
    <t>Our Lady Of Good Hel</t>
  </si>
  <si>
    <t>Our Lady Immaculate</t>
  </si>
  <si>
    <t>Our Lady Assumption</t>
  </si>
  <si>
    <t>Our Lady &amp; St. Swith</t>
  </si>
  <si>
    <t>St.Christophers Cath</t>
  </si>
  <si>
    <t>St. Finbar'S Catholi</t>
  </si>
  <si>
    <t>St. Gregory'S Cathol</t>
  </si>
  <si>
    <t>St. Nicholas' Cathol</t>
  </si>
  <si>
    <t>St. John's Catholic</t>
  </si>
  <si>
    <t>St. Anthony Of Padua</t>
  </si>
  <si>
    <t>St. Austin's Catholi</t>
  </si>
  <si>
    <t>St. Matthew's Cathol</t>
  </si>
  <si>
    <t>St. Charles' Catholi</t>
  </si>
  <si>
    <t>St. Clare'S Catholic</t>
  </si>
  <si>
    <t>St. Cuthbert'S Catho</t>
  </si>
  <si>
    <t>St. Hugh'S Catholic</t>
  </si>
  <si>
    <t>St. Paschal Baylon C</t>
  </si>
  <si>
    <t>St. Sebastian'S Cath</t>
  </si>
  <si>
    <t>St. Vincents de Paul</t>
  </si>
  <si>
    <t>Our Lady &amp; St.Philom</t>
  </si>
  <si>
    <t>Trinity Catholic Pri</t>
  </si>
  <si>
    <t>Broadgreen Comp.</t>
  </si>
  <si>
    <t>Calderstones Comp.</t>
  </si>
  <si>
    <t>Childwall Comp.</t>
  </si>
  <si>
    <t>Croxteth Comp.</t>
  </si>
  <si>
    <t>Fazakerley - Comp</t>
  </si>
  <si>
    <t>Gateacre - Comp</t>
  </si>
  <si>
    <t>New Heys Comp.</t>
  </si>
  <si>
    <t>Shorefields Comp</t>
  </si>
  <si>
    <t>Parklands Comp.</t>
  </si>
  <si>
    <t>Alsop High Walton</t>
  </si>
  <si>
    <t>Holly Lodge</t>
  </si>
  <si>
    <t>Archbishop Blanch  C</t>
  </si>
  <si>
    <t>Rudston Primary</t>
  </si>
  <si>
    <t>St.Hildas C of E Hig</t>
  </si>
  <si>
    <t>St.Margarets C of E</t>
  </si>
  <si>
    <t>Archbishop Beck Cath</t>
  </si>
  <si>
    <t>Broughton Hall Catho</t>
  </si>
  <si>
    <t>Cardinal Heenan Cath</t>
  </si>
  <si>
    <t>De La Salle Catholic</t>
  </si>
  <si>
    <t>St.Francis Xavier Ca</t>
  </si>
  <si>
    <t>St Julies Catholic H</t>
  </si>
  <si>
    <t>St. Benedicts Cathol</t>
  </si>
  <si>
    <t>Bellerive Catholic H</t>
  </si>
  <si>
    <t>Notre Dame Catholic</t>
  </si>
  <si>
    <t>St.Edwards RC Colleg</t>
  </si>
  <si>
    <t>St.John Bosco Cathol</t>
  </si>
  <si>
    <t>The Bluecoat School</t>
  </si>
  <si>
    <t>Abbots Lea</t>
  </si>
  <si>
    <t>Hope Sch.Ctre Of Ent</t>
  </si>
  <si>
    <t>Lower Lea</t>
  </si>
  <si>
    <t>Bank View High Schoo</t>
  </si>
  <si>
    <t>Millstead (Primary)</t>
  </si>
  <si>
    <t>Palmerston (Secondar</t>
  </si>
  <si>
    <t>Princes (Primary)</t>
  </si>
  <si>
    <t>Redbridge (Secondary</t>
  </si>
  <si>
    <t>Other Capital</t>
  </si>
  <si>
    <t>Formula Capital</t>
  </si>
  <si>
    <t>Seed capital</t>
  </si>
  <si>
    <t>EBNRT</t>
  </si>
  <si>
    <t>Abbots Lea Special School</t>
  </si>
  <si>
    <t>Ashfield School</t>
  </si>
  <si>
    <t>Outside</t>
  </si>
  <si>
    <t>enter</t>
  </si>
  <si>
    <t>Abercromby Nursery</t>
  </si>
  <si>
    <t>Balance March 2008</t>
  </si>
  <si>
    <t>Everton Children and Family Centre</t>
  </si>
  <si>
    <t>Arnot (Community) Primary  (Closes 31/8/08 - 5/12)</t>
  </si>
  <si>
    <t>EBNRS</t>
  </si>
  <si>
    <t>Arnot St Mary CE Primary</t>
  </si>
  <si>
    <t>EBQAM</t>
  </si>
  <si>
    <t>Walton St Mary C of E Primary (Closes 31/8/08)</t>
  </si>
  <si>
    <t>St Francis of Assisi Catholic Primary (Closes 31/8/08)</t>
  </si>
  <si>
    <t>Archbishop Beck Catholic Sports College</t>
  </si>
  <si>
    <t>Ashfield Secondary</t>
  </si>
  <si>
    <t>£</t>
  </si>
  <si>
    <t>Roscoe Primary</t>
  </si>
  <si>
    <t>Arnot St Mary</t>
  </si>
  <si>
    <t>B04 SEED CHALLENGE BALANCE AT 31 MARCH 2009</t>
  </si>
  <si>
    <t>TOTAL SCHOOLS BUDGET SHARE IN SIMS 2009/10</t>
  </si>
  <si>
    <t>Please note NOTHING else should be entered in the 2009/10 School Budget Share (Fund Allocation) in SIMS apart from these items, unless informed to do so by the LA.</t>
  </si>
  <si>
    <t>Profit Center</t>
  </si>
  <si>
    <t>School Name</t>
  </si>
  <si>
    <t>Revenue</t>
  </si>
  <si>
    <t>Adjustment</t>
  </si>
  <si>
    <t>Closing Balance for Outturn</t>
  </si>
  <si>
    <t>No Reconciled</t>
  </si>
  <si>
    <t>Variance on Reconciliation</t>
  </si>
  <si>
    <t>Comments</t>
  </si>
  <si>
    <t>Capital - DFC</t>
  </si>
  <si>
    <t>Adjustments</t>
  </si>
  <si>
    <t>DFC for Outturn</t>
  </si>
  <si>
    <t>Capital - Other</t>
  </si>
  <si>
    <t>Other for Outturn</t>
  </si>
  <si>
    <t>Roscoe Primary School</t>
  </si>
  <si>
    <t>Income not actioned from previous years</t>
  </si>
  <si>
    <t>Specialist capital incorerct from 2007/08.Used school balance for now</t>
  </si>
  <si>
    <t>DFC</t>
  </si>
  <si>
    <t>GL Transaction Queries</t>
  </si>
  <si>
    <t>Type</t>
  </si>
  <si>
    <t/>
  </si>
  <si>
    <t>Grant Claim</t>
  </si>
  <si>
    <t>Employee Number</t>
  </si>
  <si>
    <t>Employee Name</t>
  </si>
  <si>
    <t>Reference Key 3</t>
  </si>
  <si>
    <t>Posting key</t>
  </si>
  <si>
    <t>Allocation Number</t>
  </si>
  <si>
    <t>Purchase Order No.</t>
  </si>
  <si>
    <t>Ind.: Bal.Sheet Acct</t>
  </si>
  <si>
    <t>Created on</t>
  </si>
  <si>
    <t>Clearing</t>
  </si>
  <si>
    <t>Key Figures</t>
  </si>
  <si>
    <t>Cost Center</t>
  </si>
  <si>
    <t>1000/ECDAR Archbishop Blanch  C of EHigh</t>
  </si>
  <si>
    <t>G/L Account</t>
  </si>
  <si>
    <t>Order</t>
  </si>
  <si>
    <t>Fiscal year/period</t>
  </si>
  <si>
    <t>001.2008..012.2008</t>
  </si>
  <si>
    <t>Doc.number</t>
  </si>
  <si>
    <t>Document Date</t>
  </si>
  <si>
    <t>Document type</t>
  </si>
  <si>
    <t>Item Text</t>
  </si>
  <si>
    <t>Posting date</t>
  </si>
  <si>
    <t>Reference</t>
  </si>
  <si>
    <t>Chart of accounts</t>
  </si>
  <si>
    <t>Liverpool City Council Chart of Accounts</t>
  </si>
  <si>
    <t>Controlling area</t>
  </si>
  <si>
    <t>City of Liverpool</t>
  </si>
  <si>
    <t>Fiscal Year Variant</t>
  </si>
  <si>
    <t>Apr.- March, 4 special periods</t>
  </si>
  <si>
    <t>81205, 81206, 81208</t>
  </si>
  <si>
    <t xml:space="preserve"> </t>
  </si>
  <si>
    <t>Debit/Credit Amount</t>
  </si>
  <si>
    <t>#</t>
  </si>
  <si>
    <t>1000/Not assigned</t>
  </si>
  <si>
    <t>Cash Allowance -Othe</t>
  </si>
  <si>
    <t>81208</t>
  </si>
  <si>
    <t>Not assigned</t>
  </si>
  <si>
    <t>005.2008</t>
  </si>
  <si>
    <t>100233883</t>
  </si>
  <si>
    <t>05/08/2008</t>
  </si>
  <si>
    <t>SA</t>
  </si>
  <si>
    <t>G/L account document</t>
  </si>
  <si>
    <t>PDC &amp; EP for non LDL schools</t>
  </si>
  <si>
    <t xml:space="preserve">Less PDC &amp; EP (Non LDL Schools only) </t>
  </si>
  <si>
    <t>LS8003 CASH ALLOW JUNE 2008</t>
  </si>
  <si>
    <t>EDACT 482</t>
  </si>
  <si>
    <t>LS8003 ECDAR OTHER CAP EXP JUNE</t>
  </si>
  <si>
    <t>LS8003 MSE INC JUNE 2008</t>
  </si>
  <si>
    <t>008.2008</t>
  </si>
  <si>
    <t>100260959</t>
  </si>
  <si>
    <t>19/11/2008</t>
  </si>
  <si>
    <t>LS8155 CASH ALLOW SEPTEMBER 2008</t>
  </si>
  <si>
    <t>EDACT 1119</t>
  </si>
  <si>
    <t>LS8155 MSE EXP SEPTEMBER 2008</t>
  </si>
  <si>
    <t>009.2008</t>
  </si>
  <si>
    <t>100266646</t>
  </si>
  <si>
    <t>10/12/2008</t>
  </si>
  <si>
    <t>LS8215 CASH ALLOW OCTOBER 2008</t>
  </si>
  <si>
    <t>EDACT 1233</t>
  </si>
  <si>
    <t>LS8215 MSE EXP OCTOBER 2008</t>
  </si>
  <si>
    <t>010.2008</t>
  </si>
  <si>
    <t>100273516</t>
  </si>
  <si>
    <t>15/01/2009</t>
  </si>
  <si>
    <t>LS8257 CASH ALLOW NOVEMBER 2008</t>
  </si>
  <si>
    <t>EDACT 1396</t>
  </si>
  <si>
    <t>LS8257 MSE EXP NOVEMBER 2008</t>
  </si>
  <si>
    <t>011.2008</t>
  </si>
  <si>
    <t>100280649</t>
  </si>
  <si>
    <t>10/02/2009</t>
  </si>
  <si>
    <t>LS8308 CASH ALLOW DECEMBER 2008</t>
  </si>
  <si>
    <t>EDACT 1587</t>
  </si>
  <si>
    <t>LS8308 MSE EXP DECEMBER 2008</t>
  </si>
  <si>
    <t>012.2008</t>
  </si>
  <si>
    <t>100305327</t>
  </si>
  <si>
    <t>31/03/2009</t>
  </si>
  <si>
    <t>CASH ALLOW MARCH 2009</t>
  </si>
  <si>
    <t>EDACT 2205</t>
  </si>
  <si>
    <t>ECDAR INC MARCH 2009</t>
  </si>
  <si>
    <t>100305377</t>
  </si>
  <si>
    <t>A.BLANCH MARCH ADJ FOR CAP</t>
  </si>
  <si>
    <t>EDACT 2060</t>
  </si>
  <si>
    <t>100306249</t>
  </si>
  <si>
    <t>REV CONT TO CAP ADJ MAR MSE ECDA</t>
  </si>
  <si>
    <t>EDACT 2236</t>
  </si>
  <si>
    <t>100308744</t>
  </si>
  <si>
    <t>LS8485 CASH ALLOW MARCH 2009</t>
  </si>
  <si>
    <t>EDACT 2364</t>
  </si>
  <si>
    <t>LS8485 MSE EXP MARCH 2009</t>
  </si>
  <si>
    <t>LS8485 MSE INC MARCH 2009</t>
  </si>
  <si>
    <t>Result</t>
  </si>
  <si>
    <t>Notre Dame Catholic College for the Arts</t>
  </si>
  <si>
    <t>Gateacre Clawback</t>
  </si>
  <si>
    <t>Springwood Heath Primary Clawback</t>
  </si>
  <si>
    <t>Phoenix Primary Clawback</t>
  </si>
  <si>
    <t>Ellergreen Early Years Centre Clawback</t>
  </si>
  <si>
    <t>Florence Melly Primary Clawback</t>
  </si>
  <si>
    <t>Anfield Junior Clawback</t>
  </si>
  <si>
    <t>Fazakerley Comprehensive Clawback</t>
  </si>
  <si>
    <t>Much Woolton Catholic Primary Clawback</t>
  </si>
  <si>
    <t>Childwall Valley Primary Clawback</t>
  </si>
  <si>
    <t>Kensington Community Primary Infant Clawback</t>
  </si>
  <si>
    <t>Anfield Infant Clawback</t>
  </si>
  <si>
    <t>Lister Drive Infant Clawback</t>
  </si>
  <si>
    <t>Rice Lane Junior Clawback</t>
  </si>
  <si>
    <t>Greenbank Primary Clawback</t>
  </si>
  <si>
    <t>All Saints' Catholic Primary Clawback</t>
  </si>
  <si>
    <t>Pleasant Street Primary Clawback</t>
  </si>
  <si>
    <t>Total Payroll</t>
  </si>
  <si>
    <t>EO1</t>
  </si>
  <si>
    <t>EO2</t>
  </si>
  <si>
    <t>EO3</t>
  </si>
  <si>
    <t>EO4</t>
  </si>
  <si>
    <t>EO5</t>
  </si>
  <si>
    <t>EO6</t>
  </si>
  <si>
    <t>EO7</t>
  </si>
  <si>
    <t>EO8</t>
  </si>
  <si>
    <t>Settlement</t>
  </si>
  <si>
    <t>2009/10 CASH SETTLEMENT</t>
  </si>
  <si>
    <t>2009/10 Balance (LEA + School)</t>
  </si>
  <si>
    <t>check swap to LDL mid year</t>
  </si>
  <si>
    <t>Hide cols n to u</t>
  </si>
  <si>
    <t xml:space="preserve">Roscoe Primary  </t>
  </si>
  <si>
    <t>Woolton High</t>
  </si>
  <si>
    <t>ECENM</t>
  </si>
  <si>
    <t>Roscoe PrimarySchool</t>
  </si>
  <si>
    <t>Arnot St Mary CE Pri</t>
  </si>
  <si>
    <t>Notre Dame Music Srv</t>
  </si>
  <si>
    <t>Overall Result</t>
  </si>
  <si>
    <t>SCHOOL AND EXTENDED SCHOOL REVENUE BALANCES 31ST MARCH 2010</t>
  </si>
  <si>
    <t>BH Cr + Dr Prov on Bellerive</t>
  </si>
  <si>
    <t>Nursery</t>
  </si>
  <si>
    <t>Primary</t>
  </si>
  <si>
    <t>Secondary</t>
  </si>
  <si>
    <t>Specials</t>
  </si>
  <si>
    <t>From Adj Balances Original</t>
  </si>
  <si>
    <t>Var</t>
  </si>
  <si>
    <t>From SAP Download Sheet</t>
  </si>
  <si>
    <t>ECECL</t>
  </si>
  <si>
    <t>Campion City Learnin</t>
  </si>
  <si>
    <t>ECBWD</t>
  </si>
  <si>
    <t>Alsop Diploma Centre</t>
  </si>
  <si>
    <t>REVENUE BALANCES</t>
  </si>
  <si>
    <t>CAPITAL BALANCES</t>
  </si>
  <si>
    <t>BALANCES FOR RECONCILIATION 2009/10</t>
  </si>
  <si>
    <t>OTHER CAPITAL                                                                                                                81208</t>
  </si>
  <si>
    <t>DEVOLVED FORMULA CAPITAL                                                           81205</t>
  </si>
  <si>
    <t>St. Sebastian's</t>
  </si>
  <si>
    <t>as per Gill Morgan</t>
  </si>
  <si>
    <t>Creditors DFC</t>
  </si>
  <si>
    <t>From Adjusted Sheet</t>
  </si>
  <si>
    <t>2010/11 FORMULA ALLOCATION</t>
  </si>
  <si>
    <t>EBNKE</t>
  </si>
  <si>
    <t>EBRHF</t>
  </si>
  <si>
    <t>EBRHW</t>
  </si>
  <si>
    <t>EBRLX</t>
  </si>
  <si>
    <t>ECBBJ</t>
  </si>
  <si>
    <t>Less LLP (topslice)</t>
  </si>
  <si>
    <t>EBNDD</t>
  </si>
  <si>
    <t>Dovedale Primary</t>
  </si>
  <si>
    <t>EBNRC</t>
  </si>
  <si>
    <t>Rice Lane Primary</t>
  </si>
  <si>
    <t>St Oswald's Primary</t>
  </si>
  <si>
    <t>EBRSL</t>
  </si>
  <si>
    <t>ECETS</t>
  </si>
  <si>
    <t>Anfield Rd Primary S</t>
  </si>
  <si>
    <t>Dovedale Primary Sch</t>
  </si>
  <si>
    <t>Mosspits LanePrimary</t>
  </si>
  <si>
    <t>Rice Lane Prim Sch</t>
  </si>
  <si>
    <t>Rudston Primary Scho</t>
  </si>
  <si>
    <t>Blessed Sac Cath Pri</t>
  </si>
  <si>
    <t>St Oswalds Catholic</t>
  </si>
  <si>
    <t>St Teresa Lis Cath P</t>
  </si>
  <si>
    <t>St John Bosco Teachi</t>
  </si>
  <si>
    <t>Aigburth High School</t>
  </si>
  <si>
    <t>Primary Educ Centre</t>
  </si>
  <si>
    <t>Secondary Centre</t>
  </si>
  <si>
    <t>Everton Nursery School and Family Centre</t>
  </si>
  <si>
    <t>Four Oaks Community Primary</t>
  </si>
  <si>
    <t>Kensington Community Primary</t>
  </si>
  <si>
    <t>Mosspits Lane Primary</t>
  </si>
  <si>
    <t xml:space="preserve">Rudston Primary </t>
  </si>
  <si>
    <t xml:space="preserve">Blessed Sacrament Catholic Primary </t>
  </si>
  <si>
    <t>Holy Family Catholic Primary School</t>
  </si>
  <si>
    <t>Broadgreen International</t>
  </si>
  <si>
    <t>Non LDL</t>
  </si>
  <si>
    <t>Formula for settltments</t>
  </si>
  <si>
    <t>bal at 31.3.16</t>
  </si>
  <si>
    <t>Closing Balance 31.3.18</t>
  </si>
  <si>
    <t>Balance as at 31.3.17</t>
  </si>
  <si>
    <t>Use for OT</t>
  </si>
  <si>
    <t>manually adj for cap CR/Dr provision</t>
  </si>
  <si>
    <t>Four Oaks Primary</t>
  </si>
  <si>
    <t>Childwall Abbey</t>
  </si>
  <si>
    <t>ECCMF</t>
  </si>
  <si>
    <t>EDHND</t>
  </si>
  <si>
    <t>EDNMS</t>
  </si>
  <si>
    <t>EDSET</t>
  </si>
  <si>
    <t>Controlling.Mig.Fund</t>
  </si>
  <si>
    <t>SEN HN Support</t>
  </si>
  <si>
    <t>Post 16 NMISS Provid</t>
  </si>
  <si>
    <t>HN Top-ups SpecialSc</t>
  </si>
  <si>
    <t>IO1</t>
  </si>
  <si>
    <t>IO2</t>
  </si>
  <si>
    <t>IO3</t>
  </si>
  <si>
    <t>E28b</t>
  </si>
  <si>
    <t>Bought in prof. Services - other - PFI</t>
  </si>
  <si>
    <t>f</t>
  </si>
  <si>
    <t>old</t>
  </si>
  <si>
    <t>KD Sept 19</t>
  </si>
  <si>
    <t>Childwall Abbey (Aigburth High)</t>
  </si>
  <si>
    <t>school</t>
  </si>
  <si>
    <t>Table</t>
  </si>
  <si>
    <t>closing balance 2018/19</t>
  </si>
  <si>
    <t>this period</t>
  </si>
  <si>
    <t>total this year excluding opening balance</t>
  </si>
  <si>
    <t>total including opening balance</t>
  </si>
  <si>
    <t>Cash Allowance - Cap</t>
  </si>
  <si>
    <t>81205</t>
  </si>
  <si>
    <t>see sht 3</t>
  </si>
  <si>
    <t>x v h l k y</t>
  </si>
  <si>
    <t>x v h k l</t>
  </si>
  <si>
    <t>x h k l y</t>
  </si>
  <si>
    <t>KDP INCLUDE Nursery Payroll</t>
  </si>
  <si>
    <t>amount</t>
  </si>
  <si>
    <t>school code</t>
  </si>
  <si>
    <t>IGNORE</t>
  </si>
  <si>
    <t>Runnymede also but invoiced by LCC</t>
  </si>
  <si>
    <t>I08b</t>
  </si>
  <si>
    <t>I08a</t>
  </si>
  <si>
    <t>EBNRM</t>
  </si>
  <si>
    <t>Runnymede Primary Sc</t>
  </si>
  <si>
    <t>Woolton High School</t>
  </si>
  <si>
    <t>Runnymede Catholic Primary</t>
  </si>
  <si>
    <t>Inact-Campion Cathol</t>
  </si>
  <si>
    <t>ECEFM</t>
  </si>
  <si>
    <t>Our Lady'S R.C.High</t>
  </si>
  <si>
    <t>Inact-Roscoe Infants</t>
  </si>
  <si>
    <t>Inact-Roscoe Juniors</t>
  </si>
  <si>
    <t>Inact-Arnot Primary</t>
  </si>
  <si>
    <t>Inact-Walton St. Mar</t>
  </si>
  <si>
    <t>Inact-St.Francis Of</t>
  </si>
  <si>
    <t>General Admin</t>
  </si>
  <si>
    <t>11112</t>
  </si>
  <si>
    <t>National Insurance</t>
  </si>
  <si>
    <t>11799</t>
  </si>
  <si>
    <t>Superannuation</t>
  </si>
  <si>
    <t>11899</t>
  </si>
  <si>
    <t>Caretaker</t>
  </si>
  <si>
    <t>15153</t>
  </si>
  <si>
    <t>Overtime-Caretaker</t>
  </si>
  <si>
    <t>15353</t>
  </si>
  <si>
    <t>15799</t>
  </si>
  <si>
    <t>15899</t>
  </si>
  <si>
    <t>NEED TO CHANGE</t>
  </si>
  <si>
    <t>Minority ethnic funding (in addition to I01) pupils</t>
  </si>
  <si>
    <t>I18a</t>
  </si>
  <si>
    <t>I18b</t>
  </si>
  <si>
    <t>I18c</t>
  </si>
  <si>
    <t>I18d</t>
  </si>
  <si>
    <t>Job Retention Scheme</t>
  </si>
  <si>
    <t>COVID 19 Exceptional Costs</t>
  </si>
  <si>
    <t>Other COVID 19 Related Grants</t>
  </si>
  <si>
    <t>EDPRO</t>
  </si>
  <si>
    <t>Education Improvemen</t>
  </si>
  <si>
    <t>ECEXF</t>
  </si>
  <si>
    <t>Secondary Movement o</t>
  </si>
  <si>
    <t>Meadowbank</t>
  </si>
  <si>
    <t>Inact-Merseyview</t>
  </si>
  <si>
    <t>Inact-Breckfield Com</t>
  </si>
  <si>
    <t>Anfield Comp.</t>
  </si>
  <si>
    <t>Inact-Cross Farm Pri</t>
  </si>
  <si>
    <t>EDMRC</t>
  </si>
  <si>
    <t>Special Movement On</t>
  </si>
  <si>
    <t>EBEKN</t>
  </si>
  <si>
    <t>001.2021..012.2021</t>
  </si>
  <si>
    <t>V3</t>
  </si>
  <si>
    <t>OTHER MANUAL, BUILDING &amp; CIVIL ENG, PROPERTY SERVICES, RESIDENTIAL &amp; MEALS, OTHER NON-MANUAL, PROFESSIONAL, ADMIN &amp; CLERICAL...</t>
  </si>
  <si>
    <t>Cumulative Actuals to Previous Month</t>
  </si>
  <si>
    <t>This month Actuals Cumulative</t>
  </si>
  <si>
    <t>This Month Actuals</t>
  </si>
  <si>
    <t>ADMIN &amp; CLERICAL</t>
  </si>
  <si>
    <t>LCC111Z</t>
  </si>
  <si>
    <t>PROPERTY SERVICES</t>
  </si>
  <si>
    <t>LCC115Z</t>
  </si>
  <si>
    <t>22/23 Formula Allocation</t>
  </si>
  <si>
    <t>CUMULATIVE REVENUE (OUTTURN) BALANCE AT 31 MARCH 2023</t>
  </si>
  <si>
    <t>B03 FORMULA CAPITAL BALANCE AT 31 MARCH 2023</t>
  </si>
  <si>
    <t>B05 OTHER CAPITAL BALANCES AT 31 MARCH 2023</t>
  </si>
  <si>
    <t>2022/23 CASH SETTLEMENT</t>
  </si>
  <si>
    <t>2022/23 Budget Allocation</t>
  </si>
  <si>
    <t>2022/23 Balance</t>
  </si>
  <si>
    <t>Balance B/Fwd 31st March 2022</t>
  </si>
  <si>
    <t>Balance C/Fwd 31st March 2023</t>
  </si>
  <si>
    <t>2022/23 EXPENDITURE ANALYSIS</t>
  </si>
  <si>
    <t>Closing Balance 31.3.22</t>
  </si>
  <si>
    <t>Allocation 2022/23</t>
  </si>
  <si>
    <t>In Year bal 22/23</t>
  </si>
  <si>
    <t>closing Balance 31.3.23</t>
  </si>
  <si>
    <t>Closing Balance 31.3.23</t>
  </si>
  <si>
    <t>Closing balance at 31.3.22</t>
  </si>
  <si>
    <t>22/23</t>
  </si>
  <si>
    <t>CHANGE</t>
  </si>
  <si>
    <t>New Heights High Sch</t>
  </si>
  <si>
    <t>EDITT</t>
  </si>
  <si>
    <t>EDSLD</t>
  </si>
  <si>
    <t>Ind Travel Trainers</t>
  </si>
  <si>
    <t>SLD outreach</t>
  </si>
  <si>
    <t>Clawback add to Rates fig</t>
  </si>
  <si>
    <t>Less Rates (&amp; RPA)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</si>
</sst>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&quot;£&quot;#,##0;\-&quot;£&quot;#,##0"/>
    <numFmt numFmtId="8" formatCode="&quot;£&quot;#,##0.00;[Red]\-&quot;£&quot;#,##0.00"/>
    <numFmt numFmtId="43" formatCode="_-* #,##0.00_-;\-* #,##0.00_-;_-* &quot;-&quot;??_-;_-@_-"/>
    <numFmt numFmtId="164" formatCode="#,##0.00_);\(#,##0.00\)"/>
    <numFmt numFmtId="165" formatCode="#,##0.00_);[Red]\(#,##0.00\)"/>
    <numFmt numFmtId="166" formatCode="#,##0.00_);[Red]\(#,##0.00\);0.00_)"/>
    <numFmt numFmtId="167" formatCode="_-* #,##0_-;\-* #,##0_-;_-* &quot;-&quot;??_-;_-@_-"/>
    <numFmt numFmtId="168" formatCode="#,##0_);\(#,##0\)"/>
    <numFmt numFmtId="169" formatCode="#,##0.00_);[Red]\(#,##0.00\);"/>
    <numFmt numFmtId="170" formatCode="0.00000000"/>
    <numFmt numFmtId="171" formatCode="#,##0_);[Red]\(#,##0\)"/>
    <numFmt numFmtId="172" formatCode="#,##0_);\(#,##0\);"/>
    <numFmt numFmtId="173" formatCode="0.0%"/>
    <numFmt numFmtId="174" formatCode="&quot;£&quot;#,##0"/>
    <numFmt numFmtId="175" formatCode="#,##0.00_ ;[Red]\-#,##0.00\ "/>
    <numFmt numFmtId="176" formatCode="General_);[Red]\-General_)"/>
    <numFmt numFmtId="177" formatCode="#,##0.00;\-\ #,##0.00"/>
    <numFmt numFmtId="178" formatCode="0.00_ ;[Red]\-0.00\ "/>
    <numFmt numFmtId="179" formatCode="&quot;£&quot;#,##0.00"/>
    <numFmt numFmtId="180" formatCode="_-* #,##0.0000_-;\-* #,##0.0000_-;_-* &quot;-&quot;??_-;_-@_-"/>
    <numFmt numFmtId="181" formatCode="&quot;£&quot;\ #,##0.00"/>
    <numFmt numFmtId="182" formatCode="0.00_ ;\-0.00\ "/>
  </numFmts>
  <fonts count="8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name val="Courier"/>
      <family val="3"/>
    </font>
    <font>
      <sz val="10"/>
      <color indexed="8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1"/>
      <color indexed="12"/>
      <name val="Arial"/>
      <family val="2"/>
    </font>
    <font>
      <sz val="11"/>
      <color indexed="12"/>
      <name val="Arial"/>
      <family val="2"/>
    </font>
    <font>
      <sz val="12"/>
      <name val="Arial"/>
      <family val="2"/>
    </font>
    <font>
      <sz val="10"/>
      <name val="Helv"/>
    </font>
    <font>
      <sz val="10"/>
      <color indexed="10"/>
      <name val="Arial"/>
      <family val="2"/>
    </font>
    <font>
      <b/>
      <sz val="11"/>
      <color indexed="10"/>
      <name val="Courier"/>
      <family val="3"/>
    </font>
    <font>
      <sz val="11"/>
      <name val="Courier"/>
      <family val="3"/>
    </font>
    <font>
      <sz val="8"/>
      <name val="Arial"/>
      <family val="2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6"/>
      <color indexed="2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1"/>
      <color indexed="10"/>
      <name val="Arial"/>
      <family val="2"/>
    </font>
    <font>
      <b/>
      <sz val="1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10"/>
      <name val="Tahoma"/>
      <family val="2"/>
    </font>
    <font>
      <sz val="14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8"/>
      <color indexed="18"/>
      <name val="Arial"/>
      <family val="2"/>
    </font>
    <font>
      <sz val="12"/>
      <color indexed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color indexed="3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7030A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10"/>
      <color rgb="FF0066CC"/>
      <name val="Arial"/>
      <family val="2"/>
    </font>
    <font>
      <sz val="10"/>
      <color rgb="FF0070C0"/>
      <name val="Arial"/>
      <family val="2"/>
    </font>
    <font>
      <b/>
      <sz val="11"/>
      <color rgb="FFFF0000"/>
      <name val="Arial"/>
      <family val="2"/>
    </font>
    <font>
      <b/>
      <sz val="10"/>
      <color rgb="FF00B0F0"/>
      <name val="Arial"/>
      <family val="2"/>
    </font>
    <font>
      <b/>
      <sz val="10"/>
      <color rgb="FF7030A0"/>
      <name val="Arial"/>
      <family val="2"/>
    </font>
    <font>
      <b/>
      <sz val="11"/>
      <color rgb="FFFF0000"/>
      <name val="Courier"/>
      <family val="3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0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1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3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3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</borders>
  <cellStyleXfs count="154">
    <xf numFmtId="0" fontId="0" fillId="0" borderId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8" fillId="12" borderId="0" applyNumberFormat="0" applyBorder="0" applyAlignment="0" applyProtection="0"/>
    <xf numFmtId="0" fontId="48" fillId="21" borderId="0" applyNumberFormat="0" applyBorder="0" applyAlignment="0" applyProtection="0"/>
    <xf numFmtId="0" fontId="50" fillId="13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64" fillId="26" borderId="0" applyNumberFormat="0" applyBorder="0" applyAlignment="0" applyProtection="0"/>
    <xf numFmtId="0" fontId="65" fillId="30" borderId="1" applyNumberFormat="0" applyAlignment="0" applyProtection="0"/>
    <xf numFmtId="0" fontId="51" fillId="22" borderId="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48" fillId="17" borderId="0" applyNumberFormat="0" applyBorder="0" applyAlignment="0" applyProtection="0"/>
    <xf numFmtId="0" fontId="53" fillId="0" borderId="3" applyNumberFormat="0" applyFill="0" applyAlignment="0" applyProtection="0"/>
    <xf numFmtId="0" fontId="54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66" fillId="27" borderId="1" applyNumberFormat="0" applyAlignment="0" applyProtection="0"/>
    <xf numFmtId="0" fontId="52" fillId="0" borderId="6" applyNumberFormat="0" applyFill="0" applyAlignment="0" applyProtection="0"/>
    <xf numFmtId="0" fontId="52" fillId="27" borderId="0" applyNumberFormat="0" applyBorder="0" applyAlignment="0" applyProtection="0"/>
    <xf numFmtId="0" fontId="70" fillId="0" borderId="0"/>
    <xf numFmtId="0" fontId="2" fillId="0" borderId="0"/>
    <xf numFmtId="0" fontId="25" fillId="37" borderId="0"/>
    <xf numFmtId="0" fontId="21" fillId="0" borderId="0"/>
    <xf numFmtId="0" fontId="25" fillId="26" borderId="1" applyNumberFormat="0" applyFont="0" applyAlignment="0" applyProtection="0"/>
    <xf numFmtId="0" fontId="56" fillId="30" borderId="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4" fillId="38" borderId="7" applyNumberFormat="0" applyProtection="0">
      <alignment vertical="center"/>
    </xf>
    <xf numFmtId="4" fontId="25" fillId="36" borderId="1" applyNumberFormat="0" applyProtection="0">
      <alignment vertical="center"/>
    </xf>
    <xf numFmtId="4" fontId="14" fillId="38" borderId="7" applyNumberFormat="0" applyProtection="0">
      <alignment vertical="center"/>
    </xf>
    <xf numFmtId="4" fontId="41" fillId="38" borderId="7" applyNumberFormat="0" applyProtection="0">
      <alignment vertical="center"/>
    </xf>
    <xf numFmtId="4" fontId="68" fillId="38" borderId="1" applyNumberFormat="0" applyProtection="0">
      <alignment vertical="center"/>
    </xf>
    <xf numFmtId="4" fontId="14" fillId="38" borderId="7" applyNumberFormat="0" applyProtection="0">
      <alignment horizontal="left" vertical="center" indent="1"/>
    </xf>
    <xf numFmtId="4" fontId="25" fillId="38" borderId="1" applyNumberFormat="0" applyProtection="0">
      <alignment horizontal="left" vertical="center" indent="1"/>
    </xf>
    <xf numFmtId="4" fontId="14" fillId="38" borderId="7" applyNumberFormat="0" applyProtection="0">
      <alignment horizontal="left" vertical="center" indent="1"/>
    </xf>
    <xf numFmtId="4" fontId="14" fillId="38" borderId="7" applyNumberFormat="0" applyProtection="0">
      <alignment horizontal="left" vertical="center" indent="1"/>
    </xf>
    <xf numFmtId="0" fontId="61" fillId="36" borderId="8" applyNumberFormat="0" applyProtection="0">
      <alignment horizontal="left" vertical="top" indent="1"/>
    </xf>
    <xf numFmtId="0" fontId="1" fillId="39" borderId="7" applyNumberFormat="0" applyProtection="0">
      <alignment horizontal="left" vertical="center" indent="1"/>
    </xf>
    <xf numFmtId="4" fontId="25" fillId="6" borderId="1" applyNumberFormat="0" applyProtection="0">
      <alignment horizontal="left" vertical="center" indent="1"/>
    </xf>
    <xf numFmtId="0" fontId="2" fillId="39" borderId="7" applyNumberFormat="0" applyProtection="0">
      <alignment horizontal="left" vertical="center" indent="1"/>
    </xf>
    <xf numFmtId="4" fontId="14" fillId="40" borderId="7" applyNumberFormat="0" applyProtection="0">
      <alignment horizontal="right" vertical="center"/>
    </xf>
    <xf numFmtId="4" fontId="25" fillId="3" borderId="1" applyNumberFormat="0" applyProtection="0">
      <alignment horizontal="right" vertical="center"/>
    </xf>
    <xf numFmtId="4" fontId="14" fillId="41" borderId="7" applyNumberFormat="0" applyProtection="0">
      <alignment horizontal="right" vertical="center"/>
    </xf>
    <xf numFmtId="4" fontId="25" fillId="42" borderId="1" applyNumberFormat="0" applyProtection="0">
      <alignment horizontal="right" vertical="center"/>
    </xf>
    <xf numFmtId="4" fontId="14" fillId="43" borderId="7" applyNumberFormat="0" applyProtection="0">
      <alignment horizontal="right" vertical="center"/>
    </xf>
    <xf numFmtId="4" fontId="25" fillId="11" borderId="9" applyNumberFormat="0" applyProtection="0">
      <alignment horizontal="right" vertical="center"/>
    </xf>
    <xf numFmtId="4" fontId="14" fillId="44" borderId="7" applyNumberFormat="0" applyProtection="0">
      <alignment horizontal="right" vertical="center"/>
    </xf>
    <xf numFmtId="4" fontId="25" fillId="25" borderId="1" applyNumberFormat="0" applyProtection="0">
      <alignment horizontal="right" vertical="center"/>
    </xf>
    <xf numFmtId="4" fontId="14" fillId="45" borderId="7" applyNumberFormat="0" applyProtection="0">
      <alignment horizontal="right" vertical="center"/>
    </xf>
    <xf numFmtId="4" fontId="25" fillId="46" borderId="1" applyNumberFormat="0" applyProtection="0">
      <alignment horizontal="right" vertical="center"/>
    </xf>
    <xf numFmtId="4" fontId="14" fillId="47" borderId="7" applyNumberFormat="0" applyProtection="0">
      <alignment horizontal="right" vertical="center"/>
    </xf>
    <xf numFmtId="4" fontId="25" fillId="48" borderId="1" applyNumberFormat="0" applyProtection="0">
      <alignment horizontal="right" vertical="center"/>
    </xf>
    <xf numFmtId="4" fontId="14" fillId="49" borderId="7" applyNumberFormat="0" applyProtection="0">
      <alignment horizontal="right" vertical="center"/>
    </xf>
    <xf numFmtId="4" fontId="25" fillId="4" borderId="1" applyNumberFormat="0" applyProtection="0">
      <alignment horizontal="right" vertical="center"/>
    </xf>
    <xf numFmtId="4" fontId="14" fillId="50" borderId="7" applyNumberFormat="0" applyProtection="0">
      <alignment horizontal="right" vertical="center"/>
    </xf>
    <xf numFmtId="4" fontId="25" fillId="35" borderId="1" applyNumberFormat="0" applyProtection="0">
      <alignment horizontal="right" vertical="center"/>
    </xf>
    <xf numFmtId="4" fontId="14" fillId="51" borderId="7" applyNumberFormat="0" applyProtection="0">
      <alignment horizontal="right" vertical="center"/>
    </xf>
    <xf numFmtId="4" fontId="25" fillId="52" borderId="1" applyNumberFormat="0" applyProtection="0">
      <alignment horizontal="right" vertical="center"/>
    </xf>
    <xf numFmtId="4" fontId="31" fillId="53" borderId="7" applyNumberFormat="0" applyProtection="0">
      <alignment horizontal="left" vertical="center" indent="1"/>
    </xf>
    <xf numFmtId="4" fontId="25" fillId="54" borderId="9" applyNumberFormat="0" applyProtection="0">
      <alignment horizontal="left" vertical="center" indent="1"/>
    </xf>
    <xf numFmtId="4" fontId="14" fillId="55" borderId="10" applyNumberFormat="0" applyProtection="0">
      <alignment horizontal="left" vertical="center" indent="1"/>
    </xf>
    <xf numFmtId="4" fontId="2" fillId="20" borderId="9" applyNumberFormat="0" applyProtection="0">
      <alignment horizontal="left" vertical="center" indent="1"/>
    </xf>
    <xf numFmtId="4" fontId="42" fillId="56" borderId="0" applyNumberFormat="0" applyProtection="0">
      <alignment horizontal="left" vertical="center" indent="1"/>
    </xf>
    <xf numFmtId="4" fontId="2" fillId="20" borderId="9" applyNumberFormat="0" applyProtection="0">
      <alignment horizontal="left" vertical="center" indent="1"/>
    </xf>
    <xf numFmtId="0" fontId="1" fillId="39" borderId="7" applyNumberFormat="0" applyProtection="0">
      <alignment horizontal="left" vertical="center" indent="1"/>
    </xf>
    <xf numFmtId="4" fontId="25" fillId="57" borderId="1" applyNumberFormat="0" applyProtection="0">
      <alignment horizontal="right" vertical="center"/>
    </xf>
    <xf numFmtId="0" fontId="2" fillId="39" borderId="7" applyNumberFormat="0" applyProtection="0">
      <alignment horizontal="left" vertical="center" indent="1"/>
    </xf>
    <xf numFmtId="4" fontId="32" fillId="55" borderId="7" applyNumberFormat="0" applyProtection="0">
      <alignment horizontal="left" vertical="center" indent="1"/>
    </xf>
    <xf numFmtId="4" fontId="14" fillId="55" borderId="7" applyNumberFormat="0" applyProtection="0">
      <alignment horizontal="left" vertical="center" indent="1"/>
    </xf>
    <xf numFmtId="4" fontId="25" fillId="58" borderId="9" applyNumberFormat="0" applyProtection="0">
      <alignment horizontal="left" vertical="center" indent="1"/>
    </xf>
    <xf numFmtId="4" fontId="32" fillId="59" borderId="7" applyNumberFormat="0" applyProtection="0">
      <alignment horizontal="left" vertical="center" indent="1"/>
    </xf>
    <xf numFmtId="4" fontId="14" fillId="59" borderId="7" applyNumberFormat="0" applyProtection="0">
      <alignment horizontal="left" vertical="center" indent="1"/>
    </xf>
    <xf numFmtId="4" fontId="25" fillId="57" borderId="9" applyNumberFormat="0" applyProtection="0">
      <alignment horizontal="left" vertical="center" indent="1"/>
    </xf>
    <xf numFmtId="0" fontId="1" fillId="59" borderId="7" applyNumberFormat="0" applyProtection="0">
      <alignment horizontal="left" vertical="center" indent="1"/>
    </xf>
    <xf numFmtId="0" fontId="2" fillId="59" borderId="7" applyNumberFormat="0" applyProtection="0">
      <alignment horizontal="left" vertical="center" indent="1"/>
    </xf>
    <xf numFmtId="0" fontId="25" fillId="5" borderId="1" applyNumberFormat="0" applyProtection="0">
      <alignment horizontal="left" vertical="center" indent="1"/>
    </xf>
    <xf numFmtId="0" fontId="1" fillId="59" borderId="7" applyNumberFormat="0" applyProtection="0">
      <alignment horizontal="left" vertical="center" indent="1"/>
    </xf>
    <xf numFmtId="0" fontId="2" fillId="59" borderId="7" applyNumberFormat="0" applyProtection="0">
      <alignment horizontal="left" vertical="center" indent="1"/>
    </xf>
    <xf numFmtId="0" fontId="25" fillId="20" borderId="8" applyNumberFormat="0" applyProtection="0">
      <alignment horizontal="left" vertical="top" indent="1"/>
    </xf>
    <xf numFmtId="0" fontId="1" fillId="60" borderId="7" applyNumberFormat="0" applyProtection="0">
      <alignment horizontal="left" vertical="center" indent="1"/>
    </xf>
    <xf numFmtId="0" fontId="2" fillId="60" borderId="7" applyNumberFormat="0" applyProtection="0">
      <alignment horizontal="left" vertical="center" indent="1"/>
    </xf>
    <xf numFmtId="0" fontId="25" fillId="31" borderId="1" applyNumberFormat="0" applyProtection="0">
      <alignment horizontal="left" vertical="center" indent="1"/>
    </xf>
    <xf numFmtId="0" fontId="1" fillId="60" borderId="7" applyNumberFormat="0" applyProtection="0">
      <alignment horizontal="left" vertical="center" indent="1"/>
    </xf>
    <xf numFmtId="0" fontId="2" fillId="60" borderId="7" applyNumberFormat="0" applyProtection="0">
      <alignment horizontal="left" vertical="center" indent="1"/>
    </xf>
    <xf numFmtId="0" fontId="25" fillId="57" borderId="8" applyNumberFormat="0" applyProtection="0">
      <alignment horizontal="left" vertical="top" indent="1"/>
    </xf>
    <xf numFmtId="0" fontId="1" fillId="61" borderId="7" applyNumberFormat="0" applyProtection="0">
      <alignment horizontal="left" vertical="center" indent="1"/>
    </xf>
    <xf numFmtId="0" fontId="2" fillId="61" borderId="7" applyNumberFormat="0" applyProtection="0">
      <alignment horizontal="left" vertical="center" indent="1"/>
    </xf>
    <xf numFmtId="0" fontId="25" fillId="62" borderId="1" applyNumberFormat="0" applyProtection="0">
      <alignment horizontal="left" vertical="center" indent="1"/>
    </xf>
    <xf numFmtId="0" fontId="1" fillId="61" borderId="7" applyNumberFormat="0" applyProtection="0">
      <alignment horizontal="left" vertical="center" indent="1"/>
    </xf>
    <xf numFmtId="0" fontId="2" fillId="61" borderId="7" applyNumberFormat="0" applyProtection="0">
      <alignment horizontal="left" vertical="center" indent="1"/>
    </xf>
    <xf numFmtId="0" fontId="25" fillId="62" borderId="8" applyNumberFormat="0" applyProtection="0">
      <alignment horizontal="left" vertical="top" indent="1"/>
    </xf>
    <xf numFmtId="0" fontId="1" fillId="39" borderId="7" applyNumberFormat="0" applyProtection="0">
      <alignment horizontal="left" vertical="center" indent="1"/>
    </xf>
    <xf numFmtId="0" fontId="2" fillId="39" borderId="7" applyNumberFormat="0" applyProtection="0">
      <alignment horizontal="left" vertical="center" indent="1"/>
    </xf>
    <xf numFmtId="0" fontId="25" fillId="58" borderId="1" applyNumberFormat="0" applyProtection="0">
      <alignment horizontal="left" vertical="center" indent="1"/>
    </xf>
    <xf numFmtId="0" fontId="1" fillId="39" borderId="7" applyNumberFormat="0" applyProtection="0">
      <alignment horizontal="left" vertical="center" indent="1"/>
    </xf>
    <xf numFmtId="0" fontId="2" fillId="39" borderId="7" applyNumberFormat="0" applyProtection="0">
      <alignment horizontal="left" vertical="center" indent="1"/>
    </xf>
    <xf numFmtId="0" fontId="25" fillId="58" borderId="8" applyNumberFormat="0" applyProtection="0">
      <alignment horizontal="left" vertical="top" indent="1"/>
    </xf>
    <xf numFmtId="0" fontId="25" fillId="63" borderId="11" applyNumberFormat="0">
      <protection locked="0"/>
    </xf>
    <xf numFmtId="0" fontId="59" fillId="20" borderId="12" applyBorder="0"/>
    <xf numFmtId="4" fontId="14" fillId="64" borderId="7" applyNumberFormat="0" applyProtection="0">
      <alignment vertical="center"/>
    </xf>
    <xf numFmtId="4" fontId="60" fillId="2" borderId="8" applyNumberFormat="0" applyProtection="0">
      <alignment vertical="center"/>
    </xf>
    <xf numFmtId="4" fontId="41" fillId="64" borderId="7" applyNumberFormat="0" applyProtection="0">
      <alignment vertical="center"/>
    </xf>
    <xf numFmtId="4" fontId="68" fillId="64" borderId="13" applyNumberFormat="0" applyProtection="0">
      <alignment vertical="center"/>
    </xf>
    <xf numFmtId="4" fontId="14" fillId="64" borderId="7" applyNumberFormat="0" applyProtection="0">
      <alignment horizontal="left" vertical="center" indent="1"/>
    </xf>
    <xf numFmtId="4" fontId="60" fillId="5" borderId="8" applyNumberFormat="0" applyProtection="0">
      <alignment horizontal="left" vertical="center" indent="1"/>
    </xf>
    <xf numFmtId="4" fontId="14" fillId="64" borderId="7" applyNumberFormat="0" applyProtection="0">
      <alignment horizontal="left" vertical="center" indent="1"/>
    </xf>
    <xf numFmtId="0" fontId="60" fillId="2" borderId="8" applyNumberFormat="0" applyProtection="0">
      <alignment horizontal="left" vertical="top" indent="1"/>
    </xf>
    <xf numFmtId="4" fontId="14" fillId="55" borderId="7" applyNumberFormat="0" applyProtection="0">
      <alignment horizontal="right" vertical="center"/>
    </xf>
    <xf numFmtId="4" fontId="25" fillId="0" borderId="1" applyNumberFormat="0" applyProtection="0">
      <alignment horizontal="right" vertical="center"/>
    </xf>
    <xf numFmtId="4" fontId="14" fillId="55" borderId="7" applyNumberFormat="0" applyProtection="0">
      <alignment horizontal="right" vertical="center"/>
    </xf>
    <xf numFmtId="4" fontId="41" fillId="55" borderId="7" applyNumberFormat="0" applyProtection="0">
      <alignment horizontal="right" vertical="center"/>
    </xf>
    <xf numFmtId="4" fontId="68" fillId="65" borderId="1" applyNumberFormat="0" applyProtection="0">
      <alignment horizontal="right" vertical="center"/>
    </xf>
    <xf numFmtId="0" fontId="1" fillId="39" borderId="7" applyNumberFormat="0" applyProtection="0">
      <alignment horizontal="left" vertical="center" indent="1"/>
    </xf>
    <xf numFmtId="4" fontId="25" fillId="6" borderId="1" applyNumberFormat="0" applyProtection="0">
      <alignment horizontal="left" vertical="center" indent="1"/>
    </xf>
    <xf numFmtId="0" fontId="2" fillId="39" borderId="7" applyNumberFormat="0" applyProtection="0">
      <alignment horizontal="left" vertical="center" indent="1"/>
    </xf>
    <xf numFmtId="0" fontId="1" fillId="39" borderId="7" applyNumberFormat="0" applyProtection="0">
      <alignment horizontal="left" vertical="center" indent="1"/>
    </xf>
    <xf numFmtId="0" fontId="2" fillId="39" borderId="7" applyNumberFormat="0" applyProtection="0">
      <alignment horizontal="left" vertical="center" indent="1"/>
    </xf>
    <xf numFmtId="0" fontId="60" fillId="57" borderId="8" applyNumberFormat="0" applyProtection="0">
      <alignment horizontal="left" vertical="top" indent="1"/>
    </xf>
    <xf numFmtId="0" fontId="30" fillId="0" borderId="0"/>
    <xf numFmtId="4" fontId="62" fillId="66" borderId="9" applyNumberFormat="0" applyProtection="0">
      <alignment horizontal="left" vertical="center" indent="1"/>
    </xf>
    <xf numFmtId="0" fontId="25" fillId="67" borderId="13"/>
    <xf numFmtId="4" fontId="22" fillId="55" borderId="7" applyNumberFormat="0" applyProtection="0">
      <alignment horizontal="right" vertical="center"/>
    </xf>
    <xf numFmtId="4" fontId="63" fillId="63" borderId="1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58" fillId="0" borderId="14" applyNumberFormat="0" applyFill="0" applyAlignment="0" applyProtection="0"/>
    <xf numFmtId="0" fontId="67" fillId="0" borderId="0" applyNumberFormat="0" applyFill="0" applyBorder="0" applyAlignment="0" applyProtection="0"/>
  </cellStyleXfs>
  <cellXfs count="976">
    <xf numFmtId="0" fontId="0" fillId="0" borderId="0" xfId="0"/>
    <xf numFmtId="0" fontId="0" fillId="0" borderId="0" xfId="0" applyFill="1"/>
    <xf numFmtId="0" fontId="0" fillId="68" borderId="0" xfId="0" applyFill="1"/>
    <xf numFmtId="0" fontId="0" fillId="68" borderId="15" xfId="0" applyFill="1" applyBorder="1"/>
    <xf numFmtId="0" fontId="4" fillId="0" borderId="0" xfId="0" applyFont="1"/>
    <xf numFmtId="0" fontId="4" fillId="68" borderId="0" xfId="0" applyFont="1" applyFill="1"/>
    <xf numFmtId="0" fontId="3" fillId="68" borderId="0" xfId="0" applyFont="1" applyFill="1" applyAlignment="1">
      <alignment horizontal="center"/>
    </xf>
    <xf numFmtId="0" fontId="4" fillId="68" borderId="0" xfId="0" applyFont="1" applyFill="1" applyAlignment="1">
      <alignment horizontal="center"/>
    </xf>
    <xf numFmtId="0" fontId="6" fillId="68" borderId="0" xfId="0" applyFont="1" applyFill="1" applyProtection="1">
      <protection hidden="1"/>
    </xf>
    <xf numFmtId="0" fontId="6" fillId="68" borderId="0" xfId="0" applyFont="1" applyFill="1" applyAlignment="1">
      <alignment horizontal="center"/>
    </xf>
    <xf numFmtId="164" fontId="4" fillId="68" borderId="0" xfId="34" applyNumberFormat="1" applyFont="1" applyFill="1"/>
    <xf numFmtId="164" fontId="4" fillId="68" borderId="0" xfId="34" applyNumberFormat="1" applyFont="1" applyFill="1" applyAlignment="1">
      <alignment horizontal="center"/>
    </xf>
    <xf numFmtId="164" fontId="4" fillId="68" borderId="0" xfId="34" applyNumberFormat="1" applyFont="1" applyFill="1" applyBorder="1"/>
    <xf numFmtId="164" fontId="4" fillId="68" borderId="0" xfId="0" applyNumberFormat="1" applyFont="1" applyFill="1"/>
    <xf numFmtId="164" fontId="4" fillId="68" borderId="16" xfId="34" applyNumberFormat="1" applyFont="1" applyFill="1" applyBorder="1"/>
    <xf numFmtId="164" fontId="8" fillId="68" borderId="0" xfId="34" applyNumberFormat="1" applyFont="1" applyFill="1"/>
    <xf numFmtId="164" fontId="4" fillId="68" borderId="0" xfId="34" quotePrefix="1" applyNumberFormat="1" applyFont="1" applyFill="1"/>
    <xf numFmtId="164" fontId="7" fillId="68" borderId="17" xfId="34" applyNumberFormat="1" applyFont="1" applyFill="1" applyBorder="1"/>
    <xf numFmtId="165" fontId="4" fillId="68" borderId="0" xfId="0" applyNumberFormat="1" applyFont="1" applyFill="1" applyProtection="1">
      <protection locked="0"/>
    </xf>
    <xf numFmtId="0" fontId="10" fillId="44" borderId="0" xfId="0" applyFont="1" applyFill="1"/>
    <xf numFmtId="165" fontId="10" fillId="68" borderId="18" xfId="0" applyNumberFormat="1" applyFont="1" applyFill="1" applyBorder="1" applyProtection="1">
      <protection locked="0"/>
    </xf>
    <xf numFmtId="0" fontId="4" fillId="68" borderId="19" xfId="0" applyFont="1" applyFill="1" applyBorder="1"/>
    <xf numFmtId="0" fontId="9" fillId="68" borderId="17" xfId="0" applyFont="1" applyFill="1" applyBorder="1"/>
    <xf numFmtId="0" fontId="4" fillId="68" borderId="20" xfId="0" applyFont="1" applyFill="1" applyBorder="1"/>
    <xf numFmtId="0" fontId="4" fillId="0" borderId="21" xfId="0" applyFont="1" applyBorder="1"/>
    <xf numFmtId="165" fontId="0" fillId="0" borderId="21" xfId="0" applyNumberFormat="1" applyBorder="1"/>
    <xf numFmtId="0" fontId="4" fillId="0" borderId="0" xfId="0" applyFont="1" applyAlignment="1" applyProtection="1">
      <alignment horizontal="center"/>
      <protection hidden="1"/>
    </xf>
    <xf numFmtId="0" fontId="11" fillId="0" borderId="0" xfId="0" applyFont="1"/>
    <xf numFmtId="0" fontId="11" fillId="0" borderId="0" xfId="0" applyFont="1" applyAlignment="1">
      <alignment horizontal="center"/>
    </xf>
    <xf numFmtId="167" fontId="11" fillId="0" borderId="0" xfId="34" applyNumberFormat="1" applyFont="1"/>
    <xf numFmtId="0" fontId="11" fillId="0" borderId="19" xfId="0" applyFont="1" applyBorder="1"/>
    <xf numFmtId="0" fontId="12" fillId="0" borderId="0" xfId="0" applyFont="1"/>
    <xf numFmtId="167" fontId="11" fillId="0" borderId="0" xfId="0" applyNumberFormat="1" applyFont="1"/>
    <xf numFmtId="167" fontId="11" fillId="0" borderId="0" xfId="34" applyNumberFormat="1" applyFont="1" applyBorder="1"/>
    <xf numFmtId="0" fontId="0" fillId="0" borderId="22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27" xfId="0" applyFont="1" applyBorder="1" applyAlignment="1">
      <alignment horizontal="center"/>
    </xf>
    <xf numFmtId="0" fontId="0" fillId="0" borderId="28" xfId="0" applyBorder="1" applyAlignment="1" applyProtection="1">
      <alignment horizontal="center"/>
      <protection locked="0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5" fillId="68" borderId="31" xfId="0" applyFont="1" applyFill="1" applyBorder="1" applyAlignment="1">
      <alignment horizontal="center"/>
    </xf>
    <xf numFmtId="0" fontId="5" fillId="68" borderId="0" xfId="0" applyFont="1" applyFill="1" applyBorder="1" applyAlignment="1">
      <alignment horizontal="center"/>
    </xf>
    <xf numFmtId="0" fontId="4" fillId="68" borderId="0" xfId="0" applyFont="1" applyFill="1" applyBorder="1"/>
    <xf numFmtId="0" fontId="3" fillId="68" borderId="31" xfId="0" applyFont="1" applyFill="1" applyBorder="1"/>
    <xf numFmtId="164" fontId="9" fillId="61" borderId="32" xfId="34" applyNumberFormat="1" applyFont="1" applyFill="1" applyBorder="1"/>
    <xf numFmtId="0" fontId="4" fillId="61" borderId="33" xfId="0" applyFont="1" applyFill="1" applyBorder="1"/>
    <xf numFmtId="168" fontId="9" fillId="61" borderId="34" xfId="34" applyNumberFormat="1" applyFont="1" applyFill="1" applyBorder="1"/>
    <xf numFmtId="0" fontId="0" fillId="0" borderId="35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47" borderId="37" xfId="0" applyFill="1" applyBorder="1" applyAlignment="1" applyProtection="1">
      <alignment horizontal="center"/>
      <protection locked="0"/>
    </xf>
    <xf numFmtId="0" fontId="0" fillId="47" borderId="39" xfId="0" applyFill="1" applyBorder="1" applyAlignment="1" applyProtection="1">
      <alignment horizontal="center"/>
      <protection hidden="1"/>
    </xf>
    <xf numFmtId="0" fontId="0" fillId="43" borderId="37" xfId="0" applyFill="1" applyBorder="1" applyAlignment="1" applyProtection="1">
      <alignment horizontal="center"/>
      <protection locked="0"/>
    </xf>
    <xf numFmtId="0" fontId="0" fillId="43" borderId="39" xfId="0" applyFill="1" applyBorder="1" applyAlignment="1" applyProtection="1">
      <alignment horizontal="center"/>
      <protection hidden="1"/>
    </xf>
    <xf numFmtId="0" fontId="0" fillId="0" borderId="40" xfId="0" applyBorder="1" applyAlignment="1" applyProtection="1">
      <alignment horizontal="center"/>
      <protection locked="0"/>
    </xf>
    <xf numFmtId="0" fontId="4" fillId="0" borderId="27" xfId="0" applyFont="1" applyFill="1" applyBorder="1" applyAlignment="1" applyProtection="1">
      <alignment horizontal="center" vertical="center"/>
      <protection hidden="1"/>
    </xf>
    <xf numFmtId="0" fontId="13" fillId="0" borderId="41" xfId="0" applyFont="1" applyFill="1" applyBorder="1" applyAlignment="1" applyProtection="1">
      <alignment horizontal="center" vertical="center"/>
      <protection hidden="1"/>
    </xf>
    <xf numFmtId="0" fontId="4" fillId="0" borderId="42" xfId="0" applyFont="1" applyFill="1" applyBorder="1" applyAlignment="1" applyProtection="1">
      <alignment horizontal="center" vertical="center"/>
      <protection hidden="1"/>
    </xf>
    <xf numFmtId="0" fontId="13" fillId="0" borderId="43" xfId="0" applyFont="1" applyFill="1" applyBorder="1" applyAlignment="1" applyProtection="1">
      <alignment horizontal="center" vertical="center"/>
      <protection hidden="1"/>
    </xf>
    <xf numFmtId="0" fontId="0" fillId="0" borderId="42" xfId="0" applyBorder="1"/>
    <xf numFmtId="0" fontId="0" fillId="0" borderId="43" xfId="0" applyBorder="1"/>
    <xf numFmtId="0" fontId="4" fillId="0" borderId="42" xfId="0" applyFont="1" applyFill="1" applyBorder="1" applyAlignment="1" applyProtection="1">
      <alignment horizontal="center"/>
    </xf>
    <xf numFmtId="0" fontId="13" fillId="0" borderId="43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protection hidden="1"/>
    </xf>
    <xf numFmtId="0" fontId="10" fillId="44" borderId="21" xfId="0" applyFont="1" applyFill="1" applyBorder="1"/>
    <xf numFmtId="0" fontId="4" fillId="0" borderId="0" xfId="0" applyFont="1" applyAlignment="1">
      <alignment horizontal="center"/>
    </xf>
    <xf numFmtId="165" fontId="0" fillId="0" borderId="0" xfId="0" applyNumberFormat="1"/>
    <xf numFmtId="165" fontId="0" fillId="0" borderId="21" xfId="34" applyNumberFormat="1" applyFont="1" applyBorder="1"/>
    <xf numFmtId="0" fontId="0" fillId="0" borderId="44" xfId="0" applyBorder="1"/>
    <xf numFmtId="0" fontId="0" fillId="0" borderId="0" xfId="0" applyAlignment="1">
      <alignment horizontal="center" wrapText="1"/>
    </xf>
    <xf numFmtId="169" fontId="0" fillId="0" borderId="0" xfId="0" applyNumberFormat="1"/>
    <xf numFmtId="0" fontId="0" fillId="0" borderId="44" xfId="0" applyBorder="1" applyAlignment="1">
      <alignment horizontal="center" wrapText="1"/>
    </xf>
    <xf numFmtId="0" fontId="0" fillId="0" borderId="45" xfId="0" applyBorder="1"/>
    <xf numFmtId="0" fontId="0" fillId="0" borderId="32" xfId="0" applyBorder="1"/>
    <xf numFmtId="0" fontId="0" fillId="0" borderId="20" xfId="0" applyBorder="1"/>
    <xf numFmtId="0" fontId="0" fillId="0" borderId="46" xfId="0" applyBorder="1" applyAlignment="1">
      <alignment horizontal="center"/>
    </xf>
    <xf numFmtId="0" fontId="0" fillId="0" borderId="47" xfId="0" applyBorder="1"/>
    <xf numFmtId="0" fontId="0" fillId="0" borderId="19" xfId="0" applyBorder="1" applyAlignment="1">
      <alignment horizontal="center"/>
    </xf>
    <xf numFmtId="165" fontId="4" fillId="0" borderId="48" xfId="0" applyNumberFormat="1" applyFont="1" applyFill="1" applyBorder="1" applyProtection="1">
      <protection hidden="1"/>
    </xf>
    <xf numFmtId="0" fontId="0" fillId="0" borderId="49" xfId="0" applyBorder="1"/>
    <xf numFmtId="165" fontId="4" fillId="0" borderId="49" xfId="0" applyNumberFormat="1" applyFont="1" applyFill="1" applyBorder="1" applyProtection="1">
      <protection hidden="1"/>
    </xf>
    <xf numFmtId="0" fontId="0" fillId="0" borderId="46" xfId="0" applyBorder="1" applyAlignment="1">
      <alignment horizontal="center" wrapText="1"/>
    </xf>
    <xf numFmtId="169" fontId="4" fillId="0" borderId="0" xfId="0" applyNumberFormat="1" applyFont="1" applyFill="1" applyBorder="1" applyProtection="1">
      <protection hidden="1"/>
    </xf>
    <xf numFmtId="169" fontId="4" fillId="0" borderId="31" xfId="0" applyNumberFormat="1" applyFont="1" applyFill="1" applyBorder="1" applyProtection="1">
      <protection hidden="1"/>
    </xf>
    <xf numFmtId="169" fontId="4" fillId="0" borderId="48" xfId="0" applyNumberFormat="1" applyFont="1" applyFill="1" applyBorder="1" applyProtection="1">
      <protection hidden="1"/>
    </xf>
    <xf numFmtId="169" fontId="4" fillId="0" borderId="33" xfId="0" applyNumberFormat="1" applyFont="1" applyFill="1" applyBorder="1" applyProtection="1">
      <protection hidden="1"/>
    </xf>
    <xf numFmtId="169" fontId="4" fillId="0" borderId="32" xfId="0" applyNumberFormat="1" applyFont="1" applyFill="1" applyBorder="1" applyProtection="1">
      <protection hidden="1"/>
    </xf>
    <xf numFmtId="169" fontId="4" fillId="0" borderId="49" xfId="0" applyNumberFormat="1" applyFont="1" applyFill="1" applyBorder="1" applyProtection="1">
      <protection hidden="1"/>
    </xf>
    <xf numFmtId="169" fontId="0" fillId="0" borderId="0" xfId="0" applyNumberFormat="1" applyFill="1"/>
    <xf numFmtId="0" fontId="0" fillId="69" borderId="37" xfId="0" applyFill="1" applyBorder="1" applyAlignment="1" applyProtection="1">
      <alignment horizontal="center"/>
      <protection locked="0"/>
    </xf>
    <xf numFmtId="0" fontId="0" fillId="69" borderId="39" xfId="0" applyFill="1" applyBorder="1" applyAlignment="1" applyProtection="1">
      <alignment horizontal="center"/>
      <protection hidden="1"/>
    </xf>
    <xf numFmtId="167" fontId="11" fillId="0" borderId="0" xfId="34" applyNumberFormat="1" applyFont="1" applyFill="1"/>
    <xf numFmtId="0" fontId="0" fillId="0" borderId="50" xfId="0" applyBorder="1"/>
    <xf numFmtId="0" fontId="4" fillId="0" borderId="0" xfId="0" applyFont="1" applyBorder="1" applyAlignment="1">
      <alignment horizontal="center" wrapText="1"/>
    </xf>
    <xf numFmtId="0" fontId="4" fillId="0" borderId="40" xfId="0" applyFont="1" applyBorder="1" applyAlignment="1">
      <alignment horizontal="center" wrapText="1"/>
    </xf>
    <xf numFmtId="169" fontId="0" fillId="0" borderId="31" xfId="0" applyNumberFormat="1" applyBorder="1"/>
    <xf numFmtId="169" fontId="0" fillId="0" borderId="0" xfId="0" applyNumberFormat="1" applyBorder="1"/>
    <xf numFmtId="169" fontId="0" fillId="0" borderId="40" xfId="0" applyNumberFormat="1" applyBorder="1"/>
    <xf numFmtId="169" fontId="4" fillId="0" borderId="51" xfId="0" applyNumberFormat="1" applyFont="1" applyFill="1" applyBorder="1" applyProtection="1">
      <protection hidden="1"/>
    </xf>
    <xf numFmtId="169" fontId="4" fillId="0" borderId="52" xfId="0" applyNumberFormat="1" applyFont="1" applyFill="1" applyBorder="1" applyProtection="1">
      <protection hidden="1"/>
    </xf>
    <xf numFmtId="169" fontId="4" fillId="0" borderId="53" xfId="0" applyNumberFormat="1" applyFont="1" applyFill="1" applyBorder="1" applyProtection="1">
      <protection hidden="1"/>
    </xf>
    <xf numFmtId="0" fontId="4" fillId="0" borderId="0" xfId="0" applyFont="1" applyFill="1" applyBorder="1" applyAlignment="1">
      <alignment horizontal="center" wrapText="1"/>
    </xf>
    <xf numFmtId="43" fontId="0" fillId="0" borderId="0" xfId="34" applyFont="1"/>
    <xf numFmtId="0" fontId="3" fillId="68" borderId="46" xfId="0" applyFont="1" applyFill="1" applyBorder="1"/>
    <xf numFmtId="0" fontId="0" fillId="0" borderId="13" xfId="0" applyFill="1" applyBorder="1" applyAlignment="1">
      <alignment horizontal="center"/>
    </xf>
    <xf numFmtId="165" fontId="3" fillId="68" borderId="0" xfId="0" applyNumberFormat="1" applyFont="1" applyFill="1" applyBorder="1" applyProtection="1">
      <protection locked="0"/>
    </xf>
    <xf numFmtId="164" fontId="5" fillId="68" borderId="47" xfId="34" applyNumberFormat="1" applyFont="1" applyFill="1" applyBorder="1"/>
    <xf numFmtId="0" fontId="4" fillId="68" borderId="47" xfId="0" applyFont="1" applyFill="1" applyBorder="1"/>
    <xf numFmtId="0" fontId="0" fillId="68" borderId="50" xfId="0" applyFill="1" applyBorder="1"/>
    <xf numFmtId="0" fontId="4" fillId="68" borderId="46" xfId="0" applyFont="1" applyFill="1" applyBorder="1"/>
    <xf numFmtId="0" fontId="4" fillId="68" borderId="26" xfId="0" applyFont="1" applyFill="1" applyBorder="1"/>
    <xf numFmtId="0" fontId="5" fillId="61" borderId="54" xfId="0" applyFont="1" applyFill="1" applyBorder="1"/>
    <xf numFmtId="0" fontId="5" fillId="61" borderId="16" xfId="0" applyFont="1" applyFill="1" applyBorder="1"/>
    <xf numFmtId="0" fontId="4" fillId="61" borderId="0" xfId="0" applyFont="1" applyFill="1" applyBorder="1"/>
    <xf numFmtId="165" fontId="4" fillId="61" borderId="40" xfId="0" applyNumberFormat="1" applyFont="1" applyFill="1" applyBorder="1" applyProtection="1">
      <protection locked="0"/>
    </xf>
    <xf numFmtId="0" fontId="0" fillId="61" borderId="0" xfId="0" applyFill="1" applyBorder="1"/>
    <xf numFmtId="0" fontId="0" fillId="68" borderId="31" xfId="0" applyFill="1" applyBorder="1"/>
    <xf numFmtId="165" fontId="3" fillId="0" borderId="0" xfId="0" applyNumberFormat="1" applyFont="1" applyBorder="1" applyProtection="1">
      <protection locked="0"/>
    </xf>
    <xf numFmtId="0" fontId="0" fillId="68" borderId="0" xfId="0" applyFill="1" applyBorder="1"/>
    <xf numFmtId="165" fontId="0" fillId="68" borderId="40" xfId="0" applyNumberFormat="1" applyFill="1" applyBorder="1"/>
    <xf numFmtId="165" fontId="9" fillId="68" borderId="55" xfId="0" applyNumberFormat="1" applyFont="1" applyFill="1" applyBorder="1" applyProtection="1">
      <protection locked="0"/>
    </xf>
    <xf numFmtId="0" fontId="0" fillId="68" borderId="36" xfId="0" applyFill="1" applyBorder="1"/>
    <xf numFmtId="0" fontId="5" fillId="70" borderId="31" xfId="0" applyFont="1" applyFill="1" applyBorder="1"/>
    <xf numFmtId="0" fontId="5" fillId="70" borderId="0" xfId="0" applyFont="1" applyFill="1"/>
    <xf numFmtId="0" fontId="4" fillId="70" borderId="0" xfId="0" applyFont="1" applyFill="1"/>
    <xf numFmtId="0" fontId="4" fillId="70" borderId="40" xfId="0" applyFont="1" applyFill="1" applyBorder="1"/>
    <xf numFmtId="0" fontId="4" fillId="70" borderId="31" xfId="0" applyFont="1" applyFill="1" applyBorder="1"/>
    <xf numFmtId="165" fontId="4" fillId="70" borderId="40" xfId="0" applyNumberFormat="1" applyFont="1" applyFill="1" applyBorder="1" applyProtection="1">
      <protection locked="0"/>
    </xf>
    <xf numFmtId="0" fontId="4" fillId="70" borderId="19" xfId="0" applyFont="1" applyFill="1" applyBorder="1"/>
    <xf numFmtId="165" fontId="4" fillId="70" borderId="19" xfId="0" applyNumberFormat="1" applyFont="1" applyFill="1" applyBorder="1" applyProtection="1">
      <protection locked="0"/>
    </xf>
    <xf numFmtId="165" fontId="4" fillId="70" borderId="0" xfId="0" applyNumberFormat="1" applyFont="1" applyFill="1" applyProtection="1">
      <protection locked="0"/>
    </xf>
    <xf numFmtId="166" fontId="4" fillId="70" borderId="40" xfId="0" applyNumberFormat="1" applyFont="1" applyFill="1" applyBorder="1" applyProtection="1">
      <protection locked="0"/>
    </xf>
    <xf numFmtId="164" fontId="4" fillId="70" borderId="19" xfId="34" applyNumberFormat="1" applyFont="1" applyFill="1" applyBorder="1"/>
    <xf numFmtId="0" fontId="3" fillId="70" borderId="21" xfId="0" applyFont="1" applyFill="1" applyBorder="1"/>
    <xf numFmtId="165" fontId="3" fillId="70" borderId="56" xfId="0" applyNumberFormat="1" applyFont="1" applyFill="1" applyBorder="1" applyProtection="1">
      <protection locked="0"/>
    </xf>
    <xf numFmtId="0" fontId="4" fillId="70" borderId="46" xfId="0" applyFont="1" applyFill="1" applyBorder="1"/>
    <xf numFmtId="165" fontId="4" fillId="70" borderId="26" xfId="0" applyNumberFormat="1" applyFont="1" applyFill="1" applyBorder="1" applyProtection="1">
      <protection locked="0"/>
    </xf>
    <xf numFmtId="0" fontId="4" fillId="61" borderId="0" xfId="0" applyFont="1" applyFill="1"/>
    <xf numFmtId="165" fontId="4" fillId="61" borderId="0" xfId="0" applyNumberFormat="1" applyFont="1" applyFill="1" applyProtection="1">
      <protection locked="0"/>
    </xf>
    <xf numFmtId="0" fontId="4" fillId="61" borderId="31" xfId="0" applyFont="1" applyFill="1" applyBorder="1"/>
    <xf numFmtId="0" fontId="4" fillId="61" borderId="19" xfId="0" applyFont="1" applyFill="1" applyBorder="1"/>
    <xf numFmtId="165" fontId="4" fillId="61" borderId="19" xfId="0" applyNumberFormat="1" applyFont="1" applyFill="1" applyBorder="1" applyProtection="1">
      <protection locked="0"/>
    </xf>
    <xf numFmtId="165" fontId="4" fillId="61" borderId="26" xfId="0" applyNumberFormat="1" applyFont="1" applyFill="1" applyBorder="1" applyProtection="1">
      <protection locked="0"/>
    </xf>
    <xf numFmtId="0" fontId="4" fillId="61" borderId="46" xfId="0" applyFont="1" applyFill="1" applyBorder="1"/>
    <xf numFmtId="0" fontId="4" fillId="68" borderId="31" xfId="0" applyFont="1" applyFill="1" applyBorder="1"/>
    <xf numFmtId="165" fontId="4" fillId="68" borderId="40" xfId="0" applyNumberFormat="1" applyFont="1" applyFill="1" applyBorder="1" applyProtection="1">
      <protection locked="0"/>
    </xf>
    <xf numFmtId="0" fontId="4" fillId="68" borderId="36" xfId="0" applyFont="1" applyFill="1" applyBorder="1"/>
    <xf numFmtId="0" fontId="4" fillId="68" borderId="15" xfId="0" applyFont="1" applyFill="1" applyBorder="1"/>
    <xf numFmtId="0" fontId="4" fillId="68" borderId="24" xfId="0" applyFont="1" applyFill="1" applyBorder="1"/>
    <xf numFmtId="164" fontId="5" fillId="68" borderId="47" xfId="34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169" fontId="4" fillId="0" borderId="0" xfId="0" applyNumberFormat="1" applyFont="1" applyFill="1"/>
    <xf numFmtId="165" fontId="0" fillId="0" borderId="21" xfId="0" applyNumberFormat="1" applyFill="1" applyBorder="1"/>
    <xf numFmtId="0" fontId="4" fillId="0" borderId="57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167" fontId="11" fillId="0" borderId="0" xfId="34" applyNumberFormat="1" applyFont="1" applyFill="1" applyBorder="1"/>
    <xf numFmtId="0" fontId="4" fillId="43" borderId="31" xfId="0" applyFont="1" applyFill="1" applyBorder="1" applyAlignment="1">
      <alignment horizontal="center" wrapText="1"/>
    </xf>
    <xf numFmtId="0" fontId="0" fillId="43" borderId="0" xfId="0" applyFill="1"/>
    <xf numFmtId="165" fontId="4" fillId="0" borderId="44" xfId="0" applyNumberFormat="1" applyFont="1" applyFill="1" applyBorder="1" applyProtection="1">
      <protection hidden="1"/>
    </xf>
    <xf numFmtId="169" fontId="4" fillId="0" borderId="19" xfId="0" applyNumberFormat="1" applyFont="1" applyFill="1" applyBorder="1" applyProtection="1">
      <protection hidden="1"/>
    </xf>
    <xf numFmtId="169" fontId="0" fillId="0" borderId="46" xfId="0" applyNumberFormat="1" applyBorder="1"/>
    <xf numFmtId="169" fontId="0" fillId="0" borderId="19" xfId="0" applyNumberFormat="1" applyBorder="1"/>
    <xf numFmtId="169" fontId="4" fillId="0" borderId="46" xfId="0" applyNumberFormat="1" applyFont="1" applyFill="1" applyBorder="1" applyProtection="1">
      <protection hidden="1"/>
    </xf>
    <xf numFmtId="169" fontId="4" fillId="0" borderId="44" xfId="0" applyNumberFormat="1" applyFont="1" applyFill="1" applyBorder="1" applyProtection="1">
      <protection hidden="1"/>
    </xf>
    <xf numFmtId="169" fontId="4" fillId="0" borderId="26" xfId="0" applyNumberFormat="1" applyFont="1" applyFill="1" applyBorder="1" applyProtection="1">
      <protection hidden="1"/>
    </xf>
    <xf numFmtId="169" fontId="0" fillId="0" borderId="26" xfId="0" applyNumberFormat="1" applyBorder="1"/>
    <xf numFmtId="0" fontId="0" fillId="0" borderId="0" xfId="0" applyAlignment="1">
      <alignment horizontal="center"/>
    </xf>
    <xf numFmtId="169" fontId="0" fillId="0" borderId="58" xfId="0" applyNumberFormat="1" applyBorder="1"/>
    <xf numFmtId="43" fontId="0" fillId="0" borderId="0" xfId="0" applyNumberFormat="1"/>
    <xf numFmtId="0" fontId="0" fillId="0" borderId="0" xfId="0" quotePrefix="1"/>
    <xf numFmtId="0" fontId="0" fillId="69" borderId="59" xfId="0" applyFill="1" applyBorder="1" applyAlignment="1">
      <alignment horizontal="center" wrapText="1"/>
    </xf>
    <xf numFmtId="169" fontId="4" fillId="0" borderId="60" xfId="0" applyNumberFormat="1" applyFont="1" applyFill="1" applyBorder="1" applyProtection="1">
      <protection hidden="1"/>
    </xf>
    <xf numFmtId="169" fontId="4" fillId="0" borderId="59" xfId="0" applyNumberFormat="1" applyFont="1" applyFill="1" applyBorder="1" applyProtection="1">
      <protection hidden="1"/>
    </xf>
    <xf numFmtId="0" fontId="0" fillId="69" borderId="26" xfId="0" applyFill="1" applyBorder="1" applyAlignment="1">
      <alignment horizontal="center" wrapText="1"/>
    </xf>
    <xf numFmtId="0" fontId="5" fillId="68" borderId="47" xfId="0" applyFont="1" applyFill="1" applyBorder="1" applyAlignment="1">
      <alignment horizontal="center"/>
    </xf>
    <xf numFmtId="0" fontId="5" fillId="68" borderId="50" xfId="0" applyFont="1" applyFill="1" applyBorder="1" applyAlignment="1">
      <alignment horizontal="center"/>
    </xf>
    <xf numFmtId="0" fontId="4" fillId="68" borderId="24" xfId="0" applyFont="1" applyFill="1" applyBorder="1" applyAlignment="1">
      <alignment vertical="center" wrapText="1"/>
    </xf>
    <xf numFmtId="0" fontId="4" fillId="0" borderId="0" xfId="0" applyFont="1" applyFill="1"/>
    <xf numFmtId="0" fontId="6" fillId="0" borderId="0" xfId="0" applyFont="1" applyFill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0" fontId="4" fillId="0" borderId="61" xfId="0" applyFont="1" applyFill="1" applyBorder="1" applyAlignment="1" applyProtection="1">
      <alignment horizontal="center"/>
      <protection hidden="1"/>
    </xf>
    <xf numFmtId="0" fontId="4" fillId="0" borderId="61" xfId="0" applyFont="1" applyFill="1" applyBorder="1" applyProtection="1">
      <protection hidden="1"/>
    </xf>
    <xf numFmtId="0" fontId="3" fillId="0" borderId="21" xfId="0" applyFont="1" applyFill="1" applyBorder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4" fillId="0" borderId="0" xfId="0" applyFont="1" applyFill="1" applyProtection="1"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3" fillId="0" borderId="21" xfId="0" applyFont="1" applyFill="1" applyBorder="1" applyProtection="1">
      <protection hidden="1"/>
    </xf>
    <xf numFmtId="165" fontId="4" fillId="0" borderId="0" xfId="0" applyNumberFormat="1" applyFont="1" applyFill="1" applyProtection="1">
      <protection locked="0"/>
    </xf>
    <xf numFmtId="0" fontId="3" fillId="0" borderId="0" xfId="0" applyFont="1" applyFill="1" applyBorder="1" applyAlignment="1" applyProtection="1">
      <alignment horizontal="left"/>
      <protection hidden="1"/>
    </xf>
    <xf numFmtId="164" fontId="3" fillId="0" borderId="0" xfId="34" applyNumberFormat="1" applyFont="1" applyFill="1"/>
    <xf numFmtId="164" fontId="7" fillId="0" borderId="15" xfId="34" applyNumberFormat="1" applyFont="1" applyFill="1" applyBorder="1"/>
    <xf numFmtId="2" fontId="0" fillId="0" borderId="0" xfId="0" applyNumberFormat="1" applyAlignment="1">
      <alignment horizontal="center" wrapText="1"/>
    </xf>
    <xf numFmtId="165" fontId="0" fillId="0" borderId="61" xfId="0" applyNumberFormat="1" applyBorder="1"/>
    <xf numFmtId="165" fontId="9" fillId="0" borderId="15" xfId="0" applyNumberFormat="1" applyFont="1" applyBorder="1"/>
    <xf numFmtId="165" fontId="3" fillId="0" borderId="0" xfId="0" applyNumberFormat="1" applyFont="1"/>
    <xf numFmtId="0" fontId="5" fillId="68" borderId="40" xfId="0" applyFont="1" applyFill="1" applyBorder="1" applyAlignment="1">
      <alignment horizontal="center"/>
    </xf>
    <xf numFmtId="171" fontId="3" fillId="68" borderId="26" xfId="34" applyNumberFormat="1" applyFont="1" applyFill="1" applyBorder="1"/>
    <xf numFmtId="171" fontId="3" fillId="68" borderId="40" xfId="34" applyNumberFormat="1" applyFont="1" applyFill="1" applyBorder="1"/>
    <xf numFmtId="164" fontId="5" fillId="68" borderId="50" xfId="34" applyNumberFormat="1" applyFont="1" applyFill="1" applyBorder="1" applyAlignment="1">
      <alignment horizontal="center"/>
    </xf>
    <xf numFmtId="0" fontId="0" fillId="0" borderId="40" xfId="0" applyBorder="1"/>
    <xf numFmtId="0" fontId="0" fillId="0" borderId="24" xfId="0" applyBorder="1"/>
    <xf numFmtId="0" fontId="0" fillId="0" borderId="0" xfId="0" applyFill="1" applyAlignment="1">
      <alignment horizontal="center" wrapText="1"/>
    </xf>
    <xf numFmtId="164" fontId="5" fillId="0" borderId="0" xfId="34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locked="0"/>
    </xf>
    <xf numFmtId="0" fontId="6" fillId="0" borderId="0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165" fontId="4" fillId="0" borderId="0" xfId="0" applyNumberFormat="1" applyFont="1" applyFill="1" applyBorder="1" applyProtection="1">
      <protection locked="0"/>
    </xf>
    <xf numFmtId="164" fontId="3" fillId="0" borderId="0" xfId="34" applyNumberFormat="1" applyFont="1" applyFill="1" applyBorder="1"/>
    <xf numFmtId="164" fontId="7" fillId="0" borderId="0" xfId="34" applyNumberFormat="1" applyFont="1" applyFill="1" applyBorder="1"/>
    <xf numFmtId="0" fontId="3" fillId="68" borderId="0" xfId="0" applyFont="1" applyFill="1" applyBorder="1"/>
    <xf numFmtId="0" fontId="3" fillId="68" borderId="19" xfId="0" applyFont="1" applyFill="1" applyBorder="1"/>
    <xf numFmtId="0" fontId="5" fillId="68" borderId="54" xfId="0" applyFont="1" applyFill="1" applyBorder="1"/>
    <xf numFmtId="0" fontId="5" fillId="68" borderId="16" xfId="0" applyFont="1" applyFill="1" applyBorder="1"/>
    <xf numFmtId="0" fontId="4" fillId="68" borderId="58" xfId="0" applyFont="1" applyFill="1" applyBorder="1"/>
    <xf numFmtId="0" fontId="0" fillId="68" borderId="19" xfId="0" applyFill="1" applyBorder="1"/>
    <xf numFmtId="165" fontId="0" fillId="68" borderId="26" xfId="0" applyNumberFormat="1" applyFill="1" applyBorder="1"/>
    <xf numFmtId="0" fontId="0" fillId="68" borderId="46" xfId="0" applyFill="1" applyBorder="1"/>
    <xf numFmtId="0" fontId="0" fillId="68" borderId="26" xfId="0" applyFill="1" applyBorder="1"/>
    <xf numFmtId="0" fontId="5" fillId="68" borderId="0" xfId="0" applyFont="1" applyFill="1" applyBorder="1"/>
    <xf numFmtId="0" fontId="0" fillId="68" borderId="21" xfId="0" applyFill="1" applyBorder="1"/>
    <xf numFmtId="165" fontId="0" fillId="68" borderId="56" xfId="0" applyNumberFormat="1" applyFill="1" applyBorder="1"/>
    <xf numFmtId="0" fontId="9" fillId="61" borderId="31" xfId="0" applyFont="1" applyFill="1" applyBorder="1" applyAlignment="1">
      <alignment horizontal="center"/>
    </xf>
    <xf numFmtId="0" fontId="9" fillId="61" borderId="0" xfId="0" applyFont="1" applyFill="1" applyBorder="1"/>
    <xf numFmtId="171" fontId="9" fillId="61" borderId="40" xfId="34" applyNumberFormat="1" applyFont="1" applyFill="1" applyBorder="1"/>
    <xf numFmtId="168" fontId="9" fillId="61" borderId="40" xfId="34" applyNumberFormat="1" applyFont="1" applyFill="1" applyBorder="1"/>
    <xf numFmtId="0" fontId="4" fillId="68" borderId="17" xfId="0" applyFont="1" applyFill="1" applyBorder="1"/>
    <xf numFmtId="165" fontId="4" fillId="0" borderId="55" xfId="0" applyNumberFormat="1" applyFont="1" applyBorder="1"/>
    <xf numFmtId="0" fontId="9" fillId="61" borderId="21" xfId="0" applyFont="1" applyFill="1" applyBorder="1"/>
    <xf numFmtId="165" fontId="9" fillId="61" borderId="56" xfId="0" applyNumberFormat="1" applyFont="1" applyFill="1" applyBorder="1"/>
    <xf numFmtId="0" fontId="8" fillId="68" borderId="54" xfId="0" applyFont="1" applyFill="1" applyBorder="1"/>
    <xf numFmtId="0" fontId="3" fillId="61" borderId="21" xfId="0" applyFont="1" applyFill="1" applyBorder="1"/>
    <xf numFmtId="0" fontId="11" fillId="0" borderId="0" xfId="0" applyFont="1" applyAlignment="1">
      <alignment horizontal="center" wrapText="1"/>
    </xf>
    <xf numFmtId="0" fontId="11" fillId="69" borderId="0" xfId="0" applyFont="1" applyFill="1"/>
    <xf numFmtId="0" fontId="11" fillId="47" borderId="0" xfId="0" applyFont="1" applyFill="1"/>
    <xf numFmtId="0" fontId="11" fillId="44" borderId="0" xfId="0" applyFont="1" applyFill="1"/>
    <xf numFmtId="167" fontId="11" fillId="69" borderId="0" xfId="0" applyNumberFormat="1" applyFont="1" applyFill="1"/>
    <xf numFmtId="167" fontId="11" fillId="0" borderId="0" xfId="0" applyNumberFormat="1" applyFont="1" applyFill="1"/>
    <xf numFmtId="172" fontId="11" fillId="0" borderId="0" xfId="0" applyNumberFormat="1" applyFont="1" applyBorder="1"/>
    <xf numFmtId="167" fontId="11" fillId="44" borderId="0" xfId="0" applyNumberFormat="1" applyFont="1" applyFill="1"/>
    <xf numFmtId="172" fontId="11" fillId="0" borderId="17" xfId="0" applyNumberFormat="1" applyFont="1" applyFill="1" applyBorder="1"/>
    <xf numFmtId="172" fontId="11" fillId="0" borderId="62" xfId="0" applyNumberFormat="1" applyFont="1" applyFill="1" applyBorder="1"/>
    <xf numFmtId="0" fontId="12" fillId="0" borderId="0" xfId="0" applyFont="1" applyFill="1"/>
    <xf numFmtId="0" fontId="11" fillId="0" borderId="0" xfId="0" applyFont="1" applyFill="1"/>
    <xf numFmtId="167" fontId="11" fillId="0" borderId="60" xfId="0" applyNumberFormat="1" applyFont="1" applyBorder="1"/>
    <xf numFmtId="0" fontId="11" fillId="0" borderId="63" xfId="0" applyFont="1" applyBorder="1" applyAlignment="1">
      <alignment horizontal="center" wrapText="1"/>
    </xf>
    <xf numFmtId="0" fontId="11" fillId="0" borderId="64" xfId="0" applyFont="1" applyBorder="1"/>
    <xf numFmtId="0" fontId="0" fillId="0" borderId="19" xfId="0" applyBorder="1" applyAlignment="1">
      <alignment horizontal="center" wrapText="1"/>
    </xf>
    <xf numFmtId="16" fontId="0" fillId="0" borderId="0" xfId="0" quotePrefix="1" applyNumberFormat="1" applyFill="1"/>
    <xf numFmtId="0" fontId="0" fillId="0" borderId="22" xfId="0" applyBorder="1"/>
    <xf numFmtId="165" fontId="4" fillId="0" borderId="45" xfId="0" applyNumberFormat="1" applyFont="1" applyFill="1" applyBorder="1" applyProtection="1">
      <protection hidden="1"/>
    </xf>
    <xf numFmtId="169" fontId="4" fillId="0" borderId="47" xfId="0" applyNumberFormat="1" applyFont="1" applyFill="1" applyBorder="1" applyProtection="1">
      <protection hidden="1"/>
    </xf>
    <xf numFmtId="169" fontId="4" fillId="0" borderId="65" xfId="0" applyNumberFormat="1" applyFont="1" applyFill="1" applyBorder="1" applyProtection="1">
      <protection hidden="1"/>
    </xf>
    <xf numFmtId="169" fontId="4" fillId="0" borderId="50" xfId="0" applyNumberFormat="1" applyFont="1" applyFill="1" applyBorder="1" applyProtection="1">
      <protection hidden="1"/>
    </xf>
    <xf numFmtId="169" fontId="0" fillId="0" borderId="20" xfId="0" applyNumberFormat="1" applyBorder="1"/>
    <xf numFmtId="169" fontId="0" fillId="0" borderId="47" xfId="0" applyNumberFormat="1" applyBorder="1"/>
    <xf numFmtId="169" fontId="4" fillId="0" borderId="20" xfId="0" applyNumberFormat="1" applyFont="1" applyFill="1" applyBorder="1" applyProtection="1">
      <protection hidden="1"/>
    </xf>
    <xf numFmtId="169" fontId="4" fillId="0" borderId="45" xfId="0" applyNumberFormat="1" applyFont="1" applyFill="1" applyBorder="1" applyProtection="1">
      <protection hidden="1"/>
    </xf>
    <xf numFmtId="0" fontId="5" fillId="68" borderId="0" xfId="0" applyFont="1" applyFill="1" applyAlignment="1">
      <alignment horizontal="center"/>
    </xf>
    <xf numFmtId="167" fontId="11" fillId="0" borderId="16" xfId="0" applyNumberFormat="1" applyFont="1" applyBorder="1"/>
    <xf numFmtId="167" fontId="11" fillId="0" borderId="0" xfId="0" applyNumberFormat="1" applyFont="1" applyBorder="1"/>
    <xf numFmtId="43" fontId="0" fillId="68" borderId="0" xfId="34" applyFont="1" applyFill="1" applyBorder="1"/>
    <xf numFmtId="0" fontId="0" fillId="70" borderId="0" xfId="0" applyFill="1" applyBorder="1"/>
    <xf numFmtId="165" fontId="0" fillId="70" borderId="0" xfId="0" applyNumberFormat="1" applyFill="1" applyBorder="1"/>
    <xf numFmtId="165" fontId="4" fillId="61" borderId="0" xfId="0" applyNumberFormat="1" applyFont="1" applyFill="1" applyBorder="1" applyProtection="1">
      <protection locked="0"/>
    </xf>
    <xf numFmtId="165" fontId="0" fillId="61" borderId="19" xfId="0" applyNumberFormat="1" applyFill="1" applyBorder="1"/>
    <xf numFmtId="0" fontId="11" fillId="0" borderId="19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66" xfId="0" applyFont="1" applyBorder="1"/>
    <xf numFmtId="0" fontId="12" fillId="71" borderId="0" xfId="0" applyFont="1" applyFill="1"/>
    <xf numFmtId="0" fontId="12" fillId="43" borderId="0" xfId="0" applyFont="1" applyFill="1"/>
    <xf numFmtId="0" fontId="4" fillId="71" borderId="0" xfId="0" applyFont="1" applyFill="1" applyBorder="1"/>
    <xf numFmtId="0" fontId="14" fillId="71" borderId="0" xfId="0" applyFont="1" applyFill="1"/>
    <xf numFmtId="0" fontId="14" fillId="0" borderId="0" xfId="0" applyFont="1" applyFill="1"/>
    <xf numFmtId="0" fontId="14" fillId="65" borderId="0" xfId="0" applyFont="1" applyFill="1"/>
    <xf numFmtId="0" fontId="14" fillId="71" borderId="0" xfId="0" applyFont="1" applyFill="1" applyBorder="1"/>
    <xf numFmtId="0" fontId="14" fillId="0" borderId="0" xfId="0" applyFont="1" applyFill="1" applyBorder="1"/>
    <xf numFmtId="0" fontId="4" fillId="71" borderId="67" xfId="0" applyFont="1" applyFill="1" applyBorder="1"/>
    <xf numFmtId="0" fontId="14" fillId="0" borderId="67" xfId="0" applyFont="1" applyFill="1" applyBorder="1"/>
    <xf numFmtId="0" fontId="0" fillId="65" borderId="0" xfId="0" applyFill="1" applyBorder="1" applyAlignment="1">
      <alignment horizontal="center"/>
    </xf>
    <xf numFmtId="0" fontId="0" fillId="43" borderId="0" xfId="0" applyFill="1" applyBorder="1" applyAlignment="1">
      <alignment horizontal="center"/>
    </xf>
    <xf numFmtId="0" fontId="0" fillId="0" borderId="45" xfId="0" applyFill="1" applyBorder="1"/>
    <xf numFmtId="0" fontId="0" fillId="0" borderId="49" xfId="0" applyFill="1" applyBorder="1"/>
    <xf numFmtId="169" fontId="0" fillId="0" borderId="16" xfId="0" applyNumberFormat="1" applyBorder="1"/>
    <xf numFmtId="0" fontId="14" fillId="43" borderId="20" xfId="0" applyFont="1" applyFill="1" applyBorder="1"/>
    <xf numFmtId="0" fontId="14" fillId="43" borderId="31" xfId="0" applyFont="1" applyFill="1" applyBorder="1"/>
    <xf numFmtId="169" fontId="4" fillId="0" borderId="40" xfId="0" applyNumberFormat="1" applyFont="1" applyFill="1" applyBorder="1" applyProtection="1">
      <protection hidden="1"/>
    </xf>
    <xf numFmtId="0" fontId="14" fillId="43" borderId="36" xfId="0" applyFont="1" applyFill="1" applyBorder="1"/>
    <xf numFmtId="165" fontId="4" fillId="0" borderId="68" xfId="0" applyNumberFormat="1" applyFont="1" applyFill="1" applyBorder="1" applyProtection="1">
      <protection hidden="1"/>
    </xf>
    <xf numFmtId="169" fontId="4" fillId="0" borderId="15" xfId="0" applyNumberFormat="1" applyFont="1" applyFill="1" applyBorder="1" applyProtection="1">
      <protection hidden="1"/>
    </xf>
    <xf numFmtId="169" fontId="4" fillId="0" borderId="69" xfId="0" applyNumberFormat="1" applyFont="1" applyFill="1" applyBorder="1" applyProtection="1">
      <protection hidden="1"/>
    </xf>
    <xf numFmtId="169" fontId="0" fillId="0" borderId="36" xfId="0" applyNumberFormat="1" applyBorder="1"/>
    <xf numFmtId="169" fontId="0" fillId="0" borderId="15" xfId="0" applyNumberFormat="1" applyBorder="1"/>
    <xf numFmtId="169" fontId="4" fillId="0" borderId="36" xfId="0" applyNumberFormat="1" applyFont="1" applyFill="1" applyBorder="1" applyProtection="1">
      <protection hidden="1"/>
    </xf>
    <xf numFmtId="169" fontId="4" fillId="0" borderId="68" xfId="0" applyNumberFormat="1" applyFont="1" applyFill="1" applyBorder="1" applyProtection="1">
      <protection hidden="1"/>
    </xf>
    <xf numFmtId="169" fontId="4" fillId="0" borderId="24" xfId="0" applyNumberFormat="1" applyFont="1" applyFill="1" applyBorder="1" applyProtection="1">
      <protection hidden="1"/>
    </xf>
    <xf numFmtId="0" fontId="0" fillId="0" borderId="31" xfId="0" applyBorder="1" applyAlignment="1">
      <alignment horizontal="center" wrapText="1"/>
    </xf>
    <xf numFmtId="0" fontId="0" fillId="0" borderId="31" xfId="0" applyFill="1" applyBorder="1" applyAlignment="1">
      <alignment horizontal="center" wrapText="1"/>
    </xf>
    <xf numFmtId="0" fontId="0" fillId="0" borderId="45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3" fontId="11" fillId="65" borderId="0" xfId="34" applyFont="1" applyFill="1"/>
    <xf numFmtId="2" fontId="0" fillId="0" borderId="0" xfId="0" applyNumberFormat="1"/>
    <xf numFmtId="0" fontId="3" fillId="43" borderId="0" xfId="0" applyFont="1" applyFill="1" applyAlignment="1">
      <alignment horizontal="center" wrapText="1"/>
    </xf>
    <xf numFmtId="173" fontId="0" fillId="0" borderId="0" xfId="53" applyNumberFormat="1" applyFont="1"/>
    <xf numFmtId="0" fontId="0" fillId="0" borderId="44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70" fontId="0" fillId="0" borderId="0" xfId="0" applyNumberFormat="1"/>
    <xf numFmtId="2" fontId="0" fillId="68" borderId="26" xfId="0" applyNumberFormat="1" applyFill="1" applyBorder="1"/>
    <xf numFmtId="0" fontId="3" fillId="0" borderId="70" xfId="0" applyFont="1" applyBorder="1" applyAlignment="1">
      <alignment horizontal="center" wrapText="1"/>
    </xf>
    <xf numFmtId="0" fontId="0" fillId="69" borderId="65" xfId="0" applyFill="1" applyBorder="1" applyAlignment="1">
      <alignment horizontal="center" wrapText="1"/>
    </xf>
    <xf numFmtId="0" fontId="0" fillId="0" borderId="71" xfId="0" applyBorder="1"/>
    <xf numFmtId="0" fontId="0" fillId="0" borderId="72" xfId="0" applyBorder="1"/>
    <xf numFmtId="8" fontId="0" fillId="0" borderId="0" xfId="0" applyNumberFormat="1"/>
    <xf numFmtId="0" fontId="0" fillId="69" borderId="19" xfId="0" applyFill="1" applyBorder="1" applyAlignment="1">
      <alignment horizontal="center" wrapText="1"/>
    </xf>
    <xf numFmtId="0" fontId="3" fillId="0" borderId="59" xfId="0" applyFont="1" applyBorder="1" applyAlignment="1">
      <alignment horizontal="center" wrapText="1"/>
    </xf>
    <xf numFmtId="0" fontId="4" fillId="43" borderId="0" xfId="0" applyFont="1" applyFill="1" applyBorder="1" applyAlignment="1">
      <alignment horizontal="center" wrapText="1"/>
    </xf>
    <xf numFmtId="169" fontId="4" fillId="0" borderId="73" xfId="0" applyNumberFormat="1" applyFont="1" applyFill="1" applyBorder="1" applyProtection="1">
      <protection hidden="1"/>
    </xf>
    <xf numFmtId="169" fontId="4" fillId="0" borderId="34" xfId="0" applyNumberFormat="1" applyFont="1" applyFill="1" applyBorder="1" applyProtection="1">
      <protection hidden="1"/>
    </xf>
    <xf numFmtId="169" fontId="0" fillId="0" borderId="17" xfId="0" applyNumberFormat="1" applyBorder="1"/>
    <xf numFmtId="0" fontId="14" fillId="43" borderId="57" xfId="0" applyFont="1" applyFill="1" applyBorder="1"/>
    <xf numFmtId="165" fontId="7" fillId="68" borderId="17" xfId="34" applyNumberFormat="1" applyFont="1" applyFill="1" applyBorder="1"/>
    <xf numFmtId="164" fontId="17" fillId="68" borderId="16" xfId="34" applyNumberFormat="1" applyFont="1" applyFill="1" applyBorder="1" applyAlignment="1">
      <alignment horizontal="center"/>
    </xf>
    <xf numFmtId="164" fontId="18" fillId="68" borderId="17" xfId="34" applyNumberFormat="1" applyFont="1" applyFill="1" applyBorder="1" applyAlignment="1">
      <alignment horizontal="center"/>
    </xf>
    <xf numFmtId="0" fontId="16" fillId="70" borderId="0" xfId="0" applyFont="1" applyFill="1" applyBorder="1"/>
    <xf numFmtId="165" fontId="0" fillId="61" borderId="0" xfId="0" applyNumberFormat="1" applyFill="1" applyBorder="1"/>
    <xf numFmtId="0" fontId="16" fillId="61" borderId="19" xfId="0" applyFont="1" applyFill="1" applyBorder="1"/>
    <xf numFmtId="165" fontId="17" fillId="70" borderId="0" xfId="0" applyNumberFormat="1" applyFont="1" applyFill="1" applyProtection="1">
      <protection locked="0"/>
    </xf>
    <xf numFmtId="165" fontId="17" fillId="61" borderId="26" xfId="0" applyNumberFormat="1" applyFont="1" applyFill="1" applyBorder="1" applyProtection="1">
      <protection locked="0"/>
    </xf>
    <xf numFmtId="0" fontId="16" fillId="0" borderId="45" xfId="0" applyFont="1" applyBorder="1"/>
    <xf numFmtId="0" fontId="19" fillId="0" borderId="19" xfId="0" applyFont="1" applyFill="1" applyBorder="1" applyAlignment="1">
      <alignment horizontal="center"/>
    </xf>
    <xf numFmtId="0" fontId="19" fillId="0" borderId="0" xfId="0" applyFont="1"/>
    <xf numFmtId="0" fontId="16" fillId="61" borderId="0" xfId="0" applyFont="1" applyFill="1" applyBorder="1"/>
    <xf numFmtId="165" fontId="4" fillId="70" borderId="0" xfId="0" applyNumberFormat="1" applyFont="1" applyFill="1" applyProtection="1">
      <protection hidden="1"/>
    </xf>
    <xf numFmtId="174" fontId="20" fillId="0" borderId="0" xfId="0" applyNumberFormat="1" applyFont="1"/>
    <xf numFmtId="0" fontId="1" fillId="39" borderId="7" xfId="140" quotePrefix="1">
      <alignment horizontal="left" vertical="center" indent="1"/>
    </xf>
    <xf numFmtId="0" fontId="4" fillId="0" borderId="0" xfId="0" applyFont="1" applyAlignment="1"/>
    <xf numFmtId="0" fontId="7" fillId="71" borderId="71" xfId="50" applyFont="1" applyFill="1" applyBorder="1" applyAlignment="1" applyProtection="1">
      <alignment horizontal="center" vertical="center"/>
      <protection hidden="1"/>
    </xf>
    <xf numFmtId="0" fontId="11" fillId="71" borderId="45" xfId="50" applyFont="1" applyFill="1" applyBorder="1" applyAlignment="1" applyProtection="1">
      <alignment horizontal="center"/>
      <protection hidden="1"/>
    </xf>
    <xf numFmtId="0" fontId="4" fillId="71" borderId="65" xfId="50" applyFont="1" applyFill="1" applyBorder="1" applyAlignment="1" applyProtection="1">
      <protection hidden="1"/>
    </xf>
    <xf numFmtId="0" fontId="7" fillId="71" borderId="74" xfId="50" applyFont="1" applyFill="1" applyBorder="1" applyAlignment="1" applyProtection="1">
      <alignment horizontal="center" vertical="center"/>
    </xf>
    <xf numFmtId="0" fontId="7" fillId="71" borderId="29" xfId="50" applyFont="1" applyFill="1" applyBorder="1" applyAlignment="1" applyProtection="1">
      <alignment horizontal="center" vertical="center"/>
      <protection hidden="1"/>
    </xf>
    <xf numFmtId="0" fontId="7" fillId="71" borderId="68" xfId="50" applyFont="1" applyFill="1" applyBorder="1" applyAlignment="1" applyProtection="1">
      <alignment horizontal="center" vertical="center"/>
      <protection hidden="1"/>
    </xf>
    <xf numFmtId="0" fontId="7" fillId="71" borderId="69" xfId="50" applyFont="1" applyFill="1" applyBorder="1" applyAlignment="1" applyProtection="1">
      <alignment horizontal="center" vertical="center"/>
      <protection hidden="1"/>
    </xf>
    <xf numFmtId="0" fontId="7" fillId="71" borderId="75" xfId="50" applyFont="1" applyFill="1" applyBorder="1" applyAlignment="1" applyProtection="1">
      <alignment horizontal="center" vertical="center"/>
    </xf>
    <xf numFmtId="0" fontId="4" fillId="0" borderId="71" xfId="50" applyFont="1" applyBorder="1" applyAlignment="1" applyProtection="1">
      <alignment horizontal="center"/>
      <protection hidden="1"/>
    </xf>
    <xf numFmtId="0" fontId="11" fillId="0" borderId="45" xfId="50" applyFont="1" applyBorder="1" applyAlignment="1" applyProtection="1">
      <alignment horizontal="center"/>
      <protection hidden="1"/>
    </xf>
    <xf numFmtId="0" fontId="4" fillId="0" borderId="65" xfId="50" applyFont="1" applyBorder="1" applyAlignment="1" applyProtection="1">
      <protection hidden="1"/>
    </xf>
    <xf numFmtId="0" fontId="4" fillId="0" borderId="74" xfId="50" applyFont="1" applyBorder="1" applyAlignment="1" applyProtection="1">
      <alignment horizontal="center"/>
    </xf>
    <xf numFmtId="0" fontId="4" fillId="0" borderId="57" xfId="50" applyFont="1" applyFill="1" applyBorder="1" applyAlignment="1" applyProtection="1">
      <alignment horizontal="center" vertical="center"/>
      <protection hidden="1"/>
    </xf>
    <xf numFmtId="0" fontId="13" fillId="0" borderId="48" xfId="50" applyFont="1" applyFill="1" applyBorder="1" applyAlignment="1" applyProtection="1">
      <alignment horizontal="center" vertical="center"/>
      <protection hidden="1"/>
    </xf>
    <xf numFmtId="0" fontId="4" fillId="0" borderId="60" xfId="50" applyFont="1" applyFill="1" applyBorder="1" applyAlignment="1" applyProtection="1">
      <alignment vertical="center"/>
      <protection hidden="1"/>
    </xf>
    <xf numFmtId="0" fontId="4" fillId="0" borderId="76" xfId="50" applyFont="1" applyFill="1" applyBorder="1" applyAlignment="1" applyProtection="1">
      <alignment vertical="center"/>
      <protection hidden="1"/>
    </xf>
    <xf numFmtId="0" fontId="4" fillId="0" borderId="76" xfId="50" applyFont="1" applyFill="1" applyBorder="1" applyAlignment="1" applyProtection="1">
      <alignment horizontal="left" vertical="center" wrapText="1"/>
      <protection hidden="1"/>
    </xf>
    <xf numFmtId="0" fontId="4" fillId="0" borderId="76" xfId="50" applyFont="1" applyFill="1" applyBorder="1" applyAlignment="1" applyProtection="1">
      <alignment horizontal="left" vertical="center"/>
      <protection hidden="1"/>
    </xf>
    <xf numFmtId="0" fontId="22" fillId="0" borderId="57" xfId="50" applyFont="1" applyFill="1" applyBorder="1" applyAlignment="1" applyProtection="1">
      <alignment horizontal="center" vertical="center"/>
      <protection hidden="1"/>
    </xf>
    <xf numFmtId="0" fontId="23" fillId="0" borderId="48" xfId="50" applyFont="1" applyFill="1" applyBorder="1" applyAlignment="1" applyProtection="1">
      <alignment horizontal="center" vertical="center"/>
      <protection hidden="1"/>
    </xf>
    <xf numFmtId="0" fontId="22" fillId="0" borderId="60" xfId="50" applyFont="1" applyFill="1" applyBorder="1" applyAlignment="1" applyProtection="1">
      <alignment vertical="center"/>
      <protection hidden="1"/>
    </xf>
    <xf numFmtId="0" fontId="22" fillId="0" borderId="76" xfId="50" applyFont="1" applyFill="1" applyBorder="1" applyAlignment="1" applyProtection="1">
      <alignment vertical="center"/>
      <protection hidden="1"/>
    </xf>
    <xf numFmtId="0" fontId="4" fillId="0" borderId="0" xfId="50" applyFont="1" applyFill="1" applyBorder="1" applyAlignment="1" applyProtection="1">
      <alignment vertical="center"/>
      <protection hidden="1"/>
    </xf>
    <xf numFmtId="0" fontId="13" fillId="0" borderId="48" xfId="50" applyFont="1" applyFill="1" applyBorder="1" applyAlignment="1" applyProtection="1">
      <alignment horizontal="center" vertical="center"/>
    </xf>
    <xf numFmtId="0" fontId="22" fillId="0" borderId="76" xfId="50" applyFont="1" applyFill="1" applyBorder="1" applyAlignment="1" applyProtection="1">
      <alignment vertical="center" wrapText="1"/>
      <protection hidden="1"/>
    </xf>
    <xf numFmtId="0" fontId="4" fillId="0" borderId="76" xfId="50" applyFont="1" applyFill="1" applyBorder="1" applyAlignment="1" applyProtection="1">
      <alignment vertical="center" wrapText="1"/>
      <protection hidden="1"/>
    </xf>
    <xf numFmtId="0" fontId="4" fillId="0" borderId="57" xfId="50" applyFont="1" applyFill="1" applyBorder="1" applyAlignment="1" applyProtection="1">
      <alignment horizontal="center" vertical="center"/>
    </xf>
    <xf numFmtId="0" fontId="4" fillId="72" borderId="57" xfId="50" applyFont="1" applyFill="1" applyBorder="1" applyAlignment="1" applyProtection="1">
      <alignment horizontal="center" vertical="center"/>
      <protection hidden="1"/>
    </xf>
    <xf numFmtId="0" fontId="13" fillId="72" borderId="48" xfId="50" applyFont="1" applyFill="1" applyBorder="1" applyAlignment="1" applyProtection="1">
      <alignment horizontal="center" vertical="center"/>
      <protection hidden="1"/>
    </xf>
    <xf numFmtId="0" fontId="4" fillId="72" borderId="60" xfId="50" applyFont="1" applyFill="1" applyBorder="1" applyAlignment="1" applyProtection="1">
      <alignment vertical="center"/>
      <protection hidden="1"/>
    </xf>
    <xf numFmtId="0" fontId="4" fillId="72" borderId="76" xfId="50" applyFont="1" applyFill="1" applyBorder="1" applyAlignment="1" applyProtection="1">
      <alignment vertical="center"/>
      <protection hidden="1"/>
    </xf>
    <xf numFmtId="0" fontId="4" fillId="0" borderId="71" xfId="50" applyFont="1" applyFill="1" applyBorder="1" applyAlignment="1" applyProtection="1">
      <alignment horizontal="center" vertical="center"/>
      <protection hidden="1"/>
    </xf>
    <xf numFmtId="0" fontId="13" fillId="0" borderId="45" xfId="50" applyFont="1" applyFill="1" applyBorder="1" applyAlignment="1" applyProtection="1">
      <alignment horizontal="center" vertical="center"/>
    </xf>
    <xf numFmtId="0" fontId="3" fillId="0" borderId="65" xfId="50" applyFont="1" applyFill="1" applyBorder="1" applyAlignment="1" applyProtection="1">
      <alignment vertical="center"/>
    </xf>
    <xf numFmtId="0" fontId="4" fillId="0" borderId="74" xfId="50" applyFont="1" applyFill="1" applyBorder="1" applyAlignment="1" applyProtection="1">
      <alignment vertical="center"/>
      <protection hidden="1"/>
    </xf>
    <xf numFmtId="0" fontId="4" fillId="0" borderId="57" xfId="50" applyFont="1" applyFill="1" applyBorder="1" applyAlignment="1" applyProtection="1">
      <alignment horizontal="center"/>
      <protection hidden="1"/>
    </xf>
    <xf numFmtId="0" fontId="24" fillId="0" borderId="48" xfId="50" applyFont="1" applyFill="1" applyBorder="1" applyAlignment="1" applyProtection="1">
      <alignment horizontal="center"/>
    </xf>
    <xf numFmtId="0" fontId="4" fillId="0" borderId="76" xfId="50" applyFont="1" applyFill="1" applyBorder="1" applyProtection="1">
      <protection hidden="1"/>
    </xf>
    <xf numFmtId="0" fontId="4" fillId="0" borderId="29" xfId="50" applyFont="1" applyFill="1" applyBorder="1" applyAlignment="1" applyProtection="1">
      <alignment horizontal="center"/>
      <protection hidden="1"/>
    </xf>
    <xf numFmtId="0" fontId="24" fillId="0" borderId="68" xfId="50" applyFont="1" applyFill="1" applyBorder="1" applyAlignment="1" applyProtection="1">
      <alignment horizontal="center"/>
    </xf>
    <xf numFmtId="0" fontId="4" fillId="0" borderId="69" xfId="50" applyFont="1" applyFill="1" applyBorder="1" applyAlignment="1" applyProtection="1"/>
    <xf numFmtId="0" fontId="4" fillId="0" borderId="75" xfId="50" applyFont="1" applyFill="1" applyBorder="1" applyProtection="1">
      <protection hidden="1"/>
    </xf>
    <xf numFmtId="0" fontId="11" fillId="71" borderId="20" xfId="50" applyFont="1" applyFill="1" applyBorder="1" applyAlignment="1" applyProtection="1">
      <alignment horizontal="center"/>
      <protection hidden="1"/>
    </xf>
    <xf numFmtId="0" fontId="7" fillId="71" borderId="45" xfId="50" applyFont="1" applyFill="1" applyBorder="1" applyAlignment="1" applyProtection="1">
      <alignment horizontal="center" vertical="center"/>
    </xf>
    <xf numFmtId="0" fontId="7" fillId="71" borderId="50" xfId="50" applyFont="1" applyFill="1" applyBorder="1" applyAlignment="1" applyProtection="1">
      <alignment horizontal="center" vertical="center"/>
      <protection hidden="1"/>
    </xf>
    <xf numFmtId="0" fontId="7" fillId="71" borderId="77" xfId="50" applyFont="1" applyFill="1" applyBorder="1" applyAlignment="1" applyProtection="1">
      <alignment horizontal="center" vertical="center"/>
    </xf>
    <xf numFmtId="0" fontId="7" fillId="71" borderId="24" xfId="50" applyFont="1" applyFill="1" applyBorder="1" applyAlignment="1" applyProtection="1">
      <alignment horizontal="center" vertical="center"/>
      <protection hidden="1"/>
    </xf>
    <xf numFmtId="0" fontId="11" fillId="0" borderId="71" xfId="50" applyFont="1" applyBorder="1" applyAlignment="1" applyProtection="1">
      <alignment horizontal="center"/>
      <protection hidden="1"/>
    </xf>
    <xf numFmtId="0" fontId="4" fillId="0" borderId="47" xfId="50" applyFont="1" applyBorder="1" applyAlignment="1" applyProtection="1">
      <alignment horizontal="center"/>
    </xf>
    <xf numFmtId="0" fontId="4" fillId="0" borderId="74" xfId="50" applyFont="1" applyBorder="1" applyAlignment="1" applyProtection="1">
      <alignment horizontal="center"/>
      <protection hidden="1"/>
    </xf>
    <xf numFmtId="0" fontId="11" fillId="0" borderId="57" xfId="50" applyFont="1" applyBorder="1" applyProtection="1">
      <protection locked="0"/>
    </xf>
    <xf numFmtId="0" fontId="6" fillId="0" borderId="0" xfId="50" applyFont="1" applyFill="1" applyBorder="1" applyAlignment="1" applyProtection="1">
      <alignment horizontal="left" vertical="center"/>
      <protection hidden="1"/>
    </xf>
    <xf numFmtId="0" fontId="4" fillId="0" borderId="76" xfId="50" applyFont="1" applyBorder="1" applyProtection="1">
      <protection locked="0"/>
    </xf>
    <xf numFmtId="0" fontId="13" fillId="0" borderId="57" xfId="50" applyFont="1" applyFill="1" applyBorder="1" applyAlignment="1" applyProtection="1">
      <alignment horizontal="center" vertical="center"/>
      <protection hidden="1"/>
    </xf>
    <xf numFmtId="0" fontId="4" fillId="0" borderId="76" xfId="50" applyFont="1" applyFill="1" applyBorder="1" applyAlignment="1" applyProtection="1">
      <alignment horizontal="center" vertical="center"/>
      <protection hidden="1"/>
    </xf>
    <xf numFmtId="0" fontId="24" fillId="0" borderId="57" xfId="50" applyFont="1" applyFill="1" applyBorder="1" applyAlignment="1" applyProtection="1">
      <alignment horizontal="center"/>
      <protection hidden="1"/>
    </xf>
    <xf numFmtId="0" fontId="4" fillId="0" borderId="0" xfId="50" applyFont="1" applyFill="1" applyBorder="1" applyAlignment="1" applyProtection="1">
      <alignment horizontal="left"/>
      <protection hidden="1"/>
    </xf>
    <xf numFmtId="0" fontId="4" fillId="0" borderId="76" xfId="50" applyFont="1" applyFill="1" applyBorder="1" applyAlignment="1" applyProtection="1">
      <alignment horizontal="center"/>
      <protection hidden="1"/>
    </xf>
    <xf numFmtId="0" fontId="4" fillId="0" borderId="76" xfId="50" applyFont="1" applyFill="1" applyBorder="1" applyAlignment="1" applyProtection="1">
      <alignment horizontal="center" vertical="center"/>
    </xf>
    <xf numFmtId="0" fontId="13" fillId="0" borderId="57" xfId="50" applyFont="1" applyFill="1" applyBorder="1" applyAlignment="1" applyProtection="1">
      <alignment horizontal="center"/>
      <protection hidden="1"/>
    </xf>
    <xf numFmtId="0" fontId="4" fillId="0" borderId="0" xfId="50" applyFont="1" applyFill="1" applyBorder="1" applyProtection="1">
      <protection hidden="1"/>
    </xf>
    <xf numFmtId="0" fontId="4" fillId="0" borderId="0" xfId="50" applyFont="1" applyFill="1" applyBorder="1" applyAlignment="1" applyProtection="1">
      <alignment vertical="center" wrapText="1"/>
      <protection hidden="1"/>
    </xf>
    <xf numFmtId="0" fontId="4" fillId="0" borderId="76" xfId="50" applyFont="1" applyFill="1" applyBorder="1" applyAlignment="1" applyProtection="1">
      <alignment horizontal="center"/>
    </xf>
    <xf numFmtId="0" fontId="4" fillId="0" borderId="0" xfId="50" applyFont="1" applyFill="1" applyBorder="1" applyAlignment="1" applyProtection="1">
      <alignment horizontal="left" vertical="center" wrapText="1"/>
      <protection hidden="1"/>
    </xf>
    <xf numFmtId="0" fontId="4" fillId="0" borderId="0" xfId="50" applyFont="1" applyFill="1" applyBorder="1" applyAlignment="1" applyProtection="1">
      <alignment horizontal="left" vertical="center"/>
      <protection hidden="1"/>
    </xf>
    <xf numFmtId="0" fontId="7" fillId="0" borderId="57" xfId="50" applyFont="1" applyBorder="1" applyProtection="1">
      <protection locked="0"/>
    </xf>
    <xf numFmtId="0" fontId="3" fillId="0" borderId="76" xfId="50" applyFont="1" applyBorder="1" applyProtection="1">
      <protection locked="0"/>
    </xf>
    <xf numFmtId="0" fontId="13" fillId="0" borderId="57" xfId="50" applyFont="1" applyFill="1" applyBorder="1" applyAlignment="1" applyProtection="1">
      <alignment horizontal="center" vertical="center"/>
    </xf>
    <xf numFmtId="0" fontId="13" fillId="0" borderId="20" xfId="50" applyFont="1" applyFill="1" applyBorder="1" applyAlignment="1" applyProtection="1">
      <alignment horizontal="center" vertical="center"/>
    </xf>
    <xf numFmtId="0" fontId="4" fillId="0" borderId="45" xfId="50" applyFont="1" applyFill="1" applyBorder="1" applyAlignment="1" applyProtection="1">
      <alignment vertical="center"/>
      <protection hidden="1"/>
    </xf>
    <xf numFmtId="0" fontId="4" fillId="0" borderId="50" xfId="50" applyFont="1" applyFill="1" applyBorder="1" applyAlignment="1" applyProtection="1">
      <alignment horizontal="center" vertical="center"/>
      <protection hidden="1"/>
    </xf>
    <xf numFmtId="0" fontId="7" fillId="0" borderId="31" xfId="50" applyFont="1" applyBorder="1" applyAlignment="1" applyProtection="1">
      <alignment horizontal="center"/>
      <protection hidden="1"/>
    </xf>
    <xf numFmtId="0" fontId="6" fillId="0" borderId="48" xfId="50" applyFont="1" applyFill="1" applyBorder="1" applyAlignment="1" applyProtection="1">
      <alignment horizontal="left" vertical="center"/>
      <protection hidden="1"/>
    </xf>
    <xf numFmtId="0" fontId="3" fillId="0" borderId="40" xfId="50" applyFont="1" applyBorder="1" applyAlignment="1" applyProtection="1">
      <alignment horizontal="center"/>
      <protection hidden="1"/>
    </xf>
    <xf numFmtId="0" fontId="13" fillId="0" borderId="31" xfId="50" applyFont="1" applyFill="1" applyBorder="1" applyAlignment="1" applyProtection="1">
      <alignment horizontal="center" vertical="center"/>
    </xf>
    <xf numFmtId="0" fontId="4" fillId="0" borderId="48" xfId="50" applyFont="1" applyFill="1" applyBorder="1" applyAlignment="1" applyProtection="1">
      <alignment vertical="center"/>
      <protection hidden="1"/>
    </xf>
    <xf numFmtId="0" fontId="4" fillId="0" borderId="40" xfId="50" applyFont="1" applyFill="1" applyBorder="1" applyAlignment="1" applyProtection="1">
      <alignment horizontal="center" vertical="center"/>
      <protection hidden="1"/>
    </xf>
    <xf numFmtId="0" fontId="0" fillId="0" borderId="48" xfId="0" applyBorder="1"/>
    <xf numFmtId="0" fontId="24" fillId="0" borderId="31" xfId="50" applyFont="1" applyFill="1" applyBorder="1" applyAlignment="1" applyProtection="1">
      <alignment horizontal="center"/>
    </xf>
    <xf numFmtId="0" fontId="4" fillId="0" borderId="48" xfId="50" applyFont="1" applyFill="1" applyBorder="1" applyProtection="1">
      <protection hidden="1"/>
    </xf>
    <xf numFmtId="0" fontId="4" fillId="0" borderId="40" xfId="50" applyFont="1" applyFill="1" applyBorder="1" applyAlignment="1" applyProtection="1">
      <alignment horizontal="center"/>
      <protection hidden="1"/>
    </xf>
    <xf numFmtId="0" fontId="24" fillId="0" borderId="36" xfId="50" applyFont="1" applyFill="1" applyBorder="1" applyAlignment="1" applyProtection="1">
      <alignment horizontal="center"/>
    </xf>
    <xf numFmtId="0" fontId="4" fillId="0" borderId="68" xfId="50" applyFont="1" applyFill="1" applyBorder="1" applyProtection="1">
      <protection hidden="1"/>
    </xf>
    <xf numFmtId="0" fontId="4" fillId="0" borderId="24" xfId="50" applyFont="1" applyFill="1" applyBorder="1" applyAlignment="1" applyProtection="1">
      <alignment horizontal="center"/>
      <protection hidden="1"/>
    </xf>
    <xf numFmtId="0" fontId="3" fillId="0" borderId="0" xfId="0" applyFont="1"/>
    <xf numFmtId="43" fontId="4" fillId="0" borderId="0" xfId="34" applyFont="1"/>
    <xf numFmtId="167" fontId="0" fillId="0" borderId="0" xfId="34" applyNumberFormat="1" applyFont="1"/>
    <xf numFmtId="0" fontId="26" fillId="0" borderId="0" xfId="0" applyFont="1" applyFill="1" applyAlignment="1">
      <alignment horizontal="center"/>
    </xf>
    <xf numFmtId="167" fontId="26" fillId="0" borderId="0" xfId="34" applyNumberFormat="1" applyFont="1" applyFill="1" applyAlignment="1">
      <alignment horizontal="center"/>
    </xf>
    <xf numFmtId="0" fontId="28" fillId="0" borderId="0" xfId="0" applyFont="1" applyFill="1" applyAlignment="1" applyProtection="1">
      <alignment horizontal="center"/>
    </xf>
    <xf numFmtId="167" fontId="3" fillId="0" borderId="0" xfId="34" applyNumberFormat="1" applyFont="1" applyFill="1" applyAlignment="1">
      <alignment horizontal="center"/>
    </xf>
    <xf numFmtId="4" fontId="1" fillId="0" borderId="0" xfId="0" applyNumberFormat="1" applyFont="1" applyFill="1"/>
    <xf numFmtId="167" fontId="27" fillId="0" borderId="0" xfId="34" applyNumberFormat="1" applyFont="1" applyFill="1"/>
    <xf numFmtId="0" fontId="27" fillId="0" borderId="0" xfId="0" applyFont="1" applyFill="1"/>
    <xf numFmtId="4" fontId="27" fillId="0" borderId="0" xfId="0" applyNumberFormat="1" applyFont="1" applyFill="1"/>
    <xf numFmtId="176" fontId="28" fillId="0" borderId="0" xfId="0" applyNumberFormat="1" applyFont="1" applyFill="1" applyAlignment="1" applyProtection="1">
      <alignment horizontal="center"/>
    </xf>
    <xf numFmtId="167" fontId="29" fillId="0" borderId="0" xfId="34" applyNumberFormat="1" applyFont="1" applyFill="1"/>
    <xf numFmtId="0" fontId="29" fillId="0" borderId="0" xfId="0" applyFont="1" applyFill="1"/>
    <xf numFmtId="4" fontId="29" fillId="0" borderId="0" xfId="0" applyNumberFormat="1" applyFont="1" applyFill="1"/>
    <xf numFmtId="0" fontId="28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4" fillId="71" borderId="67" xfId="0" applyFont="1" applyFill="1" applyBorder="1"/>
    <xf numFmtId="0" fontId="27" fillId="47" borderId="0" xfId="0" applyFont="1" applyFill="1"/>
    <xf numFmtId="0" fontId="14" fillId="47" borderId="0" xfId="0" applyFont="1" applyFill="1"/>
    <xf numFmtId="0" fontId="26" fillId="47" borderId="0" xfId="0" applyFont="1" applyFill="1" applyAlignment="1">
      <alignment horizontal="center"/>
    </xf>
    <xf numFmtId="167" fontId="27" fillId="47" borderId="0" xfId="34" applyNumberFormat="1" applyFont="1" applyFill="1"/>
    <xf numFmtId="4" fontId="27" fillId="47" borderId="0" xfId="0" applyNumberFormat="1" applyFont="1" applyFill="1"/>
    <xf numFmtId="0" fontId="28" fillId="47" borderId="0" xfId="0" applyFont="1" applyFill="1" applyAlignment="1" applyProtection="1">
      <alignment horizontal="center"/>
    </xf>
    <xf numFmtId="167" fontId="29" fillId="47" borderId="0" xfId="34" applyNumberFormat="1" applyFont="1" applyFill="1"/>
    <xf numFmtId="0" fontId="29" fillId="47" borderId="0" xfId="0" applyFont="1" applyFill="1"/>
    <xf numFmtId="4" fontId="14" fillId="55" borderId="7" xfId="135" applyNumberFormat="1">
      <alignment horizontal="right" vertical="center"/>
    </xf>
    <xf numFmtId="177" fontId="14" fillId="55" borderId="7" xfId="135" applyNumberFormat="1">
      <alignment horizontal="right" vertical="center"/>
    </xf>
    <xf numFmtId="169" fontId="4" fillId="47" borderId="0" xfId="0" applyNumberFormat="1" applyFont="1" applyFill="1"/>
    <xf numFmtId="0" fontId="0" fillId="47" borderId="0" xfId="0" applyFill="1"/>
    <xf numFmtId="0" fontId="0" fillId="47" borderId="0" xfId="0" applyFill="1" applyBorder="1" applyAlignment="1" applyProtection="1">
      <alignment horizontal="center"/>
      <protection hidden="1"/>
    </xf>
    <xf numFmtId="0" fontId="4" fillId="47" borderId="42" xfId="0" applyFont="1" applyFill="1" applyBorder="1" applyAlignment="1" applyProtection="1">
      <alignment horizontal="center" vertical="center"/>
      <protection hidden="1"/>
    </xf>
    <xf numFmtId="0" fontId="13" fillId="47" borderId="43" xfId="0" applyFont="1" applyFill="1" applyBorder="1" applyAlignment="1" applyProtection="1">
      <alignment horizontal="center" vertical="center"/>
      <protection hidden="1"/>
    </xf>
    <xf numFmtId="0" fontId="9" fillId="0" borderId="78" xfId="0" applyFont="1" applyFill="1" applyBorder="1"/>
    <xf numFmtId="0" fontId="9" fillId="0" borderId="21" xfId="0" applyFont="1" applyFill="1" applyBorder="1"/>
    <xf numFmtId="0" fontId="9" fillId="0" borderId="79" xfId="0" applyFont="1" applyFill="1" applyBorder="1"/>
    <xf numFmtId="0" fontId="9" fillId="0" borderId="21" xfId="0" applyFont="1" applyFill="1" applyBorder="1" applyAlignment="1">
      <alignment wrapText="1"/>
    </xf>
    <xf numFmtId="0" fontId="0" fillId="0" borderId="0" xfId="0" applyFill="1" applyAlignment="1">
      <alignment wrapText="1"/>
    </xf>
    <xf numFmtId="8" fontId="3" fillId="0" borderId="80" xfId="65" quotePrefix="1" applyNumberFormat="1" applyFont="1" applyFill="1" applyBorder="1" applyAlignment="1" applyProtection="1">
      <alignment horizontal="center" vertical="center" wrapText="1"/>
      <protection locked="0"/>
    </xf>
    <xf numFmtId="8" fontId="3" fillId="0" borderId="80" xfId="65" applyNumberFormat="1" applyFont="1" applyFill="1" applyBorder="1" applyAlignment="1" applyProtection="1">
      <alignment horizontal="center" vertical="center" wrapText="1"/>
      <protection locked="0"/>
    </xf>
    <xf numFmtId="49" fontId="3" fillId="0" borderId="80" xfId="0" applyNumberFormat="1" applyFont="1" applyBorder="1" applyAlignment="1">
      <alignment horizontal="center" wrapText="1"/>
    </xf>
    <xf numFmtId="8" fontId="3" fillId="0" borderId="81" xfId="65" quotePrefix="1" applyNumberFormat="1" applyFont="1" applyFill="1" applyBorder="1" applyAlignment="1" applyProtection="1">
      <alignment horizontal="center" vertical="center"/>
      <protection locked="0"/>
    </xf>
    <xf numFmtId="8" fontId="3" fillId="0" borderId="81" xfId="65" applyNumberFormat="1" applyFont="1" applyFill="1" applyBorder="1" applyAlignment="1" applyProtection="1">
      <alignment horizontal="center" vertical="center"/>
      <protection locked="0"/>
    </xf>
    <xf numFmtId="8" fontId="3" fillId="0" borderId="81" xfId="0" applyNumberFormat="1" applyFont="1" applyBorder="1" applyAlignment="1">
      <alignment horizontal="center"/>
    </xf>
    <xf numFmtId="8" fontId="3" fillId="0" borderId="81" xfId="0" applyNumberFormat="1" applyFont="1" applyBorder="1" applyAlignment="1">
      <alignment horizontal="center" wrapText="1"/>
    </xf>
    <xf numFmtId="0" fontId="1" fillId="0" borderId="82" xfId="101" quotePrefix="1" applyFill="1" applyBorder="1">
      <alignment horizontal="left" vertical="center" indent="1"/>
    </xf>
    <xf numFmtId="43" fontId="0" fillId="0" borderId="0" xfId="0" applyNumberFormat="1" applyFill="1"/>
    <xf numFmtId="0" fontId="1" fillId="0" borderId="83" xfId="101" quotePrefix="1" applyFill="1" applyBorder="1">
      <alignment horizontal="left" vertical="center" indent="1"/>
    </xf>
    <xf numFmtId="43" fontId="0" fillId="0" borderId="83" xfId="34" applyFont="1" applyFill="1" applyBorder="1"/>
    <xf numFmtId="43" fontId="14" fillId="0" borderId="83" xfId="34" applyFont="1" applyFill="1" applyBorder="1" applyAlignment="1">
      <alignment horizontal="right" vertical="center"/>
    </xf>
    <xf numFmtId="167" fontId="0" fillId="0" borderId="83" xfId="34" applyNumberFormat="1" applyFont="1" applyFill="1" applyBorder="1"/>
    <xf numFmtId="0" fontId="0" fillId="0" borderId="83" xfId="0" applyFill="1" applyBorder="1"/>
    <xf numFmtId="43" fontId="0" fillId="0" borderId="83" xfId="34" applyFont="1" applyFill="1" applyBorder="1" applyAlignment="1">
      <alignment wrapText="1"/>
    </xf>
    <xf numFmtId="0" fontId="1" fillId="0" borderId="83" xfId="101" applyFont="1" applyFill="1" applyBorder="1">
      <alignment horizontal="left" vertical="center" indent="1"/>
    </xf>
    <xf numFmtId="167" fontId="3" fillId="0" borderId="83" xfId="34" applyNumberFormat="1" applyFont="1" applyFill="1" applyBorder="1"/>
    <xf numFmtId="4" fontId="3" fillId="0" borderId="83" xfId="0" applyNumberFormat="1" applyFont="1" applyFill="1" applyBorder="1"/>
    <xf numFmtId="43" fontId="14" fillId="0" borderId="84" xfId="34" applyFont="1" applyFill="1" applyBorder="1" applyAlignment="1">
      <alignment horizontal="right" vertical="center"/>
    </xf>
    <xf numFmtId="43" fontId="3" fillId="0" borderId="17" xfId="0" applyNumberFormat="1" applyFont="1" applyFill="1" applyBorder="1"/>
    <xf numFmtId="43" fontId="3" fillId="0" borderId="17" xfId="0" applyNumberFormat="1" applyFont="1" applyFill="1" applyBorder="1" applyAlignment="1">
      <alignment wrapText="1"/>
    </xf>
    <xf numFmtId="43" fontId="0" fillId="0" borderId="0" xfId="34" applyFont="1" applyFill="1"/>
    <xf numFmtId="43" fontId="0" fillId="0" borderId="85" xfId="0" applyNumberFormat="1" applyFill="1" applyBorder="1"/>
    <xf numFmtId="43" fontId="0" fillId="0" borderId="67" xfId="0" applyNumberFormat="1" applyFill="1" applyBorder="1"/>
    <xf numFmtId="0" fontId="30" fillId="0" borderId="0" xfId="146" quotePrefix="1"/>
    <xf numFmtId="0" fontId="30" fillId="0" borderId="0" xfId="146"/>
    <xf numFmtId="0" fontId="1" fillId="39" borderId="7" xfId="65" applyProtection="1">
      <alignment horizontal="left" vertical="center" indent="1"/>
      <protection locked="0"/>
    </xf>
    <xf numFmtId="0" fontId="14" fillId="55" borderId="10" xfId="88" quotePrefix="1" applyNumberFormat="1" applyProtection="1">
      <alignment horizontal="left" vertical="center" indent="1"/>
      <protection locked="0"/>
    </xf>
    <xf numFmtId="0" fontId="31" fillId="53" borderId="7" xfId="86" quotePrefix="1" applyNumberFormat="1" applyProtection="1">
      <alignment horizontal="left" vertical="center" indent="1"/>
      <protection locked="0"/>
    </xf>
    <xf numFmtId="0" fontId="32" fillId="59" borderId="7" xfId="98" applyNumberFormat="1" applyProtection="1">
      <alignment horizontal="left" vertical="center" indent="1"/>
      <protection locked="0"/>
    </xf>
    <xf numFmtId="0" fontId="32" fillId="55" borderId="7" xfId="95" quotePrefix="1" applyNumberFormat="1" applyProtection="1">
      <alignment horizontal="left" vertical="center" indent="1"/>
      <protection locked="0"/>
    </xf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1" fillId="39" borderId="7" xfId="65">
      <alignment horizontal="left" vertical="center" indent="1"/>
    </xf>
    <xf numFmtId="0" fontId="1" fillId="39" borderId="7" xfId="143" quotePrefix="1">
      <alignment horizontal="left" vertical="center" indent="1"/>
    </xf>
    <xf numFmtId="0" fontId="1" fillId="39" borderId="7" xfId="65" quotePrefix="1">
      <alignment horizontal="left" vertical="center" indent="1"/>
    </xf>
    <xf numFmtId="0" fontId="1" fillId="39" borderId="7" xfId="92" quotePrefix="1">
      <alignment horizontal="left" vertical="center" indent="1"/>
    </xf>
    <xf numFmtId="4" fontId="0" fillId="0" borderId="0" xfId="0" applyNumberFormat="1"/>
    <xf numFmtId="0" fontId="14" fillId="38" borderId="7" xfId="60" quotePrefix="1" applyNumberFormat="1">
      <alignment horizontal="left" vertical="center" indent="1"/>
    </xf>
    <xf numFmtId="0" fontId="14" fillId="38" borderId="7" xfId="60" applyNumberFormat="1">
      <alignment horizontal="left" vertical="center" indent="1"/>
    </xf>
    <xf numFmtId="177" fontId="14" fillId="38" borderId="7" xfId="55" applyNumberFormat="1">
      <alignment vertical="center"/>
    </xf>
    <xf numFmtId="4" fontId="3" fillId="0" borderId="86" xfId="0" applyNumberFormat="1" applyFont="1" applyBorder="1"/>
    <xf numFmtId="4" fontId="3" fillId="0" borderId="17" xfId="0" applyNumberFormat="1" applyFont="1" applyBorder="1"/>
    <xf numFmtId="43" fontId="33" fillId="0" borderId="0" xfId="34" applyFont="1"/>
    <xf numFmtId="43" fontId="22" fillId="0" borderId="83" xfId="34" applyFont="1" applyFill="1" applyBorder="1" applyAlignment="1">
      <alignment horizontal="right" vertical="center"/>
    </xf>
    <xf numFmtId="0" fontId="4" fillId="71" borderId="0" xfId="0" applyFont="1" applyFill="1"/>
    <xf numFmtId="0" fontId="0" fillId="0" borderId="19" xfId="0" applyBorder="1"/>
    <xf numFmtId="1" fontId="1" fillId="0" borderId="13" xfId="0" applyNumberFormat="1" applyFont="1" applyBorder="1"/>
    <xf numFmtId="178" fontId="0" fillId="0" borderId="13" xfId="0" applyNumberFormat="1" applyFill="1" applyBorder="1"/>
    <xf numFmtId="0" fontId="0" fillId="0" borderId="13" xfId="0" applyFill="1" applyBorder="1"/>
    <xf numFmtId="0" fontId="11" fillId="0" borderId="0" xfId="0" applyFont="1" applyFill="1" applyBorder="1" applyAlignment="1">
      <alignment horizontal="center" wrapText="1"/>
    </xf>
    <xf numFmtId="178" fontId="0" fillId="65" borderId="13" xfId="0" applyNumberFormat="1" applyFill="1" applyBorder="1"/>
    <xf numFmtId="167" fontId="19" fillId="0" borderId="0" xfId="0" applyNumberFormat="1" applyFont="1" applyBorder="1"/>
    <xf numFmtId="43" fontId="11" fillId="0" borderId="0" xfId="0" applyNumberFormat="1" applyFont="1" applyBorder="1"/>
    <xf numFmtId="179" fontId="11" fillId="0" borderId="0" xfId="0" applyNumberFormat="1" applyFont="1" applyBorder="1"/>
    <xf numFmtId="3" fontId="4" fillId="0" borderId="0" xfId="0" applyNumberFormat="1" applyFont="1" applyAlignment="1">
      <alignment horizontal="center"/>
    </xf>
    <xf numFmtId="0" fontId="35" fillId="0" borderId="0" xfId="0" applyFont="1"/>
    <xf numFmtId="2" fontId="4" fillId="0" borderId="13" xfId="0" applyNumberFormat="1" applyFont="1" applyBorder="1" applyProtection="1">
      <protection locked="0"/>
    </xf>
    <xf numFmtId="0" fontId="0" fillId="0" borderId="13" xfId="0" applyBorder="1"/>
    <xf numFmtId="0" fontId="0" fillId="69" borderId="0" xfId="0" applyFill="1"/>
    <xf numFmtId="3" fontId="4" fillId="0" borderId="0" xfId="0" applyNumberFormat="1" applyFont="1"/>
    <xf numFmtId="3" fontId="4" fillId="0" borderId="0" xfId="0" applyNumberFormat="1" applyFont="1" applyFill="1"/>
    <xf numFmtId="4" fontId="14" fillId="38" borderId="7" xfId="55" applyNumberFormat="1">
      <alignment vertical="center"/>
    </xf>
    <xf numFmtId="0" fontId="1" fillId="39" borderId="7" xfId="143" quotePrefix="1" applyProtection="1">
      <alignment horizontal="left" vertical="center" indent="1"/>
      <protection locked="0"/>
    </xf>
    <xf numFmtId="43" fontId="0" fillId="0" borderId="0" xfId="34" applyNumberFormat="1" applyFont="1" applyFill="1"/>
    <xf numFmtId="4" fontId="0" fillId="69" borderId="0" xfId="0" applyNumberFormat="1" applyFill="1"/>
    <xf numFmtId="0" fontId="0" fillId="69" borderId="0" xfId="0" applyFill="1" applyAlignment="1">
      <alignment horizontal="center"/>
    </xf>
    <xf numFmtId="0" fontId="0" fillId="73" borderId="0" xfId="0" applyFill="1" applyAlignment="1">
      <alignment horizontal="center"/>
    </xf>
    <xf numFmtId="43" fontId="33" fillId="0" borderId="83" xfId="34" applyFont="1" applyFill="1" applyBorder="1"/>
    <xf numFmtId="0" fontId="0" fillId="73" borderId="0" xfId="0" applyFill="1"/>
    <xf numFmtId="4" fontId="0" fillId="73" borderId="0" xfId="0" applyNumberFormat="1" applyFill="1"/>
    <xf numFmtId="0" fontId="1" fillId="0" borderId="48" xfId="101" quotePrefix="1" applyFont="1" applyFill="1" applyBorder="1">
      <alignment horizontal="left" vertical="center" indent="1"/>
    </xf>
    <xf numFmtId="4" fontId="1" fillId="0" borderId="48" xfId="135" applyNumberFormat="1" applyFont="1" applyFill="1" applyBorder="1">
      <alignment horizontal="right" vertical="center"/>
    </xf>
    <xf numFmtId="0" fontId="1" fillId="0" borderId="44" xfId="101" quotePrefix="1" applyFont="1" applyFill="1" applyBorder="1">
      <alignment horizontal="left" vertical="center" indent="1"/>
    </xf>
    <xf numFmtId="4" fontId="1" fillId="0" borderId="44" xfId="135" applyNumberFormat="1" applyFont="1" applyFill="1" applyBorder="1">
      <alignment horizontal="right" vertical="center"/>
    </xf>
    <xf numFmtId="0" fontId="3" fillId="0" borderId="80" xfId="101" applyFont="1" applyFill="1" applyBorder="1">
      <alignment horizontal="left" vertical="center" indent="1"/>
    </xf>
    <xf numFmtId="0" fontId="3" fillId="0" borderId="80" xfId="101" applyFont="1" applyFill="1" applyBorder="1" applyAlignment="1">
      <alignment horizontal="left" vertical="center"/>
    </xf>
    <xf numFmtId="0" fontId="3" fillId="0" borderId="80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/>
    </xf>
    <xf numFmtId="4" fontId="3" fillId="0" borderId="0" xfId="0" applyNumberFormat="1" applyFont="1" applyFill="1" applyBorder="1"/>
    <xf numFmtId="0" fontId="0" fillId="0" borderId="80" xfId="0" applyFill="1" applyBorder="1"/>
    <xf numFmtId="4" fontId="3" fillId="0" borderId="80" xfId="0" applyNumberFormat="1" applyFont="1" applyFill="1" applyBorder="1"/>
    <xf numFmtId="4" fontId="0" fillId="0" borderId="0" xfId="0" applyNumberFormat="1" applyFill="1"/>
    <xf numFmtId="167" fontId="0" fillId="0" borderId="0" xfId="34" applyNumberFormat="1" applyFont="1" applyFill="1"/>
    <xf numFmtId="167" fontId="3" fillId="0" borderId="0" xfId="34" applyNumberFormat="1" applyFont="1" applyFill="1" applyBorder="1"/>
    <xf numFmtId="43" fontId="3" fillId="0" borderId="17" xfId="34" applyFont="1" applyFill="1" applyBorder="1"/>
    <xf numFmtId="167" fontId="3" fillId="0" borderId="17" xfId="34" applyNumberFormat="1" applyFont="1" applyFill="1" applyBorder="1"/>
    <xf numFmtId="4" fontId="3" fillId="0" borderId="21" xfId="0" applyNumberFormat="1" applyFont="1" applyFill="1" applyBorder="1"/>
    <xf numFmtId="0" fontId="1" fillId="0" borderId="80" xfId="101" quotePrefix="1" applyFont="1" applyFill="1" applyBorder="1">
      <alignment horizontal="left" vertical="center" indent="1"/>
    </xf>
    <xf numFmtId="4" fontId="1" fillId="0" borderId="80" xfId="135" applyNumberFormat="1" applyFont="1" applyFill="1" applyBorder="1">
      <alignment horizontal="right" vertical="center"/>
    </xf>
    <xf numFmtId="0" fontId="1" fillId="39" borderId="87" xfId="143" quotePrefix="1" applyBorder="1" applyProtection="1">
      <alignment horizontal="left" vertical="center" indent="1"/>
      <protection locked="0"/>
    </xf>
    <xf numFmtId="0" fontId="1" fillId="39" borderId="87" xfId="143" quotePrefix="1" applyBorder="1">
      <alignment horizontal="left" vertical="center" indent="1"/>
    </xf>
    <xf numFmtId="4" fontId="3" fillId="0" borderId="19" xfId="0" applyNumberFormat="1" applyFont="1" applyFill="1" applyBorder="1"/>
    <xf numFmtId="0" fontId="1" fillId="0" borderId="88" xfId="101" quotePrefix="1" applyFill="1" applyBorder="1">
      <alignment horizontal="left" vertical="center" indent="1"/>
    </xf>
    <xf numFmtId="0" fontId="1" fillId="0" borderId="89" xfId="101" quotePrefix="1" applyFill="1" applyBorder="1">
      <alignment horizontal="left" vertical="center" indent="1"/>
    </xf>
    <xf numFmtId="43" fontId="0" fillId="0" borderId="16" xfId="34" applyNumberFormat="1" applyFont="1" applyFill="1" applyBorder="1"/>
    <xf numFmtId="43" fontId="0" fillId="0" borderId="90" xfId="0" applyNumberFormat="1" applyFill="1" applyBorder="1"/>
    <xf numFmtId="0" fontId="1" fillId="0" borderId="91" xfId="101" quotePrefix="1" applyFill="1" applyBorder="1">
      <alignment horizontal="left" vertical="center" indent="1"/>
    </xf>
    <xf numFmtId="43" fontId="0" fillId="0" borderId="0" xfId="34" applyNumberFormat="1" applyFont="1" applyFill="1" applyBorder="1"/>
    <xf numFmtId="0" fontId="1" fillId="0" borderId="92" xfId="101" quotePrefix="1" applyFill="1" applyBorder="1">
      <alignment horizontal="left" vertical="center" indent="1"/>
    </xf>
    <xf numFmtId="0" fontId="1" fillId="0" borderId="84" xfId="101" quotePrefix="1" applyFill="1" applyBorder="1">
      <alignment horizontal="left" vertical="center" indent="1"/>
    </xf>
    <xf numFmtId="43" fontId="0" fillId="0" borderId="19" xfId="34" applyNumberFormat="1" applyFont="1" applyFill="1" applyBorder="1"/>
    <xf numFmtId="167" fontId="3" fillId="0" borderId="21" xfId="34" applyNumberFormat="1" applyFont="1" applyFill="1" applyBorder="1"/>
    <xf numFmtId="0" fontId="34" fillId="65" borderId="0" xfId="0" applyFont="1" applyFill="1" applyBorder="1"/>
    <xf numFmtId="0" fontId="34" fillId="65" borderId="0" xfId="0" applyFont="1" applyFill="1" applyBorder="1" applyAlignment="1">
      <alignment horizontal="center"/>
    </xf>
    <xf numFmtId="8" fontId="4" fillId="0" borderId="93" xfId="135" applyNumberFormat="1" applyFont="1" applyFill="1" applyBorder="1">
      <alignment horizontal="right" vertical="center"/>
    </xf>
    <xf numFmtId="8" fontId="4" fillId="0" borderId="93" xfId="34" applyNumberFormat="1" applyFont="1" applyFill="1" applyBorder="1" applyAlignment="1">
      <alignment horizontal="right" vertical="center"/>
    </xf>
    <xf numFmtId="0" fontId="40" fillId="0" borderId="0" xfId="0" applyFont="1" applyFill="1"/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>
      <alignment wrapText="1"/>
    </xf>
    <xf numFmtId="0" fontId="4" fillId="0" borderId="91" xfId="101" quotePrefix="1" applyFont="1" applyFill="1" applyBorder="1">
      <alignment horizontal="left" vertical="center" indent="1"/>
    </xf>
    <xf numFmtId="0" fontId="4" fillId="0" borderId="83" xfId="101" quotePrefix="1" applyFont="1" applyFill="1" applyBorder="1">
      <alignment horizontal="left" vertical="center" indent="1"/>
    </xf>
    <xf numFmtId="8" fontId="4" fillId="0" borderId="0" xfId="0" applyNumberFormat="1" applyFont="1" applyFill="1"/>
    <xf numFmtId="0" fontId="4" fillId="0" borderId="0" xfId="101" quotePrefix="1" applyFont="1" applyFill="1" applyBorder="1">
      <alignment horizontal="left" vertical="center" indent="1"/>
    </xf>
    <xf numFmtId="0" fontId="4" fillId="0" borderId="48" xfId="101" quotePrefix="1" applyFont="1" applyFill="1" applyBorder="1">
      <alignment horizontal="left" vertical="center" indent="1"/>
    </xf>
    <xf numFmtId="8" fontId="4" fillId="0" borderId="48" xfId="34" applyNumberFormat="1" applyFont="1" applyFill="1" applyBorder="1" applyAlignment="1">
      <alignment horizontal="right" vertical="center"/>
    </xf>
    <xf numFmtId="0" fontId="4" fillId="0" borderId="48" xfId="101" quotePrefix="1" applyFont="1" applyFill="1" applyBorder="1" applyProtection="1">
      <alignment horizontal="left" vertical="center" indent="1"/>
      <protection locked="0"/>
    </xf>
    <xf numFmtId="0" fontId="4" fillId="0" borderId="44" xfId="101" quotePrefix="1" applyFont="1" applyFill="1" applyBorder="1">
      <alignment horizontal="left" vertical="center" indent="1"/>
    </xf>
    <xf numFmtId="8" fontId="4" fillId="0" borderId="17" xfId="0" applyNumberFormat="1" applyFont="1" applyFill="1" applyBorder="1"/>
    <xf numFmtId="0" fontId="3" fillId="0" borderId="94" xfId="65" quotePrefix="1" applyFont="1" applyFill="1" applyBorder="1" applyAlignment="1" applyProtection="1">
      <alignment horizontal="center" vertical="center" wrapText="1"/>
      <protection locked="0"/>
    </xf>
    <xf numFmtId="0" fontId="3" fillId="0" borderId="95" xfId="65" applyFont="1" applyFill="1" applyBorder="1" applyAlignment="1" applyProtection="1">
      <alignment horizontal="center" vertical="center" wrapText="1"/>
      <protection locked="0"/>
    </xf>
    <xf numFmtId="0" fontId="3" fillId="0" borderId="78" xfId="0" applyFont="1" applyFill="1" applyBorder="1" applyAlignment="1" applyProtection="1">
      <alignment horizontal="center" wrapText="1"/>
      <protection locked="0"/>
    </xf>
    <xf numFmtId="0" fontId="3" fillId="0" borderId="13" xfId="0" applyFont="1" applyFill="1" applyBorder="1" applyAlignment="1" applyProtection="1">
      <alignment horizontal="center" wrapText="1"/>
      <protection locked="0"/>
    </xf>
    <xf numFmtId="0" fontId="3" fillId="0" borderId="21" xfId="0" applyFont="1" applyFill="1" applyBorder="1" applyAlignment="1">
      <alignment horizontal="center" wrapText="1"/>
    </xf>
    <xf numFmtId="43" fontId="9" fillId="0" borderId="21" xfId="34" applyFont="1" applyFill="1" applyBorder="1"/>
    <xf numFmtId="43" fontId="9" fillId="0" borderId="79" xfId="34" applyFont="1" applyFill="1" applyBorder="1"/>
    <xf numFmtId="43" fontId="3" fillId="0" borderId="80" xfId="34" applyFont="1" applyBorder="1" applyAlignment="1">
      <alignment horizontal="center" wrapText="1"/>
    </xf>
    <xf numFmtId="43" fontId="3" fillId="0" borderId="81" xfId="34" applyFont="1" applyBorder="1" applyAlignment="1">
      <alignment horizontal="center"/>
    </xf>
    <xf numFmtId="43" fontId="0" fillId="0" borderId="85" xfId="34" applyFont="1" applyFill="1" applyBorder="1"/>
    <xf numFmtId="43" fontId="4" fillId="0" borderId="0" xfId="34" applyFont="1" applyFill="1" applyBorder="1"/>
    <xf numFmtId="43" fontId="1" fillId="0" borderId="0" xfId="34" applyFont="1" applyFill="1" applyBorder="1"/>
    <xf numFmtId="43" fontId="1" fillId="0" borderId="83" xfId="34" quotePrefix="1" applyFont="1" applyFill="1" applyBorder="1" applyAlignment="1">
      <alignment horizontal="left" vertical="center" indent="1"/>
    </xf>
    <xf numFmtId="43" fontId="1" fillId="0" borderId="80" xfId="101" quotePrefix="1" applyNumberFormat="1" applyFont="1" applyFill="1" applyBorder="1">
      <alignment horizontal="left" vertical="center" indent="1"/>
    </xf>
    <xf numFmtId="43" fontId="1" fillId="0" borderId="48" xfId="101" quotePrefix="1" applyNumberFormat="1" applyFont="1" applyFill="1" applyBorder="1">
      <alignment horizontal="left" vertical="center" indent="1"/>
    </xf>
    <xf numFmtId="43" fontId="3" fillId="0" borderId="13" xfId="0" applyNumberFormat="1" applyFont="1" applyFill="1" applyBorder="1"/>
    <xf numFmtId="180" fontId="1" fillId="0" borderId="48" xfId="34" quotePrefix="1" applyNumberFormat="1" applyFont="1" applyFill="1" applyBorder="1" applyAlignment="1">
      <alignment horizontal="left" vertical="center" indent="1"/>
    </xf>
    <xf numFmtId="43" fontId="4" fillId="68" borderId="0" xfId="34" applyFont="1" applyFill="1" applyAlignment="1" applyProtection="1">
      <alignment horizontal="center"/>
      <protection hidden="1"/>
    </xf>
    <xf numFmtId="43" fontId="4" fillId="68" borderId="0" xfId="34" applyFont="1" applyFill="1" applyProtection="1">
      <protection hidden="1"/>
    </xf>
    <xf numFmtId="43" fontId="0" fillId="68" borderId="0" xfId="34" applyFont="1" applyFill="1"/>
    <xf numFmtId="43" fontId="4" fillId="68" borderId="0" xfId="34" applyFont="1" applyFill="1"/>
    <xf numFmtId="43" fontId="4" fillId="68" borderId="61" xfId="34" applyFont="1" applyFill="1" applyBorder="1" applyAlignment="1" applyProtection="1">
      <alignment horizontal="center"/>
      <protection hidden="1"/>
    </xf>
    <xf numFmtId="43" fontId="4" fillId="68" borderId="61" xfId="34" applyFont="1" applyFill="1" applyBorder="1" applyProtection="1">
      <protection hidden="1"/>
    </xf>
    <xf numFmtId="43" fontId="3" fillId="68" borderId="21" xfId="34" applyFont="1" applyFill="1" applyBorder="1" applyAlignment="1" applyProtection="1">
      <alignment horizontal="left"/>
      <protection hidden="1"/>
    </xf>
    <xf numFmtId="43" fontId="3" fillId="68" borderId="21" xfId="34" applyFont="1" applyFill="1" applyBorder="1" applyProtection="1">
      <protection hidden="1"/>
    </xf>
    <xf numFmtId="43" fontId="4" fillId="68" borderId="0" xfId="34" applyFont="1" applyFill="1" applyAlignment="1" applyProtection="1">
      <alignment horizontal="left"/>
      <protection hidden="1"/>
    </xf>
    <xf numFmtId="43" fontId="4" fillId="68" borderId="0" xfId="34" applyFont="1" applyFill="1" applyProtection="1">
      <protection locked="0"/>
    </xf>
    <xf numFmtId="43" fontId="6" fillId="68" borderId="0" xfId="34" applyFont="1" applyFill="1" applyProtection="1">
      <protection hidden="1"/>
    </xf>
    <xf numFmtId="43" fontId="4" fillId="68" borderId="0" xfId="34" applyFont="1" applyFill="1" applyAlignment="1" applyProtection="1">
      <alignment horizontal="center"/>
      <protection locked="0"/>
    </xf>
    <xf numFmtId="43" fontId="3" fillId="68" borderId="0" xfId="34" applyFont="1" applyFill="1" applyBorder="1" applyAlignment="1" applyProtection="1">
      <alignment horizontal="left"/>
      <protection hidden="1"/>
    </xf>
    <xf numFmtId="43" fontId="3" fillId="68" borderId="0" xfId="34" applyFont="1" applyFill="1" applyBorder="1" applyProtection="1">
      <protection hidden="1"/>
    </xf>
    <xf numFmtId="43" fontId="3" fillId="68" borderId="0" xfId="34" applyFont="1" applyFill="1"/>
    <xf numFmtId="43" fontId="7" fillId="68" borderId="15" xfId="34" applyFont="1" applyFill="1" applyBorder="1"/>
    <xf numFmtId="43" fontId="3" fillId="68" borderId="0" xfId="34" applyFont="1" applyFill="1" applyBorder="1"/>
    <xf numFmtId="43" fontId="9" fillId="68" borderId="0" xfId="34" applyFont="1" applyFill="1" applyBorder="1"/>
    <xf numFmtId="43" fontId="3" fillId="44" borderId="0" xfId="34" applyFont="1" applyFill="1"/>
    <xf numFmtId="43" fontId="10" fillId="44" borderId="0" xfId="34" applyFont="1" applyFill="1"/>
    <xf numFmtId="43" fontId="10" fillId="68" borderId="18" xfId="34" applyFont="1" applyFill="1" applyBorder="1" applyProtection="1">
      <protection locked="0"/>
    </xf>
    <xf numFmtId="43" fontId="3" fillId="68" borderId="0" xfId="34" applyFont="1" applyFill="1" applyBorder="1" applyAlignment="1">
      <alignment horizontal="center"/>
    </xf>
    <xf numFmtId="43" fontId="4" fillId="68" borderId="20" xfId="34" applyFont="1" applyFill="1" applyBorder="1"/>
    <xf numFmtId="43" fontId="5" fillId="68" borderId="47" xfId="34" applyFont="1" applyFill="1" applyBorder="1" applyAlignment="1">
      <alignment horizontal="center"/>
    </xf>
    <xf numFmtId="43" fontId="4" fillId="68" borderId="47" xfId="34" applyFont="1" applyFill="1" applyBorder="1"/>
    <xf numFmtId="43" fontId="4" fillId="68" borderId="46" xfId="34" applyFont="1" applyFill="1" applyBorder="1"/>
    <xf numFmtId="43" fontId="4" fillId="68" borderId="19" xfId="34" applyFont="1" applyFill="1" applyBorder="1"/>
    <xf numFmtId="43" fontId="4" fillId="68" borderId="26" xfId="34" applyFont="1" applyFill="1" applyBorder="1"/>
    <xf numFmtId="43" fontId="5" fillId="68" borderId="54" xfId="34" applyFont="1" applyFill="1" applyBorder="1"/>
    <xf numFmtId="43" fontId="5" fillId="68" borderId="16" xfId="34" applyFont="1" applyFill="1" applyBorder="1"/>
    <xf numFmtId="43" fontId="4" fillId="68" borderId="16" xfId="34" applyFont="1" applyFill="1" applyBorder="1"/>
    <xf numFmtId="43" fontId="4" fillId="68" borderId="58" xfId="34" applyFont="1" applyFill="1" applyBorder="1"/>
    <xf numFmtId="43" fontId="0" fillId="68" borderId="31" xfId="34" applyFont="1" applyFill="1" applyBorder="1"/>
    <xf numFmtId="43" fontId="0" fillId="68" borderId="40" xfId="34" applyFont="1" applyFill="1" applyBorder="1"/>
    <xf numFmtId="43" fontId="1" fillId="68" borderId="0" xfId="34" applyFont="1" applyFill="1" applyBorder="1"/>
    <xf numFmtId="43" fontId="0" fillId="0" borderId="0" xfId="34" applyFont="1" applyFill="1" applyBorder="1"/>
    <xf numFmtId="43" fontId="0" fillId="68" borderId="19" xfId="34" applyFont="1" applyFill="1" applyBorder="1"/>
    <xf numFmtId="43" fontId="9" fillId="61" borderId="31" xfId="34" applyFont="1" applyFill="1" applyBorder="1" applyAlignment="1">
      <alignment horizontal="center"/>
    </xf>
    <xf numFmtId="43" fontId="9" fillId="61" borderId="0" xfId="34" applyFont="1" applyFill="1" applyBorder="1"/>
    <xf numFmtId="43" fontId="0" fillId="61" borderId="0" xfId="34" applyFont="1" applyFill="1" applyBorder="1"/>
    <xf numFmtId="43" fontId="9" fillId="61" borderId="26" xfId="34" applyFont="1" applyFill="1" applyBorder="1"/>
    <xf numFmtId="43" fontId="0" fillId="68" borderId="46" xfId="34" applyFont="1" applyFill="1" applyBorder="1"/>
    <xf numFmtId="43" fontId="0" fillId="68" borderId="26" xfId="34" applyFont="1" applyFill="1" applyBorder="1"/>
    <xf numFmtId="43" fontId="8" fillId="68" borderId="54" xfId="34" applyFont="1" applyFill="1" applyBorder="1"/>
    <xf numFmtId="43" fontId="4" fillId="68" borderId="0" xfId="34" applyFont="1" applyFill="1" applyBorder="1"/>
    <xf numFmtId="43" fontId="4" fillId="68" borderId="0" xfId="34" applyFont="1" applyFill="1" applyBorder="1" applyProtection="1">
      <protection locked="0"/>
    </xf>
    <xf numFmtId="43" fontId="4" fillId="68" borderId="40" xfId="34" applyFont="1" applyFill="1" applyBorder="1" applyProtection="1">
      <protection locked="0"/>
    </xf>
    <xf numFmtId="43" fontId="1" fillId="68" borderId="19" xfId="34" applyFont="1" applyFill="1" applyBorder="1"/>
    <xf numFmtId="43" fontId="3" fillId="0" borderId="0" xfId="34" applyFont="1" applyBorder="1" applyProtection="1">
      <protection locked="0"/>
    </xf>
    <xf numFmtId="43" fontId="4" fillId="68" borderId="17" xfId="34" applyFont="1" applyFill="1" applyBorder="1"/>
    <xf numFmtId="43" fontId="4" fillId="68" borderId="55" xfId="34" applyFont="1" applyFill="1" applyBorder="1" applyProtection="1">
      <protection locked="0"/>
    </xf>
    <xf numFmtId="43" fontId="0" fillId="68" borderId="36" xfId="34" applyFont="1" applyFill="1" applyBorder="1"/>
    <xf numFmtId="43" fontId="0" fillId="68" borderId="15" xfId="34" applyFont="1" applyFill="1" applyBorder="1"/>
    <xf numFmtId="43" fontId="0" fillId="68" borderId="24" xfId="34" applyFont="1" applyFill="1" applyBorder="1"/>
    <xf numFmtId="43" fontId="5" fillId="68" borderId="31" xfId="34" applyFont="1" applyFill="1" applyBorder="1" applyAlignment="1">
      <alignment horizontal="center"/>
    </xf>
    <xf numFmtId="43" fontId="5" fillId="68" borderId="0" xfId="34" applyFont="1" applyFill="1" applyBorder="1" applyAlignment="1">
      <alignment horizontal="center"/>
    </xf>
    <xf numFmtId="43" fontId="4" fillId="61" borderId="0" xfId="34" applyFont="1" applyFill="1" applyBorder="1"/>
    <xf numFmtId="43" fontId="9" fillId="61" borderId="40" xfId="34" applyFont="1" applyFill="1" applyBorder="1"/>
    <xf numFmtId="43" fontId="3" fillId="68" borderId="31" xfId="34" applyFont="1" applyFill="1" applyBorder="1"/>
    <xf numFmtId="43" fontId="3" fillId="68" borderId="46" xfId="34" applyFont="1" applyFill="1" applyBorder="1"/>
    <xf numFmtId="43" fontId="3" fillId="68" borderId="19" xfId="34" applyFont="1" applyFill="1" applyBorder="1"/>
    <xf numFmtId="43" fontId="9" fillId="61" borderId="36" xfId="34" applyFont="1" applyFill="1" applyBorder="1" applyAlignment="1">
      <alignment horizontal="center"/>
    </xf>
    <xf numFmtId="43" fontId="9" fillId="61" borderId="15" xfId="34" applyFont="1" applyFill="1" applyBorder="1"/>
    <xf numFmtId="43" fontId="0" fillId="61" borderId="15" xfId="34" applyFont="1" applyFill="1" applyBorder="1"/>
    <xf numFmtId="43" fontId="4" fillId="61" borderId="15" xfId="34" applyFont="1" applyFill="1" applyBorder="1"/>
    <xf numFmtId="0" fontId="1" fillId="69" borderId="7" xfId="143" quotePrefix="1" applyFill="1">
      <alignment horizontal="left" vertical="center" indent="1"/>
    </xf>
    <xf numFmtId="43" fontId="0" fillId="0" borderId="0" xfId="34" applyFont="1" applyAlignment="1">
      <alignment horizontal="center" wrapText="1"/>
    </xf>
    <xf numFmtId="0" fontId="1" fillId="0" borderId="0" xfId="101" quotePrefix="1" applyFill="1" applyBorder="1">
      <alignment horizontal="left" vertical="center" indent="1"/>
    </xf>
    <xf numFmtId="43" fontId="0" fillId="69" borderId="0" xfId="34" applyFont="1" applyFill="1"/>
    <xf numFmtId="0" fontId="1" fillId="69" borderId="0" xfId="101" quotePrefix="1" applyFill="1" applyBorder="1">
      <alignment horizontal="left" vertical="center" indent="1"/>
    </xf>
    <xf numFmtId="43" fontId="0" fillId="69" borderId="0" xfId="0" applyNumberFormat="1" applyFill="1"/>
    <xf numFmtId="43" fontId="0" fillId="43" borderId="0" xfId="34" applyFont="1" applyFill="1"/>
    <xf numFmtId="0" fontId="1" fillId="43" borderId="0" xfId="101" quotePrefix="1" applyFill="1" applyBorder="1">
      <alignment horizontal="left" vertical="center" indent="1"/>
    </xf>
    <xf numFmtId="43" fontId="0" fillId="43" borderId="0" xfId="0" applyNumberFormat="1" applyFill="1"/>
    <xf numFmtId="0" fontId="1" fillId="0" borderId="0" xfId="101" quotePrefix="1" applyFill="1" applyBorder="1" applyProtection="1">
      <alignment horizontal="left" vertical="center" indent="1"/>
      <protection locked="0"/>
    </xf>
    <xf numFmtId="0" fontId="0" fillId="74" borderId="0" xfId="0" applyFill="1"/>
    <xf numFmtId="43" fontId="0" fillId="74" borderId="0" xfId="34" applyFont="1" applyFill="1"/>
    <xf numFmtId="0" fontId="1" fillId="74" borderId="0" xfId="101" quotePrefix="1" applyFill="1" applyBorder="1">
      <alignment horizontal="left" vertical="center" indent="1"/>
    </xf>
    <xf numFmtId="43" fontId="0" fillId="74" borderId="0" xfId="0" applyNumberFormat="1" applyFill="1"/>
    <xf numFmtId="0" fontId="1" fillId="69" borderId="0" xfId="101" quotePrefix="1" applyFill="1" applyBorder="1" applyProtection="1">
      <alignment horizontal="left" vertical="center" indent="1"/>
      <protection locked="0"/>
    </xf>
    <xf numFmtId="43" fontId="3" fillId="0" borderId="17" xfId="34" applyFont="1" applyBorder="1"/>
    <xf numFmtId="4" fontId="14" fillId="0" borderId="0" xfId="135" applyNumberFormat="1" applyFill="1" applyBorder="1">
      <alignment horizontal="right" vertical="center"/>
    </xf>
    <xf numFmtId="43" fontId="0" fillId="0" borderId="0" xfId="34" applyFont="1" applyFill="1" applyAlignment="1">
      <alignment wrapText="1"/>
    </xf>
    <xf numFmtId="0" fontId="1" fillId="59" borderId="7" xfId="101" quotePrefix="1">
      <alignment horizontal="left" vertical="center" indent="1"/>
    </xf>
    <xf numFmtId="0" fontId="1" fillId="69" borderId="7" xfId="101" quotePrefix="1" applyFill="1">
      <alignment horizontal="left" vertical="center" indent="1"/>
    </xf>
    <xf numFmtId="4" fontId="14" fillId="69" borderId="7" xfId="135" applyNumberFormat="1" applyFill="1">
      <alignment horizontal="right" vertical="center"/>
    </xf>
    <xf numFmtId="4" fontId="4" fillId="0" borderId="0" xfId="0" applyNumberFormat="1" applyFont="1" applyFill="1"/>
    <xf numFmtId="4" fontId="0" fillId="0" borderId="21" xfId="0" applyNumberFormat="1" applyFill="1" applyBorder="1"/>
    <xf numFmtId="4" fontId="0" fillId="0" borderId="13" xfId="0" applyNumberFormat="1" applyBorder="1" applyAlignment="1">
      <alignment horizontal="center"/>
    </xf>
    <xf numFmtId="4" fontId="0" fillId="0" borderId="0" xfId="34" applyNumberFormat="1" applyFont="1"/>
    <xf numFmtId="4" fontId="0" fillId="0" borderId="21" xfId="0" applyNumberFormat="1" applyBorder="1"/>
    <xf numFmtId="4" fontId="3" fillId="0" borderId="0" xfId="0" applyNumberFormat="1" applyFont="1"/>
    <xf numFmtId="4" fontId="0" fillId="0" borderId="0" xfId="34" applyNumberFormat="1" applyFont="1" applyFill="1"/>
    <xf numFmtId="4" fontId="3" fillId="0" borderId="0" xfId="34" applyNumberFormat="1" applyFont="1" applyBorder="1"/>
    <xf numFmtId="4" fontId="4" fillId="0" borderId="0" xfId="34" applyNumberFormat="1" applyFont="1" applyBorder="1"/>
    <xf numFmtId="4" fontId="0" fillId="0" borderId="0" xfId="34" applyNumberFormat="1" applyFont="1" applyBorder="1"/>
    <xf numFmtId="4" fontId="4" fillId="0" borderId="0" xfId="34" applyNumberFormat="1" applyFont="1"/>
    <xf numFmtId="4" fontId="0" fillId="0" borderId="0" xfId="0" applyNumberFormat="1" applyAlignment="1">
      <alignment horizontal="center" wrapText="1"/>
    </xf>
    <xf numFmtId="4" fontId="4" fillId="0" borderId="0" xfId="0" applyNumberFormat="1" applyFont="1"/>
    <xf numFmtId="4" fontId="1" fillId="0" borderId="82" xfId="101" quotePrefix="1" applyNumberFormat="1" applyFill="1" applyBorder="1">
      <alignment horizontal="left" vertical="center" indent="1"/>
    </xf>
    <xf numFmtId="4" fontId="1" fillId="0" borderId="83" xfId="101" quotePrefix="1" applyNumberFormat="1" applyFill="1" applyBorder="1">
      <alignment horizontal="left" vertical="center" indent="1"/>
    </xf>
    <xf numFmtId="4" fontId="1" fillId="0" borderId="83" xfId="101" applyNumberFormat="1" applyFont="1" applyFill="1" applyBorder="1">
      <alignment horizontal="left" vertical="center" indent="1"/>
    </xf>
    <xf numFmtId="4" fontId="33" fillId="0" borderId="0" xfId="34" applyNumberFormat="1" applyFont="1" applyFill="1"/>
    <xf numFmtId="4" fontId="33" fillId="0" borderId="0" xfId="34" applyNumberFormat="1" applyFont="1" applyFill="1" applyAlignment="1">
      <alignment wrapText="1"/>
    </xf>
    <xf numFmtId="4" fontId="33" fillId="0" borderId="0" xfId="34" applyNumberFormat="1" applyFont="1"/>
    <xf numFmtId="4" fontId="0" fillId="0" borderId="0" xfId="0" applyNumberFormat="1" applyFill="1" applyAlignment="1">
      <alignment wrapText="1"/>
    </xf>
    <xf numFmtId="4" fontId="14" fillId="55" borderId="7" xfId="135" applyNumberFormat="1" applyFont="1">
      <alignment horizontal="right" vertical="center"/>
    </xf>
    <xf numFmtId="43" fontId="0" fillId="43" borderId="0" xfId="34" applyFont="1" applyFill="1" applyAlignment="1">
      <alignment wrapText="1"/>
    </xf>
    <xf numFmtId="175" fontId="3" fillId="0" borderId="0" xfId="34" applyNumberFormat="1" applyFont="1" applyBorder="1"/>
    <xf numFmtId="0" fontId="0" fillId="0" borderId="3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hidden="1"/>
    </xf>
    <xf numFmtId="16" fontId="0" fillId="0" borderId="0" xfId="0" applyNumberFormat="1"/>
    <xf numFmtId="0" fontId="11" fillId="0" borderId="0" xfId="0" applyFont="1" applyBorder="1"/>
    <xf numFmtId="5" fontId="0" fillId="0" borderId="0" xfId="34" applyNumberFormat="1" applyFont="1"/>
    <xf numFmtId="2" fontId="0" fillId="0" borderId="13" xfId="0" applyNumberFormat="1" applyBorder="1" applyProtection="1">
      <protection locked="0"/>
    </xf>
    <xf numFmtId="174" fontId="43" fillId="0" borderId="0" xfId="0" applyNumberFormat="1" applyFont="1"/>
    <xf numFmtId="3" fontId="0" fillId="0" borderId="0" xfId="0" applyNumberFormat="1" applyBorder="1"/>
    <xf numFmtId="0" fontId="34" fillId="0" borderId="0" xfId="0" applyFont="1" applyFill="1" applyBorder="1" applyAlignment="1">
      <alignment horizontal="center"/>
    </xf>
    <xf numFmtId="164" fontId="4" fillId="68" borderId="19" xfId="34" applyNumberFormat="1" applyFont="1" applyFill="1" applyBorder="1"/>
    <xf numFmtId="164" fontId="5" fillId="68" borderId="0" xfId="34" applyNumberFormat="1" applyFont="1" applyFill="1" applyBorder="1"/>
    <xf numFmtId="164" fontId="4" fillId="68" borderId="20" xfId="34" applyNumberFormat="1" applyFont="1" applyFill="1" applyBorder="1" applyAlignment="1">
      <alignment horizontal="center"/>
    </xf>
    <xf numFmtId="164" fontId="6" fillId="68" borderId="47" xfId="34" applyNumberFormat="1" applyFont="1" applyFill="1" applyBorder="1" applyAlignment="1">
      <alignment horizontal="center"/>
    </xf>
    <xf numFmtId="164" fontId="4" fillId="68" borderId="31" xfId="34" applyNumberFormat="1" applyFont="1" applyFill="1" applyBorder="1" applyAlignment="1">
      <alignment horizontal="center"/>
    </xf>
    <xf numFmtId="164" fontId="4" fillId="68" borderId="40" xfId="34" applyNumberFormat="1" applyFont="1" applyFill="1" applyBorder="1"/>
    <xf numFmtId="165" fontId="4" fillId="68" borderId="0" xfId="34" applyNumberFormat="1" applyFont="1" applyFill="1" applyBorder="1" applyProtection="1">
      <protection hidden="1"/>
    </xf>
    <xf numFmtId="164" fontId="17" fillId="68" borderId="31" xfId="34" applyNumberFormat="1" applyFont="1" applyFill="1" applyBorder="1" applyAlignment="1">
      <alignment horizontal="center"/>
    </xf>
    <xf numFmtId="164" fontId="3" fillId="68" borderId="54" xfId="34" applyNumberFormat="1" applyFont="1" applyFill="1" applyBorder="1" applyAlignment="1">
      <alignment horizontal="center"/>
    </xf>
    <xf numFmtId="164" fontId="4" fillId="68" borderId="0" xfId="0" applyNumberFormat="1" applyFont="1" applyFill="1" applyBorder="1"/>
    <xf numFmtId="164" fontId="4" fillId="68" borderId="36" xfId="34" applyNumberFormat="1" applyFont="1" applyFill="1" applyBorder="1" applyAlignment="1">
      <alignment horizontal="center"/>
    </xf>
    <xf numFmtId="0" fontId="3" fillId="68" borderId="15" xfId="0" applyFont="1" applyFill="1" applyBorder="1"/>
    <xf numFmtId="164" fontId="4" fillId="68" borderId="15" xfId="34" applyNumberFormat="1" applyFont="1" applyFill="1" applyBorder="1"/>
    <xf numFmtId="164" fontId="4" fillId="68" borderId="24" xfId="34" applyNumberFormat="1" applyFont="1" applyFill="1" applyBorder="1"/>
    <xf numFmtId="164" fontId="4" fillId="68" borderId="46" xfId="34" applyNumberFormat="1" applyFont="1" applyFill="1" applyBorder="1" applyAlignment="1">
      <alignment horizontal="center"/>
    </xf>
    <xf numFmtId="164" fontId="3" fillId="68" borderId="26" xfId="34" applyNumberFormat="1" applyFont="1" applyFill="1" applyBorder="1" applyAlignment="1">
      <alignment horizontal="center"/>
    </xf>
    <xf numFmtId="174" fontId="4" fillId="0" borderId="0" xfId="0" applyNumberFormat="1" applyFont="1"/>
    <xf numFmtId="3" fontId="44" fillId="0" borderId="25" xfId="0" applyNumberFormat="1" applyFont="1" applyBorder="1"/>
    <xf numFmtId="167" fontId="1" fillId="0" borderId="0" xfId="34" applyNumberFormat="1" applyFont="1" applyFill="1"/>
    <xf numFmtId="3" fontId="1" fillId="0" borderId="0" xfId="0" applyNumberFormat="1" applyFont="1" applyFill="1"/>
    <xf numFmtId="3" fontId="0" fillId="0" borderId="0" xfId="0" applyNumberFormat="1"/>
    <xf numFmtId="3" fontId="20" fillId="0" borderId="85" xfId="0" applyNumberFormat="1" applyFont="1" applyBorder="1"/>
    <xf numFmtId="3" fontId="45" fillId="0" borderId="25" xfId="0" applyNumberFormat="1" applyFont="1" applyBorder="1"/>
    <xf numFmtId="3" fontId="20" fillId="0" borderId="77" xfId="0" applyNumberFormat="1" applyFont="1" applyBorder="1"/>
    <xf numFmtId="0" fontId="2" fillId="0" borderId="0" xfId="0" applyFont="1"/>
    <xf numFmtId="0" fontId="0" fillId="0" borderId="19" xfId="0" applyFill="1" applyBorder="1"/>
    <xf numFmtId="0" fontId="2" fillId="0" borderId="0" xfId="0" applyFont="1" applyBorder="1"/>
    <xf numFmtId="167" fontId="2" fillId="0" borderId="0" xfId="34" applyNumberFormat="1" applyFont="1" applyFill="1"/>
    <xf numFmtId="3" fontId="2" fillId="0" borderId="0" xfId="0" applyNumberFormat="1" applyFont="1" applyFill="1"/>
    <xf numFmtId="0" fontId="2" fillId="0" borderId="39" xfId="0" applyFont="1" applyBorder="1" applyAlignment="1" applyProtection="1">
      <alignment horizontal="center"/>
      <protection hidden="1"/>
    </xf>
    <xf numFmtId="0" fontId="22" fillId="0" borderId="0" xfId="0" applyFont="1"/>
    <xf numFmtId="0" fontId="2" fillId="0" borderId="31" xfId="0" applyFont="1" applyBorder="1" applyAlignment="1">
      <alignment horizontal="center" wrapText="1"/>
    </xf>
    <xf numFmtId="0" fontId="2" fillId="0" borderId="48" xfId="0" applyFont="1" applyFill="1" applyBorder="1" applyAlignment="1">
      <alignment horizontal="center"/>
    </xf>
    <xf numFmtId="43" fontId="2" fillId="0" borderId="0" xfId="34" applyFont="1"/>
    <xf numFmtId="4" fontId="2" fillId="0" borderId="0" xfId="34" applyNumberFormat="1" applyFont="1"/>
    <xf numFmtId="3" fontId="2" fillId="0" borderId="0" xfId="0" applyNumberFormat="1" applyFont="1"/>
    <xf numFmtId="0" fontId="11" fillId="0" borderId="0" xfId="0" applyFont="1" applyBorder="1" applyAlignment="1">
      <alignment horizontal="center"/>
    </xf>
    <xf numFmtId="167" fontId="11" fillId="0" borderId="0" xfId="34" applyNumberFormat="1" applyFont="1" applyFill="1" applyBorder="1" applyAlignment="1">
      <alignment horizontal="center"/>
    </xf>
    <xf numFmtId="2" fontId="0" fillId="0" borderId="44" xfId="0" applyNumberFormat="1" applyBorder="1" applyProtection="1">
      <protection locked="0"/>
    </xf>
    <xf numFmtId="4" fontId="0" fillId="0" borderId="85" xfId="0" applyNumberFormat="1" applyBorder="1" applyProtection="1"/>
    <xf numFmtId="4" fontId="0" fillId="0" borderId="67" xfId="0" applyNumberFormat="1" applyBorder="1"/>
    <xf numFmtId="3" fontId="44" fillId="0" borderId="23" xfId="0" applyNumberFormat="1" applyFont="1" applyFill="1" applyBorder="1"/>
    <xf numFmtId="3" fontId="20" fillId="0" borderId="48" xfId="0" applyNumberFormat="1" applyFont="1" applyFill="1" applyBorder="1"/>
    <xf numFmtId="167" fontId="48" fillId="0" borderId="0" xfId="34" applyNumberFormat="1" applyFont="1"/>
    <xf numFmtId="167" fontId="12" fillId="0" borderId="0" xfId="34" applyNumberFormat="1" applyFont="1"/>
    <xf numFmtId="174" fontId="20" fillId="0" borderId="0" xfId="0" applyNumberFormat="1" applyFont="1" applyFill="1"/>
    <xf numFmtId="0" fontId="49" fillId="0" borderId="37" xfId="0" applyFont="1" applyBorder="1" applyAlignment="1" applyProtection="1">
      <alignment horizontal="center"/>
      <protection locked="0"/>
    </xf>
    <xf numFmtId="0" fontId="49" fillId="0" borderId="39" xfId="0" applyFont="1" applyBorder="1" applyAlignment="1" applyProtection="1">
      <alignment horizontal="center"/>
      <protection hidden="1"/>
    </xf>
    <xf numFmtId="3" fontId="0" fillId="0" borderId="0" xfId="0" applyNumberFormat="1" applyFill="1" applyBorder="1"/>
    <xf numFmtId="4" fontId="71" fillId="55" borderId="7" xfId="135" applyNumberFormat="1" applyFont="1">
      <alignment horizontal="right" vertical="center"/>
    </xf>
    <xf numFmtId="0" fontId="71" fillId="0" borderId="0" xfId="0" applyFont="1"/>
    <xf numFmtId="4" fontId="2" fillId="0" borderId="0" xfId="0" applyNumberFormat="1" applyFont="1"/>
    <xf numFmtId="4" fontId="2" fillId="0" borderId="0" xfId="34" applyNumberFormat="1" applyFont="1" applyFill="1"/>
    <xf numFmtId="172" fontId="11" fillId="0" borderId="0" xfId="0" applyNumberFormat="1" applyFont="1" applyFill="1" applyBorder="1"/>
    <xf numFmtId="0" fontId="0" fillId="77" borderId="0" xfId="0" applyFill="1"/>
    <xf numFmtId="0" fontId="72" fillId="77" borderId="0" xfId="0" applyFont="1" applyFill="1"/>
    <xf numFmtId="165" fontId="7" fillId="68" borderId="0" xfId="34" applyNumberFormat="1" applyFont="1" applyFill="1" applyBorder="1" applyProtection="1">
      <protection locked="0"/>
    </xf>
    <xf numFmtId="165" fontId="4" fillId="68" borderId="0" xfId="34" applyNumberFormat="1" applyFont="1" applyFill="1" applyProtection="1">
      <protection hidden="1"/>
    </xf>
    <xf numFmtId="165" fontId="4" fillId="68" borderId="0" xfId="34" applyNumberFormat="1" applyFont="1" applyFill="1"/>
    <xf numFmtId="165" fontId="4" fillId="68" borderId="40" xfId="34" applyNumberFormat="1" applyFont="1" applyFill="1" applyBorder="1"/>
    <xf numFmtId="165" fontId="3" fillId="68" borderId="0" xfId="34" applyNumberFormat="1" applyFont="1" applyFill="1" applyBorder="1" applyProtection="1">
      <protection hidden="1"/>
    </xf>
    <xf numFmtId="165" fontId="3" fillId="61" borderId="15" xfId="34" applyNumberFormat="1" applyFont="1" applyFill="1" applyBorder="1"/>
    <xf numFmtId="0" fontId="73" fillId="0" borderId="0" xfId="0" applyFont="1"/>
    <xf numFmtId="43" fontId="11" fillId="78" borderId="0" xfId="0" applyNumberFormat="1" applyFont="1" applyFill="1" applyBorder="1"/>
    <xf numFmtId="179" fontId="11" fillId="78" borderId="0" xfId="0" applyNumberFormat="1" applyFont="1" applyFill="1" applyBorder="1"/>
    <xf numFmtId="0" fontId="11" fillId="78" borderId="0" xfId="0" applyFont="1" applyFill="1" applyAlignment="1">
      <alignment horizontal="center" wrapText="1"/>
    </xf>
    <xf numFmtId="3" fontId="20" fillId="77" borderId="85" xfId="0" applyNumberFormat="1" applyFont="1" applyFill="1" applyBorder="1"/>
    <xf numFmtId="174" fontId="2" fillId="0" borderId="0" xfId="0" applyNumberFormat="1" applyFont="1" applyBorder="1"/>
    <xf numFmtId="174" fontId="2" fillId="0" borderId="0" xfId="0" applyNumberFormat="1" applyFont="1" applyFill="1" applyBorder="1"/>
    <xf numFmtId="3" fontId="2" fillId="77" borderId="0" xfId="0" applyNumberFormat="1" applyFont="1" applyFill="1"/>
    <xf numFmtId="3" fontId="20" fillId="0" borderId="85" xfId="0" applyNumberFormat="1" applyFont="1" applyFill="1" applyBorder="1"/>
    <xf numFmtId="0" fontId="0" fillId="79" borderId="0" xfId="0" applyFill="1"/>
    <xf numFmtId="0" fontId="4" fillId="79" borderId="0" xfId="0" applyFont="1" applyFill="1" applyAlignment="1" applyProtection="1">
      <alignment horizontal="center"/>
      <protection hidden="1"/>
    </xf>
    <xf numFmtId="0" fontId="2" fillId="0" borderId="0" xfId="0" applyFont="1" applyFill="1"/>
    <xf numFmtId="0" fontId="73" fillId="0" borderId="37" xfId="0" applyFont="1" applyBorder="1" applyAlignment="1" applyProtection="1">
      <alignment horizontal="center"/>
      <protection locked="0"/>
    </xf>
    <xf numFmtId="0" fontId="73" fillId="0" borderId="39" xfId="0" applyFont="1" applyBorder="1" applyAlignment="1" applyProtection="1">
      <alignment horizontal="center"/>
      <protection hidden="1"/>
    </xf>
    <xf numFmtId="0" fontId="73" fillId="0" borderId="37" xfId="0" applyFont="1" applyFill="1" applyBorder="1" applyAlignment="1" applyProtection="1">
      <alignment horizontal="center"/>
      <protection locked="0"/>
    </xf>
    <xf numFmtId="0" fontId="73" fillId="0" borderId="39" xfId="0" applyFont="1" applyFill="1" applyBorder="1" applyAlignment="1" applyProtection="1">
      <alignment horizontal="center"/>
      <protection hidden="1"/>
    </xf>
    <xf numFmtId="0" fontId="0" fillId="79" borderId="0" xfId="0" applyFont="1" applyFill="1"/>
    <xf numFmtId="0" fontId="7" fillId="0" borderId="0" xfId="0" applyFont="1" applyFill="1"/>
    <xf numFmtId="3" fontId="20" fillId="77" borderId="96" xfId="0" applyNumberFormat="1" applyFont="1" applyFill="1" applyBorder="1"/>
    <xf numFmtId="172" fontId="11" fillId="78" borderId="0" xfId="0" applyNumberFormat="1" applyFont="1" applyFill="1" applyBorder="1"/>
    <xf numFmtId="3" fontId="45" fillId="0" borderId="25" xfId="0" applyNumberFormat="1" applyFont="1" applyFill="1" applyBorder="1"/>
    <xf numFmtId="43" fontId="2" fillId="68" borderId="0" xfId="34" applyFont="1" applyFill="1" applyAlignment="1" applyProtection="1">
      <alignment horizontal="center"/>
      <protection hidden="1"/>
    </xf>
    <xf numFmtId="43" fontId="2" fillId="68" borderId="0" xfId="34" applyFont="1" applyFill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77" borderId="37" xfId="0" applyFill="1" applyBorder="1" applyAlignment="1" applyProtection="1">
      <alignment horizontal="center"/>
      <protection locked="0"/>
    </xf>
    <xf numFmtId="0" fontId="0" fillId="77" borderId="39" xfId="0" applyFill="1" applyBorder="1" applyAlignment="1" applyProtection="1">
      <alignment horizontal="center"/>
      <protection hidden="1"/>
    </xf>
    <xf numFmtId="0" fontId="2" fillId="77" borderId="0" xfId="0" applyFont="1" applyFill="1"/>
    <xf numFmtId="0" fontId="3" fillId="77" borderId="37" xfId="0" applyFont="1" applyFill="1" applyBorder="1" applyAlignment="1" applyProtection="1">
      <alignment horizontal="center"/>
      <protection locked="0"/>
    </xf>
    <xf numFmtId="0" fontId="3" fillId="77" borderId="39" xfId="0" applyFont="1" applyFill="1" applyBorder="1" applyAlignment="1" applyProtection="1">
      <alignment horizontal="center"/>
      <protection hidden="1"/>
    </xf>
    <xf numFmtId="0" fontId="11" fillId="80" borderId="0" xfId="0" applyFont="1" applyFill="1"/>
    <xf numFmtId="172" fontId="11" fillId="81" borderId="0" xfId="0" applyNumberFormat="1" applyFont="1" applyFill="1" applyBorder="1"/>
    <xf numFmtId="172" fontId="11" fillId="82" borderId="0" xfId="0" applyNumberFormat="1" applyFont="1" applyFill="1" applyBorder="1"/>
    <xf numFmtId="167" fontId="74" fillId="0" borderId="0" xfId="34" applyNumberFormat="1" applyFont="1"/>
    <xf numFmtId="0" fontId="11" fillId="0" borderId="0" xfId="0" applyFont="1" applyFill="1" applyAlignment="1">
      <alignment horizontal="center" wrapText="1"/>
    </xf>
    <xf numFmtId="0" fontId="0" fillId="0" borderId="0" xfId="0" applyFill="1" applyBorder="1"/>
    <xf numFmtId="0" fontId="3" fillId="76" borderId="0" xfId="49" applyFont="1" applyFill="1"/>
    <xf numFmtId="0" fontId="25" fillId="6" borderId="1" xfId="66" quotePrefix="1" applyNumberFormat="1">
      <alignment horizontal="left" vertical="center" indent="1"/>
    </xf>
    <xf numFmtId="0" fontId="25" fillId="6" borderId="1" xfId="141" quotePrefix="1" applyNumberFormat="1">
      <alignment horizontal="left" vertical="center" indent="1"/>
    </xf>
    <xf numFmtId="0" fontId="25" fillId="57" borderId="1" xfId="93" quotePrefix="1" applyNumberFormat="1">
      <alignment horizontal="right" vertical="center"/>
    </xf>
    <xf numFmtId="4" fontId="25" fillId="0" borderId="1" xfId="136" applyNumberFormat="1">
      <alignment horizontal="right" vertical="center"/>
    </xf>
    <xf numFmtId="3" fontId="25" fillId="0" borderId="1" xfId="136" applyNumberFormat="1">
      <alignment horizontal="right" vertical="center"/>
    </xf>
    <xf numFmtId="0" fontId="25" fillId="38" borderId="1" xfId="61" quotePrefix="1" applyNumberFormat="1">
      <alignment horizontal="left" vertical="center" indent="1"/>
    </xf>
    <xf numFmtId="4" fontId="25" fillId="36" borderId="1" xfId="56" applyNumberFormat="1">
      <alignment vertical="center"/>
    </xf>
    <xf numFmtId="3" fontId="25" fillId="36" borderId="1" xfId="56" applyNumberFormat="1">
      <alignment vertical="center"/>
    </xf>
    <xf numFmtId="0" fontId="25" fillId="6" borderId="1" xfId="66" quotePrefix="1" applyNumberFormat="1" applyAlignment="1">
      <alignment horizontal="left" vertical="center" indent="1"/>
    </xf>
    <xf numFmtId="0" fontId="2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69" fillId="0" borderId="0" xfId="0" applyFont="1" applyAlignment="1">
      <alignment horizontal="center"/>
    </xf>
    <xf numFmtId="0" fontId="2" fillId="83" borderId="0" xfId="0" applyFont="1" applyFill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Fill="1" applyAlignment="1">
      <alignment horizontal="center"/>
    </xf>
    <xf numFmtId="0" fontId="77" fillId="83" borderId="0" xfId="0" applyFont="1" applyFill="1"/>
    <xf numFmtId="0" fontId="1" fillId="0" borderId="0" xfId="0" applyFont="1"/>
    <xf numFmtId="4" fontId="1" fillId="0" borderId="0" xfId="0" applyNumberFormat="1" applyFont="1"/>
    <xf numFmtId="0" fontId="1" fillId="0" borderId="0" xfId="0" applyFont="1" applyBorder="1"/>
    <xf numFmtId="0" fontId="11" fillId="84" borderId="0" xfId="0" applyFont="1" applyFill="1"/>
    <xf numFmtId="164" fontId="1" fillId="68" borderId="0" xfId="34" applyNumberFormat="1" applyFont="1" applyFill="1" applyBorder="1"/>
    <xf numFmtId="0" fontId="78" fillId="0" borderId="37" xfId="0" applyFont="1" applyFill="1" applyBorder="1" applyAlignment="1" applyProtection="1">
      <alignment horizontal="center"/>
      <protection locked="0"/>
    </xf>
    <xf numFmtId="0" fontId="78" fillId="0" borderId="39" xfId="0" applyFont="1" applyFill="1" applyBorder="1" applyAlignment="1" applyProtection="1">
      <alignment horizontal="center"/>
      <protection hidden="1"/>
    </xf>
    <xf numFmtId="0" fontId="1" fillId="75" borderId="0" xfId="0" applyFont="1" applyFill="1"/>
    <xf numFmtId="43" fontId="1" fillId="0" borderId="0" xfId="34" applyFont="1"/>
    <xf numFmtId="0" fontId="79" fillId="77" borderId="0" xfId="0" applyFont="1" applyFill="1"/>
    <xf numFmtId="167" fontId="11" fillId="0" borderId="0" xfId="0" applyNumberFormat="1" applyFont="1" applyFill="1" applyBorder="1"/>
    <xf numFmtId="0" fontId="11" fillId="85" borderId="0" xfId="0" applyFont="1" applyFill="1" applyAlignment="1">
      <alignment horizontal="center" wrapText="1"/>
    </xf>
    <xf numFmtId="0" fontId="11" fillId="85" borderId="0" xfId="0" applyFont="1" applyFill="1"/>
    <xf numFmtId="43" fontId="1" fillId="68" borderId="0" xfId="34" applyFont="1" applyFill="1" applyAlignment="1" applyProtection="1">
      <alignment horizontal="center"/>
      <protection hidden="1"/>
    </xf>
    <xf numFmtId="43" fontId="1" fillId="68" borderId="0" xfId="34" applyFont="1" applyFill="1" applyProtection="1">
      <protection hidden="1"/>
    </xf>
    <xf numFmtId="0" fontId="80" fillId="0" borderId="43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77" borderId="0" xfId="0" applyFont="1" applyFill="1"/>
    <xf numFmtId="0" fontId="30" fillId="0" borderId="0" xfId="146" quotePrefix="1" applyAlignment="1"/>
    <xf numFmtId="0" fontId="0" fillId="0" borderId="0" xfId="0" applyAlignment="1">
      <alignment horizontal="left" indent="1"/>
    </xf>
    <xf numFmtId="49" fontId="0" fillId="0" borderId="0" xfId="0" quotePrefix="1" applyNumberFormat="1" applyAlignment="1">
      <alignment horizontal="left" indent="1"/>
    </xf>
    <xf numFmtId="0" fontId="1" fillId="59" borderId="7" xfId="101" quotePrefix="1" applyAlignment="1">
      <alignment horizontal="left" vertical="center" indent="2"/>
    </xf>
    <xf numFmtId="181" fontId="14" fillId="55" borderId="7" xfId="135" applyNumberFormat="1">
      <alignment horizontal="right" vertical="center"/>
    </xf>
    <xf numFmtId="0" fontId="1" fillId="60" borderId="7" xfId="107" quotePrefix="1" applyAlignment="1">
      <alignment horizontal="left" vertical="center" indent="3"/>
    </xf>
    <xf numFmtId="0" fontId="1" fillId="60" borderId="7" xfId="107" quotePrefix="1">
      <alignment horizontal="left" vertical="center" indent="1"/>
    </xf>
    <xf numFmtId="0" fontId="0" fillId="83" borderId="0" xfId="0" applyFill="1"/>
    <xf numFmtId="0" fontId="1" fillId="78" borderId="0" xfId="0" applyFont="1" applyFill="1"/>
    <xf numFmtId="165" fontId="9" fillId="68" borderId="15" xfId="34" applyNumberFormat="1" applyFont="1" applyFill="1" applyBorder="1" applyProtection="1">
      <protection hidden="1"/>
    </xf>
    <xf numFmtId="165" fontId="0" fillId="68" borderId="0" xfId="0" applyNumberFormat="1" applyFill="1" applyBorder="1" applyProtection="1">
      <protection hidden="1"/>
    </xf>
    <xf numFmtId="165" fontId="1" fillId="0" borderId="0" xfId="34" applyNumberFormat="1" applyFont="1" applyFill="1" applyBorder="1" applyProtection="1">
      <protection hidden="1"/>
    </xf>
    <xf numFmtId="165" fontId="0" fillId="68" borderId="0" xfId="34" applyNumberFormat="1" applyFont="1" applyFill="1" applyBorder="1" applyProtection="1">
      <protection hidden="1"/>
    </xf>
    <xf numFmtId="165" fontId="4" fillId="68" borderId="56" xfId="34" applyNumberFormat="1" applyFont="1" applyFill="1" applyBorder="1" applyProtection="1">
      <protection hidden="1"/>
    </xf>
    <xf numFmtId="165" fontId="9" fillId="61" borderId="24" xfId="34" applyNumberFormat="1" applyFont="1" applyFill="1" applyBorder="1" applyProtection="1">
      <protection hidden="1"/>
    </xf>
    <xf numFmtId="0" fontId="1" fillId="0" borderId="48" xfId="0" applyFont="1" applyFill="1" applyBorder="1" applyAlignment="1">
      <alignment horizontal="center"/>
    </xf>
    <xf numFmtId="0" fontId="1" fillId="0" borderId="0" xfId="0" applyFont="1" applyFill="1"/>
    <xf numFmtId="0" fontId="1" fillId="86" borderId="7" xfId="140" quotePrefix="1" applyFill="1">
      <alignment horizontal="left" vertical="center" indent="1"/>
    </xf>
    <xf numFmtId="0" fontId="1" fillId="86" borderId="7" xfId="140" quotePrefix="1" applyFill="1" applyProtection="1">
      <alignment horizontal="left" vertical="center" indent="1"/>
      <protection locked="0"/>
    </xf>
    <xf numFmtId="0" fontId="0" fillId="86" borderId="0" xfId="0" applyFill="1"/>
    <xf numFmtId="43" fontId="1" fillId="68" borderId="61" xfId="34" applyFont="1" applyFill="1" applyBorder="1" applyProtection="1">
      <protection hidden="1"/>
    </xf>
    <xf numFmtId="167" fontId="81" fillId="0" borderId="0" xfId="34" applyNumberFormat="1" applyFont="1" applyAlignment="1">
      <alignment horizontal="center" vertical="center"/>
    </xf>
    <xf numFmtId="43" fontId="71" fillId="0" borderId="0" xfId="34" applyFont="1"/>
    <xf numFmtId="174" fontId="1" fillId="0" borderId="13" xfId="0" applyNumberFormat="1" applyFont="1" applyFill="1" applyBorder="1"/>
    <xf numFmtId="174" fontId="71" fillId="0" borderId="13" xfId="0" applyNumberFormat="1" applyFont="1" applyFill="1" applyBorder="1"/>
    <xf numFmtId="167" fontId="11" fillId="87" borderId="0" xfId="0" applyNumberFormat="1" applyFont="1" applyFill="1" applyBorder="1"/>
    <xf numFmtId="174" fontId="43" fillId="87" borderId="0" xfId="0" applyNumberFormat="1" applyFont="1" applyFill="1"/>
    <xf numFmtId="177" fontId="25" fillId="0" borderId="1" xfId="136" applyNumberFormat="1">
      <alignment horizontal="right" vertical="center"/>
    </xf>
    <xf numFmtId="0" fontId="25" fillId="31" borderId="1" xfId="109" quotePrefix="1" applyAlignment="1">
      <alignment horizontal="left" vertical="center" indent="3"/>
    </xf>
    <xf numFmtId="0" fontId="25" fillId="31" borderId="1" xfId="109" quotePrefix="1">
      <alignment horizontal="left" vertical="center" indent="1"/>
    </xf>
    <xf numFmtId="0" fontId="3" fillId="76" borderId="0" xfId="47" applyFont="1" applyFill="1"/>
    <xf numFmtId="4" fontId="25" fillId="0" borderId="100" xfId="136" applyNumberFormat="1" applyFill="1" applyBorder="1">
      <alignment horizontal="right" vertical="center"/>
    </xf>
    <xf numFmtId="0" fontId="25" fillId="31" borderId="100" xfId="109" applyBorder="1" applyAlignment="1">
      <alignment horizontal="left" vertical="center" indent="3"/>
    </xf>
    <xf numFmtId="4" fontId="82" fillId="0" borderId="1" xfId="136" applyNumberFormat="1" applyFont="1">
      <alignment horizontal="right" vertical="center"/>
    </xf>
    <xf numFmtId="0" fontId="14" fillId="59" borderId="7" xfId="99" applyNumberFormat="1" applyAlignment="1" applyProtection="1">
      <alignment horizontal="left" vertical="center" indent="1"/>
      <protection locked="0"/>
    </xf>
    <xf numFmtId="0" fontId="14" fillId="55" borderId="7" xfId="96" quotePrefix="1" applyNumberFormat="1" applyAlignment="1" applyProtection="1">
      <alignment horizontal="left" vertical="center" indent="1"/>
      <protection locked="0"/>
    </xf>
    <xf numFmtId="0" fontId="1" fillId="39" borderId="7" xfId="65" quotePrefix="1" applyNumberFormat="1" applyAlignment="1">
      <alignment horizontal="left" vertical="center" indent="1"/>
    </xf>
    <xf numFmtId="181" fontId="14" fillId="38" borderId="7" xfId="55" applyNumberFormat="1">
      <alignment vertical="center"/>
    </xf>
    <xf numFmtId="167" fontId="1" fillId="0" borderId="0" xfId="34" applyNumberFormat="1" applyFont="1"/>
    <xf numFmtId="167" fontId="1" fillId="0" borderId="0" xfId="34" applyNumberFormat="1" applyFont="1" applyFill="1" applyBorder="1" applyAlignment="1">
      <alignment horizontal="right"/>
    </xf>
    <xf numFmtId="179" fontId="0" fillId="0" borderId="0" xfId="0" applyNumberFormat="1"/>
    <xf numFmtId="3" fontId="1" fillId="0" borderId="0" xfId="0" applyNumberFormat="1" applyFont="1"/>
    <xf numFmtId="167" fontId="1" fillId="0" borderId="0" xfId="34" applyNumberFormat="1" applyFont="1" applyAlignment="1">
      <alignment horizontal="right"/>
    </xf>
    <xf numFmtId="3" fontId="3" fillId="0" borderId="0" xfId="0" applyNumberFormat="1" applyFont="1"/>
    <xf numFmtId="182" fontId="1" fillId="0" borderId="0" xfId="0" applyNumberFormat="1" applyFont="1"/>
    <xf numFmtId="167" fontId="83" fillId="0" borderId="0" xfId="34" applyNumberFormat="1" applyFont="1" applyAlignment="1">
      <alignment horizontal="right"/>
    </xf>
    <xf numFmtId="0" fontId="76" fillId="0" borderId="0" xfId="0" applyFont="1"/>
    <xf numFmtId="4" fontId="76" fillId="0" borderId="0" xfId="0" applyNumberFormat="1" applyFont="1"/>
    <xf numFmtId="174" fontId="71" fillId="0" borderId="13" xfId="0" applyNumberFormat="1" applyFont="1" applyBorder="1"/>
    <xf numFmtId="174" fontId="1" fillId="0" borderId="13" xfId="0" applyNumberFormat="1" applyFont="1" applyBorder="1"/>
    <xf numFmtId="174" fontId="73" fillId="0" borderId="13" xfId="0" applyNumberFormat="1" applyFont="1" applyBorder="1"/>
    <xf numFmtId="0" fontId="71" fillId="88" borderId="0" xfId="0" applyFont="1" applyFill="1"/>
    <xf numFmtId="0" fontId="1" fillId="68" borderId="0" xfId="0" applyFont="1" applyFill="1" applyBorder="1"/>
    <xf numFmtId="43" fontId="1" fillId="0" borderId="0" xfId="34" applyFont="1" applyFill="1"/>
    <xf numFmtId="4" fontId="1" fillId="84" borderId="0" xfId="0" applyNumberFormat="1" applyFont="1" applyFill="1"/>
    <xf numFmtId="167" fontId="11" fillId="77" borderId="0" xfId="0" applyNumberFormat="1" applyFont="1" applyFill="1" applyBorder="1"/>
    <xf numFmtId="0" fontId="25" fillId="5" borderId="1" xfId="103" quotePrefix="1" applyAlignment="1">
      <alignment horizontal="left" vertical="center" indent="2"/>
    </xf>
    <xf numFmtId="0" fontId="25" fillId="5" borderId="1" xfId="103" quotePrefix="1">
      <alignment horizontal="left" vertical="center" indent="1"/>
    </xf>
    <xf numFmtId="3" fontId="25" fillId="88" borderId="1" xfId="136" applyNumberFormat="1" applyFill="1">
      <alignment horizontal="right" vertical="center"/>
    </xf>
    <xf numFmtId="4" fontId="4" fillId="88" borderId="0" xfId="0" applyNumberFormat="1" applyFont="1" applyFill="1"/>
    <xf numFmtId="43" fontId="71" fillId="88" borderId="0" xfId="34" applyFont="1" applyFill="1"/>
    <xf numFmtId="43" fontId="1" fillId="88" borderId="0" xfId="34" applyFont="1" applyFill="1"/>
    <xf numFmtId="175" fontId="3" fillId="0" borderId="0" xfId="34" applyNumberFormat="1" applyFont="1" applyFill="1" applyBorder="1"/>
    <xf numFmtId="167" fontId="11" fillId="85" borderId="0" xfId="0" applyNumberFormat="1" applyFont="1" applyFill="1" applyBorder="1"/>
    <xf numFmtId="4" fontId="25" fillId="0" borderId="1" xfId="136" applyNumberFormat="1" applyFill="1">
      <alignment horizontal="right" vertical="center"/>
    </xf>
    <xf numFmtId="3" fontId="25" fillId="89" borderId="1" xfId="136" applyNumberFormat="1" applyFill="1">
      <alignment horizontal="right" vertical="center"/>
    </xf>
    <xf numFmtId="4" fontId="25" fillId="77" borderId="1" xfId="136" applyNumberFormat="1" applyFill="1">
      <alignment horizontal="right" vertical="center"/>
    </xf>
    <xf numFmtId="164" fontId="3" fillId="68" borderId="32" xfId="34" applyNumberFormat="1" applyFont="1" applyFill="1" applyBorder="1" applyAlignment="1" applyProtection="1">
      <alignment horizontal="center"/>
      <protection locked="0"/>
    </xf>
    <xf numFmtId="164" fontId="3" fillId="68" borderId="33" xfId="34" applyNumberFormat="1" applyFont="1" applyFill="1" applyBorder="1" applyAlignment="1" applyProtection="1">
      <alignment horizontal="center"/>
      <protection locked="0"/>
    </xf>
    <xf numFmtId="164" fontId="3" fillId="68" borderId="97" xfId="34" applyNumberFormat="1" applyFont="1" applyFill="1" applyBorder="1" applyAlignment="1" applyProtection="1">
      <alignment horizontal="center"/>
      <protection locked="0"/>
    </xf>
    <xf numFmtId="164" fontId="5" fillId="68" borderId="0" xfId="34" applyNumberFormat="1" applyFont="1" applyFill="1" applyBorder="1" applyAlignment="1" applyProtection="1">
      <alignment horizontal="center"/>
      <protection hidden="1"/>
    </xf>
    <xf numFmtId="164" fontId="5" fillId="68" borderId="47" xfId="34" applyNumberFormat="1" applyFont="1" applyFill="1" applyBorder="1" applyAlignment="1" applyProtection="1">
      <alignment horizontal="center"/>
      <protection hidden="1"/>
    </xf>
    <xf numFmtId="164" fontId="5" fillId="68" borderId="50" xfId="34" applyNumberFormat="1" applyFont="1" applyFill="1" applyBorder="1" applyAlignment="1" applyProtection="1">
      <alignment horizontal="center"/>
      <protection hidden="1"/>
    </xf>
    <xf numFmtId="43" fontId="3" fillId="68" borderId="32" xfId="34" applyFont="1" applyFill="1" applyBorder="1" applyAlignment="1">
      <alignment horizontal="center"/>
    </xf>
    <xf numFmtId="43" fontId="3" fillId="68" borderId="33" xfId="34" applyFont="1" applyFill="1" applyBorder="1" applyAlignment="1">
      <alignment horizontal="center"/>
    </xf>
    <xf numFmtId="43" fontId="3" fillId="68" borderId="97" xfId="34" applyFont="1" applyFill="1" applyBorder="1" applyAlignment="1">
      <alignment horizontal="center"/>
    </xf>
    <xf numFmtId="43" fontId="5" fillId="68" borderId="20" xfId="34" applyFont="1" applyFill="1" applyBorder="1" applyAlignment="1">
      <alignment horizontal="center"/>
    </xf>
    <xf numFmtId="43" fontId="5" fillId="68" borderId="47" xfId="34" applyFont="1" applyFill="1" applyBorder="1" applyAlignment="1">
      <alignment horizontal="center"/>
    </xf>
    <xf numFmtId="43" fontId="5" fillId="68" borderId="50" xfId="34" applyFont="1" applyFill="1" applyBorder="1" applyAlignment="1">
      <alignment horizontal="center"/>
    </xf>
    <xf numFmtId="0" fontId="10" fillId="68" borderId="36" xfId="0" applyFont="1" applyFill="1" applyBorder="1" applyAlignment="1">
      <alignment vertical="center" wrapText="1"/>
    </xf>
    <xf numFmtId="0" fontId="10" fillId="68" borderId="15" xfId="0" applyFont="1" applyFill="1" applyBorder="1" applyAlignment="1">
      <alignment vertical="center" wrapText="1"/>
    </xf>
    <xf numFmtId="0" fontId="10" fillId="68" borderId="24" xfId="0" applyFont="1" applyFill="1" applyBorder="1" applyAlignment="1">
      <alignment vertical="center" wrapText="1"/>
    </xf>
    <xf numFmtId="0" fontId="5" fillId="68" borderId="20" xfId="0" applyFont="1" applyFill="1" applyBorder="1" applyAlignment="1">
      <alignment horizontal="center"/>
    </xf>
    <xf numFmtId="0" fontId="5" fillId="68" borderId="47" xfId="0" applyFont="1" applyFill="1" applyBorder="1" applyAlignment="1">
      <alignment horizontal="center"/>
    </xf>
    <xf numFmtId="0" fontId="4" fillId="68" borderId="32" xfId="0" applyFont="1" applyFill="1" applyBorder="1" applyAlignment="1">
      <alignment vertical="center" wrapText="1"/>
    </xf>
    <xf numFmtId="0" fontId="4" fillId="68" borderId="33" xfId="0" applyFont="1" applyFill="1" applyBorder="1" applyAlignment="1">
      <alignment vertical="center" wrapText="1"/>
    </xf>
    <xf numFmtId="43" fontId="0" fillId="0" borderId="98" xfId="34" applyFont="1" applyFill="1" applyBorder="1" applyAlignment="1">
      <alignment wrapText="1"/>
    </xf>
    <xf numFmtId="43" fontId="0" fillId="0" borderId="0" xfId="34" applyFont="1" applyFill="1" applyAlignment="1">
      <alignment wrapText="1"/>
    </xf>
    <xf numFmtId="0" fontId="4" fillId="0" borderId="63" xfId="0" applyFont="1" applyFill="1" applyBorder="1" applyAlignment="1">
      <alignment horizontal="center" wrapText="1"/>
    </xf>
    <xf numFmtId="0" fontId="4" fillId="0" borderId="90" xfId="0" applyFont="1" applyFill="1" applyBorder="1" applyAlignment="1">
      <alignment horizontal="center" wrapText="1"/>
    </xf>
    <xf numFmtId="0" fontId="3" fillId="0" borderId="80" xfId="0" applyFont="1" applyFill="1" applyBorder="1" applyAlignment="1">
      <alignment horizontal="center" wrapText="1"/>
    </xf>
    <xf numFmtId="0" fontId="3" fillId="0" borderId="44" xfId="0" applyFont="1" applyBorder="1" applyAlignment="1">
      <alignment wrapText="1"/>
    </xf>
    <xf numFmtId="0" fontId="36" fillId="0" borderId="63" xfId="0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90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85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67" xfId="0" applyFont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wrapText="1"/>
    </xf>
    <xf numFmtId="0" fontId="0" fillId="0" borderId="90" xfId="0" applyFill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0" xfId="0" applyFont="1" applyBorder="1" applyAlignment="1">
      <alignment wrapText="1"/>
    </xf>
    <xf numFmtId="0" fontId="3" fillId="0" borderId="59" xfId="0" applyFont="1" applyBorder="1" applyAlignment="1">
      <alignment wrapText="1"/>
    </xf>
    <xf numFmtId="0" fontId="3" fillId="0" borderId="19" xfId="0" applyFont="1" applyBorder="1" applyAlignment="1">
      <alignment wrapText="1"/>
    </xf>
    <xf numFmtId="0" fontId="3" fillId="0" borderId="67" xfId="0" applyFont="1" applyBorder="1" applyAlignment="1">
      <alignment wrapText="1"/>
    </xf>
    <xf numFmtId="0" fontId="0" fillId="0" borderId="16" xfId="0" applyFill="1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90" xfId="0" applyBorder="1" applyAlignment="1">
      <alignment horizontal="center" wrapText="1"/>
    </xf>
    <xf numFmtId="0" fontId="11" fillId="69" borderId="78" xfId="0" applyFont="1" applyFill="1" applyBorder="1" applyAlignment="1">
      <alignment horizontal="center"/>
    </xf>
    <xf numFmtId="0" fontId="11" fillId="69" borderId="21" xfId="0" applyFont="1" applyFill="1" applyBorder="1" applyAlignment="1">
      <alignment horizontal="center"/>
    </xf>
    <xf numFmtId="0" fontId="11" fillId="69" borderId="99" xfId="0" applyFont="1" applyFill="1" applyBorder="1" applyAlignment="1">
      <alignment horizontal="center"/>
    </xf>
    <xf numFmtId="0" fontId="0" fillId="0" borderId="35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</cellXfs>
  <cellStyles count="154">
    <cellStyle name="Accent1 - 20%" xfId="1"/>
    <cellStyle name="Accent1 - 40%" xfId="2"/>
    <cellStyle name="Accent1 - 60%" xfId="3"/>
    <cellStyle name="Accent1 2" xfId="4"/>
    <cellStyle name="Accent1 3" xfId="5"/>
    <cellStyle name="Accent2 - 20%" xfId="6"/>
    <cellStyle name="Accent2 - 40%" xfId="7"/>
    <cellStyle name="Accent2 - 60%" xfId="8"/>
    <cellStyle name="Accent2 2" xfId="9"/>
    <cellStyle name="Accent2 3" xfId="10"/>
    <cellStyle name="Accent3 - 20%" xfId="11"/>
    <cellStyle name="Accent3 - 40%" xfId="12"/>
    <cellStyle name="Accent3 - 60%" xfId="13"/>
    <cellStyle name="Accent3 2" xfId="14"/>
    <cellStyle name="Accent3 3" xfId="15"/>
    <cellStyle name="Accent4 - 20%" xfId="16"/>
    <cellStyle name="Accent4 - 40%" xfId="17"/>
    <cellStyle name="Accent4 - 60%" xfId="18"/>
    <cellStyle name="Accent4 2" xfId="19"/>
    <cellStyle name="Accent4 3" xfId="20"/>
    <cellStyle name="Accent5 - 20%" xfId="21"/>
    <cellStyle name="Accent5 - 40%" xfId="22"/>
    <cellStyle name="Accent5 - 60%" xfId="23"/>
    <cellStyle name="Accent5 2" xfId="24"/>
    <cellStyle name="Accent5 3" xfId="25"/>
    <cellStyle name="Accent6 - 20%" xfId="26"/>
    <cellStyle name="Accent6 - 40%" xfId="27"/>
    <cellStyle name="Accent6 - 60%" xfId="28"/>
    <cellStyle name="Accent6 2" xfId="29"/>
    <cellStyle name="Accent6 3" xfId="30"/>
    <cellStyle name="Bad 2" xfId="31"/>
    <cellStyle name="Calculation 2" xfId="32"/>
    <cellStyle name="Check Cell 2" xfId="33"/>
    <cellStyle name="Comma" xfId="34" builtinId="3"/>
    <cellStyle name="Comma 2" xfId="35"/>
    <cellStyle name="Emphasis 1" xfId="36"/>
    <cellStyle name="Emphasis 2" xfId="37"/>
    <cellStyle name="Emphasis 3" xfId="38"/>
    <cellStyle name="Good 2" xfId="39"/>
    <cellStyle name="Heading 1 2" xfId="40"/>
    <cellStyle name="Heading 2 2" xfId="41"/>
    <cellStyle name="Heading 3 2" xfId="42"/>
    <cellStyle name="Heading 4 2" xfId="43"/>
    <cellStyle name="Input 2" xfId="44"/>
    <cellStyle name="Linked Cell 2" xfId="45"/>
    <cellStyle name="Neutral 2" xfId="46"/>
    <cellStyle name="Normal" xfId="0" builtinId="0"/>
    <cellStyle name="Normal 2" xfId="47"/>
    <cellStyle name="Normal 3" xfId="48"/>
    <cellStyle name="Normal 4" xfId="49"/>
    <cellStyle name="Normal_Schools Budget improvements" xfId="50"/>
    <cellStyle name="Note 2" xfId="51"/>
    <cellStyle name="Output 2" xfId="52"/>
    <cellStyle name="Percent" xfId="53" builtinId="5"/>
    <cellStyle name="Percent 2" xfId="54"/>
    <cellStyle name="SAPBEXaggData" xfId="55"/>
    <cellStyle name="SAPBEXaggData 2" xfId="56"/>
    <cellStyle name="SAPBEXaggData 3" xfId="57"/>
    <cellStyle name="SAPBEXaggDataEmph" xfId="58"/>
    <cellStyle name="SAPBEXaggDataEmph 2" xfId="59"/>
    <cellStyle name="SAPBEXaggItem" xfId="60"/>
    <cellStyle name="SAPBEXaggItem 2" xfId="61"/>
    <cellStyle name="SAPBEXaggItem 3" xfId="62"/>
    <cellStyle name="SAPBEXaggItemX" xfId="63"/>
    <cellStyle name="SAPBEXaggItemX 2" xfId="64"/>
    <cellStyle name="SAPBEXchaText" xfId="65"/>
    <cellStyle name="SAPBEXchaText 2" xfId="66"/>
    <cellStyle name="SAPBEXchaText 3" xfId="67"/>
    <cellStyle name="SAPBEXexcBad7" xfId="68"/>
    <cellStyle name="SAPBEXexcBad7 2" xfId="69"/>
    <cellStyle name="SAPBEXexcBad8" xfId="70"/>
    <cellStyle name="SAPBEXexcBad8 2" xfId="71"/>
    <cellStyle name="SAPBEXexcBad9" xfId="72"/>
    <cellStyle name="SAPBEXexcBad9 2" xfId="73"/>
    <cellStyle name="SAPBEXexcCritical4" xfId="74"/>
    <cellStyle name="SAPBEXexcCritical4 2" xfId="75"/>
    <cellStyle name="SAPBEXexcCritical5" xfId="76"/>
    <cellStyle name="SAPBEXexcCritical5 2" xfId="77"/>
    <cellStyle name="SAPBEXexcCritical6" xfId="78"/>
    <cellStyle name="SAPBEXexcCritical6 2" xfId="79"/>
    <cellStyle name="SAPBEXexcGood1" xfId="80"/>
    <cellStyle name="SAPBEXexcGood1 2" xfId="81"/>
    <cellStyle name="SAPBEXexcGood2" xfId="82"/>
    <cellStyle name="SAPBEXexcGood2 2" xfId="83"/>
    <cellStyle name="SAPBEXexcGood3" xfId="84"/>
    <cellStyle name="SAPBEXexcGood3 2" xfId="85"/>
    <cellStyle name="SAPBEXfilterDrill" xfId="86"/>
    <cellStyle name="SAPBEXfilterDrill 2" xfId="87"/>
    <cellStyle name="SAPBEXfilterItem" xfId="88"/>
    <cellStyle name="SAPBEXfilterItem 2" xfId="89"/>
    <cellStyle name="SAPBEXfilterText" xfId="90"/>
    <cellStyle name="SAPBEXfilterText 2" xfId="91"/>
    <cellStyle name="SAPBEXformats" xfId="92"/>
    <cellStyle name="SAPBEXformats 2" xfId="93"/>
    <cellStyle name="SAPBEXformats 3" xfId="94"/>
    <cellStyle name="SAPBEXheaderItem" xfId="95"/>
    <cellStyle name="SAPBEXheaderItem 2" xfId="96"/>
    <cellStyle name="SAPBEXheaderItem 3" xfId="97"/>
    <cellStyle name="SAPBEXheaderText" xfId="98"/>
    <cellStyle name="SAPBEXheaderText 2" xfId="99"/>
    <cellStyle name="SAPBEXheaderText 3" xfId="100"/>
    <cellStyle name="SAPBEXHLevel0" xfId="101"/>
    <cellStyle name="SAPBEXHLevel0 2" xfId="102"/>
    <cellStyle name="SAPBEXHLevel0 3" xfId="103"/>
    <cellStyle name="SAPBEXHLevel0X" xfId="104"/>
    <cellStyle name="SAPBEXHLevel0X 2" xfId="105"/>
    <cellStyle name="SAPBEXHLevel0X 3" xfId="106"/>
    <cellStyle name="SAPBEXHLevel1" xfId="107"/>
    <cellStyle name="SAPBEXHLevel1 2" xfId="108"/>
    <cellStyle name="SAPBEXHLevel1 3" xfId="109"/>
    <cellStyle name="SAPBEXHLevel1X" xfId="110"/>
    <cellStyle name="SAPBEXHLevel1X 2" xfId="111"/>
    <cellStyle name="SAPBEXHLevel1X 3" xfId="112"/>
    <cellStyle name="SAPBEXHLevel2" xfId="113"/>
    <cellStyle name="SAPBEXHLevel2 2" xfId="114"/>
    <cellStyle name="SAPBEXHLevel2 3" xfId="115"/>
    <cellStyle name="SAPBEXHLevel2X" xfId="116"/>
    <cellStyle name="SAPBEXHLevel2X 2" xfId="117"/>
    <cellStyle name="SAPBEXHLevel2X 3" xfId="118"/>
    <cellStyle name="SAPBEXHLevel3" xfId="119"/>
    <cellStyle name="SAPBEXHLevel3 2" xfId="120"/>
    <cellStyle name="SAPBEXHLevel3 3" xfId="121"/>
    <cellStyle name="SAPBEXHLevel3X" xfId="122"/>
    <cellStyle name="SAPBEXHLevel3X 2" xfId="123"/>
    <cellStyle name="SAPBEXHLevel3X 3" xfId="124"/>
    <cellStyle name="SAPBEXinputData" xfId="125"/>
    <cellStyle name="SAPBEXItemHeader" xfId="126"/>
    <cellStyle name="SAPBEXresData" xfId="127"/>
    <cellStyle name="SAPBEXresData 2" xfId="128"/>
    <cellStyle name="SAPBEXresDataEmph" xfId="129"/>
    <cellStyle name="SAPBEXresDataEmph 2" xfId="130"/>
    <cellStyle name="SAPBEXresItem" xfId="131"/>
    <cellStyle name="SAPBEXresItem 2" xfId="132"/>
    <cellStyle name="SAPBEXresItemX" xfId="133"/>
    <cellStyle name="SAPBEXresItemX 2" xfId="134"/>
    <cellStyle name="SAPBEXstdData" xfId="135"/>
    <cellStyle name="SAPBEXstdData 2" xfId="136"/>
    <cellStyle name="SAPBEXstdData 3" xfId="137"/>
    <cellStyle name="SAPBEXstdDataEmph" xfId="138"/>
    <cellStyle name="SAPBEXstdDataEmph 2" xfId="139"/>
    <cellStyle name="SAPBEXstdItem" xfId="140"/>
    <cellStyle name="SAPBEXstdItem 2" xfId="141"/>
    <cellStyle name="SAPBEXstdItem 3" xfId="142"/>
    <cellStyle name="SAPBEXstdItemX" xfId="143"/>
    <cellStyle name="SAPBEXstdItemX 2" xfId="144"/>
    <cellStyle name="SAPBEXstdItemX 3" xfId="145"/>
    <cellStyle name="SAPBEXtitle" xfId="146"/>
    <cellStyle name="SAPBEXtitle 2" xfId="147"/>
    <cellStyle name="SAPBEXunassignedItem" xfId="148"/>
    <cellStyle name="SAPBEXundefined" xfId="149"/>
    <cellStyle name="SAPBEXundefined 2" xfId="150"/>
    <cellStyle name="Sheet Title" xfId="151"/>
    <cellStyle name="Total 2" xfId="152"/>
    <cellStyle name="Warning Text 2" xfId="153"/>
  </cellStyles>
  <dxfs count="35">
    <dxf>
      <fill>
        <patternFill>
          <bgColor indexed="14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  <fill>
        <patternFill>
          <bgColor indexed="51"/>
        </patternFill>
      </fill>
    </dxf>
    <dxf>
      <fill>
        <patternFill>
          <bgColor indexed="14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6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51"/>
        </patternFill>
      </fill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4D4D4"/>
      <rgbColor rgb="00C0C4C7"/>
      <rgbColor rgb="009999FF"/>
      <rgbColor rgb="00993366"/>
      <rgbColor rgb="00FFFFCC"/>
      <rgbColor rgb="00CCFFFF"/>
      <rgbColor rgb="00660066"/>
      <rgbColor rgb="00F87C7C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BBB"/>
      <rgbColor rgb="00CC99FF"/>
      <rgbColor rgb="00FFCC99"/>
      <rgbColor rgb="003366FF"/>
      <rgbColor rgb="0033CCCC"/>
      <rgbColor rgb="0060ED84"/>
      <rgbColor rgb="00FFCC33"/>
      <rgbColor rgb="00FFAB1D"/>
      <rgbColor rgb="00FF8800"/>
      <rgbColor rgb="00666699"/>
      <rgbColor rgb="00C0CACF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  <mruColors>
      <color rgb="FFE6B8B7"/>
      <color rgb="FFDDDDDD"/>
      <color rgb="FFCCCCFF"/>
      <color rgb="FFA3FB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gif"/><Relationship Id="rId1" Type="http://schemas.openxmlformats.org/officeDocument/2006/relationships/image" Target="../media/image2.gif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</xdr:row>
          <xdr:rowOff>69850</xdr:rowOff>
        </xdr:from>
        <xdr:to>
          <xdr:col>2</xdr:col>
          <xdr:colOff>2870200</xdr:colOff>
          <xdr:row>4</xdr:row>
          <xdr:rowOff>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</xdr:rowOff>
    </xdr:from>
    <xdr:to>
      <xdr:col>4</xdr:col>
      <xdr:colOff>1254125</xdr:colOff>
      <xdr:row>26</xdr:row>
      <xdr:rowOff>149226</xdr:rowOff>
    </xdr:to>
    <xdr:pic>
      <xdr:nvPicPr>
        <xdr:cNvPr id="2" name="BExQ8XUGMQUX2TCW4ZK5QMO6QNSJ" hidden="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5251"/>
          <a:ext cx="8162925" cy="1736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673100</xdr:colOff>
      <xdr:row>7</xdr:row>
      <xdr:rowOff>149225</xdr:rowOff>
    </xdr:to>
    <xdr:pic>
      <xdr:nvPicPr>
        <xdr:cNvPr id="3" name="BExIPS51C81DOAM1677PXQ0JH3UO" hidden="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673100</xdr:colOff>
      <xdr:row>5</xdr:row>
      <xdr:rowOff>149225</xdr:rowOff>
    </xdr:to>
    <xdr:pic>
      <xdr:nvPicPr>
        <xdr:cNvPr id="4" name="BExVRZ0RHWWJ1X34CMYXD1UF2UYJ" hidden="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0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673100</xdr:colOff>
      <xdr:row>8</xdr:row>
      <xdr:rowOff>149225</xdr:rowOff>
    </xdr:to>
    <xdr:pic>
      <xdr:nvPicPr>
        <xdr:cNvPr id="5" name="BExW486CK0WFCXWDQJ37DV34ZNBY" hidden="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52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673100</xdr:colOff>
      <xdr:row>6</xdr:row>
      <xdr:rowOff>149225</xdr:rowOff>
    </xdr:to>
    <xdr:pic>
      <xdr:nvPicPr>
        <xdr:cNvPr id="6" name="BExKSAZK2ZTT6KBHCPYRYSXO95K2" hidden="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673100</xdr:colOff>
      <xdr:row>4</xdr:row>
      <xdr:rowOff>149225</xdr:rowOff>
    </xdr:to>
    <xdr:pic>
      <xdr:nvPicPr>
        <xdr:cNvPr id="7" name="BExGMADRFU8FDII79X0P9KZKAJEE" hidden="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2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673100</xdr:colOff>
      <xdr:row>3</xdr:row>
      <xdr:rowOff>149225</xdr:rowOff>
    </xdr:to>
    <xdr:pic>
      <xdr:nvPicPr>
        <xdr:cNvPr id="8" name="BExXQQEEEZU5W6OEEQ1H46G13V1F" hidden="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673100</xdr:colOff>
      <xdr:row>2</xdr:row>
      <xdr:rowOff>149225</xdr:rowOff>
    </xdr:to>
    <xdr:pic>
      <xdr:nvPicPr>
        <xdr:cNvPr id="9" name="BExKMXDR6QAQS744RHS3JFD2OWGZ" hidden="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673100</xdr:colOff>
      <xdr:row>11</xdr:row>
      <xdr:rowOff>149225</xdr:rowOff>
    </xdr:to>
    <xdr:pic>
      <xdr:nvPicPr>
        <xdr:cNvPr id="10" name="BEx7HJ4BUZZMOE3OXZN4BV12D84E" hidden="1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5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673100</xdr:colOff>
      <xdr:row>10</xdr:row>
      <xdr:rowOff>149225</xdr:rowOff>
    </xdr:to>
    <xdr:pic>
      <xdr:nvPicPr>
        <xdr:cNvPr id="11" name="BEx1KPXYHXUILLLDOBTHYSP9QSN0" hidden="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27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673100</xdr:colOff>
      <xdr:row>12</xdr:row>
      <xdr:rowOff>149225</xdr:rowOff>
    </xdr:to>
    <xdr:pic>
      <xdr:nvPicPr>
        <xdr:cNvPr id="12" name="BExIIFCXMUDM7E5YG5GMRV8VGFAP" hidden="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673100</xdr:colOff>
      <xdr:row>13</xdr:row>
      <xdr:rowOff>149225</xdr:rowOff>
    </xdr:to>
    <xdr:pic>
      <xdr:nvPicPr>
        <xdr:cNvPr id="13" name="BEx98IKW5DIXUBFRFJZJ3C98F19N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0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673100</xdr:colOff>
      <xdr:row>14</xdr:row>
      <xdr:rowOff>149225</xdr:rowOff>
    </xdr:to>
    <xdr:pic>
      <xdr:nvPicPr>
        <xdr:cNvPr id="14" name="BExF2XFZW9E75NP7CLIB663G4EYF" hidden="1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77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1701800</xdr:colOff>
      <xdr:row>0</xdr:row>
      <xdr:rowOff>244475</xdr:rowOff>
    </xdr:to>
    <xdr:pic>
      <xdr:nvPicPr>
        <xdr:cNvPr id="15" name="BExO8O7WJXQB7WFPG3O59M4LDHRA" hidden="1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1800" cy="24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16</xdr:row>
      <xdr:rowOff>6350</xdr:rowOff>
    </xdr:from>
    <xdr:to>
      <xdr:col>0</xdr:col>
      <xdr:colOff>76200</xdr:colOff>
      <xdr:row>16</xdr:row>
      <xdr:rowOff>57150</xdr:rowOff>
    </xdr:to>
    <xdr:pic>
      <xdr:nvPicPr>
        <xdr:cNvPr id="16" name="BExGWCVAOXWJKY75UAWITK05IRE4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0</xdr:col>
      <xdr:colOff>25400</xdr:colOff>
      <xdr:row>16</xdr:row>
      <xdr:rowOff>82550</xdr:rowOff>
    </xdr:from>
    <xdr:to>
      <xdr:col>0</xdr:col>
      <xdr:colOff>76200</xdr:colOff>
      <xdr:row>16</xdr:row>
      <xdr:rowOff>133350</xdr:rowOff>
    </xdr:to>
    <xdr:pic>
      <xdr:nvPicPr>
        <xdr:cNvPr id="17" name="BExMDT8V2N0X04FPNMVJULOOC91N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</xdr:colOff>
      <xdr:row>16</xdr:row>
      <xdr:rowOff>6350</xdr:rowOff>
    </xdr:from>
    <xdr:to>
      <xdr:col>1</xdr:col>
      <xdr:colOff>73025</xdr:colOff>
      <xdr:row>16</xdr:row>
      <xdr:rowOff>57150</xdr:rowOff>
    </xdr:to>
    <xdr:pic>
      <xdr:nvPicPr>
        <xdr:cNvPr id="18" name="BExVXB4N8Q1CLWO2EFKPY975VC7N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22225</xdr:colOff>
      <xdr:row>16</xdr:row>
      <xdr:rowOff>82550</xdr:rowOff>
    </xdr:from>
    <xdr:to>
      <xdr:col>1</xdr:col>
      <xdr:colOff>73025</xdr:colOff>
      <xdr:row>16</xdr:row>
      <xdr:rowOff>133350</xdr:rowOff>
    </xdr:to>
    <xdr:pic>
      <xdr:nvPicPr>
        <xdr:cNvPr id="19" name="BEx75UN2TMGBYETW0GXRJZOBUKUU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16</xdr:row>
      <xdr:rowOff>6350</xdr:rowOff>
    </xdr:from>
    <xdr:to>
      <xdr:col>2</xdr:col>
      <xdr:colOff>73025</xdr:colOff>
      <xdr:row>16</xdr:row>
      <xdr:rowOff>57150</xdr:rowOff>
    </xdr:to>
    <xdr:pic>
      <xdr:nvPicPr>
        <xdr:cNvPr id="20" name="BExUACPW86WQLJ1T4NKXILZIRBED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22225</xdr:colOff>
      <xdr:row>16</xdr:row>
      <xdr:rowOff>82550</xdr:rowOff>
    </xdr:from>
    <xdr:to>
      <xdr:col>2</xdr:col>
      <xdr:colOff>73025</xdr:colOff>
      <xdr:row>16</xdr:row>
      <xdr:rowOff>133350</xdr:rowOff>
    </xdr:to>
    <xdr:pic>
      <xdr:nvPicPr>
        <xdr:cNvPr id="21" name="BExO7NI8Z82AP3P271GAF2XGXLUD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16</xdr:row>
      <xdr:rowOff>6350</xdr:rowOff>
    </xdr:from>
    <xdr:to>
      <xdr:col>3</xdr:col>
      <xdr:colOff>73025</xdr:colOff>
      <xdr:row>16</xdr:row>
      <xdr:rowOff>57150</xdr:rowOff>
    </xdr:to>
    <xdr:pic>
      <xdr:nvPicPr>
        <xdr:cNvPr id="22" name="BExUB6JECQ5IN44S1BDC36XYY7JH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0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3</xdr:col>
      <xdr:colOff>22225</xdr:colOff>
      <xdr:row>16</xdr:row>
      <xdr:rowOff>82550</xdr:rowOff>
    </xdr:from>
    <xdr:to>
      <xdr:col>3</xdr:col>
      <xdr:colOff>73025</xdr:colOff>
      <xdr:row>16</xdr:row>
      <xdr:rowOff>133350</xdr:rowOff>
    </xdr:to>
    <xdr:pic>
      <xdr:nvPicPr>
        <xdr:cNvPr id="23" name="BExIU6J3R3G38LI9AC1QTNTXNUT5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07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16</xdr:row>
      <xdr:rowOff>6350</xdr:rowOff>
    </xdr:from>
    <xdr:to>
      <xdr:col>4</xdr:col>
      <xdr:colOff>79375</xdr:colOff>
      <xdr:row>16</xdr:row>
      <xdr:rowOff>57150</xdr:rowOff>
    </xdr:to>
    <xdr:pic>
      <xdr:nvPicPr>
        <xdr:cNvPr id="24" name="BExDBD5HO4HLFPK4XOB7P0F37DRN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73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28575</xdr:colOff>
      <xdr:row>16</xdr:row>
      <xdr:rowOff>82550</xdr:rowOff>
    </xdr:from>
    <xdr:to>
      <xdr:col>4</xdr:col>
      <xdr:colOff>79375</xdr:colOff>
      <xdr:row>16</xdr:row>
      <xdr:rowOff>133350</xdr:rowOff>
    </xdr:to>
    <xdr:pic>
      <xdr:nvPicPr>
        <xdr:cNvPr id="25" name="BExF71HS3VC7ZCZGWFXMP1NTRP4T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7375" y="2717800"/>
          <a:ext cx="50800" cy="50800"/>
        </a:xfrm>
        <a:prstGeom prst="rect">
          <a:avLst/>
        </a:prstGeom>
      </xdr:spPr>
    </xdr:pic>
    <xdr:clientData/>
  </xdr:twoCellAnchor>
  <xdr:twoCellAnchor>
    <xdr:from>
      <xdr:col>0</xdr:col>
      <xdr:colOff>98425</xdr:colOff>
      <xdr:row>18</xdr:row>
      <xdr:rowOff>0</xdr:rowOff>
    </xdr:from>
    <xdr:to>
      <xdr:col>0</xdr:col>
      <xdr:colOff>225425</xdr:colOff>
      <xdr:row>18</xdr:row>
      <xdr:rowOff>127000</xdr:rowOff>
    </xdr:to>
    <xdr:pic>
      <xdr:nvPicPr>
        <xdr:cNvPr id="26" name="BExQ4ZXT2G2BVGHBSTZBYVK3B1S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" y="2952750"/>
          <a:ext cx="127000" cy="127000"/>
        </a:xfrm>
        <a:prstGeom prst="rect">
          <a:avLst/>
        </a:prstGeom>
      </xdr:spPr>
    </xdr:pic>
    <xdr:clientData/>
  </xdr:twoCellAnchor>
  <xdr:twoCellAnchor>
    <xdr:from>
      <xdr:col>0</xdr:col>
      <xdr:colOff>98425</xdr:colOff>
      <xdr:row>22</xdr:row>
      <xdr:rowOff>0</xdr:rowOff>
    </xdr:from>
    <xdr:to>
      <xdr:col>0</xdr:col>
      <xdr:colOff>225425</xdr:colOff>
      <xdr:row>22</xdr:row>
      <xdr:rowOff>127000</xdr:rowOff>
    </xdr:to>
    <xdr:pic>
      <xdr:nvPicPr>
        <xdr:cNvPr id="27" name="BEx9BBFJ6NK36W3210YNO0R386A4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" y="3587750"/>
          <a:ext cx="127000" cy="127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</xdr:rowOff>
    </xdr:from>
    <xdr:to>
      <xdr:col>4</xdr:col>
      <xdr:colOff>1254125</xdr:colOff>
      <xdr:row>24</xdr:row>
      <xdr:rowOff>149226</xdr:rowOff>
    </xdr:to>
    <xdr:pic>
      <xdr:nvPicPr>
        <xdr:cNvPr id="28" name="BExQ8XUGMQUX2TCW4ZK5QMO6QNSJ" hidden="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5251"/>
          <a:ext cx="6207125" cy="1736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673100</xdr:colOff>
      <xdr:row>9</xdr:row>
      <xdr:rowOff>149225</xdr:rowOff>
    </xdr:to>
    <xdr:pic>
      <xdr:nvPicPr>
        <xdr:cNvPr id="29" name="BEx7HJ4BUZZMOE3OXZN4BV12D84E" hidden="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5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673100</xdr:colOff>
      <xdr:row>8</xdr:row>
      <xdr:rowOff>149225</xdr:rowOff>
    </xdr:to>
    <xdr:pic>
      <xdr:nvPicPr>
        <xdr:cNvPr id="30" name="BEx1KPXYHXUILLLDOBTHYSP9QSN0" hidden="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27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673100</xdr:colOff>
      <xdr:row>10</xdr:row>
      <xdr:rowOff>149225</xdr:rowOff>
    </xdr:to>
    <xdr:pic>
      <xdr:nvPicPr>
        <xdr:cNvPr id="31" name="BExIIFCXMUDM7E5YG5GMRV8VGFAP" hidden="1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673100</xdr:colOff>
      <xdr:row>11</xdr:row>
      <xdr:rowOff>149225</xdr:rowOff>
    </xdr:to>
    <xdr:pic>
      <xdr:nvPicPr>
        <xdr:cNvPr id="32" name="BEx98IKW5DIXUBFRFJZJ3C98F19N" hidden="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000"/>
          <a:ext cx="2419350" cy="149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673100</xdr:colOff>
      <xdr:row>12</xdr:row>
      <xdr:rowOff>149225</xdr:rowOff>
    </xdr:to>
    <xdr:pic>
      <xdr:nvPicPr>
        <xdr:cNvPr id="33" name="BExF2XFZW9E75NP7CLIB663G4EYF" hidden="1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7750"/>
          <a:ext cx="2419350" cy="14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6350</xdr:rowOff>
    </xdr:from>
    <xdr:to>
      <xdr:col>0</xdr:col>
      <xdr:colOff>76200</xdr:colOff>
      <xdr:row>14</xdr:row>
      <xdr:rowOff>57150</xdr:rowOff>
    </xdr:to>
    <xdr:pic>
      <xdr:nvPicPr>
        <xdr:cNvPr id="34" name="BExF56T5J04XUA7PFE4ZK8WJFIZ1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0</xdr:col>
      <xdr:colOff>25400</xdr:colOff>
      <xdr:row>14</xdr:row>
      <xdr:rowOff>82550</xdr:rowOff>
    </xdr:from>
    <xdr:to>
      <xdr:col>0</xdr:col>
      <xdr:colOff>76200</xdr:colOff>
      <xdr:row>14</xdr:row>
      <xdr:rowOff>133350</xdr:rowOff>
    </xdr:to>
    <xdr:pic>
      <xdr:nvPicPr>
        <xdr:cNvPr id="35" name="BEx762VPHCMIIBCKOKJ0XO7O9DG8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</xdr:colOff>
      <xdr:row>14</xdr:row>
      <xdr:rowOff>6350</xdr:rowOff>
    </xdr:from>
    <xdr:to>
      <xdr:col>1</xdr:col>
      <xdr:colOff>73025</xdr:colOff>
      <xdr:row>14</xdr:row>
      <xdr:rowOff>57150</xdr:rowOff>
    </xdr:to>
    <xdr:pic>
      <xdr:nvPicPr>
        <xdr:cNvPr id="36" name="BExKNCO1PY2H0RSPGMGDEQHEMQCB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22225</xdr:colOff>
      <xdr:row>14</xdr:row>
      <xdr:rowOff>82550</xdr:rowOff>
    </xdr:from>
    <xdr:to>
      <xdr:col>1</xdr:col>
      <xdr:colOff>73025</xdr:colOff>
      <xdr:row>14</xdr:row>
      <xdr:rowOff>133350</xdr:rowOff>
    </xdr:to>
    <xdr:pic>
      <xdr:nvPicPr>
        <xdr:cNvPr id="37" name="BExDADSBHCZ6NQZV5ZUPWYMV8TX2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14</xdr:row>
      <xdr:rowOff>6350</xdr:rowOff>
    </xdr:from>
    <xdr:to>
      <xdr:col>2</xdr:col>
      <xdr:colOff>73025</xdr:colOff>
      <xdr:row>14</xdr:row>
      <xdr:rowOff>57150</xdr:rowOff>
    </xdr:to>
    <xdr:pic>
      <xdr:nvPicPr>
        <xdr:cNvPr id="38" name="BExUAU3PPYPLYQG7XLO2TZX2EA2N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22225</xdr:colOff>
      <xdr:row>14</xdr:row>
      <xdr:rowOff>82550</xdr:rowOff>
    </xdr:from>
    <xdr:to>
      <xdr:col>2</xdr:col>
      <xdr:colOff>73025</xdr:colOff>
      <xdr:row>14</xdr:row>
      <xdr:rowOff>133350</xdr:rowOff>
    </xdr:to>
    <xdr:pic>
      <xdr:nvPicPr>
        <xdr:cNvPr id="39" name="BExSFAPE8O2HB9QJSHNOFCEMNG9K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14</xdr:row>
      <xdr:rowOff>6350</xdr:rowOff>
    </xdr:from>
    <xdr:to>
      <xdr:col>3</xdr:col>
      <xdr:colOff>73025</xdr:colOff>
      <xdr:row>14</xdr:row>
      <xdr:rowOff>57150</xdr:rowOff>
    </xdr:to>
    <xdr:pic>
      <xdr:nvPicPr>
        <xdr:cNvPr id="40" name="BEx90DX7N0QD5KFZRUAA94VC75QD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3</xdr:col>
      <xdr:colOff>22225</xdr:colOff>
      <xdr:row>14</xdr:row>
      <xdr:rowOff>82550</xdr:rowOff>
    </xdr:from>
    <xdr:to>
      <xdr:col>3</xdr:col>
      <xdr:colOff>73025</xdr:colOff>
      <xdr:row>14</xdr:row>
      <xdr:rowOff>133350</xdr:rowOff>
    </xdr:to>
    <xdr:pic>
      <xdr:nvPicPr>
        <xdr:cNvPr id="41" name="BEx5OX7RV5YOR7J5GQPTT9H8R2B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717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</xdr:row>
      <xdr:rowOff>6350</xdr:rowOff>
    </xdr:from>
    <xdr:to>
      <xdr:col>4</xdr:col>
      <xdr:colOff>79375</xdr:colOff>
      <xdr:row>14</xdr:row>
      <xdr:rowOff>57150</xdr:rowOff>
    </xdr:to>
    <xdr:pic>
      <xdr:nvPicPr>
        <xdr:cNvPr id="42" name="BExXTNWC0WSKUV0Z0ITW1V6UMM8D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2641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28575</xdr:colOff>
      <xdr:row>14</xdr:row>
      <xdr:rowOff>82550</xdr:rowOff>
    </xdr:from>
    <xdr:to>
      <xdr:col>4</xdr:col>
      <xdr:colOff>79375</xdr:colOff>
      <xdr:row>14</xdr:row>
      <xdr:rowOff>133350</xdr:rowOff>
    </xdr:to>
    <xdr:pic>
      <xdr:nvPicPr>
        <xdr:cNvPr id="43" name="BEx9GYML8KA6SNMMAXR0BBXCJHMS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2717800"/>
          <a:ext cx="50800" cy="50800"/>
        </a:xfrm>
        <a:prstGeom prst="rect">
          <a:avLst/>
        </a:prstGeom>
      </xdr:spPr>
    </xdr:pic>
    <xdr:clientData/>
  </xdr:twoCellAnchor>
  <xdr:twoCellAnchor>
    <xdr:from>
      <xdr:col>0</xdr:col>
      <xdr:colOff>98425</xdr:colOff>
      <xdr:row>16</xdr:row>
      <xdr:rowOff>0</xdr:rowOff>
    </xdr:from>
    <xdr:to>
      <xdr:col>0</xdr:col>
      <xdr:colOff>225425</xdr:colOff>
      <xdr:row>16</xdr:row>
      <xdr:rowOff>127000</xdr:rowOff>
    </xdr:to>
    <xdr:pic>
      <xdr:nvPicPr>
        <xdr:cNvPr id="44" name="BExZO3L4EMMYK4CGHPTK4NGCUKRC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" y="2952750"/>
          <a:ext cx="127000" cy="127000"/>
        </a:xfrm>
        <a:prstGeom prst="rect">
          <a:avLst/>
        </a:prstGeom>
      </xdr:spPr>
    </xdr:pic>
    <xdr:clientData/>
  </xdr:twoCellAnchor>
  <xdr:twoCellAnchor>
    <xdr:from>
      <xdr:col>0</xdr:col>
      <xdr:colOff>98425</xdr:colOff>
      <xdr:row>20</xdr:row>
      <xdr:rowOff>0</xdr:rowOff>
    </xdr:from>
    <xdr:to>
      <xdr:col>0</xdr:col>
      <xdr:colOff>225425</xdr:colOff>
      <xdr:row>20</xdr:row>
      <xdr:rowOff>127000</xdr:rowOff>
    </xdr:to>
    <xdr:pic>
      <xdr:nvPicPr>
        <xdr:cNvPr id="45" name="BExGWS00WS80KP69T9O9LM8GPJTP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" y="3587750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-23%20Finance%20Info\2022-23%20Budgets%20-%20Templates\2223%20School%20Data%20&amp;%20Template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FinanceDelegatedBudgets\2010-11%2520Final%2520Accounts\Final%2520Accounts\Outturn\Outturn%25202010%252011%2520Final%2520Cash%2520for%2520Edn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0-21%20Finance%20Info\2020-21%20Budgets%20-%20Templates\2021%20School%20Data%20&amp;%20Template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520and%2520Settings\jukesm\Local%2520Settings\Temporary%2520Internet%2520Files\OLK1\EDFinanceDelegatedBudgets\2007-08%2520Finance%2520Info\2007_8%2520Graham's%2520Files\Templates\Table2%2520%252004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520and%2520Settings\jukesm\Local%2520Settings\Temporary%2520Internet%2520Files\OLK1\EDFinanceDelegatedBudgets\2006-07%2520Finance%2520Info\06%252007%2520School%2520Data%2520&amp;%2520Templa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udget%2019\Year%20End\Outturn%202019%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07 Summary"/>
      <sheetName val="Monitor (ALL SCHOOLS)"/>
      <sheetName val="Balance Breakdown"/>
      <sheetName val="School Budgets"/>
      <sheetName val="Form 1 Template"/>
      <sheetName val="Individual School"/>
      <sheetName val="BExRepositorySheet"/>
      <sheetName val="Individual School Summary"/>
      <sheetName val="School Visit Record"/>
      <sheetName val="Health Check"/>
      <sheetName val="General Data"/>
      <sheetName val="Log"/>
      <sheetName val="Risk Rating"/>
      <sheetName val="SIMS Info"/>
      <sheetName val="RAG Rating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AD3" t="str">
            <v>EANAB</v>
          </cell>
          <cell r="AE3" t="str">
            <v>Abercromby Nursery and Community</v>
          </cell>
          <cell r="AF3">
            <v>21683.02792416446</v>
          </cell>
          <cell r="AG3">
            <v>6974.4</v>
          </cell>
          <cell r="AI3">
            <v>2036.7</v>
          </cell>
          <cell r="AK3" t="str">
            <v>EANAB</v>
          </cell>
          <cell r="AL3" t="str">
            <v>Abercromby Nursery and Community</v>
          </cell>
          <cell r="AM3">
            <v>-38433.609999999986</v>
          </cell>
          <cell r="AQ3" t="str">
            <v>July 2022 Cash Advance</v>
          </cell>
          <cell r="AU3" t="str">
            <v>September 2022 Cash Advance</v>
          </cell>
          <cell r="AX3">
            <v>44927</v>
          </cell>
        </row>
        <row r="4">
          <cell r="AD4" t="str">
            <v>EANCH</v>
          </cell>
          <cell r="AE4" t="str">
            <v>Chatham Place Nursery</v>
          </cell>
          <cell r="AF4">
            <v>96857.619362676211</v>
          </cell>
          <cell r="AG4">
            <v>3762.34</v>
          </cell>
          <cell r="AI4">
            <v>-0.31</v>
          </cell>
          <cell r="AK4" t="str">
            <v>EANCH</v>
          </cell>
          <cell r="AL4" t="str">
            <v>Chatham Place Nursery</v>
          </cell>
          <cell r="AM4">
            <v>-30913.630000000063</v>
          </cell>
        </row>
        <row r="5">
          <cell r="AD5" t="str">
            <v>EANEA</v>
          </cell>
          <cell r="AE5" t="str">
            <v>East Prescot Road Nursery</v>
          </cell>
          <cell r="AF5">
            <v>87693.947937427147</v>
          </cell>
          <cell r="AG5">
            <v>45552.02</v>
          </cell>
          <cell r="AI5">
            <v>1739.97</v>
          </cell>
          <cell r="AK5" t="str">
            <v>EANEA</v>
          </cell>
          <cell r="AL5" t="str">
            <v>East Prescot Road Nursery</v>
          </cell>
          <cell r="AM5">
            <v>-57026.130000000005</v>
          </cell>
          <cell r="AP5" t="str">
            <v>EANAB</v>
          </cell>
          <cell r="AQ5" t="str">
            <v>Abercromby Nursery and Community</v>
          </cell>
          <cell r="AT5" t="str">
            <v>EANAB</v>
          </cell>
          <cell r="AU5" t="str">
            <v>Abercromby Nursery and Community</v>
          </cell>
          <cell r="AW5" t="str">
            <v>EANAB</v>
          </cell>
        </row>
        <row r="6">
          <cell r="AD6" t="str">
            <v>EANST</v>
          </cell>
          <cell r="AE6" t="str">
            <v>Ellergreen Early Years Centre</v>
          </cell>
          <cell r="AF6">
            <v>178308.82413028867</v>
          </cell>
          <cell r="AG6">
            <v>5874.77</v>
          </cell>
          <cell r="AI6">
            <v>323.54000000000002</v>
          </cell>
          <cell r="AK6" t="str">
            <v>EANST</v>
          </cell>
          <cell r="AL6" t="str">
            <v>Ellergreen Early Years Centre</v>
          </cell>
          <cell r="AM6">
            <v>-42304.849999999977</v>
          </cell>
          <cell r="AP6" t="str">
            <v>EANCH</v>
          </cell>
          <cell r="AQ6" t="str">
            <v>Chatham Place Nursery</v>
          </cell>
          <cell r="AT6" t="str">
            <v>EANCH</v>
          </cell>
          <cell r="AU6" t="str">
            <v>Chatham Place Nursery</v>
          </cell>
          <cell r="AW6" t="str">
            <v>EANCH</v>
          </cell>
        </row>
        <row r="7">
          <cell r="AD7" t="str">
            <v>EANEV</v>
          </cell>
          <cell r="AE7" t="str">
            <v>Everton Nursery School and Family Centre</v>
          </cell>
          <cell r="AF7">
            <v>83167.233493090083</v>
          </cell>
          <cell r="AG7">
            <v>6313</v>
          </cell>
          <cell r="AI7">
            <v>-0.41</v>
          </cell>
          <cell r="AK7" t="str">
            <v>EANEV</v>
          </cell>
          <cell r="AL7" t="str">
            <v>Everton Nursery School and Family Centre</v>
          </cell>
          <cell r="AM7">
            <v>-270227.2300000001</v>
          </cell>
          <cell r="AP7" t="str">
            <v>EANEA</v>
          </cell>
          <cell r="AQ7" t="str">
            <v>East Prescot Road Nursery</v>
          </cell>
          <cell r="AT7" t="str">
            <v>EANEA</v>
          </cell>
          <cell r="AU7" t="str">
            <v>East Prescot Road Nursery</v>
          </cell>
          <cell r="AW7" t="str">
            <v>EANEA</v>
          </cell>
        </row>
        <row r="8">
          <cell r="AD8" t="str">
            <v>EBNAX</v>
          </cell>
          <cell r="AE8" t="str">
            <v>Anfield Primary</v>
          </cell>
          <cell r="AF8">
            <v>-75356.37097196118</v>
          </cell>
          <cell r="AG8">
            <v>207.55</v>
          </cell>
          <cell r="AI8">
            <v>115.25</v>
          </cell>
          <cell r="AK8" t="str">
            <v>EBNAX</v>
          </cell>
          <cell r="AL8" t="str">
            <v>Anfield Primary</v>
          </cell>
          <cell r="AM8">
            <v>-89719.799999999814</v>
          </cell>
          <cell r="AP8" t="str">
            <v>EANST</v>
          </cell>
          <cell r="AQ8" t="str">
            <v>Ellergreen Early Years Centre</v>
          </cell>
          <cell r="AT8" t="str">
            <v>EANST</v>
          </cell>
          <cell r="AU8" t="str">
            <v>Ellergreen Early Years Centre</v>
          </cell>
          <cell r="AW8" t="str">
            <v>EANST</v>
          </cell>
        </row>
        <row r="9">
          <cell r="AD9" t="str">
            <v>EBNBN</v>
          </cell>
          <cell r="AE9" t="str">
            <v>Banks Road JMI</v>
          </cell>
          <cell r="AF9">
            <v>317305.40871776349</v>
          </cell>
          <cell r="AG9">
            <v>23375.48</v>
          </cell>
          <cell r="AI9">
            <v>67613.7</v>
          </cell>
          <cell r="AK9" t="str">
            <v>EBNBN</v>
          </cell>
          <cell r="AL9" t="str">
            <v>Banks Road JMI</v>
          </cell>
          <cell r="AM9">
            <v>17702.329999999842</v>
          </cell>
          <cell r="AP9" t="str">
            <v>EANEV</v>
          </cell>
          <cell r="AQ9" t="str">
            <v>Everton Early Childhood Centre</v>
          </cell>
          <cell r="AT9" t="str">
            <v>EANEV</v>
          </cell>
          <cell r="AU9" t="str">
            <v>Everton Early Childhood Centre</v>
          </cell>
          <cell r="AW9" t="str">
            <v>EANEV</v>
          </cell>
        </row>
        <row r="10">
          <cell r="AD10" t="str">
            <v>EBNBR</v>
          </cell>
          <cell r="AE10" t="str">
            <v>Barlows Primary</v>
          </cell>
          <cell r="AF10">
            <v>76319.060893207497</v>
          </cell>
          <cell r="AG10">
            <v>22318.99</v>
          </cell>
          <cell r="AI10">
            <v>3378.9</v>
          </cell>
          <cell r="AK10" t="str">
            <v>EBNBR</v>
          </cell>
          <cell r="AL10" t="str">
            <v>Barlows Primary</v>
          </cell>
          <cell r="AM10">
            <v>34080.899999999907</v>
          </cell>
          <cell r="AP10" t="str">
            <v>EBNAX</v>
          </cell>
          <cell r="AQ10" t="str">
            <v xml:space="preserve">Anfield Primary </v>
          </cell>
          <cell r="AT10" t="str">
            <v>EBNAX</v>
          </cell>
          <cell r="AU10" t="str">
            <v xml:space="preserve">Anfield Primary </v>
          </cell>
          <cell r="AW10" t="str">
            <v>EBNAX</v>
          </cell>
        </row>
        <row r="11">
          <cell r="AD11" t="str">
            <v>EBNBE</v>
          </cell>
          <cell r="AE11" t="str">
            <v>Belle Vale JMI Primary</v>
          </cell>
          <cell r="AF11">
            <v>211272.90322815691</v>
          </cell>
          <cell r="AG11">
            <v>0</v>
          </cell>
          <cell r="AI11">
            <v>966.86</v>
          </cell>
          <cell r="AK11" t="str">
            <v>EBNBE</v>
          </cell>
          <cell r="AL11" t="str">
            <v>Belle Vale JMI Primary</v>
          </cell>
          <cell r="AM11">
            <v>27184.500000000233</v>
          </cell>
          <cell r="AP11" t="str">
            <v>EBNBN</v>
          </cell>
          <cell r="AQ11" t="str">
            <v>Banks Road JMI</v>
          </cell>
          <cell r="AT11" t="str">
            <v>EBNBN</v>
          </cell>
          <cell r="AU11" t="str">
            <v>Banks Road JMI</v>
          </cell>
          <cell r="AW11" t="str">
            <v>EBNBN</v>
          </cell>
        </row>
        <row r="12">
          <cell r="AD12" t="str">
            <v>EBHBL</v>
          </cell>
          <cell r="AE12" t="str">
            <v>Blackmoor Park Junior</v>
          </cell>
          <cell r="AF12">
            <v>36001.490572977578</v>
          </cell>
          <cell r="AG12">
            <v>7797.77</v>
          </cell>
          <cell r="AI12">
            <v>2974.74</v>
          </cell>
          <cell r="AK12" t="str">
            <v>EBHBL</v>
          </cell>
          <cell r="AL12" t="str">
            <v>Blackmoor Park Junior</v>
          </cell>
          <cell r="AM12">
            <v>-20367.070000000298</v>
          </cell>
          <cell r="AP12" t="str">
            <v>EBNBR</v>
          </cell>
          <cell r="AQ12" t="str">
            <v>Barlows Primary</v>
          </cell>
          <cell r="AR12">
            <v>26455</v>
          </cell>
          <cell r="AT12" t="str">
            <v>EBNBR</v>
          </cell>
          <cell r="AU12" t="str">
            <v>Barlows Primary</v>
          </cell>
          <cell r="AV12">
            <v>105254</v>
          </cell>
          <cell r="AW12" t="str">
            <v>EBNBR</v>
          </cell>
          <cell r="AX12">
            <v>139814</v>
          </cell>
        </row>
        <row r="13">
          <cell r="AD13" t="str">
            <v>EBBBL</v>
          </cell>
          <cell r="AE13" t="str">
            <v>Blackmoor Park Infants</v>
          </cell>
          <cell r="AF13">
            <v>199271.10235092367</v>
          </cell>
          <cell r="AG13">
            <v>15936.95</v>
          </cell>
          <cell r="AI13">
            <v>3891.13</v>
          </cell>
          <cell r="AK13" t="str">
            <v>EBBBL</v>
          </cell>
          <cell r="AL13" t="str">
            <v>Blackmoor Park Infants</v>
          </cell>
          <cell r="AM13">
            <v>-229526.24000000022</v>
          </cell>
          <cell r="AP13" t="str">
            <v>EBNBE</v>
          </cell>
          <cell r="AQ13" t="str">
            <v>Belle Vale JMI Primary</v>
          </cell>
          <cell r="AT13" t="str">
            <v>EBNBE</v>
          </cell>
          <cell r="AU13" t="str">
            <v>Belle Vale JMI Primary</v>
          </cell>
          <cell r="AV13">
            <v>41366</v>
          </cell>
          <cell r="AW13" t="str">
            <v>EBNBE</v>
          </cell>
        </row>
        <row r="14">
          <cell r="AD14" t="str">
            <v>EBNBY</v>
          </cell>
          <cell r="AE14" t="str">
            <v>Blueberry Park Primary</v>
          </cell>
          <cell r="AF14">
            <v>1169.0701524284959</v>
          </cell>
          <cell r="AG14">
            <v>76097.37</v>
          </cell>
          <cell r="AI14">
            <v>4278.96</v>
          </cell>
          <cell r="AK14" t="str">
            <v>EBNBY</v>
          </cell>
          <cell r="AL14" t="str">
            <v>Blueberry Park Primary</v>
          </cell>
          <cell r="AM14">
            <v>8871.6400000001304</v>
          </cell>
          <cell r="AP14" t="str">
            <v>EBHBL</v>
          </cell>
          <cell r="AQ14" t="str">
            <v>Blackmoor Park Junior</v>
          </cell>
          <cell r="AT14" t="str">
            <v>EBHBL</v>
          </cell>
          <cell r="AU14" t="str">
            <v>Blackmoor Park Junior</v>
          </cell>
          <cell r="AV14">
            <v>34888</v>
          </cell>
          <cell r="AW14" t="str">
            <v>EBHBL</v>
          </cell>
          <cell r="AX14">
            <v>853</v>
          </cell>
        </row>
        <row r="15">
          <cell r="AD15" t="str">
            <v>EBHBK</v>
          </cell>
          <cell r="AE15" t="str">
            <v>Booker Avenue Junior</v>
          </cell>
          <cell r="AF15">
            <v>217704.97648546207</v>
          </cell>
          <cell r="AG15">
            <v>37440.79</v>
          </cell>
          <cell r="AI15">
            <v>2953.92</v>
          </cell>
          <cell r="AK15" t="str">
            <v>EBHBK</v>
          </cell>
          <cell r="AL15" t="str">
            <v>Booker Avenue Junior</v>
          </cell>
          <cell r="AM15">
            <v>-11393.200000000186</v>
          </cell>
          <cell r="AP15" t="str">
            <v>EBBBL</v>
          </cell>
          <cell r="AQ15" t="str">
            <v>Blackmoor Park Infants'</v>
          </cell>
          <cell r="AT15" t="str">
            <v>EBBBL</v>
          </cell>
          <cell r="AU15" t="str">
            <v>Blackmoor Park Infants'</v>
          </cell>
          <cell r="AW15" t="str">
            <v>EBBBL</v>
          </cell>
        </row>
        <row r="16">
          <cell r="AD16" t="str">
            <v>EBBBK</v>
          </cell>
          <cell r="AE16" t="str">
            <v>Booker Avenue Infant</v>
          </cell>
          <cell r="AF16">
            <v>-8126.4986411557911</v>
          </cell>
          <cell r="AG16">
            <v>0</v>
          </cell>
          <cell r="AI16">
            <v>203.59</v>
          </cell>
          <cell r="AK16" t="str">
            <v>EBBBK</v>
          </cell>
          <cell r="AL16" t="str">
            <v>Booker Avenue Infant</v>
          </cell>
          <cell r="AM16">
            <v>-78966.340000000084</v>
          </cell>
          <cell r="AP16" t="str">
            <v>EBNBY</v>
          </cell>
          <cell r="AQ16" t="str">
            <v>Blueberry Park Primary</v>
          </cell>
          <cell r="AT16" t="str">
            <v>EBNBY</v>
          </cell>
          <cell r="AU16" t="str">
            <v>Blueberry Park Primary</v>
          </cell>
          <cell r="AV16">
            <v>4470</v>
          </cell>
          <cell r="AW16" t="str">
            <v>EBNBY</v>
          </cell>
        </row>
        <row r="17">
          <cell r="AD17" t="str">
            <v>EBNDG</v>
          </cell>
          <cell r="AE17" t="str">
            <v>Broadgreen Primary</v>
          </cell>
          <cell r="AF17">
            <v>45476.178892059252</v>
          </cell>
          <cell r="AG17">
            <v>0</v>
          </cell>
          <cell r="AI17">
            <v>0</v>
          </cell>
          <cell r="AK17" t="str">
            <v>EBNDG</v>
          </cell>
          <cell r="AL17" t="str">
            <v>Broadgreen Primary</v>
          </cell>
          <cell r="AM17">
            <v>-42912.409999999916</v>
          </cell>
          <cell r="AP17" t="str">
            <v>EBHBK</v>
          </cell>
          <cell r="AQ17" t="str">
            <v>Booker Avenue Junior</v>
          </cell>
          <cell r="AT17" t="str">
            <v>EBHBK</v>
          </cell>
          <cell r="AU17" t="str">
            <v>Booker Avenue Junior</v>
          </cell>
          <cell r="AV17">
            <v>56439</v>
          </cell>
          <cell r="AW17" t="str">
            <v>EBHBK</v>
          </cell>
          <cell r="AX17">
            <v>28024</v>
          </cell>
        </row>
        <row r="18">
          <cell r="AD18" t="str">
            <v>EBNBS</v>
          </cell>
          <cell r="AE18" t="str">
            <v>Broad Square Community Primary</v>
          </cell>
          <cell r="AF18">
            <v>131983.7125721979</v>
          </cell>
          <cell r="AG18">
            <v>62289.88</v>
          </cell>
          <cell r="AI18">
            <v>4534.59</v>
          </cell>
          <cell r="AK18" t="str">
            <v>EBNBS</v>
          </cell>
          <cell r="AL18" t="str">
            <v>Broad Square Community Primary</v>
          </cell>
          <cell r="AM18">
            <v>-55870.89000000013</v>
          </cell>
          <cell r="AP18" t="str">
            <v>EBBBK</v>
          </cell>
          <cell r="AQ18" t="str">
            <v>Booker Avenue Infant</v>
          </cell>
          <cell r="AT18" t="str">
            <v>EBBBK</v>
          </cell>
          <cell r="AU18" t="str">
            <v>Booker Avenue Infant</v>
          </cell>
          <cell r="AW18" t="str">
            <v>EBBBK</v>
          </cell>
        </row>
        <row r="19">
          <cell r="AD19" t="str">
            <v>EBNCV</v>
          </cell>
          <cell r="AE19" t="str">
            <v>Childwall Valley Primary</v>
          </cell>
          <cell r="AF19">
            <v>136183.84758011822</v>
          </cell>
          <cell r="AG19">
            <v>53712.06</v>
          </cell>
          <cell r="AI19">
            <v>7842.05</v>
          </cell>
          <cell r="AK19" t="str">
            <v>EBNCV</v>
          </cell>
          <cell r="AL19" t="str">
            <v>Childwall Valley Primary</v>
          </cell>
          <cell r="AM19">
            <v>6563.640000000014</v>
          </cell>
          <cell r="AP19" t="str">
            <v>EBNDG</v>
          </cell>
          <cell r="AQ19" t="str">
            <v>Broadgreen Primary</v>
          </cell>
          <cell r="AT19" t="str">
            <v>EBNDG</v>
          </cell>
          <cell r="AU19" t="str">
            <v>Broadgreen Primary</v>
          </cell>
          <cell r="AW19" t="str">
            <v>EBNDG</v>
          </cell>
        </row>
        <row r="20">
          <cell r="AD20" t="str">
            <v>EBNAJ</v>
          </cell>
          <cell r="AE20" t="str">
            <v>Corinthian Community Primary</v>
          </cell>
          <cell r="AF20">
            <v>-1585284.3623007657</v>
          </cell>
          <cell r="AG20">
            <v>38108.22</v>
          </cell>
          <cell r="AI20">
            <v>3236.53</v>
          </cell>
          <cell r="AK20" t="str">
            <v>EBNAJ</v>
          </cell>
          <cell r="AL20" t="str">
            <v>Corinthian Community Primary</v>
          </cell>
          <cell r="AM20">
            <v>-452879.75999999978</v>
          </cell>
          <cell r="AP20" t="str">
            <v>EBNBS</v>
          </cell>
          <cell r="AQ20" t="str">
            <v>Broad Square Community Primary</v>
          </cell>
          <cell r="AT20" t="str">
            <v>EBNBS</v>
          </cell>
          <cell r="AU20" t="str">
            <v>Broad Square Community Primary</v>
          </cell>
          <cell r="AV20">
            <v>22627</v>
          </cell>
          <cell r="AW20" t="str">
            <v>EBNBS</v>
          </cell>
        </row>
        <row r="21">
          <cell r="AD21" t="str">
            <v>EBNDC</v>
          </cell>
          <cell r="AE21" t="str">
            <v>Dovecot JMI</v>
          </cell>
          <cell r="AF21">
            <v>-515532.20123903692</v>
          </cell>
          <cell r="AG21">
            <v>32957.300000000003</v>
          </cell>
          <cell r="AI21">
            <v>2023.06</v>
          </cell>
          <cell r="AK21" t="str">
            <v>EBNDC</v>
          </cell>
          <cell r="AL21" t="str">
            <v>Dovecot JMI</v>
          </cell>
          <cell r="AM21">
            <v>25758.630000000005</v>
          </cell>
          <cell r="AP21" t="str">
            <v>EBNCV</v>
          </cell>
          <cell r="AQ21" t="str">
            <v>Childwall Valley Primary</v>
          </cell>
          <cell r="AR21">
            <v>48179</v>
          </cell>
          <cell r="AT21" t="str">
            <v>EBNCV</v>
          </cell>
          <cell r="AU21" t="str">
            <v>Childwall Valley Primary</v>
          </cell>
          <cell r="AV21">
            <v>94927</v>
          </cell>
          <cell r="AW21" t="str">
            <v>EBNCV</v>
          </cell>
          <cell r="AX21">
            <v>25653</v>
          </cell>
        </row>
        <row r="22">
          <cell r="AD22" t="str">
            <v>EBNDD</v>
          </cell>
          <cell r="AE22" t="str">
            <v>Dovedale Primary</v>
          </cell>
          <cell r="AF22">
            <v>351263.42735003214</v>
          </cell>
          <cell r="AG22">
            <v>43590.29</v>
          </cell>
          <cell r="AI22">
            <v>0</v>
          </cell>
          <cell r="AK22" t="str">
            <v>EBNDD</v>
          </cell>
          <cell r="AL22" t="str">
            <v>Dovedale Primary</v>
          </cell>
          <cell r="AM22">
            <v>-25136.449999999255</v>
          </cell>
          <cell r="AP22" t="str">
            <v>EBNAJ</v>
          </cell>
          <cell r="AQ22" t="str">
            <v>Corinthian Community Primary</v>
          </cell>
          <cell r="AT22" t="str">
            <v>EBNAJ</v>
          </cell>
          <cell r="AU22" t="str">
            <v>Corinthian Community Primary</v>
          </cell>
          <cell r="AW22" t="str">
            <v>EBNAJ</v>
          </cell>
        </row>
        <row r="23">
          <cell r="AD23" t="str">
            <v>EBNFK</v>
          </cell>
          <cell r="AE23" t="str">
            <v>Fazakerley Primary</v>
          </cell>
          <cell r="AF23">
            <v>152866.59740312764</v>
          </cell>
          <cell r="AG23">
            <v>21866.01</v>
          </cell>
          <cell r="AI23">
            <v>1339.97</v>
          </cell>
          <cell r="AK23" t="str">
            <v>EBNFK</v>
          </cell>
          <cell r="AL23" t="str">
            <v>Fazakerley Primary</v>
          </cell>
          <cell r="AM23">
            <v>-248197.44999999972</v>
          </cell>
          <cell r="AP23" t="str">
            <v>EBNDC</v>
          </cell>
          <cell r="AQ23" t="str">
            <v>Dovecot JMI</v>
          </cell>
          <cell r="AR23">
            <v>41760</v>
          </cell>
          <cell r="AT23" t="str">
            <v>EBNDC</v>
          </cell>
          <cell r="AU23" t="str">
            <v>Dovecot JMI</v>
          </cell>
          <cell r="AV23">
            <v>80097</v>
          </cell>
          <cell r="AW23" t="str">
            <v>EBNDC</v>
          </cell>
          <cell r="AX23">
            <v>40220</v>
          </cell>
        </row>
        <row r="24">
          <cell r="AD24" t="str">
            <v>EBNFL</v>
          </cell>
          <cell r="AE24" t="str">
            <v>Florence Melly Primary</v>
          </cell>
          <cell r="AF24">
            <v>276763.20017150801</v>
          </cell>
          <cell r="AG24">
            <v>3809.98</v>
          </cell>
          <cell r="AI24">
            <v>-0.34</v>
          </cell>
          <cell r="AK24" t="str">
            <v>EBNFL</v>
          </cell>
          <cell r="AL24" t="str">
            <v>Florence Melly Primary</v>
          </cell>
          <cell r="AM24">
            <v>33572.540000000037</v>
          </cell>
          <cell r="AP24" t="str">
            <v>EBNDD</v>
          </cell>
          <cell r="AQ24" t="str">
            <v>Dovedale Primary</v>
          </cell>
          <cell r="AT24" t="str">
            <v>EBNDD</v>
          </cell>
          <cell r="AU24" t="str">
            <v>Dovedale Primary</v>
          </cell>
          <cell r="AV24">
            <v>76741</v>
          </cell>
          <cell r="AW24" t="str">
            <v>EBNDD</v>
          </cell>
        </row>
        <row r="25">
          <cell r="AD25" t="str">
            <v>EBNHV</v>
          </cell>
          <cell r="AE25" t="str">
            <v>Four Oaks Community Primary</v>
          </cell>
          <cell r="AF25">
            <v>141707.39933371264</v>
          </cell>
          <cell r="AG25">
            <v>90564.22</v>
          </cell>
          <cell r="AI25">
            <v>26499.9</v>
          </cell>
          <cell r="AK25" t="str">
            <v>EBNHV</v>
          </cell>
          <cell r="AL25" t="str">
            <v>Four Oaks Community Primary</v>
          </cell>
          <cell r="AM25">
            <v>-27861.60999999987</v>
          </cell>
          <cell r="AP25" t="str">
            <v>EBNFK</v>
          </cell>
          <cell r="AQ25" t="str">
            <v xml:space="preserve">Fazakerley Primary </v>
          </cell>
          <cell r="AT25" t="str">
            <v>EBNFK</v>
          </cell>
          <cell r="AU25" t="str">
            <v xml:space="preserve">Fazakerley Primary </v>
          </cell>
          <cell r="AW25" t="str">
            <v>EBNFK</v>
          </cell>
        </row>
        <row r="26">
          <cell r="AD26" t="str">
            <v>EBHGL</v>
          </cell>
          <cell r="AE26" t="str">
            <v>Gilmour Junior</v>
          </cell>
          <cell r="AF26">
            <v>148391.95038073763</v>
          </cell>
          <cell r="AG26">
            <v>14449</v>
          </cell>
          <cell r="AI26">
            <v>-2787.91</v>
          </cell>
          <cell r="AK26" t="str">
            <v>EBHGL</v>
          </cell>
          <cell r="AL26" t="str">
            <v>Gilmour Junior</v>
          </cell>
          <cell r="AM26">
            <v>8701.600000000326</v>
          </cell>
          <cell r="AP26" t="str">
            <v>EBNFL</v>
          </cell>
          <cell r="AQ26" t="str">
            <v>Florence Melly Community Primary</v>
          </cell>
          <cell r="AT26" t="str">
            <v>EBNFL</v>
          </cell>
          <cell r="AU26" t="str">
            <v>Florence Melly Community Primary</v>
          </cell>
          <cell r="AV26">
            <v>3756</v>
          </cell>
          <cell r="AW26" t="str">
            <v>EBNFL</v>
          </cell>
        </row>
        <row r="27">
          <cell r="AD27" t="str">
            <v>EBBGL</v>
          </cell>
          <cell r="AE27" t="str">
            <v>Gilmour Infant</v>
          </cell>
          <cell r="AF27">
            <v>15861.315519495605</v>
          </cell>
          <cell r="AG27">
            <v>29435.41</v>
          </cell>
          <cell r="AI27">
            <v>0.46</v>
          </cell>
          <cell r="AK27" t="str">
            <v>EBBGL</v>
          </cell>
          <cell r="AL27" t="str">
            <v>Gilmour Infant</v>
          </cell>
          <cell r="AM27">
            <v>12757.590000000084</v>
          </cell>
          <cell r="AP27" t="str">
            <v>EBNHV</v>
          </cell>
          <cell r="AQ27" t="str">
            <v>Four Oaks Community Primary</v>
          </cell>
          <cell r="AR27">
            <v>51042</v>
          </cell>
          <cell r="AT27" t="str">
            <v>EBNHV</v>
          </cell>
          <cell r="AU27" t="str">
            <v>Four Oaks Community Primary</v>
          </cell>
          <cell r="AV27">
            <v>128802</v>
          </cell>
          <cell r="AW27" t="str">
            <v>EBNHV</v>
          </cell>
          <cell r="AX27">
            <v>61179</v>
          </cell>
        </row>
        <row r="28">
          <cell r="AD28" t="str">
            <v>EBNGB</v>
          </cell>
          <cell r="AE28" t="str">
            <v>Greenbank Primary</v>
          </cell>
          <cell r="AF28">
            <v>116413.43042979442</v>
          </cell>
          <cell r="AG28">
            <v>10215.65</v>
          </cell>
          <cell r="AI28">
            <v>5274.9</v>
          </cell>
          <cell r="AK28" t="str">
            <v>EBNGB</v>
          </cell>
          <cell r="AL28" t="str">
            <v>Greenbank Primary</v>
          </cell>
          <cell r="AM28">
            <v>-126372.80000000028</v>
          </cell>
          <cell r="AP28" t="str">
            <v>EBHGL</v>
          </cell>
          <cell r="AQ28" t="str">
            <v>Gilmour Junior</v>
          </cell>
          <cell r="AT28" t="str">
            <v>EBHGL</v>
          </cell>
          <cell r="AU28" t="str">
            <v>Gilmour Junior</v>
          </cell>
          <cell r="AV28">
            <v>28050</v>
          </cell>
          <cell r="AW28" t="str">
            <v>EBHGL</v>
          </cell>
        </row>
        <row r="29">
          <cell r="AD29" t="str">
            <v>EBNGW</v>
          </cell>
          <cell r="AE29" t="str">
            <v>Gwladys Street Primary and Nursery</v>
          </cell>
          <cell r="AF29">
            <v>167417.04863526346</v>
          </cell>
          <cell r="AG29">
            <v>60562.1</v>
          </cell>
          <cell r="AI29">
            <v>-5740.26</v>
          </cell>
          <cell r="AK29" t="str">
            <v>EBNGW</v>
          </cell>
          <cell r="AL29" t="str">
            <v>Gwladys Street Primary and Nursery</v>
          </cell>
          <cell r="AM29">
            <v>-28509.509999999776</v>
          </cell>
          <cell r="AP29" t="str">
            <v>EBBGL</v>
          </cell>
          <cell r="AQ29" t="str">
            <v>Gilmour Infant</v>
          </cell>
          <cell r="AR29">
            <v>9223</v>
          </cell>
          <cell r="AT29" t="str">
            <v>EBBGL</v>
          </cell>
          <cell r="AU29" t="str">
            <v>Gilmour Infant</v>
          </cell>
          <cell r="AV29">
            <v>96261</v>
          </cell>
          <cell r="AW29" t="str">
            <v>EBBGL</v>
          </cell>
          <cell r="AX29">
            <v>47237</v>
          </cell>
        </row>
        <row r="30">
          <cell r="AD30" t="str">
            <v>EBNHN</v>
          </cell>
          <cell r="AE30" t="str">
            <v>Hunts Cross</v>
          </cell>
          <cell r="AF30">
            <v>15379.961505501706</v>
          </cell>
          <cell r="AG30">
            <v>25102.37</v>
          </cell>
          <cell r="AI30">
            <v>-10781.68</v>
          </cell>
          <cell r="AK30" t="str">
            <v>EBNHN</v>
          </cell>
          <cell r="AL30" t="str">
            <v>Hunts Cross</v>
          </cell>
          <cell r="AM30">
            <v>2786.059999999823</v>
          </cell>
          <cell r="AP30" t="str">
            <v>EBNGB</v>
          </cell>
          <cell r="AQ30" t="str">
            <v>Greenbank Primary</v>
          </cell>
          <cell r="AT30" t="str">
            <v>EBNGB</v>
          </cell>
          <cell r="AU30" t="str">
            <v>Greenbank Primary</v>
          </cell>
          <cell r="AW30" t="str">
            <v>EBNGB</v>
          </cell>
        </row>
        <row r="31">
          <cell r="AD31" t="str">
            <v>EBNKE</v>
          </cell>
          <cell r="AE31" t="str">
            <v>Kensington Community Primary</v>
          </cell>
          <cell r="AF31">
            <v>338000.10273953143</v>
          </cell>
          <cell r="AG31">
            <v>9304.1299999999992</v>
          </cell>
          <cell r="AI31">
            <v>9609.34</v>
          </cell>
          <cell r="AK31" t="str">
            <v>EBNKE</v>
          </cell>
          <cell r="AL31" t="str">
            <v>Kensington Community Primary</v>
          </cell>
          <cell r="AM31">
            <v>-104065.16999999993</v>
          </cell>
          <cell r="AP31" t="str">
            <v>EBNGW</v>
          </cell>
          <cell r="AQ31" t="str">
            <v>Gwladys Street Primary and Nursery</v>
          </cell>
          <cell r="AT31" t="str">
            <v>EBNGW</v>
          </cell>
          <cell r="AU31" t="str">
            <v>Gwladys Street Primary and Nursery</v>
          </cell>
          <cell r="AV31">
            <v>76066</v>
          </cell>
          <cell r="AW31" t="str">
            <v>EBNGW</v>
          </cell>
          <cell r="AX31">
            <v>21853</v>
          </cell>
        </row>
        <row r="32">
          <cell r="AD32" t="str">
            <v>EBNKG</v>
          </cell>
          <cell r="AE32" t="str">
            <v>Kingsley Community Primary</v>
          </cell>
          <cell r="AF32">
            <v>393852.79761924723</v>
          </cell>
          <cell r="AG32">
            <v>39109.11</v>
          </cell>
          <cell r="AI32">
            <v>291.69</v>
          </cell>
          <cell r="AK32" t="str">
            <v>EBNKG</v>
          </cell>
          <cell r="AL32" t="str">
            <v>Kingsley Community Primary</v>
          </cell>
          <cell r="AM32">
            <v>13329.889999999665</v>
          </cell>
          <cell r="AP32" t="str">
            <v>EBNHN</v>
          </cell>
          <cell r="AQ32" t="str">
            <v>Hunts Cross</v>
          </cell>
          <cell r="AT32" t="str">
            <v>EBNHN</v>
          </cell>
          <cell r="AU32" t="str">
            <v>Hunts Cross</v>
          </cell>
          <cell r="AW32" t="str">
            <v>EBNHN</v>
          </cell>
          <cell r="AX32">
            <v>81681</v>
          </cell>
        </row>
        <row r="33">
          <cell r="AD33" t="str">
            <v>EBNKN</v>
          </cell>
          <cell r="AE33" t="str">
            <v>Knotty Ash Primary</v>
          </cell>
          <cell r="AF33">
            <v>124709.25828425909</v>
          </cell>
          <cell r="AG33">
            <v>25422.799999999999</v>
          </cell>
          <cell r="AI33">
            <v>2472.67</v>
          </cell>
          <cell r="AK33" t="str">
            <v>EBNKN</v>
          </cell>
          <cell r="AL33" t="str">
            <v>Knotty Ash Primary</v>
          </cell>
          <cell r="AM33">
            <v>-131229.75000000023</v>
          </cell>
          <cell r="AP33" t="str">
            <v>EBNKE</v>
          </cell>
          <cell r="AQ33" t="str">
            <v xml:space="preserve">Kensington Community Primary </v>
          </cell>
          <cell r="AT33" t="str">
            <v>EBNKE</v>
          </cell>
          <cell r="AU33" t="str">
            <v xml:space="preserve">Kensington Community Primary </v>
          </cell>
          <cell r="AW33" t="str">
            <v>EBNKE</v>
          </cell>
        </row>
        <row r="34">
          <cell r="AD34" t="str">
            <v>EBHLX</v>
          </cell>
          <cell r="AE34" t="str">
            <v>Lawrence Community Primary</v>
          </cell>
          <cell r="AF34">
            <v>16805.652674888843</v>
          </cell>
          <cell r="AG34">
            <v>8857.75</v>
          </cell>
          <cell r="AI34">
            <v>0</v>
          </cell>
          <cell r="AK34" t="str">
            <v>EBHLX</v>
          </cell>
          <cell r="AL34" t="str">
            <v>Lawrence Community Primary</v>
          </cell>
          <cell r="AM34">
            <v>-23086.729999999981</v>
          </cell>
          <cell r="AP34" t="str">
            <v>EBNKG</v>
          </cell>
          <cell r="AQ34" t="str">
            <v>Kingsley Community</v>
          </cell>
          <cell r="AT34" t="str">
            <v>EBNKG</v>
          </cell>
          <cell r="AU34" t="str">
            <v>Kingsley Community</v>
          </cell>
          <cell r="AW34" t="str">
            <v>EBNKG</v>
          </cell>
        </row>
        <row r="35">
          <cell r="AD35" t="str">
            <v>EBNLE</v>
          </cell>
          <cell r="AE35" t="str">
            <v>Leamington Primary</v>
          </cell>
          <cell r="AF35">
            <v>283182.26775835833</v>
          </cell>
          <cell r="AG35">
            <v>86371.35</v>
          </cell>
          <cell r="AI35">
            <v>1461.56</v>
          </cell>
          <cell r="AK35" t="str">
            <v>EBNLE</v>
          </cell>
          <cell r="AL35" t="str">
            <v>Leamington Primary</v>
          </cell>
          <cell r="AM35">
            <v>-1268.1499999999069</v>
          </cell>
          <cell r="AP35" t="str">
            <v>EBNKN</v>
          </cell>
          <cell r="AQ35" t="str">
            <v xml:space="preserve">Knotty Ash </v>
          </cell>
          <cell r="AT35" t="str">
            <v>EBNKN</v>
          </cell>
          <cell r="AU35" t="str">
            <v xml:space="preserve">Knotty Ash </v>
          </cell>
          <cell r="AW35" t="str">
            <v>EBNKN</v>
          </cell>
        </row>
        <row r="36">
          <cell r="AD36" t="str">
            <v>EBHLS</v>
          </cell>
          <cell r="AE36" t="str">
            <v>Lister Junior</v>
          </cell>
          <cell r="AF36">
            <v>12963.178525278898</v>
          </cell>
          <cell r="AG36">
            <v>10267.120000000001</v>
          </cell>
          <cell r="AI36">
            <v>-7443.43</v>
          </cell>
          <cell r="AK36" t="str">
            <v>EBHLS</v>
          </cell>
          <cell r="AL36" t="str">
            <v>Lister Junior</v>
          </cell>
          <cell r="AM36">
            <v>-4329.640000000014</v>
          </cell>
          <cell r="AP36" t="str">
            <v>EBHLX</v>
          </cell>
          <cell r="AQ36" t="str">
            <v>Lawrence Primary</v>
          </cell>
          <cell r="AR36">
            <v>81418</v>
          </cell>
          <cell r="AT36" t="str">
            <v>EBHLX</v>
          </cell>
          <cell r="AU36" t="str">
            <v>Lawrence Primary</v>
          </cell>
          <cell r="AV36">
            <v>172970</v>
          </cell>
          <cell r="AW36" t="str">
            <v>EBHLX</v>
          </cell>
          <cell r="AX36">
            <v>96783</v>
          </cell>
        </row>
        <row r="37">
          <cell r="AD37" t="str">
            <v>EBBLS</v>
          </cell>
          <cell r="AE37" t="str">
            <v>Lister Drive Infant</v>
          </cell>
          <cell r="AF37">
            <v>-3016.3764750682167</v>
          </cell>
          <cell r="AG37">
            <v>6976.36</v>
          </cell>
          <cell r="AI37">
            <v>2231.6799999999998</v>
          </cell>
          <cell r="AK37" t="str">
            <v>EBBLS</v>
          </cell>
          <cell r="AL37" t="str">
            <v>Lister Drive Infant</v>
          </cell>
          <cell r="AM37">
            <v>-26356.699999999953</v>
          </cell>
          <cell r="AP37" t="str">
            <v>EBNLE</v>
          </cell>
          <cell r="AQ37" t="str">
            <v>Leamington Community Primary</v>
          </cell>
          <cell r="AT37" t="str">
            <v>EBNLE</v>
          </cell>
          <cell r="AU37" t="str">
            <v>Leamington Community Primary</v>
          </cell>
          <cell r="AV37">
            <v>56842</v>
          </cell>
          <cell r="AW37" t="str">
            <v>EBNLE</v>
          </cell>
          <cell r="AX37">
            <v>49478</v>
          </cell>
        </row>
        <row r="38">
          <cell r="AD38" t="str">
            <v>EBNLN</v>
          </cell>
          <cell r="AE38" t="str">
            <v>Longmoor Primary</v>
          </cell>
          <cell r="AF38">
            <v>263739.98740400217</v>
          </cell>
          <cell r="AG38">
            <v>213.99</v>
          </cell>
          <cell r="AI38">
            <v>66.09</v>
          </cell>
          <cell r="AK38" t="str">
            <v>EBNLN</v>
          </cell>
          <cell r="AL38" t="str">
            <v>Longmoor Primary</v>
          </cell>
          <cell r="AM38">
            <v>17276.320000000065</v>
          </cell>
          <cell r="AP38" t="str">
            <v>EBHLS</v>
          </cell>
          <cell r="AQ38" t="str">
            <v>Lister Junior</v>
          </cell>
          <cell r="AT38" t="str">
            <v>EBHLS</v>
          </cell>
          <cell r="AU38" t="str">
            <v>Lister Junior</v>
          </cell>
          <cell r="AV38">
            <v>34434</v>
          </cell>
          <cell r="AW38" t="str">
            <v>EBHLS</v>
          </cell>
        </row>
        <row r="39">
          <cell r="AD39" t="str">
            <v>EBHMB</v>
          </cell>
          <cell r="AE39" t="str">
            <v>Mab Lane JMI</v>
          </cell>
          <cell r="AF39">
            <v>148231.76750835907</v>
          </cell>
          <cell r="AG39">
            <v>18923.150000000001</v>
          </cell>
          <cell r="AI39">
            <v>0</v>
          </cell>
          <cell r="AK39" t="str">
            <v>EBHMB</v>
          </cell>
          <cell r="AL39" t="str">
            <v>Mab Lane JMI</v>
          </cell>
          <cell r="AM39">
            <v>23698.550000000047</v>
          </cell>
          <cell r="AP39" t="str">
            <v>EBBLS</v>
          </cell>
          <cell r="AQ39" t="str">
            <v>Lister Drive Infants'</v>
          </cell>
          <cell r="AT39" t="str">
            <v>EBBLS</v>
          </cell>
          <cell r="AU39" t="str">
            <v>Lister Drive Infants'</v>
          </cell>
          <cell r="AV39">
            <v>25136</v>
          </cell>
          <cell r="AW39" t="str">
            <v>EBBLS</v>
          </cell>
        </row>
        <row r="40">
          <cell r="AD40" t="str">
            <v>EBNMH</v>
          </cell>
          <cell r="AE40" t="str">
            <v>Matthew Arnold Primary</v>
          </cell>
          <cell r="AF40">
            <v>195199.86589109967</v>
          </cell>
          <cell r="AG40">
            <v>43613.37</v>
          </cell>
          <cell r="AI40">
            <v>2623.11</v>
          </cell>
          <cell r="AK40" t="str">
            <v>EBNMH</v>
          </cell>
          <cell r="AL40" t="str">
            <v>Matthew Arnold Primary</v>
          </cell>
          <cell r="AM40">
            <v>21021</v>
          </cell>
          <cell r="AP40" t="str">
            <v>EBNLN</v>
          </cell>
          <cell r="AQ40" t="str">
            <v>Longmoor Community Primary</v>
          </cell>
          <cell r="AR40">
            <v>15894</v>
          </cell>
          <cell r="AT40" t="str">
            <v>EBNLN</v>
          </cell>
          <cell r="AU40" t="str">
            <v>Longmoor Community Primary</v>
          </cell>
          <cell r="AV40">
            <v>100881</v>
          </cell>
          <cell r="AW40" t="str">
            <v>EBNLN</v>
          </cell>
        </row>
        <row r="41">
          <cell r="AD41" t="str">
            <v>EBNML</v>
          </cell>
          <cell r="AE41" t="str">
            <v>Middlefield Primary</v>
          </cell>
          <cell r="AF41">
            <v>4347.7433401056915</v>
          </cell>
          <cell r="AG41">
            <v>7248.8</v>
          </cell>
          <cell r="AI41">
            <v>115.06</v>
          </cell>
          <cell r="AK41" t="str">
            <v>EBNML</v>
          </cell>
          <cell r="AL41" t="str">
            <v>Middlefield Primary</v>
          </cell>
          <cell r="AM41">
            <v>2637.690000000177</v>
          </cell>
          <cell r="AP41" t="str">
            <v>EBHMB</v>
          </cell>
          <cell r="AQ41" t="str">
            <v>Mab Lane JMI</v>
          </cell>
          <cell r="AR41">
            <v>7409</v>
          </cell>
          <cell r="AT41" t="str">
            <v>EBHMB</v>
          </cell>
          <cell r="AU41" t="str">
            <v>Mab Lane JMI</v>
          </cell>
          <cell r="AV41">
            <v>75227</v>
          </cell>
          <cell r="AW41" t="str">
            <v>EBHMB</v>
          </cell>
          <cell r="AX41">
            <v>41896</v>
          </cell>
        </row>
        <row r="42">
          <cell r="AD42" t="str">
            <v>EBNMN</v>
          </cell>
          <cell r="AE42" t="str">
            <v>Monksdown Primary</v>
          </cell>
          <cell r="AF42">
            <v>282238.72097426036</v>
          </cell>
          <cell r="AG42">
            <v>96263.87</v>
          </cell>
          <cell r="AI42">
            <v>21106.62</v>
          </cell>
          <cell r="AK42" t="str">
            <v>EBNMN</v>
          </cell>
          <cell r="AL42" t="str">
            <v>Monksdown Primary</v>
          </cell>
          <cell r="AM42">
            <v>12864.930000000168</v>
          </cell>
          <cell r="AP42" t="str">
            <v>EBNML</v>
          </cell>
          <cell r="AQ42" t="str">
            <v xml:space="preserve">Middlefield </v>
          </cell>
          <cell r="AR42">
            <v>37828</v>
          </cell>
          <cell r="AT42" t="str">
            <v>EBNML</v>
          </cell>
          <cell r="AU42" t="str">
            <v xml:space="preserve">Middlefield </v>
          </cell>
          <cell r="AV42">
            <v>113113</v>
          </cell>
          <cell r="AW42" t="str">
            <v>EBNML</v>
          </cell>
          <cell r="AX42">
            <v>12950</v>
          </cell>
        </row>
        <row r="43">
          <cell r="AD43" t="str">
            <v>EBNMS</v>
          </cell>
          <cell r="AE43" t="str">
            <v>Mosspits Lane Primary</v>
          </cell>
          <cell r="AF43">
            <v>148198.82034870685</v>
          </cell>
          <cell r="AG43">
            <v>33955.67</v>
          </cell>
          <cell r="AI43">
            <v>1107.2</v>
          </cell>
          <cell r="AK43" t="str">
            <v>EBNMS</v>
          </cell>
          <cell r="AL43" t="str">
            <v>Mosspits Lane Primary</v>
          </cell>
          <cell r="AM43">
            <v>9095.0400000000373</v>
          </cell>
          <cell r="AP43" t="str">
            <v>EBNMN</v>
          </cell>
          <cell r="AQ43" t="str">
            <v>Monksdown Primary</v>
          </cell>
          <cell r="AT43" t="str">
            <v>EBNMN</v>
          </cell>
          <cell r="AU43" t="str">
            <v>Monksdown Primary</v>
          </cell>
          <cell r="AV43">
            <v>108389</v>
          </cell>
          <cell r="AW43" t="str">
            <v>EBNMN</v>
          </cell>
          <cell r="AX43">
            <v>56582</v>
          </cell>
        </row>
        <row r="44">
          <cell r="AD44" t="str">
            <v>EBNNP</v>
          </cell>
          <cell r="AE44" t="str">
            <v>Norman Pannell Primary</v>
          </cell>
          <cell r="AF44">
            <v>-625871.70415553916</v>
          </cell>
          <cell r="AG44">
            <v>3258.98</v>
          </cell>
          <cell r="AI44">
            <v>0.12</v>
          </cell>
          <cell r="AK44" t="str">
            <v>EBNNP</v>
          </cell>
          <cell r="AL44" t="str">
            <v>Norman Pannell Primary</v>
          </cell>
          <cell r="AM44">
            <v>-56491.540000000037</v>
          </cell>
          <cell r="AP44" t="str">
            <v>EBNMS</v>
          </cell>
          <cell r="AQ44" t="str">
            <v>Mosspits Lane Primary</v>
          </cell>
          <cell r="AT44" t="str">
            <v>EBNMS</v>
          </cell>
          <cell r="AU44" t="str">
            <v>Mosspits Lane Primary</v>
          </cell>
          <cell r="AW44" t="str">
            <v>EBNMS</v>
          </cell>
        </row>
        <row r="45">
          <cell r="AD45" t="str">
            <v>EBNNR</v>
          </cell>
          <cell r="AE45" t="str">
            <v>Northcote Primary</v>
          </cell>
          <cell r="AF45">
            <v>219587.49529148394</v>
          </cell>
          <cell r="AG45">
            <v>7.0000000000000007E-2</v>
          </cell>
          <cell r="AI45">
            <v>-0.22</v>
          </cell>
          <cell r="AK45" t="str">
            <v>EBNNR</v>
          </cell>
          <cell r="AL45" t="str">
            <v>Northcote Primary</v>
          </cell>
          <cell r="AM45">
            <v>-17071.910000000149</v>
          </cell>
          <cell r="AP45" t="str">
            <v>EBNNP</v>
          </cell>
          <cell r="AQ45" t="str">
            <v>The Norman Pannell</v>
          </cell>
          <cell r="AT45" t="str">
            <v>EBNNP</v>
          </cell>
          <cell r="AU45" t="str">
            <v>The Norman Pannell</v>
          </cell>
          <cell r="AV45">
            <v>6857</v>
          </cell>
          <cell r="AW45" t="str">
            <v>EBNNP</v>
          </cell>
        </row>
        <row r="46">
          <cell r="AD46" t="str">
            <v>EBNNT</v>
          </cell>
          <cell r="AE46" t="str">
            <v>Northway Primary</v>
          </cell>
          <cell r="AF46">
            <v>236582.99152265023</v>
          </cell>
          <cell r="AG46">
            <v>4715.3599999999997</v>
          </cell>
          <cell r="AI46">
            <v>682.32</v>
          </cell>
          <cell r="AK46" t="str">
            <v>EBNNT</v>
          </cell>
          <cell r="AL46" t="str">
            <v>Northway Primary</v>
          </cell>
          <cell r="AM46">
            <v>5624.3599999998696</v>
          </cell>
          <cell r="AP46" t="str">
            <v>EBNNR</v>
          </cell>
          <cell r="AQ46" t="str">
            <v>Northcote Primary</v>
          </cell>
          <cell r="AT46" t="str">
            <v>EBNNR</v>
          </cell>
          <cell r="AU46" t="str">
            <v>Northcote Primary</v>
          </cell>
          <cell r="AW46" t="str">
            <v>EBNNR</v>
          </cell>
        </row>
        <row r="47">
          <cell r="AD47" t="str">
            <v>EBNPX</v>
          </cell>
          <cell r="AE47" t="str">
            <v>Phoenix Primary</v>
          </cell>
          <cell r="AF47">
            <v>168928.2905882271</v>
          </cell>
          <cell r="AG47">
            <v>46546.77</v>
          </cell>
          <cell r="AI47">
            <v>-18528.189999999999</v>
          </cell>
          <cell r="AK47" t="str">
            <v>EBNPX</v>
          </cell>
          <cell r="AL47" t="str">
            <v>Phoenix Primary</v>
          </cell>
          <cell r="AM47">
            <v>14954.689999999944</v>
          </cell>
          <cell r="AP47" t="str">
            <v>EBNNT</v>
          </cell>
          <cell r="AQ47" t="str">
            <v>Northway Primary and Nursery School</v>
          </cell>
          <cell r="AT47" t="str">
            <v>EBNNT</v>
          </cell>
          <cell r="AU47" t="str">
            <v>Northway Primary and Nursery School</v>
          </cell>
          <cell r="AV47">
            <v>35911</v>
          </cell>
          <cell r="AW47" t="str">
            <v>EBNNT</v>
          </cell>
        </row>
        <row r="48">
          <cell r="AD48" t="str">
            <v>EBNPN</v>
          </cell>
          <cell r="AE48" t="str">
            <v>Pinehurst Primary</v>
          </cell>
          <cell r="AF48">
            <v>277469.24446460581</v>
          </cell>
          <cell r="AG48">
            <v>56428.2</v>
          </cell>
          <cell r="AI48">
            <v>3257.62</v>
          </cell>
          <cell r="AK48" t="str">
            <v>EBNPN</v>
          </cell>
          <cell r="AL48" t="str">
            <v>Pinehurst Primary</v>
          </cell>
          <cell r="AM48">
            <v>-91257.580000000075</v>
          </cell>
          <cell r="AP48" t="str">
            <v>EBNPX</v>
          </cell>
          <cell r="AQ48" t="str">
            <v>Phoenix Primary</v>
          </cell>
          <cell r="AT48" t="str">
            <v>EBNPX</v>
          </cell>
          <cell r="AU48" t="str">
            <v>Phoenix Primary</v>
          </cell>
          <cell r="AV48">
            <v>22525</v>
          </cell>
          <cell r="AW48" t="str">
            <v>EBNPX</v>
          </cell>
        </row>
        <row r="49">
          <cell r="AD49" t="str">
            <v>EBNPL</v>
          </cell>
          <cell r="AE49" t="str">
            <v>Pleasant Street Primary</v>
          </cell>
          <cell r="AF49">
            <v>156918.8856230416</v>
          </cell>
          <cell r="AG49">
            <v>3789.5</v>
          </cell>
          <cell r="AI49">
            <v>0</v>
          </cell>
          <cell r="AK49" t="str">
            <v>EBNPL</v>
          </cell>
          <cell r="AL49" t="str">
            <v>Pleasant Street Primary</v>
          </cell>
          <cell r="AM49">
            <v>-12867.990000000224</v>
          </cell>
          <cell r="AP49" t="str">
            <v>EBNPN</v>
          </cell>
          <cell r="AQ49" t="str">
            <v>Pinehurst Primary</v>
          </cell>
          <cell r="AT49" t="str">
            <v>EBNPN</v>
          </cell>
          <cell r="AU49" t="str">
            <v>Pinehurst Primary</v>
          </cell>
          <cell r="AW49" t="str">
            <v>EBNPN</v>
          </cell>
        </row>
        <row r="50">
          <cell r="AD50" t="str">
            <v>EBNRA</v>
          </cell>
          <cell r="AE50" t="str">
            <v>Ranworth Square Primary</v>
          </cell>
          <cell r="AF50">
            <v>83893.213783017127</v>
          </cell>
          <cell r="AG50">
            <v>33226.400000000001</v>
          </cell>
          <cell r="AI50">
            <v>2380.5</v>
          </cell>
          <cell r="AK50" t="str">
            <v>EBNRA</v>
          </cell>
          <cell r="AL50" t="str">
            <v>Ranworth Square Primary</v>
          </cell>
          <cell r="AM50">
            <v>-39886.829999999958</v>
          </cell>
          <cell r="AP50" t="str">
            <v>EBNPL</v>
          </cell>
          <cell r="AQ50" t="str">
            <v>Pleasant Street Primary</v>
          </cell>
          <cell r="AT50" t="str">
            <v>EBNPL</v>
          </cell>
          <cell r="AU50" t="str">
            <v>Pleasant Street Primary</v>
          </cell>
          <cell r="AW50" t="str">
            <v>EBNPL</v>
          </cell>
        </row>
        <row r="51">
          <cell r="AD51" t="str">
            <v>EBNRC</v>
          </cell>
          <cell r="AE51" t="str">
            <v>Rice Lane Primary</v>
          </cell>
          <cell r="AF51">
            <v>-3345.2105943798088</v>
          </cell>
          <cell r="AG51">
            <v>35293.86</v>
          </cell>
          <cell r="AI51">
            <v>-22806.75</v>
          </cell>
          <cell r="AK51" t="str">
            <v>EBNRC</v>
          </cell>
          <cell r="AL51" t="str">
            <v>Rice Lane Primary</v>
          </cell>
          <cell r="AM51">
            <v>-110411.81000000006</v>
          </cell>
          <cell r="AP51" t="str">
            <v>EBNRA</v>
          </cell>
          <cell r="AQ51" t="str">
            <v>Ranworth Square Junior Mixed and Infant</v>
          </cell>
          <cell r="AR51">
            <v>9491</v>
          </cell>
          <cell r="AT51" t="str">
            <v>EBNRA</v>
          </cell>
          <cell r="AU51" t="str">
            <v>Ranworth Square Junior Mixed and Infant</v>
          </cell>
          <cell r="AV51">
            <v>59645</v>
          </cell>
          <cell r="AW51" t="str">
            <v>EBNRA</v>
          </cell>
          <cell r="AX51">
            <v>32585</v>
          </cell>
        </row>
        <row r="52">
          <cell r="AD52" t="str">
            <v>EBNRT</v>
          </cell>
          <cell r="AE52" t="str">
            <v xml:space="preserve">Rudston Primary </v>
          </cell>
          <cell r="AF52">
            <v>138570.2285434996</v>
          </cell>
          <cell r="AG52">
            <v>0</v>
          </cell>
          <cell r="AI52">
            <v>2467.11</v>
          </cell>
          <cell r="AK52" t="str">
            <v>EBNRT</v>
          </cell>
          <cell r="AL52" t="str">
            <v xml:space="preserve">Rudston Primary </v>
          </cell>
          <cell r="AM52">
            <v>-32572.450000000186</v>
          </cell>
          <cell r="AP52" t="str">
            <v>EBNRC</v>
          </cell>
          <cell r="AQ52" t="str">
            <v>Rice Lane Primary and Nursery</v>
          </cell>
          <cell r="AT52" t="str">
            <v>EBNRC</v>
          </cell>
          <cell r="AU52" t="str">
            <v>Rice Lane Primary and Nursery</v>
          </cell>
          <cell r="AW52" t="str">
            <v>EBNRC</v>
          </cell>
        </row>
        <row r="53">
          <cell r="AD53" t="str">
            <v>EBNSH</v>
          </cell>
          <cell r="AE53" t="str">
            <v>St Michael-in-the-Hamlet Primary</v>
          </cell>
          <cell r="AF53">
            <v>98153.569571763146</v>
          </cell>
          <cell r="AG53">
            <v>28904.89</v>
          </cell>
          <cell r="AI53">
            <v>100.84</v>
          </cell>
          <cell r="AK53" t="str">
            <v>EBNSH</v>
          </cell>
          <cell r="AL53" t="str">
            <v>St Michael-in-the-Hamlet Primary</v>
          </cell>
          <cell r="AM53">
            <v>12057.169999999925</v>
          </cell>
          <cell r="AP53" t="str">
            <v>EBNRT</v>
          </cell>
          <cell r="AQ53" t="str">
            <v xml:space="preserve">Rudston Primary </v>
          </cell>
          <cell r="AT53" t="str">
            <v>EBNRT</v>
          </cell>
          <cell r="AU53" t="str">
            <v xml:space="preserve">Rudston Primary </v>
          </cell>
          <cell r="AW53" t="str">
            <v>EBNRT</v>
          </cell>
        </row>
        <row r="54">
          <cell r="AD54" t="str">
            <v>EBNSM</v>
          </cell>
          <cell r="AE54" t="str">
            <v>Smithdown Primary</v>
          </cell>
          <cell r="AF54">
            <v>289440.92267391289</v>
          </cell>
          <cell r="AG54">
            <v>16707.77</v>
          </cell>
          <cell r="AI54">
            <v>2659.18</v>
          </cell>
          <cell r="AK54" t="str">
            <v>EBNSM</v>
          </cell>
          <cell r="AL54" t="str">
            <v>Smithdown Primary</v>
          </cell>
          <cell r="AM54">
            <v>33278.929999999469</v>
          </cell>
          <cell r="AP54" t="str">
            <v>EBNSH</v>
          </cell>
          <cell r="AQ54" t="str">
            <v>St Michael In The Hamlet</v>
          </cell>
          <cell r="AT54" t="str">
            <v>EBNSH</v>
          </cell>
          <cell r="AU54" t="str">
            <v>St Michael In The Hamlet</v>
          </cell>
          <cell r="AV54">
            <v>25024</v>
          </cell>
          <cell r="AW54" t="str">
            <v>EBNSH</v>
          </cell>
          <cell r="AX54">
            <v>58142</v>
          </cell>
        </row>
        <row r="55">
          <cell r="AD55" t="str">
            <v>EBNSP</v>
          </cell>
          <cell r="AE55" t="str">
            <v>Springwood Heath Primary</v>
          </cell>
          <cell r="AF55">
            <v>-669391.85121813789</v>
          </cell>
          <cell r="AG55">
            <v>14998.34</v>
          </cell>
          <cell r="AI55">
            <v>5509.1</v>
          </cell>
          <cell r="AK55" t="str">
            <v>EBNSP</v>
          </cell>
          <cell r="AL55" t="str">
            <v>Springwood Heath Primary</v>
          </cell>
          <cell r="AM55">
            <v>-78488.219999999739</v>
          </cell>
          <cell r="AP55" t="str">
            <v>EBNSM</v>
          </cell>
          <cell r="AQ55" t="str">
            <v>Smithdown Primary</v>
          </cell>
          <cell r="AR55">
            <v>77528</v>
          </cell>
          <cell r="AT55" t="str">
            <v>EBNSM</v>
          </cell>
          <cell r="AU55" t="str">
            <v>Smithdown Primary</v>
          </cell>
          <cell r="AV55">
            <v>186214</v>
          </cell>
          <cell r="AW55" t="str">
            <v>EBNSM</v>
          </cell>
          <cell r="AX55">
            <v>66838</v>
          </cell>
        </row>
        <row r="56">
          <cell r="AD56" t="str">
            <v>EBNSK</v>
          </cell>
          <cell r="AE56" t="str">
            <v>Stockton Wood Community Primary</v>
          </cell>
          <cell r="AF56">
            <v>20424.399903133075</v>
          </cell>
          <cell r="AG56">
            <v>9752.2199999999993</v>
          </cell>
          <cell r="AI56">
            <v>2729.95</v>
          </cell>
          <cell r="AK56" t="str">
            <v>EBNSK</v>
          </cell>
          <cell r="AL56" t="str">
            <v>Stockton Wood Community Primary</v>
          </cell>
          <cell r="AM56">
            <v>52871.009999999776</v>
          </cell>
          <cell r="AP56" t="str">
            <v>EBNSP</v>
          </cell>
          <cell r="AQ56" t="str">
            <v>Springwood Heath Primary</v>
          </cell>
          <cell r="AT56" t="str">
            <v>EBNSP</v>
          </cell>
          <cell r="AU56" t="str">
            <v>Springwood Heath Primary</v>
          </cell>
          <cell r="AV56">
            <v>65627</v>
          </cell>
          <cell r="AW56" t="str">
            <v>EBNSP</v>
          </cell>
        </row>
        <row r="57">
          <cell r="AD57" t="str">
            <v>EBHSD</v>
          </cell>
          <cell r="AE57" t="str">
            <v>Sudley Junior</v>
          </cell>
          <cell r="AF57">
            <v>180769.15154019138</v>
          </cell>
          <cell r="AG57">
            <v>49393.54</v>
          </cell>
          <cell r="AI57">
            <v>3115.57</v>
          </cell>
          <cell r="AK57" t="str">
            <v>EBHSD</v>
          </cell>
          <cell r="AL57" t="str">
            <v>Sudley Junior</v>
          </cell>
          <cell r="AM57">
            <v>-21835.219999999972</v>
          </cell>
          <cell r="AP57" t="str">
            <v>EBNSK</v>
          </cell>
          <cell r="AQ57" t="str">
            <v>Stockton Wood Primary</v>
          </cell>
          <cell r="AR57">
            <v>8214</v>
          </cell>
          <cell r="AT57" t="str">
            <v>EBNSK</v>
          </cell>
          <cell r="AU57" t="str">
            <v>Stockton Wood Primary</v>
          </cell>
          <cell r="AV57">
            <v>139700</v>
          </cell>
          <cell r="AW57" t="str">
            <v>EBNSK</v>
          </cell>
          <cell r="AX57">
            <v>37027</v>
          </cell>
        </row>
        <row r="58">
          <cell r="AD58" t="str">
            <v>EBBSD</v>
          </cell>
          <cell r="AE58" t="str">
            <v>Sudley Infant</v>
          </cell>
          <cell r="AF58">
            <v>342238.33838692069</v>
          </cell>
          <cell r="AG58">
            <v>35778.44</v>
          </cell>
          <cell r="AI58">
            <v>2600.06</v>
          </cell>
          <cell r="AK58" t="str">
            <v>EBBSD</v>
          </cell>
          <cell r="AL58" t="str">
            <v>Sudley Infant</v>
          </cell>
          <cell r="AM58">
            <v>3147.6300000001211</v>
          </cell>
          <cell r="AP58" t="str">
            <v>EBHSD</v>
          </cell>
          <cell r="AQ58" t="str">
            <v>Sudley Junior</v>
          </cell>
          <cell r="AR58">
            <v>90437</v>
          </cell>
          <cell r="AT58" t="str">
            <v>EBHSD</v>
          </cell>
          <cell r="AU58" t="str">
            <v>Sudley Junior</v>
          </cell>
          <cell r="AV58">
            <v>157918</v>
          </cell>
          <cell r="AW58" t="str">
            <v>EBHSD</v>
          </cell>
          <cell r="AX58">
            <v>35591</v>
          </cell>
        </row>
        <row r="59">
          <cell r="AD59" t="str">
            <v>EBNWB</v>
          </cell>
          <cell r="AE59" t="str">
            <v>Wellesbourne Primary</v>
          </cell>
          <cell r="AF59">
            <v>143005.91191026301</v>
          </cell>
          <cell r="AG59">
            <v>18787.13</v>
          </cell>
          <cell r="AI59">
            <v>3045.11</v>
          </cell>
          <cell r="AK59" t="str">
            <v>EBNWB</v>
          </cell>
          <cell r="AL59" t="str">
            <v>Wellesbourne Primary</v>
          </cell>
          <cell r="AM59">
            <v>-2002.7399999999907</v>
          </cell>
          <cell r="AP59" t="str">
            <v>EBBSD</v>
          </cell>
          <cell r="AQ59" t="str">
            <v>Sudley Infant</v>
          </cell>
          <cell r="AT59" t="str">
            <v>EBBSD</v>
          </cell>
          <cell r="AU59" t="str">
            <v>Sudley Infant</v>
          </cell>
          <cell r="AW59" t="str">
            <v>EBBSD</v>
          </cell>
        </row>
        <row r="60">
          <cell r="AD60" t="str">
            <v>EBNWH</v>
          </cell>
          <cell r="AE60" t="str">
            <v>Whitefield JMI</v>
          </cell>
          <cell r="AF60">
            <v>214152.21000000014</v>
          </cell>
          <cell r="AG60">
            <v>10090.82</v>
          </cell>
          <cell r="AI60">
            <v>2613.6200000000008</v>
          </cell>
          <cell r="AK60" t="str">
            <v>EBNWH</v>
          </cell>
          <cell r="AL60" t="str">
            <v>Whitefield JMI</v>
          </cell>
          <cell r="AM60">
            <v>8326.2099999999627</v>
          </cell>
          <cell r="AP60" t="str">
            <v>EBNWB</v>
          </cell>
          <cell r="AQ60" t="str">
            <v>Wellesbourne Primary</v>
          </cell>
          <cell r="AR60">
            <v>18192</v>
          </cell>
          <cell r="AT60" t="str">
            <v>EBNWB</v>
          </cell>
          <cell r="AU60" t="str">
            <v>Wellesbourne Primary</v>
          </cell>
          <cell r="AV60">
            <v>104564</v>
          </cell>
          <cell r="AW60" t="str">
            <v>EBNWB</v>
          </cell>
        </row>
        <row r="61">
          <cell r="AD61" t="str">
            <v>EBNWN</v>
          </cell>
          <cell r="AE61" t="str">
            <v>Windsor Community Primary</v>
          </cell>
          <cell r="AF61">
            <v>67920.047046954336</v>
          </cell>
          <cell r="AG61">
            <v>56047.62</v>
          </cell>
          <cell r="AI61">
            <v>5371.44</v>
          </cell>
          <cell r="AK61" t="str">
            <v>EBNWN</v>
          </cell>
          <cell r="AL61" t="str">
            <v>Windsor Community Primary</v>
          </cell>
          <cell r="AM61">
            <v>-29304.719999999972</v>
          </cell>
          <cell r="AP61" t="str">
            <v>EBNWH</v>
          </cell>
          <cell r="AQ61" t="str">
            <v>Whitefield JMI</v>
          </cell>
          <cell r="AR61">
            <v>17948</v>
          </cell>
          <cell r="AT61" t="str">
            <v>EBNWH</v>
          </cell>
          <cell r="AU61" t="str">
            <v>Whitefield JMI</v>
          </cell>
          <cell r="AV61">
            <v>87565</v>
          </cell>
          <cell r="AW61" t="str">
            <v>EBNWH</v>
          </cell>
        </row>
        <row r="62">
          <cell r="AD62" t="str">
            <v>EBNWL</v>
          </cell>
          <cell r="AE62" t="str">
            <v>Woolton Primary</v>
          </cell>
          <cell r="AF62">
            <v>186088.02654995988</v>
          </cell>
          <cell r="AG62">
            <v>12211.49</v>
          </cell>
          <cell r="AI62">
            <v>950.28</v>
          </cell>
          <cell r="AK62" t="str">
            <v>EBNWL</v>
          </cell>
          <cell r="AL62" t="str">
            <v>Woolton Primary</v>
          </cell>
          <cell r="AM62">
            <v>94482.590000000317</v>
          </cell>
          <cell r="AP62" t="str">
            <v>EBNWN</v>
          </cell>
          <cell r="AQ62" t="str">
            <v>Windsor Community Primary</v>
          </cell>
          <cell r="AT62" t="str">
            <v>EBNWN</v>
          </cell>
          <cell r="AU62" t="str">
            <v>Windsor Community Primary</v>
          </cell>
          <cell r="AW62" t="str">
            <v>EBNWN</v>
          </cell>
        </row>
        <row r="63">
          <cell r="AD63" t="str">
            <v>EBPCH</v>
          </cell>
          <cell r="AE63" t="str">
            <v>Childwall C of E Primary</v>
          </cell>
          <cell r="AF63">
            <v>174474.86211323092</v>
          </cell>
          <cell r="AG63">
            <v>0</v>
          </cell>
          <cell r="AI63">
            <v>83.66</v>
          </cell>
          <cell r="AK63" t="str">
            <v>EBPCH</v>
          </cell>
          <cell r="AL63" t="str">
            <v>Childwall C of E Primary</v>
          </cell>
          <cell r="AM63">
            <v>51497.510000000009</v>
          </cell>
          <cell r="AP63" t="str">
            <v>EBNWL</v>
          </cell>
          <cell r="AQ63" t="str">
            <v>Woolton Primary</v>
          </cell>
          <cell r="AT63" t="str">
            <v>EBNWL</v>
          </cell>
          <cell r="AU63" t="str">
            <v>Woolton Primary</v>
          </cell>
          <cell r="AV63">
            <v>37023</v>
          </cell>
          <cell r="AW63" t="str">
            <v>EBNWL</v>
          </cell>
          <cell r="AX63">
            <v>29890</v>
          </cell>
        </row>
        <row r="64">
          <cell r="AD64" t="str">
            <v>EBPSB</v>
          </cell>
          <cell r="AE64" t="str">
            <v>Kirkdale, St Lawrence C of E Primary</v>
          </cell>
          <cell r="AF64">
            <v>9115.732321917254</v>
          </cell>
          <cell r="AG64">
            <v>0</v>
          </cell>
          <cell r="AI64">
            <v>0</v>
          </cell>
          <cell r="AK64" t="str">
            <v>EBPSB</v>
          </cell>
          <cell r="AL64" t="str">
            <v>Kirkdale, St Lawrence C of E Primary</v>
          </cell>
          <cell r="AM64">
            <v>-38397.929999999935</v>
          </cell>
          <cell r="AP64" t="str">
            <v>EBPCH</v>
          </cell>
          <cell r="AQ64" t="str">
            <v>Childwall C of E Primary</v>
          </cell>
          <cell r="AT64" t="str">
            <v>EBPCH</v>
          </cell>
          <cell r="AU64" t="str">
            <v>Childwall C of E Primary</v>
          </cell>
          <cell r="AW64" t="str">
            <v>EBPCH</v>
          </cell>
        </row>
        <row r="65">
          <cell r="AD65" t="str">
            <v>EBPSA</v>
          </cell>
          <cell r="AE65" t="str">
            <v>St Anne's C of E Primary</v>
          </cell>
          <cell r="AF65">
            <v>57656.014940576744</v>
          </cell>
          <cell r="AG65">
            <v>0</v>
          </cell>
          <cell r="AI65">
            <v>-2451.11</v>
          </cell>
          <cell r="AK65" t="str">
            <v>EBPSA</v>
          </cell>
          <cell r="AL65" t="str">
            <v>St Anne's C of E Primary</v>
          </cell>
          <cell r="AM65">
            <v>-38909.169999999925</v>
          </cell>
          <cell r="AP65" t="str">
            <v>EBPSB</v>
          </cell>
          <cell r="AQ65" t="str">
            <v>Kirkdale, St Lawrence C of E Primary</v>
          </cell>
          <cell r="AT65" t="str">
            <v>EBPSB</v>
          </cell>
          <cell r="AU65" t="str">
            <v>Kirkdale, St Lawrence C of E Primary</v>
          </cell>
          <cell r="AV65">
            <v>50621</v>
          </cell>
          <cell r="AW65" t="str">
            <v>EBPSB</v>
          </cell>
          <cell r="AX65">
            <v>3733</v>
          </cell>
        </row>
        <row r="66">
          <cell r="AD66" t="str">
            <v>EBPWE</v>
          </cell>
          <cell r="AE66" t="str">
            <v>St Mary's  C of E Primary, West Derby</v>
          </cell>
          <cell r="AF66">
            <v>108697.22244745833</v>
          </cell>
          <cell r="AG66">
            <v>0</v>
          </cell>
          <cell r="AI66">
            <v>0.06</v>
          </cell>
          <cell r="AK66" t="str">
            <v>EBPWE</v>
          </cell>
          <cell r="AL66" t="str">
            <v>St Mary's  C of E Primary, West Derby</v>
          </cell>
          <cell r="AM66">
            <v>-6271.7399999999907</v>
          </cell>
          <cell r="AP66" t="str">
            <v>EBPSA</v>
          </cell>
          <cell r="AQ66" t="str">
            <v>St Anne's C of E Primary</v>
          </cell>
          <cell r="AT66" t="str">
            <v>EBPSA</v>
          </cell>
          <cell r="AU66" t="str">
            <v>St Anne's C of E Primary</v>
          </cell>
          <cell r="AW66" t="str">
            <v>EBPSA</v>
          </cell>
        </row>
        <row r="67">
          <cell r="AD67" t="str">
            <v>EBQAM</v>
          </cell>
          <cell r="AE67" t="str">
            <v>Arnot St Mary</v>
          </cell>
          <cell r="AF67">
            <v>182080.99343653466</v>
          </cell>
          <cell r="AG67">
            <v>3281.62</v>
          </cell>
          <cell r="AI67">
            <v>0.25</v>
          </cell>
          <cell r="AK67" t="str">
            <v>EBQAM</v>
          </cell>
          <cell r="AL67" t="str">
            <v>Arnot St Mary</v>
          </cell>
          <cell r="AM67">
            <v>4690.1400000001304</v>
          </cell>
          <cell r="AP67" t="str">
            <v>EBPWE</v>
          </cell>
          <cell r="AQ67" t="str">
            <v>St Mary's  C of E Primary, West Derby</v>
          </cell>
          <cell r="AT67" t="str">
            <v>EBPWE</v>
          </cell>
          <cell r="AU67" t="str">
            <v>St Mary's  C of E Primary, West Derby</v>
          </cell>
          <cell r="AV67">
            <v>7705</v>
          </cell>
          <cell r="AW67" t="str">
            <v>EBPWE</v>
          </cell>
          <cell r="AX67">
            <v>10926</v>
          </cell>
        </row>
        <row r="68">
          <cell r="AD68" t="str">
            <v>EBQSC</v>
          </cell>
          <cell r="AE68" t="str">
            <v>St Cleopas' C of E Primary</v>
          </cell>
          <cell r="AF68">
            <v>121198.60643973702</v>
          </cell>
          <cell r="AG68">
            <v>24588.47</v>
          </cell>
          <cell r="AI68">
            <v>0</v>
          </cell>
          <cell r="AK68" t="str">
            <v>EBQSC</v>
          </cell>
          <cell r="AL68" t="str">
            <v>St Cleopas' C of E Primary</v>
          </cell>
          <cell r="AM68">
            <v>-13114.629999999888</v>
          </cell>
          <cell r="AP68" t="str">
            <v>EBQAM</v>
          </cell>
          <cell r="AQ68" t="str">
            <v>Arnot St Mary</v>
          </cell>
          <cell r="AT68" t="str">
            <v>EBQAM</v>
          </cell>
          <cell r="AU68" t="str">
            <v>Arnot St Mary</v>
          </cell>
          <cell r="AW68" t="str">
            <v>EBQAM</v>
          </cell>
        </row>
        <row r="69">
          <cell r="AD69" t="str">
            <v>EBQMA</v>
          </cell>
          <cell r="AE69" t="str">
            <v>St Margaret's Anfield C of E Primary</v>
          </cell>
          <cell r="AF69">
            <v>23031.264629735815</v>
          </cell>
          <cell r="AG69">
            <v>18087.03</v>
          </cell>
          <cell r="AI69">
            <v>3319.44</v>
          </cell>
          <cell r="AK69" t="str">
            <v>EBQMA</v>
          </cell>
          <cell r="AL69" t="str">
            <v>St Margaret's Anfield C of E Primary</v>
          </cell>
          <cell r="AM69">
            <v>2470.1199999998789</v>
          </cell>
          <cell r="AP69" t="str">
            <v>EBQSC</v>
          </cell>
          <cell r="AQ69" t="str">
            <v>St Cleopas' C of E Primary</v>
          </cell>
          <cell r="AT69" t="str">
            <v>EBQSC</v>
          </cell>
          <cell r="AU69" t="str">
            <v>St Cleopas' C of E Primary</v>
          </cell>
          <cell r="AV69">
            <v>1883</v>
          </cell>
          <cell r="AW69" t="str">
            <v>EBQSC</v>
          </cell>
          <cell r="AX69">
            <v>3823</v>
          </cell>
        </row>
        <row r="70">
          <cell r="AD70" t="str">
            <v>EBQTT</v>
          </cell>
          <cell r="AE70" t="str">
            <v>Wavertree C of E</v>
          </cell>
          <cell r="AF70">
            <v>80154.773215087946</v>
          </cell>
          <cell r="AG70">
            <v>8750.1</v>
          </cell>
          <cell r="AI70">
            <v>0</v>
          </cell>
          <cell r="AK70" t="str">
            <v>EBQTT</v>
          </cell>
          <cell r="AL70" t="str">
            <v>Wavertree C of E</v>
          </cell>
          <cell r="AM70">
            <v>-61771.880000000121</v>
          </cell>
          <cell r="AP70" t="str">
            <v>EBQMA</v>
          </cell>
          <cell r="AQ70" t="str">
            <v>St Margaret's Anfield C of E Primary</v>
          </cell>
          <cell r="AT70" t="str">
            <v>EBQMA</v>
          </cell>
          <cell r="AU70" t="str">
            <v>St Margaret's Anfield C of E Primary</v>
          </cell>
          <cell r="AW70" t="str">
            <v>EBQMA</v>
          </cell>
        </row>
        <row r="71">
          <cell r="AD71" t="str">
            <v>EBRAA</v>
          </cell>
          <cell r="AE71" t="str">
            <v>All Saints' Catholic Primary</v>
          </cell>
          <cell r="AF71">
            <v>-186088.69069212908</v>
          </cell>
          <cell r="AG71">
            <v>0</v>
          </cell>
          <cell r="AI71">
            <v>5559.39</v>
          </cell>
          <cell r="AK71" t="str">
            <v>EBRAA</v>
          </cell>
          <cell r="AL71" t="str">
            <v>All Saints' Catholic Primary</v>
          </cell>
          <cell r="AM71">
            <v>-343042.94999999972</v>
          </cell>
          <cell r="AP71" t="str">
            <v>EBQTT</v>
          </cell>
          <cell r="AQ71" t="str">
            <v>Wavertree CE School</v>
          </cell>
          <cell r="AT71" t="str">
            <v>EBQTT</v>
          </cell>
          <cell r="AU71" t="str">
            <v>Wavertree CE School</v>
          </cell>
          <cell r="AW71" t="str">
            <v>EBQTT</v>
          </cell>
        </row>
        <row r="72">
          <cell r="AD72" t="str">
            <v>EBRAB</v>
          </cell>
          <cell r="AE72" t="str">
            <v xml:space="preserve">Blessed Sacrament Catholic Primary </v>
          </cell>
          <cell r="AF72">
            <v>-513108.892068872</v>
          </cell>
          <cell r="AG72">
            <v>0</v>
          </cell>
          <cell r="AI72">
            <v>0.06</v>
          </cell>
          <cell r="AK72" t="str">
            <v>EBRAB</v>
          </cell>
          <cell r="AL72" t="str">
            <v xml:space="preserve">Blessed Sacrament Catholic Primary </v>
          </cell>
          <cell r="AM72">
            <v>-77648.110000000801</v>
          </cell>
          <cell r="AP72" t="str">
            <v>EBRAA</v>
          </cell>
          <cell r="AQ72" t="str">
            <v>All Saints' Catholic Primary</v>
          </cell>
          <cell r="AT72" t="str">
            <v>EBRAA</v>
          </cell>
          <cell r="AU72" t="str">
            <v>All Saints' Catholic Primary</v>
          </cell>
          <cell r="AW72" t="str">
            <v>EBRAA</v>
          </cell>
        </row>
        <row r="73">
          <cell r="AD73" t="str">
            <v>EBRCK</v>
          </cell>
          <cell r="AE73" t="str">
            <v>Christ The King Catholic Primary</v>
          </cell>
          <cell r="AF73">
            <v>287110.74554404704</v>
          </cell>
          <cell r="AG73">
            <v>0</v>
          </cell>
          <cell r="AI73">
            <v>0</v>
          </cell>
          <cell r="AK73" t="str">
            <v>EBRCK</v>
          </cell>
          <cell r="AL73" t="str">
            <v>Christ The King Catholic Primary</v>
          </cell>
          <cell r="AM73">
            <v>10171.14000000013</v>
          </cell>
          <cell r="AP73" t="str">
            <v>EBRAB</v>
          </cell>
          <cell r="AQ73" t="str">
            <v xml:space="preserve">Blessed Sacrament Catholic Primary </v>
          </cell>
          <cell r="AT73" t="str">
            <v>EBRAB</v>
          </cell>
          <cell r="AU73" t="str">
            <v xml:space="preserve">Blessed Sacrament Catholic Primary </v>
          </cell>
          <cell r="AW73" t="str">
            <v>EBRAB</v>
          </cell>
        </row>
        <row r="74">
          <cell r="AD74" t="str">
            <v>EBRHC</v>
          </cell>
          <cell r="AE74" t="str">
            <v>Holy Cross Catholic Primary</v>
          </cell>
          <cell r="AF74">
            <v>114724.21721966371</v>
          </cell>
          <cell r="AG74">
            <v>0</v>
          </cell>
          <cell r="AI74">
            <v>0.46</v>
          </cell>
          <cell r="AK74" t="str">
            <v>EBRHC</v>
          </cell>
          <cell r="AL74" t="str">
            <v>Holy Cross Catholic Primary</v>
          </cell>
          <cell r="AM74">
            <v>23744.489999999991</v>
          </cell>
          <cell r="AP74" t="str">
            <v>EBRCK</v>
          </cell>
          <cell r="AQ74" t="str">
            <v>Christ The King Catholic Primary</v>
          </cell>
          <cell r="AT74" t="str">
            <v>EBRCK</v>
          </cell>
          <cell r="AU74" t="str">
            <v>Christ The King Catholic Primary</v>
          </cell>
          <cell r="AV74">
            <v>72818</v>
          </cell>
          <cell r="AW74" t="str">
            <v>EBRCK</v>
          </cell>
          <cell r="AX74">
            <v>20169</v>
          </cell>
        </row>
        <row r="75">
          <cell r="AD75" t="str">
            <v>EBRHF</v>
          </cell>
          <cell r="AE75" t="str">
            <v>Holy Family Catholic Primary School</v>
          </cell>
          <cell r="AF75">
            <v>119042.01660777058</v>
          </cell>
          <cell r="AG75">
            <v>0</v>
          </cell>
          <cell r="AI75">
            <v>612.41999999999996</v>
          </cell>
          <cell r="AK75" t="str">
            <v>EBRHF</v>
          </cell>
          <cell r="AL75" t="str">
            <v>Holy Family Catholic Primary School</v>
          </cell>
          <cell r="AM75">
            <v>-23040.089999999851</v>
          </cell>
          <cell r="AP75" t="str">
            <v>EBRHC</v>
          </cell>
          <cell r="AQ75" t="str">
            <v>Holy Cross Catholic Primary</v>
          </cell>
          <cell r="AR75">
            <v>6962</v>
          </cell>
          <cell r="AT75" t="str">
            <v>EBRHC</v>
          </cell>
          <cell r="AU75" t="str">
            <v>Holy Cross Catholic Primary</v>
          </cell>
          <cell r="AV75">
            <v>60512</v>
          </cell>
          <cell r="AW75" t="str">
            <v>EBRHC</v>
          </cell>
          <cell r="AX75">
            <v>23259</v>
          </cell>
        </row>
        <row r="76">
          <cell r="AD76" t="str">
            <v>EBRHN</v>
          </cell>
          <cell r="AE76" t="str">
            <v>Holy Name Catholic Primary</v>
          </cell>
          <cell r="AF76">
            <v>126158.29126287808</v>
          </cell>
          <cell r="AG76">
            <v>0</v>
          </cell>
          <cell r="AI76">
            <v>-0.35</v>
          </cell>
          <cell r="AK76" t="str">
            <v>EBRHN</v>
          </cell>
          <cell r="AL76" t="str">
            <v>Holy Name Catholic Primary</v>
          </cell>
          <cell r="AM76">
            <v>-6006.1800000001676</v>
          </cell>
          <cell r="AP76" t="str">
            <v>EBRHF</v>
          </cell>
          <cell r="AQ76" t="str">
            <v>Holy Family Catholic Primary</v>
          </cell>
          <cell r="AT76" t="str">
            <v>EBRHF</v>
          </cell>
          <cell r="AU76" t="str">
            <v>Holy Family Catholic Primary</v>
          </cell>
          <cell r="AW76" t="str">
            <v>EBRHF</v>
          </cell>
        </row>
        <row r="77">
          <cell r="AD77" t="str">
            <v>EBRHT</v>
          </cell>
          <cell r="AE77" t="str">
            <v>Holy Trinity Catholic Primary</v>
          </cell>
          <cell r="AF77">
            <v>-296433.34263474424</v>
          </cell>
          <cell r="AG77">
            <v>0</v>
          </cell>
          <cell r="AI77">
            <v>1892.15</v>
          </cell>
          <cell r="AK77" t="str">
            <v>EBRHT</v>
          </cell>
          <cell r="AL77" t="str">
            <v>Holy Trinity Catholic Primary</v>
          </cell>
          <cell r="AM77">
            <v>-230915.66000000003</v>
          </cell>
          <cell r="AP77" t="str">
            <v>EBRHN</v>
          </cell>
          <cell r="AQ77" t="str">
            <v>Holy Name Catholic Primary</v>
          </cell>
          <cell r="AT77" t="str">
            <v>EBRHN</v>
          </cell>
          <cell r="AU77" t="str">
            <v>Holy Name Catholic Primary</v>
          </cell>
          <cell r="AW77" t="str">
            <v>EBRHN</v>
          </cell>
        </row>
        <row r="78">
          <cell r="AD78" t="str">
            <v>EBRJM</v>
          </cell>
          <cell r="AE78" t="str">
            <v>Much Woolton Catholic Primary</v>
          </cell>
          <cell r="AF78">
            <v>135052.00294495351</v>
          </cell>
          <cell r="AG78">
            <v>0</v>
          </cell>
          <cell r="AI78">
            <v>0</v>
          </cell>
          <cell r="AK78" t="str">
            <v>EBRJM</v>
          </cell>
          <cell r="AL78" t="str">
            <v>Much Woolton Catholic Primary</v>
          </cell>
          <cell r="AM78">
            <v>1610.5500000002794</v>
          </cell>
          <cell r="AP78" t="str">
            <v>EBRHT</v>
          </cell>
          <cell r="AQ78" t="str">
            <v>Holy Trinity Catholic Primary</v>
          </cell>
          <cell r="AT78" t="str">
            <v>EBRHT</v>
          </cell>
          <cell r="AU78" t="str">
            <v>Holy Trinity Catholic Primary</v>
          </cell>
          <cell r="AW78" t="str">
            <v>EBRHT</v>
          </cell>
        </row>
        <row r="79">
          <cell r="AD79" t="str">
            <v>EBRTX</v>
          </cell>
          <cell r="AE79" t="str">
            <v>Our Lady and St Philomena's Catholic Primary</v>
          </cell>
          <cell r="AF79">
            <v>152743.2489801076</v>
          </cell>
          <cell r="AG79">
            <v>0</v>
          </cell>
          <cell r="AI79">
            <v>-16986.2</v>
          </cell>
          <cell r="AK79" t="str">
            <v>EBRTX</v>
          </cell>
          <cell r="AL79" t="str">
            <v>Our Lady and St Philomena's Catholic Primary</v>
          </cell>
          <cell r="AM79">
            <v>-6499.9400000000605</v>
          </cell>
          <cell r="AP79" t="str">
            <v>EBRJM</v>
          </cell>
          <cell r="AQ79" t="str">
            <v>Much Woolton Catholic Primary</v>
          </cell>
          <cell r="AR79">
            <v>790</v>
          </cell>
          <cell r="AT79" t="str">
            <v>EBRJM</v>
          </cell>
          <cell r="AU79" t="str">
            <v>Much Woolton Catholic Primary</v>
          </cell>
          <cell r="AV79">
            <v>60164</v>
          </cell>
          <cell r="AW79" t="str">
            <v>EBRJM</v>
          </cell>
          <cell r="AX79">
            <v>102214</v>
          </cell>
        </row>
        <row r="80">
          <cell r="AD80" t="str">
            <v>EBRLW</v>
          </cell>
          <cell r="AE80" t="str">
            <v>Our Lady and St Swithin's Catholic Primary</v>
          </cell>
          <cell r="AF80">
            <v>59947.52812531474</v>
          </cell>
          <cell r="AG80">
            <v>0</v>
          </cell>
          <cell r="AI80">
            <v>0</v>
          </cell>
          <cell r="AK80" t="str">
            <v>EBRLW</v>
          </cell>
          <cell r="AL80" t="str">
            <v>Our Lady and St Swithin's Catholic Primary</v>
          </cell>
          <cell r="AM80">
            <v>-48983.369999999879</v>
          </cell>
          <cell r="AP80" t="str">
            <v>EBRTX</v>
          </cell>
          <cell r="AQ80" t="str">
            <v>Our Lady and St Philomena's Catholic Primary</v>
          </cell>
          <cell r="AR80">
            <v>161</v>
          </cell>
          <cell r="AT80" t="str">
            <v>EBRTX</v>
          </cell>
          <cell r="AU80" t="str">
            <v>Our Lady and St Philomena's Catholic Primary</v>
          </cell>
          <cell r="AV80">
            <v>45751</v>
          </cell>
          <cell r="AW80" t="str">
            <v>EBRTX</v>
          </cell>
          <cell r="AX80">
            <v>19915</v>
          </cell>
        </row>
        <row r="81">
          <cell r="AD81" t="str">
            <v>EBRLP</v>
          </cell>
          <cell r="AE81" t="str">
            <v>Our Lady of the Assumption Catholic Primary</v>
          </cell>
          <cell r="AF81">
            <v>123298.97649255479</v>
          </cell>
          <cell r="AG81">
            <v>0</v>
          </cell>
          <cell r="AI81">
            <v>0.25</v>
          </cell>
          <cell r="AK81" t="str">
            <v>EBRLP</v>
          </cell>
          <cell r="AL81" t="str">
            <v>Our Lady of the Assumption Catholic Primary</v>
          </cell>
          <cell r="AM81">
            <v>14579.099999999977</v>
          </cell>
          <cell r="AP81" t="str">
            <v>EBRLW</v>
          </cell>
          <cell r="AQ81" t="str">
            <v>Our Lady and St Swithin's Catholic Primary</v>
          </cell>
          <cell r="AT81" t="str">
            <v>EBRLW</v>
          </cell>
          <cell r="AU81" t="str">
            <v>Our Lady and St Swithin's Catholic Primary</v>
          </cell>
          <cell r="AV81">
            <v>8398</v>
          </cell>
          <cell r="AW81" t="str">
            <v>EBRLW</v>
          </cell>
        </row>
        <row r="82">
          <cell r="AD82" t="str">
            <v>EBRLG</v>
          </cell>
          <cell r="AE82" t="str">
            <v>Our Lady of Good Help Catholic Primary</v>
          </cell>
          <cell r="AF82">
            <v>170406.71885181239</v>
          </cell>
          <cell r="AG82">
            <v>0</v>
          </cell>
          <cell r="AI82">
            <v>0.19</v>
          </cell>
          <cell r="AK82" t="str">
            <v>EBRLG</v>
          </cell>
          <cell r="AL82" t="str">
            <v>Our Lady of Good Help Catholic Primary</v>
          </cell>
          <cell r="AM82">
            <v>4384.3299999998417</v>
          </cell>
          <cell r="AP82" t="str">
            <v>EBRLP</v>
          </cell>
          <cell r="AQ82" t="str">
            <v>Our Lady of the Assumption Catholic Primary</v>
          </cell>
          <cell r="AT82" t="str">
            <v>EBRLP</v>
          </cell>
          <cell r="AU82" t="str">
            <v>Our Lady of the Assumption Catholic Primary</v>
          </cell>
          <cell r="AW82" t="str">
            <v>EBRLP</v>
          </cell>
        </row>
        <row r="83">
          <cell r="AD83" t="str">
            <v>EBRLM</v>
          </cell>
          <cell r="AE83" t="str">
            <v>Our Lady Immaculate Catholic Primary</v>
          </cell>
          <cell r="AF83">
            <v>228702.15941705229</v>
          </cell>
          <cell r="AG83">
            <v>0</v>
          </cell>
          <cell r="AI83">
            <v>4804.95</v>
          </cell>
          <cell r="AK83" t="str">
            <v>EBRLM</v>
          </cell>
          <cell r="AL83" t="str">
            <v>Our Lady Immaculate Catholic Primary</v>
          </cell>
          <cell r="AM83">
            <v>8189.1999999999534</v>
          </cell>
          <cell r="AP83" t="str">
            <v>EBRLG</v>
          </cell>
          <cell r="AQ83" t="str">
            <v>Our Lady of Good Help Catholic Primary</v>
          </cell>
          <cell r="AT83" t="str">
            <v>EBRLG</v>
          </cell>
          <cell r="AU83" t="str">
            <v>Our Lady of Good Help Catholic Primary</v>
          </cell>
          <cell r="AW83" t="str">
            <v>EBRLG</v>
          </cell>
        </row>
        <row r="84">
          <cell r="AD84" t="str">
            <v>EBRLB</v>
          </cell>
          <cell r="AE84" t="str">
            <v>Our Lady's Bishop Eton Catholic Primary</v>
          </cell>
          <cell r="AF84">
            <v>466214.88468866597</v>
          </cell>
          <cell r="AG84">
            <v>0</v>
          </cell>
          <cell r="AI84">
            <v>-0.4</v>
          </cell>
          <cell r="AK84" t="str">
            <v>EBRLB</v>
          </cell>
          <cell r="AL84" t="str">
            <v>Our Lady's Bishop Eton Catholic Primary</v>
          </cell>
          <cell r="AM84">
            <v>32027.149999999907</v>
          </cell>
          <cell r="AP84" t="str">
            <v>EBRLM</v>
          </cell>
          <cell r="AQ84" t="str">
            <v>Our Lady Immaculate Catholic Primary</v>
          </cell>
          <cell r="AT84" t="str">
            <v>EBRLM</v>
          </cell>
          <cell r="AU84" t="str">
            <v>Our Lady Immaculate Catholic Primary</v>
          </cell>
          <cell r="AW84" t="str">
            <v>EBRLM</v>
          </cell>
        </row>
        <row r="85">
          <cell r="AD85" t="str">
            <v>EBNRM</v>
          </cell>
          <cell r="AE85" t="str">
            <v>Runnymede Catholic Primary</v>
          </cell>
          <cell r="AF85">
            <v>-180510.95999999993</v>
          </cell>
          <cell r="AG85">
            <v>0</v>
          </cell>
          <cell r="AI85">
            <v>29717.17</v>
          </cell>
          <cell r="AK85" t="str">
            <v>EBNRM</v>
          </cell>
          <cell r="AL85" t="str">
            <v>Runnymede Catholic Primary</v>
          </cell>
          <cell r="AM85">
            <v>-114481.39000000001</v>
          </cell>
          <cell r="AP85" t="str">
            <v>EBRLB</v>
          </cell>
          <cell r="AQ85" t="str">
            <v>Our Lady's Bishop Eton Catholic Primary</v>
          </cell>
          <cell r="AR85">
            <v>18505</v>
          </cell>
          <cell r="AT85" t="str">
            <v>EBRLB</v>
          </cell>
          <cell r="AU85" t="str">
            <v>Our Lady's Bishop Eton Catholic Primary</v>
          </cell>
          <cell r="AV85">
            <v>92445</v>
          </cell>
          <cell r="AW85" t="str">
            <v>EBRLB</v>
          </cell>
          <cell r="AX85">
            <v>25085</v>
          </cell>
        </row>
        <row r="86">
          <cell r="AD86" t="str">
            <v>EBKPA</v>
          </cell>
          <cell r="AE86" t="str">
            <v>Sacred Heart Catholic Primary</v>
          </cell>
          <cell r="AF86">
            <v>-4096.1267282068438</v>
          </cell>
          <cell r="AG86">
            <v>0</v>
          </cell>
          <cell r="AI86">
            <v>0</v>
          </cell>
          <cell r="AK86" t="str">
            <v>EBKPA</v>
          </cell>
          <cell r="AL86" t="str">
            <v>Sacred Heart Catholic Primary</v>
          </cell>
          <cell r="AM86">
            <v>-31990.560000000056</v>
          </cell>
          <cell r="AP86" t="str">
            <v>EBNRM</v>
          </cell>
          <cell r="AQ86" t="str">
            <v>Runnymede Catholic Primary</v>
          </cell>
          <cell r="AT86" t="str">
            <v>EBNRM</v>
          </cell>
          <cell r="AU86" t="str">
            <v>Runnymede Catholic Primary</v>
          </cell>
          <cell r="AW86" t="str">
            <v>EBNRM</v>
          </cell>
        </row>
        <row r="87">
          <cell r="AD87" t="str">
            <v>EBKPE</v>
          </cell>
          <cell r="AE87" t="str">
            <v>St Ambrose's Catholic Primary</v>
          </cell>
          <cell r="AF87">
            <v>-486964.77624510939</v>
          </cell>
          <cell r="AG87">
            <v>0</v>
          </cell>
          <cell r="AI87">
            <v>0</v>
          </cell>
          <cell r="AK87" t="str">
            <v>EBKPE</v>
          </cell>
          <cell r="AL87" t="str">
            <v>St Ambrose's Catholic Primary</v>
          </cell>
          <cell r="AM87">
            <v>10187.89000000013</v>
          </cell>
          <cell r="AP87" t="str">
            <v>EBKPA</v>
          </cell>
          <cell r="AQ87" t="str">
            <v>Sacred Heart Catholic Primary</v>
          </cell>
          <cell r="AT87" t="str">
            <v>EBKPA</v>
          </cell>
          <cell r="AU87" t="str">
            <v>Sacred Heart Catholic Primary</v>
          </cell>
          <cell r="AV87">
            <v>2215</v>
          </cell>
          <cell r="AW87" t="str">
            <v>EBKPA</v>
          </cell>
          <cell r="AX87">
            <v>18496</v>
          </cell>
        </row>
        <row r="88">
          <cell r="AD88" t="str">
            <v>EBKPG</v>
          </cell>
          <cell r="AE88" t="str">
            <v>St Anne's Catholic Primary</v>
          </cell>
          <cell r="AF88">
            <v>26698.834536089154</v>
          </cell>
          <cell r="AG88">
            <v>0</v>
          </cell>
          <cell r="AI88">
            <v>0</v>
          </cell>
          <cell r="AK88" t="str">
            <v>EBKPG</v>
          </cell>
          <cell r="AL88" t="str">
            <v>St Anne's Catholic Primary</v>
          </cell>
          <cell r="AM88">
            <v>-34488.459999999963</v>
          </cell>
          <cell r="AP88" t="str">
            <v>EBKPG</v>
          </cell>
          <cell r="AQ88" t="str">
            <v>St Anne's Catholic Primary</v>
          </cell>
          <cell r="AT88" t="str">
            <v>EBKPG</v>
          </cell>
          <cell r="AU88" t="str">
            <v>St Anne's Catholic Primary</v>
          </cell>
          <cell r="AW88" t="str">
            <v>EBKPG</v>
          </cell>
        </row>
        <row r="89">
          <cell r="AD89" t="str">
            <v>EBRSN</v>
          </cell>
          <cell r="AE89" t="str">
            <v>St Anthony Of Padua Catholic Primary</v>
          </cell>
          <cell r="AF89">
            <v>8761.4951853870007</v>
          </cell>
          <cell r="AG89">
            <v>0</v>
          </cell>
          <cell r="AI89">
            <v>7103.02</v>
          </cell>
          <cell r="AK89" t="str">
            <v>EBRSN</v>
          </cell>
          <cell r="AL89" t="str">
            <v>St Anthony Of Padua Catholic Primary</v>
          </cell>
          <cell r="AM89">
            <v>-7719.5400000001537</v>
          </cell>
          <cell r="AP89" t="str">
            <v>EBRSN</v>
          </cell>
          <cell r="AQ89" t="str">
            <v>St Anthony Of Padua Catholic Primary</v>
          </cell>
          <cell r="AT89" t="str">
            <v>EBRSN</v>
          </cell>
          <cell r="AU89" t="str">
            <v>St Anthony Of Padua Catholic Primary</v>
          </cell>
          <cell r="AV89">
            <v>20469</v>
          </cell>
          <cell r="AW89" t="str">
            <v>EBRSN</v>
          </cell>
          <cell r="AX89">
            <v>2580</v>
          </cell>
        </row>
        <row r="90">
          <cell r="AD90" t="str">
            <v>EBRSS</v>
          </cell>
          <cell r="AE90" t="str">
            <v>St Austin's Catholic Primary</v>
          </cell>
          <cell r="AF90">
            <v>382055.26730392413</v>
          </cell>
          <cell r="AG90">
            <v>0</v>
          </cell>
          <cell r="AI90">
            <v>6429.65</v>
          </cell>
          <cell r="AK90" t="str">
            <v>EBRSS</v>
          </cell>
          <cell r="AL90" t="str">
            <v>St Austin's Catholic Primary</v>
          </cell>
          <cell r="AM90">
            <v>19653.290000000037</v>
          </cell>
          <cell r="AP90" t="str">
            <v>EBRSS</v>
          </cell>
          <cell r="AQ90" t="str">
            <v>St Austin's Catholic Primary</v>
          </cell>
          <cell r="AT90" t="str">
            <v>EBRSS</v>
          </cell>
          <cell r="AU90" t="str">
            <v>St Austin's Catholic Primary</v>
          </cell>
          <cell r="AV90">
            <v>47694</v>
          </cell>
          <cell r="AW90" t="str">
            <v>EBRSS</v>
          </cell>
        </row>
        <row r="91">
          <cell r="AD91" t="str">
            <v>EBKPL</v>
          </cell>
          <cell r="AE91" t="str">
            <v>St Cecilia's Catholic Junior</v>
          </cell>
          <cell r="AF91">
            <v>95405.573873206071</v>
          </cell>
          <cell r="AG91">
            <v>0</v>
          </cell>
          <cell r="AI91">
            <v>12155.81</v>
          </cell>
          <cell r="AK91" t="str">
            <v>EBKPL</v>
          </cell>
          <cell r="AL91" t="str">
            <v>St Cecilia's Catholic Junior</v>
          </cell>
          <cell r="AM91">
            <v>-4332.4300000000512</v>
          </cell>
          <cell r="AP91" t="str">
            <v>EBKPL</v>
          </cell>
          <cell r="AQ91" t="str">
            <v>St Cecilia's Catholic Junior</v>
          </cell>
          <cell r="AT91" t="str">
            <v>EBKPL</v>
          </cell>
          <cell r="AU91" t="str">
            <v>St Cecilia's Catholic Junior</v>
          </cell>
          <cell r="AW91" t="str">
            <v>EBKPL</v>
          </cell>
        </row>
        <row r="92">
          <cell r="AD92" t="str">
            <v>EBDPL</v>
          </cell>
          <cell r="AE92" t="str">
            <v>St Cecilia's Catholic Infant</v>
          </cell>
          <cell r="AF92">
            <v>57816.61657905078</v>
          </cell>
          <cell r="AG92">
            <v>0</v>
          </cell>
          <cell r="AI92">
            <v>0</v>
          </cell>
          <cell r="AK92" t="str">
            <v>EBDPL</v>
          </cell>
          <cell r="AL92" t="str">
            <v>St Cecilia's Catholic Infant</v>
          </cell>
          <cell r="AM92">
            <v>-78415.29999999993</v>
          </cell>
          <cell r="AP92" t="str">
            <v>EBDPL</v>
          </cell>
          <cell r="AQ92" t="str">
            <v>St Cecilia's Catholic Infant</v>
          </cell>
          <cell r="AT92" t="str">
            <v>EBDPL</v>
          </cell>
          <cell r="AU92" t="str">
            <v>St Cecilia's Catholic Infant</v>
          </cell>
          <cell r="AW92" t="str">
            <v>EBDPL</v>
          </cell>
        </row>
        <row r="93">
          <cell r="AD93" t="str">
            <v>EBRTC</v>
          </cell>
          <cell r="AE93" t="str">
            <v>St Charles' Catholic Primary</v>
          </cell>
          <cell r="AF93">
            <v>154164.71551148512</v>
          </cell>
          <cell r="AG93">
            <v>0</v>
          </cell>
          <cell r="AI93">
            <v>-17557.2</v>
          </cell>
          <cell r="AK93" t="str">
            <v>EBRTC</v>
          </cell>
          <cell r="AL93" t="str">
            <v>St Charles' Catholic Primary</v>
          </cell>
          <cell r="AM93">
            <v>30149.530000000144</v>
          </cell>
          <cell r="AP93" t="str">
            <v>EBRTC</v>
          </cell>
          <cell r="AQ93" t="str">
            <v>St Charles' Catholic Primary</v>
          </cell>
          <cell r="AT93" t="str">
            <v>EBRTC</v>
          </cell>
          <cell r="AU93" t="str">
            <v>St Charles' Catholic Primary</v>
          </cell>
          <cell r="AV93">
            <v>40237</v>
          </cell>
          <cell r="AW93" t="str">
            <v>EBRTC</v>
          </cell>
          <cell r="AX93">
            <v>19592</v>
          </cell>
        </row>
        <row r="94">
          <cell r="AD94" t="str">
            <v>EBRPN</v>
          </cell>
          <cell r="AE94" t="str">
            <v>St Christopher's Catholic Primary</v>
          </cell>
          <cell r="AF94">
            <v>17431.306505386194</v>
          </cell>
          <cell r="AG94">
            <v>0</v>
          </cell>
          <cell r="AI94">
            <v>-0.05</v>
          </cell>
          <cell r="AK94" t="str">
            <v>EBRPN</v>
          </cell>
          <cell r="AL94" t="str">
            <v>St Christopher's Catholic Primary</v>
          </cell>
          <cell r="AM94">
            <v>-25946.059999999823</v>
          </cell>
          <cell r="AP94" t="str">
            <v>EBRPN</v>
          </cell>
          <cell r="AQ94" t="str">
            <v>St Christopher's Catholic Primary</v>
          </cell>
          <cell r="AT94" t="str">
            <v>EBRPN</v>
          </cell>
          <cell r="AU94" t="str">
            <v>St Christopher's Catholic Primary</v>
          </cell>
          <cell r="AW94" t="str">
            <v>EBRPN</v>
          </cell>
        </row>
        <row r="95">
          <cell r="AD95" t="str">
            <v>EBRTD</v>
          </cell>
          <cell r="AE95" t="str">
            <v>St Clare's Catholic Primary</v>
          </cell>
          <cell r="AF95">
            <v>253575.25287644853</v>
          </cell>
          <cell r="AG95">
            <v>0</v>
          </cell>
          <cell r="AI95">
            <v>0</v>
          </cell>
          <cell r="AK95" t="str">
            <v>EBRTD</v>
          </cell>
          <cell r="AL95" t="str">
            <v>St Clare's Catholic Primary</v>
          </cell>
          <cell r="AM95">
            <v>846.11999999999534</v>
          </cell>
          <cell r="AP95" t="str">
            <v>EBRTD</v>
          </cell>
          <cell r="AQ95" t="str">
            <v>St Clare's Catholic Primary</v>
          </cell>
          <cell r="AT95" t="str">
            <v>EBRTD</v>
          </cell>
          <cell r="AU95" t="str">
            <v>St Clare's Catholic Primary</v>
          </cell>
          <cell r="AV95">
            <v>32202</v>
          </cell>
          <cell r="AW95" t="str">
            <v>EBRTD</v>
          </cell>
          <cell r="AX95">
            <v>26586</v>
          </cell>
        </row>
        <row r="96">
          <cell r="AD96" t="str">
            <v>EBRTE</v>
          </cell>
          <cell r="AE96" t="str">
            <v>St Cuthbert's Catholic Primary</v>
          </cell>
          <cell r="AF96">
            <v>232665.01846573653</v>
          </cell>
          <cell r="AG96">
            <v>0</v>
          </cell>
          <cell r="AI96">
            <v>0</v>
          </cell>
          <cell r="AK96" t="str">
            <v>EBRTE</v>
          </cell>
          <cell r="AL96" t="str">
            <v>St Cuthbert's Catholic Primary</v>
          </cell>
          <cell r="AM96">
            <v>39765.039999999921</v>
          </cell>
          <cell r="AP96" t="str">
            <v>EBRTE</v>
          </cell>
          <cell r="AQ96" t="str">
            <v>St Cuthbert's Primary</v>
          </cell>
          <cell r="AT96" t="str">
            <v>EBRTE</v>
          </cell>
          <cell r="AU96" t="str">
            <v>St Cuthbert's Primary</v>
          </cell>
          <cell r="AW96" t="str">
            <v>EBRTE</v>
          </cell>
        </row>
        <row r="97">
          <cell r="AD97" t="str">
            <v>EBRPT</v>
          </cell>
          <cell r="AE97" t="str">
            <v>St Finbar's Catholic Primary</v>
          </cell>
          <cell r="AF97">
            <v>114749.34802380204</v>
          </cell>
          <cell r="AG97">
            <v>0</v>
          </cell>
          <cell r="AI97">
            <v>0</v>
          </cell>
          <cell r="AK97" t="str">
            <v>EBRPT</v>
          </cell>
          <cell r="AL97" t="str">
            <v>St Finbar's Catholic Primary</v>
          </cell>
          <cell r="AM97">
            <v>-11518.810000000056</v>
          </cell>
          <cell r="AP97" t="str">
            <v>EBRPT</v>
          </cell>
          <cell r="AQ97" t="str">
            <v>St Finbar's Catholic Primary</v>
          </cell>
          <cell r="AT97" t="str">
            <v>EBRPT</v>
          </cell>
          <cell r="AU97" t="str">
            <v>St Finbar's Catholic Primary</v>
          </cell>
          <cell r="AW97" t="str">
            <v>EBRPT</v>
          </cell>
        </row>
        <row r="98">
          <cell r="AD98" t="str">
            <v>EBKRD</v>
          </cell>
          <cell r="AE98" t="str">
            <v>St Francis De Sales Catholic Junior Mixed</v>
          </cell>
          <cell r="AF98">
            <v>142142.62980470399</v>
          </cell>
          <cell r="AG98">
            <v>0</v>
          </cell>
          <cell r="AI98">
            <v>0</v>
          </cell>
          <cell r="AK98" t="str">
            <v>EBKRD</v>
          </cell>
          <cell r="AL98" t="str">
            <v>St Francis De Sales Catholic Junior Mixed</v>
          </cell>
          <cell r="AM98">
            <v>-8198.9899999997579</v>
          </cell>
          <cell r="AP98" t="str">
            <v>EBKRD</v>
          </cell>
          <cell r="AQ98" t="str">
            <v>St Francis De Sales Catholic Junior Mixed</v>
          </cell>
          <cell r="AR98">
            <v>13066</v>
          </cell>
          <cell r="AT98" t="str">
            <v>EBKRD</v>
          </cell>
          <cell r="AU98" t="str">
            <v>St Francis De Sales Catholic Junior Mixed</v>
          </cell>
          <cell r="AV98">
            <v>111441</v>
          </cell>
          <cell r="AW98" t="str">
            <v>EBKRD</v>
          </cell>
        </row>
        <row r="99">
          <cell r="AD99" t="str">
            <v>EBDRB</v>
          </cell>
          <cell r="AE99" t="str">
            <v>St Francis De Sales Catholic Inf &amp; Nursery</v>
          </cell>
          <cell r="AF99">
            <v>328546.33950900001</v>
          </cell>
          <cell r="AG99">
            <v>0</v>
          </cell>
          <cell r="AI99">
            <v>0</v>
          </cell>
          <cell r="AK99" t="str">
            <v>EBDRB</v>
          </cell>
          <cell r="AL99" t="str">
            <v>St Francis De Sales Catholic Inf &amp; Nursery</v>
          </cell>
          <cell r="AM99">
            <v>-15250.920000000158</v>
          </cell>
          <cell r="AP99" t="str">
            <v>EBDRB</v>
          </cell>
          <cell r="AQ99" t="str">
            <v>St Francis De Sales Catholic Inf &amp; Nursery</v>
          </cell>
          <cell r="AT99" t="str">
            <v>EBDRB</v>
          </cell>
          <cell r="AU99" t="str">
            <v>St Francis De Sales Catholic Inf &amp; Nursery</v>
          </cell>
          <cell r="AW99" t="str">
            <v>EBDRB</v>
          </cell>
        </row>
        <row r="100">
          <cell r="AD100" t="str">
            <v>EBRRH</v>
          </cell>
          <cell r="AE100" t="str">
            <v>St Gregory's Catholic JMI</v>
          </cell>
          <cell r="AF100">
            <v>194587.08196156693</v>
          </cell>
          <cell r="AG100">
            <v>0</v>
          </cell>
          <cell r="AI100">
            <v>5301.48</v>
          </cell>
          <cell r="AK100" t="str">
            <v>EBRRH</v>
          </cell>
          <cell r="AL100" t="str">
            <v>St Gregory's Catholic JMI</v>
          </cell>
          <cell r="AM100">
            <v>58735.889999999898</v>
          </cell>
          <cell r="AP100" t="str">
            <v>EBRRH</v>
          </cell>
          <cell r="AQ100" t="str">
            <v>St Gregory's Catholic JMI</v>
          </cell>
          <cell r="AT100" t="str">
            <v>EBRRH</v>
          </cell>
          <cell r="AU100" t="str">
            <v>St Gregory's Catholic JMI</v>
          </cell>
          <cell r="AW100" t="str">
            <v>EBRRH</v>
          </cell>
        </row>
        <row r="101">
          <cell r="AD101" t="str">
            <v>EBRTH</v>
          </cell>
          <cell r="AE101" t="str">
            <v>St Hugh's Catholic Primary</v>
          </cell>
          <cell r="AF101">
            <v>136455.42809585191</v>
          </cell>
          <cell r="AG101">
            <v>0</v>
          </cell>
          <cell r="AI101">
            <v>54.07</v>
          </cell>
          <cell r="AK101" t="str">
            <v>EBRTH</v>
          </cell>
          <cell r="AL101" t="str">
            <v>St Hugh's Catholic Primary</v>
          </cell>
          <cell r="AM101">
            <v>-42819.869999999995</v>
          </cell>
          <cell r="AP101" t="str">
            <v>EBRTH</v>
          </cell>
          <cell r="AQ101" t="str">
            <v>St Hugh's Catholic Primary</v>
          </cell>
          <cell r="AT101" t="str">
            <v>EBRTH</v>
          </cell>
          <cell r="AU101" t="str">
            <v>St Hugh's Catholic Primary</v>
          </cell>
          <cell r="AV101">
            <v>50293</v>
          </cell>
          <cell r="AW101" t="str">
            <v>EBRTH</v>
          </cell>
          <cell r="AX101">
            <v>56237</v>
          </cell>
        </row>
        <row r="102">
          <cell r="AD102" t="str">
            <v>EBRSK</v>
          </cell>
          <cell r="AE102" t="str">
            <v>St John's Catholic Primary</v>
          </cell>
          <cell r="AF102">
            <v>361240.63308932207</v>
          </cell>
          <cell r="AG102">
            <v>0</v>
          </cell>
          <cell r="AI102">
            <v>37.79</v>
          </cell>
          <cell r="AK102" t="str">
            <v>EBRSK</v>
          </cell>
          <cell r="AL102" t="str">
            <v>St John's Catholic Primary</v>
          </cell>
          <cell r="AM102">
            <v>-12778.739999999991</v>
          </cell>
          <cell r="AP102" t="str">
            <v>EBRSK</v>
          </cell>
          <cell r="AQ102" t="str">
            <v>St John's Catholic JM &amp; Infant</v>
          </cell>
          <cell r="AR102">
            <v>2694</v>
          </cell>
          <cell r="AT102" t="str">
            <v>EBRSK</v>
          </cell>
          <cell r="AU102" t="str">
            <v>St John's Catholic JM &amp; Infant</v>
          </cell>
          <cell r="AV102">
            <v>105558</v>
          </cell>
          <cell r="AW102" t="str">
            <v>EBRSK</v>
          </cell>
          <cell r="AX102">
            <v>55770</v>
          </cell>
        </row>
        <row r="103">
          <cell r="AD103" t="str">
            <v>EBRSX</v>
          </cell>
          <cell r="AE103" t="str">
            <v>St Matthew's Catholic Primary</v>
          </cell>
          <cell r="AF103">
            <v>37805.81907662045</v>
          </cell>
          <cell r="AG103">
            <v>0</v>
          </cell>
          <cell r="AI103">
            <v>0</v>
          </cell>
          <cell r="AK103" t="str">
            <v>EBRSX</v>
          </cell>
          <cell r="AL103" t="str">
            <v>St Matthew's Catholic Primary</v>
          </cell>
          <cell r="AM103">
            <v>6478.1999999997206</v>
          </cell>
          <cell r="AP103" t="str">
            <v>EBRSX</v>
          </cell>
          <cell r="AQ103" t="str">
            <v>St Matthew's Catholic JM &amp; Infant</v>
          </cell>
          <cell r="AT103" t="str">
            <v>EBRSX</v>
          </cell>
          <cell r="AU103" t="str">
            <v>St Matthew's Catholic JM &amp; Infant</v>
          </cell>
          <cell r="AV103">
            <v>11282</v>
          </cell>
          <cell r="AW103" t="str">
            <v>EBRSX</v>
          </cell>
        </row>
        <row r="104">
          <cell r="AD104" t="str">
            <v>EBKSG</v>
          </cell>
          <cell r="AE104" t="str">
            <v>St Michael's Catholic Primary</v>
          </cell>
          <cell r="AF104">
            <v>215389.41609620495</v>
          </cell>
          <cell r="AG104">
            <v>0</v>
          </cell>
          <cell r="AI104">
            <v>4914.87</v>
          </cell>
          <cell r="AK104" t="str">
            <v>EBKSG</v>
          </cell>
          <cell r="AL104" t="str">
            <v>St Michael's Catholic Primary</v>
          </cell>
          <cell r="AM104">
            <v>8388.2499999997672</v>
          </cell>
          <cell r="AP104" t="str">
            <v>EBKSG</v>
          </cell>
          <cell r="AQ104" t="str">
            <v>St Michael's Catholic Primary</v>
          </cell>
          <cell r="AT104" t="str">
            <v>EBKSG</v>
          </cell>
          <cell r="AU104" t="str">
            <v>St Michael's Catholic Primary</v>
          </cell>
          <cell r="AV104">
            <v>33157</v>
          </cell>
          <cell r="AW104" t="str">
            <v>EBKSG</v>
          </cell>
          <cell r="AX104">
            <v>63152</v>
          </cell>
        </row>
        <row r="105">
          <cell r="AD105" t="str">
            <v>EBRSJ</v>
          </cell>
          <cell r="AE105" t="str">
            <v>St Nicholas' Catholic Primary</v>
          </cell>
          <cell r="AF105">
            <v>37234.047553388111</v>
          </cell>
          <cell r="AG105">
            <v>0</v>
          </cell>
          <cell r="AI105">
            <v>-0.27</v>
          </cell>
          <cell r="AK105" t="str">
            <v>EBRSJ</v>
          </cell>
          <cell r="AL105" t="str">
            <v>St Nicholas' Catholic Primary</v>
          </cell>
          <cell r="AM105">
            <v>-95860.770000000019</v>
          </cell>
          <cell r="AP105" t="str">
            <v>EBRSL</v>
          </cell>
          <cell r="AQ105" t="str">
            <v>St Oswald's Primary</v>
          </cell>
          <cell r="AT105" t="str">
            <v>EBRSL</v>
          </cell>
          <cell r="AU105" t="str">
            <v>St Oswald's Primary</v>
          </cell>
          <cell r="AW105" t="str">
            <v>EBRSL</v>
          </cell>
        </row>
        <row r="106">
          <cell r="AD106" t="str">
            <v>EBRSL</v>
          </cell>
          <cell r="AE106" t="str">
            <v>St Oswald's Primary</v>
          </cell>
          <cell r="AF106">
            <v>11868.201467489591</v>
          </cell>
          <cell r="AG106">
            <v>0</v>
          </cell>
          <cell r="AI106">
            <v>-1698.59</v>
          </cell>
          <cell r="AK106" t="str">
            <v>EBRSL</v>
          </cell>
          <cell r="AL106" t="str">
            <v>St Oswald's Primary</v>
          </cell>
          <cell r="AM106">
            <v>21257.489999999758</v>
          </cell>
          <cell r="AP106" t="str">
            <v>EBRTP</v>
          </cell>
          <cell r="AQ106" t="str">
            <v>St Paschal Baylon Catholic Primary</v>
          </cell>
          <cell r="AT106" t="str">
            <v>EBRTP</v>
          </cell>
          <cell r="AU106" t="str">
            <v>St Paschal Baylon Catholic Primary</v>
          </cell>
          <cell r="AV106">
            <v>21026</v>
          </cell>
          <cell r="AW106" t="str">
            <v>EBRTP</v>
          </cell>
          <cell r="AX106">
            <v>37977</v>
          </cell>
        </row>
        <row r="107">
          <cell r="AD107" t="str">
            <v>EBRTP</v>
          </cell>
          <cell r="AE107" t="str">
            <v>St Paschal Baylon Catholic Primary</v>
          </cell>
          <cell r="AF107">
            <v>233113.13650675013</v>
          </cell>
          <cell r="AG107">
            <v>0</v>
          </cell>
          <cell r="AI107">
            <v>0.34</v>
          </cell>
          <cell r="AK107" t="str">
            <v>EBRTP</v>
          </cell>
          <cell r="AL107" t="str">
            <v>St Paschal Baylon Catholic Primary</v>
          </cell>
          <cell r="AM107">
            <v>19203.75</v>
          </cell>
          <cell r="AP107" t="str">
            <v>EBKTB</v>
          </cell>
          <cell r="AQ107" t="str">
            <v>St Patrick's Catholic Primary</v>
          </cell>
          <cell r="AT107" t="str">
            <v>EBKTB</v>
          </cell>
          <cell r="AU107" t="str">
            <v>St Patrick's Catholic Primary</v>
          </cell>
          <cell r="AV107">
            <v>16598</v>
          </cell>
          <cell r="AW107" t="str">
            <v>EBKTB</v>
          </cell>
        </row>
        <row r="108">
          <cell r="AD108" t="str">
            <v>EBKTB</v>
          </cell>
          <cell r="AE108" t="str">
            <v>St Patrick's Catholic Primary</v>
          </cell>
          <cell r="AF108">
            <v>149957.86353800588</v>
          </cell>
          <cell r="AG108">
            <v>0</v>
          </cell>
          <cell r="AI108">
            <v>0</v>
          </cell>
          <cell r="AK108" t="str">
            <v>EBKTB</v>
          </cell>
          <cell r="AL108" t="str">
            <v>St Patrick's Catholic Primary</v>
          </cell>
          <cell r="AM108">
            <v>96810.089999999851</v>
          </cell>
          <cell r="AP108" t="str">
            <v>EBKTD</v>
          </cell>
          <cell r="AQ108" t="str">
            <v>St Paul's Catholic Junior</v>
          </cell>
          <cell r="AT108" t="str">
            <v>EBKTD</v>
          </cell>
          <cell r="AU108" t="str">
            <v>St Paul's Catholic Junior</v>
          </cell>
          <cell r="AV108">
            <v>65465</v>
          </cell>
          <cell r="AW108" t="str">
            <v>EBKTD</v>
          </cell>
          <cell r="AX108">
            <v>15566</v>
          </cell>
        </row>
        <row r="109">
          <cell r="AD109" t="str">
            <v>EBKTD</v>
          </cell>
          <cell r="AE109" t="str">
            <v>St Paul's Catholic Junior</v>
          </cell>
          <cell r="AF109">
            <v>297280.50027974218</v>
          </cell>
          <cell r="AG109">
            <v>0</v>
          </cell>
          <cell r="AI109">
            <v>-55118.67</v>
          </cell>
          <cell r="AK109" t="str">
            <v>EBKTD</v>
          </cell>
          <cell r="AL109" t="str">
            <v>St Paul's Catholic Junior</v>
          </cell>
          <cell r="AM109">
            <v>10338.429999999935</v>
          </cell>
          <cell r="AP109" t="str">
            <v>EBDTD</v>
          </cell>
          <cell r="AQ109" t="str">
            <v>St Paul's and St Timothy's Catholic Infant</v>
          </cell>
          <cell r="AT109" t="str">
            <v>EBDTD</v>
          </cell>
          <cell r="AU109" t="str">
            <v>St Paul's and St Timothy's Catholic Infant</v>
          </cell>
          <cell r="AW109" t="str">
            <v>EBDTD</v>
          </cell>
        </row>
        <row r="110">
          <cell r="AD110" t="str">
            <v>EBDTD</v>
          </cell>
          <cell r="AE110" t="str">
            <v>St Paul's and St Timothy's Catholic Infant</v>
          </cell>
          <cell r="AF110">
            <v>94080.047530877142</v>
          </cell>
          <cell r="AG110">
            <v>0</v>
          </cell>
          <cell r="AI110">
            <v>-0.4</v>
          </cell>
          <cell r="AK110" t="str">
            <v>EBDTD</v>
          </cell>
          <cell r="AL110" t="str">
            <v>St Paul's and St Timothy's Catholic Infant</v>
          </cell>
          <cell r="AM110">
            <v>-33269.759999999776</v>
          </cell>
          <cell r="AP110" t="str">
            <v>EBRTS</v>
          </cell>
          <cell r="AQ110" t="str">
            <v>St Sebastian's Catholic JMI</v>
          </cell>
          <cell r="AT110" t="str">
            <v>EBRTS</v>
          </cell>
          <cell r="AU110" t="str">
            <v>St Sebastian's Catholic JMI</v>
          </cell>
          <cell r="AW110" t="str">
            <v>EBRTS</v>
          </cell>
        </row>
        <row r="111">
          <cell r="AD111" t="str">
            <v>EBRTS</v>
          </cell>
          <cell r="AE111" t="str">
            <v>St Sebastian's Catholic JMI</v>
          </cell>
          <cell r="AF111">
            <v>114003.89823543967</v>
          </cell>
          <cell r="AG111">
            <v>0</v>
          </cell>
          <cell r="AI111">
            <v>0</v>
          </cell>
          <cell r="AK111" t="str">
            <v>EBRTS</v>
          </cell>
          <cell r="AL111" t="str">
            <v>St Sebastian's Catholic JMI</v>
          </cell>
          <cell r="AM111">
            <v>-54524.620000000112</v>
          </cell>
          <cell r="AP111" t="str">
            <v>EBRTL</v>
          </cell>
          <cell r="AQ111" t="str">
            <v>St Teresa's of Lisieux Catholic Primary</v>
          </cell>
          <cell r="AT111" t="str">
            <v>EBRTL</v>
          </cell>
          <cell r="AU111" t="str">
            <v>St Teresa's of Lisieux Catholic Primary</v>
          </cell>
          <cell r="AV111">
            <v>34627</v>
          </cell>
          <cell r="AW111" t="str">
            <v>EBRTL</v>
          </cell>
        </row>
        <row r="112">
          <cell r="AD112" t="str">
            <v>EBRTL</v>
          </cell>
          <cell r="AE112" t="str">
            <v>St Teresa of Lisieux Catholic Primary</v>
          </cell>
          <cell r="AF112">
            <v>153961.99345992884</v>
          </cell>
          <cell r="AG112">
            <v>0</v>
          </cell>
          <cell r="AI112">
            <v>31306.79</v>
          </cell>
          <cell r="AK112" t="str">
            <v>EBRTL</v>
          </cell>
          <cell r="AL112" t="str">
            <v>St Teresa of Lisieux Catholic Primary</v>
          </cell>
          <cell r="AM112">
            <v>-7857.2700000000186</v>
          </cell>
          <cell r="AP112" t="str">
            <v>EBRTV</v>
          </cell>
          <cell r="AQ112" t="str">
            <v>St Vincent de Paul Catholic Primary</v>
          </cell>
          <cell r="AT112" t="str">
            <v>EBRTV</v>
          </cell>
          <cell r="AU112" t="str">
            <v>St Vincent de Paul Catholic Primary</v>
          </cell>
          <cell r="AV112">
            <v>30919</v>
          </cell>
          <cell r="AW112" t="str">
            <v>EBRTV</v>
          </cell>
          <cell r="AX112">
            <v>1104</v>
          </cell>
        </row>
        <row r="113">
          <cell r="AD113" t="str">
            <v>EBRTY</v>
          </cell>
          <cell r="AE113" t="str">
            <v>The Trinity Catholic Primary</v>
          </cell>
          <cell r="AF113">
            <v>-71554.009027821128</v>
          </cell>
          <cell r="AG113">
            <v>0</v>
          </cell>
          <cell r="AI113">
            <v>14953.45</v>
          </cell>
          <cell r="AK113" t="str">
            <v>EBRTY</v>
          </cell>
          <cell r="AL113" t="str">
            <v>The Trinity Catholic Primary</v>
          </cell>
          <cell r="AM113">
            <v>-71808.939999999711</v>
          </cell>
          <cell r="AP113" t="str">
            <v>EBREM</v>
          </cell>
          <cell r="AQ113" t="str">
            <v>Emmaus C of E and Catholic Primary</v>
          </cell>
          <cell r="AT113" t="str">
            <v>EBREM</v>
          </cell>
          <cell r="AU113" t="str">
            <v>Emmaus C of E and Catholic Primary</v>
          </cell>
          <cell r="AV113">
            <v>66680</v>
          </cell>
          <cell r="AW113" t="str">
            <v>EBREM</v>
          </cell>
          <cell r="AX113">
            <v>52600</v>
          </cell>
        </row>
        <row r="114">
          <cell r="AD114" t="str">
            <v>EBRTV</v>
          </cell>
          <cell r="AE114" t="str">
            <v>St Vincent de Paul Catholic Primary</v>
          </cell>
          <cell r="AF114">
            <v>27684.734830912712</v>
          </cell>
          <cell r="AG114">
            <v>0</v>
          </cell>
          <cell r="AI114">
            <v>4</v>
          </cell>
          <cell r="AK114" t="str">
            <v>EBRTV</v>
          </cell>
          <cell r="AL114" t="str">
            <v>St Vincent de Paul Catholic Primary</v>
          </cell>
          <cell r="AM114">
            <v>-14982.470000000205</v>
          </cell>
          <cell r="AP114" t="str">
            <v>EBKFA</v>
          </cell>
          <cell r="AQ114" t="str">
            <v>Faith Primary (Joint Denomination)</v>
          </cell>
          <cell r="AT114" t="str">
            <v>EBKFA</v>
          </cell>
          <cell r="AU114" t="str">
            <v>Faith Primary (Joint Denomination)</v>
          </cell>
          <cell r="AV114">
            <v>13963</v>
          </cell>
          <cell r="AW114" t="str">
            <v>EBKFA</v>
          </cell>
        </row>
        <row r="115">
          <cell r="AD115" t="str">
            <v>EBREM</v>
          </cell>
          <cell r="AE115" t="str">
            <v>Emmaus C of E and Catholic Primary</v>
          </cell>
          <cell r="AF115">
            <v>136540.75720564747</v>
          </cell>
          <cell r="AG115">
            <v>0</v>
          </cell>
          <cell r="AI115">
            <v>0</v>
          </cell>
          <cell r="AK115" t="str">
            <v>EBREM</v>
          </cell>
          <cell r="AL115" t="str">
            <v>Emmaus C of E and Catholic Primary</v>
          </cell>
          <cell r="AM115">
            <v>-40273.320000000065</v>
          </cell>
          <cell r="AP115" t="str">
            <v>EBMSK</v>
          </cell>
          <cell r="AQ115" t="str">
            <v>King David Primary</v>
          </cell>
          <cell r="AT115" t="str">
            <v>EBMSK</v>
          </cell>
          <cell r="AU115" t="str">
            <v>King David Primary</v>
          </cell>
          <cell r="AW115" t="str">
            <v>EBMSK</v>
          </cell>
        </row>
        <row r="116">
          <cell r="AD116" t="str">
            <v>EBKFA</v>
          </cell>
          <cell r="AE116" t="str">
            <v>Faith Primary</v>
          </cell>
          <cell r="AF116">
            <v>211887.56373297342</v>
          </cell>
          <cell r="AG116">
            <v>0</v>
          </cell>
          <cell r="AI116">
            <v>0.19</v>
          </cell>
          <cell r="AK116" t="str">
            <v>EBKFA</v>
          </cell>
          <cell r="AL116" t="str">
            <v>Faith Primary</v>
          </cell>
          <cell r="AM116">
            <v>-4665.0599999999395</v>
          </cell>
          <cell r="AP116" t="str">
            <v>ECBDQ</v>
          </cell>
          <cell r="AQ116" t="str">
            <v>Calderstones</v>
          </cell>
          <cell r="AT116" t="str">
            <v>ECBDQ</v>
          </cell>
          <cell r="AU116" t="str">
            <v>Calderstones</v>
          </cell>
          <cell r="AV116">
            <v>717703</v>
          </cell>
          <cell r="AW116" t="str">
            <v>ECBDQ</v>
          </cell>
          <cell r="AX116">
            <v>329733</v>
          </cell>
        </row>
        <row r="117">
          <cell r="AD117" t="str">
            <v>EBMSK</v>
          </cell>
          <cell r="AE117" t="str">
            <v>King David Primary</v>
          </cell>
          <cell r="AF117">
            <v>-152391.41000000003</v>
          </cell>
          <cell r="AG117">
            <v>0</v>
          </cell>
          <cell r="AI117">
            <v>12798.89</v>
          </cell>
          <cell r="AK117" t="str">
            <v>EBMSK</v>
          </cell>
          <cell r="AL117" t="str">
            <v>King David Primary</v>
          </cell>
          <cell r="AM117">
            <v>37729.870000000112</v>
          </cell>
          <cell r="AP117" t="str">
            <v>ECBLG</v>
          </cell>
          <cell r="AQ117" t="str">
            <v>Gateacre  Academy</v>
          </cell>
          <cell r="AR117">
            <v>118547</v>
          </cell>
          <cell r="AT117" t="str">
            <v>ECBLG</v>
          </cell>
          <cell r="AU117" t="str">
            <v>Gateacre  Academy</v>
          </cell>
          <cell r="AV117">
            <v>430259</v>
          </cell>
          <cell r="AW117" t="str">
            <v>ECBLG</v>
          </cell>
        </row>
        <row r="118">
          <cell r="AD118" t="str">
            <v>ECBBH</v>
          </cell>
          <cell r="AE118" t="str">
            <v>Broadgreen International - Academy December 21</v>
          </cell>
          <cell r="AF118">
            <v>1.3856543281581253</v>
          </cell>
          <cell r="AG118">
            <v>0</v>
          </cell>
          <cell r="AI118">
            <v>9283.85</v>
          </cell>
          <cell r="AK118" t="str">
            <v>ECBBH</v>
          </cell>
          <cell r="AL118" t="str">
            <v>Broadgreen International - Academy December 21</v>
          </cell>
          <cell r="AM118">
            <v>598960.66000000015</v>
          </cell>
          <cell r="AP118" t="str">
            <v>ECCHP</v>
          </cell>
          <cell r="AQ118" t="str">
            <v>Holly Lodge Girls College</v>
          </cell>
          <cell r="AR118">
            <v>86692</v>
          </cell>
          <cell r="AT118" t="str">
            <v>ECCHP</v>
          </cell>
          <cell r="AU118" t="str">
            <v>Holly Lodge Girls College</v>
          </cell>
          <cell r="AV118">
            <v>365347</v>
          </cell>
          <cell r="AW118" t="str">
            <v>ECCHP</v>
          </cell>
          <cell r="AX118">
            <v>10110</v>
          </cell>
        </row>
        <row r="119">
          <cell r="AD119" t="str">
            <v>ECBDQ</v>
          </cell>
          <cell r="AE119" t="str">
            <v>Calderstones</v>
          </cell>
          <cell r="AF119">
            <v>931662.31261106825</v>
          </cell>
          <cell r="AG119">
            <v>117877.25</v>
          </cell>
          <cell r="AI119">
            <v>7232.87</v>
          </cell>
          <cell r="AK119" t="str">
            <v>ECBDQ</v>
          </cell>
          <cell r="AL119" t="str">
            <v>Calderstones</v>
          </cell>
          <cell r="AM119">
            <v>239201.22999999952</v>
          </cell>
          <cell r="AP119" t="str">
            <v>ECDAR</v>
          </cell>
          <cell r="AQ119" t="str">
            <v>Archbishop Blanch</v>
          </cell>
          <cell r="AT119" t="str">
            <v>ECDAR</v>
          </cell>
          <cell r="AU119" t="str">
            <v>Archbishop Blanch</v>
          </cell>
          <cell r="AV119">
            <v>210150</v>
          </cell>
          <cell r="AW119" t="str">
            <v>ECDAR</v>
          </cell>
          <cell r="AX119">
            <v>102341</v>
          </cell>
        </row>
        <row r="120">
          <cell r="AD120" t="str">
            <v>ECBKF</v>
          </cell>
          <cell r="AE120" t="str">
            <v>Fazakerley High - Academy September 21</v>
          </cell>
          <cell r="AF120">
            <v>338.50095794745721</v>
          </cell>
          <cell r="AG120">
            <v>0</v>
          </cell>
          <cell r="AI120">
            <v>1891.88</v>
          </cell>
          <cell r="AK120" t="str">
            <v>ECBKF</v>
          </cell>
          <cell r="AL120" t="str">
            <v>Fazakerley High - Academy September 21</v>
          </cell>
          <cell r="AM120">
            <v>107336.2799999998</v>
          </cell>
          <cell r="AP120" t="str">
            <v>ECFKX</v>
          </cell>
          <cell r="AQ120" t="str">
            <v>King David High</v>
          </cell>
          <cell r="AT120" t="str">
            <v>ECFKX</v>
          </cell>
          <cell r="AU120" t="str">
            <v>King David High</v>
          </cell>
          <cell r="AV120">
            <v>67224</v>
          </cell>
          <cell r="AW120" t="str">
            <v>ECFKX</v>
          </cell>
          <cell r="AX120">
            <v>83315</v>
          </cell>
        </row>
        <row r="121">
          <cell r="AD121" t="str">
            <v>ECBLG</v>
          </cell>
          <cell r="AE121" t="str">
            <v>Gateacre Community Comprehensive</v>
          </cell>
          <cell r="AF121">
            <v>-2987840.3560765763</v>
          </cell>
          <cell r="AG121">
            <v>7647.43</v>
          </cell>
          <cell r="AI121">
            <v>0.1</v>
          </cell>
          <cell r="AK121" t="str">
            <v>ECBLG</v>
          </cell>
          <cell r="AL121" t="str">
            <v>Gateacre Community Comprehensive</v>
          </cell>
          <cell r="AM121">
            <v>-42428.330000000075</v>
          </cell>
          <cell r="AP121" t="str">
            <v>ECEAS</v>
          </cell>
          <cell r="AQ121" t="str">
            <v>Archbishop Beck Catholic High School</v>
          </cell>
          <cell r="AR121">
            <v>33209</v>
          </cell>
          <cell r="AT121" t="str">
            <v>ECEAS</v>
          </cell>
          <cell r="AU121" t="str">
            <v>Archbishop Beck Catholic High School</v>
          </cell>
          <cell r="AV121">
            <v>347407</v>
          </cell>
          <cell r="AW121" t="str">
            <v>ECEAS</v>
          </cell>
          <cell r="AX121">
            <v>258232</v>
          </cell>
        </row>
        <row r="122">
          <cell r="AD122" t="str">
            <v>ECCHP</v>
          </cell>
          <cell r="AE122" t="str">
            <v>Holly Lodge Girls College</v>
          </cell>
          <cell r="AF122">
            <v>-2224907.5142864818</v>
          </cell>
          <cell r="AG122">
            <v>5136.83</v>
          </cell>
          <cell r="AI122">
            <v>1013.51</v>
          </cell>
          <cell r="AK122" t="str">
            <v>ECCHP</v>
          </cell>
          <cell r="AL122" t="str">
            <v>Holly Lodge Girls College</v>
          </cell>
          <cell r="AM122">
            <v>120440.13000000082</v>
          </cell>
          <cell r="AP122" t="str">
            <v>ECEBC</v>
          </cell>
          <cell r="AQ122" t="str">
            <v>Broughton Hall High, A Technology College</v>
          </cell>
          <cell r="AT122" t="str">
            <v>ECEBC</v>
          </cell>
          <cell r="AU122" t="str">
            <v>Broughton Hall High, A Technology College</v>
          </cell>
          <cell r="AV122">
            <v>121490</v>
          </cell>
          <cell r="AW122" t="str">
            <v>ECEBC</v>
          </cell>
          <cell r="AX122">
            <v>188594</v>
          </cell>
        </row>
        <row r="123">
          <cell r="AD123" t="str">
            <v>ECDAR</v>
          </cell>
          <cell r="AE123" t="str">
            <v>Archbishop Blanch C of E VA High</v>
          </cell>
          <cell r="AF123">
            <v>521442.25000000093</v>
          </cell>
          <cell r="AG123">
            <v>0</v>
          </cell>
          <cell r="AI123">
            <v>49306.59</v>
          </cell>
          <cell r="AK123" t="str">
            <v>ECDAR</v>
          </cell>
          <cell r="AL123" t="str">
            <v>Archbishop Blanch C of E VA High</v>
          </cell>
          <cell r="AM123">
            <v>-99289.639999999665</v>
          </cell>
          <cell r="AP123" t="str">
            <v>ECEDA</v>
          </cell>
          <cell r="AQ123" t="str">
            <v>Cardinal Heenan Catholic High</v>
          </cell>
          <cell r="AT123" t="str">
            <v>ECEDA</v>
          </cell>
          <cell r="AU123" t="str">
            <v>Cardinal Heenan Catholic High</v>
          </cell>
          <cell r="AV123">
            <v>380961</v>
          </cell>
          <cell r="AW123" t="str">
            <v>ECEDA</v>
          </cell>
          <cell r="AX123">
            <v>311100</v>
          </cell>
        </row>
        <row r="124">
          <cell r="AD124" t="str">
            <v>ECDSH</v>
          </cell>
          <cell r="AE124" t="str">
            <v>St Hilda's C of E High</v>
          </cell>
          <cell r="AF124">
            <v>680381.83042370738</v>
          </cell>
          <cell r="AG124">
            <v>0</v>
          </cell>
          <cell r="AI124">
            <v>23220</v>
          </cell>
          <cell r="AK124" t="str">
            <v>ECDSH</v>
          </cell>
          <cell r="AL124" t="str">
            <v>St Hilda's C of E High</v>
          </cell>
          <cell r="AM124">
            <v>10855.66</v>
          </cell>
          <cell r="AP124" t="str">
            <v>ECESM</v>
          </cell>
          <cell r="AQ124" t="str">
            <v>St John Bosco</v>
          </cell>
          <cell r="AR124">
            <v>35387</v>
          </cell>
          <cell r="AT124" t="str">
            <v>ECESM</v>
          </cell>
          <cell r="AU124" t="str">
            <v>St John Bosco</v>
          </cell>
          <cell r="AV124">
            <v>341904</v>
          </cell>
          <cell r="AW124" t="str">
            <v>ECESM</v>
          </cell>
          <cell r="AX124">
            <v>226977</v>
          </cell>
        </row>
        <row r="125">
          <cell r="AD125" t="str">
            <v>ECFKX</v>
          </cell>
          <cell r="AE125" t="str">
            <v>King David High</v>
          </cell>
          <cell r="AF125">
            <v>433831.97000000038</v>
          </cell>
          <cell r="AG125">
            <v>0</v>
          </cell>
          <cell r="AI125">
            <v>-17991.650000000001</v>
          </cell>
          <cell r="AK125" t="str">
            <v>ECFKX</v>
          </cell>
          <cell r="AL125" t="str">
            <v>King David High</v>
          </cell>
          <cell r="AM125">
            <v>20795.340000000317</v>
          </cell>
          <cell r="AP125" t="str">
            <v>EDMDF</v>
          </cell>
          <cell r="AQ125" t="str">
            <v xml:space="preserve">Childwall Abbey </v>
          </cell>
          <cell r="AR125">
            <v>98193</v>
          </cell>
          <cell r="AT125" t="str">
            <v>EDMDF</v>
          </cell>
          <cell r="AU125" t="str">
            <v xml:space="preserve">Childwall Abbey </v>
          </cell>
          <cell r="AV125">
            <v>212100</v>
          </cell>
          <cell r="AW125" t="str">
            <v>EDMDF</v>
          </cell>
          <cell r="AX125">
            <v>266619</v>
          </cell>
        </row>
        <row r="126">
          <cell r="AD126" t="str">
            <v>ECEAS</v>
          </cell>
          <cell r="AE126" t="str">
            <v>Archbishop Beck Catholic High</v>
          </cell>
          <cell r="AF126">
            <v>533403.12547314237</v>
          </cell>
          <cell r="AG126">
            <v>0</v>
          </cell>
          <cell r="AI126">
            <v>-5329.6</v>
          </cell>
          <cell r="AK126" t="str">
            <v>ECEAS</v>
          </cell>
          <cell r="AL126" t="str">
            <v>Archbishop Beck Catholic High</v>
          </cell>
          <cell r="AM126">
            <v>-96791.029999999329</v>
          </cell>
          <cell r="AP126" t="str">
            <v>EDMDB</v>
          </cell>
          <cell r="AQ126" t="str">
            <v>Bank View</v>
          </cell>
          <cell r="AR126">
            <v>114041</v>
          </cell>
          <cell r="AT126" t="str">
            <v>EDMDB</v>
          </cell>
          <cell r="AU126" t="str">
            <v>Bank View</v>
          </cell>
          <cell r="AV126">
            <v>304952</v>
          </cell>
          <cell r="AW126" t="str">
            <v>EDMDB</v>
          </cell>
          <cell r="AX126">
            <v>192747</v>
          </cell>
        </row>
        <row r="127">
          <cell r="AD127" t="str">
            <v>ECEBC</v>
          </cell>
          <cell r="AE127" t="str">
            <v>Broughton Hall High</v>
          </cell>
          <cell r="AF127">
            <v>692988.66958731948</v>
          </cell>
          <cell r="AG127">
            <v>0</v>
          </cell>
          <cell r="AI127">
            <v>17298.72</v>
          </cell>
          <cell r="AK127" t="str">
            <v>ECEBC</v>
          </cell>
          <cell r="AL127" t="str">
            <v>Broughton Hall High</v>
          </cell>
          <cell r="AM127">
            <v>126544.55000000075</v>
          </cell>
          <cell r="AP127" t="str">
            <v>EDEDC</v>
          </cell>
          <cell r="AQ127" t="str">
            <v>Clifford Holroyde</v>
          </cell>
          <cell r="AR127">
            <v>46471</v>
          </cell>
          <cell r="AT127" t="str">
            <v>EDEDC</v>
          </cell>
          <cell r="AU127" t="str">
            <v>Clifford Holroyde</v>
          </cell>
          <cell r="AV127">
            <v>99515</v>
          </cell>
          <cell r="AW127" t="str">
            <v>EDEDC</v>
          </cell>
          <cell r="AX127">
            <v>82544</v>
          </cell>
        </row>
        <row r="128">
          <cell r="AD128" t="str">
            <v>ECEDA</v>
          </cell>
          <cell r="AE128" t="str">
            <v>Cardinal Heenan Catholic High</v>
          </cell>
          <cell r="AF128">
            <v>579862.21456101816</v>
          </cell>
          <cell r="AG128">
            <v>0</v>
          </cell>
          <cell r="AI128">
            <v>0.02</v>
          </cell>
          <cell r="AK128" t="str">
            <v>ECEDA</v>
          </cell>
          <cell r="AL128" t="str">
            <v>Cardinal Heenan Catholic High</v>
          </cell>
          <cell r="AM128">
            <v>95596.509999999776</v>
          </cell>
          <cell r="AP128" t="str">
            <v>EDEDE</v>
          </cell>
          <cell r="AQ128" t="str">
            <v>Ernest Cookson</v>
          </cell>
          <cell r="AR128">
            <v>15480</v>
          </cell>
          <cell r="AT128" t="str">
            <v>EDEDE</v>
          </cell>
          <cell r="AU128" t="str">
            <v>Ernest Cookson</v>
          </cell>
          <cell r="AV128">
            <v>37466</v>
          </cell>
          <cell r="AW128" t="str">
            <v>EDEDE</v>
          </cell>
          <cell r="AX128">
            <v>9093</v>
          </cell>
        </row>
        <row r="129">
          <cell r="AD129" t="str">
            <v>ECEND</v>
          </cell>
          <cell r="AE129" t="str">
            <v>Notre Dame Catholic College</v>
          </cell>
          <cell r="AF129">
            <v>271781.5697661899</v>
          </cell>
          <cell r="AG129">
            <v>0</v>
          </cell>
          <cell r="AI129">
            <v>1.1799999999930151</v>
          </cell>
          <cell r="AK129" t="str">
            <v>ECEND</v>
          </cell>
          <cell r="AL129" t="str">
            <v>Notre Dame Catholic College</v>
          </cell>
          <cell r="AM129">
            <v>16920</v>
          </cell>
          <cell r="AP129" t="str">
            <v>EDEDH</v>
          </cell>
          <cell r="AQ129" t="str">
            <v>Hope</v>
          </cell>
          <cell r="AR129">
            <v>9304</v>
          </cell>
          <cell r="AT129" t="str">
            <v>EDEDH</v>
          </cell>
          <cell r="AU129" t="str">
            <v>Hope</v>
          </cell>
          <cell r="AV129">
            <v>64704</v>
          </cell>
          <cell r="AW129" t="str">
            <v>EDEDH</v>
          </cell>
          <cell r="AX129">
            <v>80838</v>
          </cell>
        </row>
        <row r="130">
          <cell r="AD130" t="str">
            <v>ECESM</v>
          </cell>
          <cell r="AE130" t="str">
            <v>St John Bosco Arts College</v>
          </cell>
          <cell r="AF130">
            <v>775649.0580679602</v>
          </cell>
          <cell r="AG130">
            <v>0</v>
          </cell>
          <cell r="AI130">
            <v>111746.29</v>
          </cell>
          <cell r="AK130" t="str">
            <v>ECESM</v>
          </cell>
          <cell r="AL130" t="str">
            <v>St John Bosco Arts College</v>
          </cell>
          <cell r="AM130">
            <v>153820.61999999918</v>
          </cell>
          <cell r="AP130" t="str">
            <v>EDSMD</v>
          </cell>
          <cell r="AQ130" t="str">
            <v xml:space="preserve">Millstead </v>
          </cell>
          <cell r="AT130" t="str">
            <v>EDSMD</v>
          </cell>
          <cell r="AU130" t="str">
            <v xml:space="preserve">Millstead </v>
          </cell>
          <cell r="AW130" t="str">
            <v>EDSMD</v>
          </cell>
        </row>
        <row r="131">
          <cell r="AD131" t="str">
            <v>ECEJN</v>
          </cell>
          <cell r="AE131" t="str">
            <v>St Julie's Catholic High</v>
          </cell>
          <cell r="AF131">
            <v>1339479.616245721</v>
          </cell>
          <cell r="AG131">
            <v>0</v>
          </cell>
          <cell r="AI131">
            <v>73912.11</v>
          </cell>
          <cell r="AK131" t="str">
            <v>ECEJN</v>
          </cell>
          <cell r="AL131" t="str">
            <v>St Julie's Catholic High</v>
          </cell>
          <cell r="AM131">
            <v>-5586.9</v>
          </cell>
          <cell r="AP131" t="str">
            <v>EDSPM</v>
          </cell>
          <cell r="AQ131" t="str">
            <v>Palmerston</v>
          </cell>
          <cell r="AT131" t="str">
            <v>EDSPM</v>
          </cell>
          <cell r="AU131" t="str">
            <v>Palmerston</v>
          </cell>
          <cell r="AW131" t="str">
            <v>EDSPM</v>
          </cell>
        </row>
        <row r="132">
          <cell r="AD132" t="str">
            <v>EDDRA</v>
          </cell>
          <cell r="AE132" t="str">
            <v>Abbots Lea Special School</v>
          </cell>
          <cell r="AF132">
            <v>335645.75999999774</v>
          </cell>
          <cell r="AG132">
            <v>0</v>
          </cell>
          <cell r="AI132">
            <v>3115.37</v>
          </cell>
          <cell r="AK132" t="str">
            <v>EDDRA</v>
          </cell>
          <cell r="AL132" t="str">
            <v>Abbots Lea Special School</v>
          </cell>
          <cell r="AM132">
            <v>0</v>
          </cell>
          <cell r="AP132" t="str">
            <v>EDSPS</v>
          </cell>
          <cell r="AQ132" t="str">
            <v>Princes</v>
          </cell>
          <cell r="AT132" t="str">
            <v>EDSPS</v>
          </cell>
          <cell r="AU132" t="str">
            <v>Princes</v>
          </cell>
          <cell r="AV132">
            <v>115452</v>
          </cell>
          <cell r="AW132" t="str">
            <v>EDSPS</v>
          </cell>
          <cell r="AX132">
            <v>102826</v>
          </cell>
        </row>
        <row r="133">
          <cell r="AD133" t="str">
            <v>EDMDF</v>
          </cell>
          <cell r="AE133" t="str">
            <v>Childwall Abbey (Aigburth High)</v>
          </cell>
          <cell r="AF133">
            <v>143993.48146786581</v>
          </cell>
          <cell r="AG133">
            <v>4150.22</v>
          </cell>
          <cell r="AI133">
            <v>0</v>
          </cell>
          <cell r="AK133" t="str">
            <v>EDMDF</v>
          </cell>
          <cell r="AL133" t="str">
            <v>Childwall Abbey (Aigburth High)</v>
          </cell>
          <cell r="AM133">
            <v>30199.059999999823</v>
          </cell>
          <cell r="AP133" t="str">
            <v>EDSRB</v>
          </cell>
          <cell r="AQ133" t="str">
            <v>Redbridge</v>
          </cell>
          <cell r="AT133" t="str">
            <v>EDSRB</v>
          </cell>
          <cell r="AU133" t="str">
            <v>Redbridge</v>
          </cell>
          <cell r="AW133" t="str">
            <v>EDSRB</v>
          </cell>
        </row>
        <row r="134">
          <cell r="AD134" t="str">
            <v>EDMDB</v>
          </cell>
          <cell r="AE134" t="str">
            <v>Bank View</v>
          </cell>
          <cell r="AF134">
            <v>483401.75937731448</v>
          </cell>
          <cell r="AG134">
            <v>79034.86</v>
          </cell>
          <cell r="AI134">
            <v>11236.72</v>
          </cell>
          <cell r="AK134" t="str">
            <v>EDMDB</v>
          </cell>
          <cell r="AL134" t="str">
            <v>Bank View</v>
          </cell>
          <cell r="AM134">
            <v>53287.470000000671</v>
          </cell>
          <cell r="AP134" t="str">
            <v>EDPDS</v>
          </cell>
          <cell r="AQ134" t="str">
            <v>Sandfield Park</v>
          </cell>
          <cell r="AR134">
            <v>16270</v>
          </cell>
          <cell r="AT134" t="str">
            <v>EDPDS</v>
          </cell>
          <cell r="AU134" t="str">
            <v>Sandfield Park</v>
          </cell>
          <cell r="AV134">
            <v>144899</v>
          </cell>
          <cell r="AW134" t="str">
            <v>EDPDS</v>
          </cell>
          <cell r="AX134">
            <v>40092</v>
          </cell>
        </row>
        <row r="135">
          <cell r="AD135" t="str">
            <v>EDEDC</v>
          </cell>
          <cell r="AE135" t="str">
            <v>Clifford Holroyde</v>
          </cell>
          <cell r="AF135">
            <v>23509.30914021784</v>
          </cell>
          <cell r="AG135">
            <v>4508.53</v>
          </cell>
          <cell r="AI135">
            <v>-1541.1</v>
          </cell>
          <cell r="AK135" t="str">
            <v>EDEDC</v>
          </cell>
          <cell r="AL135" t="str">
            <v>Clifford Holroyde</v>
          </cell>
          <cell r="AM135">
            <v>23612.84999999986</v>
          </cell>
          <cell r="AP135" t="str">
            <v>EDERL</v>
          </cell>
          <cell r="AQ135" t="str">
            <v>Woolton High</v>
          </cell>
          <cell r="AR135">
            <v>30796</v>
          </cell>
          <cell r="AT135" t="str">
            <v>EDERL</v>
          </cell>
          <cell r="AU135" t="str">
            <v>Woolton High</v>
          </cell>
          <cell r="AV135">
            <v>84852</v>
          </cell>
          <cell r="AW135" t="str">
            <v>EDERL</v>
          </cell>
          <cell r="AX135">
            <v>73816</v>
          </cell>
        </row>
        <row r="136">
          <cell r="AD136" t="str">
            <v>EDEDE</v>
          </cell>
          <cell r="AE136" t="str">
            <v>Ernest Cookson</v>
          </cell>
          <cell r="AF136">
            <v>109164.70848682243</v>
          </cell>
          <cell r="AG136">
            <v>59908.06</v>
          </cell>
          <cell r="AI136">
            <v>6630.85</v>
          </cell>
          <cell r="AK136" t="str">
            <v>EDEDE</v>
          </cell>
          <cell r="AL136" t="str">
            <v>Ernest Cookson</v>
          </cell>
          <cell r="AM136">
            <v>36649.059999999823</v>
          </cell>
          <cell r="AP136" t="str">
            <v>EEGDV</v>
          </cell>
          <cell r="AQ136" t="str">
            <v>New Heights</v>
          </cell>
          <cell r="AT136" t="str">
            <v>EEGDV</v>
          </cell>
          <cell r="AU136" t="str">
            <v>New Heights</v>
          </cell>
          <cell r="AV136">
            <v>67253</v>
          </cell>
          <cell r="AW136" t="str">
            <v>EEGDV</v>
          </cell>
          <cell r="AX136">
            <v>90819</v>
          </cell>
        </row>
        <row r="137">
          <cell r="AD137" t="str">
            <v>EDEDH</v>
          </cell>
          <cell r="AE137" t="str">
            <v>Hope</v>
          </cell>
          <cell r="AF137">
            <v>95222.239123595762</v>
          </cell>
          <cell r="AG137">
            <v>48598.26</v>
          </cell>
          <cell r="AI137">
            <v>0</v>
          </cell>
          <cell r="AK137" t="str">
            <v>EDEDH</v>
          </cell>
          <cell r="AL137" t="str">
            <v>Hope</v>
          </cell>
          <cell r="AM137">
            <v>22109.709999999963</v>
          </cell>
          <cell r="AQ137" t="str">
            <v>Total</v>
          </cell>
          <cell r="AR137">
            <v>1187586</v>
          </cell>
        </row>
        <row r="138">
          <cell r="AD138" t="str">
            <v>EDSMD</v>
          </cell>
          <cell r="AE138" t="str">
            <v>Millstead Special Needs Primary</v>
          </cell>
          <cell r="AF138">
            <v>-212862.16135458119</v>
          </cell>
          <cell r="AG138">
            <v>2304.42</v>
          </cell>
          <cell r="AI138">
            <v>2412.75</v>
          </cell>
          <cell r="AK138" t="str">
            <v>EDSMD</v>
          </cell>
          <cell r="AL138" t="str">
            <v>Millstead Special Needs Primary</v>
          </cell>
          <cell r="AM138">
            <v>-365080.98</v>
          </cell>
          <cell r="AU138" t="str">
            <v>Total</v>
          </cell>
          <cell r="AV138">
            <v>7683070</v>
          </cell>
        </row>
        <row r="139">
          <cell r="AD139" t="str">
            <v>EDSPM</v>
          </cell>
          <cell r="AE139" t="str">
            <v>Palmerston</v>
          </cell>
          <cell r="AF139">
            <v>463240.02134639502</v>
          </cell>
          <cell r="AG139">
            <v>27320.27</v>
          </cell>
          <cell r="AI139">
            <v>2730.01</v>
          </cell>
          <cell r="AK139" t="str">
            <v>EDSPM</v>
          </cell>
          <cell r="AL139" t="str">
            <v>Palmerston</v>
          </cell>
          <cell r="AM139">
            <v>-56427.209999999963</v>
          </cell>
        </row>
        <row r="140">
          <cell r="AD140" t="str">
            <v>EDSPS</v>
          </cell>
          <cell r="AE140" t="str">
            <v>Princes Primary</v>
          </cell>
          <cell r="AF140">
            <v>275960.68283015903</v>
          </cell>
          <cell r="AG140">
            <v>13118.04</v>
          </cell>
          <cell r="AI140">
            <v>-64828.480000000003</v>
          </cell>
          <cell r="AK140" t="str">
            <v>EDSPS</v>
          </cell>
          <cell r="AL140" t="str">
            <v>Princes Primary</v>
          </cell>
          <cell r="AM140">
            <v>26409.290000000037</v>
          </cell>
        </row>
        <row r="141">
          <cell r="AD141" t="str">
            <v>EDSRB</v>
          </cell>
          <cell r="AE141" t="str">
            <v>Redbridge High</v>
          </cell>
          <cell r="AF141">
            <v>-255003.23166041612</v>
          </cell>
          <cell r="AG141">
            <v>38680.769999999997</v>
          </cell>
          <cell r="AI141">
            <v>1366.05</v>
          </cell>
          <cell r="AK141" t="str">
            <v>EDSRB</v>
          </cell>
          <cell r="AL141" t="str">
            <v>Redbridge High</v>
          </cell>
          <cell r="AM141">
            <v>-223069.16999999993</v>
          </cell>
        </row>
        <row r="142">
          <cell r="AD142" t="str">
            <v>EDPDS</v>
          </cell>
          <cell r="AE142" t="str">
            <v>Sandfield Park</v>
          </cell>
          <cell r="AF142">
            <v>726648.33783060708</v>
          </cell>
          <cell r="AG142">
            <v>134280.93</v>
          </cell>
          <cell r="AI142">
            <v>19942.57</v>
          </cell>
          <cell r="AK142" t="str">
            <v>EDPDS</v>
          </cell>
          <cell r="AL142" t="str">
            <v>Sandfield Park</v>
          </cell>
          <cell r="AM142">
            <v>142605.74000000069</v>
          </cell>
        </row>
        <row r="143">
          <cell r="AD143" t="str">
            <v>EDERL</v>
          </cell>
          <cell r="AE143" t="str">
            <v>Woolton High</v>
          </cell>
          <cell r="AF143">
            <v>144721.18884157215</v>
          </cell>
          <cell r="AG143">
            <v>45411.86</v>
          </cell>
          <cell r="AI143">
            <v>0</v>
          </cell>
          <cell r="AK143" t="str">
            <v>EDERL</v>
          </cell>
          <cell r="AL143" t="str">
            <v>Woolton High</v>
          </cell>
          <cell r="AM143">
            <v>40350.729999999981</v>
          </cell>
        </row>
        <row r="144">
          <cell r="AD144" t="str">
            <v>EEGDV</v>
          </cell>
          <cell r="AE144" t="str">
            <v>New Heights High</v>
          </cell>
          <cell r="AF144">
            <v>317220.12739045452</v>
          </cell>
          <cell r="AG144">
            <v>13853.59</v>
          </cell>
          <cell r="AI144">
            <v>1567.62</v>
          </cell>
          <cell r="AK144" t="str">
            <v>EEGDV</v>
          </cell>
          <cell r="AL144" t="str">
            <v>New Heights High</v>
          </cell>
          <cell r="AM144">
            <v>39527.100000000093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turn 10.11"/>
      <sheetName val="Budgets"/>
      <sheetName val="Lists"/>
      <sheetName val="All Schools"/>
      <sheetName val="Table 2 CFR Order"/>
      <sheetName val="Table 2 Code Order"/>
      <sheetName val="ECDAR"/>
      <sheetName val="Adjusted balances 09-10"/>
      <sheetName val="Adjusted balances 10-11"/>
      <sheetName val="SAP Download"/>
      <sheetName val="SAP Capital"/>
      <sheetName val="Sheet5"/>
      <sheetName val="Sheet4"/>
      <sheetName val="EBMSK"/>
      <sheetName val="Checks to SAP"/>
      <sheetName val="Variance Checks"/>
      <sheetName val="Sheet1"/>
      <sheetName val="Data"/>
      <sheetName val="Code Map"/>
      <sheetName val="NON TABLE 2 RO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31">
          <cell r="J131">
            <v>219651.79000000004</v>
          </cell>
        </row>
      </sheetData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07 Summary"/>
      <sheetName val="Monitor (ALL SCHOOLS)"/>
      <sheetName val="Balance Breakdown"/>
      <sheetName val="School Budgets"/>
      <sheetName val="Form 1 Template"/>
      <sheetName val="Individual School"/>
      <sheetName val="BExRepositorySheet"/>
      <sheetName val="Individual School Summary"/>
      <sheetName val="School Visit Record"/>
      <sheetName val="Health Check"/>
      <sheetName val="General Data"/>
      <sheetName val="Log"/>
      <sheetName val="Risk Rating"/>
      <sheetName val="SIMS Info"/>
      <sheetName val="RAG Rating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C4" t="str">
            <v>EANCH</v>
          </cell>
          <cell r="D4">
            <v>57199</v>
          </cell>
          <cell r="E4" t="str">
            <v>Chatham Place Nursery School</v>
          </cell>
          <cell r="F4">
            <v>53</v>
          </cell>
        </row>
        <row r="5">
          <cell r="C5" t="str">
            <v>EANEA</v>
          </cell>
          <cell r="D5">
            <v>57199</v>
          </cell>
          <cell r="E5" t="str">
            <v>East Prescot Road Nursery</v>
          </cell>
          <cell r="F5">
            <v>123</v>
          </cell>
        </row>
        <row r="6">
          <cell r="C6" t="str">
            <v>EANEV</v>
          </cell>
          <cell r="D6">
            <v>57199</v>
          </cell>
          <cell r="E6" t="str">
            <v>Everton Early Childhood Centre</v>
          </cell>
          <cell r="F6"/>
        </row>
        <row r="7">
          <cell r="C7" t="str">
            <v>EANST</v>
          </cell>
          <cell r="D7">
            <v>57199</v>
          </cell>
          <cell r="E7" t="str">
            <v>ELLERGREEN NURSERY SCHOOL AND CHILDCARE CENTRE</v>
          </cell>
          <cell r="F7">
            <v>137</v>
          </cell>
        </row>
        <row r="8">
          <cell r="C8" t="str">
            <v>EANAB</v>
          </cell>
          <cell r="D8">
            <v>57199</v>
          </cell>
          <cell r="E8" t="str">
            <v>Abercromby Nursery School</v>
          </cell>
          <cell r="F8">
            <v>71</v>
          </cell>
        </row>
        <row r="9">
          <cell r="C9" t="str">
            <v>EBNCV</v>
          </cell>
          <cell r="D9">
            <v>57199</v>
          </cell>
          <cell r="E9" t="str">
            <v>Childwall Valley C.P. School</v>
          </cell>
          <cell r="F9">
            <v>393</v>
          </cell>
        </row>
        <row r="10">
          <cell r="C10" t="str">
            <v>EBQMA</v>
          </cell>
          <cell r="D10">
            <v>57199</v>
          </cell>
          <cell r="E10" t="str">
            <v>St. Margaret's Anfield CE Primary</v>
          </cell>
          <cell r="F10">
            <v>846</v>
          </cell>
        </row>
        <row r="11">
          <cell r="C11" t="str">
            <v>EBRAA</v>
          </cell>
          <cell r="D11">
            <v>57199</v>
          </cell>
          <cell r="E11" t="str">
            <v>All Saint's Catholic Primary</v>
          </cell>
          <cell r="F11">
            <v>859</v>
          </cell>
        </row>
        <row r="12">
          <cell r="C12" t="str">
            <v>EBNMS</v>
          </cell>
          <cell r="D12">
            <v>57199</v>
          </cell>
          <cell r="E12" t="str">
            <v>Mosspits Lane Primary School</v>
          </cell>
          <cell r="F12">
            <v>820</v>
          </cell>
        </row>
        <row r="13">
          <cell r="C13" t="str">
            <v>EBNBN</v>
          </cell>
          <cell r="D13">
            <v>57199</v>
          </cell>
          <cell r="E13" t="str">
            <v>BANKS ROAD JMI</v>
          </cell>
          <cell r="F13">
            <v>559</v>
          </cell>
        </row>
        <row r="14">
          <cell r="C14" t="str">
            <v>EBNWL</v>
          </cell>
          <cell r="D14">
            <v>57199</v>
          </cell>
          <cell r="E14" t="str">
            <v>Woolton Primary School</v>
          </cell>
          <cell r="F14">
            <v>1282</v>
          </cell>
        </row>
        <row r="15">
          <cell r="C15" t="str">
            <v>EBNBR</v>
          </cell>
          <cell r="D15">
            <v>57199</v>
          </cell>
          <cell r="E15" t="str">
            <v>Barlows  Primary School</v>
          </cell>
          <cell r="F15">
            <v>875</v>
          </cell>
        </row>
        <row r="16">
          <cell r="C16" t="str">
            <v>EBNRT</v>
          </cell>
          <cell r="D16">
            <v>57199</v>
          </cell>
          <cell r="E16" t="str">
            <v>Rudston Primary School</v>
          </cell>
          <cell r="F16">
            <v>888</v>
          </cell>
        </row>
        <row r="17">
          <cell r="C17" t="str">
            <v>EBNBE</v>
          </cell>
          <cell r="D17">
            <v>57199</v>
          </cell>
          <cell r="E17" t="str">
            <v>BELLE VALE COMMUNITY PRIMARY</v>
          </cell>
          <cell r="F17">
            <v>500</v>
          </cell>
        </row>
        <row r="18">
          <cell r="C18" t="str">
            <v>EBHBL</v>
          </cell>
          <cell r="D18">
            <v>57199</v>
          </cell>
          <cell r="E18" t="str">
            <v>Blackmoor Park Junior School</v>
          </cell>
          <cell r="F18">
            <v>710</v>
          </cell>
        </row>
        <row r="19">
          <cell r="C19" t="str">
            <v>EBNAX</v>
          </cell>
          <cell r="D19">
            <v>57199</v>
          </cell>
          <cell r="E19" t="str">
            <v>Anfield Road Primary School</v>
          </cell>
          <cell r="F19">
            <v>1136</v>
          </cell>
        </row>
        <row r="20">
          <cell r="C20" t="str">
            <v>EBHBK</v>
          </cell>
          <cell r="D20">
            <v>57199</v>
          </cell>
          <cell r="E20" t="str">
            <v>Booker Avenue Junior School</v>
          </cell>
          <cell r="F20">
            <v>718</v>
          </cell>
        </row>
        <row r="21">
          <cell r="C21" t="str">
            <v>EBRAB</v>
          </cell>
          <cell r="D21">
            <v>57199</v>
          </cell>
          <cell r="E21" t="str">
            <v>Blessed Sacrament Catholic Primary School</v>
          </cell>
          <cell r="F21">
            <v>1487</v>
          </cell>
        </row>
        <row r="22">
          <cell r="C22" t="str">
            <v>EBNAJ</v>
          </cell>
          <cell r="D22">
            <v>57199</v>
          </cell>
          <cell r="E22" t="str">
            <v>Corinthian CP JMI School</v>
          </cell>
          <cell r="F22">
            <v>807</v>
          </cell>
        </row>
        <row r="23">
          <cell r="C23" t="str">
            <v>EBNDD</v>
          </cell>
          <cell r="D23">
            <v>57199</v>
          </cell>
          <cell r="E23" t="str">
            <v>Dovedale Primary School</v>
          </cell>
          <cell r="F23">
            <v>1536</v>
          </cell>
        </row>
        <row r="24">
          <cell r="C24" t="str">
            <v>EBHGL</v>
          </cell>
          <cell r="D24">
            <v>57199</v>
          </cell>
          <cell r="E24" t="str">
            <v>GILMOUR JUNIOR SCHOOL</v>
          </cell>
          <cell r="F24">
            <v>598</v>
          </cell>
        </row>
        <row r="25">
          <cell r="C25" t="str">
            <v>EBBGL</v>
          </cell>
          <cell r="D25">
            <v>57199</v>
          </cell>
          <cell r="E25" t="str">
            <v>GILMOUR SOUTHBANK INFANTS</v>
          </cell>
          <cell r="F25">
            <v>586</v>
          </cell>
        </row>
        <row r="26">
          <cell r="C26" t="str">
            <v>EBNSP</v>
          </cell>
          <cell r="D26">
            <v>57199</v>
          </cell>
          <cell r="E26" t="str">
            <v>SPRINGWOOD HEATH PRIMARY SCHOOL</v>
          </cell>
          <cell r="F26">
            <v>500</v>
          </cell>
        </row>
        <row r="27">
          <cell r="C27" t="str">
            <v>EBNHN</v>
          </cell>
          <cell r="D27">
            <v>57199</v>
          </cell>
          <cell r="E27" t="str">
            <v>Hunts Cross Primary School</v>
          </cell>
          <cell r="F27">
            <v>598</v>
          </cell>
        </row>
        <row r="28">
          <cell r="C28" t="str">
            <v>EBNKN</v>
          </cell>
          <cell r="D28">
            <v>57199</v>
          </cell>
          <cell r="E28" t="str">
            <v>Knotty Ash CP JMI School</v>
          </cell>
          <cell r="F28">
            <v>493</v>
          </cell>
        </row>
        <row r="29">
          <cell r="C29" t="str">
            <v>EBHLS</v>
          </cell>
          <cell r="D29">
            <v>57199</v>
          </cell>
          <cell r="E29" t="str">
            <v>Lister CP Junior School</v>
          </cell>
          <cell r="F29">
            <v>428</v>
          </cell>
        </row>
        <row r="30">
          <cell r="C30" t="str">
            <v>EBBLS</v>
          </cell>
          <cell r="D30">
            <v>57199</v>
          </cell>
          <cell r="E30" t="str">
            <v>Lister C.P. Infants</v>
          </cell>
          <cell r="F30">
            <v>411</v>
          </cell>
        </row>
        <row r="31">
          <cell r="C31" t="str">
            <v>EBNMH</v>
          </cell>
          <cell r="D31">
            <v>57199</v>
          </cell>
          <cell r="E31" t="str">
            <v>Matthew Arnold School</v>
          </cell>
          <cell r="F31">
            <v>423</v>
          </cell>
        </row>
        <row r="32">
          <cell r="C32" t="str">
            <v>EBNNR</v>
          </cell>
          <cell r="D32">
            <v>57199</v>
          </cell>
          <cell r="E32" t="str">
            <v>Northcote CP JMI School</v>
          </cell>
          <cell r="F32">
            <v>865</v>
          </cell>
        </row>
        <row r="33">
          <cell r="C33" t="str">
            <v>EBNNT</v>
          </cell>
          <cell r="D33">
            <v>57199</v>
          </cell>
          <cell r="E33" t="str">
            <v>Northway Primary &amp; Nurs School</v>
          </cell>
          <cell r="F33">
            <v>785</v>
          </cell>
        </row>
        <row r="34">
          <cell r="C34" t="str">
            <v>EBNPL</v>
          </cell>
          <cell r="D34">
            <v>57199</v>
          </cell>
          <cell r="E34" t="str">
            <v>Pleasant Street CP  School</v>
          </cell>
          <cell r="F34">
            <v>452</v>
          </cell>
        </row>
        <row r="35">
          <cell r="C35" t="str">
            <v>EBNWH</v>
          </cell>
          <cell r="D35">
            <v>57199</v>
          </cell>
          <cell r="E35" t="str">
            <v>Whitefield Primary School</v>
          </cell>
          <cell r="F35">
            <v>563</v>
          </cell>
        </row>
        <row r="36">
          <cell r="C36" t="str">
            <v>EBNRA</v>
          </cell>
          <cell r="D36">
            <v>57199</v>
          </cell>
          <cell r="E36" t="str">
            <v>Ranworth Square Primary School</v>
          </cell>
          <cell r="F36">
            <v>441</v>
          </cell>
        </row>
        <row r="37">
          <cell r="C37" t="str">
            <v>EBBSD</v>
          </cell>
          <cell r="D37">
            <v>57199</v>
          </cell>
          <cell r="E37" t="str">
            <v>SUDLEY INFANT SCHOOL</v>
          </cell>
          <cell r="F37">
            <v>720</v>
          </cell>
        </row>
        <row r="38">
          <cell r="C38" t="str">
            <v>EBNRC</v>
          </cell>
          <cell r="D38">
            <v>57199</v>
          </cell>
          <cell r="E38" t="str">
            <v>Rice Lane Primary</v>
          </cell>
          <cell r="F38">
            <v>1295</v>
          </cell>
        </row>
        <row r="39">
          <cell r="C39" t="str">
            <v>EBNWN</v>
          </cell>
          <cell r="D39">
            <v>57199</v>
          </cell>
          <cell r="E39" t="str">
            <v>Windsor CP JMI School</v>
          </cell>
          <cell r="F39">
            <v>457</v>
          </cell>
        </row>
        <row r="40">
          <cell r="C40" t="str">
            <v>EBNML</v>
          </cell>
          <cell r="D40">
            <v>57199</v>
          </cell>
          <cell r="E40" t="str">
            <v>MIDDLEFIELD COMMUNITY PRIMARY</v>
          </cell>
          <cell r="F40">
            <v>642</v>
          </cell>
        </row>
        <row r="41">
          <cell r="C41" t="str">
            <v>EBBBL</v>
          </cell>
          <cell r="D41">
            <v>57199</v>
          </cell>
          <cell r="E41" t="str">
            <v>Blackmoor Park CP Infant Sch</v>
          </cell>
          <cell r="F41">
            <v>673</v>
          </cell>
        </row>
        <row r="42">
          <cell r="C42" t="str">
            <v>EBBBK</v>
          </cell>
          <cell r="D42">
            <v>57199</v>
          </cell>
          <cell r="E42" t="str">
            <v>Booker Avenue Infants School</v>
          </cell>
          <cell r="F42">
            <v>600</v>
          </cell>
        </row>
        <row r="43">
          <cell r="C43" t="str">
            <v>EBRHF</v>
          </cell>
          <cell r="D43">
            <v>57199</v>
          </cell>
          <cell r="E43" t="str">
            <v>Holy Family</v>
          </cell>
          <cell r="F43">
            <v>455</v>
          </cell>
        </row>
        <row r="44">
          <cell r="C44" t="str">
            <v>EBHSD</v>
          </cell>
          <cell r="D44">
            <v>57199</v>
          </cell>
          <cell r="E44" t="str">
            <v>SUDLEY JUNIOR SCHOOL</v>
          </cell>
          <cell r="F44">
            <v>712</v>
          </cell>
        </row>
        <row r="45">
          <cell r="C45" t="str">
            <v>EBNNP</v>
          </cell>
          <cell r="D45">
            <v>57199</v>
          </cell>
          <cell r="E45" t="str">
            <v>NORMAN PANNELL SCHOOL</v>
          </cell>
          <cell r="F45">
            <v>373</v>
          </cell>
        </row>
        <row r="46">
          <cell r="C46" t="str">
            <v>EBNGW</v>
          </cell>
          <cell r="D46">
            <v>57199</v>
          </cell>
          <cell r="E46" t="str">
            <v>Gwladys Street Primary/Nursery</v>
          </cell>
          <cell r="F46">
            <v>770</v>
          </cell>
        </row>
        <row r="47">
          <cell r="C47" t="str">
            <v>EBNDG</v>
          </cell>
          <cell r="D47">
            <v>57199</v>
          </cell>
          <cell r="E47" t="str">
            <v>Broadgreen Primary School</v>
          </cell>
          <cell r="F47">
            <v>472</v>
          </cell>
        </row>
        <row r="48">
          <cell r="C48" t="str">
            <v>EBNDC</v>
          </cell>
          <cell r="D48">
            <v>57199</v>
          </cell>
          <cell r="E48" t="str">
            <v>Dovecot JMI School</v>
          </cell>
          <cell r="F48">
            <v>295</v>
          </cell>
        </row>
        <row r="49">
          <cell r="C49" t="str">
            <v>EBHLX</v>
          </cell>
          <cell r="D49">
            <v>57199</v>
          </cell>
          <cell r="E49" t="str">
            <v>LAWRENCE COMMUNITY PRIMARY SCH</v>
          </cell>
          <cell r="F49">
            <v>849</v>
          </cell>
        </row>
        <row r="50">
          <cell r="C50" t="str">
            <v>EBNHV</v>
          </cell>
          <cell r="D50">
            <v>57199</v>
          </cell>
          <cell r="E50" t="str">
            <v>FOUR OAKS PRIMARY SCHOOL</v>
          </cell>
          <cell r="F50">
            <v>578</v>
          </cell>
        </row>
        <row r="51">
          <cell r="C51" t="str">
            <v>EBHMB</v>
          </cell>
          <cell r="D51">
            <v>57199</v>
          </cell>
          <cell r="E51" t="str">
            <v>Mab Lane Primary</v>
          </cell>
          <cell r="F51">
            <v>483</v>
          </cell>
        </row>
        <row r="52">
          <cell r="C52" t="str">
            <v>EBNSM</v>
          </cell>
          <cell r="D52">
            <v>57199</v>
          </cell>
          <cell r="E52" t="str">
            <v>Smithdown CP School</v>
          </cell>
          <cell r="F52">
            <v>750</v>
          </cell>
        </row>
        <row r="53">
          <cell r="C53" t="str">
            <v>EBNKG</v>
          </cell>
          <cell r="D53">
            <v>57199</v>
          </cell>
          <cell r="E53" t="str">
            <v>KINGSLEY COMMUNITY SCHOOL</v>
          </cell>
          <cell r="F53">
            <v>803</v>
          </cell>
        </row>
        <row r="54">
          <cell r="C54" t="str">
            <v>EBNFK</v>
          </cell>
          <cell r="D54">
            <v>57199</v>
          </cell>
          <cell r="E54" t="str">
            <v>FAZAKERLEY PRIMARY SCHOOL</v>
          </cell>
          <cell r="F54">
            <v>866</v>
          </cell>
        </row>
        <row r="55">
          <cell r="C55" t="str">
            <v>EBPSB</v>
          </cell>
          <cell r="D55">
            <v>57199</v>
          </cell>
          <cell r="E55" t="str">
            <v>KIRKDALE ST.LAWRENCE CofE</v>
          </cell>
          <cell r="F55">
            <v>419</v>
          </cell>
        </row>
        <row r="56">
          <cell r="C56" t="str">
            <v>EBRSX</v>
          </cell>
          <cell r="D56">
            <v>57199</v>
          </cell>
          <cell r="E56" t="str">
            <v>St. Matthew's Catholic Primary</v>
          </cell>
          <cell r="F56">
            <v>828</v>
          </cell>
        </row>
        <row r="57">
          <cell r="C57" t="str">
            <v>EBRSK</v>
          </cell>
          <cell r="D57">
            <v>57199</v>
          </cell>
          <cell r="E57" t="str">
            <v>St. John's Catholic Primary</v>
          </cell>
          <cell r="F57">
            <v>876</v>
          </cell>
        </row>
        <row r="58">
          <cell r="C58" t="str">
            <v>EBNGB</v>
          </cell>
          <cell r="D58">
            <v>57199</v>
          </cell>
          <cell r="E58" t="str">
            <v>Greenbank Primary School</v>
          </cell>
          <cell r="F58">
            <v>856</v>
          </cell>
        </row>
        <row r="59">
          <cell r="C59" t="str">
            <v>EBNWB</v>
          </cell>
          <cell r="D59">
            <v>57199</v>
          </cell>
          <cell r="E59" t="str">
            <v>Wellesbourne Primary &amp; Nsy Sch</v>
          </cell>
          <cell r="F59">
            <v>741</v>
          </cell>
        </row>
        <row r="60">
          <cell r="C60" t="str">
            <v>EBNSH</v>
          </cell>
          <cell r="D60">
            <v>57199</v>
          </cell>
          <cell r="E60" t="str">
            <v>St. Michael in the Hamlet Prim</v>
          </cell>
          <cell r="F60">
            <v>863</v>
          </cell>
        </row>
        <row r="61">
          <cell r="C61" t="str">
            <v>EBNSK</v>
          </cell>
          <cell r="D61">
            <v>57199</v>
          </cell>
          <cell r="E61" t="str">
            <v>Stockton Wood Primary</v>
          </cell>
          <cell r="F61">
            <v>647</v>
          </cell>
        </row>
        <row r="62">
          <cell r="C62" t="str">
            <v>EBRLP</v>
          </cell>
          <cell r="D62">
            <v>57199</v>
          </cell>
          <cell r="E62" t="str">
            <v>Our Lady of the Assumption RC</v>
          </cell>
          <cell r="F62">
            <v>420</v>
          </cell>
        </row>
        <row r="63">
          <cell r="C63" t="str">
            <v>EBNMN</v>
          </cell>
          <cell r="D63">
            <v>57199</v>
          </cell>
          <cell r="E63" t="str">
            <v>MONKSDOWN PRIMARY SCHOOL</v>
          </cell>
          <cell r="F63">
            <v>1123</v>
          </cell>
        </row>
        <row r="64">
          <cell r="C64" t="str">
            <v>EBNLN</v>
          </cell>
          <cell r="D64">
            <v>57199</v>
          </cell>
          <cell r="E64" t="str">
            <v>LONGMOOR COMMUNITY PRIMARY SCHOOL</v>
          </cell>
          <cell r="F64">
            <v>845</v>
          </cell>
        </row>
        <row r="65">
          <cell r="C65" t="str">
            <v>EBNKE</v>
          </cell>
          <cell r="D65">
            <v>57199</v>
          </cell>
          <cell r="E65" t="str">
            <v>Kensington Community Primary School</v>
          </cell>
          <cell r="F65">
            <v>926</v>
          </cell>
        </row>
        <row r="66">
          <cell r="C66" t="str">
            <v>EBQSC</v>
          </cell>
          <cell r="D66">
            <v>57199</v>
          </cell>
          <cell r="E66" t="str">
            <v>ST CLEOPAS C.E. J.M.I.</v>
          </cell>
          <cell r="F66">
            <v>511</v>
          </cell>
        </row>
        <row r="67">
          <cell r="C67" t="str">
            <v>EBQTT</v>
          </cell>
          <cell r="D67">
            <v>57199</v>
          </cell>
          <cell r="E67" t="str">
            <v>WAVERTREE CE JMI SCHOOL</v>
          </cell>
          <cell r="F67">
            <v>369</v>
          </cell>
        </row>
        <row r="68">
          <cell r="C68" t="str">
            <v>EBNLE</v>
          </cell>
          <cell r="D68">
            <v>57199</v>
          </cell>
          <cell r="E68" t="str">
            <v>LEAMINGTON COMMUNITY PRIMARY</v>
          </cell>
          <cell r="F68">
            <v>971</v>
          </cell>
        </row>
        <row r="69">
          <cell r="C69" t="str">
            <v>EBNFL</v>
          </cell>
          <cell r="D69">
            <v>57199</v>
          </cell>
          <cell r="E69" t="str">
            <v>FLORENCE MELLY COMMUNITY PRIM</v>
          </cell>
          <cell r="F69">
            <v>861</v>
          </cell>
        </row>
        <row r="70">
          <cell r="C70" t="str">
            <v>EBNBS</v>
          </cell>
          <cell r="D70">
            <v>57199</v>
          </cell>
          <cell r="E70" t="str">
            <v>Broadsquare Primary School</v>
          </cell>
          <cell r="F70">
            <v>855</v>
          </cell>
        </row>
        <row r="71">
          <cell r="C71" t="str">
            <v>EBRPN</v>
          </cell>
          <cell r="D71">
            <v>57199</v>
          </cell>
          <cell r="E71" t="str">
            <v>St. Christophers Catholic Prim</v>
          </cell>
          <cell r="F71">
            <v>748</v>
          </cell>
        </row>
        <row r="72">
          <cell r="C72" t="str">
            <v>EBNBY</v>
          </cell>
          <cell r="D72">
            <v>57199</v>
          </cell>
          <cell r="E72" t="str">
            <v>BLUEBERRY PARK</v>
          </cell>
          <cell r="F72">
            <v>614</v>
          </cell>
        </row>
        <row r="73">
          <cell r="C73" t="str">
            <v>EBNPX</v>
          </cell>
          <cell r="D73">
            <v>57199</v>
          </cell>
          <cell r="E73" t="str">
            <v>PHOENIX PRIMARY SCHOOL</v>
          </cell>
          <cell r="F73">
            <v>415</v>
          </cell>
        </row>
        <row r="74">
          <cell r="C74" t="str">
            <v>EBPSA</v>
          </cell>
          <cell r="D74">
            <v>57199</v>
          </cell>
          <cell r="E74" t="str">
            <v>St. Annes (Stanley) CE JMI Sch</v>
          </cell>
          <cell r="F74">
            <v>818</v>
          </cell>
        </row>
        <row r="75">
          <cell r="C75" t="str">
            <v>EBPWE</v>
          </cell>
          <cell r="D75">
            <v>57199</v>
          </cell>
          <cell r="E75" t="str">
            <v>St.Mary's West Derby CE School</v>
          </cell>
          <cell r="F75">
            <v>424</v>
          </cell>
        </row>
        <row r="76">
          <cell r="C76" t="str">
            <v>EBPCH</v>
          </cell>
          <cell r="D76">
            <v>57199</v>
          </cell>
          <cell r="E76" t="str">
            <v>CHILDWALL C OF E PRIMARY</v>
          </cell>
          <cell r="F76">
            <v>850</v>
          </cell>
        </row>
        <row r="77">
          <cell r="C77" t="str">
            <v>EBRCK</v>
          </cell>
          <cell r="D77">
            <v>57199</v>
          </cell>
          <cell r="E77" t="str">
            <v>Christ the King Catholic Primary School</v>
          </cell>
          <cell r="F77">
            <v>780</v>
          </cell>
        </row>
        <row r="78">
          <cell r="C78" t="str">
            <v>EBRLW</v>
          </cell>
          <cell r="D78">
            <v>57199</v>
          </cell>
          <cell r="E78" t="str">
            <v>Our Lady and St Swithin's Cath.</v>
          </cell>
          <cell r="F78">
            <v>449</v>
          </cell>
        </row>
        <row r="79">
          <cell r="C79" t="str">
            <v>EBRHC</v>
          </cell>
          <cell r="D79">
            <v>57199</v>
          </cell>
          <cell r="E79" t="str">
            <v>Holy Cross Catholic</v>
          </cell>
          <cell r="F79">
            <v>381</v>
          </cell>
        </row>
        <row r="80">
          <cell r="C80" t="str">
            <v>EBRHN</v>
          </cell>
          <cell r="D80">
            <v>57199</v>
          </cell>
          <cell r="E80" t="str">
            <v>Holy Name Catholic Prim School</v>
          </cell>
          <cell r="F80">
            <v>651</v>
          </cell>
        </row>
        <row r="81">
          <cell r="C81" t="str">
            <v>EBRHT</v>
          </cell>
          <cell r="D81">
            <v>57199</v>
          </cell>
          <cell r="E81" t="str">
            <v>Holy Trinity RC Primary School</v>
          </cell>
          <cell r="F81">
            <v>409</v>
          </cell>
        </row>
        <row r="82">
          <cell r="C82" t="str">
            <v>EBRJM</v>
          </cell>
          <cell r="D82">
            <v>57199</v>
          </cell>
          <cell r="E82" t="str">
            <v>Much Woolton Catholic Primary</v>
          </cell>
          <cell r="F82">
            <v>836</v>
          </cell>
        </row>
        <row r="83">
          <cell r="C83" t="str">
            <v>EBRLM</v>
          </cell>
          <cell r="D83">
            <v>57199</v>
          </cell>
          <cell r="E83" t="str">
            <v>Our Lady Immaculate Catholic Primary School</v>
          </cell>
          <cell r="F83">
            <v>663</v>
          </cell>
        </row>
        <row r="84">
          <cell r="C84" t="str">
            <v>EBRPT</v>
          </cell>
          <cell r="D84">
            <v>57199</v>
          </cell>
          <cell r="E84" t="str">
            <v>ST FINBARS CATHOLIC PRIMARY</v>
          </cell>
          <cell r="F84">
            <v>368</v>
          </cell>
        </row>
        <row r="85">
          <cell r="C85" t="str">
            <v>EBKPA</v>
          </cell>
          <cell r="D85">
            <v>57199</v>
          </cell>
          <cell r="E85" t="str">
            <v>Sacred Heart Catholic School</v>
          </cell>
          <cell r="F85">
            <v>363</v>
          </cell>
        </row>
        <row r="86">
          <cell r="C86" t="str">
            <v>EBRLB</v>
          </cell>
          <cell r="D86">
            <v>57199</v>
          </cell>
          <cell r="E86" t="str">
            <v>OUR LADYS BISHOP ETON SCHOOL</v>
          </cell>
          <cell r="F86">
            <v>836</v>
          </cell>
        </row>
        <row r="87">
          <cell r="C87" t="str">
            <v>EBRSS</v>
          </cell>
          <cell r="D87">
            <v>57199</v>
          </cell>
          <cell r="E87" t="str">
            <v>St Austin's Catholic Primary</v>
          </cell>
          <cell r="F87">
            <v>848</v>
          </cell>
        </row>
        <row r="88">
          <cell r="C88" t="str">
            <v>EBKPL</v>
          </cell>
          <cell r="D88">
            <v>57199</v>
          </cell>
          <cell r="E88" t="str">
            <v>St. Cecilia's Catholic Junior</v>
          </cell>
          <cell r="F88">
            <v>482</v>
          </cell>
        </row>
        <row r="89">
          <cell r="C89" t="str">
            <v>EBRTC</v>
          </cell>
          <cell r="D89">
            <v>57199</v>
          </cell>
          <cell r="E89" t="str">
            <v>St. Charles Primary School</v>
          </cell>
          <cell r="F89">
            <v>390</v>
          </cell>
        </row>
        <row r="90">
          <cell r="C90" t="str">
            <v>EBRTD</v>
          </cell>
          <cell r="D90">
            <v>57199</v>
          </cell>
          <cell r="E90" t="str">
            <v>ST CLARES CATHOLIC PRIMARY SCH</v>
          </cell>
          <cell r="F90">
            <v>416</v>
          </cell>
        </row>
        <row r="91">
          <cell r="C91" t="str">
            <v>EBRTE</v>
          </cell>
          <cell r="D91">
            <v>57199</v>
          </cell>
          <cell r="E91" t="str">
            <v>St. Cuthberts Catholic Primary &amp; Nursery School</v>
          </cell>
          <cell r="F91">
            <v>427</v>
          </cell>
        </row>
        <row r="92">
          <cell r="C92" t="str">
            <v>EBDRB</v>
          </cell>
          <cell r="D92">
            <v>57199</v>
          </cell>
          <cell r="E92" t="str">
            <v>St Francis De Sales Infant and Nursery</v>
          </cell>
          <cell r="F92">
            <v>777</v>
          </cell>
        </row>
        <row r="93">
          <cell r="C93" t="str">
            <v>EBKRD</v>
          </cell>
          <cell r="D93">
            <v>57199</v>
          </cell>
          <cell r="E93" t="str">
            <v>St. Francis De Sales Jun School</v>
          </cell>
          <cell r="F93">
            <v>848</v>
          </cell>
        </row>
        <row r="94">
          <cell r="C94" t="str">
            <v>EBRTH</v>
          </cell>
          <cell r="D94">
            <v>57199</v>
          </cell>
          <cell r="E94" t="str">
            <v>St. Hugh's Primary School</v>
          </cell>
          <cell r="F94">
            <v>420</v>
          </cell>
        </row>
        <row r="95">
          <cell r="C95" t="str">
            <v>EBKSG</v>
          </cell>
          <cell r="D95">
            <v>57199</v>
          </cell>
          <cell r="E95" t="str">
            <v>St Michaels Catholic Primary</v>
          </cell>
          <cell r="F95">
            <v>816</v>
          </cell>
        </row>
        <row r="96">
          <cell r="C96" t="str">
            <v>EBRSJ</v>
          </cell>
          <cell r="D96">
            <v>57199</v>
          </cell>
          <cell r="E96" t="str">
            <v>St Nicholas RC Primary School</v>
          </cell>
          <cell r="F96">
            <v>351</v>
          </cell>
        </row>
        <row r="97">
          <cell r="C97" t="str">
            <v>EBRSL</v>
          </cell>
          <cell r="D97">
            <v>57199</v>
          </cell>
          <cell r="E97" t="str">
            <v>St Oswald's Catholic Primary School</v>
          </cell>
          <cell r="F97">
            <v>1191</v>
          </cell>
        </row>
        <row r="98">
          <cell r="C98" t="str">
            <v>EBKTB</v>
          </cell>
          <cell r="D98">
            <v>57199</v>
          </cell>
          <cell r="E98" t="str">
            <v>St. PATRICK'S CATHOLIC PRIMARY</v>
          </cell>
          <cell r="F98">
            <v>432</v>
          </cell>
        </row>
        <row r="99">
          <cell r="C99" t="str">
            <v>EBKTD</v>
          </cell>
          <cell r="D99">
            <v>57199</v>
          </cell>
          <cell r="E99" t="str">
            <v>St. Paul's Catholic Junior School</v>
          </cell>
          <cell r="F99">
            <v>1000</v>
          </cell>
        </row>
        <row r="100">
          <cell r="C100" t="str">
            <v>EBRTS</v>
          </cell>
          <cell r="D100">
            <v>57199</v>
          </cell>
          <cell r="E100" t="str">
            <v>St. Sebastian's Catholic Primary School</v>
          </cell>
          <cell r="F100">
            <v>471</v>
          </cell>
        </row>
        <row r="101">
          <cell r="C101" t="str">
            <v>EBRTV</v>
          </cell>
          <cell r="D101">
            <v>57199</v>
          </cell>
          <cell r="E101" t="str">
            <v>St. Vincent de Paul School</v>
          </cell>
          <cell r="F101">
            <v>491</v>
          </cell>
        </row>
        <row r="102">
          <cell r="C102" t="str">
            <v>EBRLG</v>
          </cell>
          <cell r="D102">
            <v>57199</v>
          </cell>
          <cell r="E102" t="str">
            <v>Our Lady of Good Help</v>
          </cell>
          <cell r="F102">
            <v>280</v>
          </cell>
        </row>
        <row r="103">
          <cell r="C103" t="str">
            <v>EBKPE</v>
          </cell>
          <cell r="D103">
            <v>57199</v>
          </cell>
          <cell r="E103" t="str">
            <v>ST AMBROSE RC PRIMARY SCHOOL</v>
          </cell>
          <cell r="F103">
            <v>424</v>
          </cell>
        </row>
        <row r="104">
          <cell r="C104" t="str">
            <v>EBDTD</v>
          </cell>
          <cell r="D104">
            <v>57199</v>
          </cell>
          <cell r="E104" t="str">
            <v>St. Paul &amp; St. Timothys Infant</v>
          </cell>
          <cell r="F104">
            <v>720</v>
          </cell>
        </row>
        <row r="105">
          <cell r="C105" t="str">
            <v>EBRSN</v>
          </cell>
          <cell r="D105">
            <v>57199</v>
          </cell>
          <cell r="E105" t="str">
            <v>St. Anthony of Padua CP School</v>
          </cell>
          <cell r="F105">
            <v>416</v>
          </cell>
        </row>
        <row r="106">
          <cell r="C106" t="str">
            <v>EBDPL</v>
          </cell>
          <cell r="D106">
            <v>57199</v>
          </cell>
          <cell r="E106" t="str">
            <v>St. Cecilia's RC Infant School</v>
          </cell>
          <cell r="F106">
            <v>395</v>
          </cell>
        </row>
        <row r="107">
          <cell r="C107" t="str">
            <v>EBRRH</v>
          </cell>
          <cell r="D107">
            <v>57199</v>
          </cell>
          <cell r="E107" t="str">
            <v>St Gregory's Catholic Primary</v>
          </cell>
          <cell r="F107">
            <v>428</v>
          </cell>
        </row>
        <row r="108">
          <cell r="C108" t="str">
            <v>EBRTP</v>
          </cell>
          <cell r="D108">
            <v>57199</v>
          </cell>
          <cell r="E108" t="str">
            <v>St. Paschal Baylon RC JMI</v>
          </cell>
          <cell r="F108">
            <v>784</v>
          </cell>
        </row>
        <row r="109">
          <cell r="C109" t="str">
            <v>EBKPG</v>
          </cell>
          <cell r="D109">
            <v>57199</v>
          </cell>
          <cell r="E109" t="str">
            <v>St. Anne's RC Primary School</v>
          </cell>
          <cell r="F109">
            <v>559</v>
          </cell>
        </row>
        <row r="110">
          <cell r="C110" t="str">
            <v>EBREM</v>
          </cell>
          <cell r="D110">
            <v>57199</v>
          </cell>
          <cell r="E110" t="str">
            <v>Emmaus C of E/Catholic Primary</v>
          </cell>
          <cell r="F110">
            <v>914</v>
          </cell>
        </row>
        <row r="111">
          <cell r="C111" t="str">
            <v>EBRTX</v>
          </cell>
          <cell r="D111">
            <v>57199</v>
          </cell>
          <cell r="E111" t="str">
            <v>OUR LADY &amp; ST. PHILOMENA'S RC</v>
          </cell>
          <cell r="F111">
            <v>404</v>
          </cell>
        </row>
        <row r="112">
          <cell r="C112" t="str">
            <v>EBNPN</v>
          </cell>
          <cell r="D112">
            <v>57199</v>
          </cell>
          <cell r="E112" t="str">
            <v>Pinehurst Primary School</v>
          </cell>
          <cell r="F112">
            <v>744</v>
          </cell>
        </row>
        <row r="113">
          <cell r="C113" t="str">
            <v>EBRTY</v>
          </cell>
          <cell r="D113">
            <v>57199</v>
          </cell>
          <cell r="E113" t="str">
            <v>Trinity Catholic Primary School</v>
          </cell>
          <cell r="F113">
            <v>676</v>
          </cell>
        </row>
        <row r="114">
          <cell r="C114" t="str">
            <v>EBKFA</v>
          </cell>
          <cell r="D114">
            <v>57199</v>
          </cell>
          <cell r="E114" t="str">
            <v>FAITH PRIMARY SCHOOL</v>
          </cell>
          <cell r="F114">
            <v>364</v>
          </cell>
        </row>
        <row r="115">
          <cell r="C115" t="str">
            <v>EBQAM</v>
          </cell>
          <cell r="D115">
            <v>57199</v>
          </cell>
          <cell r="E115" t="str">
            <v>Arnot St. Mary Church of England Primary School</v>
          </cell>
          <cell r="F115">
            <v>823</v>
          </cell>
        </row>
        <row r="116">
          <cell r="C116" t="str">
            <v>EBRTL</v>
          </cell>
          <cell r="D116">
            <v>57199</v>
          </cell>
          <cell r="E116" t="str">
            <v>St Teresas of Lisieux Primary</v>
          </cell>
          <cell r="F116">
            <v>956</v>
          </cell>
        </row>
        <row r="117">
          <cell r="C117" t="str">
            <v>EBMSK</v>
          </cell>
          <cell r="D117">
            <v>57199</v>
          </cell>
          <cell r="E117" t="str">
            <v>King David JMI School</v>
          </cell>
          <cell r="F117"/>
        </row>
        <row r="118">
          <cell r="C118" t="str">
            <v>ECCHP</v>
          </cell>
          <cell r="D118">
            <v>57199</v>
          </cell>
          <cell r="E118" t="str">
            <v>Holly Lodge Girls College</v>
          </cell>
          <cell r="F118">
            <v>1772</v>
          </cell>
        </row>
        <row r="119">
          <cell r="C119" t="str">
            <v>ECBKF</v>
          </cell>
          <cell r="D119">
            <v>57199</v>
          </cell>
          <cell r="E119" t="str">
            <v>Fazakerley High School</v>
          </cell>
          <cell r="F119">
            <v>1628</v>
          </cell>
        </row>
        <row r="120">
          <cell r="C120" t="str">
            <v>ECBWP</v>
          </cell>
          <cell r="D120">
            <v>57199</v>
          </cell>
          <cell r="E120" t="str">
            <v>Alsop High School</v>
          </cell>
          <cell r="F120">
            <v>3022</v>
          </cell>
        </row>
        <row r="121">
          <cell r="C121" t="str">
            <v>ECBBH</v>
          </cell>
          <cell r="D121">
            <v>57199</v>
          </cell>
          <cell r="E121" t="str">
            <v>Broadgreen International School</v>
          </cell>
          <cell r="F121">
            <v>2476</v>
          </cell>
        </row>
        <row r="122">
          <cell r="C122" t="str">
            <v>ECBDQ</v>
          </cell>
          <cell r="D122">
            <v>57199</v>
          </cell>
          <cell r="E122" t="str">
            <v>Calderstones School</v>
          </cell>
          <cell r="F122">
            <v>2956</v>
          </cell>
        </row>
        <row r="123">
          <cell r="C123" t="str">
            <v>ECBLG</v>
          </cell>
          <cell r="D123">
            <v>57199</v>
          </cell>
          <cell r="E123" t="str">
            <v>GATEACRE COMPREHENSIVE SCHOOL</v>
          </cell>
          <cell r="F123">
            <v>1970</v>
          </cell>
        </row>
        <row r="124">
          <cell r="C124" t="str">
            <v>ECFKX</v>
          </cell>
          <cell r="D124">
            <v>57199</v>
          </cell>
          <cell r="E124" t="str">
            <v>KING DAVID HIGH SCHOOL</v>
          </cell>
          <cell r="F124">
            <v>1500</v>
          </cell>
        </row>
        <row r="125">
          <cell r="C125" t="str">
            <v>ECDAR</v>
          </cell>
          <cell r="D125">
            <v>57199</v>
          </cell>
          <cell r="E125" t="str">
            <v>ARCHBISHOP BLANCH SCHOOL</v>
          </cell>
          <cell r="F125">
            <v>1774</v>
          </cell>
        </row>
        <row r="126">
          <cell r="C126" t="str">
            <v>ECEND</v>
          </cell>
          <cell r="D126">
            <v>57199</v>
          </cell>
          <cell r="E126" t="str">
            <v>Notre Dame Catholic College</v>
          </cell>
          <cell r="F126">
            <v>1790</v>
          </cell>
        </row>
        <row r="127">
          <cell r="C127" t="str">
            <v>ECEJN</v>
          </cell>
          <cell r="D127">
            <v>57199</v>
          </cell>
          <cell r="E127" t="str">
            <v>St Julie's Catholic High School</v>
          </cell>
          <cell r="F127">
            <v>2096</v>
          </cell>
        </row>
        <row r="128">
          <cell r="C128" t="str">
            <v>ECEBC</v>
          </cell>
          <cell r="D128">
            <v>57199</v>
          </cell>
          <cell r="E128" t="str">
            <v>Broughton Hall High School</v>
          </cell>
          <cell r="F128">
            <v>2426</v>
          </cell>
        </row>
        <row r="129">
          <cell r="C129" t="str">
            <v>ECEDA</v>
          </cell>
          <cell r="D129">
            <v>57199</v>
          </cell>
          <cell r="E129" t="str">
            <v>Cardinal Heenan Catholic High School</v>
          </cell>
          <cell r="F129">
            <v>2628</v>
          </cell>
        </row>
        <row r="130">
          <cell r="C130" t="str">
            <v>ECESM</v>
          </cell>
          <cell r="D130">
            <v>57199</v>
          </cell>
          <cell r="E130" t="str">
            <v>St John Bosco Arts College</v>
          </cell>
          <cell r="F130">
            <v>2042</v>
          </cell>
        </row>
        <row r="131">
          <cell r="C131" t="str">
            <v>ECEAS</v>
          </cell>
          <cell r="D131">
            <v>57199</v>
          </cell>
          <cell r="E131" t="str">
            <v>Archbishop Beck Catholic Sports College</v>
          </cell>
          <cell r="F131">
            <v>2458</v>
          </cell>
        </row>
        <row r="132">
          <cell r="C132" t="str">
            <v>ECDSH</v>
          </cell>
          <cell r="D132">
            <v>57199</v>
          </cell>
          <cell r="E132" t="str">
            <v>St Hilda's Church of England High School</v>
          </cell>
          <cell r="F132">
            <v>2076</v>
          </cell>
        </row>
        <row r="133">
          <cell r="C133" t="str">
            <v>EDDRA</v>
          </cell>
          <cell r="D133">
            <v>57199</v>
          </cell>
          <cell r="E133" t="str">
            <v>Abbots Lea Special School</v>
          </cell>
          <cell r="F133">
            <v>520</v>
          </cell>
        </row>
        <row r="134">
          <cell r="C134" t="str">
            <v>EDERL</v>
          </cell>
          <cell r="D134">
            <v>57199</v>
          </cell>
          <cell r="E134" t="str">
            <v>Woolton High School</v>
          </cell>
          <cell r="F134">
            <v>130</v>
          </cell>
        </row>
        <row r="135">
          <cell r="C135" t="str">
            <v>EDEDC</v>
          </cell>
          <cell r="D135">
            <v>57199</v>
          </cell>
          <cell r="E135" t="str">
            <v>Clifford Holroyde Specialist SEN College</v>
          </cell>
          <cell r="F135">
            <v>134</v>
          </cell>
        </row>
        <row r="136">
          <cell r="C136" t="str">
            <v>EDEDE</v>
          </cell>
          <cell r="D136">
            <v>57199</v>
          </cell>
          <cell r="E136" t="str">
            <v xml:space="preserve">Ernest Cookson School </v>
          </cell>
          <cell r="F136">
            <v>96</v>
          </cell>
        </row>
        <row r="137">
          <cell r="C137" t="str">
            <v>EDSPM</v>
          </cell>
          <cell r="D137">
            <v>57199</v>
          </cell>
          <cell r="E137" t="str">
            <v>Palmerston School</v>
          </cell>
          <cell r="F137">
            <v>238</v>
          </cell>
        </row>
        <row r="138">
          <cell r="C138" t="str">
            <v>EDSRB</v>
          </cell>
          <cell r="D138">
            <v>57199</v>
          </cell>
          <cell r="E138" t="str">
            <v>Redbridge High School</v>
          </cell>
          <cell r="F138">
            <v>270</v>
          </cell>
        </row>
        <row r="139">
          <cell r="C139" t="str">
            <v>EDSMD</v>
          </cell>
          <cell r="D139">
            <v>57199</v>
          </cell>
          <cell r="E139" t="str">
            <v>MILLSTEAD</v>
          </cell>
          <cell r="F139">
            <v>260</v>
          </cell>
        </row>
        <row r="140">
          <cell r="C140" t="str">
            <v>EDPDS</v>
          </cell>
          <cell r="D140">
            <v>57199</v>
          </cell>
          <cell r="E140" t="str">
            <v>Sandfield Park School</v>
          </cell>
          <cell r="F140">
            <v>154</v>
          </cell>
        </row>
        <row r="141">
          <cell r="C141" t="str">
            <v>EDSPS</v>
          </cell>
          <cell r="D141">
            <v>57199</v>
          </cell>
          <cell r="E141" t="str">
            <v>Princes Primary School</v>
          </cell>
          <cell r="F141">
            <v>290</v>
          </cell>
        </row>
        <row r="142">
          <cell r="C142" t="str">
            <v>EDEDH</v>
          </cell>
          <cell r="D142">
            <v>57199</v>
          </cell>
          <cell r="E142" t="str">
            <v>Hope School</v>
          </cell>
          <cell r="F142">
            <v>102</v>
          </cell>
        </row>
        <row r="143">
          <cell r="C143" t="str">
            <v>EDMDF</v>
          </cell>
          <cell r="D143">
            <v>57199</v>
          </cell>
          <cell r="E143" t="str">
            <v>Aigburth High School</v>
          </cell>
          <cell r="F143">
            <v>316</v>
          </cell>
        </row>
        <row r="144">
          <cell r="C144" t="str">
            <v>EDMDB</v>
          </cell>
          <cell r="D144">
            <v>57199</v>
          </cell>
          <cell r="E144" t="str">
            <v>Bank View High School</v>
          </cell>
          <cell r="F144">
            <v>464</v>
          </cell>
        </row>
        <row r="145">
          <cell r="C145" t="str">
            <v>EEGDV</v>
          </cell>
          <cell r="D145">
            <v>57199</v>
          </cell>
          <cell r="E145" t="str">
            <v>Secondary Education Centre - Pupil Referral Unit</v>
          </cell>
          <cell r="F145">
            <v>94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R Order"/>
      <sheetName val="Code Order"/>
      <sheetName val="Map"/>
    </sheetNames>
    <sheetDataSet>
      <sheetData sheetId="0"/>
      <sheetData sheetId="1"/>
      <sheetData sheetId="2">
        <row r="2">
          <cell r="B2" t="str">
            <v>I01</v>
          </cell>
          <cell r="C2" t="str">
            <v>Funds Delegated by the LEA</v>
          </cell>
        </row>
        <row r="3">
          <cell r="B3" t="str">
            <v>I02</v>
          </cell>
          <cell r="C3" t="str">
            <v>Funding for sixth form students</v>
          </cell>
        </row>
        <row r="4">
          <cell r="B4" t="str">
            <v>I03</v>
          </cell>
          <cell r="C4" t="str">
            <v>SEN funding (excl. special schools)</v>
          </cell>
        </row>
        <row r="5">
          <cell r="B5" t="str">
            <v>I04</v>
          </cell>
          <cell r="C5" t="str">
            <v>Funding for minority ethnic pupils</v>
          </cell>
        </row>
        <row r="6">
          <cell r="B6" t="str">
            <v>I05</v>
          </cell>
          <cell r="C6" t="str">
            <v>Standards Fund</v>
          </cell>
        </row>
        <row r="7">
          <cell r="B7" t="str">
            <v>I06</v>
          </cell>
          <cell r="C7" t="str">
            <v>Other government grants</v>
          </cell>
        </row>
        <row r="8">
          <cell r="B8" t="str">
            <v>I07</v>
          </cell>
          <cell r="C8" t="str">
            <v>Other grants and payments</v>
          </cell>
        </row>
        <row r="9">
          <cell r="B9" t="str">
            <v>I08</v>
          </cell>
          <cell r="C9" t="str">
            <v>Facilities and services</v>
          </cell>
        </row>
        <row r="10">
          <cell r="B10" t="str">
            <v>I09</v>
          </cell>
          <cell r="C10" t="str">
            <v>Catering</v>
          </cell>
        </row>
        <row r="11">
          <cell r="B11" t="str">
            <v>I10</v>
          </cell>
          <cell r="C11" t="str">
            <v>Supply teacher insurance claims</v>
          </cell>
        </row>
        <row r="12">
          <cell r="B12" t="str">
            <v>I11</v>
          </cell>
          <cell r="C12" t="str">
            <v>Other insurance claims</v>
          </cell>
        </row>
        <row r="13">
          <cell r="B13" t="str">
            <v>I12</v>
          </cell>
          <cell r="C13" t="str">
            <v>Contributions to visits</v>
          </cell>
        </row>
        <row r="14">
          <cell r="B14" t="str">
            <v>I13</v>
          </cell>
          <cell r="C14" t="str">
            <v>Donations/private funds</v>
          </cell>
        </row>
        <row r="15">
          <cell r="B15" t="str">
            <v>E01</v>
          </cell>
          <cell r="C15" t="str">
            <v>Teaching Staff</v>
          </cell>
        </row>
        <row r="16">
          <cell r="B16" t="str">
            <v>E02</v>
          </cell>
          <cell r="C16" t="str">
            <v>Supply Staff</v>
          </cell>
        </row>
        <row r="17">
          <cell r="B17" t="str">
            <v>E03</v>
          </cell>
          <cell r="C17" t="str">
            <v>Education support Staff</v>
          </cell>
        </row>
        <row r="18">
          <cell r="B18" t="str">
            <v>E04</v>
          </cell>
          <cell r="C18" t="str">
            <v>Premises staff</v>
          </cell>
        </row>
        <row r="19">
          <cell r="B19" t="str">
            <v>E05</v>
          </cell>
          <cell r="C19" t="str">
            <v>Admin &amp; clerical staff</v>
          </cell>
        </row>
        <row r="20">
          <cell r="B20" t="str">
            <v>E06</v>
          </cell>
          <cell r="C20" t="str">
            <v>Catering staff</v>
          </cell>
        </row>
        <row r="21">
          <cell r="B21" t="str">
            <v>E07</v>
          </cell>
          <cell r="C21" t="str">
            <v>Cost of Other staff</v>
          </cell>
        </row>
        <row r="22">
          <cell r="B22" t="str">
            <v>E08</v>
          </cell>
          <cell r="C22" t="str">
            <v>Indirect employee expenses</v>
          </cell>
        </row>
        <row r="23">
          <cell r="B23" t="str">
            <v>E09</v>
          </cell>
          <cell r="C23" t="str">
            <v>Staff development &amp; training</v>
          </cell>
        </row>
        <row r="24">
          <cell r="B24" t="str">
            <v>E10</v>
          </cell>
          <cell r="C24" t="str">
            <v>Supply teacher insurance</v>
          </cell>
        </row>
        <row r="25">
          <cell r="B25" t="str">
            <v>E11</v>
          </cell>
          <cell r="C25" t="str">
            <v>Staff related insurance</v>
          </cell>
        </row>
        <row r="26">
          <cell r="B26" t="str">
            <v>E12</v>
          </cell>
          <cell r="C26" t="str">
            <v>Building maint and improvement</v>
          </cell>
        </row>
        <row r="27">
          <cell r="B27" t="str">
            <v>E13</v>
          </cell>
          <cell r="C27" t="str">
            <v>Grounds maint and improvement</v>
          </cell>
        </row>
        <row r="28">
          <cell r="B28" t="str">
            <v>E14</v>
          </cell>
          <cell r="C28" t="str">
            <v>Cleaning &amp; caretaking</v>
          </cell>
        </row>
        <row r="29">
          <cell r="B29" t="str">
            <v>E15</v>
          </cell>
          <cell r="C29" t="str">
            <v>Water &amp; sewage</v>
          </cell>
        </row>
        <row r="30">
          <cell r="B30" t="str">
            <v>E16</v>
          </cell>
          <cell r="C30" t="str">
            <v>Energy</v>
          </cell>
        </row>
        <row r="31">
          <cell r="B31" t="str">
            <v>E17</v>
          </cell>
          <cell r="C31" t="str">
            <v>Rates</v>
          </cell>
        </row>
        <row r="32">
          <cell r="B32" t="str">
            <v>E18</v>
          </cell>
          <cell r="C32" t="str">
            <v>Other occupation costs</v>
          </cell>
        </row>
        <row r="33">
          <cell r="B33" t="str">
            <v>E19</v>
          </cell>
          <cell r="C33" t="str">
            <v>Learning resources (not ICT)</v>
          </cell>
        </row>
        <row r="34">
          <cell r="B34" t="str">
            <v>E20</v>
          </cell>
          <cell r="C34" t="str">
            <v>ICT Learning resources</v>
          </cell>
        </row>
        <row r="35">
          <cell r="B35" t="str">
            <v>E21</v>
          </cell>
          <cell r="C35" t="str">
            <v>Exam Fees</v>
          </cell>
        </row>
        <row r="36">
          <cell r="B36" t="str">
            <v>E22</v>
          </cell>
          <cell r="C36" t="str">
            <v>Admin supplies</v>
          </cell>
        </row>
        <row r="37">
          <cell r="B37" t="str">
            <v>E23</v>
          </cell>
          <cell r="C37" t="str">
            <v>Other insurance premiums</v>
          </cell>
        </row>
        <row r="38">
          <cell r="B38" t="str">
            <v>E24</v>
          </cell>
          <cell r="C38" t="str">
            <v>Special facilities</v>
          </cell>
        </row>
        <row r="39">
          <cell r="B39" t="str">
            <v>E25</v>
          </cell>
          <cell r="C39" t="str">
            <v>Catering supplies</v>
          </cell>
        </row>
        <row r="40">
          <cell r="B40" t="str">
            <v>E26</v>
          </cell>
          <cell r="C40" t="str">
            <v>Agency supply staff</v>
          </cell>
        </row>
        <row r="41">
          <cell r="B41" t="str">
            <v>E27</v>
          </cell>
          <cell r="C41" t="str">
            <v>Bought in prof. Services - curriculum</v>
          </cell>
        </row>
        <row r="42">
          <cell r="B42" t="str">
            <v>E28</v>
          </cell>
          <cell r="C42" t="str">
            <v>Bought in prof. Services - other</v>
          </cell>
        </row>
        <row r="43">
          <cell r="B43" t="str">
            <v>E29</v>
          </cell>
          <cell r="C43" t="str">
            <v>Loan interest</v>
          </cell>
        </row>
        <row r="44">
          <cell r="B44" t="str">
            <v>E30</v>
          </cell>
          <cell r="C44" t="str">
            <v>Direct revenue financing</v>
          </cell>
        </row>
        <row r="45">
          <cell r="B45" t="str">
            <v>CI01</v>
          </cell>
          <cell r="C45" t="str">
            <v>Capital Income</v>
          </cell>
        </row>
        <row r="46">
          <cell r="B46" t="str">
            <v>CI02</v>
          </cell>
          <cell r="C46" t="str">
            <v>Loans</v>
          </cell>
        </row>
        <row r="47">
          <cell r="B47" t="str">
            <v>CI03</v>
          </cell>
          <cell r="C47" t="str">
            <v>Private Income</v>
          </cell>
        </row>
        <row r="48">
          <cell r="B48" t="str">
            <v>CI04</v>
          </cell>
          <cell r="C48" t="str">
            <v>Direct Revenue Financing</v>
          </cell>
        </row>
        <row r="49">
          <cell r="B49" t="str">
            <v>CE01</v>
          </cell>
          <cell r="C49" t="str">
            <v>Acquisition Of Land And Existing Buildings</v>
          </cell>
        </row>
        <row r="50">
          <cell r="B50" t="str">
            <v>CE02</v>
          </cell>
          <cell r="C50" t="str">
            <v>New Construction Conversion And Renovation</v>
          </cell>
        </row>
        <row r="51">
          <cell r="B51" t="str">
            <v>CE03</v>
          </cell>
          <cell r="C51" t="str">
            <v>Vehicles, Plant, Equipment And Machinery</v>
          </cell>
        </row>
        <row r="52">
          <cell r="B52" t="str">
            <v>CE04</v>
          </cell>
          <cell r="C52" t="str">
            <v>Information And Communications Technology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07 Summary"/>
      <sheetName val="Monitor (ALL SCHOOLS)"/>
      <sheetName val="SIMS Info"/>
      <sheetName val="Balance Breakdown"/>
      <sheetName val="School Budgets"/>
      <sheetName val="Form 1 Template"/>
      <sheetName val="Individual School"/>
      <sheetName val="Individual School Summary"/>
      <sheetName val="Health Check Form"/>
      <sheetName val="Health Check Form1"/>
      <sheetName val="Visit Dates"/>
      <sheetName val="School Visit Record"/>
      <sheetName val="General Data"/>
      <sheetName val="Staffproj"/>
      <sheetName val="For John"/>
      <sheetName val="06 07 School Data &amp; Templates"/>
      <sheetName val="06%2007%20School%20Data%20&amp;%20T"/>
    </sheetNames>
    <definedNames>
      <definedName name="Budgets" refersTo="='School Budgets'!$D$3:$GI$75"/>
      <definedName name="Data" refersTo="='General Data'!$A$13:$BX$19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>
            <v>1</v>
          </cell>
          <cell r="E3" t="str">
            <v>EANAB</v>
          </cell>
          <cell r="F3" t="str">
            <v>EANCH</v>
          </cell>
          <cell r="G3" t="str">
            <v>EANEA</v>
          </cell>
          <cell r="H3" t="str">
            <v>EANST</v>
          </cell>
          <cell r="I3" t="str">
            <v>EANEV</v>
          </cell>
          <cell r="J3" t="str">
            <v>EBHAX</v>
          </cell>
          <cell r="K3" t="str">
            <v>EBBAN</v>
          </cell>
          <cell r="L3" t="str">
            <v>EBNAR</v>
          </cell>
          <cell r="M3" t="str">
            <v>EBNBN</v>
          </cell>
          <cell r="N3" t="str">
            <v>EBNBR</v>
          </cell>
          <cell r="O3" t="str">
            <v>EBNBP</v>
          </cell>
          <cell r="P3" t="str">
            <v>EBNBE</v>
          </cell>
          <cell r="Q3" t="str">
            <v>EBHBL</v>
          </cell>
          <cell r="R3" t="str">
            <v>EBBBL</v>
          </cell>
          <cell r="S3" t="str">
            <v>EBNBY</v>
          </cell>
          <cell r="T3" t="str">
            <v>EBHBK</v>
          </cell>
          <cell r="U3" t="str">
            <v>EBBBK</v>
          </cell>
          <cell r="V3" t="str">
            <v>EBNCX</v>
          </cell>
          <cell r="W3" t="str">
            <v>EBNDG</v>
          </cell>
          <cell r="X3" t="str">
            <v>EBNBS</v>
          </cell>
          <cell r="Y3" t="str">
            <v>EBNCV</v>
          </cell>
          <cell r="Z3" t="str">
            <v>EBNAJ</v>
          </cell>
          <cell r="AA3" t="str">
            <v>EBNCS</v>
          </cell>
          <cell r="AB3" t="str">
            <v>EBHCT</v>
          </cell>
          <cell r="AC3" t="str">
            <v>EBNDC</v>
          </cell>
          <cell r="AD3" t="str">
            <v>EBHDD</v>
          </cell>
          <cell r="AE3" t="str">
            <v>EBBDD</v>
          </cell>
          <cell r="AF3" t="str">
            <v>EBNFK</v>
          </cell>
          <cell r="AG3" t="str">
            <v>EBNFL</v>
          </cell>
          <cell r="AH3" t="str">
            <v>EBHGL</v>
          </cell>
          <cell r="AI3" t="str">
            <v>EBBGL</v>
          </cell>
          <cell r="AJ3" t="str">
            <v>EBNGB</v>
          </cell>
          <cell r="AK3" t="str">
            <v>EBNGW</v>
          </cell>
          <cell r="AL3" t="str">
            <v>EBHHE</v>
          </cell>
          <cell r="AM3" t="str">
            <v>EBNHV</v>
          </cell>
          <cell r="AN3" t="str">
            <v>EBNHN</v>
          </cell>
          <cell r="AO3" t="str">
            <v>EBHKE</v>
          </cell>
          <cell r="AP3" t="str">
            <v>EBBKE</v>
          </cell>
          <cell r="AQ3" t="str">
            <v>EBNKG</v>
          </cell>
          <cell r="AR3" t="str">
            <v>EBNKN</v>
          </cell>
          <cell r="AS3" t="str">
            <v>EBHLX</v>
          </cell>
          <cell r="AT3" t="str">
            <v>EBNLE</v>
          </cell>
          <cell r="AU3" t="str">
            <v>EBHLS</v>
          </cell>
          <cell r="AV3" t="str">
            <v>EBBLS</v>
          </cell>
          <cell r="AW3" t="str">
            <v>EBNLN</v>
          </cell>
          <cell r="AX3" t="str">
            <v>EBHMB</v>
          </cell>
          <cell r="AY3" t="str">
            <v>EBNMH</v>
          </cell>
          <cell r="AZ3" t="str">
            <v>EBNML</v>
          </cell>
          <cell r="BA3" t="str">
            <v>EBNMN</v>
          </cell>
          <cell r="BB3" t="str">
            <v>EBHMS</v>
          </cell>
          <cell r="BC3" t="str">
            <v>EBBMS</v>
          </cell>
          <cell r="BD3" t="str">
            <v>EBNNE</v>
          </cell>
          <cell r="BE3" t="str">
            <v>EBNNP</v>
          </cell>
          <cell r="BF3" t="str">
            <v>EBNNR</v>
          </cell>
          <cell r="BG3" t="str">
            <v>EBNNT</v>
          </cell>
          <cell r="BH3" t="str">
            <v>EBNPX</v>
          </cell>
          <cell r="BI3" t="str">
            <v>EBNPN</v>
          </cell>
          <cell r="BJ3" t="str">
            <v>EBNPL</v>
          </cell>
          <cell r="BK3" t="str">
            <v>EBNRA</v>
          </cell>
          <cell r="BL3" t="str">
            <v>EBHRC</v>
          </cell>
          <cell r="BM3" t="str">
            <v>EBBRC</v>
          </cell>
          <cell r="BN3" t="str">
            <v>EBHRS</v>
          </cell>
          <cell r="BO3" t="str">
            <v>EBBRS</v>
          </cell>
          <cell r="BP3" t="str">
            <v>EBHRT</v>
          </cell>
          <cell r="BQ3" t="str">
            <v>EBBRT</v>
          </cell>
          <cell r="BR3" t="str">
            <v>EBNSH</v>
          </cell>
          <cell r="BS3" t="str">
            <v>EBNSM</v>
          </cell>
          <cell r="BT3" t="str">
            <v>EBNSP</v>
          </cell>
          <cell r="BU3" t="str">
            <v>EBNSK</v>
          </cell>
          <cell r="BV3" t="str">
            <v>EBHSD</v>
          </cell>
          <cell r="BW3" t="str">
            <v>EBBSD</v>
          </cell>
          <cell r="BX3" t="str">
            <v>EBNWB</v>
          </cell>
          <cell r="BY3" t="str">
            <v>EBNWH</v>
          </cell>
          <cell r="BZ3" t="str">
            <v>EBNWN</v>
          </cell>
          <cell r="CA3" t="str">
            <v>EBHWL</v>
          </cell>
          <cell r="CB3" t="str">
            <v>EBBWL</v>
          </cell>
          <cell r="CC3" t="str">
            <v>EBPBS</v>
          </cell>
          <cell r="CD3" t="str">
            <v>EBPCH</v>
          </cell>
          <cell r="CE3" t="str">
            <v>EBPGA</v>
          </cell>
          <cell r="CF3" t="str">
            <v>EBPSB</v>
          </cell>
          <cell r="CG3" t="str">
            <v>EBPSA</v>
          </cell>
          <cell r="CH3" t="str">
            <v>EBPSG</v>
          </cell>
          <cell r="CI3" t="str">
            <v>EBPWE</v>
          </cell>
          <cell r="CJ3" t="str">
            <v>EBQBE</v>
          </cell>
          <cell r="CK3" t="str">
            <v>EBQSC</v>
          </cell>
          <cell r="CL3" t="str">
            <v>EBQMA</v>
          </cell>
          <cell r="CM3" t="str">
            <v>EBGJS</v>
          </cell>
          <cell r="CN3" t="str">
            <v>EBQSW</v>
          </cell>
          <cell r="CO3" t="str">
            <v>EBQTT</v>
          </cell>
          <cell r="CP3" t="str">
            <v>EBRAA</v>
          </cell>
          <cell r="CQ3" t="str">
            <v>EBKAB</v>
          </cell>
          <cell r="CR3" t="str">
            <v>EBDAB</v>
          </cell>
          <cell r="CS3" t="str">
            <v>EBRCK</v>
          </cell>
          <cell r="CT3" t="str">
            <v>EBKFA</v>
          </cell>
          <cell r="CU3" t="str">
            <v>EBRHC</v>
          </cell>
          <cell r="CV3" t="str">
            <v>EBRHN</v>
          </cell>
          <cell r="CW3" t="str">
            <v>EBRHT</v>
          </cell>
          <cell r="CX3" t="str">
            <v>EBRJM</v>
          </cell>
          <cell r="CY3" t="str">
            <v>EBRTX</v>
          </cell>
          <cell r="CZ3" t="str">
            <v>EBRLW</v>
          </cell>
          <cell r="DA3" t="str">
            <v>EBRLP</v>
          </cell>
          <cell r="DB3" t="str">
            <v>EBRLG</v>
          </cell>
          <cell r="DC3" t="str">
            <v>EBRLM</v>
          </cell>
          <cell r="DD3" t="str">
            <v>EBRLC</v>
          </cell>
          <cell r="DE3" t="str">
            <v>EBRLB</v>
          </cell>
          <cell r="DF3" t="str">
            <v>EBKPA</v>
          </cell>
          <cell r="DG3" t="str">
            <v>EBKPE</v>
          </cell>
          <cell r="DH3" t="str">
            <v>EBKPG</v>
          </cell>
          <cell r="DI3" t="str">
            <v>EBRSN</v>
          </cell>
          <cell r="DJ3" t="str">
            <v>EBRSS</v>
          </cell>
          <cell r="DK3" t="str">
            <v>EBKPL</v>
          </cell>
          <cell r="DL3" t="str">
            <v>EBDPL</v>
          </cell>
          <cell r="DM3" t="str">
            <v>EBRTC</v>
          </cell>
          <cell r="DN3" t="str">
            <v>EBRPN</v>
          </cell>
          <cell r="DO3" t="str">
            <v>EBRTD</v>
          </cell>
          <cell r="DP3" t="str">
            <v>EBRTE</v>
          </cell>
          <cell r="DQ3" t="str">
            <v>EBRPT</v>
          </cell>
          <cell r="DR3" t="str">
            <v>EBKRD</v>
          </cell>
          <cell r="DS3" t="str">
            <v>EBDRB</v>
          </cell>
          <cell r="DT3" t="str">
            <v>EBRGA</v>
          </cell>
          <cell r="DU3" t="str">
            <v>EBRRH</v>
          </cell>
          <cell r="DV3" t="str">
            <v>EBRTH</v>
          </cell>
          <cell r="DW3" t="str">
            <v>EBRSK</v>
          </cell>
          <cell r="DX3" t="str">
            <v>EBKSA</v>
          </cell>
          <cell r="DY3" t="str">
            <v>EBRSX</v>
          </cell>
          <cell r="DZ3" t="str">
            <v>EBKSG</v>
          </cell>
          <cell r="EA3" t="str">
            <v>EBRSJ</v>
          </cell>
          <cell r="EB3" t="str">
            <v>EBKSL</v>
          </cell>
          <cell r="EC3" t="str">
            <v>EBDSL</v>
          </cell>
          <cell r="ED3" t="str">
            <v>EBRTP</v>
          </cell>
          <cell r="EE3" t="str">
            <v>EBKTB</v>
          </cell>
          <cell r="EF3" t="str">
            <v>EBKTD</v>
          </cell>
          <cell r="EG3" t="str">
            <v>EBDTD</v>
          </cell>
          <cell r="EH3" t="str">
            <v>EBRTS</v>
          </cell>
          <cell r="EI3" t="str">
            <v>EBKTL</v>
          </cell>
          <cell r="EJ3" t="str">
            <v>EBDTL</v>
          </cell>
          <cell r="EK3" t="str">
            <v>EBRTV</v>
          </cell>
          <cell r="EL3" t="str">
            <v>EBRTY</v>
          </cell>
          <cell r="EM3" t="str">
            <v>EBREM</v>
          </cell>
          <cell r="EN3" t="str">
            <v>EBMSK</v>
          </cell>
          <cell r="EO3" t="str">
            <v>ECBWP</v>
          </cell>
          <cell r="EP3" t="str">
            <v>ECBRP</v>
          </cell>
          <cell r="EQ3" t="str">
            <v>ECBAD</v>
          </cell>
          <cell r="ER3" t="str">
            <v>ECBBH</v>
          </cell>
          <cell r="ES3" t="str">
            <v>ECBDQ</v>
          </cell>
          <cell r="ET3" t="str">
            <v>ECBEH</v>
          </cell>
          <cell r="EU3" t="str">
            <v>ECBGS</v>
          </cell>
          <cell r="EV3" t="str">
            <v>ECBKF</v>
          </cell>
          <cell r="EW3" t="str">
            <v>ECBLG</v>
          </cell>
          <cell r="EX3" t="str">
            <v>ECCHP</v>
          </cell>
          <cell r="EY3" t="str">
            <v>ECBPA</v>
          </cell>
          <cell r="EZ3" t="str">
            <v>ECBTP</v>
          </cell>
          <cell r="FA3" t="str">
            <v>ECBSS</v>
          </cell>
          <cell r="FB3" t="str">
            <v>ECCWQ</v>
          </cell>
          <cell r="FC3" t="str">
            <v>ECDAR</v>
          </cell>
          <cell r="FD3" t="str">
            <v>ECDSH</v>
          </cell>
          <cell r="FE3" t="str">
            <v>ECDSM</v>
          </cell>
          <cell r="FF3" t="str">
            <v>ECFLX</v>
          </cell>
          <cell r="FG3" t="str">
            <v>ECFKX</v>
          </cell>
          <cell r="FH3" t="str">
            <v>ECEAS</v>
          </cell>
          <cell r="FI3" t="str">
            <v>ECEMB</v>
          </cell>
          <cell r="FJ3" t="str">
            <v>ECEBC</v>
          </cell>
          <cell r="FK3" t="str">
            <v>ECECA</v>
          </cell>
          <cell r="FL3" t="str">
            <v>ECEDA</v>
          </cell>
          <cell r="FM3" t="str">
            <v>ECEED</v>
          </cell>
          <cell r="FN3" t="str">
            <v>ECEND</v>
          </cell>
          <cell r="FO3" t="str">
            <v>ECESE</v>
          </cell>
          <cell r="FP3" t="str">
            <v>ECELM</v>
          </cell>
          <cell r="FQ3" t="str">
            <v>ECESM</v>
          </cell>
          <cell r="FR3" t="str">
            <v>ECEJN</v>
          </cell>
          <cell r="FS3" t="str">
            <v>ECEFX</v>
          </cell>
          <cell r="FT3" t="str">
            <v>EDDRA</v>
          </cell>
          <cell r="FU3" t="str">
            <v>EDMDF</v>
          </cell>
          <cell r="FV3" t="str">
            <v>EDMDB</v>
          </cell>
          <cell r="FW3" t="str">
            <v>EDEDC</v>
          </cell>
          <cell r="FX3" t="str">
            <v>EDEDE</v>
          </cell>
          <cell r="FY3" t="str">
            <v>EDADG</v>
          </cell>
          <cell r="FZ3" t="str">
            <v>EDEDH</v>
          </cell>
          <cell r="GA3" t="str">
            <v>EDERL</v>
          </cell>
          <cell r="GB3" t="str">
            <v>EDMDK</v>
          </cell>
          <cell r="GC3" t="str">
            <v>EDMDV</v>
          </cell>
          <cell r="GD3" t="str">
            <v>EDSMD</v>
          </cell>
          <cell r="GE3" t="str">
            <v>EDSPM</v>
          </cell>
          <cell r="GF3" t="str">
            <v>EDSPS</v>
          </cell>
          <cell r="GG3" t="str">
            <v>EDSRB</v>
          </cell>
          <cell r="GH3" t="str">
            <v>EDPDS</v>
          </cell>
          <cell r="GI3" t="str">
            <v>EDADW</v>
          </cell>
        </row>
        <row r="4">
          <cell r="D4">
            <v>2</v>
          </cell>
          <cell r="E4">
            <v>264941</v>
          </cell>
          <cell r="F4">
            <v>214958.0299909038</v>
          </cell>
          <cell r="G4">
            <v>233644</v>
          </cell>
          <cell r="H4">
            <v>206477</v>
          </cell>
          <cell r="I4">
            <v>547035</v>
          </cell>
          <cell r="J4">
            <v>983445</v>
          </cell>
          <cell r="K4">
            <v>857425</v>
          </cell>
          <cell r="L4">
            <v>1010756</v>
          </cell>
          <cell r="M4">
            <v>662426</v>
          </cell>
          <cell r="N4">
            <v>1199722</v>
          </cell>
          <cell r="O4">
            <v>954979</v>
          </cell>
          <cell r="P4">
            <v>857673</v>
          </cell>
          <cell r="Q4">
            <v>947760</v>
          </cell>
          <cell r="R4">
            <v>800306</v>
          </cell>
          <cell r="S4">
            <v>1193564</v>
          </cell>
          <cell r="T4">
            <v>947209</v>
          </cell>
          <cell r="U4">
            <v>751712</v>
          </cell>
          <cell r="V4">
            <v>659157</v>
          </cell>
          <cell r="W4">
            <v>968581</v>
          </cell>
          <cell r="X4">
            <v>993193</v>
          </cell>
          <cell r="Y4">
            <v>525470</v>
          </cell>
          <cell r="Z4">
            <v>1102891</v>
          </cell>
          <cell r="AA4">
            <v>433030</v>
          </cell>
          <cell r="AB4">
            <v>771084</v>
          </cell>
          <cell r="AC4">
            <v>716958</v>
          </cell>
          <cell r="AD4">
            <v>967410</v>
          </cell>
          <cell r="AE4">
            <v>778861</v>
          </cell>
          <cell r="AF4">
            <v>954295</v>
          </cell>
          <cell r="AG4">
            <v>1254550</v>
          </cell>
          <cell r="AH4">
            <v>696516</v>
          </cell>
          <cell r="AI4">
            <v>617267</v>
          </cell>
          <cell r="AJ4">
            <v>1374291</v>
          </cell>
          <cell r="AK4">
            <v>1283892</v>
          </cell>
          <cell r="AL4">
            <v>639814</v>
          </cell>
          <cell r="AM4">
            <v>1113293</v>
          </cell>
          <cell r="AN4">
            <v>742729</v>
          </cell>
          <cell r="AO4">
            <v>735407</v>
          </cell>
          <cell r="AP4">
            <v>710519</v>
          </cell>
          <cell r="AQ4">
            <v>780157</v>
          </cell>
          <cell r="AR4">
            <v>1008202</v>
          </cell>
          <cell r="AS4">
            <v>1429482</v>
          </cell>
          <cell r="AT4">
            <v>1107425</v>
          </cell>
          <cell r="AU4">
            <v>690956</v>
          </cell>
          <cell r="AV4">
            <v>646003</v>
          </cell>
          <cell r="AW4">
            <v>1063408</v>
          </cell>
          <cell r="AX4">
            <v>898066</v>
          </cell>
          <cell r="AY4">
            <v>722770</v>
          </cell>
          <cell r="AZ4">
            <v>1170122</v>
          </cell>
          <cell r="BA4">
            <v>1015570</v>
          </cell>
          <cell r="BB4">
            <v>659091</v>
          </cell>
          <cell r="BC4">
            <v>508292</v>
          </cell>
          <cell r="BD4">
            <v>1005604</v>
          </cell>
          <cell r="BE4">
            <v>682481</v>
          </cell>
          <cell r="BF4">
            <v>960857</v>
          </cell>
          <cell r="BG4">
            <v>684033</v>
          </cell>
          <cell r="BH4">
            <v>1320512</v>
          </cell>
          <cell r="BI4">
            <v>1217568</v>
          </cell>
          <cell r="BJ4">
            <v>793731</v>
          </cell>
          <cell r="BK4">
            <v>656788</v>
          </cell>
          <cell r="BL4">
            <v>890261</v>
          </cell>
          <cell r="BM4">
            <v>785075</v>
          </cell>
          <cell r="BN4">
            <v>756918</v>
          </cell>
          <cell r="BO4">
            <v>584489</v>
          </cell>
          <cell r="BP4">
            <v>920526</v>
          </cell>
          <cell r="BQ4">
            <v>587160</v>
          </cell>
          <cell r="BR4">
            <v>1238337</v>
          </cell>
          <cell r="BS4">
            <v>750925</v>
          </cell>
          <cell r="BT4">
            <v>1457029</v>
          </cell>
          <cell r="BU4">
            <v>1008781</v>
          </cell>
          <cell r="BV4">
            <v>904367</v>
          </cell>
          <cell r="BW4">
            <v>765068</v>
          </cell>
          <cell r="BX4">
            <v>1125361</v>
          </cell>
          <cell r="BY4">
            <v>850107</v>
          </cell>
          <cell r="BZ4">
            <v>679385</v>
          </cell>
          <cell r="CA4">
            <v>904063</v>
          </cell>
          <cell r="CB4">
            <v>795350</v>
          </cell>
          <cell r="CC4">
            <v>579250</v>
          </cell>
          <cell r="CD4">
            <v>826080</v>
          </cell>
          <cell r="CE4">
            <v>325633</v>
          </cell>
          <cell r="CF4">
            <v>767587</v>
          </cell>
          <cell r="CG4">
            <v>911812</v>
          </cell>
          <cell r="CH4">
            <v>550709</v>
          </cell>
          <cell r="CI4">
            <v>599921</v>
          </cell>
          <cell r="CJ4">
            <v>626394</v>
          </cell>
          <cell r="CK4">
            <v>753566</v>
          </cell>
          <cell r="CL4">
            <v>1222547</v>
          </cell>
          <cell r="CM4">
            <v>717009</v>
          </cell>
          <cell r="CN4">
            <v>676934</v>
          </cell>
          <cell r="CO4">
            <v>588331</v>
          </cell>
          <cell r="CP4">
            <v>1551583</v>
          </cell>
          <cell r="CQ4">
            <v>1104576</v>
          </cell>
          <cell r="CR4">
            <v>984453</v>
          </cell>
          <cell r="CS4">
            <v>882721</v>
          </cell>
          <cell r="CT4">
            <v>439408</v>
          </cell>
          <cell r="CU4">
            <v>448677</v>
          </cell>
          <cell r="CV4">
            <v>861572</v>
          </cell>
          <cell r="CW4">
            <v>531948</v>
          </cell>
          <cell r="CX4">
            <v>1064125</v>
          </cell>
          <cell r="CY4">
            <v>797774</v>
          </cell>
          <cell r="CZ4">
            <v>940224</v>
          </cell>
          <cell r="DA4">
            <v>808219</v>
          </cell>
          <cell r="DB4">
            <v>453629</v>
          </cell>
          <cell r="DC4">
            <v>952933</v>
          </cell>
          <cell r="DD4">
            <v>621401</v>
          </cell>
          <cell r="DE4">
            <v>1016342</v>
          </cell>
          <cell r="DF4">
            <v>634046</v>
          </cell>
          <cell r="DG4">
            <v>637230</v>
          </cell>
          <cell r="DH4">
            <v>632566</v>
          </cell>
          <cell r="DI4">
            <v>515722</v>
          </cell>
          <cell r="DJ4">
            <v>1205217</v>
          </cell>
          <cell r="DK4">
            <v>617433</v>
          </cell>
          <cell r="DL4">
            <v>558636</v>
          </cell>
          <cell r="DM4">
            <v>507718</v>
          </cell>
          <cell r="DN4">
            <v>1110559</v>
          </cell>
          <cell r="DO4">
            <v>684419</v>
          </cell>
          <cell r="DP4">
            <v>512753</v>
          </cell>
          <cell r="DQ4">
            <v>541485</v>
          </cell>
          <cell r="DR4">
            <v>1008521</v>
          </cell>
          <cell r="DS4">
            <v>984942</v>
          </cell>
          <cell r="DT4">
            <v>490391</v>
          </cell>
          <cell r="DU4">
            <v>602071</v>
          </cell>
          <cell r="DV4">
            <v>536459</v>
          </cell>
          <cell r="DW4">
            <v>1024210</v>
          </cell>
          <cell r="DX4">
            <v>687204</v>
          </cell>
          <cell r="DY4">
            <v>1043593</v>
          </cell>
          <cell r="DZ4">
            <v>1064471</v>
          </cell>
          <cell r="EA4">
            <v>670987</v>
          </cell>
          <cell r="EB4">
            <v>943764</v>
          </cell>
          <cell r="EC4">
            <v>790212</v>
          </cell>
          <cell r="ED4">
            <v>886899</v>
          </cell>
          <cell r="EE4">
            <v>704311</v>
          </cell>
          <cell r="EF4">
            <v>1255928</v>
          </cell>
          <cell r="EG4">
            <v>894416</v>
          </cell>
          <cell r="EH4">
            <v>861006</v>
          </cell>
          <cell r="EI4">
            <v>1052005</v>
          </cell>
          <cell r="EJ4">
            <v>879821</v>
          </cell>
          <cell r="EK4">
            <v>636503</v>
          </cell>
          <cell r="EL4">
            <v>1153309</v>
          </cell>
          <cell r="EM4">
            <v>1143535</v>
          </cell>
          <cell r="EN4">
            <v>1026358</v>
          </cell>
          <cell r="EO4">
            <v>7011307</v>
          </cell>
          <cell r="EP4">
            <v>1487752</v>
          </cell>
          <cell r="EQ4">
            <v>736458</v>
          </cell>
          <cell r="ER4">
            <v>5398706</v>
          </cell>
          <cell r="ES4">
            <v>4642491</v>
          </cell>
          <cell r="EU4">
            <v>2427447</v>
          </cell>
          <cell r="EV4">
            <v>3068916</v>
          </cell>
          <cell r="EW4">
            <v>5031570</v>
          </cell>
          <cell r="EX4">
            <v>5526861</v>
          </cell>
          <cell r="EY4">
            <v>3944484</v>
          </cell>
          <cell r="EZ4">
            <v>2478782</v>
          </cell>
          <cell r="FA4">
            <v>4191036.4538737978</v>
          </cell>
          <cell r="FB4">
            <v>4705474</v>
          </cell>
          <cell r="FC4">
            <v>3443921</v>
          </cell>
          <cell r="FD4">
            <v>3236559</v>
          </cell>
          <cell r="FG4">
            <v>2330895</v>
          </cell>
          <cell r="FH4">
            <v>4880693</v>
          </cell>
          <cell r="FI4">
            <v>3594749</v>
          </cell>
          <cell r="FJ4">
            <v>4943285</v>
          </cell>
          <cell r="FK4">
            <v>1802335</v>
          </cell>
          <cell r="FL4">
            <v>5158412</v>
          </cell>
          <cell r="FM4">
            <v>2470011</v>
          </cell>
          <cell r="FN4">
            <v>4180526</v>
          </cell>
          <cell r="FP4">
            <v>3059002</v>
          </cell>
          <cell r="FQ4">
            <v>3292293</v>
          </cell>
          <cell r="FR4">
            <v>5172324</v>
          </cell>
          <cell r="FS4">
            <v>3953917</v>
          </cell>
          <cell r="FT4">
            <v>1603764</v>
          </cell>
          <cell r="FU4">
            <v>888810</v>
          </cell>
          <cell r="FV4">
            <v>1172047</v>
          </cell>
          <cell r="FW4">
            <v>1223826</v>
          </cell>
          <cell r="FX4">
            <v>693316</v>
          </cell>
          <cell r="FY4">
            <v>408432</v>
          </cell>
          <cell r="FZ4">
            <v>629821</v>
          </cell>
          <cell r="GA4">
            <v>1024202</v>
          </cell>
          <cell r="GB4">
            <v>1250940</v>
          </cell>
          <cell r="GC4">
            <v>746299</v>
          </cell>
          <cell r="GD4">
            <v>811236</v>
          </cell>
          <cell r="GE4">
            <v>1190519</v>
          </cell>
          <cell r="GF4">
            <v>1053119</v>
          </cell>
          <cell r="GG4">
            <v>1288869</v>
          </cell>
          <cell r="GH4">
            <v>1751289</v>
          </cell>
          <cell r="GI4">
            <v>428752</v>
          </cell>
        </row>
        <row r="5">
          <cell r="D5">
            <v>3</v>
          </cell>
          <cell r="F5">
            <v>0</v>
          </cell>
          <cell r="AM5">
            <v>0</v>
          </cell>
          <cell r="BZ5">
            <v>0</v>
          </cell>
          <cell r="CF5">
            <v>0</v>
          </cell>
          <cell r="CL5">
            <v>0</v>
          </cell>
          <cell r="CS5">
            <v>22296</v>
          </cell>
          <cell r="ES5">
            <v>1030000</v>
          </cell>
          <cell r="EW5">
            <v>1321211</v>
          </cell>
          <cell r="EZ5">
            <v>288874</v>
          </cell>
          <cell r="FQ5">
            <v>852571</v>
          </cell>
          <cell r="FS5">
            <v>1142562</v>
          </cell>
        </row>
        <row r="6">
          <cell r="D6">
            <v>4</v>
          </cell>
          <cell r="F6">
            <v>0</v>
          </cell>
          <cell r="S6">
            <v>151798</v>
          </cell>
          <cell r="AM6">
            <v>0</v>
          </cell>
          <cell r="BN6">
            <v>27037</v>
          </cell>
          <cell r="BZ6">
            <v>0</v>
          </cell>
          <cell r="CF6">
            <v>0</v>
          </cell>
          <cell r="CG6">
            <v>42179</v>
          </cell>
          <cell r="CL6">
            <v>0</v>
          </cell>
          <cell r="CS6">
            <v>844</v>
          </cell>
          <cell r="DG6">
            <v>4702</v>
          </cell>
          <cell r="EW6">
            <v>288344</v>
          </cell>
          <cell r="EZ6">
            <v>329365</v>
          </cell>
          <cell r="FQ6">
            <v>95598</v>
          </cell>
          <cell r="FS6">
            <v>40403</v>
          </cell>
        </row>
        <row r="7">
          <cell r="D7">
            <v>5</v>
          </cell>
          <cell r="F7">
            <v>0</v>
          </cell>
          <cell r="S7">
            <v>9660</v>
          </cell>
          <cell r="AM7">
            <v>0</v>
          </cell>
          <cell r="BN7">
            <v>2588</v>
          </cell>
          <cell r="BZ7">
            <v>0</v>
          </cell>
          <cell r="CF7">
            <v>0</v>
          </cell>
          <cell r="CG7">
            <v>15215</v>
          </cell>
          <cell r="CL7">
            <v>0</v>
          </cell>
          <cell r="DG7">
            <v>169</v>
          </cell>
          <cell r="EW7">
            <v>8546</v>
          </cell>
          <cell r="EZ7">
            <v>2923</v>
          </cell>
          <cell r="FQ7">
            <v>8816</v>
          </cell>
        </row>
        <row r="8">
          <cell r="D8">
            <v>6</v>
          </cell>
          <cell r="E8">
            <v>26187</v>
          </cell>
          <cell r="F8">
            <v>9435</v>
          </cell>
          <cell r="G8">
            <v>10914</v>
          </cell>
          <cell r="H8">
            <v>8867</v>
          </cell>
          <cell r="I8">
            <v>33691</v>
          </cell>
          <cell r="J8">
            <v>54479</v>
          </cell>
          <cell r="K8">
            <v>36987</v>
          </cell>
          <cell r="L8">
            <v>75391</v>
          </cell>
          <cell r="M8">
            <v>83398</v>
          </cell>
          <cell r="N8">
            <v>55167</v>
          </cell>
          <cell r="O8">
            <v>118207</v>
          </cell>
          <cell r="P8">
            <v>71961</v>
          </cell>
          <cell r="Q8">
            <v>44950</v>
          </cell>
          <cell r="R8">
            <v>38917</v>
          </cell>
          <cell r="S8">
            <v>176167</v>
          </cell>
          <cell r="T8">
            <v>64778</v>
          </cell>
          <cell r="U8">
            <v>31890</v>
          </cell>
          <cell r="V8">
            <v>99090</v>
          </cell>
          <cell r="W8">
            <v>58827</v>
          </cell>
          <cell r="X8">
            <v>59917</v>
          </cell>
          <cell r="Y8">
            <v>79377</v>
          </cell>
          <cell r="Z8">
            <v>52296</v>
          </cell>
          <cell r="AA8">
            <v>37380</v>
          </cell>
          <cell r="AB8">
            <v>130664</v>
          </cell>
          <cell r="AC8">
            <v>98461</v>
          </cell>
          <cell r="AD8">
            <v>52243</v>
          </cell>
          <cell r="AE8">
            <v>44311</v>
          </cell>
          <cell r="AF8">
            <v>97052</v>
          </cell>
          <cell r="AG8">
            <v>118973</v>
          </cell>
          <cell r="AH8">
            <v>46600</v>
          </cell>
          <cell r="AI8">
            <v>28961</v>
          </cell>
          <cell r="AJ8">
            <v>97302</v>
          </cell>
          <cell r="AK8">
            <v>66374</v>
          </cell>
          <cell r="AL8">
            <v>86106</v>
          </cell>
          <cell r="AM8">
            <v>115122</v>
          </cell>
          <cell r="AN8">
            <v>42255</v>
          </cell>
          <cell r="AO8">
            <v>171551</v>
          </cell>
          <cell r="AP8">
            <v>78082</v>
          </cell>
          <cell r="AQ8">
            <v>164991</v>
          </cell>
          <cell r="AR8">
            <v>34844</v>
          </cell>
          <cell r="AS8">
            <v>213164</v>
          </cell>
          <cell r="AT8">
            <v>113462</v>
          </cell>
          <cell r="AU8">
            <v>45467</v>
          </cell>
          <cell r="AV8">
            <v>36648</v>
          </cell>
          <cell r="AW8">
            <v>75619</v>
          </cell>
          <cell r="AX8">
            <v>127777</v>
          </cell>
          <cell r="AY8">
            <v>96376</v>
          </cell>
          <cell r="AZ8">
            <v>164769</v>
          </cell>
          <cell r="BA8">
            <v>129051</v>
          </cell>
          <cell r="BB8">
            <v>40765</v>
          </cell>
          <cell r="BC8">
            <v>31843</v>
          </cell>
          <cell r="BD8">
            <v>141504</v>
          </cell>
          <cell r="BE8">
            <v>92893</v>
          </cell>
          <cell r="BF8">
            <v>124440</v>
          </cell>
          <cell r="BG8">
            <v>34412</v>
          </cell>
          <cell r="BH8">
            <v>128446</v>
          </cell>
          <cell r="BI8">
            <v>76954.990000000005</v>
          </cell>
          <cell r="BJ8">
            <v>105742</v>
          </cell>
          <cell r="BK8">
            <v>138724</v>
          </cell>
          <cell r="BL8">
            <v>59510</v>
          </cell>
          <cell r="BM8">
            <v>30415</v>
          </cell>
          <cell r="BN8">
            <v>80631</v>
          </cell>
          <cell r="BO8">
            <v>33266</v>
          </cell>
          <cell r="BP8">
            <v>64215</v>
          </cell>
          <cell r="BQ8">
            <v>27421</v>
          </cell>
          <cell r="BR8">
            <v>81132</v>
          </cell>
          <cell r="BS8">
            <v>177860</v>
          </cell>
          <cell r="BT8">
            <v>79782</v>
          </cell>
          <cell r="BU8">
            <v>112157</v>
          </cell>
          <cell r="BV8">
            <v>48084</v>
          </cell>
          <cell r="BW8">
            <v>39574</v>
          </cell>
          <cell r="BX8">
            <v>242748</v>
          </cell>
          <cell r="BY8">
            <v>159638</v>
          </cell>
          <cell r="BZ8">
            <v>139197</v>
          </cell>
          <cell r="CA8">
            <v>49526</v>
          </cell>
          <cell r="CB8">
            <v>33140</v>
          </cell>
          <cell r="CC8">
            <v>34331</v>
          </cell>
          <cell r="CD8">
            <v>43961</v>
          </cell>
          <cell r="CE8">
            <v>57189</v>
          </cell>
          <cell r="CF8">
            <v>140380</v>
          </cell>
          <cell r="CG8">
            <v>54808</v>
          </cell>
          <cell r="CH8">
            <v>121902</v>
          </cell>
          <cell r="CI8">
            <v>28930</v>
          </cell>
          <cell r="CJ8">
            <v>90943</v>
          </cell>
          <cell r="CK8">
            <v>71079</v>
          </cell>
          <cell r="CL8">
            <v>101737</v>
          </cell>
          <cell r="CM8">
            <v>152356</v>
          </cell>
          <cell r="CN8">
            <v>56170</v>
          </cell>
          <cell r="CO8">
            <v>67238</v>
          </cell>
          <cell r="CP8">
            <v>81805</v>
          </cell>
          <cell r="CQ8">
            <v>55365</v>
          </cell>
          <cell r="CR8">
            <v>38409</v>
          </cell>
          <cell r="CS8">
            <v>42636</v>
          </cell>
          <cell r="CT8">
            <v>103167</v>
          </cell>
          <cell r="CU8">
            <v>69071</v>
          </cell>
          <cell r="CV8">
            <v>43921</v>
          </cell>
          <cell r="CW8">
            <v>239730</v>
          </cell>
          <cell r="CX8">
            <v>47134</v>
          </cell>
          <cell r="CY8">
            <v>83600</v>
          </cell>
          <cell r="CZ8">
            <v>56359.46</v>
          </cell>
          <cell r="DA8">
            <v>44873</v>
          </cell>
          <cell r="DB8">
            <v>50255</v>
          </cell>
          <cell r="DC8">
            <v>127202</v>
          </cell>
          <cell r="DD8">
            <v>84742</v>
          </cell>
          <cell r="DE8">
            <v>45345</v>
          </cell>
          <cell r="DF8">
            <v>91750</v>
          </cell>
          <cell r="DG8">
            <v>98451</v>
          </cell>
          <cell r="DH8">
            <v>138055</v>
          </cell>
          <cell r="DI8">
            <v>33096</v>
          </cell>
          <cell r="DJ8">
            <v>80015</v>
          </cell>
          <cell r="DK8">
            <v>32097</v>
          </cell>
          <cell r="DL8">
            <v>24918</v>
          </cell>
          <cell r="DM8">
            <v>28216</v>
          </cell>
          <cell r="DN8">
            <v>141615</v>
          </cell>
          <cell r="DO8">
            <v>45219.92</v>
          </cell>
          <cell r="DP8">
            <v>44230</v>
          </cell>
          <cell r="DQ8">
            <v>79625</v>
          </cell>
          <cell r="DR8">
            <v>63850</v>
          </cell>
          <cell r="DS8">
            <v>49192</v>
          </cell>
          <cell r="DT8">
            <v>39405</v>
          </cell>
          <cell r="DU8">
            <v>75883</v>
          </cell>
          <cell r="DV8">
            <v>237877</v>
          </cell>
          <cell r="DW8">
            <v>126311</v>
          </cell>
          <cell r="DX8">
            <v>100594</v>
          </cell>
          <cell r="DY8">
            <v>61867</v>
          </cell>
          <cell r="DZ8">
            <v>126514</v>
          </cell>
          <cell r="EA8">
            <v>117626</v>
          </cell>
          <cell r="EB8">
            <v>46857</v>
          </cell>
          <cell r="EC8">
            <v>35645</v>
          </cell>
          <cell r="ED8">
            <v>40210</v>
          </cell>
          <cell r="EE8">
            <v>132633</v>
          </cell>
          <cell r="EF8">
            <v>61272</v>
          </cell>
          <cell r="EG8">
            <v>40817</v>
          </cell>
          <cell r="EH8">
            <v>91241</v>
          </cell>
          <cell r="EI8">
            <v>212578</v>
          </cell>
          <cell r="EJ8">
            <v>48421</v>
          </cell>
          <cell r="EK8">
            <v>199528</v>
          </cell>
          <cell r="EL8">
            <v>164223</v>
          </cell>
          <cell r="EM8">
            <v>49135</v>
          </cell>
          <cell r="EN8">
            <v>52349</v>
          </cell>
          <cell r="EO8">
            <v>940065</v>
          </cell>
          <cell r="EP8">
            <v>180116</v>
          </cell>
          <cell r="EQ8">
            <v>113315</v>
          </cell>
          <cell r="ER8">
            <v>672261</v>
          </cell>
          <cell r="ES8">
            <v>701000</v>
          </cell>
          <cell r="EU8">
            <v>375598</v>
          </cell>
          <cell r="EV8">
            <v>472643</v>
          </cell>
          <cell r="EW8">
            <v>843724</v>
          </cell>
          <cell r="EX8">
            <v>800216</v>
          </cell>
          <cell r="EY8">
            <v>571351</v>
          </cell>
          <cell r="EZ8">
            <v>938856</v>
          </cell>
          <cell r="FA8">
            <v>931166</v>
          </cell>
          <cell r="FB8">
            <v>637398</v>
          </cell>
          <cell r="FC8">
            <v>384308</v>
          </cell>
          <cell r="FD8">
            <v>200132</v>
          </cell>
          <cell r="FG8">
            <v>189495</v>
          </cell>
          <cell r="FH8">
            <v>601985</v>
          </cell>
          <cell r="FI8">
            <v>473111</v>
          </cell>
          <cell r="FJ8">
            <v>576470</v>
          </cell>
          <cell r="FK8">
            <v>679804</v>
          </cell>
          <cell r="FL8">
            <v>778171</v>
          </cell>
          <cell r="FM8">
            <v>436507</v>
          </cell>
          <cell r="FN8">
            <v>672252</v>
          </cell>
          <cell r="FP8">
            <v>478952</v>
          </cell>
          <cell r="FQ8">
            <v>952973</v>
          </cell>
          <cell r="FR8">
            <v>417765</v>
          </cell>
          <cell r="FS8">
            <v>254397</v>
          </cell>
          <cell r="FT8">
            <v>97657</v>
          </cell>
          <cell r="FU8">
            <v>102898</v>
          </cell>
          <cell r="FV8">
            <v>119822</v>
          </cell>
          <cell r="FW8">
            <v>108932</v>
          </cell>
          <cell r="FX8">
            <v>80267</v>
          </cell>
          <cell r="FY8">
            <v>17778</v>
          </cell>
          <cell r="FZ8">
            <v>62030</v>
          </cell>
          <cell r="GA8">
            <v>54803</v>
          </cell>
          <cell r="GB8">
            <v>113463</v>
          </cell>
          <cell r="GC8">
            <v>87563</v>
          </cell>
          <cell r="GD8">
            <v>24834</v>
          </cell>
          <cell r="GE8">
            <v>75891</v>
          </cell>
          <cell r="GF8">
            <v>27603</v>
          </cell>
          <cell r="GG8">
            <v>69211</v>
          </cell>
          <cell r="GH8">
            <v>65619</v>
          </cell>
          <cell r="GI8">
            <v>25725</v>
          </cell>
        </row>
        <row r="9">
          <cell r="D9">
            <v>7</v>
          </cell>
          <cell r="F9">
            <v>52145</v>
          </cell>
          <cell r="I9">
            <v>18298</v>
          </cell>
          <cell r="L9">
            <v>33099</v>
          </cell>
          <cell r="Q9">
            <v>40192</v>
          </cell>
          <cell r="S9">
            <v>52680</v>
          </cell>
          <cell r="AD9">
            <v>0</v>
          </cell>
          <cell r="AG9">
            <v>54305</v>
          </cell>
          <cell r="AM9">
            <v>34780</v>
          </cell>
          <cell r="AT9">
            <v>3000</v>
          </cell>
          <cell r="AY9">
            <v>3000</v>
          </cell>
          <cell r="BA9">
            <v>35395</v>
          </cell>
          <cell r="BI9">
            <v>142495</v>
          </cell>
          <cell r="BK9">
            <v>28055</v>
          </cell>
          <cell r="BY9">
            <v>10000</v>
          </cell>
          <cell r="BZ9">
            <v>31408</v>
          </cell>
          <cell r="CF9">
            <v>38927</v>
          </cell>
          <cell r="CI9">
            <v>456</v>
          </cell>
          <cell r="CK9">
            <v>34361</v>
          </cell>
          <cell r="CL9">
            <v>49136</v>
          </cell>
          <cell r="CM9">
            <v>10000</v>
          </cell>
          <cell r="CO9">
            <v>35994</v>
          </cell>
          <cell r="CT9">
            <v>25000</v>
          </cell>
          <cell r="CZ9">
            <v>35600</v>
          </cell>
          <cell r="DF9">
            <v>30037</v>
          </cell>
          <cell r="DO9">
            <v>37090</v>
          </cell>
          <cell r="DP9">
            <v>10000</v>
          </cell>
          <cell r="DU9">
            <v>3000</v>
          </cell>
          <cell r="DX9">
            <v>450</v>
          </cell>
          <cell r="EB9">
            <v>40766</v>
          </cell>
          <cell r="EJ9">
            <v>10000</v>
          </cell>
          <cell r="EN9">
            <v>48198</v>
          </cell>
          <cell r="EO9">
            <v>182794</v>
          </cell>
          <cell r="ER9">
            <v>130070</v>
          </cell>
          <cell r="ES9">
            <v>135000</v>
          </cell>
          <cell r="EW9">
            <v>135134</v>
          </cell>
          <cell r="EX9">
            <v>149866</v>
          </cell>
          <cell r="FA9">
            <v>0</v>
          </cell>
          <cell r="FB9">
            <v>64743</v>
          </cell>
          <cell r="FI9">
            <v>106482</v>
          </cell>
          <cell r="FK9">
            <v>77218</v>
          </cell>
          <cell r="FM9">
            <v>90109</v>
          </cell>
          <cell r="FN9">
            <v>195504</v>
          </cell>
          <cell r="FQ9">
            <v>17335</v>
          </cell>
          <cell r="FR9">
            <v>145848</v>
          </cell>
          <cell r="FS9">
            <v>144996</v>
          </cell>
          <cell r="FT9">
            <v>35790</v>
          </cell>
          <cell r="FU9">
            <v>36774</v>
          </cell>
          <cell r="GA9">
            <v>42699</v>
          </cell>
          <cell r="GF9">
            <v>3503</v>
          </cell>
          <cell r="GH9">
            <v>9000</v>
          </cell>
        </row>
        <row r="10">
          <cell r="D10">
            <v>8</v>
          </cell>
          <cell r="F10">
            <v>0</v>
          </cell>
          <cell r="H10">
            <v>2000</v>
          </cell>
          <cell r="J10">
            <v>41642</v>
          </cell>
          <cell r="N10">
            <v>151222</v>
          </cell>
          <cell r="V10">
            <v>35000</v>
          </cell>
          <cell r="AB10">
            <v>50000</v>
          </cell>
          <cell r="AC10">
            <v>136000</v>
          </cell>
          <cell r="AD10">
            <v>0</v>
          </cell>
          <cell r="AE10">
            <v>3372</v>
          </cell>
          <cell r="AG10">
            <v>0</v>
          </cell>
          <cell r="AM10">
            <v>5513</v>
          </cell>
          <cell r="AP10">
            <v>128447</v>
          </cell>
          <cell r="AQ10">
            <v>73715</v>
          </cell>
          <cell r="AR10">
            <v>82783</v>
          </cell>
          <cell r="AV10">
            <v>12500</v>
          </cell>
          <cell r="AX10">
            <v>1000</v>
          </cell>
          <cell r="AZ10">
            <v>2000</v>
          </cell>
          <cell r="BA10">
            <v>25000</v>
          </cell>
          <cell r="BC10">
            <v>15</v>
          </cell>
          <cell r="BD10">
            <v>94000</v>
          </cell>
          <cell r="BG10">
            <v>19000</v>
          </cell>
          <cell r="BH10">
            <v>21600</v>
          </cell>
          <cell r="BI10">
            <v>0</v>
          </cell>
          <cell r="BN10">
            <v>3500</v>
          </cell>
          <cell r="BO10">
            <v>8524</v>
          </cell>
          <cell r="BR10">
            <v>16780</v>
          </cell>
          <cell r="BU10">
            <v>13438</v>
          </cell>
          <cell r="BX10">
            <v>2414</v>
          </cell>
          <cell r="BZ10">
            <v>839</v>
          </cell>
          <cell r="CF10">
            <v>0</v>
          </cell>
          <cell r="CK10">
            <v>0</v>
          </cell>
          <cell r="CL10">
            <v>0</v>
          </cell>
          <cell r="CN10">
            <v>20317</v>
          </cell>
          <cell r="CO10">
            <v>9700</v>
          </cell>
          <cell r="CP10">
            <v>19000</v>
          </cell>
          <cell r="CQ10">
            <v>8000</v>
          </cell>
          <cell r="CT10">
            <v>11657</v>
          </cell>
          <cell r="CY10">
            <v>2800</v>
          </cell>
          <cell r="CZ10">
            <v>0</v>
          </cell>
          <cell r="DD10">
            <v>4326</v>
          </cell>
          <cell r="DK10">
            <v>1377</v>
          </cell>
          <cell r="DO10">
            <v>0</v>
          </cell>
          <cell r="DX10">
            <v>80350</v>
          </cell>
          <cell r="DY10">
            <v>515</v>
          </cell>
          <cell r="EA10">
            <v>2620</v>
          </cell>
          <cell r="EH10">
            <v>3000</v>
          </cell>
          <cell r="EL10">
            <v>46451</v>
          </cell>
          <cell r="EM10">
            <v>3635</v>
          </cell>
          <cell r="EN10">
            <v>0</v>
          </cell>
          <cell r="EQ10">
            <v>11344</v>
          </cell>
          <cell r="ER10">
            <v>84031</v>
          </cell>
          <cell r="EV10">
            <v>28000</v>
          </cell>
          <cell r="EW10">
            <v>42400</v>
          </cell>
          <cell r="EY10">
            <v>8000</v>
          </cell>
          <cell r="FA10">
            <v>0</v>
          </cell>
          <cell r="FB10">
            <v>11629</v>
          </cell>
          <cell r="FG10">
            <v>1000</v>
          </cell>
          <cell r="FK10">
            <v>53000</v>
          </cell>
          <cell r="FL10">
            <v>155822</v>
          </cell>
          <cell r="FM10">
            <v>33476</v>
          </cell>
          <cell r="FN10">
            <v>0</v>
          </cell>
          <cell r="FP10">
            <v>69000</v>
          </cell>
          <cell r="GD10">
            <v>100</v>
          </cell>
          <cell r="GF10">
            <v>2642</v>
          </cell>
        </row>
        <row r="11">
          <cell r="D11">
            <v>9</v>
          </cell>
          <cell r="E11">
            <v>5500</v>
          </cell>
          <cell r="F11">
            <v>20000</v>
          </cell>
          <cell r="G11">
            <v>13000</v>
          </cell>
          <cell r="H11">
            <v>9842</v>
          </cell>
          <cell r="I11">
            <v>27200</v>
          </cell>
          <cell r="L11">
            <v>39183</v>
          </cell>
          <cell r="M11">
            <v>38880</v>
          </cell>
          <cell r="N11">
            <v>32007</v>
          </cell>
          <cell r="O11">
            <v>80801</v>
          </cell>
          <cell r="P11">
            <v>11770</v>
          </cell>
          <cell r="Q11">
            <v>10000</v>
          </cell>
          <cell r="R11">
            <v>11131</v>
          </cell>
          <cell r="S11">
            <v>11025</v>
          </cell>
          <cell r="T11">
            <v>20641</v>
          </cell>
          <cell r="U11">
            <v>6684</v>
          </cell>
          <cell r="V11">
            <v>14108</v>
          </cell>
          <cell r="W11">
            <v>16132</v>
          </cell>
          <cell r="X11">
            <v>8000</v>
          </cell>
          <cell r="Z11">
            <v>108000</v>
          </cell>
          <cell r="AA11">
            <v>5384</v>
          </cell>
          <cell r="AC11">
            <v>2800</v>
          </cell>
          <cell r="AD11">
            <v>10500</v>
          </cell>
          <cell r="AE11">
            <v>6310</v>
          </cell>
          <cell r="AF11">
            <v>82185</v>
          </cell>
          <cell r="AG11">
            <v>9500</v>
          </cell>
          <cell r="AH11">
            <v>25500</v>
          </cell>
          <cell r="AI11">
            <v>12153</v>
          </cell>
          <cell r="AJ11">
            <v>60000</v>
          </cell>
          <cell r="AK11">
            <v>40563</v>
          </cell>
          <cell r="AL11">
            <v>43446</v>
          </cell>
          <cell r="AM11">
            <v>0</v>
          </cell>
          <cell r="AN11">
            <v>19703</v>
          </cell>
          <cell r="AO11">
            <v>30000</v>
          </cell>
          <cell r="AP11">
            <v>50000</v>
          </cell>
          <cell r="AQ11">
            <v>9549</v>
          </cell>
          <cell r="AR11">
            <v>10000</v>
          </cell>
          <cell r="AS11">
            <v>65000</v>
          </cell>
          <cell r="AT11">
            <v>70209</v>
          </cell>
          <cell r="AU11">
            <v>10000</v>
          </cell>
          <cell r="AV11">
            <v>11065</v>
          </cell>
          <cell r="AW11">
            <v>18000</v>
          </cell>
          <cell r="AX11">
            <v>13064</v>
          </cell>
          <cell r="AY11">
            <v>26119</v>
          </cell>
          <cell r="AZ11">
            <v>24613</v>
          </cell>
          <cell r="BA11">
            <v>56679</v>
          </cell>
          <cell r="BB11">
            <v>23682</v>
          </cell>
          <cell r="BC11">
            <v>32523</v>
          </cell>
          <cell r="BD11">
            <v>32500</v>
          </cell>
          <cell r="BE11">
            <v>12950</v>
          </cell>
          <cell r="BF11">
            <v>17582</v>
          </cell>
          <cell r="BG11">
            <v>6720</v>
          </cell>
          <cell r="BI11">
            <v>20000</v>
          </cell>
          <cell r="BJ11">
            <v>11136</v>
          </cell>
          <cell r="BK11">
            <v>42994</v>
          </cell>
          <cell r="BM11">
            <v>10373</v>
          </cell>
          <cell r="BN11">
            <v>18000</v>
          </cell>
          <cell r="BO11">
            <v>28000</v>
          </cell>
          <cell r="BP11">
            <v>9120</v>
          </cell>
          <cell r="BQ11">
            <v>28509</v>
          </cell>
          <cell r="BR11">
            <v>22000</v>
          </cell>
          <cell r="BS11">
            <v>52366</v>
          </cell>
          <cell r="BT11">
            <v>41285</v>
          </cell>
          <cell r="BU11">
            <v>24500</v>
          </cell>
          <cell r="BV11">
            <v>8325</v>
          </cell>
          <cell r="BW11">
            <v>5500</v>
          </cell>
          <cell r="BX11">
            <v>11200</v>
          </cell>
          <cell r="BY11">
            <v>11121</v>
          </cell>
          <cell r="BZ11">
            <v>5000</v>
          </cell>
          <cell r="CA11">
            <v>72037</v>
          </cell>
          <cell r="CB11">
            <v>8000</v>
          </cell>
          <cell r="CD11">
            <v>5000</v>
          </cell>
          <cell r="CE11">
            <v>20000</v>
          </cell>
          <cell r="CF11">
            <v>15559</v>
          </cell>
          <cell r="CG11">
            <v>5000</v>
          </cell>
          <cell r="CH11">
            <v>6533</v>
          </cell>
          <cell r="CI11">
            <v>3865</v>
          </cell>
          <cell r="CK11">
            <v>1844</v>
          </cell>
          <cell r="CL11">
            <v>19500</v>
          </cell>
          <cell r="CM11">
            <v>26870</v>
          </cell>
          <cell r="CN11">
            <v>11220</v>
          </cell>
          <cell r="CO11">
            <v>20500</v>
          </cell>
          <cell r="CP11">
            <v>1200</v>
          </cell>
          <cell r="CQ11">
            <v>1000</v>
          </cell>
          <cell r="CR11">
            <v>5000</v>
          </cell>
          <cell r="CS11">
            <v>7000</v>
          </cell>
          <cell r="CT11">
            <v>8953</v>
          </cell>
          <cell r="CU11">
            <v>8000</v>
          </cell>
          <cell r="CY11">
            <v>10000</v>
          </cell>
          <cell r="CZ11">
            <v>0</v>
          </cell>
          <cell r="DB11">
            <v>10300</v>
          </cell>
          <cell r="DC11">
            <v>10000</v>
          </cell>
          <cell r="DD11">
            <v>6939</v>
          </cell>
          <cell r="DE11">
            <v>52500</v>
          </cell>
          <cell r="DF11">
            <v>27000</v>
          </cell>
          <cell r="DG11">
            <v>15250</v>
          </cell>
          <cell r="DH11">
            <v>24470</v>
          </cell>
          <cell r="DI11">
            <v>22924</v>
          </cell>
          <cell r="DJ11">
            <v>19731</v>
          </cell>
          <cell r="DK11">
            <v>12938</v>
          </cell>
          <cell r="DL11">
            <v>5000</v>
          </cell>
          <cell r="DM11">
            <v>9852</v>
          </cell>
          <cell r="DN11">
            <v>31000</v>
          </cell>
          <cell r="DO11">
            <v>10548.77</v>
          </cell>
          <cell r="DP11">
            <v>6250</v>
          </cell>
          <cell r="DQ11">
            <v>7548</v>
          </cell>
          <cell r="DS11">
            <v>32370</v>
          </cell>
          <cell r="DT11">
            <v>6000</v>
          </cell>
          <cell r="DU11">
            <v>11654</v>
          </cell>
          <cell r="DV11">
            <v>62000</v>
          </cell>
          <cell r="DW11">
            <v>24000</v>
          </cell>
          <cell r="DX11">
            <v>20959</v>
          </cell>
          <cell r="DY11">
            <v>10948</v>
          </cell>
          <cell r="EA11">
            <v>16500</v>
          </cell>
          <cell r="EC11">
            <v>9340</v>
          </cell>
          <cell r="ED11">
            <v>64663</v>
          </cell>
          <cell r="EE11">
            <v>6000</v>
          </cell>
          <cell r="EF11">
            <v>22922</v>
          </cell>
          <cell r="EG11">
            <v>12206</v>
          </cell>
          <cell r="EH11">
            <v>86486</v>
          </cell>
          <cell r="EI11">
            <v>46900</v>
          </cell>
          <cell r="EJ11">
            <v>39000</v>
          </cell>
          <cell r="EK11">
            <v>35400</v>
          </cell>
          <cell r="EL11">
            <v>10495</v>
          </cell>
          <cell r="EM11">
            <v>42665</v>
          </cell>
          <cell r="EN11">
            <v>2500</v>
          </cell>
          <cell r="EO11">
            <v>247710</v>
          </cell>
          <cell r="EP11">
            <v>45000</v>
          </cell>
          <cell r="EQ11">
            <v>1500</v>
          </cell>
          <cell r="ER11">
            <v>275000</v>
          </cell>
          <cell r="ES11">
            <v>195000</v>
          </cell>
          <cell r="EU11">
            <v>270000</v>
          </cell>
          <cell r="EV11">
            <v>75000</v>
          </cell>
          <cell r="EW11">
            <v>229667</v>
          </cell>
          <cell r="EX11">
            <v>66000</v>
          </cell>
          <cell r="EY11">
            <v>183548</v>
          </cell>
          <cell r="EZ11">
            <v>175000</v>
          </cell>
          <cell r="FA11">
            <v>198409</v>
          </cell>
          <cell r="FB11">
            <v>125000</v>
          </cell>
          <cell r="FC11">
            <v>160420</v>
          </cell>
          <cell r="FD11">
            <v>15000</v>
          </cell>
          <cell r="FG11">
            <v>71643</v>
          </cell>
          <cell r="FH11">
            <v>195000</v>
          </cell>
          <cell r="FI11">
            <v>80000</v>
          </cell>
          <cell r="FJ11">
            <v>140812</v>
          </cell>
          <cell r="FK11">
            <v>15000</v>
          </cell>
          <cell r="FL11">
            <v>131000</v>
          </cell>
          <cell r="FM11">
            <v>110000</v>
          </cell>
          <cell r="FN11">
            <v>43956</v>
          </cell>
          <cell r="FP11">
            <v>126658</v>
          </cell>
          <cell r="FQ11">
            <v>15000</v>
          </cell>
          <cell r="FR11">
            <v>80000</v>
          </cell>
          <cell r="FS11">
            <v>48000</v>
          </cell>
          <cell r="FU11">
            <v>5000</v>
          </cell>
          <cell r="FV11">
            <v>337000</v>
          </cell>
          <cell r="FW11">
            <v>43938</v>
          </cell>
          <cell r="FY11">
            <v>13221</v>
          </cell>
          <cell r="GA11">
            <v>11279</v>
          </cell>
          <cell r="GC11">
            <v>5000</v>
          </cell>
          <cell r="GD11">
            <v>6546</v>
          </cell>
          <cell r="GE11">
            <v>42609</v>
          </cell>
          <cell r="GF11">
            <v>3927</v>
          </cell>
          <cell r="GG11">
            <v>79608</v>
          </cell>
        </row>
        <row r="12">
          <cell r="D12">
            <v>10</v>
          </cell>
          <cell r="F12">
            <v>0</v>
          </cell>
          <cell r="AD12">
            <v>0</v>
          </cell>
          <cell r="AG12">
            <v>0</v>
          </cell>
          <cell r="AJ12">
            <v>20000</v>
          </cell>
          <cell r="AM12">
            <v>0</v>
          </cell>
          <cell r="AX12">
            <v>760</v>
          </cell>
          <cell r="BG12">
            <v>147</v>
          </cell>
          <cell r="BI12">
            <v>0</v>
          </cell>
          <cell r="BQ12">
            <v>22800</v>
          </cell>
          <cell r="BZ12">
            <v>0</v>
          </cell>
          <cell r="CF12">
            <v>0</v>
          </cell>
          <cell r="CK12">
            <v>0</v>
          </cell>
          <cell r="CL12">
            <v>0</v>
          </cell>
          <cell r="CO12">
            <v>0</v>
          </cell>
          <cell r="CZ12">
            <v>0</v>
          </cell>
          <cell r="DA12">
            <v>3000</v>
          </cell>
          <cell r="DO12">
            <v>0</v>
          </cell>
          <cell r="EF12">
            <v>36276</v>
          </cell>
          <cell r="EG12">
            <v>22800</v>
          </cell>
          <cell r="EM12">
            <v>1347</v>
          </cell>
          <cell r="EN12">
            <v>53000</v>
          </cell>
          <cell r="EO12">
            <v>30000</v>
          </cell>
          <cell r="EQ12">
            <v>3850</v>
          </cell>
          <cell r="EU12">
            <v>40000</v>
          </cell>
          <cell r="EW12">
            <v>120000</v>
          </cell>
          <cell r="FA12">
            <v>0</v>
          </cell>
          <cell r="FD12">
            <v>82500</v>
          </cell>
          <cell r="FG12">
            <v>41832</v>
          </cell>
          <cell r="FH12">
            <v>130000</v>
          </cell>
          <cell r="FK12">
            <v>30000</v>
          </cell>
          <cell r="FL12">
            <v>200000</v>
          </cell>
          <cell r="FM12">
            <v>53000</v>
          </cell>
          <cell r="FQ12">
            <v>105000</v>
          </cell>
          <cell r="FR12">
            <v>60000</v>
          </cell>
          <cell r="FS12">
            <v>3000</v>
          </cell>
          <cell r="FW12">
            <v>275</v>
          </cell>
        </row>
        <row r="13">
          <cell r="D13">
            <v>11</v>
          </cell>
          <cell r="F13">
            <v>20000</v>
          </cell>
          <cell r="O13">
            <v>10800</v>
          </cell>
          <cell r="Q13">
            <v>5000</v>
          </cell>
          <cell r="R13">
            <v>4338</v>
          </cell>
          <cell r="V13">
            <v>1000</v>
          </cell>
          <cell r="W13">
            <v>580</v>
          </cell>
          <cell r="X13">
            <v>4000</v>
          </cell>
          <cell r="Z13">
            <v>3000</v>
          </cell>
          <cell r="AA13">
            <v>7262</v>
          </cell>
          <cell r="AB13">
            <v>28000</v>
          </cell>
          <cell r="AD13">
            <v>0</v>
          </cell>
          <cell r="AE13">
            <v>3431</v>
          </cell>
          <cell r="AG13">
            <v>0</v>
          </cell>
          <cell r="AK13">
            <v>12094</v>
          </cell>
          <cell r="AL13">
            <v>13600</v>
          </cell>
          <cell r="AM13">
            <v>0</v>
          </cell>
          <cell r="AO13">
            <v>1000</v>
          </cell>
          <cell r="AR13">
            <v>5000</v>
          </cell>
          <cell r="AT13">
            <v>11620</v>
          </cell>
          <cell r="AX13">
            <v>4700</v>
          </cell>
          <cell r="AY13">
            <v>7350</v>
          </cell>
          <cell r="AZ13">
            <v>4840</v>
          </cell>
          <cell r="BB13">
            <v>4050</v>
          </cell>
          <cell r="BC13">
            <v>3400</v>
          </cell>
          <cell r="BD13">
            <v>14260</v>
          </cell>
          <cell r="BG13">
            <v>2650</v>
          </cell>
          <cell r="BI13">
            <v>8000</v>
          </cell>
          <cell r="BN13">
            <v>13440</v>
          </cell>
          <cell r="BP13">
            <v>11461</v>
          </cell>
          <cell r="BR13">
            <v>2800</v>
          </cell>
          <cell r="BT13">
            <v>5450</v>
          </cell>
          <cell r="BX13">
            <v>1812</v>
          </cell>
          <cell r="BY13">
            <v>1640</v>
          </cell>
          <cell r="BZ13">
            <v>1050</v>
          </cell>
          <cell r="CB13">
            <v>240</v>
          </cell>
          <cell r="CF13">
            <v>0</v>
          </cell>
          <cell r="CK13">
            <v>0</v>
          </cell>
          <cell r="CL13">
            <v>1500</v>
          </cell>
          <cell r="CO13">
            <v>0</v>
          </cell>
          <cell r="CQ13">
            <v>5300</v>
          </cell>
          <cell r="CZ13">
            <v>9000</v>
          </cell>
          <cell r="DA13">
            <v>4865</v>
          </cell>
          <cell r="DJ13">
            <v>4452</v>
          </cell>
          <cell r="DM13">
            <v>2500</v>
          </cell>
          <cell r="DO13">
            <v>3850</v>
          </cell>
          <cell r="DQ13">
            <v>250</v>
          </cell>
          <cell r="DT13">
            <v>2000</v>
          </cell>
          <cell r="DU13">
            <v>9310</v>
          </cell>
          <cell r="DX13">
            <v>11280</v>
          </cell>
          <cell r="DY13">
            <v>936</v>
          </cell>
          <cell r="EC13">
            <v>800</v>
          </cell>
          <cell r="EE13">
            <v>14000</v>
          </cell>
          <cell r="EF13">
            <v>8250</v>
          </cell>
          <cell r="EG13">
            <v>5550</v>
          </cell>
          <cell r="EJ13">
            <v>4140</v>
          </cell>
          <cell r="EK13">
            <v>965</v>
          </cell>
          <cell r="EL13">
            <v>18000</v>
          </cell>
          <cell r="EM13">
            <v>7467</v>
          </cell>
          <cell r="EN13">
            <v>0</v>
          </cell>
          <cell r="EO13">
            <v>20000</v>
          </cell>
          <cell r="FA13">
            <v>0</v>
          </cell>
          <cell r="FB13">
            <v>15000</v>
          </cell>
          <cell r="FK13">
            <v>13000</v>
          </cell>
          <cell r="FR13">
            <v>20000</v>
          </cell>
          <cell r="FV13">
            <v>6700</v>
          </cell>
          <cell r="FY13">
            <v>15410</v>
          </cell>
        </row>
        <row r="14">
          <cell r="D14">
            <v>12</v>
          </cell>
          <cell r="E14">
            <v>7500</v>
          </cell>
          <cell r="F14">
            <v>0</v>
          </cell>
          <cell r="G14">
            <v>100</v>
          </cell>
          <cell r="V14">
            <v>3767</v>
          </cell>
          <cell r="Z14">
            <v>4993</v>
          </cell>
          <cell r="AD14">
            <v>0</v>
          </cell>
          <cell r="AE14">
            <v>745</v>
          </cell>
          <cell r="AG14">
            <v>0</v>
          </cell>
          <cell r="AI14">
            <v>415</v>
          </cell>
          <cell r="AM14">
            <v>0</v>
          </cell>
          <cell r="AQ14">
            <v>116</v>
          </cell>
          <cell r="AV14">
            <v>2050</v>
          </cell>
          <cell r="BD14">
            <v>404</v>
          </cell>
          <cell r="BG14">
            <v>1919</v>
          </cell>
          <cell r="BI14">
            <v>0</v>
          </cell>
          <cell r="BU14">
            <v>860</v>
          </cell>
          <cell r="BZ14">
            <v>0</v>
          </cell>
          <cell r="CB14">
            <v>400</v>
          </cell>
          <cell r="CF14">
            <v>0</v>
          </cell>
          <cell r="CK14">
            <v>0</v>
          </cell>
          <cell r="CL14">
            <v>4802</v>
          </cell>
          <cell r="CO14">
            <v>0</v>
          </cell>
          <cell r="CP14">
            <v>8354</v>
          </cell>
          <cell r="CZ14">
            <v>0</v>
          </cell>
          <cell r="DD14">
            <v>480</v>
          </cell>
          <cell r="DJ14">
            <v>1680</v>
          </cell>
          <cell r="DK14">
            <v>16166</v>
          </cell>
          <cell r="DO14">
            <v>740</v>
          </cell>
          <cell r="DP14">
            <v>150</v>
          </cell>
          <cell r="DQ14">
            <v>971</v>
          </cell>
          <cell r="EN14">
            <v>0</v>
          </cell>
          <cell r="FA14">
            <v>0</v>
          </cell>
          <cell r="FJ14">
            <v>307</v>
          </cell>
          <cell r="FV14">
            <v>600</v>
          </cell>
        </row>
        <row r="15">
          <cell r="D15">
            <v>13</v>
          </cell>
          <cell r="F15">
            <v>0</v>
          </cell>
          <cell r="P15">
            <v>238</v>
          </cell>
          <cell r="Q15">
            <v>20000</v>
          </cell>
          <cell r="R15">
            <v>579</v>
          </cell>
          <cell r="T15">
            <v>11654</v>
          </cell>
          <cell r="V15">
            <v>545</v>
          </cell>
          <cell r="W15">
            <v>2655</v>
          </cell>
          <cell r="AD15">
            <v>16000</v>
          </cell>
          <cell r="AG15">
            <v>0</v>
          </cell>
          <cell r="AM15">
            <v>0</v>
          </cell>
          <cell r="AN15">
            <v>1922</v>
          </cell>
          <cell r="AZ15">
            <v>4000</v>
          </cell>
          <cell r="BG15">
            <v>8000</v>
          </cell>
          <cell r="BI15">
            <v>12000</v>
          </cell>
          <cell r="BN15">
            <v>16000</v>
          </cell>
          <cell r="BP15">
            <v>4285</v>
          </cell>
          <cell r="BR15">
            <v>6000</v>
          </cell>
          <cell r="BV15">
            <v>16500</v>
          </cell>
          <cell r="BX15">
            <v>500</v>
          </cell>
          <cell r="BZ15">
            <v>0</v>
          </cell>
          <cell r="CE15">
            <v>1395</v>
          </cell>
          <cell r="CF15">
            <v>1680</v>
          </cell>
          <cell r="CG15">
            <v>2900</v>
          </cell>
          <cell r="CI15">
            <v>639</v>
          </cell>
          <cell r="CK15">
            <v>0</v>
          </cell>
          <cell r="CL15">
            <v>0</v>
          </cell>
          <cell r="CO15">
            <v>0</v>
          </cell>
          <cell r="CQ15">
            <v>20000</v>
          </cell>
          <cell r="CS15">
            <v>9000</v>
          </cell>
          <cell r="CW15">
            <v>600</v>
          </cell>
          <cell r="CY15">
            <v>1044</v>
          </cell>
          <cell r="CZ15">
            <v>0</v>
          </cell>
          <cell r="DA15" t="str">
            <v xml:space="preserve"> </v>
          </cell>
          <cell r="DD15">
            <v>900</v>
          </cell>
          <cell r="DK15">
            <v>2574</v>
          </cell>
          <cell r="DO15">
            <v>949</v>
          </cell>
          <cell r="DQ15">
            <v>1735</v>
          </cell>
          <cell r="DT15">
            <v>2000</v>
          </cell>
          <cell r="EE15">
            <v>500</v>
          </cell>
          <cell r="EG15">
            <v>2652</v>
          </cell>
          <cell r="EN15">
            <v>0</v>
          </cell>
          <cell r="EW15">
            <v>1940</v>
          </cell>
          <cell r="FA15">
            <v>0</v>
          </cell>
          <cell r="FJ15">
            <v>800</v>
          </cell>
          <cell r="FK15">
            <v>2500</v>
          </cell>
          <cell r="FR15">
            <v>100000</v>
          </cell>
        </row>
        <row r="16">
          <cell r="D16">
            <v>14</v>
          </cell>
          <cell r="F16">
            <v>0</v>
          </cell>
          <cell r="I16">
            <v>1127</v>
          </cell>
          <cell r="N16">
            <v>31303</v>
          </cell>
          <cell r="R16">
            <v>3621</v>
          </cell>
          <cell r="S16">
            <v>520</v>
          </cell>
          <cell r="T16">
            <v>40000</v>
          </cell>
          <cell r="U16">
            <v>6450</v>
          </cell>
          <cell r="V16">
            <v>200</v>
          </cell>
          <cell r="W16">
            <v>100</v>
          </cell>
          <cell r="AD16">
            <v>0</v>
          </cell>
          <cell r="AE16">
            <v>10228</v>
          </cell>
          <cell r="AF16">
            <v>7256</v>
          </cell>
          <cell r="AG16">
            <v>0</v>
          </cell>
          <cell r="AI16">
            <v>12715</v>
          </cell>
          <cell r="AL16">
            <v>197</v>
          </cell>
          <cell r="AM16">
            <v>36000</v>
          </cell>
          <cell r="AN16">
            <v>16000</v>
          </cell>
          <cell r="AU16">
            <v>37529</v>
          </cell>
          <cell r="AV16">
            <v>1205</v>
          </cell>
          <cell r="AX16">
            <v>3100</v>
          </cell>
          <cell r="AY16">
            <v>1000</v>
          </cell>
          <cell r="AZ16">
            <v>13641</v>
          </cell>
          <cell r="BA16">
            <v>16909</v>
          </cell>
          <cell r="BE16">
            <v>13645</v>
          </cell>
          <cell r="BG16">
            <v>2500</v>
          </cell>
          <cell r="BI16">
            <v>4500</v>
          </cell>
          <cell r="BO16">
            <v>2000</v>
          </cell>
          <cell r="BP16">
            <v>11336</v>
          </cell>
          <cell r="BR16">
            <v>34223</v>
          </cell>
          <cell r="BT16">
            <v>34827</v>
          </cell>
          <cell r="BU16">
            <v>1000</v>
          </cell>
          <cell r="BW16">
            <v>6627</v>
          </cell>
          <cell r="BX16">
            <v>1545</v>
          </cell>
          <cell r="BY16">
            <v>5108</v>
          </cell>
          <cell r="BZ16">
            <v>0</v>
          </cell>
          <cell r="CA16">
            <v>800</v>
          </cell>
          <cell r="CB16">
            <v>6197</v>
          </cell>
          <cell r="CE16">
            <v>25644</v>
          </cell>
          <cell r="CF16">
            <v>456</v>
          </cell>
          <cell r="CG16">
            <v>1000</v>
          </cell>
          <cell r="CH16">
            <v>972</v>
          </cell>
          <cell r="CK16">
            <v>0</v>
          </cell>
          <cell r="CL16">
            <v>1000</v>
          </cell>
          <cell r="CO16">
            <v>1300</v>
          </cell>
          <cell r="CQ16">
            <v>10000</v>
          </cell>
          <cell r="CS16">
            <v>3165</v>
          </cell>
          <cell r="CW16">
            <v>400</v>
          </cell>
          <cell r="CY16">
            <v>1000</v>
          </cell>
          <cell r="CZ16">
            <v>0</v>
          </cell>
          <cell r="DB16">
            <v>5000</v>
          </cell>
          <cell r="DD16">
            <v>22615</v>
          </cell>
          <cell r="DF16">
            <v>10000</v>
          </cell>
          <cell r="DK16">
            <v>4300</v>
          </cell>
          <cell r="DL16">
            <v>5000</v>
          </cell>
          <cell r="DM16">
            <v>2093</v>
          </cell>
          <cell r="DO16">
            <v>1617.5</v>
          </cell>
          <cell r="DP16">
            <v>2173</v>
          </cell>
          <cell r="DQ16">
            <v>2169</v>
          </cell>
          <cell r="DX16">
            <v>2209</v>
          </cell>
          <cell r="DY16">
            <v>523</v>
          </cell>
          <cell r="EC16">
            <v>1270</v>
          </cell>
          <cell r="ED16">
            <v>440</v>
          </cell>
          <cell r="EE16">
            <v>4600</v>
          </cell>
          <cell r="EF16">
            <v>662</v>
          </cell>
          <cell r="EG16">
            <v>10000</v>
          </cell>
          <cell r="EH16">
            <v>10110</v>
          </cell>
          <cell r="EJ16">
            <v>700</v>
          </cell>
          <cell r="EL16">
            <v>8321</v>
          </cell>
          <cell r="EM16">
            <v>8311</v>
          </cell>
          <cell r="EN16">
            <v>10000</v>
          </cell>
          <cell r="EW16">
            <v>80</v>
          </cell>
          <cell r="EY16">
            <v>35000</v>
          </cell>
          <cell r="FA16">
            <v>0</v>
          </cell>
          <cell r="FB16">
            <v>2500</v>
          </cell>
          <cell r="FD16">
            <v>30000</v>
          </cell>
          <cell r="FG16">
            <v>22910</v>
          </cell>
          <cell r="FH16">
            <v>80618</v>
          </cell>
          <cell r="FI16">
            <v>15000</v>
          </cell>
          <cell r="FJ16">
            <v>26746</v>
          </cell>
          <cell r="FK16">
            <v>1500</v>
          </cell>
          <cell r="FP16">
            <v>20000</v>
          </cell>
          <cell r="FS16">
            <v>15000</v>
          </cell>
          <cell r="FU16">
            <v>7000</v>
          </cell>
          <cell r="FV16">
            <v>21900</v>
          </cell>
          <cell r="GD16">
            <v>29104</v>
          </cell>
          <cell r="GF16">
            <v>33672</v>
          </cell>
        </row>
        <row r="17">
          <cell r="D17">
            <v>15</v>
          </cell>
          <cell r="E17">
            <v>13501</v>
          </cell>
          <cell r="F17">
            <v>0</v>
          </cell>
          <cell r="G17">
            <v>15087</v>
          </cell>
          <cell r="H17">
            <v>12968</v>
          </cell>
          <cell r="J17">
            <v>46212</v>
          </cell>
          <cell r="K17">
            <v>32322</v>
          </cell>
          <cell r="M17">
            <v>37857</v>
          </cell>
          <cell r="N17">
            <v>47398</v>
          </cell>
          <cell r="O17">
            <v>34961</v>
          </cell>
          <cell r="P17">
            <v>41432</v>
          </cell>
          <cell r="R17">
            <v>36707</v>
          </cell>
          <cell r="T17">
            <v>44360</v>
          </cell>
          <cell r="U17">
            <v>33992</v>
          </cell>
          <cell r="V17">
            <v>34043</v>
          </cell>
          <cell r="W17">
            <v>45348</v>
          </cell>
          <cell r="X17">
            <v>39035</v>
          </cell>
          <cell r="Y17">
            <v>20430</v>
          </cell>
          <cell r="Z17">
            <v>49911</v>
          </cell>
          <cell r="AA17">
            <v>19421</v>
          </cell>
          <cell r="AB17">
            <v>38187</v>
          </cell>
          <cell r="AC17">
            <v>25145</v>
          </cell>
          <cell r="AD17">
            <v>46670</v>
          </cell>
          <cell r="AE17">
            <v>37152</v>
          </cell>
          <cell r="AF17">
            <v>44940</v>
          </cell>
          <cell r="AG17">
            <v>0</v>
          </cell>
          <cell r="AH17">
            <v>35669</v>
          </cell>
          <cell r="AI17">
            <v>32021</v>
          </cell>
          <cell r="AJ17">
            <v>60465</v>
          </cell>
          <cell r="AK17">
            <v>58415</v>
          </cell>
          <cell r="AL17">
            <v>33894</v>
          </cell>
          <cell r="AM17">
            <v>10161</v>
          </cell>
          <cell r="AN17">
            <v>35544</v>
          </cell>
          <cell r="AO17">
            <v>40833</v>
          </cell>
          <cell r="AP17">
            <v>30637</v>
          </cell>
          <cell r="AQ17">
            <v>37111</v>
          </cell>
          <cell r="AR17">
            <v>38635</v>
          </cell>
          <cell r="AS17">
            <v>63545</v>
          </cell>
          <cell r="AT17">
            <v>41135</v>
          </cell>
          <cell r="AV17">
            <v>41567</v>
          </cell>
          <cell r="AW17">
            <v>50975</v>
          </cell>
          <cell r="AX17">
            <v>41499</v>
          </cell>
          <cell r="AY17">
            <v>34651</v>
          </cell>
          <cell r="AZ17">
            <v>52663</v>
          </cell>
          <cell r="BB17">
            <v>34479</v>
          </cell>
          <cell r="BC17">
            <v>24923</v>
          </cell>
          <cell r="BD17">
            <v>47164</v>
          </cell>
          <cell r="BE17">
            <v>36247</v>
          </cell>
          <cell r="BF17">
            <v>46522</v>
          </cell>
          <cell r="BG17">
            <v>32814</v>
          </cell>
          <cell r="BH17">
            <v>30986</v>
          </cell>
          <cell r="BI17">
            <v>0</v>
          </cell>
          <cell r="BJ17">
            <v>30310</v>
          </cell>
          <cell r="BK17">
            <v>30944</v>
          </cell>
          <cell r="BL17">
            <v>44509</v>
          </cell>
          <cell r="BM17">
            <v>36899</v>
          </cell>
          <cell r="BN17">
            <v>42526</v>
          </cell>
          <cell r="BO17">
            <v>31060</v>
          </cell>
          <cell r="BP17">
            <v>43471</v>
          </cell>
          <cell r="BQ17">
            <v>30173</v>
          </cell>
          <cell r="BR17">
            <v>50688</v>
          </cell>
          <cell r="BS17">
            <v>34211</v>
          </cell>
          <cell r="BT17">
            <v>37191</v>
          </cell>
          <cell r="BU17">
            <v>47139</v>
          </cell>
          <cell r="BV17">
            <v>43124</v>
          </cell>
          <cell r="BW17">
            <v>39251</v>
          </cell>
          <cell r="BX17">
            <v>45666</v>
          </cell>
          <cell r="BY17">
            <v>43656</v>
          </cell>
          <cell r="BZ17">
            <v>4746</v>
          </cell>
          <cell r="CA17">
            <v>44271</v>
          </cell>
          <cell r="CB17">
            <v>37916</v>
          </cell>
          <cell r="CC17">
            <v>33552</v>
          </cell>
          <cell r="CD17">
            <v>36912</v>
          </cell>
          <cell r="CE17">
            <v>19962</v>
          </cell>
          <cell r="CF17">
            <v>0</v>
          </cell>
          <cell r="CG17">
            <v>45519</v>
          </cell>
          <cell r="CH17">
            <v>25919</v>
          </cell>
          <cell r="CI17">
            <v>34573</v>
          </cell>
          <cell r="CJ17">
            <v>29943</v>
          </cell>
          <cell r="CK17">
            <v>0</v>
          </cell>
          <cell r="CL17">
            <v>10747</v>
          </cell>
          <cell r="CM17">
            <v>34002</v>
          </cell>
          <cell r="CN17">
            <v>35609</v>
          </cell>
          <cell r="CP17">
            <v>63047</v>
          </cell>
          <cell r="CQ17">
            <v>54876</v>
          </cell>
          <cell r="CR17">
            <v>43331</v>
          </cell>
          <cell r="CS17">
            <v>42163</v>
          </cell>
          <cell r="CT17">
            <v>22335</v>
          </cell>
          <cell r="CU17">
            <v>24491</v>
          </cell>
          <cell r="CV17">
            <v>41547</v>
          </cell>
          <cell r="CW17">
            <v>28622</v>
          </cell>
          <cell r="CX17">
            <v>52078</v>
          </cell>
          <cell r="CY17">
            <v>39025</v>
          </cell>
          <cell r="CZ17">
            <v>0</v>
          </cell>
          <cell r="DA17">
            <v>36929</v>
          </cell>
          <cell r="DB17">
            <v>22972</v>
          </cell>
          <cell r="DC17">
            <v>46265</v>
          </cell>
          <cell r="DD17">
            <v>36575</v>
          </cell>
          <cell r="DE17">
            <v>51054</v>
          </cell>
          <cell r="DG17">
            <v>37576</v>
          </cell>
          <cell r="DH17">
            <v>37892</v>
          </cell>
          <cell r="DI17">
            <v>27232</v>
          </cell>
          <cell r="DJ17">
            <v>55254</v>
          </cell>
          <cell r="DK17">
            <v>34316</v>
          </cell>
          <cell r="DL17">
            <v>26252</v>
          </cell>
          <cell r="DM17">
            <v>29906</v>
          </cell>
          <cell r="DN17">
            <v>50207</v>
          </cell>
          <cell r="DP17">
            <v>27874</v>
          </cell>
          <cell r="DQ17">
            <v>27833</v>
          </cell>
          <cell r="DR17">
            <v>44553</v>
          </cell>
          <cell r="DS17">
            <v>44958</v>
          </cell>
          <cell r="DT17">
            <v>20922</v>
          </cell>
          <cell r="DU17">
            <v>36065</v>
          </cell>
          <cell r="DV17">
            <v>29213</v>
          </cell>
          <cell r="DW17">
            <v>51120</v>
          </cell>
          <cell r="DX17">
            <v>40244</v>
          </cell>
          <cell r="DY17">
            <v>51086</v>
          </cell>
          <cell r="DZ17">
            <v>46797</v>
          </cell>
          <cell r="EA17">
            <v>35165</v>
          </cell>
          <cell r="EC17">
            <v>37156</v>
          </cell>
          <cell r="ED17">
            <v>41573</v>
          </cell>
          <cell r="EE17">
            <v>34172</v>
          </cell>
          <cell r="EF17">
            <v>60303</v>
          </cell>
          <cell r="EG17">
            <v>42795</v>
          </cell>
          <cell r="EH17">
            <v>42380</v>
          </cell>
          <cell r="EI17">
            <v>52067</v>
          </cell>
          <cell r="EJ17">
            <v>46593</v>
          </cell>
          <cell r="EK17">
            <v>30207</v>
          </cell>
          <cell r="EL17">
            <v>62407</v>
          </cell>
          <cell r="EM17">
            <v>52544</v>
          </cell>
          <cell r="EU17">
            <v>155819</v>
          </cell>
          <cell r="EV17">
            <v>163086</v>
          </cell>
          <cell r="EW17">
            <v>268657</v>
          </cell>
          <cell r="EY17">
            <v>176670</v>
          </cell>
          <cell r="EZ17">
            <v>175033</v>
          </cell>
          <cell r="FA17">
            <v>104198</v>
          </cell>
          <cell r="FB17">
            <v>205750</v>
          </cell>
          <cell r="FC17">
            <v>106486</v>
          </cell>
          <cell r="FD17">
            <v>104071</v>
          </cell>
          <cell r="FG17">
            <v>112332</v>
          </cell>
          <cell r="FH17">
            <v>223819</v>
          </cell>
          <cell r="FJ17">
            <v>185182</v>
          </cell>
          <cell r="FL17">
            <v>205550</v>
          </cell>
          <cell r="FP17">
            <v>181402</v>
          </cell>
          <cell r="FQ17">
            <v>185308</v>
          </cell>
          <cell r="FU17">
            <v>3000</v>
          </cell>
          <cell r="FV17">
            <v>6600</v>
          </cell>
          <cell r="FW17">
            <v>34854</v>
          </cell>
          <cell r="FX17">
            <v>36978</v>
          </cell>
          <cell r="FY17">
            <v>35900</v>
          </cell>
          <cell r="FZ17">
            <v>73720</v>
          </cell>
          <cell r="GB17">
            <v>39000</v>
          </cell>
          <cell r="GC17">
            <v>36610</v>
          </cell>
          <cell r="GD17">
            <v>40241</v>
          </cell>
          <cell r="GE17">
            <v>37232</v>
          </cell>
          <cell r="GF17">
            <v>37746</v>
          </cell>
          <cell r="GG17">
            <v>37970</v>
          </cell>
          <cell r="GH17">
            <v>34068</v>
          </cell>
          <cell r="GI17">
            <v>30050</v>
          </cell>
        </row>
        <row r="18">
          <cell r="D18">
            <v>16</v>
          </cell>
          <cell r="F18">
            <v>0</v>
          </cell>
          <cell r="AD18">
            <v>0</v>
          </cell>
          <cell r="AG18">
            <v>0</v>
          </cell>
          <cell r="AM18">
            <v>0</v>
          </cell>
          <cell r="BI18">
            <v>0</v>
          </cell>
          <cell r="CF18">
            <v>0</v>
          </cell>
          <cell r="CK18">
            <v>0</v>
          </cell>
          <cell r="CL18">
            <v>21692</v>
          </cell>
          <cell r="CZ18">
            <v>0</v>
          </cell>
        </row>
        <row r="19">
          <cell r="D19">
            <v>17</v>
          </cell>
          <cell r="F19">
            <v>0</v>
          </cell>
          <cell r="AD19">
            <v>0</v>
          </cell>
          <cell r="AG19">
            <v>0</v>
          </cell>
          <cell r="AM19">
            <v>0</v>
          </cell>
          <cell r="BI19">
            <v>31905</v>
          </cell>
          <cell r="CF19">
            <v>0</v>
          </cell>
          <cell r="CK19">
            <v>0</v>
          </cell>
          <cell r="CL19">
            <v>0</v>
          </cell>
          <cell r="CZ19">
            <v>53991</v>
          </cell>
          <cell r="EH19" t="str">
            <v xml:space="preserve"> </v>
          </cell>
        </row>
        <row r="20">
          <cell r="D20">
            <v>18</v>
          </cell>
          <cell r="F20">
            <v>0</v>
          </cell>
          <cell r="AD20">
            <v>0</v>
          </cell>
          <cell r="AG20">
            <v>0</v>
          </cell>
          <cell r="AM20">
            <v>0</v>
          </cell>
          <cell r="CF20">
            <v>0</v>
          </cell>
          <cell r="CK20">
            <v>0</v>
          </cell>
          <cell r="CL20">
            <v>0</v>
          </cell>
        </row>
        <row r="21">
          <cell r="D21">
            <v>19</v>
          </cell>
          <cell r="E21">
            <v>129074</v>
          </cell>
          <cell r="F21">
            <v>101716</v>
          </cell>
          <cell r="G21">
            <v>142401</v>
          </cell>
          <cell r="H21">
            <v>94894</v>
          </cell>
          <cell r="I21">
            <v>216491</v>
          </cell>
          <cell r="J21">
            <v>635502</v>
          </cell>
          <cell r="K21">
            <v>523009</v>
          </cell>
          <cell r="L21">
            <v>679147</v>
          </cell>
          <cell r="M21">
            <v>465000</v>
          </cell>
          <cell r="N21">
            <v>754531</v>
          </cell>
          <cell r="O21">
            <v>530859</v>
          </cell>
          <cell r="P21">
            <v>542838</v>
          </cell>
          <cell r="Q21">
            <v>629099</v>
          </cell>
          <cell r="R21">
            <v>499785</v>
          </cell>
          <cell r="S21">
            <v>849615</v>
          </cell>
          <cell r="T21">
            <v>727314</v>
          </cell>
          <cell r="U21">
            <v>479834</v>
          </cell>
          <cell r="V21">
            <v>419580</v>
          </cell>
          <cell r="W21">
            <v>582733</v>
          </cell>
          <cell r="X21">
            <v>560078</v>
          </cell>
          <cell r="Y21">
            <v>290708</v>
          </cell>
          <cell r="Z21">
            <v>760317</v>
          </cell>
          <cell r="AA21">
            <v>200079</v>
          </cell>
          <cell r="AB21">
            <v>492178</v>
          </cell>
          <cell r="AC21">
            <v>409088</v>
          </cell>
          <cell r="AD21">
            <v>630000</v>
          </cell>
          <cell r="AE21">
            <v>491383</v>
          </cell>
          <cell r="AF21">
            <v>696896</v>
          </cell>
          <cell r="AG21">
            <v>772599</v>
          </cell>
          <cell r="AH21">
            <v>463142</v>
          </cell>
          <cell r="AI21">
            <v>347724</v>
          </cell>
          <cell r="AJ21">
            <v>755680</v>
          </cell>
          <cell r="AK21">
            <v>737566</v>
          </cell>
          <cell r="AL21">
            <v>433256</v>
          </cell>
          <cell r="AM21">
            <v>729861</v>
          </cell>
          <cell r="AN21">
            <v>489475</v>
          </cell>
          <cell r="AO21">
            <v>501699</v>
          </cell>
          <cell r="AP21">
            <v>395633</v>
          </cell>
          <cell r="AQ21">
            <v>434462</v>
          </cell>
          <cell r="AR21">
            <v>602711</v>
          </cell>
          <cell r="AS21">
            <v>990353</v>
          </cell>
          <cell r="AT21">
            <v>674191</v>
          </cell>
          <cell r="AU21">
            <v>460124</v>
          </cell>
          <cell r="AV21">
            <v>424148</v>
          </cell>
          <cell r="AW21">
            <v>690917</v>
          </cell>
          <cell r="AX21">
            <v>571736</v>
          </cell>
          <cell r="AY21">
            <v>482431</v>
          </cell>
          <cell r="AZ21">
            <v>566197</v>
          </cell>
          <cell r="BA21">
            <v>672587</v>
          </cell>
          <cell r="BB21">
            <v>427776</v>
          </cell>
          <cell r="BC21">
            <v>343891</v>
          </cell>
          <cell r="BD21">
            <v>704834</v>
          </cell>
          <cell r="BE21">
            <v>457145</v>
          </cell>
          <cell r="BF21">
            <v>632900</v>
          </cell>
          <cell r="BG21">
            <v>475136</v>
          </cell>
          <cell r="BH21">
            <v>537665</v>
          </cell>
          <cell r="BI21">
            <v>743130</v>
          </cell>
          <cell r="BJ21">
            <v>484575</v>
          </cell>
          <cell r="BK21">
            <v>412857</v>
          </cell>
          <cell r="BL21">
            <v>537869</v>
          </cell>
          <cell r="BM21">
            <v>565435</v>
          </cell>
          <cell r="BN21">
            <v>516844</v>
          </cell>
          <cell r="BO21">
            <v>444905</v>
          </cell>
          <cell r="BP21">
            <v>596151</v>
          </cell>
          <cell r="BQ21">
            <v>315766</v>
          </cell>
          <cell r="BR21">
            <v>769709</v>
          </cell>
          <cell r="BS21">
            <v>411273</v>
          </cell>
          <cell r="BT21">
            <v>771190</v>
          </cell>
          <cell r="BU21">
            <v>583105</v>
          </cell>
          <cell r="BV21">
            <v>616450</v>
          </cell>
          <cell r="BW21">
            <v>507500</v>
          </cell>
          <cell r="BX21">
            <v>803156</v>
          </cell>
          <cell r="BY21">
            <v>486128</v>
          </cell>
          <cell r="BZ21">
            <v>385282</v>
          </cell>
          <cell r="CA21">
            <v>549344</v>
          </cell>
          <cell r="CB21">
            <v>493768</v>
          </cell>
          <cell r="CC21">
            <v>379413</v>
          </cell>
          <cell r="CD21">
            <v>564654</v>
          </cell>
          <cell r="CE21">
            <v>223700</v>
          </cell>
          <cell r="CF21">
            <v>442923</v>
          </cell>
          <cell r="CG21">
            <v>700817</v>
          </cell>
          <cell r="CH21">
            <v>354146</v>
          </cell>
          <cell r="CI21">
            <v>401862</v>
          </cell>
          <cell r="CJ21">
            <v>381219</v>
          </cell>
          <cell r="CK21">
            <v>451559</v>
          </cell>
          <cell r="CL21">
            <v>786185</v>
          </cell>
          <cell r="CM21">
            <v>407814</v>
          </cell>
          <cell r="CN21">
            <v>445961</v>
          </cell>
          <cell r="CO21">
            <v>400851</v>
          </cell>
          <cell r="CP21">
            <v>903847</v>
          </cell>
          <cell r="CQ21">
            <v>831044</v>
          </cell>
          <cell r="CR21">
            <v>647429</v>
          </cell>
          <cell r="CS21">
            <v>639834</v>
          </cell>
          <cell r="CT21">
            <v>249120</v>
          </cell>
          <cell r="CU21">
            <v>268449</v>
          </cell>
          <cell r="CV21">
            <v>565244</v>
          </cell>
          <cell r="CW21">
            <v>430727</v>
          </cell>
          <cell r="CX21">
            <v>685531</v>
          </cell>
          <cell r="CY21">
            <v>476648</v>
          </cell>
          <cell r="CZ21">
            <v>599649</v>
          </cell>
          <cell r="DA21">
            <v>462292</v>
          </cell>
          <cell r="DB21">
            <v>307244</v>
          </cell>
          <cell r="DC21">
            <v>600538</v>
          </cell>
          <cell r="DD21">
            <v>327165</v>
          </cell>
          <cell r="DE21">
            <v>704583</v>
          </cell>
          <cell r="DF21">
            <v>329725</v>
          </cell>
          <cell r="DG21">
            <v>446867</v>
          </cell>
          <cell r="DH21">
            <v>366141</v>
          </cell>
          <cell r="DI21">
            <v>337200</v>
          </cell>
          <cell r="DJ21">
            <v>919814</v>
          </cell>
          <cell r="DK21">
            <v>410542</v>
          </cell>
          <cell r="DL21">
            <v>378243</v>
          </cell>
          <cell r="DM21">
            <v>323578</v>
          </cell>
          <cell r="DN21">
            <v>687692</v>
          </cell>
          <cell r="DO21">
            <v>423267</v>
          </cell>
          <cell r="DP21">
            <v>313133</v>
          </cell>
          <cell r="DQ21">
            <v>358833</v>
          </cell>
          <cell r="DR21">
            <v>708295</v>
          </cell>
          <cell r="DS21">
            <v>577656</v>
          </cell>
          <cell r="DT21">
            <v>296306</v>
          </cell>
          <cell r="DU21">
            <v>378390</v>
          </cell>
          <cell r="DV21">
            <v>451496</v>
          </cell>
          <cell r="DW21">
            <v>667660</v>
          </cell>
          <cell r="DX21">
            <v>381147</v>
          </cell>
          <cell r="DY21">
            <v>622339</v>
          </cell>
          <cell r="DZ21">
            <v>622974</v>
          </cell>
          <cell r="EA21">
            <v>336373</v>
          </cell>
          <cell r="EB21">
            <v>645631</v>
          </cell>
          <cell r="EC21">
            <v>542899</v>
          </cell>
          <cell r="ED21">
            <v>628037</v>
          </cell>
          <cell r="EE21">
            <v>384657</v>
          </cell>
          <cell r="EF21">
            <v>831321</v>
          </cell>
          <cell r="EG21">
            <v>599354</v>
          </cell>
          <cell r="EH21">
            <v>537635</v>
          </cell>
          <cell r="EI21">
            <v>720496</v>
          </cell>
          <cell r="EJ21">
            <v>645003</v>
          </cell>
          <cell r="EK21">
            <v>467509</v>
          </cell>
          <cell r="EL21">
            <v>774620</v>
          </cell>
          <cell r="EM21">
            <v>831896</v>
          </cell>
          <cell r="EN21">
            <v>717534</v>
          </cell>
          <cell r="EO21">
            <v>4920007</v>
          </cell>
          <cell r="EP21">
            <v>1150911</v>
          </cell>
          <cell r="EQ21">
            <v>431683</v>
          </cell>
          <cell r="ER21">
            <v>3935238</v>
          </cell>
          <cell r="ES21">
            <v>4151000</v>
          </cell>
          <cell r="EU21">
            <v>1979193</v>
          </cell>
          <cell r="EV21">
            <v>2093827</v>
          </cell>
          <cell r="EW21">
            <v>4631105</v>
          </cell>
          <cell r="EX21">
            <v>3850246</v>
          </cell>
          <cell r="EY21">
            <v>2853296</v>
          </cell>
          <cell r="EZ21">
            <v>2047069</v>
          </cell>
          <cell r="FA21">
            <v>3028207</v>
          </cell>
          <cell r="FB21">
            <v>3114747</v>
          </cell>
          <cell r="FC21">
            <v>2477166</v>
          </cell>
          <cell r="FD21">
            <v>2309716</v>
          </cell>
          <cell r="FG21">
            <v>1850589</v>
          </cell>
          <cell r="FH21">
            <v>3299931</v>
          </cell>
          <cell r="FI21">
            <v>2616579</v>
          </cell>
          <cell r="FJ21">
            <v>3626546</v>
          </cell>
          <cell r="FK21">
            <v>1313011</v>
          </cell>
          <cell r="FL21">
            <v>3687515</v>
          </cell>
          <cell r="FM21">
            <v>1934991</v>
          </cell>
          <cell r="FN21">
            <v>2885473</v>
          </cell>
          <cell r="FP21">
            <v>2467871</v>
          </cell>
          <cell r="FQ21">
            <v>2939321</v>
          </cell>
          <cell r="FR21">
            <v>3420099</v>
          </cell>
          <cell r="FS21">
            <v>3451045</v>
          </cell>
          <cell r="FT21">
            <v>759089</v>
          </cell>
          <cell r="FU21">
            <v>543735</v>
          </cell>
          <cell r="FV21">
            <v>789863</v>
          </cell>
          <cell r="FW21">
            <v>396982</v>
          </cell>
          <cell r="FX21">
            <v>415746</v>
          </cell>
          <cell r="FY21">
            <v>201774</v>
          </cell>
          <cell r="FZ21">
            <v>327033</v>
          </cell>
          <cell r="GA21">
            <v>379587</v>
          </cell>
          <cell r="GB21">
            <v>912799</v>
          </cell>
          <cell r="GC21">
            <v>593004</v>
          </cell>
          <cell r="GD21">
            <v>404457</v>
          </cell>
          <cell r="GE21">
            <v>553521</v>
          </cell>
          <cell r="GF21">
            <v>459236</v>
          </cell>
          <cell r="GG21">
            <v>754573</v>
          </cell>
          <cell r="GH21">
            <v>1253470</v>
          </cell>
          <cell r="GI21">
            <v>210488</v>
          </cell>
        </row>
        <row r="22">
          <cell r="D22">
            <v>20</v>
          </cell>
          <cell r="F22">
            <v>0</v>
          </cell>
          <cell r="I22">
            <v>14882</v>
          </cell>
          <cell r="N22">
            <v>12000</v>
          </cell>
          <cell r="P22">
            <v>3777</v>
          </cell>
          <cell r="R22">
            <v>3000</v>
          </cell>
          <cell r="T22">
            <v>17583</v>
          </cell>
          <cell r="U22">
            <v>0</v>
          </cell>
          <cell r="V22">
            <v>8000</v>
          </cell>
          <cell r="AB22">
            <v>10000</v>
          </cell>
          <cell r="AD22">
            <v>10000</v>
          </cell>
          <cell r="AG22">
            <v>0</v>
          </cell>
          <cell r="AH22">
            <v>14500</v>
          </cell>
          <cell r="AI22">
            <v>10000</v>
          </cell>
          <cell r="AJ22">
            <v>8000</v>
          </cell>
          <cell r="AM22">
            <v>7000</v>
          </cell>
          <cell r="AO22">
            <v>0</v>
          </cell>
          <cell r="AP22">
            <v>0</v>
          </cell>
          <cell r="AR22">
            <v>22200</v>
          </cell>
          <cell r="AV22">
            <v>1000</v>
          </cell>
          <cell r="AW22">
            <v>10000</v>
          </cell>
          <cell r="BB22">
            <v>24397</v>
          </cell>
          <cell r="BI22">
            <v>0</v>
          </cell>
          <cell r="BL22">
            <v>12000</v>
          </cell>
          <cell r="BM22">
            <v>6000</v>
          </cell>
          <cell r="BQ22">
            <v>3583</v>
          </cell>
          <cell r="BR22">
            <v>5000</v>
          </cell>
          <cell r="BS22">
            <v>99</v>
          </cell>
          <cell r="BU22">
            <v>14000</v>
          </cell>
          <cell r="BV22">
            <v>22000</v>
          </cell>
          <cell r="BX22">
            <v>12000</v>
          </cell>
          <cell r="BZ22">
            <v>0</v>
          </cell>
          <cell r="CA22">
            <v>34425</v>
          </cell>
          <cell r="CB22">
            <v>3000</v>
          </cell>
          <cell r="CC22">
            <v>1400</v>
          </cell>
          <cell r="CD22">
            <v>12500</v>
          </cell>
          <cell r="CF22">
            <v>0</v>
          </cell>
          <cell r="CI22">
            <v>14500</v>
          </cell>
          <cell r="CJ22">
            <v>2000</v>
          </cell>
          <cell r="CK22">
            <v>0</v>
          </cell>
          <cell r="CL22">
            <v>0</v>
          </cell>
          <cell r="CO22">
            <v>0</v>
          </cell>
          <cell r="CW22">
            <v>34929</v>
          </cell>
          <cell r="CZ22">
            <v>0</v>
          </cell>
          <cell r="DD22">
            <v>21859</v>
          </cell>
          <cell r="DE22">
            <v>5500</v>
          </cell>
          <cell r="DF22">
            <v>7984</v>
          </cell>
          <cell r="DH22">
            <v>7000</v>
          </cell>
          <cell r="DI22">
            <v>29000</v>
          </cell>
          <cell r="DJ22">
            <v>19820</v>
          </cell>
          <cell r="DM22">
            <v>14400</v>
          </cell>
          <cell r="DN22">
            <v>8000</v>
          </cell>
          <cell r="DO22">
            <v>0</v>
          </cell>
          <cell r="DQ22">
            <v>11066</v>
          </cell>
          <cell r="DU22">
            <v>15000</v>
          </cell>
          <cell r="DV22">
            <v>3600</v>
          </cell>
          <cell r="DY22">
            <v>9000</v>
          </cell>
          <cell r="ED22">
            <v>10000</v>
          </cell>
          <cell r="EE22">
            <v>4000</v>
          </cell>
          <cell r="EH22">
            <v>3000</v>
          </cell>
          <cell r="EK22">
            <v>8160</v>
          </cell>
          <cell r="EL22">
            <v>5000</v>
          </cell>
          <cell r="EN22">
            <v>0</v>
          </cell>
          <cell r="FA22">
            <v>0</v>
          </cell>
          <cell r="FD22">
            <v>71500</v>
          </cell>
          <cell r="FG22">
            <v>72368</v>
          </cell>
          <cell r="FI22">
            <v>60000</v>
          </cell>
          <cell r="FJ22">
            <v>44898</v>
          </cell>
          <cell r="FL22">
            <v>7292</v>
          </cell>
          <cell r="FM22">
            <v>298791</v>
          </cell>
          <cell r="FN22">
            <v>0</v>
          </cell>
          <cell r="FP22">
            <v>20000</v>
          </cell>
          <cell r="FR22">
            <v>90000</v>
          </cell>
          <cell r="FT22">
            <v>7290</v>
          </cell>
          <cell r="FU22">
            <v>35311</v>
          </cell>
          <cell r="FV22">
            <v>2098</v>
          </cell>
        </row>
        <row r="23">
          <cell r="D23">
            <v>21</v>
          </cell>
          <cell r="E23">
            <v>81365</v>
          </cell>
          <cell r="F23">
            <v>46465</v>
          </cell>
          <cell r="G23">
            <v>61048</v>
          </cell>
          <cell r="H23">
            <v>28432</v>
          </cell>
          <cell r="I23">
            <v>103606</v>
          </cell>
          <cell r="J23">
            <v>46924</v>
          </cell>
          <cell r="K23">
            <v>134672</v>
          </cell>
          <cell r="L23">
            <v>119388</v>
          </cell>
          <cell r="M23">
            <v>123900</v>
          </cell>
          <cell r="N23">
            <v>252734</v>
          </cell>
          <cell r="O23">
            <v>200712</v>
          </cell>
          <cell r="P23">
            <v>138385</v>
          </cell>
          <cell r="Q23">
            <v>94849</v>
          </cell>
          <cell r="R23">
            <v>139821</v>
          </cell>
          <cell r="S23">
            <v>272578</v>
          </cell>
          <cell r="T23">
            <v>105961</v>
          </cell>
          <cell r="U23">
            <v>71483</v>
          </cell>
          <cell r="V23">
            <v>123615</v>
          </cell>
          <cell r="W23">
            <v>144453</v>
          </cell>
          <cell r="X23">
            <v>168816</v>
          </cell>
          <cell r="Y23">
            <v>76687</v>
          </cell>
          <cell r="Z23">
            <v>219302</v>
          </cell>
          <cell r="AA23">
            <v>68446</v>
          </cell>
          <cell r="AB23">
            <v>149480</v>
          </cell>
          <cell r="AC23">
            <v>213279</v>
          </cell>
          <cell r="AD23">
            <v>90600</v>
          </cell>
          <cell r="AE23">
            <v>90727</v>
          </cell>
          <cell r="AF23">
            <v>141049</v>
          </cell>
          <cell r="AG23">
            <v>162613</v>
          </cell>
          <cell r="AH23">
            <v>60319</v>
          </cell>
          <cell r="AI23">
            <v>85805</v>
          </cell>
          <cell r="AJ23">
            <v>251680</v>
          </cell>
          <cell r="AK23">
            <v>165421</v>
          </cell>
          <cell r="AL23">
            <v>93890</v>
          </cell>
          <cell r="AM23">
            <v>173037</v>
          </cell>
          <cell r="AN23">
            <v>50666</v>
          </cell>
          <cell r="AO23">
            <v>196875</v>
          </cell>
          <cell r="AP23">
            <v>265848</v>
          </cell>
          <cell r="AQ23">
            <v>316490</v>
          </cell>
          <cell r="AR23">
            <v>223037</v>
          </cell>
          <cell r="AS23">
            <v>262691</v>
          </cell>
          <cell r="AT23">
            <v>175259</v>
          </cell>
          <cell r="AU23">
            <v>83908</v>
          </cell>
          <cell r="AV23">
            <v>76054</v>
          </cell>
          <cell r="AW23">
            <v>152000</v>
          </cell>
          <cell r="AX23">
            <v>150841</v>
          </cell>
          <cell r="AY23">
            <v>146379</v>
          </cell>
          <cell r="AZ23">
            <v>301541</v>
          </cell>
          <cell r="BA23">
            <v>210465</v>
          </cell>
          <cell r="BB23">
            <v>35121</v>
          </cell>
          <cell r="BC23">
            <v>44416</v>
          </cell>
          <cell r="BD23">
            <v>276266</v>
          </cell>
          <cell r="BE23">
            <v>105653</v>
          </cell>
          <cell r="BF23">
            <v>161974</v>
          </cell>
          <cell r="BG23">
            <v>70022</v>
          </cell>
          <cell r="BH23">
            <v>282692</v>
          </cell>
          <cell r="BI23">
            <v>116392</v>
          </cell>
          <cell r="BJ23">
            <v>148439</v>
          </cell>
          <cell r="BK23">
            <v>118388</v>
          </cell>
          <cell r="BL23">
            <v>73068</v>
          </cell>
          <cell r="BM23">
            <v>110677</v>
          </cell>
          <cell r="BN23">
            <v>128625</v>
          </cell>
          <cell r="BO23">
            <v>81703</v>
          </cell>
          <cell r="BP23">
            <v>59262</v>
          </cell>
          <cell r="BQ23">
            <v>95913</v>
          </cell>
          <cell r="BR23">
            <v>247045</v>
          </cell>
          <cell r="BS23">
            <v>189751</v>
          </cell>
          <cell r="BT23">
            <v>334181</v>
          </cell>
          <cell r="BU23">
            <v>122849</v>
          </cell>
          <cell r="BV23">
            <v>56287</v>
          </cell>
          <cell r="BW23">
            <v>43000</v>
          </cell>
          <cell r="BX23">
            <v>178736</v>
          </cell>
          <cell r="BY23">
            <v>191214</v>
          </cell>
          <cell r="BZ23">
            <v>156364</v>
          </cell>
          <cell r="CA23">
            <v>77495</v>
          </cell>
          <cell r="CB23">
            <v>75211</v>
          </cell>
          <cell r="CC23">
            <v>101601</v>
          </cell>
          <cell r="CD23">
            <v>94226</v>
          </cell>
          <cell r="CE23">
            <v>30700</v>
          </cell>
          <cell r="CF23">
            <v>150880</v>
          </cell>
          <cell r="CG23">
            <v>111252</v>
          </cell>
          <cell r="CH23">
            <v>90193</v>
          </cell>
          <cell r="CI23">
            <v>30330</v>
          </cell>
          <cell r="CJ23">
            <v>94431</v>
          </cell>
          <cell r="CK23">
            <v>122421</v>
          </cell>
          <cell r="CL23">
            <v>248718</v>
          </cell>
          <cell r="CM23">
            <v>162046</v>
          </cell>
          <cell r="CN23">
            <v>112009</v>
          </cell>
          <cell r="CO23">
            <v>76766</v>
          </cell>
          <cell r="CP23">
            <v>218027</v>
          </cell>
          <cell r="CQ23">
            <v>88424</v>
          </cell>
          <cell r="CR23">
            <v>98215</v>
          </cell>
          <cell r="CS23">
            <v>87850</v>
          </cell>
          <cell r="CT23">
            <v>90179</v>
          </cell>
          <cell r="CU23">
            <v>104082</v>
          </cell>
          <cell r="CV23">
            <v>77983</v>
          </cell>
          <cell r="CW23">
            <v>124921</v>
          </cell>
          <cell r="CX23">
            <v>99681</v>
          </cell>
          <cell r="CY23">
            <v>155986</v>
          </cell>
          <cell r="CZ23">
            <v>99596</v>
          </cell>
          <cell r="DA23">
            <v>117261</v>
          </cell>
          <cell r="DB23">
            <v>37835</v>
          </cell>
          <cell r="DC23">
            <v>138123</v>
          </cell>
          <cell r="DD23">
            <v>111721</v>
          </cell>
          <cell r="DE23">
            <v>130500</v>
          </cell>
          <cell r="DF23">
            <v>103970</v>
          </cell>
          <cell r="DG23">
            <v>102765</v>
          </cell>
          <cell r="DH23">
            <v>143400</v>
          </cell>
          <cell r="DI23">
            <v>46247</v>
          </cell>
          <cell r="DJ23">
            <v>94865</v>
          </cell>
          <cell r="DK23">
            <v>46146</v>
          </cell>
          <cell r="DL23">
            <v>86345</v>
          </cell>
          <cell r="DM23">
            <v>52507</v>
          </cell>
          <cell r="DN23">
            <v>235159</v>
          </cell>
          <cell r="DO23">
            <v>92474</v>
          </cell>
          <cell r="DP23">
            <v>84226</v>
          </cell>
          <cell r="DQ23">
            <v>80149</v>
          </cell>
          <cell r="DR23">
            <v>97789</v>
          </cell>
          <cell r="DS23">
            <v>131205</v>
          </cell>
          <cell r="DT23">
            <v>73068</v>
          </cell>
          <cell r="DU23">
            <v>86609</v>
          </cell>
          <cell r="DV23">
            <v>182328</v>
          </cell>
          <cell r="DW23">
            <v>160775</v>
          </cell>
          <cell r="DX23">
            <v>180745</v>
          </cell>
          <cell r="DY23">
            <v>125725</v>
          </cell>
          <cell r="DZ23">
            <v>156436</v>
          </cell>
          <cell r="EA23">
            <v>131444</v>
          </cell>
          <cell r="EB23">
            <v>116654</v>
          </cell>
          <cell r="EC23">
            <v>95855</v>
          </cell>
          <cell r="ED23">
            <v>109679</v>
          </cell>
          <cell r="EE23">
            <v>173434</v>
          </cell>
          <cell r="EF23">
            <v>142317</v>
          </cell>
          <cell r="EG23">
            <v>108573</v>
          </cell>
          <cell r="EH23">
            <v>144424</v>
          </cell>
          <cell r="EI23">
            <v>161085</v>
          </cell>
          <cell r="EJ23">
            <v>109703</v>
          </cell>
          <cell r="EK23">
            <v>165272</v>
          </cell>
          <cell r="EL23">
            <v>267341</v>
          </cell>
          <cell r="EM23">
            <v>141332</v>
          </cell>
          <cell r="EN23">
            <v>94048</v>
          </cell>
          <cell r="EO23">
            <v>869906</v>
          </cell>
          <cell r="EP23">
            <v>173284</v>
          </cell>
          <cell r="EQ23">
            <v>98533</v>
          </cell>
          <cell r="ER23">
            <v>748519</v>
          </cell>
          <cell r="EU23">
            <v>309504</v>
          </cell>
          <cell r="EV23">
            <v>432768</v>
          </cell>
          <cell r="EW23">
            <v>664588</v>
          </cell>
          <cell r="EX23">
            <v>545110</v>
          </cell>
          <cell r="EY23">
            <v>427813</v>
          </cell>
          <cell r="EZ23">
            <v>429339</v>
          </cell>
          <cell r="FA23">
            <v>443007</v>
          </cell>
          <cell r="FB23">
            <v>411641</v>
          </cell>
          <cell r="FC23">
            <v>262882</v>
          </cell>
          <cell r="FD23">
            <v>189002</v>
          </cell>
          <cell r="FG23">
            <v>44806</v>
          </cell>
          <cell r="FH23">
            <v>632367</v>
          </cell>
          <cell r="FI23">
            <v>150298</v>
          </cell>
          <cell r="FJ23">
            <v>498654</v>
          </cell>
          <cell r="FK23">
            <v>236275</v>
          </cell>
          <cell r="FL23">
            <v>571109</v>
          </cell>
          <cell r="FM23">
            <v>71025</v>
          </cell>
          <cell r="FN23">
            <v>261408</v>
          </cell>
          <cell r="FP23">
            <v>309219</v>
          </cell>
          <cell r="FQ23">
            <v>403993</v>
          </cell>
          <cell r="FR23">
            <v>183742</v>
          </cell>
          <cell r="FS23">
            <v>379966</v>
          </cell>
          <cell r="FT23">
            <v>491946</v>
          </cell>
          <cell r="FU23">
            <v>177122</v>
          </cell>
          <cell r="FV23">
            <v>238031</v>
          </cell>
          <cell r="FW23">
            <v>489440</v>
          </cell>
          <cell r="FX23">
            <v>156335</v>
          </cell>
          <cell r="FY23">
            <v>113969</v>
          </cell>
          <cell r="FZ23">
            <v>152026</v>
          </cell>
          <cell r="GA23">
            <v>408702</v>
          </cell>
          <cell r="GB23">
            <v>210874</v>
          </cell>
          <cell r="GC23">
            <v>161696</v>
          </cell>
          <cell r="GD23">
            <v>270041</v>
          </cell>
          <cell r="GE23">
            <v>363950</v>
          </cell>
          <cell r="GF23">
            <v>308745</v>
          </cell>
          <cell r="GG23">
            <v>417510</v>
          </cell>
          <cell r="GH23">
            <v>286787</v>
          </cell>
          <cell r="GI23">
            <v>143730</v>
          </cell>
        </row>
        <row r="24">
          <cell r="D24">
            <v>22</v>
          </cell>
          <cell r="E24">
            <v>16092</v>
          </cell>
          <cell r="F24">
            <v>12885</v>
          </cell>
          <cell r="G24">
            <v>21626</v>
          </cell>
          <cell r="H24">
            <v>7175</v>
          </cell>
          <cell r="I24">
            <v>37735</v>
          </cell>
          <cell r="J24">
            <v>18997</v>
          </cell>
          <cell r="K24">
            <v>14790</v>
          </cell>
          <cell r="L24">
            <v>58477</v>
          </cell>
          <cell r="M24">
            <v>27200</v>
          </cell>
          <cell r="O24">
            <v>21672</v>
          </cell>
          <cell r="P24">
            <v>35017</v>
          </cell>
          <cell r="Q24">
            <v>50560</v>
          </cell>
          <cell r="R24">
            <v>36915</v>
          </cell>
          <cell r="S24">
            <v>76617</v>
          </cell>
          <cell r="T24">
            <v>41838</v>
          </cell>
          <cell r="U24">
            <v>24601</v>
          </cell>
          <cell r="V24">
            <v>42006</v>
          </cell>
          <cell r="W24">
            <v>57538</v>
          </cell>
          <cell r="Z24">
            <v>35044</v>
          </cell>
          <cell r="AA24">
            <v>27392</v>
          </cell>
          <cell r="AB24">
            <v>42336</v>
          </cell>
          <cell r="AD24">
            <v>40400</v>
          </cell>
          <cell r="AE24">
            <v>22905</v>
          </cell>
          <cell r="AF24">
            <v>23475</v>
          </cell>
          <cell r="AG24">
            <v>0</v>
          </cell>
          <cell r="AH24">
            <v>40651</v>
          </cell>
          <cell r="AI24">
            <v>25687</v>
          </cell>
          <cell r="AJ24">
            <v>61814</v>
          </cell>
          <cell r="AK24">
            <v>27428</v>
          </cell>
          <cell r="AM24">
            <v>54027</v>
          </cell>
          <cell r="AN24">
            <v>47700</v>
          </cell>
          <cell r="AO24">
            <v>28866</v>
          </cell>
          <cell r="AP24">
            <v>38456</v>
          </cell>
          <cell r="AQ24">
            <v>48027</v>
          </cell>
          <cell r="AR24">
            <v>47152</v>
          </cell>
          <cell r="AS24">
            <v>40734</v>
          </cell>
          <cell r="AT24">
            <v>45383</v>
          </cell>
          <cell r="AU24">
            <v>37281</v>
          </cell>
          <cell r="AV24">
            <v>33532</v>
          </cell>
          <cell r="AW24">
            <v>66800</v>
          </cell>
          <cell r="AY24">
            <v>25632</v>
          </cell>
          <cell r="BA24">
            <v>54876</v>
          </cell>
          <cell r="BB24">
            <v>34899</v>
          </cell>
          <cell r="BC24">
            <v>9709</v>
          </cell>
          <cell r="BD24">
            <v>44944</v>
          </cell>
          <cell r="BE24">
            <v>54555</v>
          </cell>
          <cell r="BF24">
            <v>54808</v>
          </cell>
          <cell r="BG24">
            <v>24831</v>
          </cell>
          <cell r="BH24">
            <v>29354</v>
          </cell>
          <cell r="BI24">
            <v>30612</v>
          </cell>
          <cell r="BJ24">
            <v>39191</v>
          </cell>
          <cell r="BL24">
            <v>37061</v>
          </cell>
          <cell r="BM24">
            <v>28243</v>
          </cell>
          <cell r="BN24">
            <v>31586</v>
          </cell>
          <cell r="BO24">
            <v>21296</v>
          </cell>
          <cell r="BP24">
            <v>10955</v>
          </cell>
          <cell r="BQ24">
            <v>9487</v>
          </cell>
          <cell r="BR24">
            <v>55489</v>
          </cell>
          <cell r="BS24">
            <v>41136</v>
          </cell>
          <cell r="BT24">
            <v>54312</v>
          </cell>
          <cell r="BU24">
            <v>72613</v>
          </cell>
          <cell r="BV24">
            <v>35509</v>
          </cell>
          <cell r="BW24">
            <v>21500</v>
          </cell>
          <cell r="BZ24">
            <v>49868</v>
          </cell>
          <cell r="CA24">
            <v>41989</v>
          </cell>
          <cell r="CB24">
            <v>16776</v>
          </cell>
          <cell r="CC24">
            <v>10319</v>
          </cell>
          <cell r="CD24">
            <v>50565</v>
          </cell>
          <cell r="CE24">
            <v>43500</v>
          </cell>
          <cell r="CF24">
            <v>63594</v>
          </cell>
          <cell r="CG24">
            <v>21910</v>
          </cell>
          <cell r="CH24">
            <v>19345</v>
          </cell>
          <cell r="CI24">
            <v>46215</v>
          </cell>
          <cell r="CJ24">
            <v>33338</v>
          </cell>
          <cell r="CK24">
            <v>27818</v>
          </cell>
          <cell r="CL24">
            <v>44646</v>
          </cell>
          <cell r="CM24">
            <v>30800</v>
          </cell>
          <cell r="CN24">
            <v>35050</v>
          </cell>
          <cell r="CO24">
            <v>30410</v>
          </cell>
          <cell r="CP24">
            <v>63658</v>
          </cell>
          <cell r="CQ24">
            <v>41616</v>
          </cell>
          <cell r="CR24">
            <v>39103</v>
          </cell>
          <cell r="CS24">
            <v>37466</v>
          </cell>
          <cell r="CT24">
            <v>45833</v>
          </cell>
          <cell r="CU24">
            <v>27826</v>
          </cell>
          <cell r="CV24">
            <v>37573</v>
          </cell>
          <cell r="CW24">
            <v>34851</v>
          </cell>
          <cell r="CX24">
            <v>41039</v>
          </cell>
          <cell r="CY24">
            <v>18540</v>
          </cell>
          <cell r="CZ24">
            <v>49323</v>
          </cell>
          <cell r="DA24">
            <v>50135</v>
          </cell>
          <cell r="DB24">
            <v>39198</v>
          </cell>
          <cell r="DC24">
            <v>34397</v>
          </cell>
          <cell r="DD24">
            <v>36457</v>
          </cell>
          <cell r="DE24">
            <v>30421</v>
          </cell>
          <cell r="DF24">
            <v>33520</v>
          </cell>
          <cell r="DG24">
            <v>26548</v>
          </cell>
          <cell r="DH24">
            <v>50452</v>
          </cell>
          <cell r="DI24">
            <v>18997</v>
          </cell>
          <cell r="DJ24">
            <v>44604</v>
          </cell>
          <cell r="DK24">
            <v>27271</v>
          </cell>
          <cell r="DL24">
            <v>23050</v>
          </cell>
          <cell r="DM24">
            <v>38222</v>
          </cell>
          <cell r="DN24">
            <v>28145</v>
          </cell>
          <cell r="DO24">
            <v>34459</v>
          </cell>
          <cell r="DP24">
            <v>31229</v>
          </cell>
          <cell r="DQ24">
            <v>34480</v>
          </cell>
          <cell r="DR24">
            <v>46599</v>
          </cell>
          <cell r="DS24">
            <v>41018</v>
          </cell>
          <cell r="DT24">
            <v>29046</v>
          </cell>
          <cell r="DU24">
            <v>32205</v>
          </cell>
          <cell r="DV24">
            <v>42808</v>
          </cell>
          <cell r="DW24">
            <v>51837</v>
          </cell>
          <cell r="DX24">
            <v>45360</v>
          </cell>
          <cell r="DY24">
            <v>48100</v>
          </cell>
          <cell r="DZ24">
            <v>39923</v>
          </cell>
          <cell r="EA24">
            <v>36420</v>
          </cell>
          <cell r="EB24">
            <v>39167</v>
          </cell>
          <cell r="EC24">
            <v>39361</v>
          </cell>
          <cell r="ED24">
            <v>38567</v>
          </cell>
          <cell r="EE24">
            <v>41767</v>
          </cell>
          <cell r="EF24">
            <v>43823</v>
          </cell>
          <cell r="EG24">
            <v>34180</v>
          </cell>
          <cell r="EH24">
            <v>38458</v>
          </cell>
          <cell r="EI24">
            <v>51026</v>
          </cell>
          <cell r="EJ24">
            <v>39925</v>
          </cell>
          <cell r="EK24">
            <v>45125</v>
          </cell>
          <cell r="EL24">
            <v>49343</v>
          </cell>
          <cell r="EM24">
            <v>47928</v>
          </cell>
          <cell r="EN24">
            <v>24029</v>
          </cell>
          <cell r="EO24">
            <v>105776</v>
          </cell>
          <cell r="EP24">
            <v>72612</v>
          </cell>
          <cell r="EQ24">
            <v>29340</v>
          </cell>
          <cell r="ES24">
            <v>732000</v>
          </cell>
          <cell r="EU24">
            <v>155617</v>
          </cell>
          <cell r="EW24">
            <v>134535</v>
          </cell>
          <cell r="EX24">
            <v>276186</v>
          </cell>
          <cell r="EY24">
            <v>158857</v>
          </cell>
          <cell r="FA24">
            <v>0</v>
          </cell>
          <cell r="FB24">
            <v>130381</v>
          </cell>
          <cell r="FC24">
            <v>34303</v>
          </cell>
          <cell r="FD24">
            <v>140875</v>
          </cell>
          <cell r="FG24">
            <v>55033</v>
          </cell>
          <cell r="FH24">
            <v>262905</v>
          </cell>
          <cell r="FI24">
            <v>106203</v>
          </cell>
          <cell r="FJ24">
            <v>65280</v>
          </cell>
          <cell r="FK24">
            <v>101935</v>
          </cell>
          <cell r="FL24">
            <v>101129</v>
          </cell>
          <cell r="FM24">
            <v>101922</v>
          </cell>
          <cell r="FN24">
            <v>84365</v>
          </cell>
          <cell r="FP24">
            <v>64757</v>
          </cell>
          <cell r="FQ24">
            <v>56510</v>
          </cell>
          <cell r="FR24">
            <v>160420</v>
          </cell>
          <cell r="FS24">
            <v>182835</v>
          </cell>
          <cell r="FT24">
            <v>59521</v>
          </cell>
          <cell r="FU24">
            <v>30989</v>
          </cell>
          <cell r="FV24">
            <v>40653</v>
          </cell>
          <cell r="FW24">
            <v>38867</v>
          </cell>
          <cell r="FX24">
            <v>31841</v>
          </cell>
          <cell r="FZ24">
            <v>34334</v>
          </cell>
          <cell r="GA24">
            <v>84185</v>
          </cell>
          <cell r="GB24">
            <v>37177</v>
          </cell>
          <cell r="GC24">
            <v>28012</v>
          </cell>
          <cell r="GD24">
            <v>21303</v>
          </cell>
          <cell r="GE24">
            <v>25938</v>
          </cell>
          <cell r="GF24">
            <v>41238</v>
          </cell>
          <cell r="GG24">
            <v>18735</v>
          </cell>
          <cell r="GH24">
            <v>42255</v>
          </cell>
        </row>
        <row r="25">
          <cell r="D25">
            <v>23</v>
          </cell>
          <cell r="E25">
            <v>20750</v>
          </cell>
          <cell r="F25">
            <v>42617</v>
          </cell>
          <cell r="G25">
            <v>22700</v>
          </cell>
          <cell r="H25">
            <v>8705</v>
          </cell>
          <cell r="I25">
            <v>76995</v>
          </cell>
          <cell r="J25">
            <v>32348</v>
          </cell>
          <cell r="K25">
            <v>31406</v>
          </cell>
          <cell r="L25">
            <v>32551</v>
          </cell>
          <cell r="M25">
            <v>30700</v>
          </cell>
          <cell r="N25">
            <v>108620</v>
          </cell>
          <cell r="O25">
            <v>41248</v>
          </cell>
          <cell r="P25">
            <v>42344</v>
          </cell>
          <cell r="Q25">
            <v>37373</v>
          </cell>
          <cell r="R25">
            <v>41776</v>
          </cell>
          <cell r="S25">
            <v>66266</v>
          </cell>
          <cell r="T25">
            <v>48204</v>
          </cell>
          <cell r="U25">
            <v>42225</v>
          </cell>
          <cell r="V25">
            <v>41518</v>
          </cell>
          <cell r="W25">
            <v>62308</v>
          </cell>
          <cell r="X25">
            <v>41590</v>
          </cell>
          <cell r="Y25">
            <v>43369</v>
          </cell>
          <cell r="Z25">
            <v>79733</v>
          </cell>
          <cell r="AA25">
            <v>33874</v>
          </cell>
          <cell r="AB25">
            <v>48744</v>
          </cell>
          <cell r="AC25">
            <v>36353</v>
          </cell>
          <cell r="AD25">
            <v>41600</v>
          </cell>
          <cell r="AE25">
            <v>31604</v>
          </cell>
          <cell r="AF25">
            <v>47061</v>
          </cell>
          <cell r="AG25">
            <v>45769</v>
          </cell>
          <cell r="AH25">
            <v>43833</v>
          </cell>
          <cell r="AI25">
            <v>25156</v>
          </cell>
          <cell r="AJ25">
            <v>68078</v>
          </cell>
          <cell r="AK25">
            <v>57397</v>
          </cell>
          <cell r="AL25">
            <v>31862</v>
          </cell>
          <cell r="AM25">
            <v>44906</v>
          </cell>
          <cell r="AN25">
            <v>37150</v>
          </cell>
          <cell r="AO25">
            <v>52313</v>
          </cell>
          <cell r="AP25">
            <v>34273</v>
          </cell>
          <cell r="AQ25">
            <v>40078</v>
          </cell>
          <cell r="AR25">
            <v>47348</v>
          </cell>
          <cell r="AS25">
            <v>50005</v>
          </cell>
          <cell r="AT25">
            <v>45082</v>
          </cell>
          <cell r="AU25">
            <v>50312</v>
          </cell>
          <cell r="AV25">
            <v>25504</v>
          </cell>
          <cell r="AW25">
            <v>54400</v>
          </cell>
          <cell r="AX25">
            <v>31160</v>
          </cell>
          <cell r="AY25">
            <v>35975</v>
          </cell>
          <cell r="AZ25">
            <v>46465</v>
          </cell>
          <cell r="BA25">
            <v>47183</v>
          </cell>
          <cell r="BB25">
            <v>38453</v>
          </cell>
          <cell r="BC25">
            <v>37042</v>
          </cell>
          <cell r="BD25">
            <v>64219</v>
          </cell>
          <cell r="BE25">
            <v>38366</v>
          </cell>
          <cell r="BF25">
            <v>43369</v>
          </cell>
          <cell r="BG25">
            <v>46547</v>
          </cell>
          <cell r="BH25">
            <v>41714</v>
          </cell>
          <cell r="BI25">
            <v>54885</v>
          </cell>
          <cell r="BJ25">
            <v>36986</v>
          </cell>
          <cell r="BK25">
            <v>46801</v>
          </cell>
          <cell r="BL25">
            <v>43576</v>
          </cell>
          <cell r="BM25">
            <v>40553</v>
          </cell>
          <cell r="BN25">
            <v>47805</v>
          </cell>
          <cell r="BO25">
            <v>43036</v>
          </cell>
          <cell r="BP25">
            <v>50605</v>
          </cell>
          <cell r="BQ25">
            <v>48415</v>
          </cell>
          <cell r="BR25">
            <v>49769</v>
          </cell>
          <cell r="BS25">
            <v>40054</v>
          </cell>
          <cell r="BT25">
            <v>53174</v>
          </cell>
          <cell r="BU25">
            <v>53882</v>
          </cell>
          <cell r="BV25">
            <v>40361</v>
          </cell>
          <cell r="BW25">
            <v>64500</v>
          </cell>
          <cell r="BX25">
            <v>35180</v>
          </cell>
          <cell r="BY25">
            <v>24274</v>
          </cell>
          <cell r="BZ25">
            <v>37478</v>
          </cell>
          <cell r="CA25">
            <v>58972</v>
          </cell>
          <cell r="CB25">
            <v>43147</v>
          </cell>
          <cell r="CC25">
            <v>52659</v>
          </cell>
          <cell r="CD25">
            <v>42774</v>
          </cell>
          <cell r="CE25">
            <v>28500</v>
          </cell>
          <cell r="CF25">
            <v>33613</v>
          </cell>
          <cell r="CG25">
            <v>44890</v>
          </cell>
          <cell r="CH25">
            <v>32632</v>
          </cell>
          <cell r="CI25">
            <v>41233</v>
          </cell>
          <cell r="CJ25">
            <v>37166</v>
          </cell>
          <cell r="CK25">
            <v>34070</v>
          </cell>
          <cell r="CL25">
            <v>49428</v>
          </cell>
          <cell r="CM25">
            <v>33187</v>
          </cell>
          <cell r="CN25">
            <v>44085</v>
          </cell>
          <cell r="CO25">
            <v>27685</v>
          </cell>
          <cell r="CP25">
            <v>94598</v>
          </cell>
          <cell r="CQ25">
            <v>49896</v>
          </cell>
          <cell r="CR25">
            <v>41808</v>
          </cell>
          <cell r="CS25">
            <v>59623</v>
          </cell>
          <cell r="CT25">
            <v>33316</v>
          </cell>
          <cell r="CU25">
            <v>19348</v>
          </cell>
          <cell r="CV25">
            <v>35319</v>
          </cell>
          <cell r="CW25">
            <v>33776</v>
          </cell>
          <cell r="CX25">
            <v>46506</v>
          </cell>
          <cell r="CY25">
            <v>47448</v>
          </cell>
          <cell r="CZ25">
            <v>37113</v>
          </cell>
          <cell r="DA25">
            <v>31406</v>
          </cell>
          <cell r="DB25">
            <v>27096</v>
          </cell>
          <cell r="DC25">
            <v>55277</v>
          </cell>
          <cell r="DD25">
            <v>42022</v>
          </cell>
          <cell r="DE25">
            <v>33600</v>
          </cell>
          <cell r="DF25">
            <v>26373</v>
          </cell>
          <cell r="DG25">
            <v>21051</v>
          </cell>
          <cell r="DH25">
            <v>46902</v>
          </cell>
          <cell r="DI25">
            <v>24831</v>
          </cell>
          <cell r="DJ25">
            <v>53180</v>
          </cell>
          <cell r="DK25">
            <v>43738</v>
          </cell>
          <cell r="DL25">
            <v>27249</v>
          </cell>
          <cell r="DM25">
            <v>21910</v>
          </cell>
          <cell r="DN25">
            <v>38823</v>
          </cell>
          <cell r="DO25">
            <v>42200</v>
          </cell>
          <cell r="DP25">
            <v>19766</v>
          </cell>
          <cell r="DQ25">
            <v>31794</v>
          </cell>
          <cell r="DR25">
            <v>55391</v>
          </cell>
          <cell r="DS25">
            <v>46760</v>
          </cell>
          <cell r="DT25">
            <v>36750</v>
          </cell>
          <cell r="DU25">
            <v>21094</v>
          </cell>
          <cell r="DV25">
            <v>33316</v>
          </cell>
          <cell r="DW25">
            <v>50319</v>
          </cell>
          <cell r="DX25">
            <v>37100</v>
          </cell>
          <cell r="DY25">
            <v>53448</v>
          </cell>
          <cell r="DZ25">
            <v>56346</v>
          </cell>
          <cell r="EA25">
            <v>35563</v>
          </cell>
          <cell r="EB25">
            <v>42186</v>
          </cell>
          <cell r="EC25">
            <v>42925</v>
          </cell>
          <cell r="ED25">
            <v>38308</v>
          </cell>
          <cell r="EE25">
            <v>47111</v>
          </cell>
          <cell r="EF25">
            <v>67568</v>
          </cell>
          <cell r="EG25">
            <v>46139</v>
          </cell>
          <cell r="EH25">
            <v>38866</v>
          </cell>
          <cell r="EI25">
            <v>56321</v>
          </cell>
          <cell r="EJ25">
            <v>37854</v>
          </cell>
          <cell r="EK25">
            <v>36291</v>
          </cell>
          <cell r="EL25">
            <v>48196</v>
          </cell>
          <cell r="EM25">
            <v>53722</v>
          </cell>
          <cell r="EN25">
            <v>59787</v>
          </cell>
          <cell r="EO25">
            <v>339875</v>
          </cell>
          <cell r="EP25">
            <v>86325</v>
          </cell>
          <cell r="EQ25">
            <v>42187</v>
          </cell>
          <cell r="ER25">
            <v>406068</v>
          </cell>
          <cell r="EU25">
            <v>161948</v>
          </cell>
          <cell r="EV25">
            <v>148189</v>
          </cell>
          <cell r="EW25">
            <v>465405</v>
          </cell>
          <cell r="EX25">
            <v>317648</v>
          </cell>
          <cell r="EY25">
            <v>271781</v>
          </cell>
          <cell r="EZ25">
            <v>487234</v>
          </cell>
          <cell r="FA25">
            <v>273786</v>
          </cell>
          <cell r="FB25">
            <v>336143</v>
          </cell>
          <cell r="FC25">
            <v>238449</v>
          </cell>
          <cell r="FD25">
            <v>222529</v>
          </cell>
          <cell r="FG25">
            <v>201551</v>
          </cell>
          <cell r="FH25">
            <v>343823</v>
          </cell>
          <cell r="FI25">
            <v>184621</v>
          </cell>
          <cell r="FJ25">
            <v>241766</v>
          </cell>
          <cell r="FK25">
            <v>139389</v>
          </cell>
          <cell r="FL25">
            <v>282381</v>
          </cell>
          <cell r="FM25">
            <v>65037</v>
          </cell>
          <cell r="FN25">
            <v>334073</v>
          </cell>
          <cell r="FP25">
            <v>115671</v>
          </cell>
          <cell r="FQ25">
            <v>270212</v>
          </cell>
          <cell r="FR25">
            <v>445570</v>
          </cell>
          <cell r="FS25">
            <v>240771</v>
          </cell>
          <cell r="FT25">
            <v>46825</v>
          </cell>
          <cell r="FU25">
            <v>44474</v>
          </cell>
          <cell r="FV25">
            <v>42303</v>
          </cell>
          <cell r="FW25">
            <v>57976</v>
          </cell>
          <cell r="FX25">
            <v>48483</v>
          </cell>
          <cell r="FY25">
            <v>18956</v>
          </cell>
          <cell r="FZ25">
            <v>41269</v>
          </cell>
          <cell r="GA25">
            <v>53254</v>
          </cell>
          <cell r="GB25">
            <v>44020</v>
          </cell>
          <cell r="GC25">
            <v>25027</v>
          </cell>
          <cell r="GD25">
            <v>30689</v>
          </cell>
          <cell r="GE25">
            <v>71639</v>
          </cell>
          <cell r="GF25">
            <v>43380</v>
          </cell>
          <cell r="GG25">
            <v>47747</v>
          </cell>
          <cell r="GH25">
            <v>81369</v>
          </cell>
          <cell r="GI25">
            <v>19198</v>
          </cell>
        </row>
        <row r="26">
          <cell r="D26">
            <v>24</v>
          </cell>
          <cell r="F26">
            <v>0</v>
          </cell>
          <cell r="P26">
            <v>39723</v>
          </cell>
          <cell r="U26">
            <v>0</v>
          </cell>
          <cell r="AD26">
            <v>0</v>
          </cell>
          <cell r="AG26">
            <v>0</v>
          </cell>
          <cell r="AJ26">
            <v>52122</v>
          </cell>
          <cell r="AM26">
            <v>0</v>
          </cell>
          <cell r="AP26">
            <v>7725</v>
          </cell>
          <cell r="BE26">
            <v>32570</v>
          </cell>
          <cell r="BI26">
            <v>0</v>
          </cell>
          <cell r="BQ26">
            <v>25674</v>
          </cell>
          <cell r="BZ26">
            <v>0</v>
          </cell>
          <cell r="CD26">
            <v>0</v>
          </cell>
          <cell r="CF26">
            <v>0</v>
          </cell>
          <cell r="CK26">
            <v>0</v>
          </cell>
          <cell r="CL26">
            <v>3066</v>
          </cell>
          <cell r="CO26">
            <v>0</v>
          </cell>
          <cell r="CW26">
            <v>0</v>
          </cell>
          <cell r="CZ26">
            <v>0</v>
          </cell>
          <cell r="DA26">
            <v>41183</v>
          </cell>
          <cell r="DO26">
            <v>0</v>
          </cell>
          <cell r="DU26">
            <v>18118</v>
          </cell>
          <cell r="ED26">
            <v>12259</v>
          </cell>
          <cell r="EF26">
            <v>24429</v>
          </cell>
          <cell r="EN26">
            <v>39575</v>
          </cell>
          <cell r="EU26">
            <v>62664</v>
          </cell>
          <cell r="FA26">
            <v>0</v>
          </cell>
          <cell r="FD26">
            <v>55364</v>
          </cell>
          <cell r="FG26">
            <v>43675</v>
          </cell>
          <cell r="FH26">
            <v>132431</v>
          </cell>
          <cell r="FK26">
            <v>72490</v>
          </cell>
          <cell r="FL26">
            <v>141956</v>
          </cell>
          <cell r="FM26">
            <v>14229</v>
          </cell>
          <cell r="FN26">
            <v>0</v>
          </cell>
          <cell r="FQ26">
            <v>74665</v>
          </cell>
          <cell r="FR26">
            <v>94951</v>
          </cell>
          <cell r="FW26">
            <v>11843</v>
          </cell>
          <cell r="FZ26">
            <v>14997</v>
          </cell>
        </row>
        <row r="27">
          <cell r="D27">
            <v>25</v>
          </cell>
          <cell r="F27">
            <v>0</v>
          </cell>
          <cell r="I27">
            <v>19276</v>
          </cell>
          <cell r="J27">
            <v>12832</v>
          </cell>
          <cell r="K27">
            <v>14191</v>
          </cell>
          <cell r="L27">
            <v>22985</v>
          </cell>
          <cell r="M27">
            <v>5500</v>
          </cell>
          <cell r="N27">
            <v>15210</v>
          </cell>
          <cell r="O27">
            <v>10903</v>
          </cell>
          <cell r="P27">
            <v>12578</v>
          </cell>
          <cell r="Q27">
            <v>21370</v>
          </cell>
          <cell r="R27">
            <v>24129</v>
          </cell>
          <cell r="S27">
            <v>18576</v>
          </cell>
          <cell r="T27">
            <v>29179</v>
          </cell>
          <cell r="U27">
            <v>29841</v>
          </cell>
          <cell r="V27">
            <v>22766</v>
          </cell>
          <cell r="W27">
            <v>16993</v>
          </cell>
          <cell r="X27">
            <v>27738</v>
          </cell>
          <cell r="Z27">
            <v>31428</v>
          </cell>
          <cell r="AB27">
            <v>34947</v>
          </cell>
          <cell r="AC27">
            <v>10054</v>
          </cell>
          <cell r="AD27">
            <v>15500</v>
          </cell>
          <cell r="AE27">
            <v>19427</v>
          </cell>
          <cell r="AF27">
            <v>25033</v>
          </cell>
          <cell r="AG27">
            <v>42974</v>
          </cell>
          <cell r="AH27">
            <v>15784</v>
          </cell>
          <cell r="AI27">
            <v>11634</v>
          </cell>
          <cell r="AJ27">
            <v>1827</v>
          </cell>
          <cell r="AK27">
            <v>24648</v>
          </cell>
          <cell r="AL27">
            <v>18668</v>
          </cell>
          <cell r="AM27">
            <v>12774</v>
          </cell>
          <cell r="AN27">
            <v>16425</v>
          </cell>
          <cell r="AO27">
            <v>5187</v>
          </cell>
          <cell r="AP27">
            <v>10654</v>
          </cell>
          <cell r="AQ27">
            <v>8329</v>
          </cell>
          <cell r="AR27">
            <v>14807</v>
          </cell>
          <cell r="AS27">
            <v>38678</v>
          </cell>
          <cell r="AT27">
            <v>28732</v>
          </cell>
          <cell r="AU27">
            <v>18636</v>
          </cell>
          <cell r="AV27">
            <v>17936</v>
          </cell>
          <cell r="AW27">
            <v>15700</v>
          </cell>
          <cell r="AX27">
            <v>16966</v>
          </cell>
          <cell r="AY27">
            <v>9433</v>
          </cell>
          <cell r="AZ27">
            <v>6175</v>
          </cell>
          <cell r="BA27">
            <v>28741</v>
          </cell>
          <cell r="BB27">
            <v>13261</v>
          </cell>
          <cell r="BC27">
            <v>12120</v>
          </cell>
          <cell r="BD27">
            <v>15123</v>
          </cell>
          <cell r="BE27">
            <v>19548</v>
          </cell>
          <cell r="BF27">
            <v>21723</v>
          </cell>
          <cell r="BG27">
            <v>19167</v>
          </cell>
          <cell r="BH27">
            <v>10202</v>
          </cell>
          <cell r="BI27">
            <v>30600</v>
          </cell>
          <cell r="BJ27">
            <v>21888</v>
          </cell>
          <cell r="BK27">
            <v>18657</v>
          </cell>
          <cell r="BL27">
            <v>24916</v>
          </cell>
          <cell r="BM27">
            <v>17397</v>
          </cell>
          <cell r="BN27">
            <v>10386</v>
          </cell>
          <cell r="BO27">
            <v>14808</v>
          </cell>
          <cell r="BP27">
            <v>26705</v>
          </cell>
          <cell r="BQ27">
            <v>18867</v>
          </cell>
          <cell r="BR27">
            <v>3657</v>
          </cell>
          <cell r="BS27">
            <v>2328</v>
          </cell>
          <cell r="BT27">
            <v>7993</v>
          </cell>
          <cell r="BU27">
            <v>29870</v>
          </cell>
          <cell r="BV27">
            <v>16546</v>
          </cell>
          <cell r="BW27">
            <v>18500</v>
          </cell>
          <cell r="BX27">
            <v>29858</v>
          </cell>
          <cell r="BY27">
            <v>8665</v>
          </cell>
          <cell r="BZ27">
            <v>6921</v>
          </cell>
          <cell r="CA27">
            <v>20880</v>
          </cell>
          <cell r="CB27">
            <v>30227</v>
          </cell>
          <cell r="CC27">
            <v>18954</v>
          </cell>
          <cell r="CD27">
            <v>20374</v>
          </cell>
          <cell r="CE27">
            <v>6700</v>
          </cell>
          <cell r="CF27">
            <v>14547</v>
          </cell>
          <cell r="CG27">
            <v>16533</v>
          </cell>
          <cell r="CI27">
            <v>11666</v>
          </cell>
          <cell r="CJ27">
            <v>8256</v>
          </cell>
          <cell r="CK27">
            <v>0</v>
          </cell>
          <cell r="CL27">
            <v>9233</v>
          </cell>
          <cell r="CM27">
            <v>15932</v>
          </cell>
          <cell r="CN27">
            <v>14604</v>
          </cell>
          <cell r="CO27">
            <v>7472</v>
          </cell>
          <cell r="CP27">
            <v>30579</v>
          </cell>
          <cell r="CQ27">
            <v>17926</v>
          </cell>
          <cell r="CR27">
            <v>28412</v>
          </cell>
          <cell r="CS27">
            <v>13553</v>
          </cell>
          <cell r="CT27">
            <v>5206</v>
          </cell>
          <cell r="CU27">
            <v>5373</v>
          </cell>
          <cell r="CV27">
            <v>16260</v>
          </cell>
          <cell r="CW27">
            <v>7405</v>
          </cell>
          <cell r="CX27">
            <v>22628</v>
          </cell>
          <cell r="CY27">
            <v>11732</v>
          </cell>
          <cell r="CZ27">
            <v>23728</v>
          </cell>
          <cell r="DA27">
            <v>16434</v>
          </cell>
          <cell r="DB27">
            <v>8286</v>
          </cell>
          <cell r="DC27">
            <v>14497</v>
          </cell>
          <cell r="DD27">
            <v>14323</v>
          </cell>
          <cell r="DE27">
            <v>7300</v>
          </cell>
          <cell r="DF27">
            <v>9092</v>
          </cell>
          <cell r="DG27">
            <v>13851</v>
          </cell>
          <cell r="DH27">
            <v>14649</v>
          </cell>
          <cell r="DI27">
            <v>14822</v>
          </cell>
          <cell r="DJ27">
            <v>26307</v>
          </cell>
          <cell r="DK27">
            <v>18474</v>
          </cell>
          <cell r="DL27">
            <v>4415</v>
          </cell>
          <cell r="DM27">
            <v>14846</v>
          </cell>
          <cell r="DN27">
            <v>24441</v>
          </cell>
          <cell r="DO27">
            <v>17232</v>
          </cell>
          <cell r="DP27">
            <v>9508</v>
          </cell>
          <cell r="DQ27">
            <v>16378</v>
          </cell>
          <cell r="DR27">
            <v>16688</v>
          </cell>
          <cell r="DS27">
            <v>26404</v>
          </cell>
          <cell r="DT27">
            <v>5714</v>
          </cell>
          <cell r="DU27">
            <v>9069</v>
          </cell>
          <cell r="DV27">
            <v>2634</v>
          </cell>
          <cell r="DW27">
            <v>15041</v>
          </cell>
          <cell r="DY27">
            <v>25166</v>
          </cell>
          <cell r="DZ27">
            <v>12713</v>
          </cell>
          <cell r="EA27">
            <v>13723</v>
          </cell>
          <cell r="EB27">
            <v>2552</v>
          </cell>
          <cell r="EC27">
            <v>18146</v>
          </cell>
          <cell r="ED27">
            <v>19281</v>
          </cell>
          <cell r="EE27">
            <v>6318</v>
          </cell>
          <cell r="EF27">
            <v>25213</v>
          </cell>
          <cell r="EG27">
            <v>32227</v>
          </cell>
          <cell r="EH27">
            <v>12336</v>
          </cell>
          <cell r="EI27">
            <v>20984</v>
          </cell>
          <cell r="EJ27">
            <v>18643</v>
          </cell>
          <cell r="EK27">
            <v>6141</v>
          </cell>
          <cell r="EL27">
            <v>17178</v>
          </cell>
          <cell r="EM27">
            <v>26704</v>
          </cell>
          <cell r="EN27">
            <v>16806</v>
          </cell>
          <cell r="EO27">
            <v>24879</v>
          </cell>
          <cell r="EP27">
            <v>6109</v>
          </cell>
          <cell r="EU27">
            <v>6576</v>
          </cell>
          <cell r="EV27">
            <v>8122</v>
          </cell>
          <cell r="EW27">
            <v>9480</v>
          </cell>
          <cell r="EY27">
            <v>13056</v>
          </cell>
          <cell r="EZ27">
            <v>15360</v>
          </cell>
          <cell r="FA27">
            <v>0</v>
          </cell>
          <cell r="FB27">
            <v>7242</v>
          </cell>
          <cell r="FD27">
            <v>9685</v>
          </cell>
          <cell r="FH27">
            <v>23906</v>
          </cell>
          <cell r="FI27">
            <v>28336</v>
          </cell>
          <cell r="FK27">
            <v>4379</v>
          </cell>
          <cell r="FL27">
            <v>40394</v>
          </cell>
          <cell r="FN27">
            <v>23888</v>
          </cell>
          <cell r="FR27">
            <v>23268</v>
          </cell>
          <cell r="FU27">
            <v>8678</v>
          </cell>
          <cell r="FV27">
            <v>8150</v>
          </cell>
          <cell r="FY27">
            <v>7768</v>
          </cell>
          <cell r="GB27">
            <v>10540</v>
          </cell>
          <cell r="GC27">
            <v>2399</v>
          </cell>
          <cell r="GF27">
            <v>10847</v>
          </cell>
          <cell r="GH27">
            <v>7326</v>
          </cell>
        </row>
        <row r="28">
          <cell r="D28">
            <v>26</v>
          </cell>
          <cell r="F28">
            <v>0</v>
          </cell>
          <cell r="S28">
            <v>6000</v>
          </cell>
          <cell r="AD28">
            <v>0</v>
          </cell>
          <cell r="AG28">
            <v>0</v>
          </cell>
          <cell r="AM28">
            <v>0</v>
          </cell>
          <cell r="AR28">
            <v>15987</v>
          </cell>
          <cell r="BH28">
            <v>500</v>
          </cell>
          <cell r="BI28">
            <v>16000</v>
          </cell>
          <cell r="BJ28">
            <v>1685</v>
          </cell>
          <cell r="CD28">
            <v>0</v>
          </cell>
          <cell r="CF28">
            <v>400</v>
          </cell>
          <cell r="CJ28">
            <v>300</v>
          </cell>
          <cell r="CK28">
            <v>0</v>
          </cell>
          <cell r="CL28">
            <v>0</v>
          </cell>
          <cell r="CM28">
            <v>750</v>
          </cell>
          <cell r="CU28">
            <v>300</v>
          </cell>
          <cell r="CZ28">
            <v>250</v>
          </cell>
          <cell r="DZ28">
            <v>260</v>
          </cell>
          <cell r="EI28">
            <v>250</v>
          </cell>
          <cell r="ES28">
            <v>2500</v>
          </cell>
          <cell r="EU28">
            <v>2000</v>
          </cell>
          <cell r="EV28">
            <v>1500</v>
          </cell>
          <cell r="EY28">
            <v>2000</v>
          </cell>
          <cell r="EZ28">
            <v>2000</v>
          </cell>
          <cell r="FA28">
            <v>1000</v>
          </cell>
          <cell r="FB28">
            <v>2000</v>
          </cell>
          <cell r="FG28">
            <v>39547</v>
          </cell>
          <cell r="FH28">
            <v>65000</v>
          </cell>
          <cell r="FJ28">
            <v>700</v>
          </cell>
          <cell r="FK28">
            <v>500</v>
          </cell>
          <cell r="FL28">
            <v>10000</v>
          </cell>
          <cell r="FN28">
            <v>5000</v>
          </cell>
          <cell r="FR28">
            <v>8000</v>
          </cell>
          <cell r="FS28">
            <v>12100</v>
          </cell>
          <cell r="FW28">
            <v>6000</v>
          </cell>
          <cell r="FZ28">
            <v>2000</v>
          </cell>
          <cell r="GC28">
            <v>3000</v>
          </cell>
          <cell r="GF28">
            <v>22000</v>
          </cell>
          <cell r="GI28">
            <v>1500</v>
          </cell>
        </row>
        <row r="29">
          <cell r="D29">
            <v>27</v>
          </cell>
          <cell r="E29">
            <v>5000</v>
          </cell>
          <cell r="F29">
            <v>7000</v>
          </cell>
          <cell r="G29">
            <v>2500</v>
          </cell>
          <cell r="H29">
            <v>4000</v>
          </cell>
          <cell r="I29">
            <v>36379</v>
          </cell>
          <cell r="J29">
            <v>20000</v>
          </cell>
          <cell r="K29">
            <v>20000</v>
          </cell>
          <cell r="L29">
            <v>6448</v>
          </cell>
          <cell r="M29">
            <v>3300</v>
          </cell>
          <cell r="N29">
            <v>11875</v>
          </cell>
          <cell r="O29">
            <v>7869</v>
          </cell>
          <cell r="P29">
            <v>21131</v>
          </cell>
          <cell r="Q29">
            <v>8000</v>
          </cell>
          <cell r="R29">
            <v>8570</v>
          </cell>
          <cell r="S29">
            <v>6000</v>
          </cell>
          <cell r="U29">
            <v>5194</v>
          </cell>
          <cell r="V29">
            <v>8000</v>
          </cell>
          <cell r="W29">
            <v>10650</v>
          </cell>
          <cell r="X29">
            <v>10000</v>
          </cell>
          <cell r="Y29">
            <v>10000</v>
          </cell>
          <cell r="Z29">
            <v>8424</v>
          </cell>
          <cell r="AA29">
            <v>4383</v>
          </cell>
          <cell r="AB29">
            <v>2000</v>
          </cell>
          <cell r="AD29">
            <v>8000</v>
          </cell>
          <cell r="AE29">
            <v>5238</v>
          </cell>
          <cell r="AF29">
            <v>4550</v>
          </cell>
          <cell r="AG29">
            <v>6500</v>
          </cell>
          <cell r="AH29">
            <v>2700</v>
          </cell>
          <cell r="AI29">
            <v>6450</v>
          </cell>
          <cell r="AJ29">
            <v>13700</v>
          </cell>
          <cell r="AK29">
            <v>18000</v>
          </cell>
          <cell r="AL29">
            <v>18065</v>
          </cell>
          <cell r="AM29">
            <v>6020</v>
          </cell>
          <cell r="AN29">
            <v>7500</v>
          </cell>
          <cell r="AO29">
            <v>4000</v>
          </cell>
          <cell r="AP29">
            <v>15000</v>
          </cell>
          <cell r="AQ29">
            <v>6241</v>
          </cell>
          <cell r="AR29">
            <v>4000</v>
          </cell>
          <cell r="AS29">
            <v>20686</v>
          </cell>
          <cell r="AT29">
            <v>6000</v>
          </cell>
          <cell r="AU29">
            <v>3024</v>
          </cell>
          <cell r="AV29">
            <v>5000</v>
          </cell>
          <cell r="AW29">
            <v>15000</v>
          </cell>
          <cell r="AX29">
            <v>10871</v>
          </cell>
          <cell r="AY29">
            <v>3400</v>
          </cell>
          <cell r="AZ29">
            <v>7220</v>
          </cell>
          <cell r="BB29">
            <v>5225</v>
          </cell>
          <cell r="BC29">
            <v>5000</v>
          </cell>
          <cell r="BD29">
            <v>11634</v>
          </cell>
          <cell r="BE29">
            <v>2214</v>
          </cell>
          <cell r="BF29">
            <v>3000</v>
          </cell>
          <cell r="BG29">
            <v>11000</v>
          </cell>
          <cell r="BH29">
            <v>10590</v>
          </cell>
          <cell r="BI29">
            <v>84000</v>
          </cell>
          <cell r="BJ29">
            <v>5500</v>
          </cell>
          <cell r="BK29">
            <v>3000</v>
          </cell>
          <cell r="BL29">
            <v>14286</v>
          </cell>
          <cell r="BM29">
            <v>6857</v>
          </cell>
          <cell r="BN29">
            <v>7000</v>
          </cell>
          <cell r="BO29">
            <v>12000</v>
          </cell>
          <cell r="BP29">
            <v>10236</v>
          </cell>
          <cell r="BQ29">
            <v>7380</v>
          </cell>
          <cell r="BR29">
            <v>7000</v>
          </cell>
          <cell r="BS29">
            <v>14800</v>
          </cell>
          <cell r="BT29">
            <v>15000</v>
          </cell>
          <cell r="BU29">
            <v>9696</v>
          </cell>
          <cell r="BV29">
            <v>6806</v>
          </cell>
          <cell r="BW29">
            <v>6000</v>
          </cell>
          <cell r="BX29">
            <v>10000</v>
          </cell>
          <cell r="BY29">
            <v>40000</v>
          </cell>
          <cell r="BZ29">
            <v>7000</v>
          </cell>
          <cell r="CA29">
            <v>29246</v>
          </cell>
          <cell r="CB29">
            <v>8000</v>
          </cell>
          <cell r="CC29">
            <v>6000</v>
          </cell>
          <cell r="CD29">
            <v>4500</v>
          </cell>
          <cell r="CE29">
            <v>1500</v>
          </cell>
          <cell r="CF29">
            <v>8163</v>
          </cell>
          <cell r="CG29">
            <v>4000</v>
          </cell>
          <cell r="CH29">
            <v>2290</v>
          </cell>
          <cell r="CI29">
            <v>5000</v>
          </cell>
          <cell r="CJ29">
            <v>3372</v>
          </cell>
          <cell r="CK29">
            <v>3000</v>
          </cell>
          <cell r="CL29">
            <v>6000</v>
          </cell>
          <cell r="CM29">
            <v>9000</v>
          </cell>
          <cell r="CN29">
            <v>12000</v>
          </cell>
          <cell r="CO29">
            <v>3000</v>
          </cell>
          <cell r="CP29">
            <v>16000</v>
          </cell>
          <cell r="CQ29">
            <v>23500</v>
          </cell>
          <cell r="CR29">
            <v>15048</v>
          </cell>
          <cell r="CS29">
            <v>3500</v>
          </cell>
          <cell r="CT29">
            <v>10000</v>
          </cell>
          <cell r="CU29">
            <v>5500</v>
          </cell>
          <cell r="CV29">
            <v>20441</v>
          </cell>
          <cell r="CW29">
            <v>3314</v>
          </cell>
          <cell r="CX29">
            <v>22000</v>
          </cell>
          <cell r="CZ29">
            <v>8000</v>
          </cell>
          <cell r="DA29">
            <v>5500</v>
          </cell>
          <cell r="DB29">
            <v>13800</v>
          </cell>
          <cell r="DC29">
            <v>13690</v>
          </cell>
          <cell r="DD29">
            <v>7450</v>
          </cell>
          <cell r="DE29">
            <v>4000</v>
          </cell>
          <cell r="DF29">
            <v>8200</v>
          </cell>
          <cell r="DG29">
            <v>4000</v>
          </cell>
          <cell r="DH29">
            <v>4098</v>
          </cell>
          <cell r="DI29">
            <v>3500</v>
          </cell>
          <cell r="DJ29">
            <v>10000</v>
          </cell>
          <cell r="DK29">
            <v>6250</v>
          </cell>
          <cell r="DL29">
            <v>10000</v>
          </cell>
          <cell r="DM29">
            <v>2500</v>
          </cell>
          <cell r="DN29">
            <v>10000</v>
          </cell>
          <cell r="DO29">
            <v>4000</v>
          </cell>
          <cell r="DP29">
            <v>9000</v>
          </cell>
          <cell r="DQ29">
            <v>3088</v>
          </cell>
          <cell r="DR29">
            <v>5500</v>
          </cell>
          <cell r="DS29">
            <v>15000</v>
          </cell>
          <cell r="DT29">
            <v>2800</v>
          </cell>
          <cell r="DU29">
            <v>39385</v>
          </cell>
          <cell r="DV29">
            <v>4520</v>
          </cell>
          <cell r="DW29">
            <v>21000</v>
          </cell>
          <cell r="DX29">
            <v>8371</v>
          </cell>
          <cell r="DY29">
            <v>10884</v>
          </cell>
          <cell r="DZ29">
            <v>10000</v>
          </cell>
          <cell r="EA29">
            <v>15000</v>
          </cell>
          <cell r="EB29">
            <v>10000</v>
          </cell>
          <cell r="EC29">
            <v>8000</v>
          </cell>
          <cell r="ED29">
            <v>12030</v>
          </cell>
          <cell r="EE29">
            <v>7000</v>
          </cell>
          <cell r="EF29">
            <v>14000</v>
          </cell>
          <cell r="EG29">
            <v>9840</v>
          </cell>
          <cell r="EH29">
            <v>20000</v>
          </cell>
          <cell r="EI29">
            <v>10234</v>
          </cell>
          <cell r="EJ29">
            <v>7000</v>
          </cell>
          <cell r="EK29">
            <v>4427</v>
          </cell>
          <cell r="EL29">
            <v>9312</v>
          </cell>
          <cell r="EM29">
            <v>7325</v>
          </cell>
          <cell r="EN29">
            <v>26352</v>
          </cell>
          <cell r="EO29">
            <v>10000</v>
          </cell>
          <cell r="EP29">
            <v>3000</v>
          </cell>
          <cell r="EQ29">
            <v>2000</v>
          </cell>
          <cell r="ER29">
            <v>125000</v>
          </cell>
          <cell r="ES29">
            <v>19000</v>
          </cell>
          <cell r="EU29">
            <v>12329</v>
          </cell>
          <cell r="EV29">
            <v>25000</v>
          </cell>
          <cell r="EW29">
            <v>185558</v>
          </cell>
          <cell r="EX29">
            <v>44000</v>
          </cell>
          <cell r="EY29">
            <v>23722</v>
          </cell>
          <cell r="EZ29">
            <v>19000</v>
          </cell>
          <cell r="FA29">
            <v>10000</v>
          </cell>
          <cell r="FB29">
            <v>27000</v>
          </cell>
          <cell r="FC29">
            <v>25700</v>
          </cell>
          <cell r="FD29">
            <v>25000</v>
          </cell>
          <cell r="FG29">
            <v>13525</v>
          </cell>
          <cell r="FH29">
            <v>7000</v>
          </cell>
          <cell r="FI29">
            <v>25111</v>
          </cell>
          <cell r="FJ29">
            <v>52000</v>
          </cell>
          <cell r="FK29">
            <v>8000</v>
          </cell>
          <cell r="FL29">
            <v>32200</v>
          </cell>
          <cell r="FM29">
            <v>3500</v>
          </cell>
          <cell r="FN29">
            <v>24355</v>
          </cell>
          <cell r="FP29">
            <v>5000</v>
          </cell>
          <cell r="FQ29">
            <v>15000</v>
          </cell>
          <cell r="FR29">
            <v>25000</v>
          </cell>
          <cell r="FS29">
            <v>21000</v>
          </cell>
          <cell r="FT29">
            <v>10000</v>
          </cell>
          <cell r="FU29">
            <v>1000</v>
          </cell>
          <cell r="FV29">
            <v>3500</v>
          </cell>
          <cell r="FW29">
            <v>18502</v>
          </cell>
          <cell r="FX29">
            <v>8932</v>
          </cell>
          <cell r="FY29">
            <v>17250</v>
          </cell>
          <cell r="FZ29">
            <v>10030</v>
          </cell>
          <cell r="GA29">
            <v>18500</v>
          </cell>
          <cell r="GB29">
            <v>3860</v>
          </cell>
          <cell r="GC29">
            <v>5000</v>
          </cell>
          <cell r="GD29">
            <v>9000</v>
          </cell>
          <cell r="GE29">
            <v>12500</v>
          </cell>
          <cell r="GF29">
            <v>11820</v>
          </cell>
          <cell r="GG29">
            <v>10000</v>
          </cell>
          <cell r="GH29">
            <v>10000</v>
          </cell>
          <cell r="GI29">
            <v>7500</v>
          </cell>
        </row>
        <row r="30">
          <cell r="D30">
            <v>28</v>
          </cell>
          <cell r="F30">
            <v>0</v>
          </cell>
          <cell r="H30">
            <v>5241</v>
          </cell>
          <cell r="I30">
            <v>3000</v>
          </cell>
          <cell r="K30">
            <v>12000</v>
          </cell>
          <cell r="N30">
            <v>19250</v>
          </cell>
          <cell r="O30">
            <v>10421</v>
          </cell>
          <cell r="Q30">
            <v>12000</v>
          </cell>
          <cell r="R30">
            <v>5909</v>
          </cell>
          <cell r="U30">
            <v>6500</v>
          </cell>
          <cell r="V30">
            <v>9080</v>
          </cell>
          <cell r="W30">
            <v>10091</v>
          </cell>
          <cell r="X30">
            <v>6500</v>
          </cell>
          <cell r="Y30">
            <v>5800</v>
          </cell>
          <cell r="Z30">
            <v>18167</v>
          </cell>
          <cell r="AB30">
            <v>15548</v>
          </cell>
          <cell r="AC30">
            <v>4786</v>
          </cell>
          <cell r="AD30">
            <v>6183</v>
          </cell>
          <cell r="AE30">
            <v>6800</v>
          </cell>
          <cell r="AG30">
            <v>9000</v>
          </cell>
          <cell r="AH30">
            <v>5259</v>
          </cell>
          <cell r="AI30">
            <v>4711</v>
          </cell>
          <cell r="AL30">
            <v>14003</v>
          </cell>
          <cell r="AM30">
            <v>11500</v>
          </cell>
          <cell r="AO30">
            <v>7000</v>
          </cell>
          <cell r="AP30">
            <v>5000</v>
          </cell>
          <cell r="AR30">
            <v>16856</v>
          </cell>
          <cell r="AS30">
            <v>5627</v>
          </cell>
          <cell r="AT30">
            <v>5000</v>
          </cell>
          <cell r="AV30">
            <v>5665</v>
          </cell>
          <cell r="AW30">
            <v>5236</v>
          </cell>
          <cell r="AZ30">
            <v>8102</v>
          </cell>
          <cell r="BB30">
            <v>6807</v>
          </cell>
          <cell r="BC30">
            <v>4000</v>
          </cell>
          <cell r="BG30">
            <v>12776</v>
          </cell>
          <cell r="BH30">
            <v>10217</v>
          </cell>
          <cell r="BI30">
            <v>17692</v>
          </cell>
          <cell r="BJ30">
            <v>5746</v>
          </cell>
          <cell r="BK30">
            <v>4150</v>
          </cell>
          <cell r="BM30">
            <v>3694</v>
          </cell>
          <cell r="BQ30">
            <v>3387</v>
          </cell>
          <cell r="BR30">
            <v>11163</v>
          </cell>
          <cell r="BS30">
            <v>8500</v>
          </cell>
          <cell r="BU30">
            <v>7500</v>
          </cell>
          <cell r="BV30">
            <v>13000</v>
          </cell>
          <cell r="BX30">
            <v>13000</v>
          </cell>
          <cell r="BZ30">
            <v>4104</v>
          </cell>
          <cell r="CA30">
            <v>6000</v>
          </cell>
          <cell r="CB30">
            <v>5501</v>
          </cell>
          <cell r="CC30">
            <v>8000</v>
          </cell>
          <cell r="CD30">
            <v>5200</v>
          </cell>
          <cell r="CF30">
            <v>10775</v>
          </cell>
          <cell r="CK30">
            <v>6000</v>
          </cell>
          <cell r="CL30">
            <v>0</v>
          </cell>
          <cell r="CN30">
            <v>8000</v>
          </cell>
          <cell r="CO30">
            <v>0</v>
          </cell>
          <cell r="CR30">
            <v>5000</v>
          </cell>
          <cell r="CS30">
            <v>9500</v>
          </cell>
          <cell r="CX30">
            <v>5152</v>
          </cell>
          <cell r="CZ30">
            <v>9850</v>
          </cell>
          <cell r="DA30">
            <v>9500</v>
          </cell>
          <cell r="DB30">
            <v>7065</v>
          </cell>
          <cell r="DC30">
            <v>7500</v>
          </cell>
          <cell r="DD30">
            <v>5342</v>
          </cell>
          <cell r="DG30">
            <v>3965</v>
          </cell>
          <cell r="DH30">
            <v>9860</v>
          </cell>
          <cell r="DI30">
            <v>5775</v>
          </cell>
          <cell r="DJ30">
            <v>10000</v>
          </cell>
          <cell r="DK30">
            <v>8305</v>
          </cell>
          <cell r="DL30">
            <v>5500</v>
          </cell>
          <cell r="DO30">
            <v>0</v>
          </cell>
          <cell r="DQ30">
            <v>8514</v>
          </cell>
          <cell r="DR30">
            <v>12000</v>
          </cell>
          <cell r="DS30">
            <v>12500</v>
          </cell>
          <cell r="DT30">
            <v>5000</v>
          </cell>
          <cell r="DX30">
            <v>7575</v>
          </cell>
          <cell r="DY30">
            <v>7986</v>
          </cell>
          <cell r="DZ30">
            <v>9697</v>
          </cell>
          <cell r="EA30">
            <v>8000</v>
          </cell>
          <cell r="EC30">
            <v>4000</v>
          </cell>
          <cell r="ED30">
            <v>8350</v>
          </cell>
          <cell r="EE30">
            <v>7193</v>
          </cell>
          <cell r="EG30">
            <v>10788</v>
          </cell>
          <cell r="EK30">
            <v>4220</v>
          </cell>
          <cell r="EM30">
            <v>9776</v>
          </cell>
          <cell r="EN30">
            <v>0</v>
          </cell>
          <cell r="EO30">
            <v>38735</v>
          </cell>
          <cell r="ER30">
            <v>0</v>
          </cell>
          <cell r="ES30">
            <v>0</v>
          </cell>
          <cell r="EY30">
            <v>46503</v>
          </cell>
          <cell r="EZ30">
            <v>32907</v>
          </cell>
          <cell r="FA30">
            <v>59736</v>
          </cell>
          <cell r="FB30">
            <v>42000</v>
          </cell>
          <cell r="FK30">
            <v>12100</v>
          </cell>
          <cell r="FN30">
            <v>0</v>
          </cell>
          <cell r="FR30">
            <v>79819</v>
          </cell>
          <cell r="FS30">
            <v>0</v>
          </cell>
          <cell r="FW30">
            <v>12000</v>
          </cell>
          <cell r="FY30">
            <v>6500</v>
          </cell>
          <cell r="FZ30">
            <v>10000</v>
          </cell>
          <cell r="GB30">
            <v>10000</v>
          </cell>
          <cell r="GC30">
            <v>7100</v>
          </cell>
          <cell r="GE30">
            <v>9122</v>
          </cell>
          <cell r="GG30">
            <v>9300</v>
          </cell>
        </row>
        <row r="31">
          <cell r="D31">
            <v>29</v>
          </cell>
          <cell r="E31">
            <v>4500</v>
          </cell>
          <cell r="F31">
            <v>4000</v>
          </cell>
          <cell r="G31">
            <v>5719</v>
          </cell>
          <cell r="H31">
            <v>0</v>
          </cell>
          <cell r="L31">
            <v>11772</v>
          </cell>
          <cell r="P31">
            <v>7500</v>
          </cell>
          <cell r="T31">
            <v>7000</v>
          </cell>
          <cell r="AA31">
            <v>7550</v>
          </cell>
          <cell r="AD31">
            <v>0</v>
          </cell>
          <cell r="AG31">
            <v>0</v>
          </cell>
          <cell r="AI31">
            <v>1581</v>
          </cell>
          <cell r="AK31">
            <v>16638</v>
          </cell>
          <cell r="AM31">
            <v>0</v>
          </cell>
          <cell r="AU31">
            <v>6000</v>
          </cell>
          <cell r="AX31">
            <v>6171</v>
          </cell>
          <cell r="AY31">
            <v>7216</v>
          </cell>
          <cell r="BD31">
            <v>12270</v>
          </cell>
          <cell r="BI31">
            <v>0</v>
          </cell>
          <cell r="BN31">
            <v>8356</v>
          </cell>
          <cell r="BO31">
            <v>2420</v>
          </cell>
          <cell r="BP31">
            <v>9222</v>
          </cell>
          <cell r="BT31">
            <v>11189</v>
          </cell>
          <cell r="BY31">
            <v>7417</v>
          </cell>
          <cell r="BZ31">
            <v>0</v>
          </cell>
          <cell r="CA31">
            <v>0</v>
          </cell>
          <cell r="CD31">
            <v>0</v>
          </cell>
          <cell r="CE31">
            <v>3765</v>
          </cell>
          <cell r="CF31">
            <v>0</v>
          </cell>
          <cell r="CJ31">
            <v>5200</v>
          </cell>
          <cell r="CK31">
            <v>0</v>
          </cell>
          <cell r="CL31">
            <v>6500</v>
          </cell>
          <cell r="CO31">
            <v>8300</v>
          </cell>
          <cell r="CP31">
            <v>17500</v>
          </cell>
          <cell r="CQ31">
            <v>10966</v>
          </cell>
          <cell r="CT31">
            <v>5000</v>
          </cell>
          <cell r="CV31">
            <v>8240</v>
          </cell>
          <cell r="CX31">
            <v>1313</v>
          </cell>
          <cell r="CY31">
            <v>6000</v>
          </cell>
          <cell r="CZ31">
            <v>8500</v>
          </cell>
          <cell r="DF31">
            <v>5338</v>
          </cell>
          <cell r="DM31">
            <v>3500</v>
          </cell>
          <cell r="DN31">
            <v>8000</v>
          </cell>
          <cell r="DO31">
            <v>1250</v>
          </cell>
          <cell r="DP31">
            <v>4000</v>
          </cell>
          <cell r="DU31">
            <v>7000</v>
          </cell>
          <cell r="DV31">
            <v>3745</v>
          </cell>
          <cell r="EA31">
            <v>5500</v>
          </cell>
          <cell r="EB31">
            <v>3000</v>
          </cell>
          <cell r="EF31">
            <v>15188</v>
          </cell>
          <cell r="EH31">
            <v>10000</v>
          </cell>
          <cell r="EJ31">
            <v>4400</v>
          </cell>
          <cell r="EL31">
            <v>39000</v>
          </cell>
          <cell r="EN31">
            <v>0</v>
          </cell>
          <cell r="ER31">
            <v>0</v>
          </cell>
          <cell r="ES31">
            <v>0</v>
          </cell>
          <cell r="FA31">
            <v>0</v>
          </cell>
          <cell r="FC31">
            <v>7015</v>
          </cell>
          <cell r="FN31">
            <v>0</v>
          </cell>
          <cell r="FP31">
            <v>3000</v>
          </cell>
          <cell r="FS31">
            <v>50000</v>
          </cell>
          <cell r="FZ31">
            <v>500</v>
          </cell>
          <cell r="GB31">
            <v>5000</v>
          </cell>
          <cell r="GF31">
            <v>5703</v>
          </cell>
          <cell r="GH31">
            <v>8000</v>
          </cell>
          <cell r="GI31">
            <v>5000</v>
          </cell>
        </row>
        <row r="32">
          <cell r="D32">
            <v>30</v>
          </cell>
          <cell r="E32">
            <v>16000</v>
          </cell>
          <cell r="F32">
            <v>5000</v>
          </cell>
          <cell r="G32">
            <v>5000</v>
          </cell>
          <cell r="H32">
            <v>7500</v>
          </cell>
          <cell r="I32">
            <v>82404</v>
          </cell>
          <cell r="J32">
            <v>60000</v>
          </cell>
          <cell r="K32">
            <v>20000</v>
          </cell>
          <cell r="L32">
            <v>9708</v>
          </cell>
          <cell r="M32">
            <v>5000</v>
          </cell>
          <cell r="N32">
            <v>98860</v>
          </cell>
          <cell r="O32">
            <v>5600</v>
          </cell>
          <cell r="P32">
            <v>10000</v>
          </cell>
          <cell r="Q32">
            <v>30000</v>
          </cell>
          <cell r="R32">
            <v>23643</v>
          </cell>
          <cell r="S32">
            <v>20469</v>
          </cell>
          <cell r="T32">
            <v>21723</v>
          </cell>
          <cell r="U32">
            <v>3000</v>
          </cell>
          <cell r="V32">
            <v>3500</v>
          </cell>
          <cell r="W32">
            <v>15000</v>
          </cell>
          <cell r="X32">
            <v>81604</v>
          </cell>
          <cell r="Y32">
            <v>56116</v>
          </cell>
          <cell r="Z32">
            <v>9993</v>
          </cell>
          <cell r="AA32">
            <v>6000</v>
          </cell>
          <cell r="AB32">
            <v>2000</v>
          </cell>
          <cell r="AC32">
            <v>66952</v>
          </cell>
          <cell r="AD32">
            <v>47500</v>
          </cell>
          <cell r="AE32">
            <v>10000</v>
          </cell>
          <cell r="AF32">
            <v>3500</v>
          </cell>
          <cell r="AG32">
            <v>102240</v>
          </cell>
          <cell r="AH32">
            <v>2866</v>
          </cell>
          <cell r="AI32">
            <v>22460</v>
          </cell>
          <cell r="AJ32">
            <v>2000</v>
          </cell>
          <cell r="AK32">
            <v>41756</v>
          </cell>
          <cell r="AL32">
            <v>50509</v>
          </cell>
          <cell r="AM32">
            <v>9108</v>
          </cell>
          <cell r="AN32">
            <v>6000</v>
          </cell>
          <cell r="AO32">
            <v>15000</v>
          </cell>
          <cell r="AP32">
            <v>50000</v>
          </cell>
          <cell r="AQ32">
            <v>7000</v>
          </cell>
          <cell r="AR32">
            <v>12500</v>
          </cell>
          <cell r="AS32">
            <v>7000</v>
          </cell>
          <cell r="AT32">
            <v>22982</v>
          </cell>
          <cell r="AU32">
            <v>4700</v>
          </cell>
          <cell r="AV32">
            <v>7000</v>
          </cell>
          <cell r="AW32">
            <v>8000</v>
          </cell>
          <cell r="AX32">
            <v>67134</v>
          </cell>
          <cell r="AY32">
            <v>2000</v>
          </cell>
          <cell r="AZ32">
            <v>71172</v>
          </cell>
          <cell r="BA32">
            <v>6500</v>
          </cell>
          <cell r="BB32">
            <v>9123</v>
          </cell>
          <cell r="BC32">
            <v>24535</v>
          </cell>
          <cell r="BD32">
            <v>3000</v>
          </cell>
          <cell r="BE32">
            <v>2000</v>
          </cell>
          <cell r="BF32">
            <v>1500</v>
          </cell>
          <cell r="BG32">
            <v>8000</v>
          </cell>
          <cell r="BH32">
            <v>33769</v>
          </cell>
          <cell r="BI32">
            <v>4000</v>
          </cell>
          <cell r="BJ32">
            <v>9500</v>
          </cell>
          <cell r="BK32">
            <v>55567</v>
          </cell>
          <cell r="BL32">
            <v>6000</v>
          </cell>
          <cell r="BM32">
            <v>2000</v>
          </cell>
          <cell r="BN32">
            <v>5000</v>
          </cell>
          <cell r="BO32">
            <v>6000</v>
          </cell>
          <cell r="BP32">
            <v>42354</v>
          </cell>
          <cell r="BQ32">
            <v>5000</v>
          </cell>
          <cell r="BR32">
            <v>3500</v>
          </cell>
          <cell r="BS32">
            <v>95000</v>
          </cell>
          <cell r="BT32">
            <v>96919</v>
          </cell>
          <cell r="BU32">
            <v>7360</v>
          </cell>
          <cell r="BV32">
            <v>22000</v>
          </cell>
          <cell r="BW32">
            <v>125000</v>
          </cell>
          <cell r="BX32">
            <v>87199</v>
          </cell>
          <cell r="BY32">
            <v>57056</v>
          </cell>
          <cell r="BZ32">
            <v>37000</v>
          </cell>
          <cell r="CA32">
            <v>21208</v>
          </cell>
          <cell r="CB32">
            <v>20000</v>
          </cell>
          <cell r="CC32">
            <v>11000</v>
          </cell>
          <cell r="CD32">
            <v>16000</v>
          </cell>
          <cell r="CE32">
            <v>13000</v>
          </cell>
          <cell r="CF32">
            <v>17950</v>
          </cell>
          <cell r="CG32">
            <v>28000</v>
          </cell>
          <cell r="CH32">
            <v>7124</v>
          </cell>
          <cell r="CI32">
            <v>52000</v>
          </cell>
          <cell r="CJ32">
            <v>8000</v>
          </cell>
          <cell r="CK32">
            <v>120000</v>
          </cell>
          <cell r="CL32">
            <v>7000</v>
          </cell>
          <cell r="CM32">
            <v>31914</v>
          </cell>
          <cell r="CN32">
            <v>2000</v>
          </cell>
          <cell r="CO32">
            <v>6000</v>
          </cell>
          <cell r="CP32">
            <v>34000</v>
          </cell>
          <cell r="CQ32">
            <v>19000</v>
          </cell>
          <cell r="CR32">
            <v>15000</v>
          </cell>
          <cell r="CS32">
            <v>12500</v>
          </cell>
          <cell r="CT32">
            <v>16401</v>
          </cell>
          <cell r="CU32">
            <v>17300</v>
          </cell>
          <cell r="CV32">
            <v>27000</v>
          </cell>
          <cell r="CW32">
            <v>2243</v>
          </cell>
          <cell r="CX32">
            <v>35000</v>
          </cell>
          <cell r="CY32">
            <v>3000</v>
          </cell>
          <cell r="CZ32">
            <v>12000</v>
          </cell>
          <cell r="DA32">
            <v>12500</v>
          </cell>
          <cell r="DB32">
            <v>4500</v>
          </cell>
          <cell r="DC32">
            <v>39220</v>
          </cell>
          <cell r="DD32">
            <v>26500</v>
          </cell>
          <cell r="DE32">
            <v>29750</v>
          </cell>
          <cell r="DF32">
            <v>41520</v>
          </cell>
          <cell r="DG32">
            <v>10000</v>
          </cell>
          <cell r="DH32">
            <v>13928</v>
          </cell>
          <cell r="DI32">
            <v>11434</v>
          </cell>
          <cell r="DJ32">
            <v>55000</v>
          </cell>
          <cell r="DK32">
            <v>8600</v>
          </cell>
          <cell r="DL32">
            <v>20000</v>
          </cell>
          <cell r="DM32">
            <v>12500</v>
          </cell>
          <cell r="DN32">
            <v>50000</v>
          </cell>
          <cell r="DO32">
            <v>18000</v>
          </cell>
          <cell r="DP32">
            <v>15000</v>
          </cell>
          <cell r="DQ32">
            <v>7022</v>
          </cell>
          <cell r="DR32">
            <v>3000</v>
          </cell>
          <cell r="DS32">
            <v>11000</v>
          </cell>
          <cell r="DT32">
            <v>5000</v>
          </cell>
          <cell r="DU32">
            <v>41700</v>
          </cell>
          <cell r="DV32">
            <v>28725</v>
          </cell>
          <cell r="DW32">
            <v>4000</v>
          </cell>
          <cell r="DX32">
            <v>12000</v>
          </cell>
          <cell r="DY32">
            <v>17320</v>
          </cell>
          <cell r="DZ32">
            <v>95000</v>
          </cell>
          <cell r="EA32">
            <v>61000</v>
          </cell>
          <cell r="EB32">
            <v>20000</v>
          </cell>
          <cell r="EC32">
            <v>30000</v>
          </cell>
          <cell r="ED32">
            <v>11573</v>
          </cell>
          <cell r="EE32">
            <v>13657</v>
          </cell>
          <cell r="EF32">
            <v>26500</v>
          </cell>
          <cell r="EG32">
            <v>45000</v>
          </cell>
          <cell r="EH32">
            <v>20030</v>
          </cell>
          <cell r="EI32">
            <v>20614</v>
          </cell>
          <cell r="EJ32">
            <v>10000</v>
          </cell>
          <cell r="EK32">
            <v>4000</v>
          </cell>
          <cell r="EL32">
            <v>2500</v>
          </cell>
          <cell r="EM32">
            <v>10000</v>
          </cell>
          <cell r="EN32">
            <v>15000</v>
          </cell>
          <cell r="EO32">
            <v>140000</v>
          </cell>
          <cell r="EP32">
            <v>10000</v>
          </cell>
          <cell r="EQ32">
            <v>4000</v>
          </cell>
          <cell r="ER32">
            <v>282289</v>
          </cell>
          <cell r="ES32">
            <v>373630</v>
          </cell>
          <cell r="EV32">
            <v>178363</v>
          </cell>
          <cell r="EW32">
            <v>60000</v>
          </cell>
          <cell r="EX32">
            <v>63000</v>
          </cell>
          <cell r="EY32">
            <v>35000</v>
          </cell>
          <cell r="EZ32">
            <v>140258</v>
          </cell>
          <cell r="FA32">
            <v>347699</v>
          </cell>
          <cell r="FB32">
            <v>65000</v>
          </cell>
          <cell r="FC32">
            <v>50000</v>
          </cell>
          <cell r="FD32">
            <v>20000</v>
          </cell>
          <cell r="FG32">
            <v>31821</v>
          </cell>
          <cell r="FH32">
            <v>80000</v>
          </cell>
          <cell r="FI32">
            <v>250000</v>
          </cell>
          <cell r="FJ32">
            <v>108000</v>
          </cell>
          <cell r="FK32">
            <v>20000</v>
          </cell>
          <cell r="FL32">
            <v>130000</v>
          </cell>
          <cell r="FM32">
            <v>10000</v>
          </cell>
          <cell r="FN32">
            <v>60000</v>
          </cell>
          <cell r="FP32">
            <v>50000</v>
          </cell>
          <cell r="FQ32">
            <v>306299</v>
          </cell>
          <cell r="FR32">
            <v>350000</v>
          </cell>
          <cell r="FS32">
            <v>9500</v>
          </cell>
          <cell r="FT32">
            <v>10000</v>
          </cell>
          <cell r="FU32">
            <v>5000</v>
          </cell>
          <cell r="FV32">
            <v>7000</v>
          </cell>
          <cell r="FW32">
            <v>116858</v>
          </cell>
          <cell r="FX32">
            <v>4665</v>
          </cell>
          <cell r="FY32">
            <v>2000</v>
          </cell>
          <cell r="FZ32">
            <v>160000</v>
          </cell>
          <cell r="GA32">
            <v>15000</v>
          </cell>
          <cell r="GB32">
            <v>10000</v>
          </cell>
          <cell r="GC32">
            <v>4000</v>
          </cell>
          <cell r="GD32">
            <v>11000</v>
          </cell>
          <cell r="GE32">
            <v>36000</v>
          </cell>
          <cell r="GF32">
            <v>9833</v>
          </cell>
          <cell r="GG32">
            <v>4000</v>
          </cell>
          <cell r="GH32">
            <v>32000</v>
          </cell>
          <cell r="GI32">
            <v>4100</v>
          </cell>
        </row>
        <row r="33">
          <cell r="D33">
            <v>31</v>
          </cell>
          <cell r="E33">
            <v>4000</v>
          </cell>
          <cell r="F33">
            <v>1000</v>
          </cell>
          <cell r="G33">
            <v>1500</v>
          </cell>
          <cell r="H33">
            <v>3885</v>
          </cell>
          <cell r="I33">
            <v>5000</v>
          </cell>
          <cell r="K33">
            <v>3000</v>
          </cell>
          <cell r="N33">
            <v>4046</v>
          </cell>
          <cell r="P33">
            <v>3200</v>
          </cell>
          <cell r="Q33">
            <v>5000</v>
          </cell>
          <cell r="R33">
            <v>3185</v>
          </cell>
          <cell r="S33">
            <v>800</v>
          </cell>
          <cell r="T33">
            <v>1500</v>
          </cell>
          <cell r="U33">
            <v>2700</v>
          </cell>
          <cell r="W33">
            <v>1500</v>
          </cell>
          <cell r="X33">
            <v>1713</v>
          </cell>
          <cell r="Y33">
            <v>12653</v>
          </cell>
          <cell r="Z33">
            <v>2000</v>
          </cell>
          <cell r="AA33">
            <v>2800</v>
          </cell>
          <cell r="AB33">
            <v>4000</v>
          </cell>
          <cell r="AC33">
            <v>1903</v>
          </cell>
          <cell r="AD33">
            <v>1032</v>
          </cell>
          <cell r="AE33">
            <v>2000</v>
          </cell>
          <cell r="AF33">
            <v>3500</v>
          </cell>
          <cell r="AG33">
            <v>5748</v>
          </cell>
          <cell r="AH33">
            <v>1000</v>
          </cell>
          <cell r="AI33">
            <v>5613</v>
          </cell>
          <cell r="AJ33">
            <v>1000</v>
          </cell>
          <cell r="AL33">
            <v>4247</v>
          </cell>
          <cell r="AM33">
            <v>1000</v>
          </cell>
          <cell r="AN33">
            <v>3000</v>
          </cell>
          <cell r="AO33">
            <v>10000</v>
          </cell>
          <cell r="AP33">
            <v>95000</v>
          </cell>
          <cell r="AQ33">
            <v>10000</v>
          </cell>
          <cell r="AR33">
            <v>3000</v>
          </cell>
          <cell r="AS33">
            <v>1000</v>
          </cell>
          <cell r="AT33">
            <v>1300</v>
          </cell>
          <cell r="AU33">
            <v>1500</v>
          </cell>
          <cell r="AV33">
            <v>824</v>
          </cell>
          <cell r="AW33">
            <v>2000</v>
          </cell>
          <cell r="AY33">
            <v>500</v>
          </cell>
          <cell r="AZ33">
            <v>5527</v>
          </cell>
          <cell r="BA33">
            <v>2000</v>
          </cell>
          <cell r="BB33">
            <v>95</v>
          </cell>
          <cell r="BE33">
            <v>3500</v>
          </cell>
          <cell r="BF33">
            <v>1500</v>
          </cell>
          <cell r="BG33">
            <v>1200</v>
          </cell>
          <cell r="BI33">
            <v>200</v>
          </cell>
          <cell r="BJ33">
            <v>2145</v>
          </cell>
          <cell r="BK33">
            <v>3134</v>
          </cell>
          <cell r="BL33">
            <v>2500</v>
          </cell>
          <cell r="BM33">
            <v>1100</v>
          </cell>
          <cell r="BN33">
            <v>550</v>
          </cell>
          <cell r="BO33">
            <v>600</v>
          </cell>
          <cell r="BP33">
            <v>11313</v>
          </cell>
          <cell r="BQ33">
            <v>10934</v>
          </cell>
          <cell r="BR33">
            <v>500</v>
          </cell>
          <cell r="BS33">
            <v>4500</v>
          </cell>
          <cell r="BT33">
            <v>16606</v>
          </cell>
          <cell r="BU33">
            <v>7400</v>
          </cell>
          <cell r="BV33">
            <v>4800</v>
          </cell>
          <cell r="BW33">
            <v>1200</v>
          </cell>
          <cell r="BY33">
            <v>2593</v>
          </cell>
          <cell r="BZ33">
            <v>1000</v>
          </cell>
          <cell r="CA33">
            <v>13000</v>
          </cell>
          <cell r="CB33">
            <v>1750</v>
          </cell>
          <cell r="CC33">
            <v>4000</v>
          </cell>
          <cell r="CD33">
            <v>2500</v>
          </cell>
          <cell r="CE33">
            <v>1797</v>
          </cell>
          <cell r="CF33">
            <v>0</v>
          </cell>
          <cell r="CH33">
            <v>2150</v>
          </cell>
          <cell r="CJ33">
            <v>450</v>
          </cell>
          <cell r="CK33">
            <v>6000</v>
          </cell>
          <cell r="CL33">
            <v>3000</v>
          </cell>
          <cell r="CO33">
            <v>1000</v>
          </cell>
          <cell r="CP33">
            <v>3441</v>
          </cell>
          <cell r="CQ33">
            <v>1000</v>
          </cell>
          <cell r="CR33">
            <v>1800</v>
          </cell>
          <cell r="CS33">
            <v>2000</v>
          </cell>
          <cell r="CT33">
            <v>4000</v>
          </cell>
          <cell r="CU33">
            <v>1765</v>
          </cell>
          <cell r="CV33">
            <v>3000</v>
          </cell>
          <cell r="CW33">
            <v>3000</v>
          </cell>
          <cell r="CX33">
            <v>2000</v>
          </cell>
          <cell r="CY33">
            <v>5500</v>
          </cell>
          <cell r="CZ33">
            <v>4500</v>
          </cell>
          <cell r="DA33">
            <v>5500</v>
          </cell>
          <cell r="DB33">
            <v>1200</v>
          </cell>
          <cell r="DC33">
            <v>4000</v>
          </cell>
          <cell r="DD33">
            <v>3400</v>
          </cell>
          <cell r="DE33">
            <v>2457</v>
          </cell>
          <cell r="DF33">
            <v>5000</v>
          </cell>
          <cell r="DG33">
            <v>4500</v>
          </cell>
          <cell r="DH33">
            <v>3000</v>
          </cell>
          <cell r="DI33">
            <v>3000</v>
          </cell>
          <cell r="DJ33">
            <v>5000</v>
          </cell>
          <cell r="DK33">
            <v>1000</v>
          </cell>
          <cell r="DL33">
            <v>4000</v>
          </cell>
          <cell r="DM33">
            <v>3000</v>
          </cell>
          <cell r="DN33">
            <v>15000</v>
          </cell>
          <cell r="DO33">
            <v>2000</v>
          </cell>
          <cell r="DP33">
            <v>1000</v>
          </cell>
          <cell r="DQ33">
            <v>364</v>
          </cell>
          <cell r="DR33">
            <v>35000</v>
          </cell>
          <cell r="DS33">
            <v>1200</v>
          </cell>
          <cell r="DT33">
            <v>1000</v>
          </cell>
          <cell r="DU33">
            <v>3000</v>
          </cell>
          <cell r="DW33">
            <v>3083</v>
          </cell>
          <cell r="DX33">
            <v>3524</v>
          </cell>
          <cell r="DY33">
            <v>1000</v>
          </cell>
          <cell r="DZ33">
            <v>2700</v>
          </cell>
          <cell r="EA33">
            <v>3000</v>
          </cell>
          <cell r="EB33">
            <v>4000</v>
          </cell>
          <cell r="EC33">
            <v>2500</v>
          </cell>
          <cell r="ED33">
            <v>3500</v>
          </cell>
          <cell r="EE33">
            <v>1500</v>
          </cell>
          <cell r="EF33">
            <v>4120</v>
          </cell>
          <cell r="EG33">
            <v>2487</v>
          </cell>
          <cell r="EH33">
            <v>3100</v>
          </cell>
          <cell r="EI33">
            <v>100</v>
          </cell>
          <cell r="EJ33">
            <v>500</v>
          </cell>
          <cell r="EK33">
            <v>1150</v>
          </cell>
          <cell r="EL33">
            <v>1500</v>
          </cell>
          <cell r="EM33">
            <v>4500</v>
          </cell>
          <cell r="EN33">
            <v>1500</v>
          </cell>
          <cell r="EO33">
            <v>18000</v>
          </cell>
          <cell r="EP33">
            <v>3000</v>
          </cell>
          <cell r="EQ33">
            <v>1400</v>
          </cell>
          <cell r="ER33">
            <v>37062</v>
          </cell>
          <cell r="ES33">
            <v>52520</v>
          </cell>
          <cell r="EU33">
            <v>8600</v>
          </cell>
          <cell r="EV33">
            <v>22126</v>
          </cell>
          <cell r="EW33">
            <v>13009</v>
          </cell>
          <cell r="EX33">
            <v>18000</v>
          </cell>
          <cell r="EY33">
            <v>11880</v>
          </cell>
          <cell r="EZ33">
            <v>31730</v>
          </cell>
          <cell r="FA33">
            <v>26277</v>
          </cell>
          <cell r="FB33">
            <v>8000</v>
          </cell>
          <cell r="FC33">
            <v>5000</v>
          </cell>
          <cell r="FD33">
            <v>500</v>
          </cell>
          <cell r="FG33">
            <v>12750</v>
          </cell>
          <cell r="FH33">
            <v>8000</v>
          </cell>
          <cell r="FJ33">
            <v>16779</v>
          </cell>
          <cell r="FK33">
            <v>2371</v>
          </cell>
          <cell r="FL33">
            <v>14000</v>
          </cell>
          <cell r="FM33">
            <v>3900</v>
          </cell>
          <cell r="FN33">
            <v>6000</v>
          </cell>
          <cell r="FP33">
            <v>13000</v>
          </cell>
          <cell r="FQ33">
            <v>14500</v>
          </cell>
          <cell r="FR33">
            <v>92000</v>
          </cell>
          <cell r="FS33">
            <v>134000</v>
          </cell>
          <cell r="FT33">
            <v>11000</v>
          </cell>
          <cell r="FU33">
            <v>2500</v>
          </cell>
          <cell r="FV33">
            <v>5000</v>
          </cell>
          <cell r="FW33">
            <v>2700</v>
          </cell>
          <cell r="FX33">
            <v>2052</v>
          </cell>
          <cell r="FY33">
            <v>1000</v>
          </cell>
          <cell r="FZ33">
            <v>15000</v>
          </cell>
          <cell r="GA33">
            <v>5000</v>
          </cell>
          <cell r="GB33">
            <v>4000</v>
          </cell>
          <cell r="GC33">
            <v>2000</v>
          </cell>
          <cell r="GD33">
            <v>1000</v>
          </cell>
          <cell r="GE33">
            <v>12000</v>
          </cell>
          <cell r="GF33">
            <v>12170</v>
          </cell>
          <cell r="GG33">
            <v>6500</v>
          </cell>
          <cell r="GH33">
            <v>3500</v>
          </cell>
        </row>
        <row r="34">
          <cell r="D34">
            <v>32</v>
          </cell>
          <cell r="E34">
            <v>2000</v>
          </cell>
          <cell r="F34">
            <v>2500</v>
          </cell>
          <cell r="G34">
            <v>1500</v>
          </cell>
          <cell r="H34">
            <v>750</v>
          </cell>
          <cell r="I34">
            <v>7400</v>
          </cell>
          <cell r="J34">
            <v>23000</v>
          </cell>
          <cell r="K34">
            <v>30000</v>
          </cell>
          <cell r="L34">
            <v>2799</v>
          </cell>
          <cell r="M34">
            <v>20500</v>
          </cell>
          <cell r="N34">
            <v>28289</v>
          </cell>
          <cell r="O34">
            <v>20493</v>
          </cell>
          <cell r="P34">
            <v>3500</v>
          </cell>
          <cell r="Q34">
            <v>10000</v>
          </cell>
          <cell r="R34">
            <v>4148</v>
          </cell>
          <cell r="S34">
            <v>5020</v>
          </cell>
          <cell r="T34">
            <v>2500</v>
          </cell>
          <cell r="U34">
            <v>7800</v>
          </cell>
          <cell r="V34">
            <v>2400</v>
          </cell>
          <cell r="W34">
            <v>2000</v>
          </cell>
          <cell r="X34">
            <v>22270</v>
          </cell>
          <cell r="Y34">
            <v>1062</v>
          </cell>
          <cell r="Z34">
            <v>34000</v>
          </cell>
          <cell r="AA34">
            <v>1000</v>
          </cell>
          <cell r="AB34">
            <v>3000</v>
          </cell>
          <cell r="AC34">
            <v>15816</v>
          </cell>
          <cell r="AD34">
            <v>100</v>
          </cell>
          <cell r="AE34">
            <v>4500</v>
          </cell>
          <cell r="AF34">
            <v>36000</v>
          </cell>
          <cell r="AG34">
            <v>27012</v>
          </cell>
          <cell r="AH34">
            <v>2000</v>
          </cell>
          <cell r="AI34">
            <v>2500</v>
          </cell>
          <cell r="AJ34">
            <v>1000</v>
          </cell>
          <cell r="AK34">
            <v>26000</v>
          </cell>
          <cell r="AL34">
            <v>19789</v>
          </cell>
          <cell r="AM34">
            <v>2500</v>
          </cell>
          <cell r="AN34">
            <v>1600</v>
          </cell>
          <cell r="AO34">
            <v>3000</v>
          </cell>
          <cell r="AP34">
            <v>7000</v>
          </cell>
          <cell r="AQ34">
            <v>2500</v>
          </cell>
          <cell r="AR34">
            <v>3800</v>
          </cell>
          <cell r="AS34">
            <v>7000</v>
          </cell>
          <cell r="AT34">
            <v>4000</v>
          </cell>
          <cell r="AU34">
            <v>1500</v>
          </cell>
          <cell r="AV34">
            <v>1179</v>
          </cell>
          <cell r="AW34">
            <v>4000</v>
          </cell>
          <cell r="AX34">
            <v>21455</v>
          </cell>
          <cell r="AY34">
            <v>500</v>
          </cell>
          <cell r="AZ34">
            <v>26793</v>
          </cell>
          <cell r="BA34">
            <v>7500</v>
          </cell>
          <cell r="BB34">
            <v>3395</v>
          </cell>
          <cell r="BC34">
            <v>11000</v>
          </cell>
          <cell r="BD34">
            <v>4500</v>
          </cell>
          <cell r="BE34">
            <v>2000</v>
          </cell>
          <cell r="BF34">
            <v>2000</v>
          </cell>
          <cell r="BG34">
            <v>22750</v>
          </cell>
          <cell r="BH34">
            <v>4000</v>
          </cell>
          <cell r="BI34">
            <v>45000</v>
          </cell>
          <cell r="BJ34">
            <v>4300</v>
          </cell>
          <cell r="BK34">
            <v>16755</v>
          </cell>
          <cell r="BL34">
            <v>3000</v>
          </cell>
          <cell r="BM34">
            <v>2400</v>
          </cell>
          <cell r="BN34">
            <v>1500</v>
          </cell>
          <cell r="BO34">
            <v>1500</v>
          </cell>
          <cell r="BP34">
            <v>23306</v>
          </cell>
          <cell r="BQ34">
            <v>18132</v>
          </cell>
          <cell r="BR34">
            <v>10000</v>
          </cell>
          <cell r="BS34">
            <v>1000</v>
          </cell>
          <cell r="BT34">
            <v>28922</v>
          </cell>
          <cell r="BU34">
            <v>2500</v>
          </cell>
          <cell r="BV34">
            <v>500</v>
          </cell>
          <cell r="BW34">
            <v>200</v>
          </cell>
          <cell r="BX34">
            <v>28395</v>
          </cell>
          <cell r="BY34">
            <v>19451</v>
          </cell>
          <cell r="BZ34">
            <v>2000</v>
          </cell>
          <cell r="CA34">
            <v>25000</v>
          </cell>
          <cell r="CB34">
            <v>17040</v>
          </cell>
          <cell r="CC34">
            <v>4000</v>
          </cell>
          <cell r="CD34">
            <v>100</v>
          </cell>
          <cell r="CE34">
            <v>500</v>
          </cell>
          <cell r="CF34">
            <v>1500</v>
          </cell>
          <cell r="CG34">
            <v>29000</v>
          </cell>
          <cell r="CH34">
            <v>29363</v>
          </cell>
          <cell r="CI34">
            <v>2200</v>
          </cell>
          <cell r="CJ34">
            <v>1450</v>
          </cell>
          <cell r="CK34">
            <v>2400</v>
          </cell>
          <cell r="CL34">
            <v>5000</v>
          </cell>
          <cell r="CM34">
            <v>5000</v>
          </cell>
          <cell r="CN34">
            <v>1350</v>
          </cell>
          <cell r="CO34">
            <v>3000</v>
          </cell>
          <cell r="CP34">
            <v>4000</v>
          </cell>
          <cell r="CQ34">
            <v>3000</v>
          </cell>
          <cell r="CR34">
            <v>4000</v>
          </cell>
          <cell r="CS34">
            <v>2200</v>
          </cell>
          <cell r="CT34">
            <v>2000</v>
          </cell>
          <cell r="CU34">
            <v>3200</v>
          </cell>
          <cell r="CV34">
            <v>4120</v>
          </cell>
          <cell r="CW34">
            <v>2200</v>
          </cell>
          <cell r="CX34">
            <v>11000</v>
          </cell>
          <cell r="CY34">
            <v>16000</v>
          </cell>
          <cell r="CZ34">
            <v>2500</v>
          </cell>
          <cell r="DA34">
            <v>7800</v>
          </cell>
          <cell r="DB34">
            <v>2200</v>
          </cell>
          <cell r="DC34">
            <v>3000</v>
          </cell>
          <cell r="DD34">
            <v>3000</v>
          </cell>
          <cell r="DE34">
            <v>26651</v>
          </cell>
          <cell r="DF34">
            <v>3500</v>
          </cell>
          <cell r="DG34">
            <v>3200</v>
          </cell>
          <cell r="DH34">
            <v>2500</v>
          </cell>
          <cell r="DI34">
            <v>23000</v>
          </cell>
          <cell r="DJ34">
            <v>12500</v>
          </cell>
          <cell r="DK34">
            <v>2250</v>
          </cell>
          <cell r="DL34">
            <v>3000</v>
          </cell>
          <cell r="DM34">
            <v>2500</v>
          </cell>
          <cell r="DN34">
            <v>4000</v>
          </cell>
          <cell r="DO34">
            <v>2500</v>
          </cell>
          <cell r="DP34">
            <v>2347</v>
          </cell>
          <cell r="DQ34">
            <v>2073</v>
          </cell>
          <cell r="DR34">
            <v>4000</v>
          </cell>
          <cell r="DS34">
            <v>5000</v>
          </cell>
          <cell r="DT34">
            <v>4500</v>
          </cell>
          <cell r="DU34">
            <v>4000</v>
          </cell>
          <cell r="DV34">
            <v>2700</v>
          </cell>
          <cell r="DW34">
            <v>4500</v>
          </cell>
          <cell r="DX34">
            <v>2023</v>
          </cell>
          <cell r="DY34">
            <v>3595</v>
          </cell>
          <cell r="DZ34">
            <v>6000</v>
          </cell>
          <cell r="EA34">
            <v>4500</v>
          </cell>
          <cell r="EB34">
            <v>3000</v>
          </cell>
          <cell r="EC34">
            <v>6000</v>
          </cell>
          <cell r="ED34">
            <v>4000</v>
          </cell>
          <cell r="EE34">
            <v>1400</v>
          </cell>
          <cell r="EF34">
            <v>4120</v>
          </cell>
          <cell r="EG34">
            <v>3708</v>
          </cell>
          <cell r="EH34">
            <v>6000</v>
          </cell>
          <cell r="EI34">
            <v>4725</v>
          </cell>
          <cell r="EJ34">
            <v>1750</v>
          </cell>
          <cell r="EK34">
            <v>2500</v>
          </cell>
          <cell r="EL34">
            <v>4000</v>
          </cell>
          <cell r="EM34">
            <v>6500</v>
          </cell>
          <cell r="EN34">
            <v>32500</v>
          </cell>
          <cell r="EO34">
            <v>145000</v>
          </cell>
          <cell r="EP34">
            <v>4000</v>
          </cell>
          <cell r="EQ34">
            <v>750</v>
          </cell>
          <cell r="ER34">
            <v>75977</v>
          </cell>
          <cell r="ES34">
            <v>87755</v>
          </cell>
          <cell r="EU34">
            <v>4200</v>
          </cell>
          <cell r="EV34">
            <v>49605</v>
          </cell>
          <cell r="EW34">
            <v>146000</v>
          </cell>
          <cell r="EX34">
            <v>17000</v>
          </cell>
          <cell r="EY34">
            <v>10000</v>
          </cell>
          <cell r="EZ34">
            <v>47234</v>
          </cell>
          <cell r="FA34">
            <v>47893</v>
          </cell>
          <cell r="FB34">
            <v>117000</v>
          </cell>
          <cell r="FC34">
            <v>84500</v>
          </cell>
          <cell r="FD34">
            <v>14173</v>
          </cell>
          <cell r="FG34">
            <v>72000</v>
          </cell>
          <cell r="FH34">
            <v>5000</v>
          </cell>
          <cell r="FI34">
            <v>15000</v>
          </cell>
          <cell r="FJ34">
            <v>90000</v>
          </cell>
          <cell r="FK34">
            <v>3064</v>
          </cell>
          <cell r="FL34">
            <v>112700</v>
          </cell>
          <cell r="FM34">
            <v>75000</v>
          </cell>
          <cell r="FN34">
            <v>103000</v>
          </cell>
          <cell r="FP34">
            <v>58000</v>
          </cell>
          <cell r="FQ34">
            <v>100000</v>
          </cell>
          <cell r="FR34">
            <v>25000</v>
          </cell>
          <cell r="FS34">
            <v>32000</v>
          </cell>
          <cell r="FT34">
            <v>3300</v>
          </cell>
          <cell r="FU34">
            <v>34000</v>
          </cell>
          <cell r="FV34">
            <v>2500</v>
          </cell>
          <cell r="FW34">
            <v>2250</v>
          </cell>
          <cell r="FX34">
            <v>1026</v>
          </cell>
          <cell r="FY34">
            <v>15500</v>
          </cell>
          <cell r="FZ34">
            <v>3000</v>
          </cell>
          <cell r="GA34">
            <v>4500</v>
          </cell>
          <cell r="GB34">
            <v>2000</v>
          </cell>
          <cell r="GC34">
            <v>2500</v>
          </cell>
          <cell r="GD34">
            <v>7000</v>
          </cell>
          <cell r="GE34">
            <v>11000</v>
          </cell>
          <cell r="GF34">
            <v>6263</v>
          </cell>
          <cell r="GG34">
            <v>8400</v>
          </cell>
          <cell r="GH34">
            <v>6000</v>
          </cell>
          <cell r="GI34">
            <v>3250</v>
          </cell>
        </row>
        <row r="35">
          <cell r="D35">
            <v>33</v>
          </cell>
          <cell r="E35">
            <v>2000</v>
          </cell>
          <cell r="F35">
            <v>1500</v>
          </cell>
          <cell r="G35">
            <v>650</v>
          </cell>
          <cell r="I35">
            <v>2000</v>
          </cell>
          <cell r="J35">
            <v>4000</v>
          </cell>
          <cell r="K35">
            <v>8000</v>
          </cell>
          <cell r="L35">
            <v>1245</v>
          </cell>
          <cell r="M35">
            <v>2300</v>
          </cell>
          <cell r="N35">
            <v>1349</v>
          </cell>
          <cell r="O35">
            <v>3491</v>
          </cell>
          <cell r="P35">
            <v>7500</v>
          </cell>
          <cell r="Q35">
            <v>8700</v>
          </cell>
          <cell r="R35">
            <v>4290</v>
          </cell>
          <cell r="S35">
            <v>8000</v>
          </cell>
          <cell r="T35">
            <v>4500</v>
          </cell>
          <cell r="U35">
            <v>3500</v>
          </cell>
          <cell r="V35">
            <v>1900</v>
          </cell>
          <cell r="W35">
            <v>4500</v>
          </cell>
          <cell r="X35">
            <v>2803</v>
          </cell>
          <cell r="Y35">
            <v>2125</v>
          </cell>
          <cell r="Z35">
            <v>5400</v>
          </cell>
          <cell r="AA35">
            <v>3500</v>
          </cell>
          <cell r="AB35">
            <v>8219</v>
          </cell>
          <cell r="AC35">
            <v>714</v>
          </cell>
          <cell r="AD35">
            <v>4800</v>
          </cell>
          <cell r="AE35">
            <v>4500</v>
          </cell>
          <cell r="AF35">
            <v>7000</v>
          </cell>
          <cell r="AG35">
            <v>2376</v>
          </cell>
          <cell r="AH35">
            <v>3000</v>
          </cell>
          <cell r="AI35">
            <v>3500</v>
          </cell>
          <cell r="AJ35">
            <v>22000</v>
          </cell>
          <cell r="AK35">
            <v>4500</v>
          </cell>
          <cell r="AL35">
            <v>1006</v>
          </cell>
          <cell r="AM35">
            <v>3000</v>
          </cell>
          <cell r="AN35">
            <v>9000</v>
          </cell>
          <cell r="AO35">
            <v>1800</v>
          </cell>
          <cell r="AP35">
            <v>2000</v>
          </cell>
          <cell r="AQ35">
            <v>3300</v>
          </cell>
          <cell r="AR35">
            <v>5500</v>
          </cell>
          <cell r="AS35">
            <v>7000</v>
          </cell>
          <cell r="AT35">
            <v>4000</v>
          </cell>
          <cell r="AU35">
            <v>4500</v>
          </cell>
          <cell r="AV35">
            <v>4635</v>
          </cell>
          <cell r="AW35">
            <v>5000</v>
          </cell>
          <cell r="AX35">
            <v>2215</v>
          </cell>
          <cell r="AY35">
            <v>4900</v>
          </cell>
          <cell r="AZ35">
            <v>1340</v>
          </cell>
          <cell r="BA35">
            <v>7000</v>
          </cell>
          <cell r="BB35">
            <v>3433</v>
          </cell>
          <cell r="BC35">
            <v>4000</v>
          </cell>
          <cell r="BD35">
            <v>3500</v>
          </cell>
          <cell r="BE35">
            <v>5700</v>
          </cell>
          <cell r="BF35">
            <v>5802</v>
          </cell>
          <cell r="BG35">
            <v>4200</v>
          </cell>
          <cell r="BH35">
            <v>4180</v>
          </cell>
          <cell r="BI35">
            <v>12505</v>
          </cell>
          <cell r="BJ35">
            <v>3256</v>
          </cell>
          <cell r="BK35">
            <v>1205</v>
          </cell>
          <cell r="BL35">
            <v>3500</v>
          </cell>
          <cell r="BM35">
            <v>3750</v>
          </cell>
          <cell r="BN35">
            <v>6000</v>
          </cell>
          <cell r="BO35">
            <v>2500</v>
          </cell>
          <cell r="BP35">
            <v>11471</v>
          </cell>
          <cell r="BQ35">
            <v>5000</v>
          </cell>
          <cell r="BR35">
            <v>7000</v>
          </cell>
          <cell r="BS35">
            <v>2900</v>
          </cell>
          <cell r="BT35">
            <v>11651</v>
          </cell>
          <cell r="BU35">
            <v>9000</v>
          </cell>
          <cell r="BV35">
            <v>7500</v>
          </cell>
          <cell r="BW35">
            <v>3500</v>
          </cell>
          <cell r="BX35">
            <v>1832</v>
          </cell>
          <cell r="BY35">
            <v>1297</v>
          </cell>
          <cell r="BZ35">
            <v>3500</v>
          </cell>
          <cell r="CA35">
            <v>7500</v>
          </cell>
          <cell r="CB35">
            <v>7000</v>
          </cell>
          <cell r="CC35">
            <v>5000</v>
          </cell>
          <cell r="CD35">
            <v>8500</v>
          </cell>
          <cell r="CE35">
            <v>2500</v>
          </cell>
          <cell r="CF35">
            <v>6850</v>
          </cell>
          <cell r="CG35">
            <v>3000</v>
          </cell>
          <cell r="CH35">
            <v>3649</v>
          </cell>
          <cell r="CI35">
            <v>4400</v>
          </cell>
          <cell r="CJ35">
            <v>3500</v>
          </cell>
          <cell r="CK35">
            <v>4000</v>
          </cell>
          <cell r="CL35">
            <v>7000</v>
          </cell>
          <cell r="CM35">
            <v>6000</v>
          </cell>
          <cell r="CN35">
            <v>1806</v>
          </cell>
          <cell r="CO35">
            <v>1000</v>
          </cell>
          <cell r="CP35">
            <v>13619</v>
          </cell>
          <cell r="CQ35">
            <v>3600</v>
          </cell>
          <cell r="CR35">
            <v>2500</v>
          </cell>
          <cell r="CS35">
            <v>5200</v>
          </cell>
          <cell r="CT35">
            <v>3000</v>
          </cell>
          <cell r="CU35">
            <v>5116</v>
          </cell>
          <cell r="CV35">
            <v>5000</v>
          </cell>
          <cell r="CW35">
            <v>3000</v>
          </cell>
          <cell r="CX35">
            <v>5000</v>
          </cell>
          <cell r="CY35">
            <v>8750</v>
          </cell>
          <cell r="CZ35">
            <v>8000</v>
          </cell>
          <cell r="DA35">
            <v>9500</v>
          </cell>
          <cell r="DB35">
            <v>3000</v>
          </cell>
          <cell r="DC35">
            <v>3750</v>
          </cell>
          <cell r="DD35">
            <v>2186</v>
          </cell>
          <cell r="DE35">
            <v>6200</v>
          </cell>
          <cell r="DF35">
            <v>4500</v>
          </cell>
          <cell r="DG35">
            <v>5100</v>
          </cell>
          <cell r="DH35">
            <v>6000</v>
          </cell>
          <cell r="DI35">
            <v>3500</v>
          </cell>
          <cell r="DJ35">
            <v>6600</v>
          </cell>
          <cell r="DK35">
            <v>3000</v>
          </cell>
          <cell r="DL35">
            <v>3000</v>
          </cell>
          <cell r="DM35">
            <v>3500</v>
          </cell>
          <cell r="DN35">
            <v>7000</v>
          </cell>
          <cell r="DO35">
            <v>3000</v>
          </cell>
          <cell r="DP35">
            <v>5000</v>
          </cell>
          <cell r="DQ35">
            <v>3700</v>
          </cell>
          <cell r="DR35">
            <v>5000</v>
          </cell>
          <cell r="DS35">
            <v>6000</v>
          </cell>
          <cell r="DT35">
            <v>1700</v>
          </cell>
          <cell r="DU35">
            <v>3300</v>
          </cell>
          <cell r="DV35">
            <v>5460</v>
          </cell>
          <cell r="DW35">
            <v>6500</v>
          </cell>
          <cell r="DX35">
            <v>3678</v>
          </cell>
          <cell r="DY35">
            <v>5500</v>
          </cell>
          <cell r="DZ35">
            <v>5400</v>
          </cell>
          <cell r="EA35">
            <v>6000</v>
          </cell>
          <cell r="EB35">
            <v>5000</v>
          </cell>
          <cell r="EC35">
            <v>3500</v>
          </cell>
          <cell r="ED35">
            <v>4500</v>
          </cell>
          <cell r="EE35">
            <v>3700</v>
          </cell>
          <cell r="EF35">
            <v>6180</v>
          </cell>
          <cell r="EG35">
            <v>4542</v>
          </cell>
          <cell r="EH35">
            <v>6000</v>
          </cell>
          <cell r="EI35">
            <v>5950</v>
          </cell>
          <cell r="EJ35">
            <v>4650</v>
          </cell>
          <cell r="EK35">
            <v>4000</v>
          </cell>
          <cell r="EL35">
            <v>4000</v>
          </cell>
          <cell r="EM35">
            <v>3046</v>
          </cell>
          <cell r="EN35">
            <v>6300</v>
          </cell>
          <cell r="EO35">
            <v>30000</v>
          </cell>
          <cell r="EP35">
            <v>7000</v>
          </cell>
          <cell r="EQ35">
            <v>4000</v>
          </cell>
          <cell r="ER35">
            <v>10501</v>
          </cell>
          <cell r="ES35">
            <v>11302</v>
          </cell>
          <cell r="EU35">
            <v>11400</v>
          </cell>
          <cell r="EV35">
            <v>8922</v>
          </cell>
          <cell r="EW35">
            <v>26000</v>
          </cell>
          <cell r="EX35">
            <v>23000</v>
          </cell>
          <cell r="EY35">
            <v>10331</v>
          </cell>
          <cell r="EZ35">
            <v>721</v>
          </cell>
          <cell r="FA35">
            <v>848</v>
          </cell>
          <cell r="FB35">
            <v>21300</v>
          </cell>
          <cell r="FC35">
            <v>20000</v>
          </cell>
          <cell r="FD35">
            <v>15388</v>
          </cell>
          <cell r="FG35">
            <v>19500</v>
          </cell>
          <cell r="FH35">
            <v>17000</v>
          </cell>
          <cell r="FI35">
            <v>8000</v>
          </cell>
          <cell r="FJ35">
            <v>20595</v>
          </cell>
          <cell r="FK35">
            <v>9900</v>
          </cell>
          <cell r="FL35">
            <v>15000</v>
          </cell>
          <cell r="FM35">
            <v>17500</v>
          </cell>
          <cell r="FN35">
            <v>7000</v>
          </cell>
          <cell r="FP35">
            <v>13000</v>
          </cell>
          <cell r="FQ35">
            <v>16000</v>
          </cell>
          <cell r="FR35">
            <v>29823</v>
          </cell>
          <cell r="FS35">
            <v>135000</v>
          </cell>
          <cell r="FT35">
            <v>3300</v>
          </cell>
          <cell r="FU35">
            <v>2500</v>
          </cell>
          <cell r="FV35">
            <v>5000</v>
          </cell>
          <cell r="FW35">
            <v>5000</v>
          </cell>
          <cell r="FX35">
            <v>2419</v>
          </cell>
          <cell r="FY35">
            <v>2500</v>
          </cell>
          <cell r="FZ35">
            <v>5000</v>
          </cell>
          <cell r="GA35">
            <v>5000</v>
          </cell>
          <cell r="GB35">
            <v>6000</v>
          </cell>
          <cell r="GC35">
            <v>5200</v>
          </cell>
          <cell r="GD35">
            <v>5000</v>
          </cell>
          <cell r="GE35">
            <v>7205</v>
          </cell>
          <cell r="GF35">
            <v>3500</v>
          </cell>
          <cell r="GG35">
            <v>4430</v>
          </cell>
          <cell r="GH35">
            <v>5000</v>
          </cell>
        </row>
        <row r="36">
          <cell r="D36">
            <v>34</v>
          </cell>
          <cell r="E36">
            <v>5000</v>
          </cell>
          <cell r="F36">
            <v>1500</v>
          </cell>
          <cell r="G36">
            <v>4500</v>
          </cell>
          <cell r="I36">
            <v>15700</v>
          </cell>
          <cell r="J36">
            <v>20000</v>
          </cell>
          <cell r="K36">
            <v>25000</v>
          </cell>
          <cell r="L36">
            <v>26865</v>
          </cell>
          <cell r="M36">
            <v>20000</v>
          </cell>
          <cell r="O36">
            <v>14883</v>
          </cell>
          <cell r="P36">
            <v>25000</v>
          </cell>
          <cell r="Q36">
            <v>25000</v>
          </cell>
          <cell r="R36">
            <v>15500</v>
          </cell>
          <cell r="S36">
            <v>22030</v>
          </cell>
          <cell r="T36">
            <v>15000</v>
          </cell>
          <cell r="U36">
            <v>13000</v>
          </cell>
          <cell r="V36">
            <v>11800</v>
          </cell>
          <cell r="W36">
            <v>19000</v>
          </cell>
          <cell r="Z36">
            <v>20000</v>
          </cell>
          <cell r="AA36">
            <v>18600</v>
          </cell>
          <cell r="AB36">
            <v>28000</v>
          </cell>
          <cell r="AD36">
            <v>14000</v>
          </cell>
          <cell r="AE36">
            <v>12000</v>
          </cell>
          <cell r="AF36">
            <v>17800</v>
          </cell>
          <cell r="AG36">
            <v>0</v>
          </cell>
          <cell r="AH36">
            <v>17000</v>
          </cell>
          <cell r="AI36">
            <v>20000</v>
          </cell>
          <cell r="AJ36">
            <v>17000</v>
          </cell>
          <cell r="AK36">
            <v>25000</v>
          </cell>
          <cell r="AM36">
            <v>14000</v>
          </cell>
          <cell r="AN36">
            <v>21750</v>
          </cell>
          <cell r="AO36">
            <v>13000</v>
          </cell>
          <cell r="AP36">
            <v>19000</v>
          </cell>
          <cell r="AQ36">
            <v>17000</v>
          </cell>
          <cell r="AR36">
            <v>13000</v>
          </cell>
          <cell r="AS36">
            <v>11900</v>
          </cell>
          <cell r="AT36">
            <v>37000</v>
          </cell>
          <cell r="AU36">
            <v>13000</v>
          </cell>
          <cell r="AV36">
            <v>10742</v>
          </cell>
          <cell r="AW36">
            <v>18000</v>
          </cell>
          <cell r="AY36">
            <v>16400</v>
          </cell>
          <cell r="BA36">
            <v>30857</v>
          </cell>
          <cell r="BB36">
            <v>13711</v>
          </cell>
          <cell r="BC36">
            <v>11000</v>
          </cell>
          <cell r="BD36">
            <v>21500</v>
          </cell>
          <cell r="BE36">
            <v>14200</v>
          </cell>
          <cell r="BF36">
            <v>20000</v>
          </cell>
          <cell r="BG36">
            <v>15000</v>
          </cell>
          <cell r="BH36">
            <v>18000</v>
          </cell>
          <cell r="BI36">
            <v>23000</v>
          </cell>
          <cell r="BJ36">
            <v>14500</v>
          </cell>
          <cell r="BL36">
            <v>8000</v>
          </cell>
          <cell r="BM36">
            <v>7500</v>
          </cell>
          <cell r="BN36">
            <v>7500</v>
          </cell>
          <cell r="BO36">
            <v>4500</v>
          </cell>
          <cell r="BP36">
            <v>23364</v>
          </cell>
          <cell r="BQ36">
            <v>16000</v>
          </cell>
          <cell r="BR36">
            <v>19000</v>
          </cell>
          <cell r="BS36">
            <v>18000</v>
          </cell>
          <cell r="BT36">
            <v>40000</v>
          </cell>
          <cell r="BU36">
            <v>30000</v>
          </cell>
          <cell r="BV36">
            <v>14000</v>
          </cell>
          <cell r="BW36">
            <v>9000</v>
          </cell>
          <cell r="BZ36">
            <v>8000</v>
          </cell>
          <cell r="CA36">
            <v>14420</v>
          </cell>
          <cell r="CB36">
            <v>12000</v>
          </cell>
          <cell r="CC36">
            <v>16000</v>
          </cell>
          <cell r="CD36">
            <v>15000</v>
          </cell>
          <cell r="CE36">
            <v>8000</v>
          </cell>
          <cell r="CF36">
            <v>14500</v>
          </cell>
          <cell r="CG36">
            <v>14000</v>
          </cell>
          <cell r="CH36">
            <v>10000</v>
          </cell>
          <cell r="CI36">
            <v>9000</v>
          </cell>
          <cell r="CJ36">
            <v>9875</v>
          </cell>
          <cell r="CK36">
            <v>9000</v>
          </cell>
          <cell r="CL36">
            <v>17500</v>
          </cell>
          <cell r="CM36">
            <v>16250</v>
          </cell>
          <cell r="CN36">
            <v>16400</v>
          </cell>
          <cell r="CO36">
            <v>9000</v>
          </cell>
          <cell r="CP36">
            <v>52695</v>
          </cell>
          <cell r="CQ36">
            <v>15000</v>
          </cell>
          <cell r="CR36">
            <v>16660</v>
          </cell>
          <cell r="CS36">
            <v>25000</v>
          </cell>
          <cell r="CT36">
            <v>12000</v>
          </cell>
          <cell r="CU36">
            <v>13307</v>
          </cell>
          <cell r="CV36">
            <v>16330</v>
          </cell>
          <cell r="CW36">
            <v>15000</v>
          </cell>
          <cell r="CX36">
            <v>20000</v>
          </cell>
          <cell r="CY36">
            <v>25000</v>
          </cell>
          <cell r="CZ36">
            <v>30000</v>
          </cell>
          <cell r="DA36">
            <v>26500</v>
          </cell>
          <cell r="DB36">
            <v>8000</v>
          </cell>
          <cell r="DC36">
            <v>10500</v>
          </cell>
          <cell r="DD36">
            <v>20000</v>
          </cell>
          <cell r="DE36">
            <v>12500</v>
          </cell>
          <cell r="DF36">
            <v>20000</v>
          </cell>
          <cell r="DG36">
            <v>16000</v>
          </cell>
          <cell r="DH36">
            <v>27000</v>
          </cell>
          <cell r="DI36">
            <v>17000</v>
          </cell>
          <cell r="DJ36">
            <v>18000</v>
          </cell>
          <cell r="DK36">
            <v>13290</v>
          </cell>
          <cell r="DL36">
            <v>10000</v>
          </cell>
          <cell r="DM36">
            <v>9504</v>
          </cell>
          <cell r="DN36">
            <v>20000</v>
          </cell>
          <cell r="DO36">
            <v>10000</v>
          </cell>
          <cell r="DP36">
            <v>16280</v>
          </cell>
          <cell r="DQ36">
            <v>19364</v>
          </cell>
          <cell r="DR36">
            <v>15000</v>
          </cell>
          <cell r="DS36">
            <v>15000</v>
          </cell>
          <cell r="DT36">
            <v>10000</v>
          </cell>
          <cell r="DU36">
            <v>14000</v>
          </cell>
          <cell r="DV36">
            <v>21500</v>
          </cell>
          <cell r="DW36">
            <v>36000</v>
          </cell>
          <cell r="DX36">
            <v>20005</v>
          </cell>
          <cell r="DY36">
            <v>12500</v>
          </cell>
          <cell r="DZ36">
            <v>24500</v>
          </cell>
          <cell r="EA36">
            <v>29000</v>
          </cell>
          <cell r="EB36">
            <v>25000</v>
          </cell>
          <cell r="EC36">
            <v>10000</v>
          </cell>
          <cell r="ED36">
            <v>16000</v>
          </cell>
          <cell r="EE36">
            <v>19400</v>
          </cell>
          <cell r="EF36">
            <v>10280</v>
          </cell>
          <cell r="EG36">
            <v>12000</v>
          </cell>
          <cell r="EH36">
            <v>10000</v>
          </cell>
          <cell r="EI36">
            <v>29000</v>
          </cell>
          <cell r="EJ36">
            <v>22150</v>
          </cell>
          <cell r="EK36">
            <v>11500</v>
          </cell>
          <cell r="EL36">
            <v>27000</v>
          </cell>
          <cell r="EM36">
            <v>22500</v>
          </cell>
          <cell r="EN36">
            <v>21200</v>
          </cell>
          <cell r="EO36">
            <v>100000</v>
          </cell>
          <cell r="EP36">
            <v>42500</v>
          </cell>
          <cell r="EQ36">
            <v>13000</v>
          </cell>
          <cell r="ER36">
            <v>0</v>
          </cell>
          <cell r="EU36">
            <v>82983</v>
          </cell>
          <cell r="EW36">
            <v>168972</v>
          </cell>
          <cell r="EX36">
            <v>125000</v>
          </cell>
          <cell r="EY36">
            <v>97214</v>
          </cell>
          <cell r="FA36">
            <v>0</v>
          </cell>
          <cell r="FB36">
            <v>93750</v>
          </cell>
          <cell r="FC36">
            <v>75000</v>
          </cell>
          <cell r="FD36">
            <v>47500</v>
          </cell>
          <cell r="FG36">
            <v>65000</v>
          </cell>
          <cell r="FH36">
            <v>150000</v>
          </cell>
          <cell r="FI36">
            <v>65000</v>
          </cell>
          <cell r="FJ36">
            <v>95176</v>
          </cell>
          <cell r="FK36">
            <v>25085</v>
          </cell>
          <cell r="FL36">
            <v>123100</v>
          </cell>
          <cell r="FM36">
            <v>70000</v>
          </cell>
          <cell r="FN36">
            <v>80000</v>
          </cell>
          <cell r="FP36">
            <v>38000</v>
          </cell>
          <cell r="FQ36">
            <v>76000</v>
          </cell>
          <cell r="FR36">
            <v>95000</v>
          </cell>
          <cell r="FS36">
            <v>0</v>
          </cell>
          <cell r="FT36">
            <v>30000</v>
          </cell>
          <cell r="FU36">
            <v>17500</v>
          </cell>
          <cell r="FV36">
            <v>14000</v>
          </cell>
          <cell r="FW36">
            <v>10060</v>
          </cell>
          <cell r="FX36">
            <v>9454</v>
          </cell>
          <cell r="FY36">
            <v>4400</v>
          </cell>
          <cell r="FZ36">
            <v>12000</v>
          </cell>
          <cell r="GA36">
            <v>30000</v>
          </cell>
          <cell r="GB36">
            <v>13500</v>
          </cell>
          <cell r="GC36">
            <v>13500</v>
          </cell>
          <cell r="GD36">
            <v>14000</v>
          </cell>
          <cell r="GE36">
            <v>15000</v>
          </cell>
          <cell r="GF36">
            <v>16500</v>
          </cell>
          <cell r="GG36">
            <v>25300</v>
          </cell>
          <cell r="GH36">
            <v>16000</v>
          </cell>
        </row>
        <row r="37">
          <cell r="D37">
            <v>35</v>
          </cell>
          <cell r="E37">
            <v>1603</v>
          </cell>
          <cell r="F37">
            <v>3000</v>
          </cell>
          <cell r="G37">
            <v>4078</v>
          </cell>
          <cell r="H37">
            <v>26250</v>
          </cell>
          <cell r="I37">
            <v>6500</v>
          </cell>
          <cell r="J37">
            <v>12000</v>
          </cell>
          <cell r="K37">
            <v>13500</v>
          </cell>
          <cell r="L37">
            <v>15372</v>
          </cell>
          <cell r="M37">
            <v>9542</v>
          </cell>
          <cell r="N37">
            <v>11583</v>
          </cell>
          <cell r="O37">
            <v>16996</v>
          </cell>
          <cell r="P37">
            <v>12341</v>
          </cell>
          <cell r="Q37">
            <v>12300</v>
          </cell>
          <cell r="R37">
            <v>10068</v>
          </cell>
          <cell r="S37">
            <v>30449</v>
          </cell>
          <cell r="T37">
            <v>12000</v>
          </cell>
          <cell r="U37">
            <v>10068</v>
          </cell>
          <cell r="V37">
            <v>10420</v>
          </cell>
          <cell r="W37">
            <v>13223</v>
          </cell>
          <cell r="X37">
            <v>13259</v>
          </cell>
          <cell r="Y37">
            <v>16466</v>
          </cell>
          <cell r="Z37">
            <v>18606</v>
          </cell>
          <cell r="AA37">
            <v>8669</v>
          </cell>
          <cell r="AB37">
            <v>11803</v>
          </cell>
          <cell r="AC37">
            <v>8768</v>
          </cell>
          <cell r="AD37">
            <v>11106</v>
          </cell>
          <cell r="AE37">
            <v>7450</v>
          </cell>
          <cell r="AF37">
            <v>14897</v>
          </cell>
          <cell r="AG37">
            <v>13640</v>
          </cell>
          <cell r="AH37">
            <v>10225</v>
          </cell>
          <cell r="AI37">
            <v>8660</v>
          </cell>
          <cell r="AJ37">
            <v>84218</v>
          </cell>
          <cell r="AK37">
            <v>13423</v>
          </cell>
          <cell r="AL37">
            <v>10247</v>
          </cell>
          <cell r="AM37">
            <v>12500</v>
          </cell>
          <cell r="AN37">
            <v>12682</v>
          </cell>
          <cell r="AO37">
            <v>17200</v>
          </cell>
          <cell r="AP37">
            <v>17104</v>
          </cell>
          <cell r="AQ37">
            <v>18295</v>
          </cell>
          <cell r="AR37">
            <v>5846</v>
          </cell>
          <cell r="AS37">
            <v>35506</v>
          </cell>
          <cell r="AT37">
            <v>20000</v>
          </cell>
          <cell r="AU37">
            <v>10000</v>
          </cell>
          <cell r="AV37">
            <v>11777</v>
          </cell>
          <cell r="AW37">
            <v>32471</v>
          </cell>
          <cell r="AX37">
            <v>13737</v>
          </cell>
          <cell r="AY37">
            <v>16145</v>
          </cell>
          <cell r="AZ37">
            <v>26305</v>
          </cell>
          <cell r="BA37">
            <v>22021</v>
          </cell>
          <cell r="BB37">
            <v>19777</v>
          </cell>
          <cell r="BC37">
            <v>9851</v>
          </cell>
          <cell r="BD37">
            <v>11366</v>
          </cell>
          <cell r="BE37">
            <v>14181</v>
          </cell>
          <cell r="BF37">
            <v>25114</v>
          </cell>
          <cell r="BG37">
            <v>11987</v>
          </cell>
          <cell r="BH37">
            <v>12882</v>
          </cell>
          <cell r="BI37">
            <v>16887</v>
          </cell>
          <cell r="BJ37">
            <v>17645</v>
          </cell>
          <cell r="BK37">
            <v>9474</v>
          </cell>
          <cell r="BL37">
            <v>8173</v>
          </cell>
          <cell r="BM37">
            <v>8173</v>
          </cell>
          <cell r="BN37">
            <v>9256</v>
          </cell>
          <cell r="BO37">
            <v>10157</v>
          </cell>
          <cell r="BP37">
            <v>10578</v>
          </cell>
          <cell r="BQ37">
            <v>7934</v>
          </cell>
          <cell r="BR37">
            <v>24790</v>
          </cell>
          <cell r="BS37">
            <v>8011</v>
          </cell>
          <cell r="BT37">
            <v>11260</v>
          </cell>
          <cell r="BU37">
            <v>29500</v>
          </cell>
          <cell r="BV37">
            <v>13964</v>
          </cell>
          <cell r="BW37">
            <v>11475</v>
          </cell>
          <cell r="BX37">
            <v>25547</v>
          </cell>
          <cell r="BY37">
            <v>10500</v>
          </cell>
          <cell r="BZ37">
            <v>6928</v>
          </cell>
          <cell r="CA37">
            <v>10000</v>
          </cell>
          <cell r="CB37">
            <v>9364</v>
          </cell>
          <cell r="CD37">
            <v>0</v>
          </cell>
          <cell r="CF37">
            <v>0</v>
          </cell>
          <cell r="CJ37">
            <v>7000</v>
          </cell>
          <cell r="CK37">
            <v>6900</v>
          </cell>
          <cell r="CL37">
            <v>21109</v>
          </cell>
          <cell r="CM37">
            <v>8155</v>
          </cell>
          <cell r="CN37">
            <v>5954</v>
          </cell>
          <cell r="CO37">
            <v>9495</v>
          </cell>
          <cell r="CW37">
            <v>0</v>
          </cell>
          <cell r="CZ37">
            <v>0</v>
          </cell>
          <cell r="DO37">
            <v>0</v>
          </cell>
          <cell r="EN37">
            <v>0</v>
          </cell>
          <cell r="EO37">
            <v>65816</v>
          </cell>
          <cell r="EP37">
            <v>27153</v>
          </cell>
          <cell r="EQ37">
            <v>30000</v>
          </cell>
          <cell r="ER37">
            <v>73177</v>
          </cell>
          <cell r="ES37">
            <v>88000</v>
          </cell>
          <cell r="EU37">
            <v>26521</v>
          </cell>
          <cell r="EV37">
            <v>108467</v>
          </cell>
          <cell r="EW37">
            <v>107384</v>
          </cell>
          <cell r="EX37">
            <v>135000</v>
          </cell>
          <cell r="EY37">
            <v>40513</v>
          </cell>
          <cell r="EZ37">
            <v>104353</v>
          </cell>
          <cell r="FA37">
            <v>64734</v>
          </cell>
          <cell r="FB37">
            <v>68847</v>
          </cell>
          <cell r="FN37">
            <v>0</v>
          </cell>
          <cell r="FS37">
            <v>32500</v>
          </cell>
          <cell r="FU37">
            <v>1700</v>
          </cell>
        </row>
        <row r="38">
          <cell r="D38">
            <v>36</v>
          </cell>
          <cell r="E38">
            <v>4450</v>
          </cell>
          <cell r="F38">
            <v>66187</v>
          </cell>
          <cell r="G38">
            <v>2000</v>
          </cell>
          <cell r="I38">
            <v>1950</v>
          </cell>
          <cell r="J38">
            <v>1500</v>
          </cell>
          <cell r="K38">
            <v>1200</v>
          </cell>
          <cell r="L38">
            <v>1265</v>
          </cell>
          <cell r="M38">
            <v>11700</v>
          </cell>
          <cell r="N38">
            <v>3750</v>
          </cell>
          <cell r="O38">
            <v>10836</v>
          </cell>
          <cell r="P38">
            <v>2000</v>
          </cell>
          <cell r="Q38">
            <v>3000</v>
          </cell>
          <cell r="R38">
            <v>1927</v>
          </cell>
          <cell r="S38">
            <v>8000</v>
          </cell>
          <cell r="T38">
            <v>5000</v>
          </cell>
          <cell r="U38">
            <v>4000</v>
          </cell>
          <cell r="V38">
            <v>1500</v>
          </cell>
          <cell r="W38">
            <v>4000</v>
          </cell>
          <cell r="Z38">
            <v>3750</v>
          </cell>
          <cell r="AA38">
            <v>4450</v>
          </cell>
          <cell r="AB38">
            <v>5000</v>
          </cell>
          <cell r="AD38">
            <v>10550</v>
          </cell>
          <cell r="AE38">
            <v>5000</v>
          </cell>
          <cell r="AF38">
            <v>5500</v>
          </cell>
          <cell r="AG38">
            <v>0</v>
          </cell>
          <cell r="AH38">
            <v>4000</v>
          </cell>
          <cell r="AI38">
            <v>2000</v>
          </cell>
          <cell r="AJ38">
            <v>2000</v>
          </cell>
          <cell r="AK38">
            <v>3820</v>
          </cell>
          <cell r="AL38">
            <v>2000</v>
          </cell>
          <cell r="AM38">
            <v>6180</v>
          </cell>
          <cell r="AN38">
            <v>2350</v>
          </cell>
          <cell r="AO38">
            <v>2500</v>
          </cell>
          <cell r="AP38">
            <v>1196</v>
          </cell>
          <cell r="AQ38">
            <v>1200</v>
          </cell>
          <cell r="AR38">
            <v>5000</v>
          </cell>
          <cell r="AS38">
            <v>3000</v>
          </cell>
          <cell r="AT38">
            <v>7850</v>
          </cell>
          <cell r="AU38">
            <v>3000</v>
          </cell>
          <cell r="AV38">
            <v>2000</v>
          </cell>
          <cell r="AW38">
            <v>14128</v>
          </cell>
          <cell r="AY38">
            <v>9500</v>
          </cell>
          <cell r="AZ38">
            <v>2000</v>
          </cell>
          <cell r="BA38">
            <v>5000</v>
          </cell>
          <cell r="BB38">
            <v>4182</v>
          </cell>
          <cell r="BC38">
            <v>2500</v>
          </cell>
          <cell r="BD38">
            <v>4000</v>
          </cell>
          <cell r="BE38">
            <v>3450</v>
          </cell>
          <cell r="BF38">
            <v>1500</v>
          </cell>
          <cell r="BG38">
            <v>850</v>
          </cell>
          <cell r="BH38">
            <v>8500</v>
          </cell>
          <cell r="BI38">
            <v>5681</v>
          </cell>
          <cell r="BJ38">
            <v>590</v>
          </cell>
          <cell r="BL38">
            <v>2500</v>
          </cell>
          <cell r="BM38">
            <v>2300</v>
          </cell>
          <cell r="BN38">
            <v>3600</v>
          </cell>
          <cell r="BO38">
            <v>1800</v>
          </cell>
          <cell r="BP38">
            <v>614</v>
          </cell>
          <cell r="BQ38">
            <v>2500</v>
          </cell>
          <cell r="BR38">
            <v>7000</v>
          </cell>
          <cell r="BS38">
            <v>10450</v>
          </cell>
          <cell r="BV38">
            <v>6900</v>
          </cell>
          <cell r="BW38">
            <v>5236</v>
          </cell>
          <cell r="BX38">
            <v>4215</v>
          </cell>
          <cell r="BZ38">
            <v>2500</v>
          </cell>
          <cell r="CB38">
            <v>6877</v>
          </cell>
          <cell r="CC38">
            <v>12000</v>
          </cell>
          <cell r="CD38">
            <v>6878</v>
          </cell>
          <cell r="CE38">
            <v>3661</v>
          </cell>
          <cell r="CF38">
            <v>4231</v>
          </cell>
          <cell r="CG38">
            <v>425</v>
          </cell>
          <cell r="CH38">
            <v>2518</v>
          </cell>
          <cell r="CI38">
            <v>3000</v>
          </cell>
          <cell r="CJ38">
            <v>3270</v>
          </cell>
          <cell r="CK38">
            <v>10000</v>
          </cell>
          <cell r="CL38">
            <v>3500</v>
          </cell>
          <cell r="CM38">
            <v>1500</v>
          </cell>
          <cell r="CN38">
            <v>4540</v>
          </cell>
          <cell r="CO38">
            <v>800</v>
          </cell>
          <cell r="CP38">
            <v>2783</v>
          </cell>
          <cell r="CQ38">
            <v>7500</v>
          </cell>
          <cell r="CR38">
            <v>11525</v>
          </cell>
          <cell r="CS38">
            <v>2500</v>
          </cell>
          <cell r="CT38">
            <v>2000</v>
          </cell>
          <cell r="CU38">
            <v>3795</v>
          </cell>
          <cell r="CV38">
            <v>8755</v>
          </cell>
          <cell r="CW38">
            <v>3500</v>
          </cell>
          <cell r="CX38">
            <v>4000</v>
          </cell>
          <cell r="CY38">
            <v>8500</v>
          </cell>
          <cell r="CZ38">
            <v>8000</v>
          </cell>
          <cell r="DA38">
            <v>5500</v>
          </cell>
          <cell r="DB38">
            <v>1800</v>
          </cell>
          <cell r="DC38">
            <v>3500</v>
          </cell>
          <cell r="DD38">
            <v>4800</v>
          </cell>
          <cell r="DE38">
            <v>8575</v>
          </cell>
          <cell r="DF38">
            <v>1800</v>
          </cell>
          <cell r="DG38">
            <v>4300</v>
          </cell>
          <cell r="DH38">
            <v>3000</v>
          </cell>
          <cell r="DJ38">
            <v>3700</v>
          </cell>
          <cell r="DK38">
            <v>3750</v>
          </cell>
          <cell r="DL38">
            <v>4500</v>
          </cell>
          <cell r="DM38">
            <v>3600</v>
          </cell>
          <cell r="DN38">
            <v>3500</v>
          </cell>
          <cell r="DO38">
            <v>2500</v>
          </cell>
          <cell r="DP38">
            <v>1500</v>
          </cell>
          <cell r="DQ38">
            <v>710</v>
          </cell>
          <cell r="DR38">
            <v>4000</v>
          </cell>
          <cell r="DT38">
            <v>4500</v>
          </cell>
          <cell r="DU38">
            <v>4150</v>
          </cell>
          <cell r="DV38">
            <v>3880</v>
          </cell>
          <cell r="DW38">
            <v>8490</v>
          </cell>
          <cell r="DX38">
            <v>5810</v>
          </cell>
          <cell r="DY38">
            <v>2309</v>
          </cell>
          <cell r="DZ38">
            <v>5000</v>
          </cell>
          <cell r="EA38">
            <v>5000</v>
          </cell>
          <cell r="EB38">
            <v>3500</v>
          </cell>
          <cell r="EC38">
            <v>5500</v>
          </cell>
          <cell r="EE38">
            <v>7000</v>
          </cell>
          <cell r="EF38">
            <v>3200</v>
          </cell>
          <cell r="EH38">
            <v>44000</v>
          </cell>
          <cell r="EI38">
            <v>7100</v>
          </cell>
          <cell r="EJ38">
            <v>50</v>
          </cell>
          <cell r="EK38">
            <v>4000</v>
          </cell>
          <cell r="EL38">
            <v>5000</v>
          </cell>
          <cell r="EM38">
            <v>1527</v>
          </cell>
          <cell r="EN38">
            <v>20000</v>
          </cell>
          <cell r="EO38">
            <v>50000</v>
          </cell>
          <cell r="EP38">
            <v>1000</v>
          </cell>
          <cell r="EQ38">
            <v>500</v>
          </cell>
          <cell r="ES38">
            <v>9500</v>
          </cell>
          <cell r="EU38">
            <v>25000</v>
          </cell>
          <cell r="EW38">
            <v>25500</v>
          </cell>
          <cell r="EX38">
            <v>37000</v>
          </cell>
          <cell r="EY38">
            <v>25716</v>
          </cell>
          <cell r="EZ38">
            <v>500</v>
          </cell>
          <cell r="FA38">
            <v>0</v>
          </cell>
          <cell r="FB38">
            <v>50000</v>
          </cell>
          <cell r="FC38">
            <v>92500</v>
          </cell>
          <cell r="FD38">
            <v>18949</v>
          </cell>
          <cell r="FG38">
            <v>4990</v>
          </cell>
          <cell r="FI38">
            <v>25000</v>
          </cell>
          <cell r="FJ38">
            <v>46490</v>
          </cell>
          <cell r="FK38">
            <v>56000</v>
          </cell>
          <cell r="FL38">
            <v>46100</v>
          </cell>
          <cell r="FM38">
            <v>50000</v>
          </cell>
          <cell r="FN38">
            <v>30000</v>
          </cell>
          <cell r="FP38">
            <v>2500</v>
          </cell>
          <cell r="FQ38">
            <v>46000</v>
          </cell>
          <cell r="FR38">
            <v>15000</v>
          </cell>
          <cell r="FS38">
            <v>290570</v>
          </cell>
          <cell r="FT38">
            <v>25000</v>
          </cell>
          <cell r="FU38">
            <v>1800</v>
          </cell>
          <cell r="FV38">
            <v>2300</v>
          </cell>
          <cell r="FW38">
            <v>3000</v>
          </cell>
          <cell r="FX38">
            <v>3242</v>
          </cell>
          <cell r="FY38">
            <v>1500</v>
          </cell>
          <cell r="FZ38">
            <v>2000</v>
          </cell>
          <cell r="GA38">
            <v>6000</v>
          </cell>
          <cell r="GB38">
            <v>400</v>
          </cell>
          <cell r="GC38">
            <v>4000</v>
          </cell>
          <cell r="GD38">
            <v>9000</v>
          </cell>
          <cell r="GE38">
            <v>7412</v>
          </cell>
          <cell r="GF38">
            <v>125</v>
          </cell>
          <cell r="GG38">
            <v>3500</v>
          </cell>
          <cell r="GH38">
            <v>3000</v>
          </cell>
          <cell r="GI38">
            <v>15000</v>
          </cell>
        </row>
        <row r="39">
          <cell r="D39">
            <v>37</v>
          </cell>
          <cell r="E39">
            <v>25836</v>
          </cell>
          <cell r="F39">
            <v>22767</v>
          </cell>
          <cell r="G39">
            <v>5000</v>
          </cell>
          <cell r="H39">
            <v>4500</v>
          </cell>
          <cell r="I39">
            <v>47450</v>
          </cell>
          <cell r="J39">
            <v>45000</v>
          </cell>
          <cell r="K39">
            <v>51233</v>
          </cell>
          <cell r="L39">
            <v>45567</v>
          </cell>
          <cell r="M39">
            <v>43689</v>
          </cell>
          <cell r="N39">
            <v>92314</v>
          </cell>
          <cell r="O39">
            <v>25925</v>
          </cell>
          <cell r="P39">
            <v>32000</v>
          </cell>
          <cell r="Q39">
            <v>66248</v>
          </cell>
          <cell r="R39">
            <v>15855</v>
          </cell>
          <cell r="S39">
            <v>30197</v>
          </cell>
          <cell r="T39">
            <v>97154</v>
          </cell>
          <cell r="U39">
            <v>24233</v>
          </cell>
          <cell r="V39">
            <v>35270</v>
          </cell>
          <cell r="W39">
            <v>20000</v>
          </cell>
          <cell r="X39">
            <v>51690</v>
          </cell>
          <cell r="Y39">
            <v>26677</v>
          </cell>
          <cell r="Z39">
            <v>26450</v>
          </cell>
          <cell r="AA39">
            <v>20000</v>
          </cell>
          <cell r="AB39">
            <v>17263</v>
          </cell>
          <cell r="AC39">
            <v>44500</v>
          </cell>
          <cell r="AD39">
            <v>45319</v>
          </cell>
          <cell r="AE39">
            <v>20000</v>
          </cell>
          <cell r="AF39">
            <v>57596</v>
          </cell>
          <cell r="AG39">
            <v>62769</v>
          </cell>
          <cell r="AH39">
            <v>35519</v>
          </cell>
          <cell r="AI39">
            <v>30529</v>
          </cell>
          <cell r="AJ39">
            <v>82958</v>
          </cell>
          <cell r="AK39">
            <v>69938</v>
          </cell>
          <cell r="AL39">
            <v>25000</v>
          </cell>
          <cell r="AM39">
            <v>20000</v>
          </cell>
          <cell r="AN39">
            <v>23000</v>
          </cell>
          <cell r="AO39">
            <v>42000</v>
          </cell>
          <cell r="AP39">
            <v>50000</v>
          </cell>
          <cell r="AQ39">
            <v>76626</v>
          </cell>
          <cell r="AR39">
            <v>36557</v>
          </cell>
          <cell r="AS39">
            <v>30938</v>
          </cell>
          <cell r="AT39">
            <v>112553</v>
          </cell>
          <cell r="AU39">
            <v>21486</v>
          </cell>
          <cell r="AV39">
            <v>20000</v>
          </cell>
          <cell r="AW39">
            <v>66662</v>
          </cell>
          <cell r="AX39">
            <v>38330</v>
          </cell>
          <cell r="AY39">
            <v>11000</v>
          </cell>
          <cell r="AZ39">
            <v>73369</v>
          </cell>
          <cell r="BA39">
            <v>55064</v>
          </cell>
          <cell r="BB39">
            <v>16441</v>
          </cell>
          <cell r="BC39">
            <v>30000</v>
          </cell>
          <cell r="BD39">
            <v>50000</v>
          </cell>
          <cell r="BE39">
            <v>30000</v>
          </cell>
          <cell r="BF39">
            <v>33000</v>
          </cell>
          <cell r="BG39">
            <v>27300</v>
          </cell>
          <cell r="BH39">
            <v>46563</v>
          </cell>
          <cell r="BI39">
            <v>63170</v>
          </cell>
          <cell r="BJ39">
            <v>41171</v>
          </cell>
          <cell r="BK39">
            <v>110568</v>
          </cell>
          <cell r="BL39">
            <v>69000</v>
          </cell>
          <cell r="BM39">
            <v>8000</v>
          </cell>
          <cell r="BN39">
            <v>53072</v>
          </cell>
          <cell r="BO39">
            <v>23000</v>
          </cell>
          <cell r="BP39">
            <v>40259</v>
          </cell>
          <cell r="BQ39">
            <v>19004</v>
          </cell>
          <cell r="BR39">
            <v>74600</v>
          </cell>
          <cell r="BS39">
            <v>39103</v>
          </cell>
          <cell r="BT39">
            <v>88970</v>
          </cell>
          <cell r="BU39">
            <v>20050</v>
          </cell>
          <cell r="BV39">
            <v>69276</v>
          </cell>
          <cell r="BW39">
            <v>26400</v>
          </cell>
          <cell r="BX39">
            <v>52020</v>
          </cell>
          <cell r="BY39">
            <v>20776</v>
          </cell>
          <cell r="BZ39">
            <v>42636</v>
          </cell>
          <cell r="CA39">
            <v>30000</v>
          </cell>
          <cell r="CB39">
            <v>15200</v>
          </cell>
          <cell r="CC39">
            <v>14500</v>
          </cell>
          <cell r="CD39">
            <v>32500</v>
          </cell>
          <cell r="CE39">
            <v>28504</v>
          </cell>
          <cell r="CF39">
            <v>41127</v>
          </cell>
          <cell r="CG39">
            <v>30496</v>
          </cell>
          <cell r="CH39">
            <v>38500</v>
          </cell>
          <cell r="CI39">
            <v>23039</v>
          </cell>
          <cell r="CJ39">
            <v>22001</v>
          </cell>
          <cell r="CK39">
            <v>76263</v>
          </cell>
          <cell r="CL39">
            <v>43563</v>
          </cell>
          <cell r="CM39">
            <v>61863</v>
          </cell>
          <cell r="CN39">
            <v>39981</v>
          </cell>
          <cell r="CO39">
            <v>18000</v>
          </cell>
          <cell r="CP39">
            <v>36620</v>
          </cell>
          <cell r="CQ39">
            <v>53968</v>
          </cell>
          <cell r="CR39">
            <v>23000</v>
          </cell>
          <cell r="CS39">
            <v>22500</v>
          </cell>
          <cell r="CT39">
            <v>12378</v>
          </cell>
          <cell r="CU39">
            <v>16650</v>
          </cell>
          <cell r="CV39">
            <v>48551</v>
          </cell>
          <cell r="CW39">
            <v>17000</v>
          </cell>
          <cell r="CX39">
            <v>61275</v>
          </cell>
          <cell r="CY39">
            <v>16044</v>
          </cell>
          <cell r="CZ39">
            <v>17500</v>
          </cell>
          <cell r="DA39">
            <v>24500</v>
          </cell>
          <cell r="DB39">
            <v>11500</v>
          </cell>
          <cell r="DC39">
            <v>49759</v>
          </cell>
          <cell r="DD39">
            <v>26950</v>
          </cell>
          <cell r="DE39">
            <v>84244</v>
          </cell>
          <cell r="DF39">
            <v>60530</v>
          </cell>
          <cell r="DG39">
            <v>30500</v>
          </cell>
          <cell r="DH39">
            <v>24968</v>
          </cell>
          <cell r="DI39">
            <v>21000</v>
          </cell>
          <cell r="DJ39">
            <v>32000</v>
          </cell>
          <cell r="DK39">
            <v>25500</v>
          </cell>
          <cell r="DL39">
            <v>25000</v>
          </cell>
          <cell r="DM39">
            <v>20000</v>
          </cell>
          <cell r="DN39">
            <v>68288</v>
          </cell>
          <cell r="DO39">
            <v>24000</v>
          </cell>
          <cell r="DP39">
            <v>20000</v>
          </cell>
          <cell r="DQ39">
            <v>18261</v>
          </cell>
          <cell r="DR39">
            <v>50000</v>
          </cell>
          <cell r="DS39">
            <v>52298</v>
          </cell>
          <cell r="DT39">
            <v>15700</v>
          </cell>
          <cell r="DU39">
            <v>25175</v>
          </cell>
          <cell r="DV39">
            <v>75290</v>
          </cell>
          <cell r="DW39">
            <v>200298</v>
          </cell>
          <cell r="DX39">
            <v>37892</v>
          </cell>
          <cell r="DY39">
            <v>66250</v>
          </cell>
          <cell r="DZ39">
            <v>34100</v>
          </cell>
          <cell r="EA39">
            <v>55000</v>
          </cell>
          <cell r="EB39">
            <v>29000</v>
          </cell>
          <cell r="EC39">
            <v>35000</v>
          </cell>
          <cell r="ED39">
            <v>39702</v>
          </cell>
          <cell r="EE39">
            <v>27000</v>
          </cell>
          <cell r="EF39">
            <v>24784</v>
          </cell>
          <cell r="EG39">
            <v>36309</v>
          </cell>
          <cell r="EH39">
            <v>80000</v>
          </cell>
          <cell r="EI39">
            <v>56432</v>
          </cell>
          <cell r="EJ39">
            <v>29216</v>
          </cell>
          <cell r="EK39">
            <v>31861</v>
          </cell>
          <cell r="EL39">
            <v>45681</v>
          </cell>
          <cell r="EM39">
            <v>35000</v>
          </cell>
          <cell r="EN39">
            <v>26973</v>
          </cell>
          <cell r="EO39">
            <v>582220</v>
          </cell>
          <cell r="EP39">
            <v>65000</v>
          </cell>
          <cell r="EQ39">
            <v>125316</v>
          </cell>
          <cell r="ER39">
            <v>301410</v>
          </cell>
          <cell r="ES39">
            <v>143044</v>
          </cell>
          <cell r="EU39">
            <v>99031</v>
          </cell>
          <cell r="EV39">
            <v>262721</v>
          </cell>
          <cell r="EW39">
            <v>589515</v>
          </cell>
          <cell r="EX39">
            <v>348375</v>
          </cell>
          <cell r="EY39">
            <v>222726</v>
          </cell>
          <cell r="EZ39">
            <v>263832</v>
          </cell>
          <cell r="FA39">
            <v>172707</v>
          </cell>
          <cell r="FB39">
            <v>535887</v>
          </cell>
          <cell r="FC39">
            <v>301250</v>
          </cell>
          <cell r="FD39">
            <v>186106</v>
          </cell>
          <cell r="FG39">
            <v>63412</v>
          </cell>
          <cell r="FH39">
            <v>488392</v>
          </cell>
          <cell r="FI39">
            <v>225000</v>
          </cell>
          <cell r="FJ39">
            <v>435532</v>
          </cell>
          <cell r="FK39">
            <v>160000</v>
          </cell>
          <cell r="FL39">
            <v>106000</v>
          </cell>
          <cell r="FM39">
            <v>70000</v>
          </cell>
          <cell r="FN39">
            <v>370441</v>
          </cell>
          <cell r="FP39">
            <v>161842</v>
          </cell>
          <cell r="FQ39">
            <v>424962</v>
          </cell>
          <cell r="FR39">
            <v>488502</v>
          </cell>
          <cell r="FS39">
            <v>24142</v>
          </cell>
          <cell r="FT39">
            <v>22000</v>
          </cell>
          <cell r="FU39">
            <v>14000</v>
          </cell>
          <cell r="FV39">
            <v>37077</v>
          </cell>
          <cell r="FW39">
            <v>111861</v>
          </cell>
          <cell r="FX39">
            <v>50790</v>
          </cell>
          <cell r="FY39">
            <v>16820</v>
          </cell>
          <cell r="FZ39">
            <v>64000</v>
          </cell>
          <cell r="GA39">
            <v>17400</v>
          </cell>
          <cell r="GB39">
            <v>74257</v>
          </cell>
          <cell r="GC39">
            <v>30000</v>
          </cell>
          <cell r="GD39">
            <v>80000</v>
          </cell>
          <cell r="GE39">
            <v>52400</v>
          </cell>
          <cell r="GF39">
            <v>74827</v>
          </cell>
          <cell r="GG39">
            <v>82413</v>
          </cell>
          <cell r="GH39">
            <v>83500</v>
          </cell>
          <cell r="GI39">
            <v>10000</v>
          </cell>
        </row>
        <row r="40">
          <cell r="D40">
            <v>38</v>
          </cell>
          <cell r="E40">
            <v>7324</v>
          </cell>
          <cell r="F40">
            <v>7148</v>
          </cell>
          <cell r="G40">
            <v>10708</v>
          </cell>
          <cell r="H40">
            <v>1047</v>
          </cell>
          <cell r="I40">
            <v>7342</v>
          </cell>
          <cell r="J40">
            <v>40000</v>
          </cell>
          <cell r="K40">
            <v>7586</v>
          </cell>
          <cell r="L40">
            <v>19099</v>
          </cell>
          <cell r="M40">
            <v>12850</v>
          </cell>
          <cell r="N40">
            <v>72438</v>
          </cell>
          <cell r="O40">
            <v>34064</v>
          </cell>
          <cell r="P40">
            <v>14000</v>
          </cell>
          <cell r="Q40">
            <v>23342</v>
          </cell>
          <cell r="R40">
            <v>8000</v>
          </cell>
          <cell r="S40">
            <v>29565</v>
          </cell>
          <cell r="T40">
            <v>5000</v>
          </cell>
          <cell r="U40">
            <v>22678</v>
          </cell>
          <cell r="V40">
            <v>6198</v>
          </cell>
          <cell r="W40">
            <v>5355</v>
          </cell>
          <cell r="X40">
            <v>18227</v>
          </cell>
          <cell r="Y40">
            <v>40000</v>
          </cell>
          <cell r="Z40">
            <v>5304</v>
          </cell>
          <cell r="AA40">
            <v>5549</v>
          </cell>
          <cell r="AB40">
            <v>7236</v>
          </cell>
          <cell r="AC40">
            <v>2135</v>
          </cell>
          <cell r="AD40">
            <v>25000</v>
          </cell>
          <cell r="AE40">
            <v>7058</v>
          </cell>
          <cell r="AF40">
            <v>9053</v>
          </cell>
          <cell r="AG40">
            <v>23619</v>
          </cell>
          <cell r="AH40">
            <v>10000</v>
          </cell>
          <cell r="AI40">
            <v>5000</v>
          </cell>
          <cell r="AJ40">
            <v>22131</v>
          </cell>
          <cell r="AK40">
            <v>22221</v>
          </cell>
          <cell r="AL40">
            <v>14900</v>
          </cell>
          <cell r="AM40">
            <v>22908</v>
          </cell>
          <cell r="AN40">
            <v>19000</v>
          </cell>
          <cell r="AO40">
            <v>26167</v>
          </cell>
          <cell r="AP40">
            <v>17263</v>
          </cell>
          <cell r="AQ40">
            <v>8000</v>
          </cell>
          <cell r="AR40">
            <v>18708</v>
          </cell>
          <cell r="AS40">
            <v>15000</v>
          </cell>
          <cell r="AT40">
            <v>34597</v>
          </cell>
          <cell r="AU40">
            <v>13471</v>
          </cell>
          <cell r="AV40">
            <v>10489</v>
          </cell>
          <cell r="AW40">
            <v>600</v>
          </cell>
          <cell r="AX40">
            <v>2328</v>
          </cell>
          <cell r="AY40">
            <v>2207</v>
          </cell>
          <cell r="AZ40">
            <v>16005</v>
          </cell>
          <cell r="BA40">
            <v>3000</v>
          </cell>
          <cell r="BB40">
            <v>8319</v>
          </cell>
          <cell r="BC40">
            <v>7040</v>
          </cell>
          <cell r="BD40">
            <v>3004</v>
          </cell>
          <cell r="BE40">
            <v>2388</v>
          </cell>
          <cell r="BF40">
            <v>3139</v>
          </cell>
          <cell r="BG40">
            <v>6625</v>
          </cell>
          <cell r="BH40">
            <v>28836</v>
          </cell>
          <cell r="BI40">
            <v>20371</v>
          </cell>
          <cell r="BJ40">
            <v>10323</v>
          </cell>
          <cell r="BK40">
            <v>25490</v>
          </cell>
          <cell r="BL40">
            <v>27000</v>
          </cell>
          <cell r="BM40">
            <v>9890</v>
          </cell>
          <cell r="BN40">
            <v>21816</v>
          </cell>
          <cell r="BO40">
            <v>5272</v>
          </cell>
          <cell r="BP40">
            <v>30978</v>
          </cell>
          <cell r="BQ40">
            <v>10849</v>
          </cell>
          <cell r="BR40">
            <v>13619</v>
          </cell>
          <cell r="BS40">
            <v>17000</v>
          </cell>
          <cell r="BT40">
            <v>95812</v>
          </cell>
          <cell r="BU40">
            <v>12020</v>
          </cell>
          <cell r="BV40">
            <v>21902</v>
          </cell>
          <cell r="BW40">
            <v>17200</v>
          </cell>
          <cell r="BX40">
            <v>20613</v>
          </cell>
          <cell r="BY40">
            <v>33747</v>
          </cell>
          <cell r="BZ40">
            <v>23617</v>
          </cell>
          <cell r="CA40">
            <v>15000</v>
          </cell>
          <cell r="CB40">
            <v>15000</v>
          </cell>
          <cell r="CC40">
            <v>7130</v>
          </cell>
          <cell r="CD40">
            <v>24000</v>
          </cell>
          <cell r="CE40">
            <v>10000</v>
          </cell>
          <cell r="CF40">
            <v>29577</v>
          </cell>
          <cell r="CG40">
            <v>26000</v>
          </cell>
          <cell r="CH40">
            <v>17598</v>
          </cell>
          <cell r="CI40">
            <v>7464</v>
          </cell>
          <cell r="CJ40">
            <v>14952</v>
          </cell>
          <cell r="CK40">
            <v>5000</v>
          </cell>
          <cell r="CL40">
            <v>18757</v>
          </cell>
          <cell r="CM40">
            <v>8911</v>
          </cell>
          <cell r="CN40">
            <v>9465</v>
          </cell>
          <cell r="CO40">
            <v>20000</v>
          </cell>
          <cell r="CP40">
            <v>27203</v>
          </cell>
          <cell r="CQ40">
            <v>23897</v>
          </cell>
          <cell r="CR40">
            <v>29259</v>
          </cell>
          <cell r="CS40">
            <v>10000</v>
          </cell>
          <cell r="CT40">
            <v>13809</v>
          </cell>
          <cell r="CU40">
            <v>6700</v>
          </cell>
          <cell r="CV40">
            <v>22748</v>
          </cell>
          <cell r="CW40">
            <v>17780</v>
          </cell>
          <cell r="CX40">
            <v>27583</v>
          </cell>
          <cell r="CY40">
            <v>10849</v>
          </cell>
          <cell r="CZ40">
            <v>17000</v>
          </cell>
          <cell r="DA40">
            <v>11076</v>
          </cell>
          <cell r="DB40">
            <v>10961</v>
          </cell>
          <cell r="DC40">
            <v>19234</v>
          </cell>
          <cell r="DD40">
            <v>16000</v>
          </cell>
          <cell r="DE40">
            <v>20000</v>
          </cell>
          <cell r="DF40">
            <v>20000</v>
          </cell>
          <cell r="DG40">
            <v>10078</v>
          </cell>
          <cell r="DH40">
            <v>10273</v>
          </cell>
          <cell r="DI40">
            <v>13000</v>
          </cell>
          <cell r="DJ40">
            <v>9198</v>
          </cell>
          <cell r="DK40">
            <v>13000</v>
          </cell>
          <cell r="DL40">
            <v>17224</v>
          </cell>
          <cell r="DM40">
            <v>12712</v>
          </cell>
          <cell r="DN40">
            <v>11976</v>
          </cell>
          <cell r="DO40">
            <v>20000</v>
          </cell>
          <cell r="DP40">
            <v>12360</v>
          </cell>
          <cell r="DQ40">
            <v>2801</v>
          </cell>
          <cell r="DR40">
            <v>15000</v>
          </cell>
          <cell r="DS40">
            <v>23319</v>
          </cell>
          <cell r="DT40">
            <v>1796</v>
          </cell>
          <cell r="DU40">
            <v>14870</v>
          </cell>
          <cell r="DV40">
            <v>5884</v>
          </cell>
          <cell r="DW40">
            <v>14619</v>
          </cell>
          <cell r="DX40">
            <v>6747</v>
          </cell>
          <cell r="DY40">
            <v>34444</v>
          </cell>
          <cell r="DZ40">
            <v>27797</v>
          </cell>
          <cell r="EA40">
            <v>40546</v>
          </cell>
          <cell r="EB40">
            <v>15000</v>
          </cell>
          <cell r="EC40">
            <v>25627</v>
          </cell>
          <cell r="ED40">
            <v>13000</v>
          </cell>
          <cell r="EE40">
            <v>10200</v>
          </cell>
          <cell r="EF40">
            <v>20442</v>
          </cell>
          <cell r="EG40">
            <v>33832</v>
          </cell>
          <cell r="EH40">
            <v>10000</v>
          </cell>
          <cell r="EI40">
            <v>16200</v>
          </cell>
          <cell r="EK40">
            <v>7223</v>
          </cell>
          <cell r="EL40">
            <v>9512</v>
          </cell>
          <cell r="EM40">
            <v>5000</v>
          </cell>
          <cell r="EN40">
            <v>30151</v>
          </cell>
          <cell r="EO40">
            <v>200075</v>
          </cell>
          <cell r="EQ40">
            <v>2000</v>
          </cell>
          <cell r="ER40">
            <v>95230</v>
          </cell>
          <cell r="ES40">
            <v>100000</v>
          </cell>
          <cell r="EU40">
            <v>11394</v>
          </cell>
          <cell r="EV40">
            <v>184590</v>
          </cell>
          <cell r="EW40">
            <v>311219</v>
          </cell>
          <cell r="EX40">
            <v>155525</v>
          </cell>
          <cell r="EY40">
            <v>17000</v>
          </cell>
          <cell r="EZ40">
            <v>189691</v>
          </cell>
          <cell r="FA40">
            <v>56908</v>
          </cell>
          <cell r="FB40">
            <v>22135</v>
          </cell>
          <cell r="FC40">
            <v>92363</v>
          </cell>
          <cell r="FD40">
            <v>25000</v>
          </cell>
          <cell r="FG40">
            <v>50095</v>
          </cell>
          <cell r="FH40">
            <v>12000</v>
          </cell>
          <cell r="FI40">
            <v>175000</v>
          </cell>
          <cell r="FJ40">
            <v>199052</v>
          </cell>
          <cell r="FK40">
            <v>45620</v>
          </cell>
          <cell r="FL40">
            <v>71000</v>
          </cell>
          <cell r="FM40">
            <v>25000</v>
          </cell>
          <cell r="FN40">
            <v>83514</v>
          </cell>
          <cell r="FP40">
            <v>214000</v>
          </cell>
          <cell r="FQ40">
            <v>711288</v>
          </cell>
          <cell r="FR40">
            <v>138946</v>
          </cell>
          <cell r="FS40">
            <v>120000</v>
          </cell>
          <cell r="FT40">
            <v>20000</v>
          </cell>
          <cell r="FU40">
            <v>15372</v>
          </cell>
          <cell r="FV40">
            <v>4000</v>
          </cell>
          <cell r="FW40">
            <v>24559</v>
          </cell>
          <cell r="FX40">
            <v>11206</v>
          </cell>
          <cell r="FY40">
            <v>6165</v>
          </cell>
          <cell r="FZ40">
            <v>18910</v>
          </cell>
          <cell r="GA40">
            <v>2250</v>
          </cell>
          <cell r="GB40">
            <v>6712</v>
          </cell>
          <cell r="GC40">
            <v>10000</v>
          </cell>
          <cell r="GD40">
            <v>12000</v>
          </cell>
          <cell r="GE40">
            <v>46001</v>
          </cell>
          <cell r="GF40">
            <v>8920</v>
          </cell>
          <cell r="GG40">
            <v>12032</v>
          </cell>
          <cell r="GH40">
            <v>17000</v>
          </cell>
          <cell r="GI40">
            <v>4665</v>
          </cell>
        </row>
        <row r="41">
          <cell r="D41">
            <v>39</v>
          </cell>
          <cell r="F41">
            <v>0</v>
          </cell>
          <cell r="AD41">
            <v>0</v>
          </cell>
          <cell r="AG41">
            <v>2500</v>
          </cell>
          <cell r="AM41">
            <v>0</v>
          </cell>
          <cell r="AO41">
            <v>300</v>
          </cell>
          <cell r="BI41">
            <v>0</v>
          </cell>
          <cell r="BZ41">
            <v>0</v>
          </cell>
          <cell r="CD41">
            <v>0</v>
          </cell>
          <cell r="CF41">
            <v>0</v>
          </cell>
          <cell r="CK41">
            <v>0</v>
          </cell>
          <cell r="CL41">
            <v>0</v>
          </cell>
          <cell r="CO41">
            <v>0</v>
          </cell>
          <cell r="CW41">
            <v>0</v>
          </cell>
          <cell r="CZ41">
            <v>0</v>
          </cell>
          <cell r="DO41">
            <v>0</v>
          </cell>
          <cell r="EN41">
            <v>0</v>
          </cell>
          <cell r="EO41">
            <v>150000</v>
          </cell>
          <cell r="EP41">
            <v>12000</v>
          </cell>
          <cell r="EQ41">
            <v>15000</v>
          </cell>
          <cell r="ER41">
            <v>79000</v>
          </cell>
          <cell r="ES41">
            <v>120000</v>
          </cell>
          <cell r="EU41">
            <v>29976</v>
          </cell>
          <cell r="EV41">
            <v>75000</v>
          </cell>
          <cell r="EW41">
            <v>135000</v>
          </cell>
          <cell r="EX41">
            <v>90000</v>
          </cell>
          <cell r="EY41">
            <v>70000</v>
          </cell>
          <cell r="EZ41">
            <v>60000</v>
          </cell>
          <cell r="FA41">
            <v>50000</v>
          </cell>
          <cell r="FB41">
            <v>93000</v>
          </cell>
          <cell r="FC41">
            <v>60000</v>
          </cell>
          <cell r="FD41">
            <v>74500</v>
          </cell>
          <cell r="FG41">
            <v>41400</v>
          </cell>
          <cell r="FH41">
            <v>55000</v>
          </cell>
          <cell r="FI41">
            <v>100000</v>
          </cell>
          <cell r="FJ41">
            <v>90000</v>
          </cell>
          <cell r="FK41">
            <v>23973</v>
          </cell>
          <cell r="FL41">
            <v>130827</v>
          </cell>
          <cell r="FM41">
            <v>87000</v>
          </cell>
          <cell r="FN41">
            <v>90000</v>
          </cell>
          <cell r="FP41">
            <v>100000</v>
          </cell>
          <cell r="FQ41">
            <v>70000</v>
          </cell>
          <cell r="FR41">
            <v>100000</v>
          </cell>
          <cell r="FS41">
            <v>53000</v>
          </cell>
          <cell r="FT41">
            <v>200</v>
          </cell>
          <cell r="FU41">
            <v>5000</v>
          </cell>
          <cell r="FV41">
            <v>2000</v>
          </cell>
          <cell r="GA41">
            <v>1500</v>
          </cell>
          <cell r="GB41">
            <v>1600</v>
          </cell>
          <cell r="GC41">
            <v>6000</v>
          </cell>
          <cell r="GE41">
            <v>1030</v>
          </cell>
          <cell r="GG41">
            <v>500</v>
          </cell>
          <cell r="GH41">
            <v>5500</v>
          </cell>
        </row>
        <row r="42">
          <cell r="D42">
            <v>40</v>
          </cell>
          <cell r="E42">
            <v>4500</v>
          </cell>
          <cell r="F42">
            <v>5000</v>
          </cell>
          <cell r="G42">
            <v>2000</v>
          </cell>
          <cell r="H42">
            <v>2120</v>
          </cell>
          <cell r="I42">
            <v>15000</v>
          </cell>
          <cell r="J42">
            <v>30000</v>
          </cell>
          <cell r="K42">
            <v>15000</v>
          </cell>
          <cell r="L42">
            <v>5007</v>
          </cell>
          <cell r="M42">
            <v>7000</v>
          </cell>
          <cell r="N42">
            <v>27089</v>
          </cell>
          <cell r="O42">
            <v>10772</v>
          </cell>
          <cell r="P42">
            <v>15000</v>
          </cell>
          <cell r="Q42">
            <v>12000</v>
          </cell>
          <cell r="R42">
            <v>11967</v>
          </cell>
          <cell r="S42">
            <v>13000</v>
          </cell>
          <cell r="T42">
            <v>10250</v>
          </cell>
          <cell r="U42">
            <v>5000</v>
          </cell>
          <cell r="V42">
            <v>15000</v>
          </cell>
          <cell r="W42">
            <v>26400</v>
          </cell>
          <cell r="X42">
            <v>15000</v>
          </cell>
          <cell r="Y42">
            <v>15000</v>
          </cell>
          <cell r="Z42">
            <v>6000</v>
          </cell>
          <cell r="AA42">
            <v>4200</v>
          </cell>
          <cell r="AB42">
            <v>9000</v>
          </cell>
          <cell r="AC42">
            <v>14000</v>
          </cell>
          <cell r="AD42">
            <v>7500</v>
          </cell>
          <cell r="AE42">
            <v>15046</v>
          </cell>
          <cell r="AF42">
            <v>6000</v>
          </cell>
          <cell r="AG42">
            <v>20000</v>
          </cell>
          <cell r="AH42">
            <v>14200</v>
          </cell>
          <cell r="AI42">
            <v>7750</v>
          </cell>
          <cell r="AJ42">
            <v>5000</v>
          </cell>
          <cell r="AK42">
            <v>5700</v>
          </cell>
          <cell r="AL42">
            <v>9146</v>
          </cell>
          <cell r="AM42">
            <v>8300</v>
          </cell>
          <cell r="AN42">
            <v>7000</v>
          </cell>
          <cell r="AO42">
            <v>33000</v>
          </cell>
          <cell r="AP42">
            <v>25000</v>
          </cell>
          <cell r="AQ42">
            <v>15000</v>
          </cell>
          <cell r="AR42">
            <v>13000</v>
          </cell>
          <cell r="AS42">
            <v>14000</v>
          </cell>
          <cell r="AT42">
            <v>17700</v>
          </cell>
          <cell r="AU42">
            <v>7500</v>
          </cell>
          <cell r="AV42">
            <v>5000</v>
          </cell>
          <cell r="AW42">
            <v>9000</v>
          </cell>
          <cell r="AX42">
            <v>4101</v>
          </cell>
          <cell r="AY42">
            <v>12000</v>
          </cell>
          <cell r="AZ42">
            <v>7500</v>
          </cell>
          <cell r="BA42">
            <v>16000</v>
          </cell>
          <cell r="BB42">
            <v>12478</v>
          </cell>
          <cell r="BC42">
            <v>3000</v>
          </cell>
          <cell r="BD42">
            <v>21000</v>
          </cell>
          <cell r="BE42">
            <v>24970</v>
          </cell>
          <cell r="BF42">
            <v>7000</v>
          </cell>
          <cell r="BG42">
            <v>5000</v>
          </cell>
          <cell r="BH42">
            <v>12231</v>
          </cell>
          <cell r="BI42">
            <v>24194</v>
          </cell>
          <cell r="BJ42">
            <v>17000</v>
          </cell>
          <cell r="BK42">
            <v>13000</v>
          </cell>
          <cell r="BL42">
            <v>15000</v>
          </cell>
          <cell r="BM42">
            <v>9500</v>
          </cell>
          <cell r="BN42">
            <v>10500</v>
          </cell>
          <cell r="BO42">
            <v>3000</v>
          </cell>
          <cell r="BP42">
            <v>17411</v>
          </cell>
          <cell r="BQ42">
            <v>8500</v>
          </cell>
          <cell r="BR42">
            <v>17052</v>
          </cell>
          <cell r="BS42">
            <v>15000</v>
          </cell>
          <cell r="BT42">
            <v>24000</v>
          </cell>
          <cell r="BU42">
            <v>7965</v>
          </cell>
          <cell r="BV42">
            <v>8300</v>
          </cell>
          <cell r="BW42">
            <v>13500</v>
          </cell>
          <cell r="BX42">
            <v>13000</v>
          </cell>
          <cell r="BY42">
            <v>15750</v>
          </cell>
          <cell r="BZ42">
            <v>24000</v>
          </cell>
          <cell r="CA42">
            <v>10000</v>
          </cell>
          <cell r="CB42">
            <v>6500</v>
          </cell>
          <cell r="CC42">
            <v>8091</v>
          </cell>
          <cell r="CD42">
            <v>8500</v>
          </cell>
          <cell r="CE42">
            <v>6200</v>
          </cell>
          <cell r="CF42">
            <v>16850</v>
          </cell>
          <cell r="CG42">
            <v>19000</v>
          </cell>
          <cell r="CH42">
            <v>18000</v>
          </cell>
          <cell r="CI42">
            <v>5700</v>
          </cell>
          <cell r="CJ42">
            <v>9017</v>
          </cell>
          <cell r="CK42">
            <v>11161</v>
          </cell>
          <cell r="CL42">
            <v>10000</v>
          </cell>
          <cell r="CM42">
            <v>15000</v>
          </cell>
          <cell r="CN42">
            <v>16000</v>
          </cell>
          <cell r="CO42">
            <v>7000</v>
          </cell>
          <cell r="CP42">
            <v>40000</v>
          </cell>
          <cell r="CQ42">
            <v>8136</v>
          </cell>
          <cell r="CR42">
            <v>17000</v>
          </cell>
          <cell r="CS42">
            <v>12500</v>
          </cell>
          <cell r="CT42">
            <v>10000</v>
          </cell>
          <cell r="CU42">
            <v>5000</v>
          </cell>
          <cell r="CV42">
            <v>25000</v>
          </cell>
          <cell r="CW42">
            <v>8000</v>
          </cell>
          <cell r="CX42">
            <v>8000</v>
          </cell>
          <cell r="CY42">
            <v>10000</v>
          </cell>
          <cell r="CZ42">
            <v>8000</v>
          </cell>
          <cell r="DA42">
            <v>13000</v>
          </cell>
          <cell r="DB42">
            <v>12000</v>
          </cell>
          <cell r="DC42">
            <v>11500</v>
          </cell>
          <cell r="DD42">
            <v>14500</v>
          </cell>
          <cell r="DE42">
            <v>10794</v>
          </cell>
          <cell r="DF42">
            <v>28373</v>
          </cell>
          <cell r="DG42">
            <v>14800</v>
          </cell>
          <cell r="DH42">
            <v>15000</v>
          </cell>
          <cell r="DI42">
            <v>5500</v>
          </cell>
          <cell r="DJ42">
            <v>20000</v>
          </cell>
          <cell r="DK42">
            <v>6000</v>
          </cell>
          <cell r="DL42">
            <v>5500</v>
          </cell>
          <cell r="DM42">
            <v>32000</v>
          </cell>
          <cell r="DN42">
            <v>22000</v>
          </cell>
          <cell r="DO42">
            <v>10000</v>
          </cell>
          <cell r="DP42">
            <v>4000</v>
          </cell>
          <cell r="DQ42">
            <v>6076</v>
          </cell>
          <cell r="DR42">
            <v>15000</v>
          </cell>
          <cell r="DS42">
            <v>10175</v>
          </cell>
          <cell r="DT42">
            <v>9000</v>
          </cell>
          <cell r="DU42">
            <v>11392</v>
          </cell>
          <cell r="DV42">
            <v>14500</v>
          </cell>
          <cell r="DW42">
            <v>9000</v>
          </cell>
          <cell r="DX42">
            <v>9877</v>
          </cell>
          <cell r="DY42">
            <v>18359</v>
          </cell>
          <cell r="DZ42">
            <v>12347</v>
          </cell>
          <cell r="EA42">
            <v>12000</v>
          </cell>
          <cell r="EB42">
            <v>15000</v>
          </cell>
          <cell r="EC42">
            <v>10000</v>
          </cell>
          <cell r="ED42">
            <v>17500</v>
          </cell>
          <cell r="EE42">
            <v>16000</v>
          </cell>
          <cell r="EF42">
            <v>27850</v>
          </cell>
          <cell r="EG42">
            <v>12000</v>
          </cell>
          <cell r="EH42">
            <v>17000</v>
          </cell>
          <cell r="EI42">
            <v>45000</v>
          </cell>
          <cell r="EJ42">
            <v>14000</v>
          </cell>
          <cell r="EK42">
            <v>6500</v>
          </cell>
          <cell r="EL42">
            <v>22000</v>
          </cell>
          <cell r="EM42">
            <v>8565</v>
          </cell>
          <cell r="EN42">
            <v>19000</v>
          </cell>
          <cell r="EO42">
            <v>125000</v>
          </cell>
          <cell r="EP42">
            <v>30000</v>
          </cell>
          <cell r="EQ42">
            <v>19230</v>
          </cell>
          <cell r="ER42">
            <v>83000</v>
          </cell>
          <cell r="ES42">
            <v>180000</v>
          </cell>
          <cell r="EU42">
            <v>63286</v>
          </cell>
          <cell r="EV42">
            <v>100000</v>
          </cell>
          <cell r="EW42">
            <v>146500</v>
          </cell>
          <cell r="EX42">
            <v>63000</v>
          </cell>
          <cell r="EY42">
            <v>139985</v>
          </cell>
          <cell r="EZ42">
            <v>280038</v>
          </cell>
          <cell r="FA42">
            <v>75000</v>
          </cell>
          <cell r="FB42">
            <v>175500</v>
          </cell>
          <cell r="FC42">
            <v>50000</v>
          </cell>
          <cell r="FD42">
            <v>30000</v>
          </cell>
          <cell r="FG42">
            <v>20500</v>
          </cell>
          <cell r="FH42">
            <v>295000</v>
          </cell>
          <cell r="FI42">
            <v>60000</v>
          </cell>
          <cell r="FJ42">
            <v>39150</v>
          </cell>
          <cell r="FK42">
            <v>208727</v>
          </cell>
          <cell r="FL42">
            <v>412890</v>
          </cell>
          <cell r="FM42">
            <v>25000</v>
          </cell>
          <cell r="FN42">
            <v>75600</v>
          </cell>
          <cell r="FP42">
            <v>30000</v>
          </cell>
          <cell r="FQ42">
            <v>110329</v>
          </cell>
          <cell r="FR42">
            <v>144000</v>
          </cell>
          <cell r="FS42">
            <v>56000</v>
          </cell>
          <cell r="FT42">
            <v>34657</v>
          </cell>
          <cell r="FU42">
            <v>12000</v>
          </cell>
          <cell r="FV42">
            <v>15000</v>
          </cell>
          <cell r="FW42">
            <v>20800</v>
          </cell>
          <cell r="FX42">
            <v>11603</v>
          </cell>
          <cell r="FY42">
            <v>8000</v>
          </cell>
          <cell r="FZ42">
            <v>22000</v>
          </cell>
          <cell r="GA42">
            <v>22350</v>
          </cell>
          <cell r="GB42">
            <v>10000</v>
          </cell>
          <cell r="GC42">
            <v>16000</v>
          </cell>
          <cell r="GD42">
            <v>13000</v>
          </cell>
          <cell r="GE42">
            <v>18545</v>
          </cell>
          <cell r="GF42">
            <v>7785</v>
          </cell>
          <cell r="GG42">
            <v>11400</v>
          </cell>
          <cell r="GH42">
            <v>11000</v>
          </cell>
          <cell r="GI42">
            <v>9000</v>
          </cell>
        </row>
        <row r="43">
          <cell r="D43">
            <v>41</v>
          </cell>
          <cell r="E43">
            <v>1125</v>
          </cell>
          <cell r="F43">
            <v>0</v>
          </cell>
          <cell r="H43">
            <v>2000</v>
          </cell>
          <cell r="I43">
            <v>3281</v>
          </cell>
          <cell r="J43">
            <v>15000</v>
          </cell>
          <cell r="K43">
            <v>10000</v>
          </cell>
          <cell r="L43">
            <v>1106</v>
          </cell>
          <cell r="M43">
            <v>7554</v>
          </cell>
          <cell r="N43">
            <v>3698</v>
          </cell>
          <cell r="O43">
            <v>7490</v>
          </cell>
          <cell r="Q43">
            <v>9400</v>
          </cell>
          <cell r="R43">
            <v>9881</v>
          </cell>
          <cell r="S43">
            <v>15000</v>
          </cell>
          <cell r="T43">
            <v>13200</v>
          </cell>
          <cell r="U43">
            <v>9700</v>
          </cell>
          <cell r="V43">
            <v>7800</v>
          </cell>
          <cell r="W43">
            <v>12068</v>
          </cell>
          <cell r="X43">
            <v>2959</v>
          </cell>
          <cell r="Y43">
            <v>2500</v>
          </cell>
          <cell r="Z43">
            <v>14095</v>
          </cell>
          <cell r="AA43">
            <v>3500</v>
          </cell>
          <cell r="AB43">
            <v>8000</v>
          </cell>
          <cell r="AC43">
            <v>2735</v>
          </cell>
          <cell r="AD43">
            <v>12767</v>
          </cell>
          <cell r="AE43">
            <v>9000</v>
          </cell>
          <cell r="AF43">
            <v>15000</v>
          </cell>
          <cell r="AG43">
            <v>17179</v>
          </cell>
          <cell r="AH43">
            <v>9294</v>
          </cell>
          <cell r="AI43">
            <v>7001</v>
          </cell>
          <cell r="AJ43">
            <v>16500</v>
          </cell>
          <cell r="AK43">
            <v>18620</v>
          </cell>
          <cell r="AL43">
            <v>8126</v>
          </cell>
          <cell r="AM43">
            <v>11000</v>
          </cell>
          <cell r="AN43">
            <v>15165</v>
          </cell>
          <cell r="AO43">
            <v>9500</v>
          </cell>
          <cell r="AP43">
            <v>8000</v>
          </cell>
          <cell r="AQ43">
            <v>8500</v>
          </cell>
          <cell r="AR43">
            <v>9195</v>
          </cell>
          <cell r="AS43">
            <v>17000</v>
          </cell>
          <cell r="AT43">
            <v>14200</v>
          </cell>
          <cell r="AU43">
            <v>9500</v>
          </cell>
          <cell r="AV43">
            <v>8818</v>
          </cell>
          <cell r="AW43">
            <v>15451</v>
          </cell>
          <cell r="AX43">
            <v>3045</v>
          </cell>
          <cell r="AY43">
            <v>7300</v>
          </cell>
          <cell r="AZ43">
            <v>3015</v>
          </cell>
          <cell r="BA43">
            <v>10975</v>
          </cell>
          <cell r="BB43">
            <v>9035</v>
          </cell>
          <cell r="BC43">
            <v>7000</v>
          </cell>
          <cell r="BD43">
            <v>12500</v>
          </cell>
          <cell r="BE43">
            <v>7775</v>
          </cell>
          <cell r="BF43">
            <v>13600</v>
          </cell>
          <cell r="BG43">
            <v>7979</v>
          </cell>
          <cell r="BH43">
            <v>9000</v>
          </cell>
          <cell r="BI43">
            <v>15236</v>
          </cell>
          <cell r="BJ43">
            <v>8440</v>
          </cell>
          <cell r="BK43">
            <v>2049</v>
          </cell>
          <cell r="BL43">
            <v>12000</v>
          </cell>
          <cell r="BM43">
            <v>10800</v>
          </cell>
          <cell r="BN43">
            <v>9453</v>
          </cell>
          <cell r="BO43">
            <v>8072</v>
          </cell>
          <cell r="BP43">
            <v>9152</v>
          </cell>
          <cell r="BQ43">
            <v>10000</v>
          </cell>
          <cell r="BR43">
            <v>13700</v>
          </cell>
          <cell r="BS43">
            <v>12165</v>
          </cell>
          <cell r="BT43">
            <v>11560</v>
          </cell>
          <cell r="BU43">
            <v>18500</v>
          </cell>
          <cell r="BV43">
            <v>13500</v>
          </cell>
          <cell r="BW43">
            <v>9876</v>
          </cell>
          <cell r="BX43">
            <v>2015</v>
          </cell>
          <cell r="BY43">
            <v>1297</v>
          </cell>
          <cell r="BZ43">
            <v>6656</v>
          </cell>
          <cell r="CA43">
            <v>16000</v>
          </cell>
          <cell r="CB43">
            <v>9949</v>
          </cell>
          <cell r="CC43">
            <v>6657</v>
          </cell>
          <cell r="CD43">
            <v>10694</v>
          </cell>
          <cell r="CE43">
            <v>4136</v>
          </cell>
          <cell r="CF43">
            <v>7700</v>
          </cell>
          <cell r="CG43">
            <v>13000</v>
          </cell>
          <cell r="CH43">
            <v>4737</v>
          </cell>
          <cell r="CI43">
            <v>7060</v>
          </cell>
          <cell r="CJ43">
            <v>6696</v>
          </cell>
          <cell r="CK43">
            <v>4000</v>
          </cell>
          <cell r="CL43">
            <v>15500</v>
          </cell>
          <cell r="CM43">
            <v>7000</v>
          </cell>
          <cell r="CN43">
            <v>8290</v>
          </cell>
          <cell r="CO43">
            <v>7500</v>
          </cell>
          <cell r="CP43">
            <v>19000</v>
          </cell>
          <cell r="CQ43">
            <v>14078</v>
          </cell>
          <cell r="CR43">
            <v>13500</v>
          </cell>
          <cell r="CS43">
            <v>10159</v>
          </cell>
          <cell r="CT43">
            <v>5000</v>
          </cell>
          <cell r="CU43">
            <v>696</v>
          </cell>
          <cell r="CV43">
            <v>7210</v>
          </cell>
          <cell r="CW43">
            <v>9048</v>
          </cell>
          <cell r="CX43">
            <v>16500</v>
          </cell>
          <cell r="CY43">
            <v>13000</v>
          </cell>
          <cell r="CZ43">
            <v>11500</v>
          </cell>
          <cell r="DA43">
            <v>10500</v>
          </cell>
          <cell r="DB43">
            <v>4700</v>
          </cell>
          <cell r="DC43">
            <v>12000</v>
          </cell>
          <cell r="DD43">
            <v>528</v>
          </cell>
          <cell r="DE43">
            <v>14032</v>
          </cell>
          <cell r="DF43">
            <v>1400</v>
          </cell>
          <cell r="DG43">
            <v>8000</v>
          </cell>
          <cell r="DH43">
            <v>7000</v>
          </cell>
          <cell r="DJ43">
            <v>17500</v>
          </cell>
          <cell r="DK43">
            <v>9000</v>
          </cell>
          <cell r="DL43">
            <v>7000</v>
          </cell>
          <cell r="DM43">
            <v>6300</v>
          </cell>
          <cell r="DN43">
            <v>15000</v>
          </cell>
          <cell r="DO43">
            <v>9000</v>
          </cell>
          <cell r="DP43">
            <v>7000</v>
          </cell>
          <cell r="DQ43">
            <v>5304</v>
          </cell>
          <cell r="DR43">
            <v>15000</v>
          </cell>
          <cell r="DS43">
            <v>13478</v>
          </cell>
          <cell r="DT43">
            <v>5800</v>
          </cell>
          <cell r="DU43">
            <v>8000</v>
          </cell>
          <cell r="DV43">
            <v>5000</v>
          </cell>
          <cell r="DX43">
            <v>1614</v>
          </cell>
          <cell r="DY43">
            <v>15500</v>
          </cell>
          <cell r="DZ43">
            <v>12000</v>
          </cell>
          <cell r="EA43">
            <v>7000</v>
          </cell>
          <cell r="EB43">
            <v>18000</v>
          </cell>
          <cell r="EC43">
            <v>6000</v>
          </cell>
          <cell r="ED43">
            <v>14103</v>
          </cell>
          <cell r="EE43">
            <v>6000</v>
          </cell>
          <cell r="EF43">
            <v>19500</v>
          </cell>
          <cell r="EG43">
            <v>13023</v>
          </cell>
          <cell r="EI43">
            <v>12100</v>
          </cell>
          <cell r="EJ43">
            <v>7824</v>
          </cell>
          <cell r="EK43">
            <v>6636</v>
          </cell>
          <cell r="EL43">
            <v>12000</v>
          </cell>
          <cell r="EM43">
            <v>14903</v>
          </cell>
          <cell r="EN43">
            <v>9971.08</v>
          </cell>
          <cell r="EO43">
            <v>65000</v>
          </cell>
          <cell r="EQ43">
            <v>8000</v>
          </cell>
          <cell r="ER43">
            <v>64681</v>
          </cell>
          <cell r="ES43">
            <v>33241</v>
          </cell>
          <cell r="EU43">
            <v>20711</v>
          </cell>
          <cell r="EV43">
            <v>9635</v>
          </cell>
          <cell r="EW43">
            <v>46400</v>
          </cell>
          <cell r="EX43">
            <v>65000</v>
          </cell>
          <cell r="EY43">
            <v>40195</v>
          </cell>
          <cell r="EZ43">
            <v>5041</v>
          </cell>
          <cell r="FA43">
            <v>37172</v>
          </cell>
          <cell r="FB43">
            <v>46081</v>
          </cell>
          <cell r="FC43">
            <v>25250</v>
          </cell>
          <cell r="FD43">
            <v>28000</v>
          </cell>
          <cell r="FG43">
            <v>22000</v>
          </cell>
          <cell r="FI43">
            <v>32500</v>
          </cell>
          <cell r="FJ43">
            <v>47200</v>
          </cell>
          <cell r="FK43">
            <v>18500</v>
          </cell>
          <cell r="FL43">
            <v>57000</v>
          </cell>
          <cell r="FM43">
            <v>32000</v>
          </cell>
          <cell r="FN43">
            <v>65000</v>
          </cell>
          <cell r="FP43">
            <v>22000</v>
          </cell>
          <cell r="FQ43">
            <v>45000</v>
          </cell>
          <cell r="FR43">
            <v>70000</v>
          </cell>
          <cell r="FS43">
            <v>0</v>
          </cell>
          <cell r="FT43">
            <v>23000</v>
          </cell>
          <cell r="FU43">
            <v>8500</v>
          </cell>
          <cell r="FV43">
            <v>3500</v>
          </cell>
          <cell r="FW43">
            <v>6400</v>
          </cell>
          <cell r="FY43">
            <v>2425</v>
          </cell>
          <cell r="FZ43">
            <v>2500</v>
          </cell>
          <cell r="GA43">
            <v>3500</v>
          </cell>
          <cell r="GB43">
            <v>3500</v>
          </cell>
          <cell r="GC43">
            <v>8000</v>
          </cell>
          <cell r="GD43">
            <v>2175</v>
          </cell>
          <cell r="GE43">
            <v>8240</v>
          </cell>
          <cell r="GF43">
            <v>4300</v>
          </cell>
          <cell r="GG43">
            <v>2000</v>
          </cell>
          <cell r="GH43">
            <v>3000</v>
          </cell>
          <cell r="GI43">
            <v>4000</v>
          </cell>
        </row>
        <row r="44">
          <cell r="D44">
            <v>42</v>
          </cell>
          <cell r="F44">
            <v>0</v>
          </cell>
          <cell r="H44">
            <v>0</v>
          </cell>
          <cell r="J44">
            <v>91872</v>
          </cell>
          <cell r="L44">
            <v>2885</v>
          </cell>
          <cell r="M44">
            <v>1000</v>
          </cell>
          <cell r="N44">
            <v>4000</v>
          </cell>
          <cell r="O44">
            <v>5698</v>
          </cell>
          <cell r="Q44">
            <v>2000</v>
          </cell>
          <cell r="R44">
            <v>4076</v>
          </cell>
          <cell r="T44">
            <v>5700</v>
          </cell>
          <cell r="V44">
            <v>2200</v>
          </cell>
          <cell r="X44">
            <v>8000</v>
          </cell>
          <cell r="Y44">
            <v>1000</v>
          </cell>
          <cell r="Z44">
            <v>1000</v>
          </cell>
          <cell r="AA44">
            <v>1200</v>
          </cell>
          <cell r="AB44">
            <v>4500</v>
          </cell>
          <cell r="AC44">
            <v>3573</v>
          </cell>
          <cell r="AD44">
            <v>3800</v>
          </cell>
          <cell r="AF44">
            <v>2500</v>
          </cell>
          <cell r="AG44">
            <v>6000</v>
          </cell>
          <cell r="AH44">
            <v>8000</v>
          </cell>
          <cell r="AK44">
            <v>3500</v>
          </cell>
          <cell r="AM44">
            <v>1500</v>
          </cell>
          <cell r="AN44">
            <v>2500</v>
          </cell>
          <cell r="AO44">
            <v>6500</v>
          </cell>
          <cell r="AR44">
            <v>2800</v>
          </cell>
          <cell r="AS44">
            <v>2500</v>
          </cell>
          <cell r="AT44">
            <v>3500</v>
          </cell>
          <cell r="AU44">
            <v>2500</v>
          </cell>
          <cell r="AW44">
            <v>3000</v>
          </cell>
          <cell r="AX44">
            <v>2825</v>
          </cell>
          <cell r="AY44">
            <v>2400</v>
          </cell>
          <cell r="AZ44">
            <v>4000</v>
          </cell>
          <cell r="BB44">
            <v>4569</v>
          </cell>
          <cell r="BE44">
            <v>500</v>
          </cell>
          <cell r="BF44">
            <v>1500</v>
          </cell>
          <cell r="BG44">
            <v>250</v>
          </cell>
          <cell r="BH44">
            <v>2200</v>
          </cell>
          <cell r="BI44">
            <v>3819</v>
          </cell>
          <cell r="BJ44">
            <v>5000</v>
          </cell>
          <cell r="BK44">
            <v>6000</v>
          </cell>
          <cell r="BL44">
            <v>2190</v>
          </cell>
          <cell r="BN44">
            <v>2000</v>
          </cell>
          <cell r="BP44">
            <v>1635</v>
          </cell>
          <cell r="BR44">
            <v>5000</v>
          </cell>
          <cell r="BS44">
            <v>800</v>
          </cell>
          <cell r="BT44">
            <v>4000</v>
          </cell>
          <cell r="BU44">
            <v>5300</v>
          </cell>
          <cell r="BV44">
            <v>2000</v>
          </cell>
          <cell r="BX44">
            <v>4000</v>
          </cell>
          <cell r="BY44">
            <v>2100</v>
          </cell>
          <cell r="BZ44">
            <v>2000</v>
          </cell>
          <cell r="CB44">
            <v>0</v>
          </cell>
          <cell r="CC44">
            <v>0</v>
          </cell>
          <cell r="CD44">
            <v>1500</v>
          </cell>
          <cell r="CE44">
            <v>1600</v>
          </cell>
          <cell r="CF44">
            <v>485</v>
          </cell>
          <cell r="CG44">
            <v>106</v>
          </cell>
          <cell r="CH44">
            <v>1500</v>
          </cell>
          <cell r="CI44">
            <v>500</v>
          </cell>
          <cell r="CJ44">
            <v>1500</v>
          </cell>
          <cell r="CK44">
            <v>1000</v>
          </cell>
          <cell r="CL44">
            <v>1500</v>
          </cell>
          <cell r="CM44">
            <v>6000</v>
          </cell>
          <cell r="CN44">
            <v>1000</v>
          </cell>
          <cell r="CO44">
            <v>0</v>
          </cell>
          <cell r="CP44">
            <v>1129</v>
          </cell>
          <cell r="CR44">
            <v>350</v>
          </cell>
          <cell r="CT44">
            <v>1000</v>
          </cell>
          <cell r="CU44">
            <v>2193</v>
          </cell>
          <cell r="CV44">
            <v>1511</v>
          </cell>
          <cell r="CW44">
            <v>1500</v>
          </cell>
          <cell r="CX44">
            <v>3000</v>
          </cell>
          <cell r="CY44">
            <v>13000</v>
          </cell>
          <cell r="CZ44">
            <v>64696</v>
          </cell>
          <cell r="DA44">
            <v>2250</v>
          </cell>
          <cell r="DC44">
            <v>2500</v>
          </cell>
          <cell r="DD44">
            <v>2200</v>
          </cell>
          <cell r="DE44">
            <v>2150</v>
          </cell>
          <cell r="DF44">
            <v>2300</v>
          </cell>
          <cell r="DG44">
            <v>1100</v>
          </cell>
          <cell r="DK44">
            <v>3500</v>
          </cell>
          <cell r="DM44">
            <v>3000</v>
          </cell>
          <cell r="DN44">
            <v>2000</v>
          </cell>
          <cell r="DO44">
            <v>2000</v>
          </cell>
          <cell r="DP44">
            <v>2000</v>
          </cell>
          <cell r="DR44">
            <v>5000</v>
          </cell>
          <cell r="DU44">
            <v>1000</v>
          </cell>
          <cell r="DV44">
            <v>1650</v>
          </cell>
          <cell r="DY44">
            <v>224</v>
          </cell>
          <cell r="DZ44">
            <v>1000</v>
          </cell>
          <cell r="EA44">
            <v>2500</v>
          </cell>
          <cell r="ED44">
            <v>3500</v>
          </cell>
          <cell r="EE44">
            <v>2500</v>
          </cell>
          <cell r="EH44">
            <v>10000</v>
          </cell>
          <cell r="EI44">
            <v>1250</v>
          </cell>
          <cell r="EK44">
            <v>3500</v>
          </cell>
          <cell r="EL44">
            <v>3500</v>
          </cell>
          <cell r="EM44">
            <v>1800</v>
          </cell>
          <cell r="EN44">
            <v>0</v>
          </cell>
          <cell r="EO44">
            <v>100000</v>
          </cell>
          <cell r="ER44">
            <v>26500</v>
          </cell>
          <cell r="EV44">
            <v>350</v>
          </cell>
          <cell r="EW44">
            <v>21700</v>
          </cell>
          <cell r="FA44">
            <v>1000</v>
          </cell>
          <cell r="FB44">
            <v>50000</v>
          </cell>
          <cell r="FC44">
            <v>6500</v>
          </cell>
          <cell r="FD44">
            <v>28750</v>
          </cell>
          <cell r="FG44">
            <v>6000</v>
          </cell>
          <cell r="FI44">
            <v>2000</v>
          </cell>
          <cell r="FK44">
            <v>1545</v>
          </cell>
          <cell r="FM44">
            <v>11500</v>
          </cell>
          <cell r="FN44">
            <v>0</v>
          </cell>
          <cell r="FR44">
            <v>1008</v>
          </cell>
          <cell r="FS44">
            <v>160000</v>
          </cell>
          <cell r="FT44">
            <v>10000</v>
          </cell>
          <cell r="FU44">
            <v>6500</v>
          </cell>
          <cell r="FV44">
            <v>3000</v>
          </cell>
          <cell r="FW44">
            <v>3110</v>
          </cell>
          <cell r="FX44">
            <v>2728</v>
          </cell>
          <cell r="FY44">
            <v>6000</v>
          </cell>
          <cell r="FZ44">
            <v>1500</v>
          </cell>
          <cell r="GA44">
            <v>2000</v>
          </cell>
          <cell r="GB44">
            <v>30000</v>
          </cell>
          <cell r="GD44">
            <v>2000</v>
          </cell>
          <cell r="GE44">
            <v>4635</v>
          </cell>
          <cell r="GG44">
            <v>2500</v>
          </cell>
          <cell r="GH44">
            <v>15000</v>
          </cell>
          <cell r="GI44">
            <v>4000</v>
          </cell>
        </row>
        <row r="45">
          <cell r="D45">
            <v>43</v>
          </cell>
          <cell r="E45">
            <v>8899</v>
          </cell>
          <cell r="F45">
            <v>0</v>
          </cell>
          <cell r="H45">
            <v>0</v>
          </cell>
          <cell r="I45">
            <v>29842</v>
          </cell>
          <cell r="J45">
            <v>45000</v>
          </cell>
          <cell r="K45">
            <v>36500</v>
          </cell>
          <cell r="L45">
            <v>57898</v>
          </cell>
          <cell r="M45">
            <v>40563</v>
          </cell>
          <cell r="N45">
            <v>28351</v>
          </cell>
          <cell r="O45">
            <v>34796</v>
          </cell>
          <cell r="P45">
            <v>7350</v>
          </cell>
          <cell r="Q45">
            <v>20251</v>
          </cell>
          <cell r="R45">
            <v>22484</v>
          </cell>
          <cell r="S45">
            <v>92237</v>
          </cell>
          <cell r="T45">
            <v>12250</v>
          </cell>
          <cell r="U45">
            <v>10511</v>
          </cell>
          <cell r="V45">
            <v>50000</v>
          </cell>
          <cell r="W45">
            <v>44080</v>
          </cell>
          <cell r="X45">
            <v>44384</v>
          </cell>
          <cell r="Y45">
            <v>24629</v>
          </cell>
          <cell r="Z45">
            <v>32034</v>
          </cell>
          <cell r="AA45">
            <v>13750</v>
          </cell>
          <cell r="AB45">
            <v>36403</v>
          </cell>
          <cell r="AC45">
            <v>30800</v>
          </cell>
          <cell r="AD45">
            <v>16056</v>
          </cell>
          <cell r="AE45">
            <v>25000</v>
          </cell>
          <cell r="AF45">
            <v>38492</v>
          </cell>
          <cell r="AG45">
            <v>57372</v>
          </cell>
          <cell r="AH45">
            <v>14674</v>
          </cell>
          <cell r="AI45">
            <v>11803</v>
          </cell>
          <cell r="AJ45">
            <v>60000</v>
          </cell>
          <cell r="AK45">
            <v>49000</v>
          </cell>
          <cell r="AL45">
            <v>33748</v>
          </cell>
          <cell r="AM45">
            <v>57815</v>
          </cell>
          <cell r="AN45">
            <v>16021</v>
          </cell>
          <cell r="AO45">
            <v>49061</v>
          </cell>
          <cell r="AP45">
            <v>36383</v>
          </cell>
          <cell r="AQ45">
            <v>61901</v>
          </cell>
          <cell r="AR45">
            <v>26168</v>
          </cell>
          <cell r="AS45">
            <v>90045</v>
          </cell>
          <cell r="AT45">
            <v>75754</v>
          </cell>
          <cell r="AU45">
            <v>29000</v>
          </cell>
          <cell r="AV45">
            <v>21399</v>
          </cell>
          <cell r="AW45">
            <v>33825</v>
          </cell>
          <cell r="AX45">
            <v>44571</v>
          </cell>
          <cell r="AY45">
            <v>37023</v>
          </cell>
          <cell r="AZ45">
            <v>62640</v>
          </cell>
          <cell r="BA45">
            <v>75390</v>
          </cell>
          <cell r="BB45">
            <v>10297</v>
          </cell>
          <cell r="BC45">
            <v>10420</v>
          </cell>
          <cell r="BD45">
            <v>67653</v>
          </cell>
          <cell r="BE45">
            <v>15646</v>
          </cell>
          <cell r="BF45">
            <v>57000</v>
          </cell>
          <cell r="BG45">
            <v>24500</v>
          </cell>
          <cell r="BH45">
            <v>38780</v>
          </cell>
          <cell r="BI45">
            <v>58041</v>
          </cell>
          <cell r="BJ45">
            <v>40238</v>
          </cell>
          <cell r="BK45">
            <v>41826</v>
          </cell>
          <cell r="BL45">
            <v>22000</v>
          </cell>
          <cell r="BM45">
            <v>26211</v>
          </cell>
          <cell r="BN45">
            <v>42183</v>
          </cell>
          <cell r="BO45">
            <v>32163</v>
          </cell>
          <cell r="BP45">
            <v>11099</v>
          </cell>
          <cell r="BQ45">
            <v>14934</v>
          </cell>
          <cell r="BR45">
            <v>51013</v>
          </cell>
          <cell r="BS45">
            <v>41354</v>
          </cell>
          <cell r="BT45">
            <v>75982</v>
          </cell>
          <cell r="BU45">
            <v>60000</v>
          </cell>
          <cell r="BV45">
            <v>28215</v>
          </cell>
          <cell r="BW45">
            <v>17986</v>
          </cell>
          <cell r="BX45">
            <v>63750</v>
          </cell>
          <cell r="BY45">
            <v>47979</v>
          </cell>
          <cell r="BZ45">
            <v>40556</v>
          </cell>
          <cell r="CB45">
            <v>11000</v>
          </cell>
          <cell r="CC45">
            <v>0</v>
          </cell>
          <cell r="CD45">
            <v>11127</v>
          </cell>
          <cell r="CE45">
            <v>15413</v>
          </cell>
          <cell r="CF45">
            <v>62450</v>
          </cell>
          <cell r="CG45">
            <v>44000</v>
          </cell>
          <cell r="CH45">
            <v>25774</v>
          </cell>
          <cell r="CI45">
            <v>4845</v>
          </cell>
          <cell r="CJ45">
            <v>30664</v>
          </cell>
          <cell r="CK45">
            <v>38900</v>
          </cell>
          <cell r="CL45">
            <v>55000</v>
          </cell>
          <cell r="CM45">
            <v>56000</v>
          </cell>
          <cell r="CN45">
            <v>30000</v>
          </cell>
          <cell r="CO45">
            <v>30000</v>
          </cell>
          <cell r="CP45">
            <v>75771</v>
          </cell>
          <cell r="CQ45">
            <v>32336</v>
          </cell>
          <cell r="CR45">
            <v>26728</v>
          </cell>
          <cell r="CS45">
            <v>9790</v>
          </cell>
          <cell r="CT45">
            <v>21000</v>
          </cell>
          <cell r="CU45">
            <v>21450</v>
          </cell>
          <cell r="CV45">
            <v>28370</v>
          </cell>
          <cell r="CW45">
            <v>26016</v>
          </cell>
          <cell r="CX45">
            <v>17566</v>
          </cell>
          <cell r="CY45">
            <v>36000</v>
          </cell>
          <cell r="CZ45">
            <v>40273</v>
          </cell>
          <cell r="DA45">
            <v>12000</v>
          </cell>
          <cell r="DB45">
            <v>13777</v>
          </cell>
          <cell r="DC45">
            <v>53265</v>
          </cell>
          <cell r="DD45">
            <v>35063</v>
          </cell>
          <cell r="DE45">
            <v>9685</v>
          </cell>
          <cell r="DF45">
            <v>28654</v>
          </cell>
          <cell r="DG45">
            <v>32100</v>
          </cell>
          <cell r="DH45">
            <v>38326</v>
          </cell>
          <cell r="DI45">
            <v>12211</v>
          </cell>
          <cell r="DJ45">
            <v>27800</v>
          </cell>
          <cell r="DK45">
            <v>21075</v>
          </cell>
          <cell r="DL45">
            <v>17163</v>
          </cell>
          <cell r="DM45">
            <v>23500</v>
          </cell>
          <cell r="DN45">
            <v>60000</v>
          </cell>
          <cell r="DO45">
            <v>32411</v>
          </cell>
          <cell r="DP45">
            <v>21839</v>
          </cell>
          <cell r="DQ45">
            <v>26998</v>
          </cell>
          <cell r="DR45">
            <v>48000</v>
          </cell>
          <cell r="DS45">
            <v>41000</v>
          </cell>
          <cell r="DU45">
            <v>17100</v>
          </cell>
          <cell r="DV45">
            <v>30826</v>
          </cell>
          <cell r="DW45">
            <v>57314</v>
          </cell>
          <cell r="DX45">
            <v>40679</v>
          </cell>
          <cell r="DY45">
            <v>54686</v>
          </cell>
          <cell r="DZ45">
            <v>59160</v>
          </cell>
          <cell r="EA45">
            <v>23000</v>
          </cell>
          <cell r="EB45">
            <v>30000</v>
          </cell>
          <cell r="EC45">
            <v>21500</v>
          </cell>
          <cell r="ED45">
            <v>16000</v>
          </cell>
          <cell r="EE45">
            <v>41330</v>
          </cell>
          <cell r="EF45">
            <v>46115</v>
          </cell>
          <cell r="EG45">
            <v>44272</v>
          </cell>
          <cell r="EH45">
            <v>36000</v>
          </cell>
          <cell r="EI45">
            <v>55000</v>
          </cell>
          <cell r="EJ45">
            <v>52000</v>
          </cell>
          <cell r="EK45">
            <v>41453</v>
          </cell>
          <cell r="EL45">
            <v>101023</v>
          </cell>
          <cell r="EM45">
            <v>24949</v>
          </cell>
          <cell r="EN45">
            <v>21276</v>
          </cell>
          <cell r="EO45">
            <v>160000</v>
          </cell>
          <cell r="EP45">
            <v>20000</v>
          </cell>
          <cell r="EQ45">
            <v>18000</v>
          </cell>
          <cell r="ER45">
            <v>180986</v>
          </cell>
          <cell r="ES45">
            <v>110359</v>
          </cell>
          <cell r="EU45">
            <v>60955</v>
          </cell>
          <cell r="EV45">
            <v>89217</v>
          </cell>
          <cell r="EW45">
            <v>275000</v>
          </cell>
          <cell r="EX45">
            <v>140209</v>
          </cell>
          <cell r="EY45">
            <v>105000</v>
          </cell>
          <cell r="EZ45">
            <v>135208</v>
          </cell>
          <cell r="FA45">
            <v>139439</v>
          </cell>
          <cell r="FB45">
            <v>130000</v>
          </cell>
          <cell r="FC45">
            <v>25000</v>
          </cell>
          <cell r="FD45">
            <v>74000</v>
          </cell>
          <cell r="FG45">
            <v>41500</v>
          </cell>
          <cell r="FH45">
            <v>171000</v>
          </cell>
          <cell r="FI45">
            <v>85000</v>
          </cell>
          <cell r="FJ45">
            <v>127140</v>
          </cell>
          <cell r="FK45">
            <v>29000</v>
          </cell>
          <cell r="FL45">
            <v>166000</v>
          </cell>
          <cell r="FM45">
            <v>60000</v>
          </cell>
          <cell r="FN45">
            <v>115000</v>
          </cell>
          <cell r="FP45">
            <v>78000</v>
          </cell>
          <cell r="FQ45">
            <v>88113</v>
          </cell>
          <cell r="FR45">
            <v>151600</v>
          </cell>
          <cell r="FS45">
            <v>180000</v>
          </cell>
          <cell r="FT45">
            <v>40000</v>
          </cell>
          <cell r="FU45">
            <v>25600</v>
          </cell>
          <cell r="FV45">
            <v>35000</v>
          </cell>
          <cell r="FW45">
            <v>15472</v>
          </cell>
          <cell r="FX45">
            <v>9924</v>
          </cell>
          <cell r="FY45">
            <v>2657</v>
          </cell>
          <cell r="FZ45">
            <v>5090</v>
          </cell>
          <cell r="GA45">
            <v>71000</v>
          </cell>
          <cell r="GB45">
            <v>27830</v>
          </cell>
          <cell r="GC45">
            <v>29000</v>
          </cell>
          <cell r="GD45">
            <v>14000</v>
          </cell>
          <cell r="GE45">
            <v>19000</v>
          </cell>
          <cell r="GF45">
            <v>12078</v>
          </cell>
          <cell r="GG45">
            <v>13850</v>
          </cell>
          <cell r="GH45">
            <v>15000</v>
          </cell>
          <cell r="GI45">
            <v>5500</v>
          </cell>
        </row>
        <row r="46">
          <cell r="D46">
            <v>44</v>
          </cell>
          <cell r="E46">
            <v>20000</v>
          </cell>
          <cell r="F46">
            <v>17000</v>
          </cell>
          <cell r="G46">
            <v>2000</v>
          </cell>
          <cell r="H46">
            <v>11000</v>
          </cell>
          <cell r="I46">
            <v>16000</v>
          </cell>
          <cell r="J46">
            <v>30000</v>
          </cell>
          <cell r="K46">
            <v>20000</v>
          </cell>
          <cell r="L46">
            <v>26888</v>
          </cell>
          <cell r="N46">
            <v>26750</v>
          </cell>
          <cell r="O46">
            <v>66312</v>
          </cell>
          <cell r="P46">
            <v>12000</v>
          </cell>
          <cell r="Q46">
            <v>20000</v>
          </cell>
          <cell r="R46">
            <v>5000</v>
          </cell>
          <cell r="S46">
            <v>21559</v>
          </cell>
          <cell r="U46">
            <v>22800</v>
          </cell>
          <cell r="V46">
            <v>16000</v>
          </cell>
          <cell r="W46">
            <v>18500</v>
          </cell>
          <cell r="X46">
            <v>35000</v>
          </cell>
          <cell r="Y46">
            <v>28000</v>
          </cell>
          <cell r="Z46">
            <v>22000</v>
          </cell>
          <cell r="AA46">
            <v>11200</v>
          </cell>
          <cell r="AB46">
            <v>10000</v>
          </cell>
          <cell r="AC46">
            <v>17000</v>
          </cell>
          <cell r="AD46">
            <v>3000</v>
          </cell>
          <cell r="AE46">
            <v>14000</v>
          </cell>
          <cell r="AF46">
            <v>10000</v>
          </cell>
          <cell r="AG46">
            <v>30000</v>
          </cell>
          <cell r="AH46">
            <v>1500</v>
          </cell>
          <cell r="AI46">
            <v>30625</v>
          </cell>
          <cell r="AJ46">
            <v>10000</v>
          </cell>
          <cell r="AK46">
            <v>98193</v>
          </cell>
          <cell r="AL46">
            <v>15435</v>
          </cell>
          <cell r="AM46">
            <v>35935</v>
          </cell>
          <cell r="AN46">
            <v>20000</v>
          </cell>
          <cell r="AO46">
            <v>19763</v>
          </cell>
          <cell r="AP46">
            <v>5000</v>
          </cell>
          <cell r="AQ46">
            <v>15000</v>
          </cell>
          <cell r="AR46">
            <v>30000</v>
          </cell>
          <cell r="AS46">
            <v>27226</v>
          </cell>
          <cell r="AT46">
            <v>102394</v>
          </cell>
          <cell r="AU46">
            <v>4600</v>
          </cell>
          <cell r="AV46">
            <v>9678</v>
          </cell>
          <cell r="AW46">
            <v>10000</v>
          </cell>
          <cell r="AX46">
            <v>51162</v>
          </cell>
          <cell r="AY46">
            <v>10655</v>
          </cell>
          <cell r="AZ46">
            <v>51075</v>
          </cell>
          <cell r="BA46">
            <v>8000</v>
          </cell>
          <cell r="BB46">
            <v>4655</v>
          </cell>
          <cell r="BC46">
            <v>40000</v>
          </cell>
          <cell r="BD46">
            <v>8500</v>
          </cell>
          <cell r="BE46">
            <v>1700</v>
          </cell>
          <cell r="BF46">
            <v>27389</v>
          </cell>
          <cell r="BG46">
            <v>10896</v>
          </cell>
          <cell r="BH46">
            <v>190300</v>
          </cell>
          <cell r="BI46">
            <v>60000</v>
          </cell>
          <cell r="BJ46">
            <v>40000</v>
          </cell>
          <cell r="BK46">
            <v>12200</v>
          </cell>
          <cell r="BL46">
            <v>26874</v>
          </cell>
          <cell r="BM46">
            <v>8000</v>
          </cell>
          <cell r="BN46">
            <v>26300</v>
          </cell>
          <cell r="BO46">
            <v>5524</v>
          </cell>
          <cell r="BP46">
            <v>42141</v>
          </cell>
          <cell r="BQ46">
            <v>28167</v>
          </cell>
          <cell r="BR46">
            <v>12000</v>
          </cell>
          <cell r="BS46">
            <v>30000</v>
          </cell>
          <cell r="BT46">
            <v>36600</v>
          </cell>
          <cell r="BU46">
            <v>49441</v>
          </cell>
          <cell r="BW46">
            <v>5000</v>
          </cell>
          <cell r="BX46">
            <v>31000</v>
          </cell>
          <cell r="BY46">
            <v>6900</v>
          </cell>
          <cell r="BZ46">
            <v>24600</v>
          </cell>
          <cell r="CA46">
            <v>25000</v>
          </cell>
          <cell r="CB46">
            <v>2000</v>
          </cell>
          <cell r="CC46">
            <v>12000</v>
          </cell>
          <cell r="CD46">
            <v>6000</v>
          </cell>
          <cell r="CE46">
            <v>5564</v>
          </cell>
          <cell r="CF46">
            <v>41500</v>
          </cell>
          <cell r="CG46">
            <v>20000</v>
          </cell>
          <cell r="CH46">
            <v>5779</v>
          </cell>
          <cell r="CI46">
            <v>2000</v>
          </cell>
          <cell r="CJ46">
            <v>12462</v>
          </cell>
          <cell r="CK46">
            <v>7000</v>
          </cell>
          <cell r="CL46">
            <v>9000</v>
          </cell>
          <cell r="CM46">
            <v>22000</v>
          </cell>
          <cell r="CN46">
            <v>20000</v>
          </cell>
          <cell r="CO46">
            <v>10000</v>
          </cell>
          <cell r="CP46">
            <v>38677</v>
          </cell>
          <cell r="CQ46">
            <v>8120</v>
          </cell>
          <cell r="CR46">
            <v>14372</v>
          </cell>
          <cell r="CS46">
            <v>26373</v>
          </cell>
          <cell r="CT46">
            <v>1000</v>
          </cell>
          <cell r="CU46">
            <v>8070</v>
          </cell>
          <cell r="CV46">
            <v>12000</v>
          </cell>
          <cell r="CW46">
            <v>7182</v>
          </cell>
          <cell r="CX46">
            <v>38000</v>
          </cell>
          <cell r="CY46">
            <v>39192</v>
          </cell>
          <cell r="CZ46">
            <v>20018</v>
          </cell>
          <cell r="DA46">
            <v>30000</v>
          </cell>
          <cell r="DB46">
            <v>11000</v>
          </cell>
          <cell r="DC46">
            <v>9000</v>
          </cell>
          <cell r="DD46">
            <v>33000</v>
          </cell>
          <cell r="DE46">
            <v>10926</v>
          </cell>
          <cell r="DF46">
            <v>28950</v>
          </cell>
          <cell r="DG46">
            <v>30450</v>
          </cell>
          <cell r="DH46">
            <v>8000</v>
          </cell>
          <cell r="DI46">
            <v>5000</v>
          </cell>
          <cell r="DJ46">
            <v>13000</v>
          </cell>
          <cell r="DK46">
            <v>30000</v>
          </cell>
          <cell r="DM46">
            <v>2000</v>
          </cell>
          <cell r="DN46">
            <v>15000</v>
          </cell>
          <cell r="DO46">
            <v>25000</v>
          </cell>
          <cell r="DQ46">
            <v>6181</v>
          </cell>
          <cell r="DR46">
            <v>5000</v>
          </cell>
          <cell r="DS46">
            <v>38194</v>
          </cell>
          <cell r="DT46">
            <v>10091</v>
          </cell>
          <cell r="DU46">
            <v>30650</v>
          </cell>
          <cell r="DV46">
            <v>53000</v>
          </cell>
          <cell r="DW46">
            <v>25000</v>
          </cell>
          <cell r="DX46">
            <v>22989</v>
          </cell>
          <cell r="DY46">
            <v>5488</v>
          </cell>
          <cell r="DZ46">
            <v>40000</v>
          </cell>
          <cell r="EA46">
            <v>40000</v>
          </cell>
          <cell r="EB46">
            <v>4000</v>
          </cell>
          <cell r="EC46">
            <v>15000</v>
          </cell>
          <cell r="ED46">
            <v>2500</v>
          </cell>
          <cell r="EE46">
            <v>44920</v>
          </cell>
          <cell r="EF46">
            <v>18000</v>
          </cell>
          <cell r="EG46">
            <v>2000</v>
          </cell>
          <cell r="EI46">
            <v>17000</v>
          </cell>
          <cell r="EJ46">
            <v>9000</v>
          </cell>
          <cell r="EK46">
            <v>1500</v>
          </cell>
          <cell r="EM46">
            <v>22160</v>
          </cell>
          <cell r="EN46">
            <v>20000</v>
          </cell>
          <cell r="EO46">
            <v>50000</v>
          </cell>
          <cell r="EP46">
            <v>20000</v>
          </cell>
          <cell r="EQ46">
            <v>75000</v>
          </cell>
          <cell r="ER46">
            <v>124000</v>
          </cell>
          <cell r="ES46">
            <v>120000</v>
          </cell>
          <cell r="EU46">
            <v>28062</v>
          </cell>
          <cell r="EV46">
            <v>25000</v>
          </cell>
          <cell r="EW46">
            <v>120000</v>
          </cell>
          <cell r="EX46">
            <v>85000</v>
          </cell>
          <cell r="EY46">
            <v>105300</v>
          </cell>
          <cell r="EZ46">
            <v>81403</v>
          </cell>
          <cell r="FA46">
            <v>90000</v>
          </cell>
          <cell r="FB46">
            <v>235000</v>
          </cell>
          <cell r="FC46">
            <v>75000</v>
          </cell>
          <cell r="FD46">
            <v>25000</v>
          </cell>
          <cell r="FH46">
            <v>180000</v>
          </cell>
          <cell r="FI46">
            <v>70000</v>
          </cell>
          <cell r="FJ46">
            <v>4800</v>
          </cell>
          <cell r="FK46">
            <v>25000</v>
          </cell>
          <cell r="FL46">
            <v>80000</v>
          </cell>
          <cell r="FM46">
            <v>50000</v>
          </cell>
          <cell r="FN46">
            <v>90000</v>
          </cell>
          <cell r="FP46">
            <v>69000</v>
          </cell>
          <cell r="FQ46">
            <v>75000</v>
          </cell>
          <cell r="FR46">
            <v>150000</v>
          </cell>
          <cell r="FS46">
            <v>10000</v>
          </cell>
          <cell r="FU46">
            <v>5000</v>
          </cell>
          <cell r="FV46">
            <v>105000</v>
          </cell>
          <cell r="FW46">
            <v>48773</v>
          </cell>
          <cell r="FX46">
            <v>20000</v>
          </cell>
          <cell r="FY46">
            <v>95210</v>
          </cell>
          <cell r="FZ46">
            <v>40000</v>
          </cell>
          <cell r="GA46">
            <v>22000</v>
          </cell>
          <cell r="GB46">
            <v>30000</v>
          </cell>
          <cell r="GC46">
            <v>40560</v>
          </cell>
          <cell r="GD46">
            <v>17000</v>
          </cell>
          <cell r="GE46">
            <v>85284</v>
          </cell>
          <cell r="GF46">
            <v>38662</v>
          </cell>
          <cell r="GG46">
            <v>20000</v>
          </cell>
          <cell r="GH46">
            <v>25000</v>
          </cell>
          <cell r="GI46">
            <v>27000</v>
          </cell>
        </row>
        <row r="47">
          <cell r="D47">
            <v>45</v>
          </cell>
          <cell r="E47">
            <v>21111</v>
          </cell>
          <cell r="F47">
            <v>0</v>
          </cell>
          <cell r="J47">
            <v>40435</v>
          </cell>
          <cell r="K47">
            <v>15000</v>
          </cell>
          <cell r="L47">
            <v>11704</v>
          </cell>
          <cell r="M47">
            <v>3100</v>
          </cell>
          <cell r="N47">
            <v>25375</v>
          </cell>
          <cell r="O47">
            <v>11363</v>
          </cell>
          <cell r="Q47">
            <v>13500</v>
          </cell>
          <cell r="R47">
            <v>11993</v>
          </cell>
          <cell r="S47">
            <v>6862</v>
          </cell>
          <cell r="V47">
            <v>2171</v>
          </cell>
          <cell r="W47">
            <v>128</v>
          </cell>
          <cell r="X47">
            <v>10000</v>
          </cell>
          <cell r="Y47">
            <v>4000</v>
          </cell>
          <cell r="Z47">
            <v>1800</v>
          </cell>
          <cell r="AA47">
            <v>3400</v>
          </cell>
          <cell r="AC47">
            <v>8000</v>
          </cell>
          <cell r="AD47">
            <v>11712</v>
          </cell>
          <cell r="AE47">
            <v>3000</v>
          </cell>
          <cell r="AG47">
            <v>8000</v>
          </cell>
          <cell r="AK47">
            <v>15342</v>
          </cell>
          <cell r="AL47">
            <v>6000</v>
          </cell>
          <cell r="AM47">
            <v>10243</v>
          </cell>
          <cell r="AN47">
            <v>2000</v>
          </cell>
          <cell r="AO47">
            <v>8000</v>
          </cell>
          <cell r="AP47">
            <v>5000</v>
          </cell>
          <cell r="AQ47">
            <v>11000</v>
          </cell>
          <cell r="AR47">
            <v>7200</v>
          </cell>
          <cell r="AS47">
            <v>30000</v>
          </cell>
          <cell r="AT47">
            <v>10748</v>
          </cell>
          <cell r="AW47">
            <v>12000</v>
          </cell>
          <cell r="AY47">
            <v>13500</v>
          </cell>
          <cell r="AZ47">
            <v>6249</v>
          </cell>
          <cell r="BC47">
            <v>6368</v>
          </cell>
          <cell r="BE47">
            <v>12000</v>
          </cell>
          <cell r="BF47">
            <v>15434</v>
          </cell>
          <cell r="BG47">
            <v>7200</v>
          </cell>
          <cell r="BH47">
            <v>20112</v>
          </cell>
          <cell r="BI47">
            <v>16313</v>
          </cell>
          <cell r="BJ47">
            <v>17818</v>
          </cell>
          <cell r="BK47">
            <v>2000</v>
          </cell>
          <cell r="BL47">
            <v>3666</v>
          </cell>
          <cell r="BM47">
            <v>18500</v>
          </cell>
          <cell r="BR47">
            <v>9000</v>
          </cell>
          <cell r="BS47">
            <v>20283</v>
          </cell>
          <cell r="BT47">
            <v>25556</v>
          </cell>
          <cell r="BU47">
            <v>32500</v>
          </cell>
          <cell r="BV47">
            <v>9800</v>
          </cell>
          <cell r="BW47">
            <v>12100</v>
          </cell>
          <cell r="BX47">
            <v>7349</v>
          </cell>
          <cell r="BY47">
            <v>7000</v>
          </cell>
          <cell r="BZ47">
            <v>9500</v>
          </cell>
          <cell r="CA47">
            <v>17815</v>
          </cell>
          <cell r="CB47">
            <v>4660</v>
          </cell>
          <cell r="CD47">
            <v>5021</v>
          </cell>
          <cell r="CE47">
            <v>13870</v>
          </cell>
          <cell r="CF47">
            <v>4229</v>
          </cell>
          <cell r="CG47">
            <v>1580</v>
          </cell>
          <cell r="CI47">
            <v>3520</v>
          </cell>
          <cell r="CJ47">
            <v>31628</v>
          </cell>
          <cell r="CK47">
            <v>5000</v>
          </cell>
          <cell r="CL47">
            <v>5720</v>
          </cell>
          <cell r="CM47">
            <v>40000</v>
          </cell>
          <cell r="CN47">
            <v>19528</v>
          </cell>
          <cell r="CO47">
            <v>3751</v>
          </cell>
          <cell r="CP47">
            <v>17100</v>
          </cell>
          <cell r="CQ47">
            <v>29380</v>
          </cell>
          <cell r="CR47">
            <v>6500</v>
          </cell>
          <cell r="CS47">
            <v>6165</v>
          </cell>
          <cell r="CT47">
            <v>4000</v>
          </cell>
          <cell r="CU47">
            <v>7000</v>
          </cell>
          <cell r="CX47">
            <v>4500</v>
          </cell>
          <cell r="CY47">
            <v>25000</v>
          </cell>
          <cell r="CZ47">
            <v>9000</v>
          </cell>
          <cell r="DA47">
            <v>5000</v>
          </cell>
          <cell r="DD47">
            <v>9034</v>
          </cell>
          <cell r="DE47">
            <v>10594</v>
          </cell>
          <cell r="DF47">
            <v>14465</v>
          </cell>
          <cell r="DG47">
            <v>11200</v>
          </cell>
          <cell r="DH47">
            <v>5500</v>
          </cell>
          <cell r="DI47">
            <v>6000</v>
          </cell>
          <cell r="DN47">
            <v>8000</v>
          </cell>
          <cell r="DO47">
            <v>3000</v>
          </cell>
          <cell r="DQ47">
            <v>1370</v>
          </cell>
          <cell r="DR47">
            <v>11500</v>
          </cell>
          <cell r="DT47">
            <v>1705</v>
          </cell>
          <cell r="DU47">
            <v>26100</v>
          </cell>
          <cell r="DV47">
            <v>8544</v>
          </cell>
          <cell r="DW47">
            <v>40000</v>
          </cell>
          <cell r="DY47">
            <v>12900</v>
          </cell>
          <cell r="DZ47">
            <v>10250</v>
          </cell>
          <cell r="EA47">
            <v>6000</v>
          </cell>
          <cell r="EB47">
            <v>10000</v>
          </cell>
          <cell r="ED47">
            <v>5600</v>
          </cell>
          <cell r="EE47">
            <v>19000</v>
          </cell>
          <cell r="EF47">
            <v>21265</v>
          </cell>
          <cell r="EH47">
            <v>2000</v>
          </cell>
          <cell r="EK47">
            <v>13565</v>
          </cell>
          <cell r="EL47">
            <v>3000</v>
          </cell>
          <cell r="EM47">
            <v>1000</v>
          </cell>
          <cell r="EN47">
            <v>8581</v>
          </cell>
          <cell r="EO47">
            <v>70000</v>
          </cell>
          <cell r="EP47">
            <v>15000</v>
          </cell>
          <cell r="EQ47">
            <v>15000</v>
          </cell>
          <cell r="ER47">
            <v>158000</v>
          </cell>
          <cell r="ES47">
            <v>20000</v>
          </cell>
          <cell r="EU47">
            <v>49689</v>
          </cell>
          <cell r="EV47">
            <v>10000</v>
          </cell>
          <cell r="EW47">
            <v>8664</v>
          </cell>
          <cell r="EX47">
            <v>117321</v>
          </cell>
          <cell r="EY47">
            <v>62691</v>
          </cell>
          <cell r="EZ47">
            <v>69500</v>
          </cell>
          <cell r="FA47">
            <v>99965</v>
          </cell>
          <cell r="FB47">
            <v>12415</v>
          </cell>
          <cell r="FC47">
            <v>27827</v>
          </cell>
          <cell r="FD47">
            <v>31725</v>
          </cell>
          <cell r="FG47">
            <v>59850</v>
          </cell>
          <cell r="FI47">
            <v>12000</v>
          </cell>
          <cell r="FJ47">
            <v>25000</v>
          </cell>
          <cell r="FK47">
            <v>43835</v>
          </cell>
          <cell r="FL47">
            <v>155503</v>
          </cell>
          <cell r="FM47">
            <v>45000</v>
          </cell>
          <cell r="FN47">
            <v>115000</v>
          </cell>
          <cell r="FP47">
            <v>55000</v>
          </cell>
          <cell r="FR47">
            <v>120000</v>
          </cell>
          <cell r="FS47">
            <v>21500</v>
          </cell>
          <cell r="FT47">
            <v>10000</v>
          </cell>
          <cell r="FW47">
            <v>34625</v>
          </cell>
          <cell r="FX47">
            <v>22526</v>
          </cell>
          <cell r="FY47">
            <v>1793</v>
          </cell>
          <cell r="FZ47">
            <v>2000</v>
          </cell>
          <cell r="GA47">
            <v>5000</v>
          </cell>
          <cell r="GC47">
            <v>500</v>
          </cell>
          <cell r="GE47">
            <v>5000</v>
          </cell>
          <cell r="GF47">
            <v>11000</v>
          </cell>
          <cell r="GH47">
            <v>36213</v>
          </cell>
          <cell r="GI47">
            <v>17560</v>
          </cell>
        </row>
        <row r="48">
          <cell r="D48">
            <v>46</v>
          </cell>
          <cell r="E48">
            <v>1078</v>
          </cell>
          <cell r="F48">
            <v>6000</v>
          </cell>
          <cell r="G48">
            <v>15000</v>
          </cell>
          <cell r="H48">
            <v>10000</v>
          </cell>
          <cell r="I48">
            <v>24401</v>
          </cell>
          <cell r="J48">
            <v>30000</v>
          </cell>
          <cell r="K48">
            <v>20401</v>
          </cell>
          <cell r="L48">
            <v>20165</v>
          </cell>
          <cell r="M48">
            <v>21302</v>
          </cell>
          <cell r="N48">
            <v>40750</v>
          </cell>
          <cell r="O48">
            <v>22958</v>
          </cell>
          <cell r="P48">
            <v>35500</v>
          </cell>
          <cell r="Q48">
            <v>23000</v>
          </cell>
          <cell r="R48">
            <v>12302</v>
          </cell>
          <cell r="S48">
            <v>24000</v>
          </cell>
          <cell r="T48">
            <v>26800</v>
          </cell>
          <cell r="U48">
            <v>14000</v>
          </cell>
          <cell r="V48">
            <v>30000</v>
          </cell>
          <cell r="W48">
            <v>22535</v>
          </cell>
          <cell r="X48">
            <v>40000</v>
          </cell>
          <cell r="Y48">
            <v>20000</v>
          </cell>
          <cell r="Z48">
            <v>19518</v>
          </cell>
          <cell r="AA48">
            <v>13000</v>
          </cell>
          <cell r="AB48">
            <v>33000</v>
          </cell>
          <cell r="AC48">
            <v>30000</v>
          </cell>
          <cell r="AD48">
            <v>27335</v>
          </cell>
          <cell r="AE48">
            <v>40500</v>
          </cell>
          <cell r="AF48">
            <v>15000</v>
          </cell>
          <cell r="AG48">
            <v>47500</v>
          </cell>
          <cell r="AH48">
            <v>22000</v>
          </cell>
          <cell r="AI48">
            <v>15223</v>
          </cell>
          <cell r="AJ48">
            <v>30000</v>
          </cell>
          <cell r="AK48">
            <v>28649</v>
          </cell>
          <cell r="AL48">
            <v>15100</v>
          </cell>
          <cell r="AM48">
            <v>36046</v>
          </cell>
          <cell r="AN48">
            <v>20000</v>
          </cell>
          <cell r="AO48">
            <v>27288</v>
          </cell>
          <cell r="AP48">
            <v>15000</v>
          </cell>
          <cell r="AQ48">
            <v>58000</v>
          </cell>
          <cell r="AR48">
            <v>43000</v>
          </cell>
          <cell r="AS48">
            <v>44000</v>
          </cell>
          <cell r="AT48">
            <v>24100</v>
          </cell>
          <cell r="AU48">
            <v>26000</v>
          </cell>
          <cell r="AV48">
            <v>18273</v>
          </cell>
          <cell r="AW48">
            <v>23762</v>
          </cell>
          <cell r="AX48">
            <v>38628</v>
          </cell>
          <cell r="AY48">
            <v>30747</v>
          </cell>
          <cell r="AZ48">
            <v>82129</v>
          </cell>
          <cell r="BA48">
            <v>12025</v>
          </cell>
          <cell r="BB48">
            <v>27380</v>
          </cell>
          <cell r="BC48">
            <v>18632</v>
          </cell>
          <cell r="BD48">
            <v>21500</v>
          </cell>
          <cell r="BE48">
            <v>10000</v>
          </cell>
          <cell r="BF48">
            <v>15202</v>
          </cell>
          <cell r="BG48">
            <v>16882</v>
          </cell>
          <cell r="BH48">
            <v>15000</v>
          </cell>
          <cell r="BI48">
            <v>23225</v>
          </cell>
          <cell r="BJ48">
            <v>22000</v>
          </cell>
          <cell r="BK48">
            <v>25000</v>
          </cell>
          <cell r="BL48">
            <v>23705</v>
          </cell>
          <cell r="BN48">
            <v>26000</v>
          </cell>
          <cell r="BO48">
            <v>9998</v>
          </cell>
          <cell r="BP48">
            <v>20471</v>
          </cell>
          <cell r="BQ48">
            <v>12422</v>
          </cell>
          <cell r="BR48">
            <v>24319</v>
          </cell>
          <cell r="BS48">
            <v>35463</v>
          </cell>
          <cell r="BT48">
            <v>38000</v>
          </cell>
          <cell r="BU48">
            <v>25000</v>
          </cell>
          <cell r="BV48">
            <v>38657</v>
          </cell>
          <cell r="BW48">
            <v>22194</v>
          </cell>
          <cell r="BX48">
            <v>27323</v>
          </cell>
          <cell r="BY48">
            <v>26028</v>
          </cell>
          <cell r="BZ48">
            <v>23000</v>
          </cell>
          <cell r="CA48">
            <v>45992</v>
          </cell>
          <cell r="CB48">
            <v>22248</v>
          </cell>
          <cell r="CC48">
            <v>32000</v>
          </cell>
          <cell r="CD48">
            <v>24013</v>
          </cell>
          <cell r="CE48">
            <v>21585</v>
          </cell>
          <cell r="CF48">
            <v>21510</v>
          </cell>
          <cell r="CG48">
            <v>25000</v>
          </cell>
          <cell r="CH48">
            <v>11545</v>
          </cell>
          <cell r="CI48">
            <v>16000</v>
          </cell>
          <cell r="CJ48">
            <v>17550</v>
          </cell>
          <cell r="CK48">
            <v>26304</v>
          </cell>
          <cell r="CL48">
            <v>14125</v>
          </cell>
          <cell r="CM48">
            <v>27000</v>
          </cell>
          <cell r="CN48">
            <v>16182</v>
          </cell>
          <cell r="CO48">
            <v>15000</v>
          </cell>
          <cell r="CP48">
            <v>41500</v>
          </cell>
          <cell r="CQ48">
            <v>19250</v>
          </cell>
          <cell r="CR48">
            <v>23100</v>
          </cell>
          <cell r="CS48">
            <v>23537</v>
          </cell>
          <cell r="CT48">
            <v>12000</v>
          </cell>
          <cell r="CU48">
            <v>20650</v>
          </cell>
          <cell r="CV48">
            <v>34769</v>
          </cell>
          <cell r="CW48">
            <v>21000</v>
          </cell>
          <cell r="CX48">
            <v>10000</v>
          </cell>
          <cell r="CY48">
            <v>10000</v>
          </cell>
          <cell r="CZ48">
            <v>23000</v>
          </cell>
          <cell r="DA48">
            <v>19000</v>
          </cell>
          <cell r="DB48">
            <v>15000</v>
          </cell>
          <cell r="DC48">
            <v>42000</v>
          </cell>
          <cell r="DD48">
            <v>21170</v>
          </cell>
          <cell r="DE48">
            <v>24520</v>
          </cell>
          <cell r="DF48">
            <v>25000</v>
          </cell>
          <cell r="DG48">
            <v>15000</v>
          </cell>
          <cell r="DH48">
            <v>25563</v>
          </cell>
          <cell r="DI48">
            <v>22000</v>
          </cell>
          <cell r="DJ48">
            <v>36450</v>
          </cell>
          <cell r="DK48">
            <v>20870</v>
          </cell>
          <cell r="DL48">
            <v>20000</v>
          </cell>
          <cell r="DM48">
            <v>12000</v>
          </cell>
          <cell r="DN48">
            <v>26000</v>
          </cell>
          <cell r="DO48">
            <v>20000</v>
          </cell>
          <cell r="DP48">
            <v>15000</v>
          </cell>
          <cell r="DQ48">
            <v>21333</v>
          </cell>
          <cell r="DR48">
            <v>15000</v>
          </cell>
          <cell r="DS48">
            <v>31000</v>
          </cell>
          <cell r="DT48">
            <v>43204</v>
          </cell>
          <cell r="DU48">
            <v>17781</v>
          </cell>
          <cell r="DV48">
            <v>16757</v>
          </cell>
          <cell r="DX48">
            <v>23258</v>
          </cell>
          <cell r="DY48">
            <v>18000</v>
          </cell>
          <cell r="DZ48">
            <v>15000</v>
          </cell>
          <cell r="EA48">
            <v>35000</v>
          </cell>
          <cell r="EB48">
            <v>18000</v>
          </cell>
          <cell r="EC48">
            <v>35000</v>
          </cell>
          <cell r="ED48">
            <v>14762</v>
          </cell>
          <cell r="EE48">
            <v>17311</v>
          </cell>
          <cell r="EF48">
            <v>24853</v>
          </cell>
          <cell r="EG48">
            <v>19658</v>
          </cell>
          <cell r="EH48">
            <v>40000</v>
          </cell>
          <cell r="EI48">
            <v>24000</v>
          </cell>
          <cell r="EJ48">
            <v>27350</v>
          </cell>
          <cell r="EK48">
            <v>18971</v>
          </cell>
          <cell r="EL48">
            <v>32000</v>
          </cell>
          <cell r="EM48">
            <v>19000</v>
          </cell>
          <cell r="EN48">
            <v>2000</v>
          </cell>
          <cell r="EO48">
            <v>80000</v>
          </cell>
          <cell r="EP48">
            <v>20000</v>
          </cell>
          <cell r="ER48">
            <v>88000</v>
          </cell>
          <cell r="ES48">
            <v>78000</v>
          </cell>
          <cell r="EU48">
            <v>40308</v>
          </cell>
          <cell r="EV48">
            <v>60749</v>
          </cell>
          <cell r="EW48">
            <v>103180</v>
          </cell>
          <cell r="EX48">
            <v>6789</v>
          </cell>
          <cell r="EY48">
            <v>59716</v>
          </cell>
          <cell r="EZ48">
            <v>43000</v>
          </cell>
          <cell r="FA48">
            <v>351952</v>
          </cell>
          <cell r="FB48">
            <v>30000</v>
          </cell>
          <cell r="FC48">
            <v>26000</v>
          </cell>
          <cell r="FD48">
            <v>25000</v>
          </cell>
          <cell r="FG48">
            <v>58400</v>
          </cell>
          <cell r="FI48">
            <v>70000</v>
          </cell>
          <cell r="FJ48">
            <v>75189</v>
          </cell>
          <cell r="FK48">
            <v>22351</v>
          </cell>
          <cell r="FL48">
            <v>65000</v>
          </cell>
          <cell r="FM48">
            <v>40000</v>
          </cell>
          <cell r="FN48">
            <v>135000</v>
          </cell>
          <cell r="FP48">
            <v>35000</v>
          </cell>
          <cell r="FQ48">
            <v>61000</v>
          </cell>
          <cell r="FR48">
            <v>85000</v>
          </cell>
          <cell r="FT48">
            <v>35000</v>
          </cell>
          <cell r="FU48">
            <v>11000</v>
          </cell>
          <cell r="FV48">
            <v>13600</v>
          </cell>
          <cell r="FW48">
            <v>32000</v>
          </cell>
          <cell r="FX48">
            <v>13891</v>
          </cell>
          <cell r="FY48">
            <v>11143</v>
          </cell>
          <cell r="FZ48">
            <v>18000</v>
          </cell>
          <cell r="GA48">
            <v>20000</v>
          </cell>
          <cell r="GB48">
            <v>30000</v>
          </cell>
          <cell r="GC48">
            <v>16000</v>
          </cell>
          <cell r="GD48">
            <v>20000</v>
          </cell>
          <cell r="GE48">
            <v>56413</v>
          </cell>
          <cell r="GF48">
            <v>44664</v>
          </cell>
          <cell r="GG48">
            <v>58918</v>
          </cell>
          <cell r="GH48">
            <v>21000</v>
          </cell>
          <cell r="GI48">
            <v>11000</v>
          </cell>
        </row>
        <row r="49">
          <cell r="D49">
            <v>47</v>
          </cell>
          <cell r="F49">
            <v>0</v>
          </cell>
          <cell r="AD49">
            <v>0</v>
          </cell>
          <cell r="AG49">
            <v>0</v>
          </cell>
          <cell r="AM49">
            <v>0</v>
          </cell>
          <cell r="BI49">
            <v>0</v>
          </cell>
          <cell r="CF49">
            <v>0</v>
          </cell>
          <cell r="CK49">
            <v>0</v>
          </cell>
          <cell r="CL49">
            <v>0</v>
          </cell>
          <cell r="CZ49">
            <v>0</v>
          </cell>
        </row>
        <row r="50">
          <cell r="D50">
            <v>48</v>
          </cell>
          <cell r="F50">
            <v>0</v>
          </cell>
          <cell r="AD50">
            <v>0</v>
          </cell>
          <cell r="AG50">
            <v>0</v>
          </cell>
          <cell r="AM50">
            <v>0</v>
          </cell>
          <cell r="BI50">
            <v>0</v>
          </cell>
          <cell r="CF50">
            <v>0</v>
          </cell>
          <cell r="CK50">
            <v>0</v>
          </cell>
          <cell r="CL50">
            <v>0</v>
          </cell>
          <cell r="CX50">
            <v>10000</v>
          </cell>
          <cell r="CZ50">
            <v>0</v>
          </cell>
          <cell r="DC50">
            <v>20000</v>
          </cell>
          <cell r="ES50">
            <v>90000</v>
          </cell>
          <cell r="FG50">
            <v>3639</v>
          </cell>
          <cell r="FH50">
            <v>9000</v>
          </cell>
          <cell r="FP50">
            <v>10000</v>
          </cell>
          <cell r="FR50">
            <v>25055</v>
          </cell>
        </row>
        <row r="51">
          <cell r="D51">
            <v>49</v>
          </cell>
          <cell r="F51">
            <v>0</v>
          </cell>
          <cell r="AD51">
            <v>0</v>
          </cell>
          <cell r="AM51">
            <v>0</v>
          </cell>
          <cell r="BI51">
            <v>0</v>
          </cell>
          <cell r="CF51">
            <v>0</v>
          </cell>
          <cell r="CK51">
            <v>0</v>
          </cell>
          <cell r="CL51">
            <v>0</v>
          </cell>
          <cell r="CZ51">
            <v>0</v>
          </cell>
        </row>
        <row r="52">
          <cell r="D52">
            <v>50</v>
          </cell>
          <cell r="F52">
            <v>0</v>
          </cell>
          <cell r="AD52">
            <v>0</v>
          </cell>
          <cell r="AM52">
            <v>0</v>
          </cell>
          <cell r="BI52">
            <v>31905</v>
          </cell>
          <cell r="CF52">
            <v>0</v>
          </cell>
          <cell r="CK52">
            <v>0</v>
          </cell>
          <cell r="CL52">
            <v>0</v>
          </cell>
          <cell r="CZ52">
            <v>53991</v>
          </cell>
          <cell r="EM5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53">
          <cell r="D53">
            <v>51</v>
          </cell>
        </row>
        <row r="54">
          <cell r="D54">
            <v>52</v>
          </cell>
          <cell r="F54">
            <v>6887</v>
          </cell>
          <cell r="I54">
            <v>9682</v>
          </cell>
          <cell r="J54">
            <v>50230</v>
          </cell>
          <cell r="O54">
            <v>0</v>
          </cell>
          <cell r="R54">
            <v>0</v>
          </cell>
          <cell r="V54">
            <v>0</v>
          </cell>
          <cell r="W54">
            <v>0</v>
          </cell>
          <cell r="AG54">
            <v>0</v>
          </cell>
          <cell r="AI54">
            <v>0</v>
          </cell>
          <cell r="AM54">
            <v>0</v>
          </cell>
          <cell r="AX54">
            <v>0</v>
          </cell>
          <cell r="AZ54">
            <v>26502</v>
          </cell>
          <cell r="BB54">
            <v>0</v>
          </cell>
          <cell r="BH54">
            <v>0</v>
          </cell>
          <cell r="BI54">
            <v>0</v>
          </cell>
          <cell r="BK54">
            <v>18000</v>
          </cell>
          <cell r="BP54">
            <v>0</v>
          </cell>
          <cell r="BQ54">
            <v>0</v>
          </cell>
          <cell r="BU54">
            <v>818</v>
          </cell>
          <cell r="BY54">
            <v>0</v>
          </cell>
          <cell r="BZ54">
            <v>0</v>
          </cell>
          <cell r="CF54">
            <v>0</v>
          </cell>
          <cell r="CH54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CI54">
            <v>0</v>
          </cell>
          <cell r="CK54">
            <v>0</v>
          </cell>
          <cell r="CL54">
            <v>0</v>
          </cell>
          <cell r="CO54">
            <v>0</v>
          </cell>
          <cell r="CW54">
            <v>154755</v>
          </cell>
          <cell r="CZ54">
            <v>62196.25</v>
          </cell>
          <cell r="DN54">
            <v>35000</v>
          </cell>
          <cell r="DO54">
            <v>0</v>
          </cell>
          <cell r="DQ54">
            <v>0</v>
          </cell>
          <cell r="DU54">
            <v>89595</v>
          </cell>
          <cell r="EF54">
            <v>0</v>
          </cell>
          <cell r="EG54">
            <v>0</v>
          </cell>
          <cell r="EN54">
            <v>0</v>
          </cell>
          <cell r="EO54">
            <v>97716</v>
          </cell>
          <cell r="EQ54">
            <v>96716</v>
          </cell>
          <cell r="ER54">
            <v>133905</v>
          </cell>
          <cell r="ES54">
            <v>0</v>
          </cell>
          <cell r="EW54">
            <v>27921</v>
          </cell>
          <cell r="EZ54">
            <v>336031</v>
          </cell>
          <cell r="FA54">
            <v>0</v>
          </cell>
          <cell r="FB54">
            <v>109768</v>
          </cell>
          <cell r="FL54">
            <v>320984</v>
          </cell>
          <cell r="FN54">
            <v>0</v>
          </cell>
          <cell r="FT54">
            <v>7290</v>
          </cell>
          <cell r="FW54">
            <v>86560</v>
          </cell>
          <cell r="GA54">
            <v>0</v>
          </cell>
          <cell r="GH54">
            <v>0</v>
          </cell>
        </row>
        <row r="55">
          <cell r="D55">
            <v>53</v>
          </cell>
        </row>
        <row r="56">
          <cell r="D56">
            <v>54</v>
          </cell>
          <cell r="E56">
            <v>325879</v>
          </cell>
          <cell r="F56">
            <v>217610</v>
          </cell>
          <cell r="G56">
            <v>279002</v>
          </cell>
          <cell r="H56">
            <v>272323</v>
          </cell>
          <cell r="I56">
            <v>627148</v>
          </cell>
          <cell r="J56">
            <v>1080698</v>
          </cell>
          <cell r="K56">
            <v>952233</v>
          </cell>
          <cell r="L56">
            <v>1090008</v>
          </cell>
          <cell r="M56">
            <v>729355</v>
          </cell>
          <cell r="N56">
            <v>1187892</v>
          </cell>
          <cell r="O56">
            <v>962610</v>
          </cell>
          <cell r="P56">
            <v>919509</v>
          </cell>
          <cell r="Q56">
            <v>1085100</v>
          </cell>
          <cell r="R56">
            <v>837083</v>
          </cell>
          <cell r="S56">
            <v>1446871</v>
          </cell>
          <cell r="T56">
            <v>980912</v>
          </cell>
          <cell r="U56">
            <v>766109</v>
          </cell>
          <cell r="V56">
            <v>719621</v>
          </cell>
          <cell r="W56">
            <v>1035999</v>
          </cell>
          <cell r="X56">
            <v>1091454</v>
          </cell>
          <cell r="Y56">
            <v>542683</v>
          </cell>
          <cell r="Z56">
            <v>1131628</v>
          </cell>
          <cell r="AA56">
            <v>440355</v>
          </cell>
          <cell r="AB56">
            <v>693043</v>
          </cell>
          <cell r="AC56">
            <v>730579</v>
          </cell>
          <cell r="AD56">
            <v>938565</v>
          </cell>
          <cell r="AE56">
            <v>764083</v>
          </cell>
          <cell r="AF56">
            <v>1040971</v>
          </cell>
          <cell r="AG56">
            <v>1414592</v>
          </cell>
          <cell r="AH56">
            <v>723470</v>
          </cell>
          <cell r="AI56">
            <v>613430</v>
          </cell>
          <cell r="AJ56">
            <v>1366297</v>
          </cell>
          <cell r="AK56">
            <v>1409715</v>
          </cell>
          <cell r="AL56">
            <v>682200</v>
          </cell>
          <cell r="AM56">
            <v>1142454</v>
          </cell>
          <cell r="AN56">
            <v>751749</v>
          </cell>
          <cell r="AO56">
            <v>771320</v>
          </cell>
          <cell r="AP56">
            <v>744213</v>
          </cell>
          <cell r="AQ56">
            <v>893445</v>
          </cell>
          <cell r="AR56">
            <v>1081213</v>
          </cell>
          <cell r="AS56">
            <v>1444511</v>
          </cell>
          <cell r="AT56">
            <v>1248738</v>
          </cell>
          <cell r="AU56">
            <v>752853</v>
          </cell>
          <cell r="AV56">
            <v>665870</v>
          </cell>
          <cell r="AW56">
            <v>1127564</v>
          </cell>
          <cell r="AX56">
            <v>900254</v>
          </cell>
          <cell r="AY56">
            <v>770647</v>
          </cell>
          <cell r="AZ56">
            <v>1193550</v>
          </cell>
          <cell r="BA56">
            <v>1098733</v>
          </cell>
          <cell r="BB56">
            <v>644485</v>
          </cell>
          <cell r="BC56">
            <v>574898</v>
          </cell>
          <cell r="BD56">
            <v>1097285</v>
          </cell>
          <cell r="BE56">
            <v>730139</v>
          </cell>
          <cell r="BF56">
            <v>1014268</v>
          </cell>
          <cell r="BG56">
            <v>712796</v>
          </cell>
          <cell r="BH56">
            <v>1274161</v>
          </cell>
          <cell r="BI56">
            <v>1265903</v>
          </cell>
          <cell r="BJ56">
            <v>909793</v>
          </cell>
          <cell r="BK56">
            <v>688594</v>
          </cell>
          <cell r="BL56">
            <v>918090</v>
          </cell>
          <cell r="BM56">
            <v>844960</v>
          </cell>
          <cell r="BN56">
            <v>793694</v>
          </cell>
          <cell r="BO56">
            <v>595554</v>
          </cell>
          <cell r="BP56">
            <v>894480</v>
          </cell>
          <cell r="BQ56">
            <v>588945</v>
          </cell>
          <cell r="BR56">
            <v>1296543</v>
          </cell>
          <cell r="BS56">
            <v>767336</v>
          </cell>
          <cell r="BT56">
            <v>1539829</v>
          </cell>
          <cell r="BU56">
            <v>1022612</v>
          </cell>
          <cell r="BV56">
            <v>977996</v>
          </cell>
          <cell r="BW56">
            <v>783947</v>
          </cell>
          <cell r="BX56">
            <v>1159750</v>
          </cell>
          <cell r="BY56">
            <v>815348</v>
          </cell>
          <cell r="BZ56">
            <v>783349</v>
          </cell>
          <cell r="CA56">
            <v>964779</v>
          </cell>
          <cell r="CB56">
            <v>742352</v>
          </cell>
          <cell r="CC56">
            <v>611881</v>
          </cell>
          <cell r="CD56">
            <v>874102</v>
          </cell>
          <cell r="CE56">
            <v>353477</v>
          </cell>
          <cell r="CF56">
            <v>746484</v>
          </cell>
          <cell r="CG56">
            <v>1028751</v>
          </cell>
          <cell r="CH56">
            <v>591062</v>
          </cell>
          <cell r="CI56">
            <v>652621</v>
          </cell>
          <cell r="CJ56">
            <v>657099</v>
          </cell>
          <cell r="CK56">
            <v>786518</v>
          </cell>
          <cell r="CL56">
            <v>1187369</v>
          </cell>
          <cell r="CM56">
            <v>789444</v>
          </cell>
          <cell r="CN56">
            <v>704447</v>
          </cell>
          <cell r="CO56">
            <v>609455</v>
          </cell>
          <cell r="CP56">
            <v>1637985</v>
          </cell>
          <cell r="CQ56">
            <v>1228409</v>
          </cell>
          <cell r="CR56">
            <v>1022936</v>
          </cell>
          <cell r="CS56">
            <v>925718</v>
          </cell>
          <cell r="CT56">
            <v>461288</v>
          </cell>
          <cell r="CU56">
            <v>446909</v>
          </cell>
          <cell r="CV56">
            <v>940979</v>
          </cell>
          <cell r="CW56">
            <v>625483</v>
          </cell>
          <cell r="CX56">
            <v>1128465</v>
          </cell>
          <cell r="CY56">
            <v>791073</v>
          </cell>
          <cell r="CZ56">
            <v>971926</v>
          </cell>
          <cell r="DA56">
            <v>764230</v>
          </cell>
          <cell r="DB56">
            <v>471091</v>
          </cell>
          <cell r="DC56">
            <v>1015053</v>
          </cell>
          <cell r="DD56">
            <v>645893</v>
          </cell>
          <cell r="DE56">
            <v>1030333</v>
          </cell>
          <cell r="DF56">
            <v>661271</v>
          </cell>
          <cell r="DG56">
            <v>687930</v>
          </cell>
          <cell r="DH56">
            <v>663557</v>
          </cell>
          <cell r="DI56">
            <v>535334</v>
          </cell>
          <cell r="DJ56">
            <v>1236088</v>
          </cell>
          <cell r="DK56">
            <v>646553</v>
          </cell>
          <cell r="DL56">
            <v>593740</v>
          </cell>
          <cell r="DM56">
            <v>499823</v>
          </cell>
          <cell r="DN56">
            <v>1159188</v>
          </cell>
          <cell r="DO56">
            <v>724656</v>
          </cell>
          <cell r="DP56">
            <v>561518</v>
          </cell>
          <cell r="DQ56">
            <v>588954</v>
          </cell>
          <cell r="DR56">
            <v>1134540</v>
          </cell>
          <cell r="DS56">
            <v>1051477</v>
          </cell>
          <cell r="DT56">
            <v>517826</v>
          </cell>
          <cell r="DU56">
            <v>628810</v>
          </cell>
          <cell r="DV56">
            <v>618008</v>
          </cell>
          <cell r="DW56">
            <v>1094442</v>
          </cell>
          <cell r="DX56">
            <v>661388</v>
          </cell>
          <cell r="DY56">
            <v>1093891</v>
          </cell>
          <cell r="DZ56">
            <v>1087188</v>
          </cell>
          <cell r="EA56">
            <v>782094</v>
          </cell>
          <cell r="EC56">
            <v>865122</v>
          </cell>
          <cell r="ED56">
            <v>1105577</v>
          </cell>
          <cell r="EE56">
            <v>761020</v>
          </cell>
          <cell r="EF56">
            <v>1241848</v>
          </cell>
          <cell r="EG56">
            <v>951327</v>
          </cell>
          <cell r="EH56">
            <v>944499</v>
          </cell>
          <cell r="EI56">
            <v>1031110</v>
          </cell>
          <cell r="EJ56">
            <v>920152</v>
          </cell>
          <cell r="EK56">
            <v>694918</v>
          </cell>
          <cell r="EL56">
            <v>1291729</v>
          </cell>
          <cell r="EM56">
            <v>1180554</v>
          </cell>
          <cell r="EN56">
            <v>1094318</v>
          </cell>
          <cell r="EO56">
            <v>7614004</v>
          </cell>
          <cell r="EP56">
            <v>0</v>
          </cell>
          <cell r="ER56">
            <v>5634335</v>
          </cell>
          <cell r="ES56">
            <v>5912068</v>
          </cell>
          <cell r="EU56">
            <v>2363767</v>
          </cell>
          <cell r="EV56">
            <v>3153796</v>
          </cell>
          <cell r="EW56">
            <v>6995072</v>
          </cell>
          <cell r="EX56">
            <v>5732853</v>
          </cell>
          <cell r="EY56">
            <v>4097903</v>
          </cell>
          <cell r="EZ56">
            <v>3223052</v>
          </cell>
          <cell r="FA56">
            <v>4319542</v>
          </cell>
          <cell r="FB56">
            <v>4873468</v>
          </cell>
          <cell r="FC56">
            <v>3525855</v>
          </cell>
          <cell r="FD56">
            <v>3391032</v>
          </cell>
          <cell r="FH56">
            <v>5237613</v>
          </cell>
          <cell r="FI56">
            <v>3763757</v>
          </cell>
          <cell r="FJ56">
            <v>5392521</v>
          </cell>
          <cell r="FL56">
            <v>5400797</v>
          </cell>
          <cell r="FM56">
            <v>2457089</v>
          </cell>
          <cell r="FN56">
            <v>4197288</v>
          </cell>
          <cell r="FP56">
            <v>3325994</v>
          </cell>
          <cell r="FQ56">
            <v>4478167</v>
          </cell>
          <cell r="FS56">
            <v>4168919</v>
          </cell>
          <cell r="FT56">
            <v>1528613</v>
          </cell>
          <cell r="FU56">
            <v>766607</v>
          </cell>
          <cell r="FV56">
            <v>2132404</v>
          </cell>
          <cell r="FW56">
            <v>869259</v>
          </cell>
          <cell r="FX56">
            <v>747619</v>
          </cell>
          <cell r="FY56">
            <v>414322</v>
          </cell>
          <cell r="FZ56">
            <v>756283</v>
          </cell>
          <cell r="GA56">
            <v>1087783</v>
          </cell>
          <cell r="GB56">
            <v>1348321</v>
          </cell>
          <cell r="GC56">
            <v>915404</v>
          </cell>
          <cell r="GD56">
            <v>880826</v>
          </cell>
          <cell r="GE56">
            <v>1279352</v>
          </cell>
          <cell r="GF56">
            <v>1095349</v>
          </cell>
          <cell r="GG56">
            <v>1346320</v>
          </cell>
          <cell r="GH56">
            <v>1663647</v>
          </cell>
        </row>
        <row r="57">
          <cell r="D57">
            <v>55</v>
          </cell>
        </row>
        <row r="58">
          <cell r="D58">
            <v>56</v>
          </cell>
          <cell r="E58">
            <v>329592</v>
          </cell>
          <cell r="F58">
            <v>243179</v>
          </cell>
          <cell r="G58">
            <v>282129</v>
          </cell>
          <cell r="H58">
            <v>287156</v>
          </cell>
          <cell r="I58">
            <v>630850</v>
          </cell>
          <cell r="J58">
            <v>1109498</v>
          </cell>
          <cell r="K58">
            <v>985790</v>
          </cell>
          <cell r="L58">
            <v>1075374</v>
          </cell>
          <cell r="M58">
            <v>733970</v>
          </cell>
          <cell r="N58">
            <v>1241877</v>
          </cell>
          <cell r="O58">
            <v>1034355</v>
          </cell>
          <cell r="P58">
            <v>949469</v>
          </cell>
          <cell r="Q58">
            <v>1127868</v>
          </cell>
          <cell r="R58">
            <v>871122</v>
          </cell>
          <cell r="S58">
            <v>1512208</v>
          </cell>
          <cell r="T58">
            <v>1024331</v>
          </cell>
          <cell r="U58">
            <v>791445</v>
          </cell>
          <cell r="V58">
            <v>755331</v>
          </cell>
          <cell r="W58">
            <v>1072676</v>
          </cell>
          <cell r="X58">
            <v>1137982</v>
          </cell>
          <cell r="Y58">
            <v>561776</v>
          </cell>
          <cell r="Z58">
            <v>1164042</v>
          </cell>
          <cell r="AA58">
            <v>459876</v>
          </cell>
          <cell r="AB58">
            <v>679970</v>
          </cell>
          <cell r="AC58">
            <v>772763</v>
          </cell>
          <cell r="AD58">
            <v>941689</v>
          </cell>
          <cell r="AE58">
            <v>796379</v>
          </cell>
          <cell r="AF58">
            <v>1069566</v>
          </cell>
          <cell r="AG58">
            <v>1471318</v>
          </cell>
          <cell r="AH58">
            <v>709468</v>
          </cell>
          <cell r="AI58">
            <v>617604</v>
          </cell>
          <cell r="AJ58">
            <v>1415352</v>
          </cell>
          <cell r="AK58">
            <v>1458962</v>
          </cell>
          <cell r="AL58">
            <v>687784</v>
          </cell>
          <cell r="AM58">
            <v>1183943</v>
          </cell>
          <cell r="AN58">
            <v>782968</v>
          </cell>
          <cell r="AO58">
            <v>810945</v>
          </cell>
          <cell r="AP58">
            <v>769597</v>
          </cell>
          <cell r="AQ58">
            <v>910390</v>
          </cell>
          <cell r="AR58">
            <v>1131513</v>
          </cell>
          <cell r="AS58">
            <v>1496121</v>
          </cell>
          <cell r="AT58">
            <v>1294433</v>
          </cell>
          <cell r="AU58">
            <v>788861</v>
          </cell>
          <cell r="AV58">
            <v>692996</v>
          </cell>
          <cell r="AW58">
            <v>1146058</v>
          </cell>
          <cell r="AX58">
            <v>933622</v>
          </cell>
          <cell r="AY58">
            <v>781780</v>
          </cell>
          <cell r="AZ58">
            <v>1237267</v>
          </cell>
          <cell r="BA58">
            <v>1131831</v>
          </cell>
          <cell r="BB58">
            <v>656381</v>
          </cell>
          <cell r="BC58">
            <v>579757</v>
          </cell>
          <cell r="BD58">
            <v>1145790</v>
          </cell>
          <cell r="BE58">
            <v>757098</v>
          </cell>
          <cell r="BF58">
            <v>1024539</v>
          </cell>
          <cell r="BG58">
            <v>719709</v>
          </cell>
          <cell r="BH58">
            <v>1313028</v>
          </cell>
          <cell r="BI58">
            <v>1296388</v>
          </cell>
          <cell r="BJ58">
            <v>945080</v>
          </cell>
          <cell r="BK58">
            <v>719769</v>
          </cell>
          <cell r="BL58">
            <v>959573</v>
          </cell>
          <cell r="BM58">
            <v>821317</v>
          </cell>
          <cell r="BN58">
            <v>820238</v>
          </cell>
          <cell r="BO58">
            <v>575221</v>
          </cell>
          <cell r="BP58">
            <v>911089</v>
          </cell>
          <cell r="BQ58">
            <v>612800</v>
          </cell>
          <cell r="BR58">
            <v>1342087</v>
          </cell>
          <cell r="BS58">
            <v>784280</v>
          </cell>
          <cell r="BT58">
            <v>1600493</v>
          </cell>
          <cell r="BU58">
            <v>991165</v>
          </cell>
          <cell r="BV58">
            <v>1012353</v>
          </cell>
          <cell r="BW58">
            <v>788300</v>
          </cell>
          <cell r="BX58">
            <v>1164826</v>
          </cell>
          <cell r="BY58">
            <v>840929</v>
          </cell>
          <cell r="BZ58">
            <v>823433</v>
          </cell>
          <cell r="CA58">
            <v>1001038</v>
          </cell>
          <cell r="CB58">
            <v>746122</v>
          </cell>
          <cell r="CC58">
            <v>631409</v>
          </cell>
          <cell r="CD58">
            <v>910924</v>
          </cell>
          <cell r="CE58">
            <v>356067</v>
          </cell>
          <cell r="CF58">
            <v>777640</v>
          </cell>
          <cell r="CG58">
            <v>1054350</v>
          </cell>
          <cell r="CH58">
            <v>616767</v>
          </cell>
          <cell r="CI58">
            <v>666284</v>
          </cell>
          <cell r="CJ58">
            <v>681425</v>
          </cell>
          <cell r="CK58">
            <v>805135</v>
          </cell>
          <cell r="CL58">
            <v>1234318</v>
          </cell>
          <cell r="CM58">
            <v>824130</v>
          </cell>
          <cell r="CN58">
            <v>700691</v>
          </cell>
          <cell r="CO58">
            <v>629703</v>
          </cell>
          <cell r="CP58">
            <v>1671065</v>
          </cell>
          <cell r="CQ58">
            <v>1282316</v>
          </cell>
          <cell r="CR58">
            <v>1033859</v>
          </cell>
          <cell r="CS58">
            <v>933889</v>
          </cell>
          <cell r="CT58">
            <v>463768</v>
          </cell>
          <cell r="CU58">
            <v>468457</v>
          </cell>
          <cell r="CV58">
            <v>986047</v>
          </cell>
          <cell r="CW58">
            <v>659254</v>
          </cell>
          <cell r="CX58">
            <v>1174869</v>
          </cell>
          <cell r="CY58">
            <v>817302</v>
          </cell>
          <cell r="CZ58">
            <v>1009790</v>
          </cell>
          <cell r="DA58">
            <v>735851</v>
          </cell>
          <cell r="DB58">
            <v>480932</v>
          </cell>
          <cell r="DC58">
            <v>1056819</v>
          </cell>
          <cell r="DD58">
            <v>654190</v>
          </cell>
          <cell r="DE58">
            <v>1075486</v>
          </cell>
          <cell r="DF58">
            <v>698439</v>
          </cell>
          <cell r="DG58">
            <v>715992</v>
          </cell>
          <cell r="DH58">
            <v>657213</v>
          </cell>
          <cell r="DI58">
            <v>555722</v>
          </cell>
          <cell r="DJ58">
            <v>1277591</v>
          </cell>
          <cell r="DK58">
            <v>674846</v>
          </cell>
          <cell r="DL58">
            <v>623919</v>
          </cell>
          <cell r="DM58">
            <v>504425</v>
          </cell>
          <cell r="DN58">
            <v>1199603</v>
          </cell>
          <cell r="DO58">
            <v>756735</v>
          </cell>
          <cell r="DP58">
            <v>589631</v>
          </cell>
          <cell r="DQ58">
            <v>607586</v>
          </cell>
          <cell r="DR58">
            <v>1188313</v>
          </cell>
          <cell r="DS58">
            <v>1101595</v>
          </cell>
          <cell r="DT58">
            <v>522028</v>
          </cell>
          <cell r="DU58">
            <v>657862</v>
          </cell>
          <cell r="DV58">
            <v>638315</v>
          </cell>
          <cell r="DW58">
            <v>1127226</v>
          </cell>
          <cell r="DX58">
            <v>716443</v>
          </cell>
          <cell r="DY58">
            <v>1139035</v>
          </cell>
          <cell r="DZ58">
            <v>1144976</v>
          </cell>
          <cell r="EA58">
            <v>821136</v>
          </cell>
          <cell r="EC58">
            <v>928268</v>
          </cell>
          <cell r="ED58">
            <v>1155056</v>
          </cell>
          <cell r="EE58">
            <v>792546</v>
          </cell>
          <cell r="EF58">
            <v>1289143</v>
          </cell>
          <cell r="EG58">
            <v>981212</v>
          </cell>
          <cell r="EH58">
            <v>991086</v>
          </cell>
          <cell r="EI58">
            <v>1076337</v>
          </cell>
          <cell r="EJ58">
            <v>948802</v>
          </cell>
          <cell r="EK58">
            <v>725781</v>
          </cell>
          <cell r="EL58">
            <v>1329501</v>
          </cell>
          <cell r="EM58">
            <v>1231287</v>
          </cell>
          <cell r="EN58">
            <v>1142056</v>
          </cell>
          <cell r="EO58">
            <v>7921773</v>
          </cell>
          <cell r="EP58">
            <v>0</v>
          </cell>
          <cell r="ER58">
            <v>5840625</v>
          </cell>
          <cell r="ES58">
            <v>6143072</v>
          </cell>
          <cell r="EU58">
            <v>2450263</v>
          </cell>
          <cell r="EV58">
            <v>3293369</v>
          </cell>
          <cell r="EW58">
            <v>7283020</v>
          </cell>
          <cell r="EX58">
            <v>5977136</v>
          </cell>
          <cell r="EY58">
            <v>4290491</v>
          </cell>
          <cell r="EZ58">
            <v>3346407</v>
          </cell>
          <cell r="FA58">
            <v>4516429</v>
          </cell>
          <cell r="FB58">
            <v>5098375</v>
          </cell>
          <cell r="FC58">
            <v>3691786</v>
          </cell>
          <cell r="FD58">
            <v>3488496</v>
          </cell>
          <cell r="FH58">
            <v>5642399</v>
          </cell>
          <cell r="FI58">
            <v>3899028</v>
          </cell>
          <cell r="FJ58">
            <v>5586553</v>
          </cell>
          <cell r="FL58">
            <v>5638636</v>
          </cell>
          <cell r="FM58">
            <v>2573798</v>
          </cell>
          <cell r="FN58">
            <v>4374172</v>
          </cell>
          <cell r="FP58">
            <v>3393900</v>
          </cell>
          <cell r="FQ58">
            <v>4723001</v>
          </cell>
          <cell r="FS58">
            <v>4329635</v>
          </cell>
          <cell r="FT58">
            <v>1596995</v>
          </cell>
          <cell r="FU58">
            <v>736288</v>
          </cell>
          <cell r="FV58">
            <v>2229302</v>
          </cell>
          <cell r="FW58">
            <v>902670</v>
          </cell>
          <cell r="FX58">
            <v>778074</v>
          </cell>
          <cell r="FY58">
            <v>432611</v>
          </cell>
          <cell r="FZ58">
            <v>764325</v>
          </cell>
          <cell r="GA58">
            <v>1165722</v>
          </cell>
          <cell r="GB58">
            <v>1388522</v>
          </cell>
          <cell r="GC58">
            <v>946825</v>
          </cell>
          <cell r="GD58">
            <v>887362</v>
          </cell>
          <cell r="GE58">
            <v>1315369</v>
          </cell>
          <cell r="GF58">
            <v>1133042</v>
          </cell>
          <cell r="GG58">
            <v>1372514</v>
          </cell>
          <cell r="GH58">
            <v>1710017</v>
          </cell>
        </row>
        <row r="59">
          <cell r="D59">
            <v>57</v>
          </cell>
        </row>
        <row r="60">
          <cell r="D60">
            <v>58</v>
          </cell>
          <cell r="E60" t="str">
            <v>yes</v>
          </cell>
          <cell r="F60" t="str">
            <v>Yes</v>
          </cell>
          <cell r="G60" t="str">
            <v>Yes</v>
          </cell>
          <cell r="H60" t="str">
            <v>No</v>
          </cell>
          <cell r="I60" t="str">
            <v>Yes</v>
          </cell>
          <cell r="J60" t="str">
            <v>Yes</v>
          </cell>
          <cell r="K60" t="str">
            <v>Yes</v>
          </cell>
          <cell r="L60" t="str">
            <v>Yes</v>
          </cell>
          <cell r="M60" t="str">
            <v>Yes</v>
          </cell>
          <cell r="N60" t="str">
            <v>Yes</v>
          </cell>
          <cell r="O60" t="str">
            <v>Yes</v>
          </cell>
          <cell r="P60" t="str">
            <v>Yes</v>
          </cell>
          <cell r="Q60" t="str">
            <v>No</v>
          </cell>
          <cell r="R60" t="str">
            <v>Yes</v>
          </cell>
          <cell r="S60" t="str">
            <v>No</v>
          </cell>
          <cell r="T60" t="str">
            <v>No</v>
          </cell>
          <cell r="U60" t="str">
            <v>No</v>
          </cell>
          <cell r="V60" t="str">
            <v>Yes</v>
          </cell>
          <cell r="W60" t="str">
            <v>No</v>
          </cell>
          <cell r="X60" t="str">
            <v>yes</v>
          </cell>
          <cell r="Y60" t="str">
            <v>No</v>
          </cell>
          <cell r="Z60" t="str">
            <v>Yes</v>
          </cell>
          <cell r="AA60" t="str">
            <v>Yes</v>
          </cell>
          <cell r="AB60" t="str">
            <v>yes</v>
          </cell>
          <cell r="AD60" t="str">
            <v>No</v>
          </cell>
          <cell r="AE60" t="str">
            <v>No</v>
          </cell>
          <cell r="AF60" t="str">
            <v>yes</v>
          </cell>
          <cell r="AG60" t="str">
            <v>Yes</v>
          </cell>
          <cell r="AH60" t="str">
            <v>Yes</v>
          </cell>
          <cell r="AI60" t="str">
            <v>Yes</v>
          </cell>
          <cell r="AJ60" t="str">
            <v>Yes</v>
          </cell>
          <cell r="AK60" t="str">
            <v>Yes</v>
          </cell>
          <cell r="AL60" t="str">
            <v>Yes</v>
          </cell>
          <cell r="AM60" t="str">
            <v>Yes</v>
          </cell>
          <cell r="AN60" t="str">
            <v>No</v>
          </cell>
          <cell r="AO60" t="str">
            <v>Yes</v>
          </cell>
          <cell r="AP60" t="str">
            <v>Yes</v>
          </cell>
          <cell r="AQ60" t="str">
            <v>Yes</v>
          </cell>
          <cell r="AR60" t="str">
            <v>No</v>
          </cell>
          <cell r="AS60" t="str">
            <v>No</v>
          </cell>
          <cell r="AT60" t="str">
            <v>No</v>
          </cell>
          <cell r="AU60" t="str">
            <v>Yes</v>
          </cell>
          <cell r="AV60" t="str">
            <v>No</v>
          </cell>
          <cell r="AW60" t="str">
            <v>Yes</v>
          </cell>
          <cell r="AX60" t="str">
            <v>Yes</v>
          </cell>
          <cell r="AY60" t="str">
            <v>No</v>
          </cell>
          <cell r="AZ60" t="str">
            <v>Yes</v>
          </cell>
          <cell r="BA60" t="str">
            <v>No</v>
          </cell>
          <cell r="BB60" t="str">
            <v>Yes</v>
          </cell>
          <cell r="BC60" t="str">
            <v>Yes</v>
          </cell>
          <cell r="BD60" t="str">
            <v>Yes</v>
          </cell>
          <cell r="BE60" t="str">
            <v>Yes</v>
          </cell>
          <cell r="BF60" t="str">
            <v>Yes</v>
          </cell>
          <cell r="BG60" t="str">
            <v>Yes</v>
          </cell>
          <cell r="BH60" t="str">
            <v>yes</v>
          </cell>
          <cell r="BI60" t="str">
            <v>Yes</v>
          </cell>
          <cell r="BJ60" t="str">
            <v>Yes</v>
          </cell>
          <cell r="BK60" t="str">
            <v>yes</v>
          </cell>
          <cell r="BL60" t="str">
            <v>Yes</v>
          </cell>
          <cell r="BM60" t="str">
            <v>Yes</v>
          </cell>
          <cell r="BN60" t="str">
            <v>Yes</v>
          </cell>
          <cell r="BO60" t="str">
            <v>Yes</v>
          </cell>
          <cell r="BP60" t="str">
            <v>Yes</v>
          </cell>
          <cell r="BQ60" t="str">
            <v>Yes</v>
          </cell>
          <cell r="BR60" t="str">
            <v>Yes</v>
          </cell>
          <cell r="BS60" t="str">
            <v>Yes</v>
          </cell>
          <cell r="BT60" t="str">
            <v>Yes</v>
          </cell>
          <cell r="BU60" t="str">
            <v>Yes</v>
          </cell>
          <cell r="BV60" t="str">
            <v>Yes</v>
          </cell>
          <cell r="BW60" t="str">
            <v>Yes</v>
          </cell>
          <cell r="BX60" t="str">
            <v>yes</v>
          </cell>
          <cell r="BY60" t="str">
            <v>Yes</v>
          </cell>
          <cell r="BZ60" t="str">
            <v>Yes</v>
          </cell>
          <cell r="CA60" t="str">
            <v>No</v>
          </cell>
          <cell r="CB60" t="str">
            <v>yes</v>
          </cell>
          <cell r="CC60" t="str">
            <v>yes</v>
          </cell>
          <cell r="CD60" t="str">
            <v>Yes</v>
          </cell>
          <cell r="CE60" t="str">
            <v>Yes</v>
          </cell>
          <cell r="CF60" t="str">
            <v>No</v>
          </cell>
          <cell r="CG60" t="str">
            <v>Yes</v>
          </cell>
          <cell r="CH60" t="str">
            <v>Requested</v>
          </cell>
          <cell r="CI60" t="str">
            <v>Yes</v>
          </cell>
          <cell r="CJ60" t="str">
            <v>yes</v>
          </cell>
          <cell r="CK60" t="str">
            <v>No</v>
          </cell>
          <cell r="CL60" t="str">
            <v>No</v>
          </cell>
          <cell r="CM60" t="str">
            <v>yes</v>
          </cell>
          <cell r="CN60" t="str">
            <v>Yes</v>
          </cell>
          <cell r="CO60" t="str">
            <v>No</v>
          </cell>
          <cell r="CP60" t="str">
            <v>yes</v>
          </cell>
          <cell r="CQ60" t="str">
            <v>Yes</v>
          </cell>
          <cell r="CR60" t="str">
            <v>Yes</v>
          </cell>
          <cell r="CS60" t="str">
            <v>Yes</v>
          </cell>
          <cell r="CT60" t="str">
            <v>yes</v>
          </cell>
          <cell r="CU60" t="str">
            <v>Yes</v>
          </cell>
          <cell r="CV60" t="str">
            <v>yes</v>
          </cell>
          <cell r="CW60" t="str">
            <v>No</v>
          </cell>
          <cell r="CY60" t="str">
            <v>Yes</v>
          </cell>
          <cell r="CZ60" t="str">
            <v>No</v>
          </cell>
          <cell r="DA60" t="str">
            <v>yes</v>
          </cell>
          <cell r="DB60" t="str">
            <v>Yes</v>
          </cell>
          <cell r="DC60" t="str">
            <v>no</v>
          </cell>
          <cell r="DD60" t="str">
            <v>Yes</v>
          </cell>
          <cell r="DE60" t="str">
            <v>No</v>
          </cell>
          <cell r="DF60" t="str">
            <v>Yes</v>
          </cell>
          <cell r="DG60" t="str">
            <v>Yes</v>
          </cell>
          <cell r="DH60" t="str">
            <v>Yes</v>
          </cell>
          <cell r="DI60" t="str">
            <v>Yes</v>
          </cell>
          <cell r="DJ60" t="str">
            <v>Yes</v>
          </cell>
          <cell r="DK60" t="str">
            <v>Yes</v>
          </cell>
          <cell r="DL60" t="str">
            <v>Yes</v>
          </cell>
          <cell r="DM60" t="str">
            <v>Yes</v>
          </cell>
          <cell r="DN60" t="str">
            <v>Yes</v>
          </cell>
          <cell r="DO60" t="str">
            <v>Yes</v>
          </cell>
          <cell r="DP60" t="str">
            <v>Yes</v>
          </cell>
          <cell r="DQ60" t="str">
            <v>No</v>
          </cell>
          <cell r="DS60" t="str">
            <v>yes</v>
          </cell>
          <cell r="DT60" t="str">
            <v>Yes</v>
          </cell>
          <cell r="DU60" t="str">
            <v>Yes</v>
          </cell>
          <cell r="DV60" t="str">
            <v>Yes</v>
          </cell>
          <cell r="DW60" t="str">
            <v>yes</v>
          </cell>
          <cell r="DX60" t="str">
            <v>No</v>
          </cell>
          <cell r="DY60" t="str">
            <v>Yes</v>
          </cell>
          <cell r="DZ60" t="str">
            <v>NO</v>
          </cell>
          <cell r="EA60" t="str">
            <v>NO</v>
          </cell>
          <cell r="EB60" t="str">
            <v>Yes</v>
          </cell>
          <cell r="EC60" t="str">
            <v>Yes</v>
          </cell>
          <cell r="ED60" t="str">
            <v>No</v>
          </cell>
          <cell r="EE60" t="str">
            <v>yes</v>
          </cell>
          <cell r="EF60" t="str">
            <v>Yes</v>
          </cell>
          <cell r="EG60" t="str">
            <v>Yes</v>
          </cell>
          <cell r="EH60" t="str">
            <v>Yes</v>
          </cell>
          <cell r="EI60" t="str">
            <v>yes</v>
          </cell>
          <cell r="EJ60" t="str">
            <v>yes</v>
          </cell>
          <cell r="EK60" t="str">
            <v>yes</v>
          </cell>
          <cell r="EL60" t="str">
            <v>yes</v>
          </cell>
          <cell r="EM60" t="str">
            <v>Yes</v>
          </cell>
          <cell r="EN60" t="str">
            <v>No</v>
          </cell>
          <cell r="EO60" t="str">
            <v>Yes</v>
          </cell>
          <cell r="EP60" t="str">
            <v>No</v>
          </cell>
          <cell r="EQ60" t="str">
            <v>Yes</v>
          </cell>
          <cell r="ER60" t="str">
            <v>Yes</v>
          </cell>
          <cell r="ES60" t="str">
            <v>Yes</v>
          </cell>
          <cell r="EU60" t="str">
            <v>yes</v>
          </cell>
          <cell r="EV60" t="str">
            <v>yes</v>
          </cell>
          <cell r="EW60" t="str">
            <v>Yes</v>
          </cell>
          <cell r="EX60" t="str">
            <v>Yes</v>
          </cell>
          <cell r="EY60" t="str">
            <v>Yes</v>
          </cell>
          <cell r="EZ60" t="str">
            <v>Yes</v>
          </cell>
          <cell r="FA60" t="str">
            <v>No</v>
          </cell>
          <cell r="FB60" t="str">
            <v>Yes</v>
          </cell>
          <cell r="FC60" t="str">
            <v>Yes</v>
          </cell>
          <cell r="FD60" t="str">
            <v>No</v>
          </cell>
          <cell r="FG60" t="str">
            <v>No</v>
          </cell>
          <cell r="FH60" t="str">
            <v>Not yet</v>
          </cell>
          <cell r="FI60" t="str">
            <v>No</v>
          </cell>
          <cell r="FJ60" t="str">
            <v>No</v>
          </cell>
          <cell r="FK60" t="str">
            <v>Yes</v>
          </cell>
          <cell r="FL60" t="str">
            <v>Yes</v>
          </cell>
          <cell r="FM60" t="str">
            <v>Yes</v>
          </cell>
          <cell r="FN60" t="str">
            <v>Yes</v>
          </cell>
          <cell r="FP60" t="str">
            <v>Yes</v>
          </cell>
          <cell r="FQ60" t="str">
            <v>YES</v>
          </cell>
          <cell r="FT60" t="str">
            <v>Yes</v>
          </cell>
          <cell r="FU60" t="str">
            <v>Yes</v>
          </cell>
          <cell r="FV60" t="str">
            <v>yes</v>
          </cell>
          <cell r="FX60" t="str">
            <v>Yes</v>
          </cell>
          <cell r="FY60" t="str">
            <v>Yes</v>
          </cell>
          <cell r="FZ60" t="str">
            <v>Yes</v>
          </cell>
          <cell r="GA60" t="str">
            <v>No</v>
          </cell>
          <cell r="GB60" t="str">
            <v>yes</v>
          </cell>
          <cell r="GC60" t="str">
            <v>Yes</v>
          </cell>
          <cell r="GD60" t="str">
            <v>Yes</v>
          </cell>
          <cell r="GE60" t="str">
            <v>Yes</v>
          </cell>
          <cell r="GF60" t="str">
            <v>yes</v>
          </cell>
          <cell r="GG60" t="str">
            <v>yes</v>
          </cell>
          <cell r="GH60" t="str">
            <v>No</v>
          </cell>
        </row>
        <row r="61">
          <cell r="D61">
            <v>59</v>
          </cell>
        </row>
        <row r="62">
          <cell r="D62">
            <v>60</v>
          </cell>
        </row>
        <row r="63">
          <cell r="D63">
            <v>61</v>
          </cell>
          <cell r="E63">
            <v>52688</v>
          </cell>
          <cell r="F63">
            <v>101580</v>
          </cell>
          <cell r="G63">
            <v>39101</v>
          </cell>
          <cell r="H63">
            <v>33677</v>
          </cell>
          <cell r="I63">
            <v>80316</v>
          </cell>
          <cell r="J63">
            <v>142333</v>
          </cell>
          <cell r="K63">
            <v>69309</v>
          </cell>
          <cell r="L63">
            <v>147673</v>
          </cell>
          <cell r="M63">
            <v>160135</v>
          </cell>
          <cell r="N63">
            <v>317097</v>
          </cell>
          <cell r="O63">
            <v>244769</v>
          </cell>
          <cell r="P63">
            <v>125401</v>
          </cell>
          <cell r="Q63">
            <v>120142</v>
          </cell>
          <cell r="R63">
            <v>95293</v>
          </cell>
          <cell r="S63">
            <v>240392</v>
          </cell>
          <cell r="T63">
            <v>181433</v>
          </cell>
          <cell r="U63">
            <v>79016</v>
          </cell>
          <cell r="V63">
            <v>187753</v>
          </cell>
          <cell r="W63">
            <v>123642</v>
          </cell>
          <cell r="X63">
            <v>110952</v>
          </cell>
          <cell r="Y63">
            <v>99807</v>
          </cell>
          <cell r="Z63">
            <v>218200</v>
          </cell>
          <cell r="AA63">
            <v>69447</v>
          </cell>
          <cell r="AB63">
            <v>246851</v>
          </cell>
          <cell r="AC63">
            <v>262406</v>
          </cell>
          <cell r="AD63">
            <v>125413</v>
          </cell>
          <cell r="AE63">
            <v>105549</v>
          </cell>
          <cell r="AF63">
            <v>231433</v>
          </cell>
          <cell r="AG63">
            <v>182778</v>
          </cell>
          <cell r="AH63">
            <v>107769</v>
          </cell>
          <cell r="AI63">
            <v>86265</v>
          </cell>
          <cell r="AJ63">
            <v>237767</v>
          </cell>
          <cell r="AK63">
            <v>177446</v>
          </cell>
          <cell r="AL63">
            <v>177243</v>
          </cell>
          <cell r="AM63">
            <v>201576</v>
          </cell>
          <cell r="AN63">
            <v>115424</v>
          </cell>
          <cell r="AO63">
            <v>243384</v>
          </cell>
          <cell r="AP63">
            <v>287166</v>
          </cell>
          <cell r="AQ63">
            <v>285482</v>
          </cell>
          <cell r="AR63">
            <v>171262</v>
          </cell>
          <cell r="AS63">
            <v>341709</v>
          </cell>
          <cell r="AT63">
            <v>239426</v>
          </cell>
          <cell r="AU63">
            <v>92996</v>
          </cell>
          <cell r="AV63">
            <v>105035</v>
          </cell>
          <cell r="AW63">
            <v>144594</v>
          </cell>
          <cell r="AX63">
            <v>191900</v>
          </cell>
          <cell r="AY63">
            <v>168496</v>
          </cell>
          <cell r="AZ63">
            <v>266526</v>
          </cell>
          <cell r="BA63">
            <v>263034</v>
          </cell>
          <cell r="BB63">
            <v>102976</v>
          </cell>
          <cell r="BC63">
            <v>92704</v>
          </cell>
          <cell r="BD63">
            <v>329832</v>
          </cell>
          <cell r="BE63">
            <v>155735</v>
          </cell>
          <cell r="BF63">
            <v>188544</v>
          </cell>
          <cell r="BG63">
            <v>108162</v>
          </cell>
          <cell r="BH63">
            <v>181032</v>
          </cell>
          <cell r="BI63">
            <v>295854.99</v>
          </cell>
          <cell r="BJ63">
            <v>147188</v>
          </cell>
          <cell r="BK63">
            <v>240717</v>
          </cell>
          <cell r="BL63">
            <v>104019</v>
          </cell>
          <cell r="BM63">
            <v>77687</v>
          </cell>
          <cell r="BN63">
            <v>174097</v>
          </cell>
          <cell r="BO63">
            <v>102850</v>
          </cell>
          <cell r="BP63">
            <v>143888</v>
          </cell>
          <cell r="BQ63">
            <v>108903</v>
          </cell>
          <cell r="BR63">
            <v>213623</v>
          </cell>
          <cell r="BS63">
            <v>264437</v>
          </cell>
          <cell r="BT63">
            <v>198535</v>
          </cell>
          <cell r="BU63">
            <v>199094</v>
          </cell>
          <cell r="BV63">
            <v>116033</v>
          </cell>
          <cell r="BW63">
            <v>90952</v>
          </cell>
          <cell r="BX63">
            <v>305885</v>
          </cell>
          <cell r="BY63">
            <v>231163</v>
          </cell>
          <cell r="BZ63">
            <v>182240</v>
          </cell>
          <cell r="CA63">
            <v>166634</v>
          </cell>
          <cell r="CB63">
            <v>85893</v>
          </cell>
          <cell r="CC63">
            <v>67883</v>
          </cell>
          <cell r="CD63">
            <v>85873</v>
          </cell>
          <cell r="CE63">
            <v>124190</v>
          </cell>
          <cell r="CF63">
            <v>197002</v>
          </cell>
          <cell r="CG63">
            <v>109227</v>
          </cell>
          <cell r="CH63">
            <v>155326</v>
          </cell>
          <cell r="CI63">
            <v>68463</v>
          </cell>
          <cell r="CJ63">
            <v>120886</v>
          </cell>
          <cell r="CK63">
            <v>107284</v>
          </cell>
          <cell r="CL63">
            <v>210114</v>
          </cell>
          <cell r="CM63">
            <v>223228</v>
          </cell>
          <cell r="CN63">
            <v>123316</v>
          </cell>
          <cell r="CO63">
            <v>134732</v>
          </cell>
          <cell r="CP63">
            <v>173406</v>
          </cell>
          <cell r="CQ63">
            <v>154541</v>
          </cell>
          <cell r="CR63">
            <v>86740</v>
          </cell>
          <cell r="CS63">
            <v>103964</v>
          </cell>
          <cell r="CT63">
            <v>171112</v>
          </cell>
          <cell r="CU63">
            <v>101562</v>
          </cell>
          <cell r="CV63">
            <v>85468</v>
          </cell>
          <cell r="CW63">
            <v>269352</v>
          </cell>
          <cell r="CX63">
            <v>99212</v>
          </cell>
          <cell r="CY63">
            <v>137469</v>
          </cell>
          <cell r="CZ63">
            <v>154950.46</v>
          </cell>
          <cell r="DA63">
            <v>89667</v>
          </cell>
          <cell r="DB63">
            <v>88527</v>
          </cell>
          <cell r="DC63">
            <v>183467</v>
          </cell>
          <cell r="DD63">
            <v>156577</v>
          </cell>
          <cell r="DE63">
            <v>148899</v>
          </cell>
          <cell r="DF63">
            <v>158787</v>
          </cell>
          <cell r="DG63">
            <v>151277</v>
          </cell>
          <cell r="DH63">
            <v>200417</v>
          </cell>
          <cell r="DI63">
            <v>83252</v>
          </cell>
          <cell r="DJ63">
            <v>161132</v>
          </cell>
          <cell r="DK63">
            <v>103768</v>
          </cell>
          <cell r="DL63">
            <v>61170</v>
          </cell>
          <cell r="DM63">
            <v>72567</v>
          </cell>
          <cell r="DN63">
            <v>222822</v>
          </cell>
          <cell r="DO63">
            <v>100015.19</v>
          </cell>
          <cell r="DP63">
            <v>90677</v>
          </cell>
          <cell r="DQ63">
            <v>120131</v>
          </cell>
          <cell r="DR63">
            <v>108403</v>
          </cell>
          <cell r="DS63">
            <v>126520</v>
          </cell>
          <cell r="DT63">
            <v>70327</v>
          </cell>
          <cell r="DU63">
            <v>135912</v>
          </cell>
          <cell r="DV63">
            <v>329090</v>
          </cell>
          <cell r="DW63">
            <v>201431</v>
          </cell>
          <cell r="DX63">
            <v>256086</v>
          </cell>
          <cell r="DY63">
            <v>125875</v>
          </cell>
          <cell r="DZ63">
            <v>173311</v>
          </cell>
          <cell r="EA63">
            <v>171911</v>
          </cell>
          <cell r="EB63">
            <v>87623</v>
          </cell>
          <cell r="EC63">
            <v>84211</v>
          </cell>
          <cell r="ED63">
            <v>146886</v>
          </cell>
          <cell r="EE63">
            <v>191905</v>
          </cell>
          <cell r="EF63">
            <v>189685</v>
          </cell>
          <cell r="EG63">
            <v>136820</v>
          </cell>
          <cell r="EH63">
            <v>233217</v>
          </cell>
          <cell r="EI63">
            <v>311545</v>
          </cell>
          <cell r="EJ63">
            <v>148854</v>
          </cell>
          <cell r="EK63">
            <v>266100</v>
          </cell>
          <cell r="EL63">
            <v>309897</v>
          </cell>
          <cell r="EM63">
            <v>165104</v>
          </cell>
          <cell r="EN63">
            <v>166047</v>
          </cell>
          <cell r="EO63">
            <v>1420569</v>
          </cell>
          <cell r="EP63">
            <v>225116</v>
          </cell>
          <cell r="EQ63">
            <v>130009</v>
          </cell>
          <cell r="ER63">
            <v>1161362</v>
          </cell>
          <cell r="ES63">
            <v>1031000</v>
          </cell>
          <cell r="ET63">
            <v>0</v>
          </cell>
          <cell r="EU63">
            <v>841417</v>
          </cell>
          <cell r="EV63">
            <v>738729</v>
          </cell>
          <cell r="EW63">
            <v>1641602</v>
          </cell>
          <cell r="EX63">
            <v>1016082</v>
          </cell>
          <cell r="EY63">
            <v>974569</v>
          </cell>
          <cell r="EZ63">
            <v>1288889</v>
          </cell>
          <cell r="FA63">
            <v>1233773</v>
          </cell>
          <cell r="FB63">
            <v>1062020</v>
          </cell>
          <cell r="FC63">
            <v>651214</v>
          </cell>
          <cell r="FD63">
            <v>431703</v>
          </cell>
          <cell r="FE63">
            <v>0</v>
          </cell>
          <cell r="FF63">
            <v>0</v>
          </cell>
          <cell r="FG63">
            <v>439212</v>
          </cell>
          <cell r="FH63">
            <v>1231422</v>
          </cell>
          <cell r="FI63">
            <v>674593</v>
          </cell>
          <cell r="FJ63">
            <v>930317</v>
          </cell>
          <cell r="FK63">
            <v>872022</v>
          </cell>
          <cell r="FL63">
            <v>1470543</v>
          </cell>
          <cell r="FM63">
            <v>723092</v>
          </cell>
          <cell r="FN63">
            <v>911712</v>
          </cell>
          <cell r="FO63">
            <v>0</v>
          </cell>
          <cell r="FP63">
            <v>876012</v>
          </cell>
          <cell r="FQ63">
            <v>1275616</v>
          </cell>
          <cell r="FR63">
            <v>823613</v>
          </cell>
          <cell r="FS63">
            <v>465393</v>
          </cell>
          <cell r="FT63">
            <v>133447</v>
          </cell>
          <cell r="FU63">
            <v>154672</v>
          </cell>
          <cell r="FV63">
            <v>492622</v>
          </cell>
          <cell r="FW63">
            <v>187999</v>
          </cell>
          <cell r="FX63">
            <v>117245</v>
          </cell>
          <cell r="FY63">
            <v>82309</v>
          </cell>
          <cell r="FZ63">
            <v>135750</v>
          </cell>
          <cell r="GA63">
            <v>108781</v>
          </cell>
          <cell r="GB63">
            <v>152463</v>
          </cell>
          <cell r="GC63">
            <v>129173</v>
          </cell>
          <cell r="GD63">
            <v>100825</v>
          </cell>
          <cell r="GE63">
            <v>155732</v>
          </cell>
          <cell r="GF63">
            <v>109093</v>
          </cell>
          <cell r="GG63">
            <v>186789</v>
          </cell>
          <cell r="GH63">
            <v>108687</v>
          </cell>
          <cell r="GI63">
            <v>55775</v>
          </cell>
        </row>
        <row r="64">
          <cell r="D64">
            <v>62</v>
          </cell>
          <cell r="E64">
            <v>247281</v>
          </cell>
          <cell r="F64">
            <v>203683</v>
          </cell>
          <cell r="G64">
            <v>247775</v>
          </cell>
          <cell r="H64">
            <v>139206</v>
          </cell>
          <cell r="I64">
            <v>468985</v>
          </cell>
          <cell r="J64">
            <v>746603</v>
          </cell>
          <cell r="K64">
            <v>718068</v>
          </cell>
          <cell r="L64">
            <v>912548</v>
          </cell>
          <cell r="M64">
            <v>652300</v>
          </cell>
          <cell r="N64">
            <v>1143095</v>
          </cell>
          <cell r="O64">
            <v>805394</v>
          </cell>
          <cell r="P64">
            <v>814662</v>
          </cell>
          <cell r="Q64">
            <v>833251</v>
          </cell>
          <cell r="R64">
            <v>745426</v>
          </cell>
          <cell r="S64">
            <v>1289652</v>
          </cell>
          <cell r="T64">
            <v>970079</v>
          </cell>
          <cell r="U64">
            <v>647984</v>
          </cell>
          <cell r="V64">
            <v>657485</v>
          </cell>
          <cell r="W64">
            <v>864025</v>
          </cell>
          <cell r="X64">
            <v>798222</v>
          </cell>
          <cell r="Y64">
            <v>410764</v>
          </cell>
          <cell r="Z64">
            <v>1125824</v>
          </cell>
          <cell r="AA64">
            <v>329791</v>
          </cell>
          <cell r="AB64">
            <v>777685</v>
          </cell>
          <cell r="AC64">
            <v>668774</v>
          </cell>
          <cell r="AD64">
            <v>828100</v>
          </cell>
          <cell r="AE64">
            <v>656046</v>
          </cell>
          <cell r="AF64">
            <v>933514</v>
          </cell>
          <cell r="AG64">
            <v>1023955</v>
          </cell>
          <cell r="AH64">
            <v>638229</v>
          </cell>
          <cell r="AI64">
            <v>506006</v>
          </cell>
          <cell r="AJ64">
            <v>1199201</v>
          </cell>
          <cell r="AK64">
            <v>1012460</v>
          </cell>
          <cell r="AL64">
            <v>577676</v>
          </cell>
          <cell r="AM64">
            <v>1021605</v>
          </cell>
          <cell r="AN64">
            <v>641416</v>
          </cell>
          <cell r="AO64">
            <v>784940</v>
          </cell>
          <cell r="AP64">
            <v>752589</v>
          </cell>
          <cell r="AQ64">
            <v>847386</v>
          </cell>
          <cell r="AR64">
            <v>973242</v>
          </cell>
          <cell r="AS64">
            <v>1382461</v>
          </cell>
          <cell r="AT64">
            <v>968647</v>
          </cell>
          <cell r="AU64">
            <v>650261</v>
          </cell>
          <cell r="AV64">
            <v>578174</v>
          </cell>
          <cell r="AW64">
            <v>989817</v>
          </cell>
          <cell r="AX64">
            <v>770703</v>
          </cell>
          <cell r="AY64">
            <v>699850</v>
          </cell>
          <cell r="AZ64">
            <v>920378</v>
          </cell>
          <cell r="BA64">
            <v>1013852</v>
          </cell>
          <cell r="BB64">
            <v>573907</v>
          </cell>
          <cell r="BC64">
            <v>447178</v>
          </cell>
          <cell r="BD64">
            <v>1105386</v>
          </cell>
          <cell r="BE64">
            <v>707837</v>
          </cell>
          <cell r="BF64">
            <v>914774</v>
          </cell>
          <cell r="BG64">
            <v>635703</v>
          </cell>
          <cell r="BH64">
            <v>902127</v>
          </cell>
          <cell r="BI64">
            <v>991619</v>
          </cell>
          <cell r="BJ64">
            <v>732764</v>
          </cell>
          <cell r="BK64">
            <v>596703</v>
          </cell>
          <cell r="BL64">
            <v>728490</v>
          </cell>
          <cell r="BM64">
            <v>768305</v>
          </cell>
          <cell r="BN64">
            <v>735246</v>
          </cell>
          <cell r="BO64">
            <v>605748</v>
          </cell>
          <cell r="BP64">
            <v>743678</v>
          </cell>
          <cell r="BQ64">
            <v>517705</v>
          </cell>
          <cell r="BR64">
            <v>1130669</v>
          </cell>
          <cell r="BS64">
            <v>684641</v>
          </cell>
          <cell r="BT64">
            <v>1220850</v>
          </cell>
          <cell r="BU64">
            <v>876319</v>
          </cell>
          <cell r="BV64">
            <v>787153</v>
          </cell>
          <cell r="BW64">
            <v>655000</v>
          </cell>
          <cell r="BX64">
            <v>1058930</v>
          </cell>
          <cell r="BY64">
            <v>710281</v>
          </cell>
          <cell r="BZ64">
            <v>635913</v>
          </cell>
          <cell r="CA64">
            <v>783105</v>
          </cell>
          <cell r="CB64">
            <v>662129</v>
          </cell>
          <cell r="CC64">
            <v>564346</v>
          </cell>
          <cell r="CD64">
            <v>785093</v>
          </cell>
          <cell r="CE64">
            <v>333100</v>
          </cell>
          <cell r="CF64">
            <v>705957</v>
          </cell>
          <cell r="CG64">
            <v>895402</v>
          </cell>
          <cell r="CH64">
            <v>496316</v>
          </cell>
          <cell r="CI64">
            <v>545806</v>
          </cell>
          <cell r="CJ64">
            <v>556710</v>
          </cell>
          <cell r="CK64">
            <v>635868</v>
          </cell>
          <cell r="CL64">
            <v>1141276</v>
          </cell>
          <cell r="CM64">
            <v>650529</v>
          </cell>
          <cell r="CN64">
            <v>651709</v>
          </cell>
          <cell r="CO64">
            <v>543184</v>
          </cell>
          <cell r="CP64">
            <v>1310709</v>
          </cell>
          <cell r="CQ64">
            <v>1028906</v>
          </cell>
          <cell r="CR64">
            <v>854967</v>
          </cell>
          <cell r="CS64">
            <v>838326</v>
          </cell>
          <cell r="CT64">
            <v>423654</v>
          </cell>
          <cell r="CU64">
            <v>425378</v>
          </cell>
          <cell r="CV64">
            <v>732379</v>
          </cell>
          <cell r="CW64">
            <v>666609</v>
          </cell>
          <cell r="CX64">
            <v>895385</v>
          </cell>
          <cell r="CY64">
            <v>710354</v>
          </cell>
          <cell r="CZ64">
            <v>809659</v>
          </cell>
          <cell r="DA64">
            <v>718711</v>
          </cell>
          <cell r="DB64">
            <v>419659</v>
          </cell>
          <cell r="DC64">
            <v>842832</v>
          </cell>
          <cell r="DD64">
            <v>553547</v>
          </cell>
          <cell r="DE64">
            <v>911904</v>
          </cell>
          <cell r="DF64">
            <v>510664</v>
          </cell>
          <cell r="DG64">
            <v>611082</v>
          </cell>
          <cell r="DH64">
            <v>628544</v>
          </cell>
          <cell r="DI64">
            <v>471097</v>
          </cell>
          <cell r="DJ64">
            <v>1158590</v>
          </cell>
          <cell r="DK64">
            <v>546171</v>
          </cell>
          <cell r="DL64">
            <v>519302</v>
          </cell>
          <cell r="DM64">
            <v>465463</v>
          </cell>
          <cell r="DN64">
            <v>1022260</v>
          </cell>
          <cell r="DO64">
            <v>609632</v>
          </cell>
          <cell r="DP64">
            <v>457862</v>
          </cell>
          <cell r="DQ64">
            <v>532700</v>
          </cell>
          <cell r="DR64">
            <v>924762</v>
          </cell>
          <cell r="DS64">
            <v>823043</v>
          </cell>
          <cell r="DT64">
            <v>440884</v>
          </cell>
          <cell r="DU64">
            <v>560485</v>
          </cell>
          <cell r="DV64">
            <v>716182</v>
          </cell>
          <cell r="DW64">
            <v>945632</v>
          </cell>
          <cell r="DX64">
            <v>644352</v>
          </cell>
          <cell r="DY64">
            <v>883778</v>
          </cell>
          <cell r="DZ64">
            <v>888652</v>
          </cell>
          <cell r="EA64">
            <v>553523</v>
          </cell>
          <cell r="EB64">
            <v>846190</v>
          </cell>
          <cell r="EC64">
            <v>739186</v>
          </cell>
          <cell r="ED64">
            <v>856131</v>
          </cell>
          <cell r="EE64">
            <v>657287</v>
          </cell>
          <cell r="EF64">
            <v>1134671</v>
          </cell>
          <cell r="EG64">
            <v>820473</v>
          </cell>
          <cell r="EH64">
            <v>774719</v>
          </cell>
          <cell r="EI64">
            <v>1010162</v>
          </cell>
          <cell r="EJ64">
            <v>851128</v>
          </cell>
          <cell r="EK64">
            <v>728498</v>
          </cell>
          <cell r="EL64">
            <v>1161678</v>
          </cell>
          <cell r="EM64">
            <v>1101582</v>
          </cell>
          <cell r="EN64">
            <v>951779</v>
          </cell>
          <cell r="EO64">
            <v>6260443</v>
          </cell>
          <cell r="EP64">
            <v>1489241</v>
          </cell>
          <cell r="EQ64">
            <v>601743</v>
          </cell>
          <cell r="ER64">
            <v>5089825</v>
          </cell>
          <cell r="ES64">
            <v>4885500</v>
          </cell>
          <cell r="ET64">
            <v>0</v>
          </cell>
          <cell r="EU64">
            <v>2677502</v>
          </cell>
          <cell r="EV64">
            <v>2684406</v>
          </cell>
          <cell r="EW64">
            <v>5905113</v>
          </cell>
          <cell r="EX64">
            <v>4989190</v>
          </cell>
          <cell r="EY64">
            <v>3726803</v>
          </cell>
          <cell r="EZ64">
            <v>2981002</v>
          </cell>
          <cell r="FA64">
            <v>3746000</v>
          </cell>
          <cell r="FB64">
            <v>4002154</v>
          </cell>
          <cell r="FC64">
            <v>3012800</v>
          </cell>
          <cell r="FD64">
            <v>2998671</v>
          </cell>
          <cell r="FE64">
            <v>0</v>
          </cell>
          <cell r="FF64">
            <v>0</v>
          </cell>
          <cell r="FG64">
            <v>2307569</v>
          </cell>
          <cell r="FH64">
            <v>4760363</v>
          </cell>
          <cell r="FI64">
            <v>3146037</v>
          </cell>
          <cell r="FJ64">
            <v>4477844</v>
          </cell>
          <cell r="FK64">
            <v>1867979</v>
          </cell>
          <cell r="FL64">
            <v>4841776</v>
          </cell>
          <cell r="FM64">
            <v>2485995</v>
          </cell>
          <cell r="FN64">
            <v>3594207</v>
          </cell>
          <cell r="FO64">
            <v>0</v>
          </cell>
          <cell r="FP64">
            <v>2977518</v>
          </cell>
          <cell r="FQ64">
            <v>3744701</v>
          </cell>
          <cell r="FR64">
            <v>4426050</v>
          </cell>
          <cell r="FS64">
            <v>4266717</v>
          </cell>
          <cell r="FT64">
            <v>1364671</v>
          </cell>
          <cell r="FU64">
            <v>840309</v>
          </cell>
          <cell r="FV64">
            <v>1121098</v>
          </cell>
          <cell r="FW64">
            <v>1001108</v>
          </cell>
          <cell r="FX64">
            <v>652405</v>
          </cell>
          <cell r="FY64">
            <v>342467</v>
          </cell>
          <cell r="FZ64">
            <v>571659</v>
          </cell>
          <cell r="GA64">
            <v>925728</v>
          </cell>
          <cell r="GB64">
            <v>1215410</v>
          </cell>
          <cell r="GC64">
            <v>813138</v>
          </cell>
          <cell r="GD64">
            <v>726490</v>
          </cell>
          <cell r="GE64">
            <v>1015048</v>
          </cell>
          <cell r="GF64">
            <v>885446</v>
          </cell>
          <cell r="GG64">
            <v>1238565</v>
          </cell>
          <cell r="GH64">
            <v>1671207</v>
          </cell>
          <cell r="GI64">
            <v>374916</v>
          </cell>
        </row>
        <row r="65">
          <cell r="D65">
            <v>63</v>
          </cell>
          <cell r="E65">
            <v>134426</v>
          </cell>
          <cell r="F65">
            <v>149602</v>
          </cell>
          <cell r="G65">
            <v>62155</v>
          </cell>
          <cell r="H65">
            <v>78293</v>
          </cell>
          <cell r="I65">
            <v>303649</v>
          </cell>
          <cell r="J65">
            <v>507807</v>
          </cell>
          <cell r="K65">
            <v>308420</v>
          </cell>
          <cell r="L65">
            <v>265793</v>
          </cell>
          <cell r="M65">
            <v>209400</v>
          </cell>
          <cell r="N65">
            <v>499767</v>
          </cell>
          <cell r="O65">
            <v>309967</v>
          </cell>
          <cell r="P65">
            <v>208022</v>
          </cell>
          <cell r="Q65">
            <v>303741</v>
          </cell>
          <cell r="R65">
            <v>178798</v>
          </cell>
          <cell r="S65">
            <v>333188</v>
          </cell>
          <cell r="T65">
            <v>239577</v>
          </cell>
          <cell r="U65">
            <v>164684</v>
          </cell>
          <cell r="V65">
            <v>213239</v>
          </cell>
          <cell r="W65">
            <v>229030</v>
          </cell>
          <cell r="X65">
            <v>363409</v>
          </cell>
          <cell r="Y65">
            <v>266028</v>
          </cell>
          <cell r="Z65">
            <v>248541</v>
          </cell>
          <cell r="AA65">
            <v>132751</v>
          </cell>
          <cell r="AB65">
            <v>204972</v>
          </cell>
          <cell r="AC65">
            <v>251682</v>
          </cell>
          <cell r="AD65">
            <v>255760</v>
          </cell>
          <cell r="AE65">
            <v>191092</v>
          </cell>
          <cell r="AF65">
            <v>246388</v>
          </cell>
          <cell r="AG65">
            <v>441455</v>
          </cell>
          <cell r="AH65">
            <v>163237</v>
          </cell>
          <cell r="AI65">
            <v>185406</v>
          </cell>
          <cell r="AJ65">
            <v>369507</v>
          </cell>
          <cell r="AK65">
            <v>460300</v>
          </cell>
          <cell r="AL65">
            <v>247321</v>
          </cell>
          <cell r="AM65">
            <v>269555</v>
          </cell>
          <cell r="AN65">
            <v>188568</v>
          </cell>
          <cell r="AO65">
            <v>295079</v>
          </cell>
          <cell r="AP65">
            <v>372946</v>
          </cell>
          <cell r="AQ65">
            <v>319563</v>
          </cell>
          <cell r="AR65">
            <v>256130</v>
          </cell>
          <cell r="AS65">
            <v>369428</v>
          </cell>
          <cell r="AT65">
            <v>503678</v>
          </cell>
          <cell r="AU65">
            <v>161281</v>
          </cell>
          <cell r="AV65">
            <v>142479</v>
          </cell>
          <cell r="AW65">
            <v>278135</v>
          </cell>
          <cell r="AX65">
            <v>306573</v>
          </cell>
          <cell r="AY65">
            <v>187393</v>
          </cell>
          <cell r="AZ65">
            <v>454441</v>
          </cell>
          <cell r="BA65">
            <v>261332</v>
          </cell>
          <cell r="BB65">
            <v>158922</v>
          </cell>
          <cell r="BC65">
            <v>194346</v>
          </cell>
          <cell r="BD65">
            <v>255927</v>
          </cell>
          <cell r="BE65">
            <v>152224</v>
          </cell>
          <cell r="BF65">
            <v>233680</v>
          </cell>
          <cell r="BG65">
            <v>194395</v>
          </cell>
          <cell r="BH65">
            <v>465160</v>
          </cell>
          <cell r="BI65">
            <v>525239</v>
          </cell>
          <cell r="BJ65">
            <v>265172</v>
          </cell>
          <cell r="BK65">
            <v>331418</v>
          </cell>
          <cell r="BL65">
            <v>249394</v>
          </cell>
          <cell r="BM65">
            <v>128675</v>
          </cell>
          <cell r="BN65">
            <v>240086</v>
          </cell>
          <cell r="BO65">
            <v>128506</v>
          </cell>
          <cell r="BP65">
            <v>315604</v>
          </cell>
          <cell r="BQ65">
            <v>180143</v>
          </cell>
          <cell r="BR65">
            <v>310256</v>
          </cell>
          <cell r="BS65">
            <v>374329</v>
          </cell>
          <cell r="BT65">
            <v>632027</v>
          </cell>
          <cell r="BU65">
            <v>333732</v>
          </cell>
          <cell r="BV65">
            <v>281120</v>
          </cell>
          <cell r="BW65">
            <v>285867</v>
          </cell>
          <cell r="BX65">
            <v>391258</v>
          </cell>
          <cell r="BY65">
            <v>299891</v>
          </cell>
          <cell r="BZ65">
            <v>268597</v>
          </cell>
          <cell r="CA65">
            <v>286181</v>
          </cell>
          <cell r="CB65">
            <v>174089</v>
          </cell>
          <cell r="CC65">
            <v>146378</v>
          </cell>
          <cell r="CD65">
            <v>182033</v>
          </cell>
          <cell r="CE65">
            <v>141595</v>
          </cell>
          <cell r="CF65">
            <v>289397</v>
          </cell>
          <cell r="CG65">
            <v>257607</v>
          </cell>
          <cell r="CH65">
            <v>180527</v>
          </cell>
          <cell r="CI65">
            <v>145728</v>
          </cell>
          <cell r="CJ65">
            <v>188587</v>
          </cell>
          <cell r="CK65">
            <v>341928</v>
          </cell>
          <cell r="CL65">
            <v>249774</v>
          </cell>
          <cell r="CM65">
            <v>321593</v>
          </cell>
          <cell r="CN65">
            <v>212496</v>
          </cell>
          <cell r="CO65">
            <v>152846</v>
          </cell>
          <cell r="CP65">
            <v>441038</v>
          </cell>
          <cell r="CQ65">
            <v>272731</v>
          </cell>
          <cell r="CR65">
            <v>225342</v>
          </cell>
          <cell r="CS65">
            <v>183424</v>
          </cell>
          <cell r="CT65">
            <v>134588</v>
          </cell>
          <cell r="CU65">
            <v>138392</v>
          </cell>
          <cell r="CV65">
            <v>273045</v>
          </cell>
          <cell r="CW65">
            <v>139783</v>
          </cell>
          <cell r="CX65">
            <v>301889</v>
          </cell>
          <cell r="CY65">
            <v>245835</v>
          </cell>
          <cell r="CZ65">
            <v>356328</v>
          </cell>
          <cell r="DA65">
            <v>209626</v>
          </cell>
          <cell r="DB65">
            <v>120503</v>
          </cell>
          <cell r="DC65">
            <v>304418</v>
          </cell>
          <cell r="DD65">
            <v>231123</v>
          </cell>
          <cell r="DE65">
            <v>277078</v>
          </cell>
          <cell r="DF65">
            <v>299530</v>
          </cell>
          <cell r="DG65">
            <v>204293</v>
          </cell>
          <cell r="DH65">
            <v>204016</v>
          </cell>
          <cell r="DI65">
            <v>151920</v>
          </cell>
          <cell r="DJ65">
            <v>276748</v>
          </cell>
          <cell r="DK65">
            <v>175390</v>
          </cell>
          <cell r="DL65">
            <v>151887</v>
          </cell>
          <cell r="DM65">
            <v>152116</v>
          </cell>
          <cell r="DN65">
            <v>345764</v>
          </cell>
          <cell r="DO65">
            <v>188661</v>
          </cell>
          <cell r="DP65">
            <v>136326</v>
          </cell>
          <cell r="DQ65">
            <v>133159</v>
          </cell>
          <cell r="DR65">
            <v>263000</v>
          </cell>
          <cell r="DS65">
            <v>275164</v>
          </cell>
          <cell r="DT65">
            <v>121796</v>
          </cell>
          <cell r="DU65">
            <v>268603</v>
          </cell>
          <cell r="DV65">
            <v>281981</v>
          </cell>
          <cell r="DW65">
            <v>429804</v>
          </cell>
          <cell r="DX65">
            <v>206042</v>
          </cell>
          <cell r="DY65">
            <v>286945</v>
          </cell>
          <cell r="DZ65">
            <v>369951</v>
          </cell>
          <cell r="EA65">
            <v>358046</v>
          </cell>
          <cell r="EB65">
            <v>212500</v>
          </cell>
          <cell r="EC65">
            <v>217627</v>
          </cell>
          <cell r="ED65">
            <v>186620</v>
          </cell>
          <cell r="EE65">
            <v>245111</v>
          </cell>
          <cell r="EF65">
            <v>286397</v>
          </cell>
          <cell r="EG65">
            <v>249459</v>
          </cell>
          <cell r="EH65">
            <v>314130</v>
          </cell>
          <cell r="EI65">
            <v>304705</v>
          </cell>
          <cell r="EJ65">
            <v>189890</v>
          </cell>
          <cell r="EK65">
            <v>167006</v>
          </cell>
          <cell r="EL65">
            <v>321028</v>
          </cell>
          <cell r="EM65">
            <v>197551</v>
          </cell>
          <cell r="EN65">
            <v>260804.08</v>
          </cell>
          <cell r="EO65">
            <v>2179846</v>
          </cell>
          <cell r="EP65">
            <v>279653</v>
          </cell>
          <cell r="EQ65">
            <v>333196</v>
          </cell>
          <cell r="ER65">
            <v>1804813</v>
          </cell>
          <cell r="ES65">
            <v>1636351</v>
          </cell>
          <cell r="ET65">
            <v>0</v>
          </cell>
          <cell r="EU65">
            <v>574445</v>
          </cell>
          <cell r="EV65">
            <v>1209745</v>
          </cell>
          <cell r="EW65">
            <v>2489601</v>
          </cell>
          <cell r="EX65">
            <v>1533219</v>
          </cell>
          <cell r="EY65">
            <v>1123492</v>
          </cell>
          <cell r="EZ65">
            <v>1504416</v>
          </cell>
          <cell r="FA65">
            <v>1631330</v>
          </cell>
          <cell r="FB65">
            <v>1822915</v>
          </cell>
          <cell r="FC65">
            <v>1048905</v>
          </cell>
          <cell r="FD65">
            <v>669591</v>
          </cell>
          <cell r="FE65">
            <v>0</v>
          </cell>
          <cell r="FF65">
            <v>0</v>
          </cell>
          <cell r="FG65">
            <v>586382</v>
          </cell>
          <cell r="FH65">
            <v>1477392</v>
          </cell>
          <cell r="FI65">
            <v>1219611</v>
          </cell>
          <cell r="FJ65">
            <v>1472103</v>
          </cell>
          <cell r="FK65">
            <v>715071</v>
          </cell>
          <cell r="FL65">
            <v>1717320</v>
          </cell>
          <cell r="FM65">
            <v>675400</v>
          </cell>
          <cell r="FN65">
            <v>1449910</v>
          </cell>
          <cell r="FO65">
            <v>0</v>
          </cell>
          <cell r="FP65">
            <v>957342</v>
          </cell>
          <cell r="FQ65">
            <v>2159491</v>
          </cell>
          <cell r="FR65">
            <v>2185753</v>
          </cell>
          <cell r="FS65">
            <v>1329212</v>
          </cell>
          <cell r="FT65">
            <v>287457</v>
          </cell>
          <cell r="FU65">
            <v>168972</v>
          </cell>
          <cell r="FV65">
            <v>257477</v>
          </cell>
          <cell r="FW65">
            <v>467970</v>
          </cell>
          <cell r="FX65">
            <v>174458</v>
          </cell>
          <cell r="FY65">
            <v>200863</v>
          </cell>
          <cell r="FZ65">
            <v>391530</v>
          </cell>
          <cell r="GA65">
            <v>251000</v>
          </cell>
          <cell r="GB65">
            <v>268659</v>
          </cell>
          <cell r="GC65">
            <v>199360</v>
          </cell>
          <cell r="GD65">
            <v>216175</v>
          </cell>
          <cell r="GE65">
            <v>406787</v>
          </cell>
          <cell r="GF65">
            <v>268150</v>
          </cell>
          <cell r="GG65">
            <v>275043</v>
          </cell>
          <cell r="GH65">
            <v>315713</v>
          </cell>
          <cell r="GI65">
            <v>127575</v>
          </cell>
        </row>
        <row r="66">
          <cell r="D66">
            <v>64</v>
          </cell>
          <cell r="E66">
            <v>329019</v>
          </cell>
          <cell r="F66">
            <v>251705</v>
          </cell>
          <cell r="G66">
            <v>270829</v>
          </cell>
          <cell r="H66">
            <v>183822</v>
          </cell>
          <cell r="I66">
            <v>692318</v>
          </cell>
          <cell r="J66">
            <v>1112077</v>
          </cell>
          <cell r="K66">
            <v>957179</v>
          </cell>
          <cell r="L66">
            <v>1030668</v>
          </cell>
          <cell r="M66">
            <v>701565</v>
          </cell>
          <cell r="N66">
            <v>1325765</v>
          </cell>
          <cell r="O66">
            <v>870592</v>
          </cell>
          <cell r="P66">
            <v>897283</v>
          </cell>
          <cell r="Q66">
            <v>1016850</v>
          </cell>
          <cell r="R66">
            <v>828931</v>
          </cell>
          <cell r="S66">
            <v>1382448</v>
          </cell>
          <cell r="T66">
            <v>1028223</v>
          </cell>
          <cell r="U66">
            <v>733652</v>
          </cell>
          <cell r="V66">
            <v>682971</v>
          </cell>
          <cell r="W66">
            <v>969413</v>
          </cell>
          <cell r="X66">
            <v>1050679</v>
          </cell>
          <cell r="Y66">
            <v>576985</v>
          </cell>
          <cell r="Z66">
            <v>1156165</v>
          </cell>
          <cell r="AA66">
            <v>393095</v>
          </cell>
          <cell r="AB66">
            <v>735806</v>
          </cell>
          <cell r="AC66">
            <v>658050</v>
          </cell>
          <cell r="AD66">
            <v>958447</v>
          </cell>
          <cell r="AE66">
            <v>741589</v>
          </cell>
          <cell r="AF66">
            <v>948469</v>
          </cell>
          <cell r="AG66">
            <v>1282632</v>
          </cell>
          <cell r="AH66">
            <v>693697</v>
          </cell>
          <cell r="AI66">
            <v>605147</v>
          </cell>
          <cell r="AJ66">
            <v>1330941</v>
          </cell>
          <cell r="AK66">
            <v>1295314</v>
          </cell>
          <cell r="AL66">
            <v>647754</v>
          </cell>
          <cell r="AM66">
            <v>1089584</v>
          </cell>
          <cell r="AN66">
            <v>714560</v>
          </cell>
          <cell r="AO66">
            <v>836635</v>
          </cell>
          <cell r="AP66">
            <v>838369</v>
          </cell>
          <cell r="AQ66">
            <v>881467</v>
          </cell>
          <cell r="AR66">
            <v>1058110</v>
          </cell>
          <cell r="AS66">
            <v>1410180</v>
          </cell>
          <cell r="AT66">
            <v>1232899</v>
          </cell>
          <cell r="AU66">
            <v>718546</v>
          </cell>
          <cell r="AV66">
            <v>615618</v>
          </cell>
          <cell r="AW66">
            <v>1123358</v>
          </cell>
          <cell r="AX66">
            <v>885376</v>
          </cell>
          <cell r="AY66">
            <v>718747</v>
          </cell>
          <cell r="AZ66">
            <v>1108293</v>
          </cell>
          <cell r="BA66">
            <v>1012150</v>
          </cell>
          <cell r="BB66">
            <v>629853</v>
          </cell>
          <cell r="BC66">
            <v>548820</v>
          </cell>
          <cell r="BD66">
            <v>1031481</v>
          </cell>
          <cell r="BE66">
            <v>704326</v>
          </cell>
          <cell r="BF66">
            <v>959910</v>
          </cell>
          <cell r="BG66">
            <v>721936</v>
          </cell>
          <cell r="BH66">
            <v>1186255</v>
          </cell>
          <cell r="BI66">
            <v>1221003.01</v>
          </cell>
          <cell r="BJ66">
            <v>850748</v>
          </cell>
          <cell r="BK66">
            <v>687404</v>
          </cell>
          <cell r="BL66">
            <v>873865</v>
          </cell>
          <cell r="BM66">
            <v>819293</v>
          </cell>
          <cell r="BN66">
            <v>801235</v>
          </cell>
          <cell r="BO66">
            <v>631404</v>
          </cell>
          <cell r="BP66">
            <v>915394</v>
          </cell>
          <cell r="BQ66">
            <v>588945</v>
          </cell>
          <cell r="BR66">
            <v>1227302</v>
          </cell>
          <cell r="BS66">
            <v>794533</v>
          </cell>
          <cell r="BT66">
            <v>1654342</v>
          </cell>
          <cell r="BU66">
            <v>1010957</v>
          </cell>
          <cell r="BV66">
            <v>952240</v>
          </cell>
          <cell r="BW66">
            <v>849915</v>
          </cell>
          <cell r="BX66">
            <v>1144303</v>
          </cell>
          <cell r="BY66">
            <v>779009</v>
          </cell>
          <cell r="BZ66">
            <v>722270</v>
          </cell>
          <cell r="CA66">
            <v>902652</v>
          </cell>
          <cell r="CB66">
            <v>750325</v>
          </cell>
          <cell r="CC66">
            <v>642841</v>
          </cell>
          <cell r="CD66">
            <v>881253</v>
          </cell>
          <cell r="CE66">
            <v>350505</v>
          </cell>
          <cell r="CF66">
            <v>798352</v>
          </cell>
          <cell r="CG66">
            <v>1043782</v>
          </cell>
          <cell r="CH66">
            <v>521517</v>
          </cell>
          <cell r="CI66">
            <v>623071</v>
          </cell>
          <cell r="CJ66">
            <v>624411</v>
          </cell>
          <cell r="CK66">
            <v>870512</v>
          </cell>
          <cell r="CL66">
            <v>1180936</v>
          </cell>
          <cell r="CM66">
            <v>748894</v>
          </cell>
          <cell r="CN66">
            <v>740889</v>
          </cell>
          <cell r="CO66">
            <v>561298</v>
          </cell>
          <cell r="CP66">
            <v>1578341</v>
          </cell>
          <cell r="CQ66">
            <v>1147096</v>
          </cell>
          <cell r="CR66">
            <v>993569</v>
          </cell>
          <cell r="CS66">
            <v>917786</v>
          </cell>
          <cell r="CT66">
            <v>387130</v>
          </cell>
          <cell r="CU66">
            <v>462208</v>
          </cell>
          <cell r="CV66">
            <v>919956</v>
          </cell>
          <cell r="CW66">
            <v>537040</v>
          </cell>
          <cell r="CX66">
            <v>1098062</v>
          </cell>
          <cell r="CY66">
            <v>818720</v>
          </cell>
          <cell r="CZ66">
            <v>1011036.54</v>
          </cell>
          <cell r="DA66">
            <v>838670</v>
          </cell>
          <cell r="DB66">
            <v>451635</v>
          </cell>
          <cell r="DC66">
            <v>963783</v>
          </cell>
          <cell r="DD66">
            <v>628093</v>
          </cell>
          <cell r="DE66">
            <v>1040083</v>
          </cell>
          <cell r="DF66">
            <v>651407</v>
          </cell>
          <cell r="DG66">
            <v>664098</v>
          </cell>
          <cell r="DH66">
            <v>632143</v>
          </cell>
          <cell r="DI66">
            <v>539765</v>
          </cell>
          <cell r="DJ66">
            <v>1274206</v>
          </cell>
          <cell r="DK66">
            <v>617793</v>
          </cell>
          <cell r="DL66">
            <v>610019</v>
          </cell>
          <cell r="DM66">
            <v>545012</v>
          </cell>
          <cell r="DN66">
            <v>1145202</v>
          </cell>
          <cell r="DO66">
            <v>698277.81</v>
          </cell>
          <cell r="DP66">
            <v>503511</v>
          </cell>
          <cell r="DQ66">
            <v>545728</v>
          </cell>
          <cell r="DR66">
            <v>1079359</v>
          </cell>
          <cell r="DS66">
            <v>971687</v>
          </cell>
          <cell r="DT66">
            <v>492353</v>
          </cell>
          <cell r="DU66">
            <v>693176</v>
          </cell>
          <cell r="DV66">
            <v>669073</v>
          </cell>
          <cell r="DW66">
            <v>1174005</v>
          </cell>
          <cell r="DX66">
            <v>594308</v>
          </cell>
          <cell r="DY66">
            <v>1044848</v>
          </cell>
          <cell r="DZ66">
            <v>1085292</v>
          </cell>
          <cell r="EA66">
            <v>739658</v>
          </cell>
          <cell r="EB66">
            <v>971067</v>
          </cell>
          <cell r="EC66">
            <v>872602</v>
          </cell>
          <cell r="ED66">
            <v>895865</v>
          </cell>
          <cell r="EE66">
            <v>710493</v>
          </cell>
          <cell r="EF66">
            <v>1231383</v>
          </cell>
          <cell r="EG66">
            <v>933112</v>
          </cell>
          <cell r="EH66">
            <v>855632</v>
          </cell>
          <cell r="EI66">
            <v>1003322</v>
          </cell>
          <cell r="EJ66">
            <v>892164</v>
          </cell>
          <cell r="EK66">
            <v>629404</v>
          </cell>
          <cell r="EL66">
            <v>1172809</v>
          </cell>
          <cell r="EM66">
            <v>1134029</v>
          </cell>
          <cell r="EN66">
            <v>1046536.0800000001</v>
          </cell>
          <cell r="EO66">
            <v>7019720</v>
          </cell>
          <cell r="EP66">
            <v>1543778</v>
          </cell>
          <cell r="EQ66">
            <v>804930</v>
          </cell>
          <cell r="ER66">
            <v>5733276</v>
          </cell>
          <cell r="ES66">
            <v>5490851</v>
          </cell>
          <cell r="ET66">
            <v>0</v>
          </cell>
          <cell r="EU66">
            <v>2410530</v>
          </cell>
          <cell r="EV66">
            <v>3155422</v>
          </cell>
          <cell r="EW66">
            <v>6753112</v>
          </cell>
          <cell r="EX66">
            <v>5506327</v>
          </cell>
          <cell r="EY66">
            <v>3875726</v>
          </cell>
          <cell r="EZ66">
            <v>3196529</v>
          </cell>
          <cell r="FA66">
            <v>4143557</v>
          </cell>
          <cell r="FB66">
            <v>4763049</v>
          </cell>
          <cell r="FC66">
            <v>3410491</v>
          </cell>
          <cell r="FD66">
            <v>3236559</v>
          </cell>
          <cell r="FE66">
            <v>0</v>
          </cell>
          <cell r="FF66">
            <v>0</v>
          </cell>
          <cell r="FG66">
            <v>2454739</v>
          </cell>
          <cell r="FH66">
            <v>5006333</v>
          </cell>
          <cell r="FI66">
            <v>3691055</v>
          </cell>
          <cell r="FJ66">
            <v>5019630</v>
          </cell>
          <cell r="FK66">
            <v>1711028</v>
          </cell>
          <cell r="FL66">
            <v>5088553</v>
          </cell>
          <cell r="FM66">
            <v>2438303</v>
          </cell>
          <cell r="FN66">
            <v>4132405</v>
          </cell>
          <cell r="FO66">
            <v>0</v>
          </cell>
          <cell r="FP66">
            <v>3058848</v>
          </cell>
          <cell r="FQ66">
            <v>4628576</v>
          </cell>
          <cell r="FR66">
            <v>5788190</v>
          </cell>
          <cell r="FS66">
            <v>5130536</v>
          </cell>
          <cell r="FT66">
            <v>1518681</v>
          </cell>
          <cell r="FU66">
            <v>854609</v>
          </cell>
          <cell r="FV66">
            <v>885953</v>
          </cell>
          <cell r="FW66">
            <v>1281079</v>
          </cell>
          <cell r="FX66">
            <v>709618</v>
          </cell>
          <cell r="FY66">
            <v>461021</v>
          </cell>
          <cell r="FZ66">
            <v>827439</v>
          </cell>
          <cell r="GA66">
            <v>1067947</v>
          </cell>
          <cell r="GB66">
            <v>1331606</v>
          </cell>
          <cell r="GC66">
            <v>883325</v>
          </cell>
          <cell r="GD66">
            <v>841840</v>
          </cell>
          <cell r="GE66">
            <v>1266103</v>
          </cell>
          <cell r="GF66">
            <v>1044503</v>
          </cell>
          <cell r="GG66">
            <v>1326819</v>
          </cell>
          <cell r="GH66">
            <v>1878233</v>
          </cell>
          <cell r="GI66">
            <v>446716</v>
          </cell>
        </row>
        <row r="67">
          <cell r="D67">
            <v>65</v>
          </cell>
        </row>
        <row r="68">
          <cell r="D68">
            <v>66</v>
          </cell>
        </row>
        <row r="69">
          <cell r="D69">
            <v>67</v>
          </cell>
          <cell r="H69">
            <v>0</v>
          </cell>
          <cell r="I69">
            <v>0</v>
          </cell>
          <cell r="L69">
            <v>0</v>
          </cell>
          <cell r="S69">
            <v>0</v>
          </cell>
          <cell r="AO69">
            <v>0</v>
          </cell>
          <cell r="AP69">
            <v>0</v>
          </cell>
          <cell r="AT69">
            <v>0</v>
          </cell>
          <cell r="BA69">
            <v>0</v>
          </cell>
          <cell r="BH69">
            <v>0</v>
          </cell>
          <cell r="BI69">
            <v>0</v>
          </cell>
          <cell r="BS69">
            <v>0</v>
          </cell>
          <cell r="CF69">
            <v>0</v>
          </cell>
          <cell r="CT69">
            <v>0</v>
          </cell>
          <cell r="CZ69">
            <v>0</v>
          </cell>
          <cell r="DF69">
            <v>0</v>
          </cell>
          <cell r="DH69">
            <v>537.67999999999995</v>
          </cell>
          <cell r="DO69">
            <v>0</v>
          </cell>
          <cell r="DV69">
            <v>194720.01</v>
          </cell>
          <cell r="ED69">
            <v>0</v>
          </cell>
          <cell r="FA69">
            <v>0</v>
          </cell>
          <cell r="FI69">
            <v>0</v>
          </cell>
          <cell r="FK69">
            <v>0</v>
          </cell>
          <cell r="FN69">
            <v>0</v>
          </cell>
          <cell r="FT69">
            <v>0</v>
          </cell>
          <cell r="FU69">
            <v>0</v>
          </cell>
          <cell r="GA69">
            <v>0</v>
          </cell>
          <cell r="GF69">
            <v>0</v>
          </cell>
        </row>
        <row r="70">
          <cell r="D70">
            <v>68</v>
          </cell>
          <cell r="E70">
            <v>142033.26999999999</v>
          </cell>
          <cell r="F70">
            <v>49218.68</v>
          </cell>
          <cell r="G70">
            <v>27078.83</v>
          </cell>
          <cell r="H70">
            <v>157350.15</v>
          </cell>
          <cell r="I70">
            <v>157800.37</v>
          </cell>
          <cell r="J70">
            <v>292088.52</v>
          </cell>
          <cell r="K70">
            <v>198280.81</v>
          </cell>
          <cell r="L70">
            <v>37738.550000000003</v>
          </cell>
          <cell r="M70">
            <v>75949.72</v>
          </cell>
          <cell r="N70">
            <v>206359.86</v>
          </cell>
          <cell r="O70">
            <v>118349.64</v>
          </cell>
          <cell r="P70">
            <v>52043.4</v>
          </cell>
          <cell r="Q70">
            <v>199818</v>
          </cell>
          <cell r="R70">
            <v>70756.800000000003</v>
          </cell>
          <cell r="S70">
            <v>27425.99</v>
          </cell>
          <cell r="T70">
            <v>6730.37</v>
          </cell>
          <cell r="U70">
            <v>2516.31</v>
          </cell>
          <cell r="V70">
            <v>62618.28</v>
          </cell>
          <cell r="W70">
            <v>19633.23</v>
          </cell>
          <cell r="X70">
            <v>185994.59</v>
          </cell>
          <cell r="Y70">
            <v>119089</v>
          </cell>
          <cell r="Z70">
            <v>23603.55</v>
          </cell>
          <cell r="AA70">
            <v>14275.69</v>
          </cell>
          <cell r="AB70">
            <v>-177350.39</v>
          </cell>
          <cell r="AD70">
            <v>52093.82</v>
          </cell>
          <cell r="AE70">
            <v>70462.02</v>
          </cell>
          <cell r="AF70">
            <v>85545.42</v>
          </cell>
          <cell r="AH70">
            <v>17167.669999999998</v>
          </cell>
          <cell r="AI70">
            <v>92328.41</v>
          </cell>
          <cell r="AJ70">
            <v>-56590</v>
          </cell>
          <cell r="AK70">
            <v>118271.64</v>
          </cell>
          <cell r="AL70">
            <v>4373.6899999999996</v>
          </cell>
          <cell r="AM70">
            <v>34367.58</v>
          </cell>
          <cell r="AN70">
            <v>4319.34</v>
          </cell>
          <cell r="AO70">
            <v>169205.11</v>
          </cell>
          <cell r="AP70">
            <v>208709</v>
          </cell>
          <cell r="AS70">
            <v>7607.29</v>
          </cell>
          <cell r="AT70">
            <v>154420.89000000001</v>
          </cell>
          <cell r="AU70">
            <v>17340.599999999999</v>
          </cell>
          <cell r="AV70">
            <v>56105</v>
          </cell>
          <cell r="AW70">
            <v>118185.29</v>
          </cell>
          <cell r="AX70">
            <v>22139</v>
          </cell>
          <cell r="AY70">
            <v>69450.289999999994</v>
          </cell>
          <cell r="AZ70">
            <v>74902.44</v>
          </cell>
          <cell r="BA70">
            <v>28562</v>
          </cell>
          <cell r="BB70">
            <v>-14470.01</v>
          </cell>
          <cell r="BC70">
            <v>102426.14</v>
          </cell>
          <cell r="BD70">
            <v>35985.699999999997</v>
          </cell>
          <cell r="BE70">
            <v>18460</v>
          </cell>
          <cell r="BF70">
            <v>27137.97</v>
          </cell>
          <cell r="BG70">
            <v>3075.6</v>
          </cell>
          <cell r="BH70">
            <v>20632.830000000002</v>
          </cell>
          <cell r="BI70">
            <v>34428.9</v>
          </cell>
          <cell r="BJ70">
            <v>87143.7</v>
          </cell>
          <cell r="BK70">
            <v>6927.63</v>
          </cell>
          <cell r="BL70">
            <v>46855.85</v>
          </cell>
          <cell r="BM70">
            <v>72480.3</v>
          </cell>
          <cell r="BN70">
            <v>-53622.59</v>
          </cell>
          <cell r="BO70">
            <v>29593.919999999998</v>
          </cell>
          <cell r="BP70">
            <v>-47797.81</v>
          </cell>
          <cell r="BQ70">
            <v>47940.74</v>
          </cell>
          <cell r="BR70">
            <v>-81510</v>
          </cell>
          <cell r="BS70">
            <v>168278.29</v>
          </cell>
          <cell r="BT70">
            <v>398559.29</v>
          </cell>
          <cell r="BU70">
            <v>24334.83</v>
          </cell>
          <cell r="BV70">
            <v>146854</v>
          </cell>
          <cell r="BW70">
            <v>166208</v>
          </cell>
          <cell r="BX70">
            <v>91482.39</v>
          </cell>
          <cell r="BY70">
            <v>164954.15</v>
          </cell>
          <cell r="BZ70">
            <v>138895.53</v>
          </cell>
          <cell r="CA70">
            <v>4404.13</v>
          </cell>
          <cell r="CB70">
            <v>56631.4</v>
          </cell>
          <cell r="CC70">
            <v>74799.63</v>
          </cell>
          <cell r="CD70">
            <v>125256.15</v>
          </cell>
          <cell r="CE70">
            <v>40903.43</v>
          </cell>
          <cell r="CF70">
            <v>113802.6</v>
          </cell>
          <cell r="CG70">
            <v>81868.94</v>
          </cell>
          <cell r="CH70">
            <v>182750.82</v>
          </cell>
          <cell r="CI70">
            <v>62537.72</v>
          </cell>
          <cell r="CJ70">
            <v>26689.71</v>
          </cell>
          <cell r="CL70">
            <v>-5598.2</v>
          </cell>
          <cell r="CM70">
            <v>70924.66</v>
          </cell>
          <cell r="CN70">
            <v>56473.42</v>
          </cell>
          <cell r="CO70">
            <v>-11819.36</v>
          </cell>
          <cell r="CP70">
            <v>123697.26</v>
          </cell>
          <cell r="CQ70">
            <v>60825.81</v>
          </cell>
          <cell r="CR70">
            <v>24686.04</v>
          </cell>
          <cell r="CS70">
            <v>-77414.539999999994</v>
          </cell>
          <cell r="CT70">
            <v>14411.33</v>
          </cell>
          <cell r="CU70">
            <v>-57153.88</v>
          </cell>
          <cell r="CV70">
            <v>150555.18</v>
          </cell>
          <cell r="CW70">
            <v>214995</v>
          </cell>
          <cell r="CX70">
            <v>162584</v>
          </cell>
          <cell r="CY70">
            <v>20978.959999999999</v>
          </cell>
          <cell r="CZ70">
            <v>117682.86</v>
          </cell>
          <cell r="DA70">
            <v>69214.44</v>
          </cell>
          <cell r="DB70">
            <v>27282.400000000001</v>
          </cell>
          <cell r="DC70">
            <v>94189.57</v>
          </cell>
          <cell r="DD70">
            <v>-77597.179999999993</v>
          </cell>
          <cell r="DE70">
            <v>74799.63</v>
          </cell>
          <cell r="DF70">
            <v>52008.05</v>
          </cell>
          <cell r="DG70">
            <v>-29158.23</v>
          </cell>
          <cell r="DH70">
            <v>0</v>
          </cell>
          <cell r="DI70">
            <v>33657.040000000001</v>
          </cell>
          <cell r="DJ70">
            <v>-18235.580000000002</v>
          </cell>
          <cell r="DK70">
            <v>-28393.02</v>
          </cell>
          <cell r="DL70">
            <v>74482.98</v>
          </cell>
          <cell r="DM70">
            <v>48099</v>
          </cell>
          <cell r="DN70">
            <v>123075.94</v>
          </cell>
          <cell r="DO70">
            <v>60530.9</v>
          </cell>
          <cell r="DP70">
            <v>1537.34</v>
          </cell>
          <cell r="DQ70">
            <v>43026.66</v>
          </cell>
          <cell r="DR70">
            <v>96281</v>
          </cell>
          <cell r="DS70">
            <v>97990.02</v>
          </cell>
          <cell r="DT70">
            <v>12251.61</v>
          </cell>
          <cell r="DU70">
            <v>97387.520000000004</v>
          </cell>
          <cell r="DV70">
            <v>-1</v>
          </cell>
          <cell r="DW70">
            <v>193577.83</v>
          </cell>
          <cell r="DX70">
            <v>-49075.040000000001</v>
          </cell>
          <cell r="DY70">
            <v>23816</v>
          </cell>
          <cell r="DZ70">
            <v>83115.600000000006</v>
          </cell>
          <cell r="EA70">
            <v>187006.76</v>
          </cell>
          <cell r="EC70">
            <v>122703.91</v>
          </cell>
          <cell r="ED70">
            <v>41470.720000000001</v>
          </cell>
          <cell r="EE70">
            <v>24423.17</v>
          </cell>
          <cell r="EF70">
            <v>64181.99</v>
          </cell>
          <cell r="EG70">
            <v>105681.78</v>
          </cell>
          <cell r="EH70">
            <v>169981.71</v>
          </cell>
          <cell r="EI70">
            <v>-33435.629999999997</v>
          </cell>
          <cell r="EJ70">
            <v>37987.870000000003</v>
          </cell>
          <cell r="EK70">
            <v>11988.63</v>
          </cell>
          <cell r="EL70">
            <v>172069.69</v>
          </cell>
          <cell r="EM70">
            <v>-30028.080000000002</v>
          </cell>
          <cell r="EN70">
            <v>43308.52</v>
          </cell>
          <cell r="EO70">
            <v>228904.16</v>
          </cell>
          <cell r="EV70">
            <v>320165.26</v>
          </cell>
          <cell r="EW70">
            <v>586566.13</v>
          </cell>
          <cell r="EX70">
            <v>24525.18</v>
          </cell>
          <cell r="EY70">
            <v>22286</v>
          </cell>
          <cell r="EZ70">
            <v>187165.53</v>
          </cell>
          <cell r="FA70">
            <v>78062.34</v>
          </cell>
          <cell r="FB70">
            <v>339965.19</v>
          </cell>
          <cell r="FC70">
            <v>643334.43999999994</v>
          </cell>
          <cell r="FG70">
            <v>104770</v>
          </cell>
          <cell r="FI70">
            <v>284766.17</v>
          </cell>
          <cell r="FJ70">
            <v>648554.51</v>
          </cell>
          <cell r="FK70">
            <v>-201418.07</v>
          </cell>
          <cell r="FL70">
            <v>332715.75</v>
          </cell>
          <cell r="FM70">
            <v>-30999.88</v>
          </cell>
          <cell r="FN70">
            <v>222284.67</v>
          </cell>
          <cell r="FP70">
            <v>7560.14</v>
          </cell>
          <cell r="FQ70">
            <v>585559.54</v>
          </cell>
          <cell r="FT70">
            <v>42724.03</v>
          </cell>
          <cell r="FU70">
            <v>-26176.01</v>
          </cell>
          <cell r="FW70">
            <v>143683.26</v>
          </cell>
          <cell r="FX70">
            <v>33022.800000000003</v>
          </cell>
          <cell r="FY70">
            <v>89691.56</v>
          </cell>
          <cell r="FZ70">
            <v>268734.01</v>
          </cell>
          <cell r="GA70">
            <v>-207876.61</v>
          </cell>
          <cell r="GD70">
            <v>92790.52</v>
          </cell>
          <cell r="GE70">
            <v>103067.07</v>
          </cell>
          <cell r="GF70">
            <v>73866.600000000006</v>
          </cell>
          <cell r="GG70">
            <v>52018.61</v>
          </cell>
          <cell r="GH70">
            <v>140967.39000000001</v>
          </cell>
          <cell r="GI70">
            <v>57589.599999999999</v>
          </cell>
        </row>
        <row r="71">
          <cell r="D71">
            <v>69</v>
          </cell>
          <cell r="E71">
            <v>-909.78</v>
          </cell>
          <cell r="F71">
            <v>29689.31</v>
          </cell>
          <cell r="G71">
            <v>42846.03</v>
          </cell>
          <cell r="H71">
            <v>29063.85</v>
          </cell>
          <cell r="I71">
            <v>0</v>
          </cell>
          <cell r="J71">
            <v>25518.49</v>
          </cell>
          <cell r="K71">
            <v>21996.799999999999</v>
          </cell>
          <cell r="L71">
            <v>140068.25</v>
          </cell>
          <cell r="M71">
            <v>18896.55</v>
          </cell>
          <cell r="O71">
            <v>1381</v>
          </cell>
          <cell r="P71">
            <v>17190.63</v>
          </cell>
          <cell r="Q71">
            <v>-0.03</v>
          </cell>
          <cell r="R71">
            <v>-1939</v>
          </cell>
          <cell r="S71">
            <v>0.85</v>
          </cell>
          <cell r="T71">
            <v>950.56</v>
          </cell>
          <cell r="U71">
            <v>19274.349999999999</v>
          </cell>
          <cell r="V71">
            <v>5356.97</v>
          </cell>
          <cell r="W71">
            <v>13146.74</v>
          </cell>
          <cell r="X71">
            <v>8064</v>
          </cell>
          <cell r="AA71">
            <v>13275</v>
          </cell>
          <cell r="AB71">
            <v>2452.17</v>
          </cell>
          <cell r="AD71">
            <v>14398.68</v>
          </cell>
          <cell r="AE71">
            <v>429.08</v>
          </cell>
          <cell r="AF71">
            <v>15994</v>
          </cell>
          <cell r="AH71">
            <v>-1530.68</v>
          </cell>
          <cell r="AI71">
            <v>23942.16</v>
          </cell>
          <cell r="AK71">
            <v>35663.68</v>
          </cell>
          <cell r="AL71">
            <v>13086</v>
          </cell>
          <cell r="AM71">
            <v>-3247.58</v>
          </cell>
          <cell r="AN71">
            <v>2119.4</v>
          </cell>
          <cell r="AO71">
            <v>0</v>
          </cell>
          <cell r="AP71">
            <v>0</v>
          </cell>
          <cell r="AS71">
            <v>15717.25</v>
          </cell>
          <cell r="AT71">
            <v>12706.24</v>
          </cell>
          <cell r="AU71">
            <v>42241.43</v>
          </cell>
          <cell r="AV71">
            <v>24314</v>
          </cell>
          <cell r="AW71">
            <v>17463.09</v>
          </cell>
          <cell r="AX71">
            <v>-4595.07</v>
          </cell>
          <cell r="AY71">
            <v>35788.83</v>
          </cell>
          <cell r="AZ71">
            <v>-0.5</v>
          </cell>
          <cell r="BA71">
            <v>0</v>
          </cell>
          <cell r="BB71">
            <v>35206.15</v>
          </cell>
          <cell r="BC71">
            <v>22122.5</v>
          </cell>
          <cell r="BD71">
            <v>20003.38</v>
          </cell>
          <cell r="BE71">
            <v>16911</v>
          </cell>
          <cell r="BF71">
            <v>38148</v>
          </cell>
          <cell r="BG71">
            <v>19287</v>
          </cell>
          <cell r="BH71">
            <v>22409.4</v>
          </cell>
          <cell r="BI71">
            <v>10917.27</v>
          </cell>
          <cell r="BJ71">
            <v>29390.1</v>
          </cell>
          <cell r="BK71">
            <v>2441.75</v>
          </cell>
          <cell r="BL71">
            <v>10278.75</v>
          </cell>
          <cell r="BM71">
            <v>-33.369999999999997</v>
          </cell>
          <cell r="BN71">
            <v>39052.660000000003</v>
          </cell>
          <cell r="BO71">
            <v>33152.959999999999</v>
          </cell>
          <cell r="BQ71">
            <v>16521</v>
          </cell>
          <cell r="BR71">
            <v>14223</v>
          </cell>
          <cell r="BS71">
            <v>374</v>
          </cell>
          <cell r="BT71">
            <v>119908.38</v>
          </cell>
          <cell r="BU71">
            <v>25609</v>
          </cell>
          <cell r="BW71">
            <v>73099</v>
          </cell>
          <cell r="BX71">
            <v>5011</v>
          </cell>
          <cell r="BY71">
            <v>2671.25</v>
          </cell>
          <cell r="BZ71">
            <v>-1010.63</v>
          </cell>
          <cell r="CA71">
            <v>7534.97</v>
          </cell>
          <cell r="CF71">
            <v>0</v>
          </cell>
          <cell r="CH71">
            <v>243.44</v>
          </cell>
          <cell r="CI71">
            <v>-65</v>
          </cell>
          <cell r="CJ71">
            <v>18784.97</v>
          </cell>
          <cell r="CL71">
            <v>6127.1</v>
          </cell>
          <cell r="CM71">
            <v>108.01</v>
          </cell>
          <cell r="CN71">
            <v>43342</v>
          </cell>
          <cell r="CQ71">
            <v>0</v>
          </cell>
          <cell r="CR71">
            <v>0</v>
          </cell>
          <cell r="CS71">
            <v>0.99</v>
          </cell>
          <cell r="CT71">
            <v>0</v>
          </cell>
          <cell r="CV71">
            <v>0.72</v>
          </cell>
          <cell r="CZ71">
            <v>0</v>
          </cell>
          <cell r="DA71">
            <v>0</v>
          </cell>
          <cell r="DC71">
            <v>33094.69</v>
          </cell>
          <cell r="DF71">
            <v>-641.83000000000004</v>
          </cell>
          <cell r="DH71">
            <v>0</v>
          </cell>
          <cell r="DK71">
            <v>6751.45</v>
          </cell>
          <cell r="DO71">
            <v>0</v>
          </cell>
          <cell r="DP71">
            <v>608.79999999999995</v>
          </cell>
          <cell r="DT71">
            <v>56</v>
          </cell>
          <cell r="DU71">
            <v>-1.1399999999999999</v>
          </cell>
          <cell r="DV71">
            <v>0</v>
          </cell>
          <cell r="ED71">
            <v>1.01</v>
          </cell>
          <cell r="EF71">
            <v>-2234</v>
          </cell>
          <cell r="EI71">
            <v>-60</v>
          </cell>
          <cell r="EN71">
            <v>259.48</v>
          </cell>
          <cell r="EO71">
            <v>-2434.94</v>
          </cell>
          <cell r="EV71">
            <v>1</v>
          </cell>
          <cell r="EW71">
            <v>198379.54</v>
          </cell>
          <cell r="EX71">
            <v>191909</v>
          </cell>
          <cell r="EY71">
            <v>1033</v>
          </cell>
          <cell r="EZ71">
            <v>21342</v>
          </cell>
          <cell r="FA71">
            <v>2686.71</v>
          </cell>
          <cell r="FB71">
            <v>48708.87</v>
          </cell>
          <cell r="FC71">
            <v>62411.44</v>
          </cell>
          <cell r="FI71">
            <v>0</v>
          </cell>
          <cell r="FK71">
            <v>0</v>
          </cell>
          <cell r="FL71">
            <v>5145.3100000000004</v>
          </cell>
          <cell r="FM71">
            <v>0</v>
          </cell>
          <cell r="FN71">
            <v>-3048.3</v>
          </cell>
          <cell r="FT71">
            <v>3177.03</v>
          </cell>
          <cell r="FU71">
            <v>56169.85</v>
          </cell>
          <cell r="FW71">
            <v>238.5</v>
          </cell>
          <cell r="FX71">
            <v>3100</v>
          </cell>
          <cell r="FY71">
            <v>1897.23</v>
          </cell>
          <cell r="GA71">
            <v>0</v>
          </cell>
          <cell r="GD71">
            <v>5750.38</v>
          </cell>
          <cell r="GE71">
            <v>16437.55</v>
          </cell>
          <cell r="GF71">
            <v>-3699.43</v>
          </cell>
          <cell r="GG71">
            <v>39508.51</v>
          </cell>
          <cell r="GH71">
            <v>10591.87</v>
          </cell>
        </row>
        <row r="72">
          <cell r="D72">
            <v>70</v>
          </cell>
          <cell r="H72">
            <v>0</v>
          </cell>
          <cell r="I72">
            <v>0</v>
          </cell>
          <cell r="J72">
            <v>8000</v>
          </cell>
          <cell r="L72">
            <v>0</v>
          </cell>
          <cell r="S72">
            <v>0</v>
          </cell>
          <cell r="AO72">
            <v>0</v>
          </cell>
          <cell r="AP72">
            <v>0</v>
          </cell>
          <cell r="AT72">
            <v>0</v>
          </cell>
          <cell r="BA72">
            <v>0</v>
          </cell>
          <cell r="BH72">
            <v>0</v>
          </cell>
          <cell r="BI72">
            <v>0</v>
          </cell>
          <cell r="BS72">
            <v>0</v>
          </cell>
          <cell r="CF72">
            <v>0</v>
          </cell>
          <cell r="CI72">
            <v>65</v>
          </cell>
          <cell r="CO72">
            <v>517</v>
          </cell>
          <cell r="CQ72">
            <v>0</v>
          </cell>
          <cell r="CT72">
            <v>0</v>
          </cell>
          <cell r="CZ72">
            <v>0</v>
          </cell>
          <cell r="DA72">
            <v>0</v>
          </cell>
          <cell r="DF72">
            <v>717</v>
          </cell>
          <cell r="DH72">
            <v>0</v>
          </cell>
          <cell r="DO72">
            <v>0</v>
          </cell>
          <cell r="DV72">
            <v>0</v>
          </cell>
          <cell r="ED72">
            <v>0</v>
          </cell>
          <cell r="EI72">
            <v>60</v>
          </cell>
          <cell r="FA72">
            <v>0</v>
          </cell>
          <cell r="FI72">
            <v>16500</v>
          </cell>
          <cell r="FK72">
            <v>0</v>
          </cell>
          <cell r="FN72">
            <v>0</v>
          </cell>
          <cell r="FT72">
            <v>0</v>
          </cell>
          <cell r="FU72">
            <v>0</v>
          </cell>
          <cell r="GA72">
            <v>0</v>
          </cell>
          <cell r="GF72">
            <v>0</v>
          </cell>
        </row>
        <row r="73">
          <cell r="D73">
            <v>71</v>
          </cell>
          <cell r="H73">
            <v>0</v>
          </cell>
          <cell r="I73">
            <v>0</v>
          </cell>
          <cell r="L73">
            <v>0</v>
          </cell>
          <cell r="O73">
            <v>31420</v>
          </cell>
          <cell r="S73">
            <v>0</v>
          </cell>
          <cell r="Z73">
            <v>5743</v>
          </cell>
          <cell r="AH73">
            <v>8557.01</v>
          </cell>
          <cell r="AO73">
            <v>0</v>
          </cell>
          <cell r="AP73">
            <v>0</v>
          </cell>
          <cell r="AT73">
            <v>4600</v>
          </cell>
          <cell r="AX73">
            <v>9300</v>
          </cell>
          <cell r="BA73">
            <v>0</v>
          </cell>
          <cell r="BB73">
            <v>2412</v>
          </cell>
          <cell r="BG73">
            <v>23456.25</v>
          </cell>
          <cell r="BH73">
            <v>0</v>
          </cell>
          <cell r="BI73">
            <v>0</v>
          </cell>
          <cell r="BN73">
            <v>1272</v>
          </cell>
          <cell r="BS73">
            <v>0</v>
          </cell>
          <cell r="BU73">
            <v>-21985.58</v>
          </cell>
          <cell r="BW73">
            <v>5339</v>
          </cell>
          <cell r="CA73">
            <v>1167</v>
          </cell>
          <cell r="CF73">
            <v>0</v>
          </cell>
          <cell r="CM73">
            <v>24000</v>
          </cell>
          <cell r="CQ73">
            <v>0</v>
          </cell>
          <cell r="CT73">
            <v>0</v>
          </cell>
          <cell r="CZ73">
            <v>0</v>
          </cell>
          <cell r="DF73">
            <v>0</v>
          </cell>
          <cell r="DH73">
            <v>0</v>
          </cell>
          <cell r="DO73">
            <v>0</v>
          </cell>
          <cell r="DV73">
            <v>0</v>
          </cell>
          <cell r="ED73">
            <v>855</v>
          </cell>
          <cell r="EF73">
            <v>2234.04</v>
          </cell>
          <cell r="EX73">
            <v>-6552</v>
          </cell>
          <cell r="FA73">
            <v>0</v>
          </cell>
          <cell r="FI73">
            <v>-80695.94</v>
          </cell>
          <cell r="FK73">
            <v>198.57</v>
          </cell>
          <cell r="FN73">
            <v>0</v>
          </cell>
          <cell r="FT73">
            <v>0</v>
          </cell>
          <cell r="FU73">
            <v>0</v>
          </cell>
          <cell r="GA73">
            <v>26969.83</v>
          </cell>
          <cell r="GD73">
            <v>3999.62</v>
          </cell>
          <cell r="GF73">
            <v>3700</v>
          </cell>
        </row>
        <row r="74">
          <cell r="D74">
            <v>72</v>
          </cell>
        </row>
        <row r="75">
          <cell r="D75">
            <v>73</v>
          </cell>
          <cell r="E75">
            <v>39023</v>
          </cell>
          <cell r="F75">
            <v>38947</v>
          </cell>
          <cell r="G75">
            <v>38978</v>
          </cell>
          <cell r="H75">
            <v>38988</v>
          </cell>
          <cell r="I75">
            <v>39003</v>
          </cell>
          <cell r="J75">
            <v>38988</v>
          </cell>
          <cell r="K75">
            <v>38988</v>
          </cell>
          <cell r="L75">
            <v>38999</v>
          </cell>
          <cell r="M75">
            <v>39009</v>
          </cell>
          <cell r="N75">
            <v>38986</v>
          </cell>
          <cell r="O75">
            <v>39051</v>
          </cell>
          <cell r="P75">
            <v>38962</v>
          </cell>
          <cell r="Q75">
            <v>39051</v>
          </cell>
          <cell r="R75">
            <v>39055</v>
          </cell>
          <cell r="S75">
            <v>38973</v>
          </cell>
          <cell r="T75">
            <v>39021</v>
          </cell>
          <cell r="U75">
            <v>38988</v>
          </cell>
          <cell r="W75">
            <v>38981</v>
          </cell>
          <cell r="X75">
            <v>38986</v>
          </cell>
          <cell r="Y75">
            <v>38972</v>
          </cell>
          <cell r="Z75">
            <v>39001</v>
          </cell>
          <cell r="AA75">
            <v>38987</v>
          </cell>
          <cell r="AB75">
            <v>38992</v>
          </cell>
          <cell r="AD75">
            <v>38979</v>
          </cell>
          <cell r="AE75">
            <v>38979</v>
          </cell>
          <cell r="AF75">
            <v>39029</v>
          </cell>
          <cell r="AG75">
            <v>38989</v>
          </cell>
          <cell r="AH75">
            <v>39007</v>
          </cell>
          <cell r="AI75">
            <v>39008</v>
          </cell>
          <cell r="AJ75">
            <v>38965</v>
          </cell>
          <cell r="AK75">
            <v>38981</v>
          </cell>
          <cell r="AL75">
            <v>38994</v>
          </cell>
          <cell r="AM75">
            <v>38966</v>
          </cell>
          <cell r="AN75">
            <v>38973</v>
          </cell>
          <cell r="AO75">
            <v>39009</v>
          </cell>
          <cell r="AP75">
            <v>39009</v>
          </cell>
          <cell r="AR75" t="str">
            <v>No</v>
          </cell>
          <cell r="AS75">
            <v>38987</v>
          </cell>
          <cell r="AT75">
            <v>38979</v>
          </cell>
          <cell r="AU75">
            <v>38989</v>
          </cell>
          <cell r="AV75">
            <v>38981</v>
          </cell>
          <cell r="AW75">
            <v>38987</v>
          </cell>
          <cell r="AX75">
            <v>38999</v>
          </cell>
          <cell r="AY75">
            <v>38988</v>
          </cell>
          <cell r="AZ75">
            <v>39000</v>
          </cell>
          <cell r="BA75">
            <v>39022</v>
          </cell>
          <cell r="BB75">
            <v>39062</v>
          </cell>
          <cell r="BC75">
            <v>38987</v>
          </cell>
          <cell r="BD75">
            <v>38974</v>
          </cell>
          <cell r="BE75">
            <v>38968</v>
          </cell>
          <cell r="BF75">
            <v>38975</v>
          </cell>
          <cell r="BG75">
            <v>38987</v>
          </cell>
          <cell r="BH75">
            <v>39007</v>
          </cell>
          <cell r="BI75">
            <v>39009</v>
          </cell>
          <cell r="BJ75">
            <v>39035</v>
          </cell>
          <cell r="BK75">
            <v>39037</v>
          </cell>
          <cell r="BL75">
            <v>38993</v>
          </cell>
          <cell r="BM75">
            <v>38978</v>
          </cell>
          <cell r="BN75">
            <v>38988</v>
          </cell>
          <cell r="BO75">
            <v>38978</v>
          </cell>
          <cell r="BP75">
            <v>39049</v>
          </cell>
          <cell r="BQ75">
            <v>39009</v>
          </cell>
          <cell r="BR75">
            <v>38967</v>
          </cell>
          <cell r="BS75">
            <v>39024</v>
          </cell>
          <cell r="BT75">
            <v>38995</v>
          </cell>
          <cell r="BU75">
            <v>38974</v>
          </cell>
          <cell r="BV75">
            <v>38972</v>
          </cell>
          <cell r="BW75">
            <v>38972</v>
          </cell>
          <cell r="BX75">
            <v>39022</v>
          </cell>
          <cell r="BY75">
            <v>39036</v>
          </cell>
          <cell r="BZ75">
            <v>38987</v>
          </cell>
          <cell r="CA75">
            <v>38978</v>
          </cell>
          <cell r="CB75">
            <v>38978</v>
          </cell>
          <cell r="CD75">
            <v>38974</v>
          </cell>
          <cell r="CE75">
            <v>39001</v>
          </cell>
          <cell r="CF75">
            <v>38966</v>
          </cell>
          <cell r="CG75">
            <v>38995</v>
          </cell>
          <cell r="CH75">
            <v>39000</v>
          </cell>
          <cell r="CI75">
            <v>39002</v>
          </cell>
          <cell r="CJ75">
            <v>38989</v>
          </cell>
          <cell r="CL75">
            <v>39037</v>
          </cell>
          <cell r="CM75">
            <v>38988</v>
          </cell>
          <cell r="CN75">
            <v>38987</v>
          </cell>
          <cell r="CO75">
            <v>39031</v>
          </cell>
          <cell r="CP75">
            <v>39020</v>
          </cell>
          <cell r="CQ75">
            <v>38988</v>
          </cell>
          <cell r="CR75">
            <v>39066</v>
          </cell>
          <cell r="CS75">
            <v>38978</v>
          </cell>
          <cell r="CT75">
            <v>38989</v>
          </cell>
          <cell r="CU75">
            <v>38974</v>
          </cell>
          <cell r="CV75">
            <v>39035</v>
          </cell>
          <cell r="CW75">
            <v>38973</v>
          </cell>
          <cell r="CX75">
            <v>38987</v>
          </cell>
          <cell r="CY75">
            <v>38981</v>
          </cell>
          <cell r="CZ75">
            <v>38999</v>
          </cell>
          <cell r="DA75">
            <v>38972</v>
          </cell>
          <cell r="DB75">
            <v>38988</v>
          </cell>
          <cell r="DC75">
            <v>39003</v>
          </cell>
          <cell r="DD75">
            <v>39048</v>
          </cell>
          <cell r="DE75">
            <v>39028</v>
          </cell>
          <cell r="DF75">
            <v>38996</v>
          </cell>
          <cell r="DG75">
            <v>39009</v>
          </cell>
          <cell r="DH75">
            <v>38995</v>
          </cell>
          <cell r="DI75">
            <v>38986</v>
          </cell>
          <cell r="DJ75">
            <v>39007</v>
          </cell>
          <cell r="DK75">
            <v>39023</v>
          </cell>
          <cell r="DL75">
            <v>38980</v>
          </cell>
          <cell r="DM75">
            <v>38986</v>
          </cell>
          <cell r="DN75">
            <v>38989</v>
          </cell>
          <cell r="DO75">
            <v>38980</v>
          </cell>
          <cell r="DP75">
            <v>39003</v>
          </cell>
          <cell r="DQ75">
            <v>39021</v>
          </cell>
          <cell r="DR75">
            <v>38995</v>
          </cell>
          <cell r="DS75">
            <v>38972</v>
          </cell>
          <cell r="DT75">
            <v>38981</v>
          </cell>
          <cell r="DU75">
            <v>39002</v>
          </cell>
          <cell r="DV75">
            <v>38995</v>
          </cell>
          <cell r="DW75">
            <v>38992</v>
          </cell>
          <cell r="DX75">
            <v>39023</v>
          </cell>
          <cell r="DY75">
            <v>38987</v>
          </cell>
          <cell r="DZ75">
            <v>38987</v>
          </cell>
          <cell r="EA75">
            <v>39028</v>
          </cell>
          <cell r="EB75">
            <v>38989</v>
          </cell>
          <cell r="EC75">
            <v>38985</v>
          </cell>
          <cell r="ED75">
            <v>38982</v>
          </cell>
          <cell r="EE75">
            <v>39031</v>
          </cell>
          <cell r="EF75">
            <v>39007</v>
          </cell>
          <cell r="EG75">
            <v>39042</v>
          </cell>
          <cell r="EH75">
            <v>39008</v>
          </cell>
          <cell r="EI75">
            <v>38980</v>
          </cell>
          <cell r="EJ75">
            <v>38981</v>
          </cell>
          <cell r="EK75">
            <v>39030</v>
          </cell>
          <cell r="EL75">
            <v>38989</v>
          </cell>
          <cell r="EM75">
            <v>39006</v>
          </cell>
          <cell r="EN75">
            <v>39051</v>
          </cell>
          <cell r="EO75">
            <v>39049</v>
          </cell>
          <cell r="EP75" t="str">
            <v>closed</v>
          </cell>
          <cell r="EQ75" t="str">
            <v>closed</v>
          </cell>
          <cell r="ER75">
            <v>39100</v>
          </cell>
          <cell r="EU75">
            <v>39121</v>
          </cell>
          <cell r="EV75">
            <v>38995</v>
          </cell>
          <cell r="EW75">
            <v>39029</v>
          </cell>
          <cell r="EX75">
            <v>38992</v>
          </cell>
          <cell r="EY75">
            <v>38945</v>
          </cell>
          <cell r="EZ75">
            <v>38981</v>
          </cell>
          <cell r="FA75">
            <v>39069</v>
          </cell>
          <cell r="FB75">
            <v>38987</v>
          </cell>
          <cell r="FC75">
            <v>39008</v>
          </cell>
          <cell r="FH75">
            <v>39069</v>
          </cell>
          <cell r="FI75">
            <v>39014</v>
          </cell>
          <cell r="FJ75">
            <v>39041</v>
          </cell>
          <cell r="FL75">
            <v>38986</v>
          </cell>
          <cell r="FM75">
            <v>38986</v>
          </cell>
          <cell r="FN75">
            <v>39015</v>
          </cell>
          <cell r="FP75">
            <v>38995</v>
          </cell>
          <cell r="FQ75">
            <v>39007</v>
          </cell>
          <cell r="FT75">
            <v>38988</v>
          </cell>
          <cell r="FU75">
            <v>38988</v>
          </cell>
          <cell r="FV75">
            <v>39056</v>
          </cell>
          <cell r="FX75">
            <v>38986</v>
          </cell>
          <cell r="FY75">
            <v>39063</v>
          </cell>
          <cell r="FZ75">
            <v>39008</v>
          </cell>
          <cell r="GA75">
            <v>38992</v>
          </cell>
          <cell r="GB75" t="str">
            <v>Closed</v>
          </cell>
          <cell r="GC75" t="str">
            <v>Closed</v>
          </cell>
          <cell r="GD75">
            <v>38985</v>
          </cell>
          <cell r="GE75">
            <v>38985</v>
          </cell>
          <cell r="GF75">
            <v>39030</v>
          </cell>
          <cell r="GG75">
            <v>39036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A13" t="str">
            <v>EANAB</v>
          </cell>
          <cell r="B13" t="str">
            <v>Abercromby Nursery and Community</v>
          </cell>
          <cell r="C13">
            <v>1</v>
          </cell>
          <cell r="D13">
            <v>1006</v>
          </cell>
          <cell r="E13" t="str">
            <v>Nurs</v>
          </cell>
          <cell r="F13" t="str">
            <v>LDL</v>
          </cell>
          <cell r="G13" t="str">
            <v>No</v>
          </cell>
          <cell r="H13" t="str">
            <v>Sue Upton</v>
          </cell>
          <cell r="I13" t="str">
            <v>Michelle Jukes</v>
          </cell>
          <cell r="J13">
            <v>123467</v>
          </cell>
          <cell r="L13">
            <v>-0.24</v>
          </cell>
          <cell r="M13">
            <v>0</v>
          </cell>
          <cell r="N13">
            <v>2.9999999999972715E-2</v>
          </cell>
          <cell r="O13">
            <v>30.5</v>
          </cell>
          <cell r="P13">
            <v>227442.39127612562</v>
          </cell>
          <cell r="Q13">
            <v>0</v>
          </cell>
          <cell r="R13">
            <v>1089.7203051216854</v>
          </cell>
          <cell r="S13">
            <v>36108.077116970344</v>
          </cell>
          <cell r="T13">
            <v>264640.18869821762</v>
          </cell>
          <cell r="U13">
            <v>13501</v>
          </cell>
          <cell r="V13">
            <v>26187</v>
          </cell>
          <cell r="W13">
            <v>42.5</v>
          </cell>
          <cell r="X13">
            <v>273.04036069313923</v>
          </cell>
          <cell r="AA13" t="str">
            <v>Yes</v>
          </cell>
          <cell r="AC13" t="str">
            <v>SIMS</v>
          </cell>
          <cell r="AD13" t="str">
            <v>EANAB</v>
          </cell>
          <cell r="AE13">
            <v>298063.85526874999</v>
          </cell>
          <cell r="AF13">
            <v>274315.90176382178</v>
          </cell>
          <cell r="AG13">
            <v>284440.41238957399</v>
          </cell>
          <cell r="AH13" t="str">
            <v>Abercromby Nursery and Community</v>
          </cell>
          <cell r="AQ13">
            <v>19508.945</v>
          </cell>
          <cell r="AR13">
            <v>12960.204999999998</v>
          </cell>
          <cell r="AT13">
            <v>26745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</row>
        <row r="14">
          <cell r="A14" t="str">
            <v>EANCH</v>
          </cell>
          <cell r="B14" t="str">
            <v>Chatham Place Nursery</v>
          </cell>
          <cell r="C14">
            <v>2</v>
          </cell>
          <cell r="D14">
            <v>1001</v>
          </cell>
          <cell r="E14" t="str">
            <v>Nurs</v>
          </cell>
          <cell r="F14" t="str">
            <v>LDL</v>
          </cell>
          <cell r="G14" t="str">
            <v>No</v>
          </cell>
          <cell r="H14" t="str">
            <v>Dave Collins</v>
          </cell>
          <cell r="I14" t="str">
            <v>Graham Foxley</v>
          </cell>
          <cell r="J14">
            <v>49219.25</v>
          </cell>
          <cell r="L14">
            <v>29689.31</v>
          </cell>
          <cell r="M14">
            <v>0</v>
          </cell>
          <cell r="N14">
            <v>0</v>
          </cell>
          <cell r="O14">
            <v>22.5</v>
          </cell>
          <cell r="P14">
            <v>201192.89909305843</v>
          </cell>
          <cell r="Q14">
            <v>0</v>
          </cell>
          <cell r="R14">
            <v>1634.580457682528</v>
          </cell>
          <cell r="S14">
            <v>12130.550440162868</v>
          </cell>
          <cell r="T14">
            <v>214958.0299909038</v>
          </cell>
          <cell r="U14">
            <v>12845</v>
          </cell>
          <cell r="V14">
            <v>8915</v>
          </cell>
          <cell r="W14">
            <v>30</v>
          </cell>
          <cell r="X14">
            <v>201.42321690477485</v>
          </cell>
          <cell r="AA14" t="str">
            <v>Yes</v>
          </cell>
          <cell r="AC14" t="str">
            <v>SIMS</v>
          </cell>
          <cell r="AD14" t="str">
            <v>EANCH</v>
          </cell>
          <cell r="AE14">
            <v>-20559.171420070816</v>
          </cell>
          <cell r="AF14">
            <v>296759.79938717018</v>
          </cell>
          <cell r="AG14">
            <v>307717.63098499313</v>
          </cell>
          <cell r="AH14" t="str">
            <v>Chatham Place Nursery</v>
          </cell>
          <cell r="AQ14">
            <v>17760.353333333333</v>
          </cell>
          <cell r="AR14">
            <v>9251.4226666666655</v>
          </cell>
          <cell r="AT14">
            <v>9644</v>
          </cell>
          <cell r="AU14">
            <v>11317</v>
          </cell>
          <cell r="AV14">
            <v>10481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</row>
        <row r="15">
          <cell r="A15" t="str">
            <v>EANEA</v>
          </cell>
          <cell r="B15" t="str">
            <v>East Prescot Road Nursery</v>
          </cell>
          <cell r="C15">
            <v>3</v>
          </cell>
          <cell r="D15">
            <v>1002</v>
          </cell>
          <cell r="E15" t="str">
            <v>Nurs</v>
          </cell>
          <cell r="F15" t="str">
            <v>LDL</v>
          </cell>
          <cell r="G15" t="str">
            <v>No</v>
          </cell>
          <cell r="H15" t="str">
            <v>Geoff Smith</v>
          </cell>
          <cell r="I15" t="str">
            <v>Michelle Jukes</v>
          </cell>
          <cell r="J15">
            <v>27079.260000000009</v>
          </cell>
          <cell r="L15">
            <v>33024.43</v>
          </cell>
          <cell r="M15">
            <v>0</v>
          </cell>
          <cell r="N15">
            <v>9822</v>
          </cell>
          <cell r="O15">
            <v>43.5</v>
          </cell>
          <cell r="P15">
            <v>230332.27704056792</v>
          </cell>
          <cell r="Q15">
            <v>0</v>
          </cell>
          <cell r="R15">
            <v>817.29022884126402</v>
          </cell>
          <cell r="S15">
            <v>2639.4222500291921</v>
          </cell>
          <cell r="T15">
            <v>233788.98951943839</v>
          </cell>
          <cell r="U15">
            <v>14567</v>
          </cell>
          <cell r="V15">
            <v>10914</v>
          </cell>
          <cell r="W15">
            <v>50.5</v>
          </cell>
          <cell r="X15">
            <v>384.94214786245857</v>
          </cell>
          <cell r="AA15" t="str">
            <v>Yes</v>
          </cell>
          <cell r="AC15" t="str">
            <v>SIMS</v>
          </cell>
          <cell r="AD15" t="str">
            <v>EANEA</v>
          </cell>
          <cell r="AE15">
            <v>-20798.510075444319</v>
          </cell>
          <cell r="AF15">
            <v>280923.60563395295</v>
          </cell>
          <cell r="AG15">
            <v>291283.03725195886</v>
          </cell>
          <cell r="AH15" t="str">
            <v>East Prescot Road Nursery</v>
          </cell>
          <cell r="AQ15">
            <v>17536.8261954023</v>
          </cell>
          <cell r="AR15">
            <v>10289.507344827585</v>
          </cell>
          <cell r="AT15">
            <v>11553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</row>
        <row r="16">
          <cell r="A16" t="str">
            <v>EANST</v>
          </cell>
          <cell r="B16" t="str">
            <v>Ellergreen Early Years Centre</v>
          </cell>
          <cell r="C16">
            <v>4</v>
          </cell>
          <cell r="D16">
            <v>1005</v>
          </cell>
          <cell r="E16" t="str">
            <v>Nurs</v>
          </cell>
          <cell r="F16" t="str">
            <v>LDL</v>
          </cell>
          <cell r="G16" t="str">
            <v>No</v>
          </cell>
          <cell r="H16" t="str">
            <v>Gill Thornber</v>
          </cell>
          <cell r="I16" t="str">
            <v>Michelle Jukes</v>
          </cell>
          <cell r="J16">
            <v>157349.84999999998</v>
          </cell>
          <cell r="L16">
            <v>29063.85</v>
          </cell>
          <cell r="M16">
            <v>0</v>
          </cell>
          <cell r="N16">
            <v>0</v>
          </cell>
          <cell r="O16">
            <v>24</v>
          </cell>
          <cell r="P16">
            <v>205114.45392012145</v>
          </cell>
          <cell r="Q16">
            <v>0</v>
          </cell>
          <cell r="R16">
            <v>1362.1503814021069</v>
          </cell>
          <cell r="S16">
            <v>0</v>
          </cell>
          <cell r="T16">
            <v>206476.60430152356</v>
          </cell>
          <cell r="U16">
            <v>12968</v>
          </cell>
          <cell r="V16">
            <v>8347</v>
          </cell>
          <cell r="W16">
            <v>12.5</v>
          </cell>
          <cell r="X16">
            <v>214.85143136509316</v>
          </cell>
          <cell r="AA16" t="str">
            <v>Yes</v>
          </cell>
          <cell r="AC16" t="str">
            <v>SIMS</v>
          </cell>
          <cell r="AD16" t="str">
            <v>EANST</v>
          </cell>
          <cell r="AE16">
            <v>-18256.531558542662</v>
          </cell>
          <cell r="AF16">
            <v>214146.98498117714</v>
          </cell>
          <cell r="AG16">
            <v>221860.83116067026</v>
          </cell>
          <cell r="AH16" t="str">
            <v>Ellergreen Early Years Centre</v>
          </cell>
          <cell r="AQ16">
            <v>13100</v>
          </cell>
          <cell r="AR16">
            <v>3301.6567708333332</v>
          </cell>
          <cell r="AT16">
            <v>11069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</row>
        <row r="17">
          <cell r="A17" t="str">
            <v>EANEV</v>
          </cell>
          <cell r="B17" t="str">
            <v>Everton Children and Family Centre.</v>
          </cell>
          <cell r="C17">
            <v>5</v>
          </cell>
          <cell r="D17">
            <v>1003</v>
          </cell>
          <cell r="E17" t="str">
            <v>Nurs</v>
          </cell>
          <cell r="F17" t="str">
            <v>LDL</v>
          </cell>
          <cell r="G17" t="str">
            <v>No</v>
          </cell>
          <cell r="H17" t="str">
            <v>Graham Foxley</v>
          </cell>
          <cell r="I17" t="str">
            <v>Graham Foxley</v>
          </cell>
          <cell r="J17">
            <v>157800.37</v>
          </cell>
          <cell r="L17">
            <v>0</v>
          </cell>
          <cell r="M17">
            <v>0</v>
          </cell>
          <cell r="N17">
            <v>0</v>
          </cell>
          <cell r="O17">
            <v>89</v>
          </cell>
          <cell r="P17">
            <v>535533.62296410976</v>
          </cell>
          <cell r="Q17">
            <v>0</v>
          </cell>
          <cell r="R17">
            <v>2179.4406102433709</v>
          </cell>
          <cell r="S17">
            <v>9322.3613134460065</v>
          </cell>
          <cell r="T17">
            <v>547035.42488779908</v>
          </cell>
          <cell r="U17">
            <v>18298</v>
          </cell>
          <cell r="V17">
            <v>31384</v>
          </cell>
          <cell r="W17">
            <v>104</v>
          </cell>
          <cell r="X17">
            <v>796.74072464555377</v>
          </cell>
          <cell r="AA17" t="str">
            <v>Yes</v>
          </cell>
          <cell r="AC17" t="str">
            <v>SIMS</v>
          </cell>
          <cell r="AD17" t="str">
            <v>EANEV</v>
          </cell>
          <cell r="AE17">
            <v>-60784.564346125</v>
          </cell>
          <cell r="AF17">
            <v>661738.13512855652</v>
          </cell>
          <cell r="AG17">
            <v>686114.81766800513</v>
          </cell>
          <cell r="AH17" t="str">
            <v>Everton Children and Family Centre.</v>
          </cell>
          <cell r="AQ17">
            <v>22173.064089887637</v>
          </cell>
          <cell r="AR17">
            <v>34785.221213483142</v>
          </cell>
          <cell r="AT17">
            <v>23674</v>
          </cell>
          <cell r="AU17">
            <v>14953</v>
          </cell>
          <cell r="AV17">
            <v>19313</v>
          </cell>
          <cell r="AW17">
            <v>19313.42104078838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</row>
        <row r="18">
          <cell r="A18" t="str">
            <v>EBHAX</v>
          </cell>
          <cell r="B18" t="str">
            <v>Anfield Junior</v>
          </cell>
          <cell r="C18">
            <v>6</v>
          </cell>
          <cell r="D18">
            <v>2000</v>
          </cell>
          <cell r="E18" t="str">
            <v>CP</v>
          </cell>
          <cell r="F18" t="str">
            <v>LDL</v>
          </cell>
          <cell r="G18" t="str">
            <v>No</v>
          </cell>
          <cell r="H18" t="str">
            <v>Julie Goodman</v>
          </cell>
          <cell r="I18" t="str">
            <v>Graham Foxley</v>
          </cell>
          <cell r="J18">
            <v>292088.64999999991</v>
          </cell>
          <cell r="L18">
            <v>33518.410000000003</v>
          </cell>
          <cell r="M18">
            <v>0</v>
          </cell>
          <cell r="N18">
            <v>0</v>
          </cell>
          <cell r="O18">
            <v>308</v>
          </cell>
          <cell r="P18">
            <v>925010.22117550822</v>
          </cell>
          <cell r="Q18">
            <v>0</v>
          </cell>
          <cell r="R18">
            <v>40127.326992804039</v>
          </cell>
          <cell r="S18">
            <v>18307.188873516676</v>
          </cell>
          <cell r="T18">
            <v>983444.73704182892</v>
          </cell>
          <cell r="U18">
            <v>36256</v>
          </cell>
          <cell r="V18">
            <v>54479</v>
          </cell>
          <cell r="W18">
            <v>288</v>
          </cell>
          <cell r="X18">
            <v>2757.260035852029</v>
          </cell>
          <cell r="Y18">
            <v>9955.8888888888887</v>
          </cell>
          <cell r="AA18" t="str">
            <v>Yes</v>
          </cell>
          <cell r="AC18" t="str">
            <v>SIMS</v>
          </cell>
          <cell r="AD18" t="str">
            <v>EBHAX</v>
          </cell>
          <cell r="AE18">
            <v>-29348.232466221263</v>
          </cell>
          <cell r="AF18">
            <v>997465.33365668077</v>
          </cell>
          <cell r="AG18">
            <v>1019973.7247832232</v>
          </cell>
          <cell r="AH18" t="str">
            <v>Anfield Junior</v>
          </cell>
          <cell r="AQ18">
            <v>37344</v>
          </cell>
          <cell r="AR18">
            <v>48704.199896103892</v>
          </cell>
          <cell r="AT18">
            <v>44140</v>
          </cell>
          <cell r="AU18">
            <v>51634</v>
          </cell>
          <cell r="AV18">
            <v>43517</v>
          </cell>
          <cell r="AW18">
            <v>94793.369251494209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</row>
        <row r="19">
          <cell r="A19" t="str">
            <v>EBBAN</v>
          </cell>
          <cell r="B19" t="str">
            <v>Anfield Infant</v>
          </cell>
          <cell r="C19">
            <v>7</v>
          </cell>
          <cell r="D19">
            <v>2002</v>
          </cell>
          <cell r="E19" t="str">
            <v>CP</v>
          </cell>
          <cell r="F19" t="str">
            <v>LDL</v>
          </cell>
          <cell r="G19" t="str">
            <v>No</v>
          </cell>
          <cell r="H19" t="str">
            <v>Julie Goodman</v>
          </cell>
          <cell r="I19" t="str">
            <v>Graham Foxley</v>
          </cell>
          <cell r="J19">
            <v>201037.94999999995</v>
          </cell>
          <cell r="L19">
            <v>19779.09</v>
          </cell>
          <cell r="M19">
            <v>0</v>
          </cell>
          <cell r="N19">
            <v>0</v>
          </cell>
          <cell r="O19">
            <v>198.99986439839228</v>
          </cell>
          <cell r="P19">
            <v>837012.52067497303</v>
          </cell>
          <cell r="Q19">
            <v>0</v>
          </cell>
          <cell r="R19">
            <v>11589.673556064694</v>
          </cell>
          <cell r="S19">
            <v>8822.9489104994282</v>
          </cell>
          <cell r="T19">
            <v>857425.14314153721</v>
          </cell>
          <cell r="U19">
            <v>32322.234309623433</v>
          </cell>
          <cell r="V19">
            <v>36987</v>
          </cell>
          <cell r="W19">
            <v>246</v>
          </cell>
          <cell r="X19">
            <v>2152.9903851377044</v>
          </cell>
          <cell r="Y19">
            <v>3568</v>
          </cell>
          <cell r="AA19" t="str">
            <v>Yes</v>
          </cell>
          <cell r="AC19" t="str">
            <v>SIMS</v>
          </cell>
          <cell r="AD19" t="str">
            <v>EBBAN</v>
          </cell>
          <cell r="AE19">
            <v>25345.533548926353</v>
          </cell>
          <cell r="AF19">
            <v>907212.75557798753</v>
          </cell>
          <cell r="AG19">
            <v>959438.54932522378</v>
          </cell>
          <cell r="AH19" t="str">
            <v>Anfield Infant</v>
          </cell>
          <cell r="AQ19">
            <v>34213.554426778246</v>
          </cell>
          <cell r="AR19">
            <v>35153.267302904562</v>
          </cell>
          <cell r="AT19">
            <v>39461</v>
          </cell>
          <cell r="AU19">
            <v>29214</v>
          </cell>
          <cell r="AV19">
            <v>34229</v>
          </cell>
          <cell r="AW19">
            <v>34301.038189099869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</row>
        <row r="20">
          <cell r="A20" t="str">
            <v>EBNAR</v>
          </cell>
          <cell r="B20" t="str">
            <v>Arnot (Community) Primary</v>
          </cell>
          <cell r="C20">
            <v>8</v>
          </cell>
          <cell r="D20">
            <v>2003</v>
          </cell>
          <cell r="E20" t="str">
            <v>CP</v>
          </cell>
          <cell r="F20" t="str">
            <v>LDL</v>
          </cell>
          <cell r="G20" t="str">
            <v>No</v>
          </cell>
          <cell r="H20" t="str">
            <v>Graham Foxley</v>
          </cell>
          <cell r="I20" t="str">
            <v>Graham Foxley</v>
          </cell>
          <cell r="J20">
            <v>68036.20000000007</v>
          </cell>
          <cell r="L20">
            <v>109966.27</v>
          </cell>
          <cell r="M20">
            <v>0</v>
          </cell>
          <cell r="N20">
            <v>0</v>
          </cell>
          <cell r="O20">
            <v>250.65117888828939</v>
          </cell>
          <cell r="P20">
            <v>934749.94908122823</v>
          </cell>
          <cell r="Q20">
            <v>0</v>
          </cell>
          <cell r="R20">
            <v>65110.770574074195</v>
          </cell>
          <cell r="S20">
            <v>10895.222753492106</v>
          </cell>
          <cell r="T20">
            <v>1010755.9424087945</v>
          </cell>
          <cell r="U20">
            <v>33099</v>
          </cell>
          <cell r="V20">
            <v>75391</v>
          </cell>
          <cell r="W20">
            <v>259</v>
          </cell>
          <cell r="X20">
            <v>2358.8896735292519</v>
          </cell>
          <cell r="Y20">
            <v>9687.0952380952385</v>
          </cell>
          <cell r="AA20" t="str">
            <v>Yes</v>
          </cell>
          <cell r="AC20" t="str">
            <v>SIMS</v>
          </cell>
          <cell r="AD20" t="str">
            <v>EBNAR</v>
          </cell>
          <cell r="AE20">
            <v>41526.815172709263</v>
          </cell>
          <cell r="AF20">
            <v>1015834.9499172609</v>
          </cell>
          <cell r="AG20">
            <v>1089133.7595944139</v>
          </cell>
          <cell r="AH20" t="str">
            <v>Arnot (Community) Primary</v>
          </cell>
          <cell r="AQ20">
            <v>34792</v>
          </cell>
          <cell r="AR20">
            <v>71170.010311688311</v>
          </cell>
          <cell r="AT20">
            <v>51476</v>
          </cell>
          <cell r="AV20">
            <v>20411</v>
          </cell>
          <cell r="AW20">
            <v>23962.263183816307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</row>
        <row r="21">
          <cell r="A21" t="str">
            <v>EBNBN</v>
          </cell>
          <cell r="B21" t="str">
            <v>Banks Road JMI</v>
          </cell>
          <cell r="C21">
            <v>9</v>
          </cell>
          <cell r="D21">
            <v>2008</v>
          </cell>
          <cell r="E21" t="str">
            <v>CP</v>
          </cell>
          <cell r="F21" t="str">
            <v>LDL</v>
          </cell>
          <cell r="G21" t="str">
            <v>No</v>
          </cell>
          <cell r="H21" t="str">
            <v>Karen Twamley</v>
          </cell>
          <cell r="I21" t="str">
            <v>Michelle Jukes</v>
          </cell>
          <cell r="J21">
            <v>75949.449999999953</v>
          </cell>
          <cell r="L21">
            <v>18896.55</v>
          </cell>
          <cell r="M21">
            <v>0</v>
          </cell>
          <cell r="N21">
            <v>0</v>
          </cell>
          <cell r="O21">
            <v>182.67507015954683</v>
          </cell>
          <cell r="P21">
            <v>595684.19018138549</v>
          </cell>
          <cell r="Q21">
            <v>0</v>
          </cell>
          <cell r="R21">
            <v>63818.509421284522</v>
          </cell>
          <cell r="S21">
            <v>2922.9964535474492</v>
          </cell>
          <cell r="T21">
            <v>662425.69605621754</v>
          </cell>
          <cell r="U21">
            <v>32190.248984924627</v>
          </cell>
          <cell r="V21">
            <v>80509</v>
          </cell>
          <cell r="W21">
            <v>200</v>
          </cell>
          <cell r="X21">
            <v>1781.4764517355641</v>
          </cell>
          <cell r="Y21">
            <v>5666.8279569892475</v>
          </cell>
          <cell r="AA21" t="str">
            <v>Yes</v>
          </cell>
          <cell r="AC21" t="str">
            <v>SIMS</v>
          </cell>
          <cell r="AD21" t="str">
            <v>EBNBN</v>
          </cell>
          <cell r="AE21">
            <v>-15153.480829249747</v>
          </cell>
          <cell r="AF21">
            <v>713921.52258649853</v>
          </cell>
          <cell r="AG21">
            <v>769377.49951138091</v>
          </cell>
          <cell r="AH21" t="str">
            <v>Banks Road JMI</v>
          </cell>
          <cell r="AQ21">
            <v>33215.212136683418</v>
          </cell>
          <cell r="AR21">
            <v>79467.218905472633</v>
          </cell>
          <cell r="AT21">
            <v>30465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</row>
        <row r="22">
          <cell r="A22" t="str">
            <v>EBNBR</v>
          </cell>
          <cell r="B22" t="str">
            <v>Barlows Primary</v>
          </cell>
          <cell r="C22">
            <v>10</v>
          </cell>
          <cell r="D22">
            <v>2010</v>
          </cell>
          <cell r="E22" t="str">
            <v>CP</v>
          </cell>
          <cell r="F22" t="str">
            <v>LDL</v>
          </cell>
          <cell r="G22" t="str">
            <v>P.F.I.</v>
          </cell>
          <cell r="H22" t="str">
            <v>Julie Goodman</v>
          </cell>
          <cell r="I22" t="str">
            <v>Graham Foxley</v>
          </cell>
          <cell r="J22">
            <v>206359.85999999987</v>
          </cell>
          <cell r="L22">
            <v>0</v>
          </cell>
          <cell r="M22">
            <v>0</v>
          </cell>
          <cell r="N22">
            <v>0</v>
          </cell>
          <cell r="O22">
            <v>356.692732643238</v>
          </cell>
          <cell r="P22">
            <v>1180779.0731796599</v>
          </cell>
          <cell r="Q22">
            <v>0</v>
          </cell>
          <cell r="R22">
            <v>12314.137030972553</v>
          </cell>
          <cell r="S22">
            <v>6628.9795135597342</v>
          </cell>
          <cell r="T22">
            <v>1199722.1897241923</v>
          </cell>
          <cell r="U22">
            <v>42406</v>
          </cell>
          <cell r="V22">
            <v>44958</v>
          </cell>
          <cell r="W22">
            <v>377</v>
          </cell>
          <cell r="X22">
            <v>3428.6707588679451</v>
          </cell>
          <cell r="Y22">
            <v>4991.8641975308637</v>
          </cell>
          <cell r="AA22" t="str">
            <v>Yes</v>
          </cell>
          <cell r="AC22" t="str">
            <v>SIMS</v>
          </cell>
          <cell r="AD22" t="str">
            <v>EBNBR</v>
          </cell>
          <cell r="AE22">
            <v>36111.166286795778</v>
          </cell>
          <cell r="AF22">
            <v>1118782.8955597957</v>
          </cell>
          <cell r="AG22">
            <v>1193467.5688188723</v>
          </cell>
          <cell r="AH22" t="str">
            <v>Barlows Primary</v>
          </cell>
          <cell r="AQ22">
            <v>45176</v>
          </cell>
          <cell r="AR22">
            <v>37437.194579634459</v>
          </cell>
          <cell r="AT22">
            <v>50136</v>
          </cell>
          <cell r="AU22">
            <v>1282</v>
          </cell>
          <cell r="AV22">
            <v>25709</v>
          </cell>
          <cell r="AW22">
            <v>25709.129741331039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</row>
        <row r="23">
          <cell r="A23" t="str">
            <v>EBNBP</v>
          </cell>
          <cell r="B23" t="str">
            <v>Beaufort Park Primary</v>
          </cell>
          <cell r="C23">
            <v>11</v>
          </cell>
          <cell r="D23">
            <v>2224</v>
          </cell>
          <cell r="E23" t="str">
            <v>CP</v>
          </cell>
          <cell r="F23" t="str">
            <v>LDL</v>
          </cell>
          <cell r="G23" t="str">
            <v>No</v>
          </cell>
          <cell r="H23" t="str">
            <v>Gill Farrington</v>
          </cell>
          <cell r="I23" t="str">
            <v>Graham Foxley</v>
          </cell>
          <cell r="J23">
            <v>39342.650000000023</v>
          </cell>
          <cell r="L23">
            <v>34129.46</v>
          </cell>
          <cell r="M23">
            <v>0</v>
          </cell>
          <cell r="N23">
            <v>-1328</v>
          </cell>
          <cell r="O23">
            <v>172.2124988504215</v>
          </cell>
          <cell r="P23">
            <v>603275.17682596075</v>
          </cell>
          <cell r="Q23">
            <v>0</v>
          </cell>
          <cell r="R23">
            <v>334908.22654206882</v>
          </cell>
          <cell r="S23">
            <v>16795.175210444086</v>
          </cell>
          <cell r="T23">
            <v>954978.57857847365</v>
          </cell>
          <cell r="U23">
            <v>26293</v>
          </cell>
          <cell r="V23">
            <v>110986</v>
          </cell>
          <cell r="W23">
            <v>180</v>
          </cell>
          <cell r="X23">
            <v>1656.1464501059265</v>
          </cell>
          <cell r="Y23">
            <v>8667.6969696969682</v>
          </cell>
          <cell r="AA23" t="str">
            <v>Yes</v>
          </cell>
          <cell r="AC23" t="str">
            <v>SIMS</v>
          </cell>
          <cell r="AD23" t="str">
            <v>EBNBP</v>
          </cell>
          <cell r="AE23">
            <v>-14791.378635612109</v>
          </cell>
          <cell r="AF23">
            <v>1012545.5964936087</v>
          </cell>
          <cell r="AG23">
            <v>1030054.6537645985</v>
          </cell>
          <cell r="AH23" t="str">
            <v>Beaufort Park Primary</v>
          </cell>
          <cell r="AQ23">
            <v>27840</v>
          </cell>
          <cell r="AR23">
            <v>103684.87592493296</v>
          </cell>
          <cell r="AT23">
            <v>34299</v>
          </cell>
          <cell r="AU23">
            <v>45379</v>
          </cell>
          <cell r="AV23">
            <v>39839</v>
          </cell>
          <cell r="AW23">
            <v>31706.858032091928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</row>
        <row r="24">
          <cell r="A24" t="str">
            <v>EBNBE</v>
          </cell>
          <cell r="B24" t="str">
            <v>Belle Vale JMI Primary</v>
          </cell>
          <cell r="C24">
            <v>12</v>
          </cell>
          <cell r="D24">
            <v>2014</v>
          </cell>
          <cell r="E24" t="str">
            <v>CP</v>
          </cell>
          <cell r="F24" t="str">
            <v>LDL</v>
          </cell>
          <cell r="G24" t="str">
            <v>No</v>
          </cell>
          <cell r="H24" t="str">
            <v>Gill Thornber</v>
          </cell>
          <cell r="I24" t="str">
            <v>Michelle Jukes</v>
          </cell>
          <cell r="J24">
            <v>52043.040000000037</v>
          </cell>
          <cell r="L24">
            <v>17191.09</v>
          </cell>
          <cell r="M24">
            <v>0</v>
          </cell>
          <cell r="N24">
            <v>0</v>
          </cell>
          <cell r="O24">
            <v>262.39117144534839</v>
          </cell>
          <cell r="P24">
            <v>804527.49027959339</v>
          </cell>
          <cell r="Q24">
            <v>0</v>
          </cell>
          <cell r="R24">
            <v>52301.685566551721</v>
          </cell>
          <cell r="S24">
            <v>843.83438343834382</v>
          </cell>
          <cell r="T24">
            <v>857673.01022958348</v>
          </cell>
          <cell r="U24">
            <v>33919</v>
          </cell>
          <cell r="V24">
            <v>55131</v>
          </cell>
          <cell r="W24">
            <v>253.5</v>
          </cell>
          <cell r="X24">
            <v>2502.1239611059809</v>
          </cell>
          <cell r="Y24">
            <v>7512.536231884058</v>
          </cell>
          <cell r="AA24" t="str">
            <v>Yes</v>
          </cell>
          <cell r="AC24" t="str">
            <v>SIMS</v>
          </cell>
          <cell r="AD24" t="str">
            <v>EBNBE</v>
          </cell>
          <cell r="AE24">
            <v>4674.0035000448406</v>
          </cell>
          <cell r="AF24">
            <v>850474.53429470572</v>
          </cell>
          <cell r="AG24">
            <v>870753.24334407435</v>
          </cell>
          <cell r="AH24" t="str">
            <v>Belle Vale JMI Primary</v>
          </cell>
          <cell r="AQ24">
            <v>34308</v>
          </cell>
          <cell r="AR24">
            <v>48044.402930232558</v>
          </cell>
          <cell r="AT24">
            <v>41343</v>
          </cell>
          <cell r="AV24">
            <v>1725</v>
          </cell>
          <cell r="AW24">
            <v>14355.971567119384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</row>
        <row r="25">
          <cell r="A25" t="str">
            <v>EBHBL</v>
          </cell>
          <cell r="B25" t="str">
            <v>Blackmoor Park Junior</v>
          </cell>
          <cell r="C25">
            <v>13</v>
          </cell>
          <cell r="D25">
            <v>2017</v>
          </cell>
          <cell r="E25" t="str">
            <v>CP</v>
          </cell>
          <cell r="F25" t="str">
            <v>LDL</v>
          </cell>
          <cell r="G25" t="str">
            <v>No</v>
          </cell>
          <cell r="H25" t="str">
            <v>Dave Collins</v>
          </cell>
          <cell r="I25" t="str">
            <v>Graham Foxley</v>
          </cell>
          <cell r="J25">
            <v>199817.84000000008</v>
          </cell>
          <cell r="L25">
            <v>-0.12</v>
          </cell>
          <cell r="M25">
            <v>0</v>
          </cell>
          <cell r="N25">
            <v>0</v>
          </cell>
          <cell r="O25">
            <v>356</v>
          </cell>
          <cell r="P25">
            <v>923754.07224626874</v>
          </cell>
          <cell r="Q25">
            <v>0</v>
          </cell>
          <cell r="R25">
            <v>15858.541598310085</v>
          </cell>
          <cell r="S25">
            <v>8147.8814037487537</v>
          </cell>
          <cell r="T25">
            <v>947760.49524832761</v>
          </cell>
          <cell r="U25">
            <v>40192</v>
          </cell>
          <cell r="V25">
            <v>44950</v>
          </cell>
          <cell r="W25">
            <v>357</v>
          </cell>
          <cell r="X25">
            <v>3186.9628985822151</v>
          </cell>
          <cell r="Y25">
            <v>3705.0325203252032</v>
          </cell>
          <cell r="AA25" t="str">
            <v>Yes</v>
          </cell>
          <cell r="AC25" t="str">
            <v>SIMS</v>
          </cell>
          <cell r="AD25" t="str">
            <v>EBHBL</v>
          </cell>
          <cell r="AE25">
            <v>-38291.251981857495</v>
          </cell>
          <cell r="AF25">
            <v>995725.7467280851</v>
          </cell>
          <cell r="AG25">
            <v>1004942.4009570834</v>
          </cell>
          <cell r="AH25" t="str">
            <v>Blackmoor Park Junior</v>
          </cell>
          <cell r="AQ25">
            <v>43416</v>
          </cell>
          <cell r="AR25">
            <v>41970.885505617975</v>
          </cell>
          <cell r="AT25">
            <v>44786</v>
          </cell>
          <cell r="AU25">
            <v>10875</v>
          </cell>
          <cell r="AV25">
            <v>27831</v>
          </cell>
          <cell r="AW25">
            <v>27830.633087436348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</row>
        <row r="26">
          <cell r="A26" t="str">
            <v>EBBBL</v>
          </cell>
          <cell r="B26" t="str">
            <v>Blackmoor Park Infants</v>
          </cell>
          <cell r="C26">
            <v>14</v>
          </cell>
          <cell r="D26">
            <v>2171</v>
          </cell>
          <cell r="E26" t="str">
            <v>CP</v>
          </cell>
          <cell r="F26" t="str">
            <v>LDL</v>
          </cell>
          <cell r="G26" t="str">
            <v>No</v>
          </cell>
          <cell r="H26" t="str">
            <v>Gill Farrington</v>
          </cell>
          <cell r="I26" t="str">
            <v>Graham Foxley</v>
          </cell>
          <cell r="J26">
            <v>70756.800000000047</v>
          </cell>
          <cell r="L26">
            <v>-1939.16</v>
          </cell>
          <cell r="M26">
            <v>0</v>
          </cell>
          <cell r="N26">
            <v>0</v>
          </cell>
          <cell r="O26">
            <v>256.6481336687001</v>
          </cell>
          <cell r="P26">
            <v>775995.43367110542</v>
          </cell>
          <cell r="Q26">
            <v>0</v>
          </cell>
          <cell r="R26">
            <v>2519.9782055938977</v>
          </cell>
          <cell r="S26">
            <v>21790.445506984212</v>
          </cell>
          <cell r="T26">
            <v>800305.85738368356</v>
          </cell>
          <cell r="U26">
            <v>34657</v>
          </cell>
          <cell r="V26">
            <v>30665</v>
          </cell>
          <cell r="W26">
            <v>291</v>
          </cell>
          <cell r="X26">
            <v>2555.836818947254</v>
          </cell>
          <cell r="Y26">
            <v>2050.0740740740739</v>
          </cell>
          <cell r="AA26" t="str">
            <v>Yes</v>
          </cell>
          <cell r="AC26" t="str">
            <v>SIMS</v>
          </cell>
          <cell r="AD26" t="str">
            <v>EBBBL</v>
          </cell>
          <cell r="AE26">
            <v>18017.517808206729</v>
          </cell>
          <cell r="AF26">
            <v>836908.29327804025</v>
          </cell>
          <cell r="AG26">
            <v>888317.31384747988</v>
          </cell>
          <cell r="AH26" t="str">
            <v>Blackmoor Park Infants</v>
          </cell>
          <cell r="AQ26">
            <v>37608</v>
          </cell>
          <cell r="AR26">
            <v>27774.069847486993</v>
          </cell>
          <cell r="AT26">
            <v>37528</v>
          </cell>
          <cell r="AV26">
            <v>7306</v>
          </cell>
          <cell r="AW26">
            <v>582.50514118408319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</row>
        <row r="27">
          <cell r="A27" t="str">
            <v>EBNBY</v>
          </cell>
          <cell r="B27" t="str">
            <v>Blueberry Park Primary</v>
          </cell>
          <cell r="C27">
            <v>15</v>
          </cell>
          <cell r="D27">
            <v>3025</v>
          </cell>
          <cell r="E27" t="str">
            <v>CP</v>
          </cell>
          <cell r="F27" t="str">
            <v>LDL</v>
          </cell>
          <cell r="G27" t="str">
            <v>No</v>
          </cell>
          <cell r="H27" t="str">
            <v>Graham Foxley</v>
          </cell>
          <cell r="I27" t="str">
            <v>Graham Foxley</v>
          </cell>
          <cell r="J27">
            <v>27424.91999999946</v>
          </cell>
          <cell r="L27">
            <v>0.85</v>
          </cell>
          <cell r="M27">
            <v>0</v>
          </cell>
          <cell r="N27">
            <v>0</v>
          </cell>
          <cell r="O27">
            <v>305.98438412818734</v>
          </cell>
          <cell r="P27">
            <v>1193563.9119763852</v>
          </cell>
          <cell r="Q27">
            <v>0</v>
          </cell>
          <cell r="R27">
            <v>151798.48162921373</v>
          </cell>
          <cell r="S27">
            <v>9659.8950668213438</v>
          </cell>
          <cell r="T27">
            <v>1355022.2886724202</v>
          </cell>
          <cell r="U27">
            <v>38306</v>
          </cell>
          <cell r="V27">
            <v>166970</v>
          </cell>
          <cell r="W27">
            <v>346</v>
          </cell>
          <cell r="X27">
            <v>2981.0636101906675</v>
          </cell>
          <cell r="Y27">
            <v>14373.933333333332</v>
          </cell>
          <cell r="AA27" t="str">
            <v>Yes</v>
          </cell>
          <cell r="AC27" t="str">
            <v>SIMS</v>
          </cell>
          <cell r="AD27" t="str">
            <v>EBNBY</v>
          </cell>
          <cell r="AE27">
            <v>-57274.283631057362</v>
          </cell>
          <cell r="AF27">
            <v>1440579.2002514652</v>
          </cell>
          <cell r="AG27">
            <v>1460297.5986107183</v>
          </cell>
          <cell r="AH27" t="str">
            <v>Blueberry Park Primary</v>
          </cell>
          <cell r="AQ27">
            <v>42448</v>
          </cell>
          <cell r="AR27">
            <v>175136.32037237234</v>
          </cell>
          <cell r="AT27">
            <v>68747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</row>
        <row r="28">
          <cell r="A28" t="str">
            <v>EBHBK</v>
          </cell>
          <cell r="B28" t="str">
            <v>Booker Avenue Junior</v>
          </cell>
          <cell r="C28">
            <v>16</v>
          </cell>
          <cell r="D28">
            <v>2019</v>
          </cell>
          <cell r="E28" t="str">
            <v>CP</v>
          </cell>
          <cell r="F28" t="str">
            <v>LDL</v>
          </cell>
          <cell r="G28" t="str">
            <v>No</v>
          </cell>
          <cell r="H28" t="str">
            <v>Karen Twamley</v>
          </cell>
          <cell r="I28" t="str">
            <v>Michelle Jukes</v>
          </cell>
          <cell r="J28">
            <v>-839.61999999999534</v>
          </cell>
          <cell r="L28">
            <v>-0.28000000000000003</v>
          </cell>
          <cell r="M28">
            <v>0.35</v>
          </cell>
          <cell r="N28">
            <v>8520.99</v>
          </cell>
          <cell r="O28">
            <v>358</v>
          </cell>
          <cell r="P28">
            <v>914330.66514052765</v>
          </cell>
          <cell r="Q28">
            <v>0</v>
          </cell>
          <cell r="R28">
            <v>27309.045529163952</v>
          </cell>
          <cell r="S28">
            <v>5569.3069306930693</v>
          </cell>
          <cell r="T28">
            <v>947209.01760038466</v>
          </cell>
          <cell r="U28">
            <v>40356</v>
          </cell>
          <cell r="V28">
            <v>54055</v>
          </cell>
          <cell r="W28">
            <v>367</v>
          </cell>
          <cell r="X28">
            <v>3204.8671845293065</v>
          </cell>
          <cell r="Y28">
            <v>4004.062015503876</v>
          </cell>
          <cell r="AA28" t="str">
            <v>Yes</v>
          </cell>
          <cell r="AC28" t="str">
            <v>SIMS</v>
          </cell>
          <cell r="AD28" t="str">
            <v>EBHBK</v>
          </cell>
          <cell r="AE28">
            <v>-54369.290629166724</v>
          </cell>
          <cell r="AF28">
            <v>1012855.4314256218</v>
          </cell>
          <cell r="AG28">
            <v>1025227.278819466</v>
          </cell>
          <cell r="AH28" t="str">
            <v>Booker Avenue Junior</v>
          </cell>
          <cell r="AQ28">
            <v>44296</v>
          </cell>
          <cell r="AR28">
            <v>52568.803212290499</v>
          </cell>
          <cell r="AT28">
            <v>44140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</row>
        <row r="29">
          <cell r="A29" t="str">
            <v>EBBBK</v>
          </cell>
          <cell r="B29" t="str">
            <v>Booker Avenue Infant</v>
          </cell>
          <cell r="C29">
            <v>17</v>
          </cell>
          <cell r="D29">
            <v>2172</v>
          </cell>
          <cell r="E29" t="str">
            <v>CP</v>
          </cell>
          <cell r="F29" t="str">
            <v>LDL</v>
          </cell>
          <cell r="G29" t="str">
            <v>No</v>
          </cell>
          <cell r="H29" t="str">
            <v>Gill Thornber</v>
          </cell>
          <cell r="I29" t="str">
            <v>Michelle Jukes</v>
          </cell>
          <cell r="J29">
            <v>2616.4599999999627</v>
          </cell>
          <cell r="L29">
            <v>19174.189999999999</v>
          </cell>
          <cell r="M29">
            <v>0</v>
          </cell>
          <cell r="N29">
            <v>0</v>
          </cell>
          <cell r="O29">
            <v>253.237709329062</v>
          </cell>
          <cell r="P29">
            <v>716893.89371962973</v>
          </cell>
          <cell r="Q29">
            <v>0</v>
          </cell>
          <cell r="R29">
            <v>18752.35837257254</v>
          </cell>
          <cell r="S29">
            <v>16066.14815383633</v>
          </cell>
          <cell r="T29">
            <v>751712.40024603868</v>
          </cell>
          <cell r="U29">
            <v>31928.7890625</v>
          </cell>
          <cell r="V29">
            <v>28872</v>
          </cell>
          <cell r="W29">
            <v>242</v>
          </cell>
          <cell r="X29">
            <v>2282.7964582541149</v>
          </cell>
          <cell r="Y29">
            <v>2062.6629213483147</v>
          </cell>
          <cell r="AA29" t="str">
            <v>Yes</v>
          </cell>
          <cell r="AC29" t="str">
            <v>SIMS</v>
          </cell>
          <cell r="AD29" t="str">
            <v>EBBBK</v>
          </cell>
          <cell r="AE29">
            <v>4320.7144314550096</v>
          </cell>
          <cell r="AF29">
            <v>759887.73884958692</v>
          </cell>
          <cell r="AG29">
            <v>756993.26795555232</v>
          </cell>
          <cell r="AH29" t="str">
            <v>Booker Avenue Infant</v>
          </cell>
          <cell r="AQ29">
            <v>33296</v>
          </cell>
          <cell r="AR29">
            <v>24599.396799999995</v>
          </cell>
          <cell r="AT29">
            <v>32495</v>
          </cell>
          <cell r="AU29">
            <v>22202</v>
          </cell>
          <cell r="AV29">
            <v>27348</v>
          </cell>
          <cell r="AW29">
            <v>22391.400946946145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</row>
        <row r="30">
          <cell r="A30" t="str">
            <v>EBNCX</v>
          </cell>
          <cell r="B30" t="str">
            <v>Breckfield County Primary</v>
          </cell>
          <cell r="C30">
            <v>18</v>
          </cell>
          <cell r="D30">
            <v>2022</v>
          </cell>
          <cell r="E30" t="str">
            <v>CP</v>
          </cell>
          <cell r="F30" t="str">
            <v>Outside</v>
          </cell>
          <cell r="G30" t="str">
            <v>No</v>
          </cell>
          <cell r="H30" t="str">
            <v>Gill Farrington</v>
          </cell>
          <cell r="I30" t="str">
            <v>Graham Foxley</v>
          </cell>
          <cell r="J30">
            <v>60617.660000000033</v>
          </cell>
          <cell r="L30">
            <v>7356.97</v>
          </cell>
          <cell r="M30">
            <v>0</v>
          </cell>
          <cell r="N30">
            <v>0</v>
          </cell>
          <cell r="O30">
            <v>169.53576910608228</v>
          </cell>
          <cell r="P30">
            <v>630495.40314829536</v>
          </cell>
          <cell r="Q30">
            <v>0</v>
          </cell>
          <cell r="R30">
            <v>26244.935313676731</v>
          </cell>
          <cell r="S30">
            <v>2416.6958234844433</v>
          </cell>
          <cell r="T30">
            <v>659157.03428545652</v>
          </cell>
          <cell r="U30">
            <v>27999.436754176611</v>
          </cell>
          <cell r="V30">
            <v>91638</v>
          </cell>
          <cell r="W30">
            <v>173.5</v>
          </cell>
          <cell r="X30">
            <v>1638.2421641588353</v>
          </cell>
          <cell r="Y30">
            <v>6044.1111111111113</v>
          </cell>
          <cell r="AA30" t="str">
            <v>Yes</v>
          </cell>
          <cell r="AC30" t="str">
            <v>SIMS</v>
          </cell>
          <cell r="AD30" t="str">
            <v>EBNCX</v>
          </cell>
          <cell r="AE30">
            <v>-58109.426619968377</v>
          </cell>
          <cell r="AF30">
            <v>672629.7223748659</v>
          </cell>
          <cell r="AG30">
            <v>672046.61327606859</v>
          </cell>
          <cell r="AH30" t="str">
            <v>Breckfield County Primary</v>
          </cell>
          <cell r="AQ30">
            <v>27528.112902147972</v>
          </cell>
          <cell r="AR30">
            <v>86786.088000000003</v>
          </cell>
          <cell r="AT30">
            <v>0</v>
          </cell>
          <cell r="AY30">
            <v>20291</v>
          </cell>
          <cell r="AZ30">
            <v>52766</v>
          </cell>
          <cell r="BA30">
            <v>54793</v>
          </cell>
          <cell r="BB30">
            <v>36532</v>
          </cell>
        </row>
        <row r="31">
          <cell r="A31" t="str">
            <v>EBNDG</v>
          </cell>
          <cell r="B31" t="str">
            <v>Broadgreen Primary</v>
          </cell>
          <cell r="C31">
            <v>19</v>
          </cell>
          <cell r="D31">
            <v>2215</v>
          </cell>
          <cell r="E31" t="str">
            <v>CP</v>
          </cell>
          <cell r="F31" t="str">
            <v>LDL</v>
          </cell>
          <cell r="G31" t="str">
            <v>No</v>
          </cell>
          <cell r="H31" t="str">
            <v>Geoff Smith</v>
          </cell>
          <cell r="I31" t="str">
            <v>Michelle Jukes</v>
          </cell>
          <cell r="J31">
            <v>5751.0899999999674</v>
          </cell>
          <cell r="L31">
            <v>13146.62</v>
          </cell>
          <cell r="M31">
            <v>0</v>
          </cell>
          <cell r="N31">
            <v>0</v>
          </cell>
          <cell r="O31">
            <v>304.23473053688656</v>
          </cell>
          <cell r="P31">
            <v>922692.11227862444</v>
          </cell>
          <cell r="Q31">
            <v>0</v>
          </cell>
          <cell r="R31">
            <v>31563.980818678789</v>
          </cell>
          <cell r="S31">
            <v>14324.519837102562</v>
          </cell>
          <cell r="T31">
            <v>968580.61293440568</v>
          </cell>
          <cell r="U31">
            <v>37855</v>
          </cell>
          <cell r="V31">
            <v>53666</v>
          </cell>
          <cell r="W31">
            <v>311</v>
          </cell>
          <cell r="X31">
            <v>2909.446466402303</v>
          </cell>
          <cell r="Y31">
            <v>7492.5555555555547</v>
          </cell>
          <cell r="AA31" t="str">
            <v>Yes</v>
          </cell>
          <cell r="AC31" t="str">
            <v>SIMS</v>
          </cell>
          <cell r="AD31" t="str">
            <v>EBNDG</v>
          </cell>
          <cell r="AE31">
            <v>1716.2701917717932</v>
          </cell>
          <cell r="AF31">
            <v>1000649.0286248977</v>
          </cell>
          <cell r="AG31">
            <v>1005869.6869806175</v>
          </cell>
          <cell r="AH31" t="str">
            <v>Broadgreen Primary</v>
          </cell>
          <cell r="AQ31">
            <v>39368</v>
          </cell>
          <cell r="AR31">
            <v>48525.73263816793</v>
          </cell>
          <cell r="AT31">
            <v>45535</v>
          </cell>
          <cell r="AU31">
            <v>2637</v>
          </cell>
          <cell r="AV31">
            <v>24085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A32" t="str">
            <v>EBNBS</v>
          </cell>
          <cell r="B32" t="str">
            <v>Broad Square Community Primary</v>
          </cell>
          <cell r="C32">
            <v>20</v>
          </cell>
          <cell r="D32">
            <v>3023</v>
          </cell>
          <cell r="E32" t="str">
            <v>CP</v>
          </cell>
          <cell r="F32" t="str">
            <v>LDL</v>
          </cell>
          <cell r="G32" t="str">
            <v>P.F.I.</v>
          </cell>
          <cell r="H32" t="str">
            <v>Sue Upton</v>
          </cell>
          <cell r="I32" t="str">
            <v>Michelle Jukes</v>
          </cell>
          <cell r="J32">
            <v>185994.04000000004</v>
          </cell>
          <cell r="L32">
            <v>8064</v>
          </cell>
          <cell r="M32">
            <v>0</v>
          </cell>
          <cell r="N32">
            <v>0</v>
          </cell>
          <cell r="O32">
            <v>247.11184193392393</v>
          </cell>
          <cell r="P32">
            <v>983539.24203130801</v>
          </cell>
          <cell r="Q32">
            <v>0</v>
          </cell>
          <cell r="R32">
            <v>5494.9443968858495</v>
          </cell>
          <cell r="S32">
            <v>4158.3241402182111</v>
          </cell>
          <cell r="T32">
            <v>993192.51056841202</v>
          </cell>
          <cell r="U32">
            <v>33263</v>
          </cell>
          <cell r="V32">
            <v>59917</v>
          </cell>
          <cell r="W32">
            <v>272</v>
          </cell>
          <cell r="X32">
            <v>2430.5068173176164</v>
          </cell>
          <cell r="Y32">
            <v>5772.4193548387093</v>
          </cell>
          <cell r="AA32" t="str">
            <v>Yes</v>
          </cell>
          <cell r="AC32" t="str">
            <v>SIMS</v>
          </cell>
          <cell r="AD32" t="str">
            <v>EBNBS</v>
          </cell>
          <cell r="AE32">
            <v>16026.037829635257</v>
          </cell>
          <cell r="AF32">
            <v>1031643.0419443487</v>
          </cell>
          <cell r="AG32">
            <v>1073423.8214117538</v>
          </cell>
          <cell r="AH32" t="str">
            <v>Broad Square Community Primary</v>
          </cell>
          <cell r="AQ32">
            <v>35936</v>
          </cell>
          <cell r="AR32">
            <v>58101.028360957644</v>
          </cell>
          <cell r="AT32">
            <v>46948</v>
          </cell>
          <cell r="AU32">
            <v>58351</v>
          </cell>
          <cell r="AV32">
            <v>51638</v>
          </cell>
          <cell r="AW32">
            <v>35604.000937773613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A33" t="str">
            <v>EBNCV</v>
          </cell>
          <cell r="B33" t="str">
            <v>Childwall Valley Primary</v>
          </cell>
          <cell r="C33">
            <v>21</v>
          </cell>
          <cell r="D33">
            <v>2001</v>
          </cell>
          <cell r="E33" t="str">
            <v>CP</v>
          </cell>
          <cell r="F33" t="str">
            <v>LDL</v>
          </cell>
          <cell r="G33" t="str">
            <v>P.F.I.</v>
          </cell>
          <cell r="H33" t="str">
            <v>Gill Thornber</v>
          </cell>
          <cell r="I33" t="str">
            <v>Michelle Jukes</v>
          </cell>
          <cell r="J33">
            <v>132183.31000000006</v>
          </cell>
          <cell r="L33">
            <v>0</v>
          </cell>
          <cell r="M33">
            <v>0</v>
          </cell>
          <cell r="N33">
            <v>0</v>
          </cell>
          <cell r="O33">
            <v>100.86433596901246</v>
          </cell>
          <cell r="P33">
            <v>514289.46785285976</v>
          </cell>
          <cell r="Q33">
            <v>0</v>
          </cell>
          <cell r="R33">
            <v>12815.467887948029</v>
          </cell>
          <cell r="S33">
            <v>1181.3681368136813</v>
          </cell>
          <cell r="T33">
            <v>528286.30387762142</v>
          </cell>
          <cell r="U33">
            <v>20430</v>
          </cell>
          <cell r="V33">
            <v>79377</v>
          </cell>
          <cell r="W33">
            <v>109</v>
          </cell>
          <cell r="X33">
            <v>1029.4964419577382</v>
          </cell>
          <cell r="Y33">
            <v>2519</v>
          </cell>
          <cell r="AA33" t="str">
            <v>Yes</v>
          </cell>
          <cell r="AC33" t="str">
            <v>SIMS</v>
          </cell>
          <cell r="AD33" t="str">
            <v>EBNCV</v>
          </cell>
          <cell r="AE33">
            <v>18909.803946760308</v>
          </cell>
          <cell r="AF33">
            <v>532134.74796289753</v>
          </cell>
          <cell r="AG33">
            <v>580947.67919816647</v>
          </cell>
          <cell r="AH33" t="str">
            <v>Childwall Valley Primary</v>
          </cell>
          <cell r="AQ33">
            <v>21592</v>
          </cell>
          <cell r="AR33">
            <v>75183.654226086961</v>
          </cell>
          <cell r="AT33">
            <v>27765</v>
          </cell>
          <cell r="AU33">
            <v>26563</v>
          </cell>
          <cell r="AV33">
            <v>30930</v>
          </cell>
          <cell r="AW33">
            <v>31235.203274792701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A34" t="str">
            <v>EBNAJ</v>
          </cell>
          <cell r="B34" t="str">
            <v>Corinthian Community Primary</v>
          </cell>
          <cell r="C34">
            <v>22</v>
          </cell>
          <cell r="D34">
            <v>2039</v>
          </cell>
          <cell r="E34" t="str">
            <v>CP</v>
          </cell>
          <cell r="F34" t="str">
            <v>LDL</v>
          </cell>
          <cell r="G34" t="str">
            <v>No</v>
          </cell>
          <cell r="H34" t="str">
            <v>Geoff Smith</v>
          </cell>
          <cell r="I34" t="str">
            <v>Michelle Jukes</v>
          </cell>
          <cell r="J34">
            <v>69552.090000000084</v>
          </cell>
          <cell r="L34">
            <v>5790</v>
          </cell>
          <cell r="M34">
            <v>0</v>
          </cell>
          <cell r="N34">
            <v>0</v>
          </cell>
          <cell r="O34">
            <v>359.88902381895912</v>
          </cell>
          <cell r="P34">
            <v>1068657.830397058</v>
          </cell>
          <cell r="Q34">
            <v>0</v>
          </cell>
          <cell r="R34">
            <v>25018.999970414836</v>
          </cell>
          <cell r="S34">
            <v>9214.442213731847</v>
          </cell>
          <cell r="T34">
            <v>1102891.2725812048</v>
          </cell>
          <cell r="U34">
            <v>42365</v>
          </cell>
          <cell r="V34">
            <v>44538</v>
          </cell>
          <cell r="W34">
            <v>376</v>
          </cell>
          <cell r="X34">
            <v>3424.1946873811721</v>
          </cell>
          <cell r="Y34">
            <v>7545.8095238095239</v>
          </cell>
          <cell r="AA34" t="str">
            <v>Yes</v>
          </cell>
          <cell r="AC34" t="str">
            <v>SIMS</v>
          </cell>
          <cell r="AD34" t="str">
            <v>EBNAJ</v>
          </cell>
          <cell r="AE34">
            <v>-91633.50425549713</v>
          </cell>
          <cell r="AF34">
            <v>1126587.2307112052</v>
          </cell>
          <cell r="AG34">
            <v>1141054.1671693844</v>
          </cell>
          <cell r="AH34" t="str">
            <v>Corinthian Community Primary</v>
          </cell>
          <cell r="AQ34">
            <v>45088</v>
          </cell>
          <cell r="AR34">
            <v>40530.460444444441</v>
          </cell>
          <cell r="AT34">
            <v>51067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</row>
        <row r="35">
          <cell r="A35" t="str">
            <v>EBNCS</v>
          </cell>
          <cell r="B35" t="str">
            <v>Cross Farm JMI</v>
          </cell>
          <cell r="C35">
            <v>23</v>
          </cell>
          <cell r="D35">
            <v>2202</v>
          </cell>
          <cell r="E35" t="str">
            <v>CP</v>
          </cell>
          <cell r="F35" t="str">
            <v>LDL</v>
          </cell>
          <cell r="G35" t="str">
            <v>No</v>
          </cell>
          <cell r="H35" t="str">
            <v>Karen Twamley</v>
          </cell>
          <cell r="I35" t="str">
            <v>Michelle Jukes</v>
          </cell>
          <cell r="J35">
            <v>14275.489999999874</v>
          </cell>
          <cell r="L35">
            <v>13725.49</v>
          </cell>
          <cell r="M35">
            <v>0</v>
          </cell>
          <cell r="N35">
            <v>0</v>
          </cell>
          <cell r="O35">
            <v>74.098997331705206</v>
          </cell>
          <cell r="P35">
            <v>425175.88429338147</v>
          </cell>
          <cell r="Q35">
            <v>0</v>
          </cell>
          <cell r="R35">
            <v>5383.3075822303781</v>
          </cell>
          <cell r="S35">
            <v>2470.6553733415235</v>
          </cell>
          <cell r="T35">
            <v>433029.84724895336</v>
          </cell>
          <cell r="U35">
            <v>17847</v>
          </cell>
          <cell r="V35">
            <v>33332</v>
          </cell>
          <cell r="W35">
            <v>82</v>
          </cell>
          <cell r="X35">
            <v>729.59965234396225</v>
          </cell>
          <cell r="Y35">
            <v>1574.2222222222222</v>
          </cell>
          <cell r="AA35" t="str">
            <v>Yes</v>
          </cell>
          <cell r="AC35" t="str">
            <v>SIMS</v>
          </cell>
          <cell r="AD35" t="str">
            <v>EBNCS</v>
          </cell>
          <cell r="AE35">
            <v>-5650.1161029796203</v>
          </cell>
          <cell r="AF35">
            <v>442632.9224532246</v>
          </cell>
          <cell r="AG35">
            <v>458859.11807806493</v>
          </cell>
          <cell r="AH35" t="str">
            <v>Cross Farm JMI</v>
          </cell>
          <cell r="AQ35">
            <v>19216</v>
          </cell>
          <cell r="AR35">
            <v>31234.464838323354</v>
          </cell>
          <cell r="AT35">
            <v>19571</v>
          </cell>
          <cell r="AU35">
            <v>33310</v>
          </cell>
          <cell r="AV35">
            <v>26441</v>
          </cell>
          <cell r="AW35">
            <v>23187.561899152352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</row>
        <row r="36">
          <cell r="A36" t="str">
            <v>EBHCT</v>
          </cell>
          <cell r="B36" t="str">
            <v>Croxteth Community Primary</v>
          </cell>
          <cell r="C36">
            <v>24</v>
          </cell>
          <cell r="D36">
            <v>2216</v>
          </cell>
          <cell r="E36" t="str">
            <v>CP</v>
          </cell>
          <cell r="F36" t="str">
            <v>LDL</v>
          </cell>
          <cell r="G36" t="str">
            <v>No</v>
          </cell>
          <cell r="H36" t="str">
            <v>Sue Upton</v>
          </cell>
          <cell r="I36" t="str">
            <v>Michelle Jukes</v>
          </cell>
          <cell r="J36">
            <v>-177351.21999999997</v>
          </cell>
          <cell r="L36">
            <v>2451.87</v>
          </cell>
          <cell r="M36">
            <v>0</v>
          </cell>
          <cell r="N36">
            <v>0</v>
          </cell>
          <cell r="O36">
            <v>186.70259845328127</v>
          </cell>
          <cell r="P36">
            <v>725033.97904550808</v>
          </cell>
          <cell r="Q36">
            <v>0</v>
          </cell>
          <cell r="R36">
            <v>45206.352540072534</v>
          </cell>
          <cell r="S36">
            <v>843.83438343834382</v>
          </cell>
          <cell r="T36">
            <v>771084.16596901894</v>
          </cell>
          <cell r="U36">
            <v>31587.194174757282</v>
          </cell>
          <cell r="V36">
            <v>106858</v>
          </cell>
          <cell r="W36">
            <v>208</v>
          </cell>
          <cell r="X36">
            <v>1817.2850236297463</v>
          </cell>
          <cell r="Y36">
            <v>6600.272727272727</v>
          </cell>
          <cell r="AA36" t="str">
            <v>Yes</v>
          </cell>
          <cell r="AC36" t="str">
            <v>SIMS</v>
          </cell>
          <cell r="AD36" t="str">
            <v>EBHCT</v>
          </cell>
          <cell r="AE36">
            <v>-195935.63259817794</v>
          </cell>
          <cell r="AF36">
            <v>818842.42182742571</v>
          </cell>
          <cell r="AG36">
            <v>852918.12667627598</v>
          </cell>
          <cell r="AH36" t="str">
            <v>Croxteth Community Primary</v>
          </cell>
          <cell r="AQ36">
            <v>33562.716427184467</v>
          </cell>
          <cell r="AR36">
            <v>109813.70246305419</v>
          </cell>
          <cell r="AT36">
            <v>31613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</row>
        <row r="37">
          <cell r="A37" t="str">
            <v>EBNDC</v>
          </cell>
          <cell r="B37" t="str">
            <v>Dovecot JMI</v>
          </cell>
          <cell r="C37">
            <v>25</v>
          </cell>
          <cell r="D37">
            <v>2218</v>
          </cell>
          <cell r="E37" t="str">
            <v>CP</v>
          </cell>
          <cell r="F37" t="str">
            <v>LDL</v>
          </cell>
          <cell r="G37" t="str">
            <v>P.F.I.</v>
          </cell>
          <cell r="H37" t="str">
            <v>No</v>
          </cell>
          <cell r="I37">
            <v>0</v>
          </cell>
          <cell r="J37">
            <v>-64893.590000000084</v>
          </cell>
          <cell r="L37">
            <v>0</v>
          </cell>
          <cell r="M37">
            <v>0</v>
          </cell>
          <cell r="N37">
            <v>0</v>
          </cell>
          <cell r="O37">
            <v>153.58864348006497</v>
          </cell>
          <cell r="P37">
            <v>669873.65240863804</v>
          </cell>
          <cell r="Q37">
            <v>0</v>
          </cell>
          <cell r="R37">
            <v>38268.723062417965</v>
          </cell>
          <cell r="S37">
            <v>8816.0606833830007</v>
          </cell>
          <cell r="T37">
            <v>716958.436154439</v>
          </cell>
          <cell r="U37">
            <v>25145</v>
          </cell>
          <cell r="V37">
            <v>98461</v>
          </cell>
          <cell r="W37">
            <v>163</v>
          </cell>
          <cell r="X37">
            <v>1544.244662936607</v>
          </cell>
          <cell r="Y37">
            <v>5284.608695652174</v>
          </cell>
          <cell r="AA37" t="str">
            <v>No</v>
          </cell>
          <cell r="AC37" t="str">
            <v>SIMS</v>
          </cell>
          <cell r="AD37" t="str">
            <v>EBNDC</v>
          </cell>
          <cell r="AE37">
            <v>-62744.382787438604</v>
          </cell>
          <cell r="AF37">
            <v>723508.64345080464</v>
          </cell>
          <cell r="AG37">
            <v>777295.25621231715</v>
          </cell>
          <cell r="AH37" t="str">
            <v>Dovecot JMI</v>
          </cell>
          <cell r="AQ37">
            <v>26344</v>
          </cell>
          <cell r="AR37">
            <v>93256.117507246367</v>
          </cell>
          <cell r="AT37">
            <v>30933</v>
          </cell>
          <cell r="AV37">
            <v>4047</v>
          </cell>
          <cell r="AW37">
            <v>11660.047872875584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</row>
        <row r="38">
          <cell r="A38" t="str">
            <v>EBHDD</v>
          </cell>
          <cell r="B38" t="str">
            <v>Dovedale Junior</v>
          </cell>
          <cell r="C38">
            <v>26</v>
          </cell>
          <cell r="D38">
            <v>2046</v>
          </cell>
          <cell r="E38" t="str">
            <v>CP</v>
          </cell>
          <cell r="F38" t="str">
            <v>LDL</v>
          </cell>
          <cell r="G38" t="str">
            <v>No</v>
          </cell>
          <cell r="H38" t="str">
            <v>Gill Thornber</v>
          </cell>
          <cell r="I38" t="str">
            <v>Michelle Jukes</v>
          </cell>
          <cell r="J38">
            <v>52094.35000000021</v>
          </cell>
          <cell r="L38">
            <v>14398.22</v>
          </cell>
          <cell r="M38">
            <v>0</v>
          </cell>
          <cell r="N38">
            <v>0</v>
          </cell>
          <cell r="O38">
            <v>344</v>
          </cell>
          <cell r="P38">
            <v>896825.55360528512</v>
          </cell>
          <cell r="Q38">
            <v>0</v>
          </cell>
          <cell r="R38">
            <v>30357.746390910121</v>
          </cell>
          <cell r="S38">
            <v>40226.218161564335</v>
          </cell>
          <cell r="T38">
            <v>967409.51815775956</v>
          </cell>
          <cell r="U38">
            <v>39208</v>
          </cell>
          <cell r="V38">
            <v>49947</v>
          </cell>
          <cell r="W38">
            <v>336</v>
          </cell>
          <cell r="X38">
            <v>3079.5371828996686</v>
          </cell>
          <cell r="Y38">
            <v>7461.909090909091</v>
          </cell>
          <cell r="AA38" t="str">
            <v>Yes</v>
          </cell>
          <cell r="AC38" t="str">
            <v>SIMS</v>
          </cell>
          <cell r="AD38" t="str">
            <v>EBHDD</v>
          </cell>
          <cell r="AE38">
            <v>-11755.190304469215</v>
          </cell>
          <cell r="AF38">
            <v>999450.06010114728</v>
          </cell>
          <cell r="AG38">
            <v>1028914.6492894264</v>
          </cell>
          <cell r="AH38" t="str">
            <v>Dovedale Junior</v>
          </cell>
          <cell r="AQ38">
            <v>41568</v>
          </cell>
          <cell r="AR38">
            <v>38429.821255813957</v>
          </cell>
          <cell r="AT38">
            <v>43052</v>
          </cell>
          <cell r="AU38">
            <v>26813</v>
          </cell>
          <cell r="AV38">
            <v>34932</v>
          </cell>
          <cell r="AW38">
            <v>31432.495243714977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 t="str">
            <v>EBBDD</v>
          </cell>
          <cell r="B39" t="str">
            <v>Dovedale Infant</v>
          </cell>
          <cell r="C39">
            <v>27</v>
          </cell>
          <cell r="D39">
            <v>2047</v>
          </cell>
          <cell r="E39" t="str">
            <v>CP</v>
          </cell>
          <cell r="F39" t="str">
            <v>Outside</v>
          </cell>
          <cell r="G39" t="str">
            <v>No</v>
          </cell>
          <cell r="H39" t="str">
            <v>Gill Thornber</v>
          </cell>
          <cell r="I39" t="str">
            <v>Michelle Jukes</v>
          </cell>
          <cell r="J39">
            <v>70461.579999999958</v>
          </cell>
          <cell r="L39">
            <v>429.08</v>
          </cell>
          <cell r="M39">
            <v>0</v>
          </cell>
          <cell r="N39">
            <v>0</v>
          </cell>
          <cell r="O39">
            <v>237.83812688266113</v>
          </cell>
          <cell r="P39">
            <v>692663.1405518906</v>
          </cell>
          <cell r="Q39">
            <v>0</v>
          </cell>
          <cell r="R39">
            <v>55806.823428632502</v>
          </cell>
          <cell r="S39">
            <v>30390.667990938891</v>
          </cell>
          <cell r="T39">
            <v>778860.63197146193</v>
          </cell>
          <cell r="U39">
            <v>33135.650890756297</v>
          </cell>
          <cell r="V39">
            <v>35311</v>
          </cell>
          <cell r="W39">
            <v>238</v>
          </cell>
          <cell r="X39">
            <v>2139.5621706773859</v>
          </cell>
          <cell r="Y39">
            <v>4015.9333333333334</v>
          </cell>
          <cell r="AA39" t="str">
            <v>Yes</v>
          </cell>
          <cell r="AC39" t="str">
            <v>SIMS</v>
          </cell>
          <cell r="AD39" t="str">
            <v>EBBDD</v>
          </cell>
          <cell r="AE39">
            <v>25098.659676379873</v>
          </cell>
          <cell r="AF39">
            <v>822077.19734537916</v>
          </cell>
          <cell r="AG39">
            <v>877197.7095559173</v>
          </cell>
          <cell r="AH39" t="str">
            <v>Dovedale Infant</v>
          </cell>
          <cell r="AQ39">
            <v>34217.897295999996</v>
          </cell>
          <cell r="AR39">
            <v>24833.433841004186</v>
          </cell>
          <cell r="AT39">
            <v>0</v>
          </cell>
          <cell r="AY39">
            <v>17528</v>
          </cell>
          <cell r="AZ39">
            <v>68775</v>
          </cell>
          <cell r="BA39">
            <v>64727</v>
          </cell>
          <cell r="BB39">
            <v>43148</v>
          </cell>
        </row>
        <row r="40">
          <cell r="A40" t="str">
            <v>EBNFK</v>
          </cell>
          <cell r="B40" t="str">
            <v>Fazakerley Primary</v>
          </cell>
          <cell r="C40">
            <v>28</v>
          </cell>
          <cell r="D40">
            <v>2230</v>
          </cell>
          <cell r="E40" t="str">
            <v>CP</v>
          </cell>
          <cell r="F40" t="str">
            <v>Outside</v>
          </cell>
          <cell r="G40" t="str">
            <v>No</v>
          </cell>
          <cell r="H40" t="str">
            <v>Sue Upton</v>
          </cell>
          <cell r="I40" t="str">
            <v>Michelle Jukes</v>
          </cell>
          <cell r="J40">
            <v>85515.509999999776</v>
          </cell>
          <cell r="L40">
            <v>16952.13</v>
          </cell>
          <cell r="M40">
            <v>0</v>
          </cell>
          <cell r="N40">
            <v>0</v>
          </cell>
          <cell r="O40">
            <v>288.54906716280107</v>
          </cell>
          <cell r="P40">
            <v>919511.94915174297</v>
          </cell>
          <cell r="Q40">
            <v>0</v>
          </cell>
          <cell r="R40">
            <v>30518.68066391363</v>
          </cell>
          <cell r="S40">
            <v>5785.145130121391</v>
          </cell>
          <cell r="T40">
            <v>955815.77494577796</v>
          </cell>
          <cell r="U40">
            <v>36748</v>
          </cell>
          <cell r="V40">
            <v>84775</v>
          </cell>
          <cell r="W40">
            <v>319</v>
          </cell>
          <cell r="X40">
            <v>2810.972893693302</v>
          </cell>
          <cell r="Y40">
            <v>8192</v>
          </cell>
          <cell r="AA40" t="str">
            <v>Yes</v>
          </cell>
          <cell r="AC40" t="str">
            <v>SIMS</v>
          </cell>
          <cell r="AD40" t="str">
            <v>EBNFK</v>
          </cell>
          <cell r="AE40">
            <v>-13426</v>
          </cell>
          <cell r="AF40">
            <v>993779.57758957986</v>
          </cell>
          <cell r="AG40">
            <v>1027771.0376880453</v>
          </cell>
          <cell r="AH40" t="str">
            <v>Fazakerley Primary</v>
          </cell>
          <cell r="AQ40">
            <v>40072</v>
          </cell>
          <cell r="AR40">
            <v>84788.81224840763</v>
          </cell>
          <cell r="AT40">
            <v>0</v>
          </cell>
          <cell r="AY40">
            <v>26620</v>
          </cell>
          <cell r="AZ40">
            <v>77917</v>
          </cell>
          <cell r="BA40">
            <v>78403</v>
          </cell>
          <cell r="BB40">
            <v>52265</v>
          </cell>
        </row>
        <row r="41">
          <cell r="A41" t="str">
            <v>EBNFL</v>
          </cell>
          <cell r="B41" t="str">
            <v>Florence Melly Primary</v>
          </cell>
          <cell r="C41">
            <v>29</v>
          </cell>
          <cell r="D41">
            <v>3022</v>
          </cell>
          <cell r="E41" t="str">
            <v>CP</v>
          </cell>
          <cell r="F41" t="str">
            <v>LDL</v>
          </cell>
          <cell r="G41" t="str">
            <v>P.F.I.</v>
          </cell>
          <cell r="H41" t="str">
            <v>Dave Collins</v>
          </cell>
          <cell r="I41" t="str">
            <v>Graham Foxley</v>
          </cell>
          <cell r="J41">
            <v>121579.62000000011</v>
          </cell>
          <cell r="L41">
            <v>-527.76</v>
          </cell>
          <cell r="M41">
            <v>0</v>
          </cell>
          <cell r="N41">
            <v>0</v>
          </cell>
          <cell r="O41">
            <v>371.01263982641717</v>
          </cell>
          <cell r="P41">
            <v>1188779.480769102</v>
          </cell>
          <cell r="Q41">
            <v>0</v>
          </cell>
          <cell r="R41">
            <v>62847.225959730698</v>
          </cell>
          <cell r="S41">
            <v>2922.9964535474492</v>
          </cell>
          <cell r="T41">
            <v>1254549.7031823802</v>
          </cell>
          <cell r="U41">
            <v>43636</v>
          </cell>
          <cell r="V41">
            <v>118973</v>
          </cell>
          <cell r="W41">
            <v>399</v>
          </cell>
          <cell r="X41">
            <v>3562.9529034711281</v>
          </cell>
          <cell r="Y41">
            <v>10669.122807017544</v>
          </cell>
          <cell r="AA41" t="str">
            <v>Yes</v>
          </cell>
          <cell r="AC41" t="str">
            <v>SIMS</v>
          </cell>
          <cell r="AD41" t="str">
            <v>EBNFL</v>
          </cell>
          <cell r="AE41">
            <v>27660.155802392954</v>
          </cell>
          <cell r="AF41">
            <v>1304038.0117902276</v>
          </cell>
          <cell r="AG41">
            <v>1402281.8425788335</v>
          </cell>
          <cell r="AH41" t="str">
            <v>Florence Melly Primary</v>
          </cell>
          <cell r="AQ41">
            <v>47112</v>
          </cell>
          <cell r="AR41">
            <v>118603.39662060302</v>
          </cell>
          <cell r="AT41">
            <v>57543</v>
          </cell>
          <cell r="AU41">
            <v>55973</v>
          </cell>
          <cell r="AV41">
            <v>56758</v>
          </cell>
          <cell r="AW41">
            <v>56757.937569727248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</row>
        <row r="42">
          <cell r="A42" t="str">
            <v>EBHGL</v>
          </cell>
          <cell r="B42" t="str">
            <v>Gilmour Junior</v>
          </cell>
          <cell r="C42">
            <v>30</v>
          </cell>
          <cell r="D42">
            <v>2063</v>
          </cell>
          <cell r="E42" t="str">
            <v>CP</v>
          </cell>
          <cell r="F42" t="str">
            <v>LDL</v>
          </cell>
          <cell r="G42" t="str">
            <v>No</v>
          </cell>
          <cell r="H42" t="str">
            <v>Michelle Jukes</v>
          </cell>
          <cell r="I42" t="str">
            <v>Michelle Jukes</v>
          </cell>
          <cell r="J42">
            <v>17212.839999999851</v>
          </cell>
          <cell r="L42">
            <v>6981.42</v>
          </cell>
          <cell r="M42">
            <v>0</v>
          </cell>
          <cell r="N42">
            <v>0</v>
          </cell>
          <cell r="O42">
            <v>246</v>
          </cell>
          <cell r="P42">
            <v>674058.48582028621</v>
          </cell>
          <cell r="Q42">
            <v>0</v>
          </cell>
          <cell r="R42">
            <v>20040.49206076331</v>
          </cell>
          <cell r="S42">
            <v>2416.6958234844433</v>
          </cell>
          <cell r="T42">
            <v>696515.67370453395</v>
          </cell>
          <cell r="U42">
            <v>31871.909739130435</v>
          </cell>
          <cell r="V42">
            <v>42868</v>
          </cell>
          <cell r="W42">
            <v>241</v>
          </cell>
          <cell r="X42">
            <v>2202.2271714922049</v>
          </cell>
          <cell r="Y42">
            <v>3797.333333333333</v>
          </cell>
          <cell r="AA42" t="str">
            <v>Yes</v>
          </cell>
          <cell r="AC42" t="str">
            <v>SIMS</v>
          </cell>
          <cell r="AD42" t="str">
            <v>EBHGL</v>
          </cell>
          <cell r="AE42">
            <v>-7280.0677871193584</v>
          </cell>
          <cell r="AF42">
            <v>721201.93240463827</v>
          </cell>
          <cell r="AG42">
            <v>735475.88490801724</v>
          </cell>
          <cell r="AH42" t="str">
            <v>Gilmour Junior</v>
          </cell>
          <cell r="AQ42">
            <v>33208</v>
          </cell>
          <cell r="AR42">
            <v>39677.87947967479</v>
          </cell>
          <cell r="AT42">
            <v>31626</v>
          </cell>
          <cell r="AV42">
            <v>11827</v>
          </cell>
          <cell r="AW42">
            <v>14712.361633260443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</row>
        <row r="43">
          <cell r="A43" t="str">
            <v>EBBGL</v>
          </cell>
          <cell r="B43" t="str">
            <v>Gilmour Infant</v>
          </cell>
          <cell r="C43">
            <v>31</v>
          </cell>
          <cell r="D43">
            <v>2064</v>
          </cell>
          <cell r="E43" t="str">
            <v>CP</v>
          </cell>
          <cell r="F43" t="str">
            <v>LDL</v>
          </cell>
          <cell r="G43" t="str">
            <v>No</v>
          </cell>
          <cell r="H43" t="str">
            <v>Gill Farrington</v>
          </cell>
          <cell r="I43" t="str">
            <v>Graham Foxley</v>
          </cell>
          <cell r="J43">
            <v>92328.569999999949</v>
          </cell>
          <cell r="L43">
            <v>23941.71</v>
          </cell>
          <cell r="M43">
            <v>0</v>
          </cell>
          <cell r="N43">
            <v>0</v>
          </cell>
          <cell r="O43">
            <v>164.36271097131703</v>
          </cell>
          <cell r="P43">
            <v>603743.13248063473</v>
          </cell>
          <cell r="Q43">
            <v>0</v>
          </cell>
          <cell r="R43">
            <v>10431.845731872903</v>
          </cell>
          <cell r="S43">
            <v>3091.7633302351182</v>
          </cell>
          <cell r="T43">
            <v>617266.74154274282</v>
          </cell>
          <cell r="U43">
            <v>30501.378039215688</v>
          </cell>
          <cell r="V43">
            <v>25461</v>
          </cell>
          <cell r="W43">
            <v>194</v>
          </cell>
          <cell r="X43">
            <v>1700.9071649736543</v>
          </cell>
          <cell r="Y43">
            <v>1520.4615384615386</v>
          </cell>
          <cell r="AA43" t="str">
            <v>Yes</v>
          </cell>
          <cell r="AC43" t="str">
            <v>SIMS</v>
          </cell>
          <cell r="AD43" t="str">
            <v>EBBGL</v>
          </cell>
          <cell r="AE43">
            <v>10436.535722507277</v>
          </cell>
          <cell r="AF43">
            <v>653297.77170287177</v>
          </cell>
          <cell r="AG43">
            <v>684207.9614840009</v>
          </cell>
          <cell r="AH43" t="str">
            <v>Gilmour Infant</v>
          </cell>
          <cell r="AQ43">
            <v>32295.822269333334</v>
          </cell>
          <cell r="AR43">
            <v>23343.000989473683</v>
          </cell>
          <cell r="AT43">
            <v>26616</v>
          </cell>
          <cell r="AU43">
            <v>13992</v>
          </cell>
          <cell r="AV43">
            <v>20304</v>
          </cell>
          <cell r="AW43">
            <v>48647.208594442287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</row>
        <row r="44">
          <cell r="A44" t="str">
            <v>EBNGB</v>
          </cell>
          <cell r="B44" t="str">
            <v>Greenbank Primary</v>
          </cell>
          <cell r="C44">
            <v>32</v>
          </cell>
          <cell r="D44">
            <v>2235</v>
          </cell>
          <cell r="E44" t="str">
            <v>CP</v>
          </cell>
          <cell r="F44" t="str">
            <v>LDL</v>
          </cell>
          <cell r="G44" t="str">
            <v>No</v>
          </cell>
          <cell r="H44" t="str">
            <v>Karen Twamley</v>
          </cell>
          <cell r="I44" t="str">
            <v>Michelle Jukes</v>
          </cell>
          <cell r="J44">
            <v>38211.990000000224</v>
          </cell>
          <cell r="L44">
            <v>120</v>
          </cell>
          <cell r="M44">
            <v>0</v>
          </cell>
          <cell r="N44">
            <v>0</v>
          </cell>
          <cell r="O44">
            <v>405.04016812015163</v>
          </cell>
          <cell r="P44">
            <v>1244171.0779867112</v>
          </cell>
          <cell r="Q44">
            <v>0</v>
          </cell>
          <cell r="R44">
            <v>46205.168812181706</v>
          </cell>
          <cell r="S44">
            <v>83915.028275246907</v>
          </cell>
          <cell r="T44">
            <v>1374291.2750741399</v>
          </cell>
          <cell r="U44">
            <v>49009.438327526128</v>
          </cell>
          <cell r="V44">
            <v>91887</v>
          </cell>
          <cell r="W44">
            <v>431</v>
          </cell>
          <cell r="X44">
            <v>3903.1343364658592</v>
          </cell>
          <cell r="Y44">
            <v>11456.298245614034</v>
          </cell>
          <cell r="AA44" t="str">
            <v>Yes</v>
          </cell>
          <cell r="AC44" t="str">
            <v>SIMS</v>
          </cell>
          <cell r="AD44" t="str">
            <v>EBNGB</v>
          </cell>
          <cell r="AE44">
            <v>-11678.747456650628</v>
          </cell>
          <cell r="AF44">
            <v>1343488.7966391437</v>
          </cell>
          <cell r="AG44">
            <v>1402675.2453515606</v>
          </cell>
          <cell r="AH44" t="str">
            <v>Greenbank Primary</v>
          </cell>
          <cell r="AQ44">
            <v>50239.957413240416</v>
          </cell>
          <cell r="AR44">
            <v>60559.268284403661</v>
          </cell>
          <cell r="AT44">
            <v>59721</v>
          </cell>
          <cell r="AU44">
            <v>2739</v>
          </cell>
          <cell r="AV44">
            <v>31230</v>
          </cell>
          <cell r="AW44">
            <v>77497.82294745167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</row>
        <row r="45">
          <cell r="A45" t="str">
            <v>EBNGW</v>
          </cell>
          <cell r="B45" t="str">
            <v>Gwladys Street Primary and Nursery</v>
          </cell>
          <cell r="C45">
            <v>33</v>
          </cell>
          <cell r="D45">
            <v>2214</v>
          </cell>
          <cell r="E45" t="str">
            <v>CP</v>
          </cell>
          <cell r="F45" t="str">
            <v>LDL</v>
          </cell>
          <cell r="G45" t="str">
            <v>No</v>
          </cell>
          <cell r="H45" t="str">
            <v>Julie Goodman</v>
          </cell>
          <cell r="I45" t="str">
            <v>Graham Foxley</v>
          </cell>
          <cell r="J45">
            <v>118271.30999999982</v>
          </cell>
          <cell r="L45">
            <v>35663.51</v>
          </cell>
          <cell r="M45">
            <v>0</v>
          </cell>
          <cell r="N45">
            <v>0</v>
          </cell>
          <cell r="O45">
            <v>410.12804960862428</v>
          </cell>
          <cell r="P45">
            <v>1266666.1048288879</v>
          </cell>
          <cell r="Q45">
            <v>0</v>
          </cell>
          <cell r="R45">
            <v>10543.341535149815</v>
          </cell>
          <cell r="S45">
            <v>6682.9390634168149</v>
          </cell>
          <cell r="T45">
            <v>1283892.3854274545</v>
          </cell>
          <cell r="U45">
            <v>49999.854047890534</v>
          </cell>
          <cell r="V45">
            <v>63162</v>
          </cell>
          <cell r="W45">
            <v>447</v>
          </cell>
          <cell r="X45">
            <v>4082.1771959367702</v>
          </cell>
          <cell r="Y45">
            <v>8414.5862068965507</v>
          </cell>
          <cell r="AA45" t="str">
            <v>Yes</v>
          </cell>
          <cell r="AC45" t="str">
            <v>SIMS</v>
          </cell>
          <cell r="AD45" t="str">
            <v>EBNGW</v>
          </cell>
          <cell r="AE45">
            <v>84270.54</v>
          </cell>
          <cell r="AF45">
            <v>1310447.3767977322</v>
          </cell>
          <cell r="AG45">
            <v>1370732.4657488056</v>
          </cell>
          <cell r="AH45" t="str">
            <v>Gwladys Street Primary and Nursery</v>
          </cell>
          <cell r="AQ45">
            <v>51336</v>
          </cell>
          <cell r="AR45">
            <v>58820.659421052624</v>
          </cell>
          <cell r="AT45">
            <v>56381</v>
          </cell>
          <cell r="AU45">
            <v>71191</v>
          </cell>
          <cell r="AV45">
            <v>63786</v>
          </cell>
          <cell r="AW45">
            <v>75992.052057879453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</row>
        <row r="46">
          <cell r="A46" t="str">
            <v>EBHHE</v>
          </cell>
          <cell r="B46" t="str">
            <v>Hey Green Community Primary</v>
          </cell>
          <cell r="C46">
            <v>34</v>
          </cell>
          <cell r="D46">
            <v>2076</v>
          </cell>
          <cell r="E46" t="str">
            <v>CP</v>
          </cell>
          <cell r="F46" t="str">
            <v>LDL</v>
          </cell>
          <cell r="G46" t="str">
            <v>P.F.I.</v>
          </cell>
          <cell r="H46" t="str">
            <v>Geoff Smith</v>
          </cell>
          <cell r="I46" t="str">
            <v>Michelle Jukes</v>
          </cell>
          <cell r="J46">
            <v>17459.640000000014</v>
          </cell>
          <cell r="L46">
            <v>-0.2</v>
          </cell>
          <cell r="M46">
            <v>0</v>
          </cell>
          <cell r="N46">
            <v>0</v>
          </cell>
          <cell r="O46">
            <v>164.84189950674582</v>
          </cell>
          <cell r="P46">
            <v>606234.18070538412</v>
          </cell>
          <cell r="Q46">
            <v>0</v>
          </cell>
          <cell r="R46">
            <v>15495.34850039571</v>
          </cell>
          <cell r="S46">
            <v>18084.462446971927</v>
          </cell>
          <cell r="T46">
            <v>639813.99165275169</v>
          </cell>
          <cell r="U46">
            <v>29705.64063660477</v>
          </cell>
          <cell r="V46">
            <v>73797</v>
          </cell>
          <cell r="W46">
            <v>189</v>
          </cell>
          <cell r="X46">
            <v>1665.098593079472</v>
          </cell>
          <cell r="Y46">
            <v>4188.4444444444443</v>
          </cell>
          <cell r="AA46" t="str">
            <v>Yes</v>
          </cell>
          <cell r="AC46" t="str">
            <v>SIMS</v>
          </cell>
          <cell r="AD46" t="str">
            <v>EBHHE</v>
          </cell>
          <cell r="AE46">
            <v>-29689.404099743188</v>
          </cell>
          <cell r="AF46">
            <v>678004.19246936671</v>
          </cell>
          <cell r="AG46">
            <v>746859.97194469173</v>
          </cell>
          <cell r="AH46" t="str">
            <v>Hey Green Community Primary</v>
          </cell>
          <cell r="AQ46">
            <v>31301.600135968169</v>
          </cell>
          <cell r="AR46">
            <v>69977.930806451608</v>
          </cell>
          <cell r="AT46">
            <v>28601</v>
          </cell>
          <cell r="AU46">
            <v>26916</v>
          </cell>
          <cell r="AW46">
            <v>13362.893059672206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</row>
        <row r="47">
          <cell r="A47" t="str">
            <v>EBNHV</v>
          </cell>
          <cell r="B47" t="str">
            <v>Hope Valley Community Primary</v>
          </cell>
          <cell r="C47">
            <v>35</v>
          </cell>
          <cell r="D47">
            <v>2222</v>
          </cell>
          <cell r="E47" t="str">
            <v>CP</v>
          </cell>
          <cell r="F47" t="str">
            <v>LDL</v>
          </cell>
          <cell r="G47" t="str">
            <v>No</v>
          </cell>
          <cell r="H47" t="str">
            <v>Dave Collins</v>
          </cell>
          <cell r="I47" t="str">
            <v>Graham Foxley</v>
          </cell>
          <cell r="J47">
            <v>34367.69000000041</v>
          </cell>
          <cell r="L47">
            <v>-3247.8</v>
          </cell>
          <cell r="M47">
            <v>0</v>
          </cell>
          <cell r="N47">
            <v>0</v>
          </cell>
          <cell r="O47">
            <v>275.83660289947647</v>
          </cell>
          <cell r="P47">
            <v>900028.23199991893</v>
          </cell>
          <cell r="Q47">
            <v>0</v>
          </cell>
          <cell r="R47">
            <v>225614.77671785906</v>
          </cell>
          <cell r="S47">
            <v>1518.901890189019</v>
          </cell>
          <cell r="T47">
            <v>1127161.9106079668</v>
          </cell>
          <cell r="U47">
            <v>34780</v>
          </cell>
          <cell r="V47">
            <v>104867</v>
          </cell>
          <cell r="W47">
            <v>272</v>
          </cell>
          <cell r="X47">
            <v>2587.1693193546635</v>
          </cell>
          <cell r="Y47">
            <v>10160.814814814814</v>
          </cell>
          <cell r="AA47" t="str">
            <v>Yes</v>
          </cell>
          <cell r="AC47" t="str">
            <v>SIMS</v>
          </cell>
          <cell r="AD47" t="str">
            <v>EBNHV</v>
          </cell>
          <cell r="AE47">
            <v>8670.5727491068756</v>
          </cell>
          <cell r="AF47">
            <v>1148807.3354917294</v>
          </cell>
          <cell r="AG47">
            <v>1153848.7611781834</v>
          </cell>
          <cell r="AH47" t="str">
            <v>Hope Valley Community Primary</v>
          </cell>
          <cell r="AQ47">
            <v>35936</v>
          </cell>
          <cell r="AR47">
            <v>97987.088331034465</v>
          </cell>
          <cell r="AT47">
            <v>50011</v>
          </cell>
          <cell r="AV47">
            <v>16815</v>
          </cell>
          <cell r="AW47">
            <v>36144.185322153091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</row>
        <row r="48">
          <cell r="A48" t="str">
            <v>EBNHN</v>
          </cell>
          <cell r="B48" t="str">
            <v>Hunts Cross</v>
          </cell>
          <cell r="C48">
            <v>36</v>
          </cell>
          <cell r="D48">
            <v>2084</v>
          </cell>
          <cell r="E48" t="str">
            <v>CP</v>
          </cell>
          <cell r="F48" t="str">
            <v>LDL</v>
          </cell>
          <cell r="G48" t="str">
            <v>No</v>
          </cell>
          <cell r="H48" t="str">
            <v>Gill Thornber</v>
          </cell>
          <cell r="I48" t="str">
            <v>Michelle Jukes</v>
          </cell>
          <cell r="J48">
            <v>4320.0200000000186</v>
          </cell>
          <cell r="L48">
            <v>2119.1</v>
          </cell>
          <cell r="M48">
            <v>0</v>
          </cell>
          <cell r="N48">
            <v>0</v>
          </cell>
          <cell r="O48">
            <v>261.89432042622849</v>
          </cell>
          <cell r="P48">
            <v>733079.73426601826</v>
          </cell>
          <cell r="Q48">
            <v>0</v>
          </cell>
          <cell r="R48">
            <v>8974.0550208453351</v>
          </cell>
          <cell r="S48">
            <v>675.06750675067508</v>
          </cell>
          <cell r="T48">
            <v>742728.85679361434</v>
          </cell>
          <cell r="U48">
            <v>32885.630322097379</v>
          </cell>
          <cell r="V48">
            <v>39265</v>
          </cell>
          <cell r="W48">
            <v>256</v>
          </cell>
          <cell r="X48">
            <v>2354.4136020424794</v>
          </cell>
          <cell r="Y48">
            <v>2658</v>
          </cell>
          <cell r="AA48" t="str">
            <v>Yes</v>
          </cell>
          <cell r="AC48" t="str">
            <v>SIMS</v>
          </cell>
          <cell r="AD48" t="str">
            <v>EBNHN</v>
          </cell>
          <cell r="AE48">
            <v>-9872.8314823108958</v>
          </cell>
          <cell r="AF48">
            <v>764569.22686887032</v>
          </cell>
          <cell r="AG48">
            <v>780459.50774065999</v>
          </cell>
          <cell r="AH48" t="str">
            <v>Hunts Cross</v>
          </cell>
          <cell r="AQ48">
            <v>34528</v>
          </cell>
          <cell r="AR48">
            <v>35664.093931558935</v>
          </cell>
          <cell r="AT48">
            <v>33031</v>
          </cell>
          <cell r="AV48">
            <v>41188</v>
          </cell>
          <cell r="AW48">
            <v>24739.610797892965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</row>
        <row r="49">
          <cell r="A49" t="str">
            <v>EBHKE</v>
          </cell>
          <cell r="B49" t="str">
            <v>Kensington Community Primary Junior</v>
          </cell>
          <cell r="C49">
            <v>37</v>
          </cell>
          <cell r="D49">
            <v>2206</v>
          </cell>
          <cell r="E49" t="str">
            <v>CP</v>
          </cell>
          <cell r="F49" t="str">
            <v>LDL</v>
          </cell>
          <cell r="G49" t="str">
            <v>No</v>
          </cell>
          <cell r="H49" t="str">
            <v>Liz Lowry</v>
          </cell>
          <cell r="I49" t="str">
            <v>Graham Foxley</v>
          </cell>
          <cell r="J49">
            <v>169204.42000000004</v>
          </cell>
          <cell r="L49">
            <v>0</v>
          </cell>
          <cell r="M49">
            <v>0</v>
          </cell>
          <cell r="N49">
            <v>0</v>
          </cell>
          <cell r="O49">
            <v>222</v>
          </cell>
          <cell r="P49">
            <v>659346.22768802696</v>
          </cell>
          <cell r="Q49">
            <v>0</v>
          </cell>
          <cell r="R49">
            <v>38217.502883149034</v>
          </cell>
          <cell r="S49">
            <v>37842.817206587686</v>
          </cell>
          <cell r="T49">
            <v>735406.54777776368</v>
          </cell>
          <cell r="U49">
            <v>32115.678099999997</v>
          </cell>
          <cell r="V49">
            <v>158999</v>
          </cell>
          <cell r="W49">
            <v>219</v>
          </cell>
          <cell r="X49">
            <v>1987.3757401271118</v>
          </cell>
          <cell r="Y49">
            <v>8717.363636363636</v>
          </cell>
          <cell r="AA49" t="str">
            <v>Yes</v>
          </cell>
          <cell r="AC49" t="str">
            <v>SIMS</v>
          </cell>
          <cell r="AD49" t="str">
            <v>EBHKE</v>
          </cell>
          <cell r="AE49">
            <v>-42556.753084750133</v>
          </cell>
          <cell r="AF49">
            <v>773185.97193959192</v>
          </cell>
          <cell r="AG49">
            <v>772871.03209682216</v>
          </cell>
          <cell r="AH49" t="str">
            <v>Kensington Community Primary Junior</v>
          </cell>
          <cell r="AQ49">
            <v>32853.904700649997</v>
          </cell>
          <cell r="AR49">
            <v>142855.97089189189</v>
          </cell>
          <cell r="AT49">
            <v>33876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</row>
        <row r="50">
          <cell r="A50" t="str">
            <v>EBBKE</v>
          </cell>
          <cell r="B50" t="str">
            <v>Kensington Community Primary Infant</v>
          </cell>
          <cell r="C50">
            <v>38</v>
          </cell>
          <cell r="D50">
            <v>2021</v>
          </cell>
          <cell r="E50" t="str">
            <v>CP</v>
          </cell>
          <cell r="F50" t="str">
            <v>LDL</v>
          </cell>
          <cell r="G50" t="str">
            <v>No</v>
          </cell>
          <cell r="H50" t="str">
            <v>Liz Lowry</v>
          </cell>
          <cell r="I50" t="str">
            <v>Graham Foxley</v>
          </cell>
          <cell r="J50">
            <v>208707.09999999998</v>
          </cell>
          <cell r="L50">
            <v>0</v>
          </cell>
          <cell r="M50">
            <v>0</v>
          </cell>
          <cell r="N50">
            <v>0</v>
          </cell>
          <cell r="O50">
            <v>165.33663748657338</v>
          </cell>
          <cell r="P50">
            <v>624579.87342308613</v>
          </cell>
          <cell r="Q50">
            <v>0</v>
          </cell>
          <cell r="R50">
            <v>31253.930620954237</v>
          </cell>
          <cell r="S50">
            <v>54685.06373977242</v>
          </cell>
          <cell r="T50">
            <v>710518.86778381281</v>
          </cell>
          <cell r="U50">
            <v>26744</v>
          </cell>
          <cell r="V50">
            <v>73547</v>
          </cell>
          <cell r="W50">
            <v>192</v>
          </cell>
          <cell r="X50">
            <v>1718.8114509207453</v>
          </cell>
          <cell r="Y50">
            <v>3892.864864864865</v>
          </cell>
          <cell r="AA50" t="str">
            <v>Yes</v>
          </cell>
          <cell r="AC50" t="str">
            <v>SIMS</v>
          </cell>
          <cell r="AD50" t="str">
            <v>EBBKE</v>
          </cell>
          <cell r="AE50">
            <v>-270268.23846065346</v>
          </cell>
          <cell r="AF50">
            <v>736621.06222119776</v>
          </cell>
          <cell r="AG50">
            <v>786880.12144172972</v>
          </cell>
          <cell r="AH50" t="str">
            <v>Kensington Community Primary Infant</v>
          </cell>
          <cell r="AQ50">
            <v>28896</v>
          </cell>
          <cell r="AR50">
            <v>48652.928999999996</v>
          </cell>
          <cell r="AT50">
            <v>29236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</row>
        <row r="51">
          <cell r="A51" t="str">
            <v>EBNKG</v>
          </cell>
          <cell r="B51" t="str">
            <v>Kingsley Community Primary</v>
          </cell>
          <cell r="C51">
            <v>39</v>
          </cell>
          <cell r="D51">
            <v>2229</v>
          </cell>
          <cell r="E51" t="str">
            <v>CP</v>
          </cell>
          <cell r="F51" t="str">
            <v>LDL</v>
          </cell>
          <cell r="G51" t="str">
            <v>No</v>
          </cell>
          <cell r="H51" t="str">
            <v>Gill Farrington</v>
          </cell>
          <cell r="I51" t="str">
            <v>Graham Foxley</v>
          </cell>
          <cell r="J51">
            <v>105753.04000000004</v>
          </cell>
          <cell r="L51">
            <v>39048.6</v>
          </cell>
          <cell r="M51">
            <v>0</v>
          </cell>
          <cell r="N51">
            <v>47500</v>
          </cell>
          <cell r="O51">
            <v>174.64151785404766</v>
          </cell>
          <cell r="P51">
            <v>613564.30947785638</v>
          </cell>
          <cell r="Q51">
            <v>0</v>
          </cell>
          <cell r="R51">
            <v>51270.594301625417</v>
          </cell>
          <cell r="S51">
            <v>115682.23792107853</v>
          </cell>
          <cell r="T51">
            <v>780517.14170056034</v>
          </cell>
          <cell r="U51">
            <v>29338.837647058823</v>
          </cell>
          <cell r="V51">
            <v>150980</v>
          </cell>
          <cell r="W51">
            <v>206</v>
          </cell>
          <cell r="X51">
            <v>1741.1918083546091</v>
          </cell>
          <cell r="Y51">
            <v>7772.1851851851843</v>
          </cell>
          <cell r="AA51" t="str">
            <v>Yes</v>
          </cell>
          <cell r="AC51" t="str">
            <v>SIMS</v>
          </cell>
          <cell r="AD51" t="str">
            <v>EBNKG</v>
          </cell>
          <cell r="AE51">
            <v>5035.2689459762769</v>
          </cell>
          <cell r="AF51">
            <v>855536.63370886398</v>
          </cell>
          <cell r="AG51">
            <v>912164.5594352542</v>
          </cell>
          <cell r="AH51" t="str">
            <v>Kingsley Community Primary</v>
          </cell>
          <cell r="AQ51">
            <v>32223.24512</v>
          </cell>
          <cell r="AR51">
            <v>118203.80722879177</v>
          </cell>
          <cell r="AT51">
            <v>38595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</row>
        <row r="52">
          <cell r="A52" t="str">
            <v>EBNKN</v>
          </cell>
          <cell r="B52" t="str">
            <v>Knotty Ash Primary</v>
          </cell>
          <cell r="C52">
            <v>40</v>
          </cell>
          <cell r="D52">
            <v>2086</v>
          </cell>
          <cell r="E52" t="str">
            <v>CP</v>
          </cell>
          <cell r="F52" t="str">
            <v>Outside</v>
          </cell>
          <cell r="G52" t="str">
            <v>No</v>
          </cell>
          <cell r="H52" t="str">
            <v>Gill Farrington</v>
          </cell>
          <cell r="I52" t="str">
            <v>Graham Foxley</v>
          </cell>
          <cell r="J52">
            <v>51621.379999999888</v>
          </cell>
          <cell r="L52">
            <v>13616.12</v>
          </cell>
          <cell r="M52">
            <v>0</v>
          </cell>
          <cell r="N52">
            <v>0</v>
          </cell>
          <cell r="O52">
            <v>226.51260523932027</v>
          </cell>
          <cell r="P52">
            <v>693445.27366804122</v>
          </cell>
          <cell r="Q52">
            <v>0</v>
          </cell>
          <cell r="R52">
            <v>320052.75148762693</v>
          </cell>
          <cell r="S52">
            <v>10611.648549973848</v>
          </cell>
          <cell r="T52">
            <v>1024109.673705642</v>
          </cell>
          <cell r="U52">
            <v>33218.886989733059</v>
          </cell>
          <cell r="V52">
            <v>34482</v>
          </cell>
          <cell r="W52">
            <v>248</v>
          </cell>
          <cell r="X52">
            <v>2233.5596718996144</v>
          </cell>
          <cell r="Y52">
            <v>5415.9166666666661</v>
          </cell>
          <cell r="AA52" t="str">
            <v>Yes</v>
          </cell>
          <cell r="AC52" t="str">
            <v>SIMS</v>
          </cell>
          <cell r="AD52" t="str">
            <v>EBNKN</v>
          </cell>
          <cell r="AE52">
            <v>-29098</v>
          </cell>
          <cell r="AF52">
            <v>960002.2096793151</v>
          </cell>
          <cell r="AG52">
            <v>978886.61149891489</v>
          </cell>
          <cell r="AH52" t="str">
            <v>Knotty Ash Primary</v>
          </cell>
          <cell r="AQ52">
            <v>34240.883689264883</v>
          </cell>
          <cell r="AR52">
            <v>31587.809699398793</v>
          </cell>
          <cell r="AT52">
            <v>0</v>
          </cell>
          <cell r="AY52">
            <v>29515</v>
          </cell>
          <cell r="AZ52">
            <v>77950</v>
          </cell>
          <cell r="BA52">
            <v>80599</v>
          </cell>
          <cell r="BB52">
            <v>53733</v>
          </cell>
        </row>
        <row r="53">
          <cell r="A53" t="str">
            <v>EBHLX</v>
          </cell>
          <cell r="B53" t="str">
            <v>Lawrence Community Primary</v>
          </cell>
          <cell r="C53">
            <v>41</v>
          </cell>
          <cell r="D53">
            <v>2221</v>
          </cell>
          <cell r="E53" t="str">
            <v>CP</v>
          </cell>
          <cell r="F53" t="str">
            <v>Outside</v>
          </cell>
          <cell r="G53" t="str">
            <v>No</v>
          </cell>
          <cell r="H53" t="str">
            <v>Karen Twamley</v>
          </cell>
          <cell r="I53" t="str">
            <v>Michelle Jukes</v>
          </cell>
          <cell r="J53">
            <v>-8699.0400000000373</v>
          </cell>
          <cell r="L53">
            <v>15717.25</v>
          </cell>
          <cell r="M53">
            <v>0</v>
          </cell>
          <cell r="N53">
            <v>0</v>
          </cell>
          <cell r="O53">
            <v>419.81225817371899</v>
          </cell>
          <cell r="P53">
            <v>1229127.0355236887</v>
          </cell>
          <cell r="Q53">
            <v>0</v>
          </cell>
          <cell r="R53">
            <v>80359.158076445383</v>
          </cell>
          <cell r="S53">
            <v>119995.55248375154</v>
          </cell>
          <cell r="T53">
            <v>1429481.7460838854</v>
          </cell>
          <cell r="U53">
            <v>47859</v>
          </cell>
          <cell r="V53">
            <v>200938</v>
          </cell>
          <cell r="W53">
            <v>437</v>
          </cell>
          <cell r="X53">
            <v>4023.9882666087242</v>
          </cell>
          <cell r="Y53">
            <v>15686.444444444445</v>
          </cell>
          <cell r="AA53" t="str">
            <v>Yes</v>
          </cell>
          <cell r="AC53" t="str">
            <v>SIMS</v>
          </cell>
          <cell r="AD53" t="str">
            <v>EBHLX</v>
          </cell>
          <cell r="AE53">
            <v>-1331.2711634782609</v>
          </cell>
          <cell r="AF53">
            <v>1485107.4719213285</v>
          </cell>
          <cell r="AG53">
            <v>1560083.0461235382</v>
          </cell>
          <cell r="AH53" t="str">
            <v>Lawrence Community Primary</v>
          </cell>
          <cell r="AQ53">
            <v>50456</v>
          </cell>
          <cell r="AR53">
            <v>151967.37609121244</v>
          </cell>
          <cell r="AT53">
            <v>0</v>
          </cell>
          <cell r="AY53">
            <v>37224</v>
          </cell>
          <cell r="AZ53">
            <v>121092</v>
          </cell>
          <cell r="BA53">
            <v>118737</v>
          </cell>
          <cell r="BB53">
            <v>79157</v>
          </cell>
        </row>
        <row r="54">
          <cell r="A54" t="str">
            <v>EBNLE</v>
          </cell>
          <cell r="B54" t="str">
            <v>Leamington Primary</v>
          </cell>
          <cell r="C54">
            <v>42</v>
          </cell>
          <cell r="D54">
            <v>3021</v>
          </cell>
          <cell r="E54" t="str">
            <v>CP</v>
          </cell>
          <cell r="F54" t="str">
            <v>LDL</v>
          </cell>
          <cell r="G54" t="str">
            <v>No</v>
          </cell>
          <cell r="H54" t="str">
            <v>Graham Foxley</v>
          </cell>
          <cell r="I54" t="str">
            <v>Graham Foxley</v>
          </cell>
          <cell r="J54">
            <v>154420.88999999966</v>
          </cell>
          <cell r="L54">
            <v>4706.22</v>
          </cell>
          <cell r="M54">
            <v>0</v>
          </cell>
          <cell r="N54">
            <v>12600</v>
          </cell>
          <cell r="O54">
            <v>328.31322494111288</v>
          </cell>
          <cell r="P54">
            <v>1034930.5764606654</v>
          </cell>
          <cell r="Q54">
            <v>0</v>
          </cell>
          <cell r="R54">
            <v>70975.426075029711</v>
          </cell>
          <cell r="S54">
            <v>1518.901890189019</v>
          </cell>
          <cell r="T54">
            <v>1107424.9044258841</v>
          </cell>
          <cell r="U54">
            <v>41135</v>
          </cell>
          <cell r="V54">
            <v>112462</v>
          </cell>
          <cell r="W54">
            <v>355.5</v>
          </cell>
          <cell r="X54">
            <v>3263.0561138573526</v>
          </cell>
          <cell r="Y54">
            <v>13462.153846153848</v>
          </cell>
          <cell r="AA54" t="str">
            <v>Yes</v>
          </cell>
          <cell r="AC54" t="str">
            <v>SIMS</v>
          </cell>
          <cell r="AD54" t="str">
            <v>EBNLE</v>
          </cell>
          <cell r="AE54">
            <v>49449.720082041575</v>
          </cell>
          <cell r="AF54">
            <v>1159358.44309362</v>
          </cell>
          <cell r="AG54">
            <v>1183303.1168033406</v>
          </cell>
          <cell r="AH54" t="str">
            <v>Leamington Primary</v>
          </cell>
          <cell r="AQ54">
            <v>43284</v>
          </cell>
          <cell r="AR54">
            <v>108128.32861224489</v>
          </cell>
          <cell r="AT54">
            <v>51258</v>
          </cell>
          <cell r="AU54">
            <v>16499</v>
          </cell>
          <cell r="AV54">
            <v>33879</v>
          </cell>
          <cell r="AW54">
            <v>33878.712078006705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</row>
        <row r="55">
          <cell r="A55" t="str">
            <v>EBHLS</v>
          </cell>
          <cell r="B55" t="str">
            <v>Lister Junior</v>
          </cell>
          <cell r="C55">
            <v>43</v>
          </cell>
          <cell r="D55">
            <v>2092</v>
          </cell>
          <cell r="E55" t="str">
            <v>CP</v>
          </cell>
          <cell r="F55" t="str">
            <v>LDL</v>
          </cell>
          <cell r="G55" t="str">
            <v>No</v>
          </cell>
          <cell r="H55" t="str">
            <v>Geoff Smith</v>
          </cell>
          <cell r="I55" t="str">
            <v>Michelle Jukes</v>
          </cell>
          <cell r="J55">
            <v>49393.150000000023</v>
          </cell>
          <cell r="L55">
            <v>10188.17</v>
          </cell>
          <cell r="M55">
            <v>0</v>
          </cell>
          <cell r="N55">
            <v>0</v>
          </cell>
          <cell r="O55">
            <v>254</v>
          </cell>
          <cell r="P55">
            <v>670171.12135476375</v>
          </cell>
          <cell r="Q55">
            <v>0</v>
          </cell>
          <cell r="R55">
            <v>15951.227340864931</v>
          </cell>
          <cell r="S55">
            <v>4833.3916469688866</v>
          </cell>
          <cell r="T55">
            <v>690955.74034259759</v>
          </cell>
          <cell r="U55">
            <v>33289.629999999997</v>
          </cell>
          <cell r="V55">
            <v>37469</v>
          </cell>
          <cell r="W55">
            <v>272</v>
          </cell>
          <cell r="X55">
            <v>2273.8443152805694</v>
          </cell>
          <cell r="Y55">
            <v>4238.6000000000004</v>
          </cell>
          <cell r="AA55" t="str">
            <v>Yes</v>
          </cell>
          <cell r="AC55" t="str">
            <v>SIMS</v>
          </cell>
          <cell r="AD55" t="str">
            <v>EBHLS</v>
          </cell>
          <cell r="AE55">
            <v>-24608.025552481464</v>
          </cell>
          <cell r="AF55">
            <v>766401.5073760855</v>
          </cell>
          <cell r="AG55">
            <v>776138.81379526097</v>
          </cell>
          <cell r="AH55" t="str">
            <v>Lister Junior</v>
          </cell>
          <cell r="AQ55">
            <v>36967.740930393695</v>
          </cell>
          <cell r="AR55">
            <v>37313.513637795273</v>
          </cell>
          <cell r="AT55">
            <v>32095</v>
          </cell>
          <cell r="AW55">
            <v>6325.8960273170378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</row>
        <row r="56">
          <cell r="A56" t="str">
            <v>EBBLS</v>
          </cell>
          <cell r="B56" t="str">
            <v>Lister Drive Infant</v>
          </cell>
          <cell r="C56">
            <v>44</v>
          </cell>
          <cell r="D56">
            <v>2093</v>
          </cell>
          <cell r="E56" t="str">
            <v>CP</v>
          </cell>
          <cell r="F56" t="str">
            <v>LDL</v>
          </cell>
          <cell r="G56" t="str">
            <v>No</v>
          </cell>
          <cell r="H56" t="str">
            <v>Gill Thornber</v>
          </cell>
          <cell r="I56" t="str">
            <v>Michelle Jukes</v>
          </cell>
          <cell r="J56">
            <v>56640.3400000002</v>
          </cell>
          <cell r="L56">
            <v>24314</v>
          </cell>
          <cell r="M56">
            <v>0</v>
          </cell>
          <cell r="N56">
            <v>0</v>
          </cell>
          <cell r="O56">
            <v>190.41440448630431</v>
          </cell>
          <cell r="P56">
            <v>631945.21854698646</v>
          </cell>
          <cell r="Q56">
            <v>0</v>
          </cell>
          <cell r="R56">
            <v>2656.1932437341084</v>
          </cell>
          <cell r="S56">
            <v>11401.523383555112</v>
          </cell>
          <cell r="T56">
            <v>646002.93517427566</v>
          </cell>
          <cell r="U56">
            <v>34648</v>
          </cell>
          <cell r="V56">
            <v>39023</v>
          </cell>
          <cell r="W56">
            <v>205</v>
          </cell>
          <cell r="X56">
            <v>1960.5193112064751</v>
          </cell>
          <cell r="Y56">
            <v>2515.4915254237289</v>
          </cell>
          <cell r="AA56" t="str">
            <v>Yes</v>
          </cell>
          <cell r="AC56" t="str">
            <v>SIMS</v>
          </cell>
          <cell r="AD56" t="str">
            <v>EBBLS</v>
          </cell>
          <cell r="AE56">
            <v>7559.6575711769838</v>
          </cell>
          <cell r="AF56">
            <v>634968.2698771836</v>
          </cell>
          <cell r="AG56">
            <v>661433.7055185003</v>
          </cell>
          <cell r="AH56" t="str">
            <v>Lister Drive Infant</v>
          </cell>
          <cell r="AQ56">
            <v>33556.469612756264</v>
          </cell>
          <cell r="AR56">
            <v>34283.810546697037</v>
          </cell>
          <cell r="AT56">
            <v>30608</v>
          </cell>
          <cell r="AU56">
            <v>660</v>
          </cell>
          <cell r="AV56">
            <v>15634</v>
          </cell>
          <cell r="AW56">
            <v>15634.103965767281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</row>
        <row r="57">
          <cell r="A57" t="str">
            <v>EBNLN</v>
          </cell>
          <cell r="B57" t="str">
            <v>Longmoor Primary</v>
          </cell>
          <cell r="C57">
            <v>45</v>
          </cell>
          <cell r="D57">
            <v>2241</v>
          </cell>
          <cell r="E57" t="str">
            <v>CP</v>
          </cell>
          <cell r="F57" t="str">
            <v>LDL</v>
          </cell>
          <cell r="G57" t="str">
            <v>No</v>
          </cell>
          <cell r="H57" t="str">
            <v>Dave Collins</v>
          </cell>
          <cell r="I57" t="str">
            <v>Graham Foxley</v>
          </cell>
          <cell r="J57">
            <v>117938.35000000009</v>
          </cell>
          <cell r="L57">
            <v>17462.849999999999</v>
          </cell>
          <cell r="M57">
            <v>0</v>
          </cell>
          <cell r="N57">
            <v>0</v>
          </cell>
          <cell r="O57">
            <v>358.36198356682166</v>
          </cell>
          <cell r="P57">
            <v>1029818.5103748332</v>
          </cell>
          <cell r="Q57">
            <v>0</v>
          </cell>
          <cell r="R57">
            <v>25448.518877856986</v>
          </cell>
          <cell r="S57">
            <v>8140.9931766323252</v>
          </cell>
          <cell r="T57">
            <v>1063408.0224293226</v>
          </cell>
          <cell r="U57">
            <v>45968.40335135135</v>
          </cell>
          <cell r="V57">
            <v>64795</v>
          </cell>
          <cell r="W57">
            <v>400</v>
          </cell>
          <cell r="X57">
            <v>3477.9075452224456</v>
          </cell>
          <cell r="Y57">
            <v>5006.6312056737588</v>
          </cell>
          <cell r="AA57" t="str">
            <v>Yes</v>
          </cell>
          <cell r="AC57" t="str">
            <v>SIMS</v>
          </cell>
          <cell r="AD57" t="str">
            <v>EBNLN</v>
          </cell>
          <cell r="AE57">
            <v>-4600.7593729491346</v>
          </cell>
          <cell r="AF57">
            <v>1132450.958936054</v>
          </cell>
          <cell r="AG57">
            <v>1210597.1743193725</v>
          </cell>
          <cell r="AH57" t="str">
            <v>Longmoor Primary</v>
          </cell>
          <cell r="AQ57">
            <v>49017.207481081081</v>
          </cell>
          <cell r="AR57">
            <v>60215.311053984573</v>
          </cell>
          <cell r="AT57">
            <v>50818</v>
          </cell>
          <cell r="AW57">
            <v>15821.114884100156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</row>
        <row r="58">
          <cell r="A58" t="str">
            <v>EBHMB</v>
          </cell>
          <cell r="B58" t="str">
            <v>Mab Lane JMI</v>
          </cell>
          <cell r="C58">
            <v>46</v>
          </cell>
          <cell r="D58">
            <v>2226</v>
          </cell>
          <cell r="E58" t="str">
            <v>CP</v>
          </cell>
          <cell r="F58" t="str">
            <v>LDL</v>
          </cell>
          <cell r="G58" t="str">
            <v>P.F.I.</v>
          </cell>
          <cell r="H58" t="str">
            <v>Gill Farrington</v>
          </cell>
          <cell r="I58" t="str">
            <v>Graham Foxley</v>
          </cell>
          <cell r="J58">
            <v>22139.380000000005</v>
          </cell>
          <cell r="L58">
            <v>4704.93</v>
          </cell>
          <cell r="M58">
            <v>0</v>
          </cell>
          <cell r="N58">
            <v>0</v>
          </cell>
          <cell r="O58">
            <v>233.04255510943938</v>
          </cell>
          <cell r="P58">
            <v>854863.94101689407</v>
          </cell>
          <cell r="Q58">
            <v>0</v>
          </cell>
          <cell r="R58">
            <v>39718.963901140523</v>
          </cell>
          <cell r="S58">
            <v>3483.2566334675357</v>
          </cell>
          <cell r="T58">
            <v>898066.16155150207</v>
          </cell>
          <cell r="U58">
            <v>34266.260233333334</v>
          </cell>
          <cell r="V58">
            <v>120026</v>
          </cell>
          <cell r="W58">
            <v>264</v>
          </cell>
          <cell r="X58">
            <v>2358.8896735292519</v>
          </cell>
          <cell r="Y58">
            <v>7232.5</v>
          </cell>
          <cell r="AA58" t="str">
            <v>Yes</v>
          </cell>
          <cell r="AC58" t="str">
            <v>SIMS</v>
          </cell>
          <cell r="AD58" t="str">
            <v>EBHMB</v>
          </cell>
          <cell r="AE58">
            <v>-9965.4704329270171</v>
          </cell>
          <cell r="AF58">
            <v>948526.87373679131</v>
          </cell>
          <cell r="AG58">
            <v>971637.46495389065</v>
          </cell>
          <cell r="AH58" t="str">
            <v>Mab Lane JMI</v>
          </cell>
          <cell r="AQ58">
            <v>35601.539019199998</v>
          </cell>
          <cell r="AR58">
            <v>120613.76516129031</v>
          </cell>
          <cell r="AT58">
            <v>40712</v>
          </cell>
          <cell r="AU58">
            <v>30462</v>
          </cell>
          <cell r="AV58">
            <v>34634</v>
          </cell>
          <cell r="AW58">
            <v>19197.06796949319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</row>
        <row r="59">
          <cell r="A59" t="str">
            <v>EBNMH</v>
          </cell>
          <cell r="B59" t="str">
            <v>Matthew Arnold Primary</v>
          </cell>
          <cell r="C59">
            <v>47</v>
          </cell>
          <cell r="D59">
            <v>2098</v>
          </cell>
          <cell r="E59" t="str">
            <v>CP</v>
          </cell>
          <cell r="F59" t="str">
            <v>LDL</v>
          </cell>
          <cell r="G59" t="str">
            <v>No</v>
          </cell>
          <cell r="H59" t="str">
            <v>Karen Twamley</v>
          </cell>
          <cell r="I59" t="str">
            <v>Michelle Jukes</v>
          </cell>
          <cell r="J59">
            <v>69449.510000000009</v>
          </cell>
          <cell r="L59">
            <v>35788.83</v>
          </cell>
          <cell r="M59">
            <v>0</v>
          </cell>
          <cell r="N59">
            <v>0</v>
          </cell>
          <cell r="O59">
            <v>160.37039456787411</v>
          </cell>
          <cell r="P59">
            <v>597622.20365707111</v>
          </cell>
          <cell r="Q59">
            <v>0</v>
          </cell>
          <cell r="R59">
            <v>116216.4616608744</v>
          </cell>
          <cell r="S59">
            <v>8930.8680102135895</v>
          </cell>
          <cell r="T59">
            <v>722769.53332815913</v>
          </cell>
          <cell r="U59">
            <v>28702.245691099477</v>
          </cell>
          <cell r="V59">
            <v>92032</v>
          </cell>
          <cell r="W59">
            <v>191</v>
          </cell>
          <cell r="X59">
            <v>1611.3857352381988</v>
          </cell>
          <cell r="Y59">
            <v>5949.4444444444443</v>
          </cell>
          <cell r="AA59" t="str">
            <v>Yes</v>
          </cell>
          <cell r="AC59" t="str">
            <v>SIMS</v>
          </cell>
          <cell r="AD59" t="str">
            <v>EBNMH</v>
          </cell>
          <cell r="AE59">
            <v>-120910.9890263511</v>
          </cell>
          <cell r="AF59">
            <v>765796.33618315426</v>
          </cell>
          <cell r="AG59">
            <v>810513.22839240544</v>
          </cell>
          <cell r="AH59" t="str">
            <v>Matthew Arnold Primary</v>
          </cell>
          <cell r="AQ59">
            <v>30980.750393999999</v>
          </cell>
          <cell r="AR59">
            <v>91923.59629972752</v>
          </cell>
          <cell r="AT59">
            <v>34242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</row>
        <row r="60">
          <cell r="A60" t="str">
            <v>EBNML</v>
          </cell>
          <cell r="B60" t="str">
            <v>Middlefield Primary</v>
          </cell>
          <cell r="C60">
            <v>48</v>
          </cell>
          <cell r="D60">
            <v>2170</v>
          </cell>
          <cell r="E60" t="str">
            <v>CP</v>
          </cell>
          <cell r="F60" t="str">
            <v>Outside</v>
          </cell>
          <cell r="G60" t="str">
            <v>P.F.I.</v>
          </cell>
          <cell r="H60" t="str">
            <v>Karen Twamley</v>
          </cell>
          <cell r="I60" t="str">
            <v>Michelle Jukes</v>
          </cell>
          <cell r="J60">
            <v>74901.610000000102</v>
          </cell>
          <cell r="L60">
            <v>-0.1</v>
          </cell>
          <cell r="M60">
            <v>0</v>
          </cell>
          <cell r="N60">
            <v>0</v>
          </cell>
          <cell r="O60">
            <v>292.96433465520846</v>
          </cell>
          <cell r="P60">
            <v>937387.43219125073</v>
          </cell>
          <cell r="Q60">
            <v>0</v>
          </cell>
          <cell r="R60">
            <v>225322.60634310875</v>
          </cell>
          <cell r="S60">
            <v>7411.96612002457</v>
          </cell>
          <cell r="T60">
            <v>1170122.0046543842</v>
          </cell>
          <cell r="U60">
            <v>36707</v>
          </cell>
          <cell r="V60">
            <v>141887</v>
          </cell>
          <cell r="W60">
            <v>295</v>
          </cell>
          <cell r="X60">
            <v>2806.4968222065295</v>
          </cell>
          <cell r="Y60">
            <v>15955.6</v>
          </cell>
          <cell r="AA60" t="str">
            <v>Yes</v>
          </cell>
          <cell r="AC60" t="str">
            <v>SIMS</v>
          </cell>
          <cell r="AD60" t="str">
            <v>EBNML</v>
          </cell>
          <cell r="AE60">
            <v>21932.715837582829</v>
          </cell>
          <cell r="AF60">
            <v>1206945.4114452093</v>
          </cell>
          <cell r="AG60">
            <v>1205312.8640687589</v>
          </cell>
          <cell r="AH60" t="str">
            <v>Middlefield Primary</v>
          </cell>
          <cell r="AQ60">
            <v>37960</v>
          </cell>
          <cell r="AR60">
            <v>134267.89874003187</v>
          </cell>
          <cell r="AT60">
            <v>0</v>
          </cell>
          <cell r="AY60">
            <v>29052</v>
          </cell>
          <cell r="AZ60">
            <v>100649</v>
          </cell>
          <cell r="BA60">
            <v>97276</v>
          </cell>
          <cell r="BB60">
            <v>64855</v>
          </cell>
        </row>
        <row r="61">
          <cell r="A61" t="str">
            <v>EBNMN</v>
          </cell>
          <cell r="B61" t="str">
            <v>Monksdown Primary</v>
          </cell>
          <cell r="C61">
            <v>49</v>
          </cell>
          <cell r="D61">
            <v>2240</v>
          </cell>
          <cell r="E61" t="str">
            <v>CP</v>
          </cell>
          <cell r="F61" t="str">
            <v>LDL</v>
          </cell>
          <cell r="G61" t="str">
            <v>No</v>
          </cell>
          <cell r="H61" t="str">
            <v>Graham Foxley</v>
          </cell>
          <cell r="I61" t="str">
            <v>Graham Foxley</v>
          </cell>
          <cell r="J61">
            <v>28561.800000000047</v>
          </cell>
          <cell r="L61">
            <v>-0.23</v>
          </cell>
          <cell r="M61">
            <v>0</v>
          </cell>
          <cell r="N61">
            <v>0</v>
          </cell>
          <cell r="O61">
            <v>277.50585382306008</v>
          </cell>
          <cell r="P61">
            <v>978654.91527343204</v>
          </cell>
          <cell r="Q61">
            <v>0</v>
          </cell>
          <cell r="R61">
            <v>35290.052440662788</v>
          </cell>
          <cell r="S61">
            <v>4212.2836900752918</v>
          </cell>
          <cell r="T61">
            <v>1018157.2514041701</v>
          </cell>
          <cell r="U61">
            <v>35395</v>
          </cell>
          <cell r="V61">
            <v>129051</v>
          </cell>
          <cell r="W61">
            <v>312</v>
          </cell>
          <cell r="X61">
            <v>2636.406105709164</v>
          </cell>
          <cell r="Y61">
            <v>12566.585185185186</v>
          </cell>
          <cell r="AA61" t="str">
            <v>Yes</v>
          </cell>
          <cell r="AC61" t="str">
            <v>SIMS</v>
          </cell>
          <cell r="AD61" t="str">
            <v>EBNMN</v>
          </cell>
          <cell r="AE61">
            <v>8096.2484519760546</v>
          </cell>
          <cell r="AF61">
            <v>1103091.2635952912</v>
          </cell>
          <cell r="AG61">
            <v>1132026.2145628703</v>
          </cell>
          <cell r="AH61" t="str">
            <v>Monksdown Primary</v>
          </cell>
          <cell r="AQ61">
            <v>39456</v>
          </cell>
          <cell r="AR61">
            <v>135805.82674285714</v>
          </cell>
          <cell r="AT61">
            <v>50911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</row>
        <row r="62">
          <cell r="A62" t="str">
            <v>EBHMS</v>
          </cell>
          <cell r="B62" t="str">
            <v>Mosspits Junior</v>
          </cell>
          <cell r="C62">
            <v>50</v>
          </cell>
          <cell r="D62">
            <v>2104</v>
          </cell>
          <cell r="E62" t="str">
            <v>CP</v>
          </cell>
          <cell r="F62" t="str">
            <v>LDL</v>
          </cell>
          <cell r="G62" t="str">
            <v>No</v>
          </cell>
          <cell r="H62" t="str">
            <v>Gill Farrington</v>
          </cell>
          <cell r="I62" t="str">
            <v>Graham Foxley</v>
          </cell>
          <cell r="J62">
            <v>-14470.019999999902</v>
          </cell>
          <cell r="L62">
            <v>35205.730000000003</v>
          </cell>
          <cell r="M62">
            <v>0</v>
          </cell>
          <cell r="N62">
            <v>2412.3200000000002</v>
          </cell>
          <cell r="O62">
            <v>239</v>
          </cell>
          <cell r="P62">
            <v>645737.86535623088</v>
          </cell>
          <cell r="Q62">
            <v>0</v>
          </cell>
          <cell r="R62">
            <v>4361.6947961787982</v>
          </cell>
          <cell r="S62">
            <v>8991.7157871870968</v>
          </cell>
          <cell r="T62">
            <v>659091.27593959682</v>
          </cell>
          <cell r="U62">
            <v>32999.076000000001</v>
          </cell>
          <cell r="V62">
            <v>37035</v>
          </cell>
          <cell r="W62">
            <v>230</v>
          </cell>
          <cell r="X62">
            <v>2139.5621706773859</v>
          </cell>
          <cell r="Y62">
            <v>1479.6174863387978</v>
          </cell>
          <cell r="AA62" t="str">
            <v>Yes</v>
          </cell>
          <cell r="AC62" t="str">
            <v>SIMS</v>
          </cell>
          <cell r="AD62" t="str">
            <v>EBHMS</v>
          </cell>
          <cell r="AE62">
            <v>-9853.9347387382077</v>
          </cell>
          <cell r="AF62">
            <v>669413.94132960087</v>
          </cell>
          <cell r="AG62">
            <v>682119.9813408117</v>
          </cell>
          <cell r="AH62" t="str">
            <v>Mosspits Junior</v>
          </cell>
          <cell r="AQ62">
            <v>32931.420990627616</v>
          </cell>
          <cell r="AR62">
            <v>29211.986276150627</v>
          </cell>
          <cell r="AT62">
            <v>28850</v>
          </cell>
          <cell r="AU62">
            <v>2616</v>
          </cell>
          <cell r="AV62">
            <v>15733</v>
          </cell>
          <cell r="AW62">
            <v>35845.178442229866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</row>
        <row r="63">
          <cell r="A63" t="str">
            <v>EBBMS</v>
          </cell>
          <cell r="B63" t="str">
            <v>Mosspits Infant</v>
          </cell>
          <cell r="C63">
            <v>51</v>
          </cell>
          <cell r="D63">
            <v>2105</v>
          </cell>
          <cell r="E63" t="str">
            <v>CP</v>
          </cell>
          <cell r="F63" t="str">
            <v>LDL</v>
          </cell>
          <cell r="G63" t="str">
            <v>No</v>
          </cell>
          <cell r="H63" t="str">
            <v>Geoff Smith</v>
          </cell>
          <cell r="I63" t="str">
            <v>Michelle Jukes</v>
          </cell>
          <cell r="J63">
            <v>114279.67000000004</v>
          </cell>
          <cell r="L63">
            <v>10278.58</v>
          </cell>
          <cell r="M63">
            <v>0</v>
          </cell>
          <cell r="N63">
            <v>0</v>
          </cell>
          <cell r="O63">
            <v>157.300902967588</v>
          </cell>
          <cell r="P63">
            <v>494720.3971953484</v>
          </cell>
          <cell r="Q63">
            <v>0</v>
          </cell>
          <cell r="R63">
            <v>1157.8278241917908</v>
          </cell>
          <cell r="S63">
            <v>12414.124643681125</v>
          </cell>
          <cell r="T63">
            <v>508292.34966322128</v>
          </cell>
          <cell r="U63">
            <v>23956</v>
          </cell>
          <cell r="V63">
            <v>29843</v>
          </cell>
          <cell r="W63">
            <v>166</v>
          </cell>
          <cell r="X63">
            <v>1414.4385898201967</v>
          </cell>
          <cell r="Y63">
            <v>966.80327868852464</v>
          </cell>
          <cell r="AA63" t="str">
            <v>Yes</v>
          </cell>
          <cell r="AC63" t="str">
            <v>SIMS</v>
          </cell>
          <cell r="AD63" t="str">
            <v>EBBMS</v>
          </cell>
          <cell r="AE63">
            <v>-3946.5332404716974</v>
          </cell>
          <cell r="AF63">
            <v>553162.8006310137</v>
          </cell>
          <cell r="AG63">
            <v>580242.91591333842</v>
          </cell>
          <cell r="AH63" t="str">
            <v>Mosspits Infant</v>
          </cell>
          <cell r="AQ63">
            <v>26608</v>
          </cell>
          <cell r="AR63">
            <v>20868.404227848099</v>
          </cell>
          <cell r="AT63">
            <v>23379</v>
          </cell>
          <cell r="AU63">
            <v>3085</v>
          </cell>
          <cell r="AV63">
            <v>13232</v>
          </cell>
          <cell r="AW63">
            <v>7776.9777683502762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</row>
        <row r="64">
          <cell r="A64" t="str">
            <v>EBNNE</v>
          </cell>
          <cell r="B64" t="str">
            <v>New Park Primary</v>
          </cell>
          <cell r="C64">
            <v>52</v>
          </cell>
          <cell r="D64">
            <v>2223</v>
          </cell>
          <cell r="E64" t="str">
            <v>CP</v>
          </cell>
          <cell r="F64" t="str">
            <v>LDL</v>
          </cell>
          <cell r="G64" t="str">
            <v>No</v>
          </cell>
          <cell r="H64" t="str">
            <v>Liz Lowry</v>
          </cell>
          <cell r="I64" t="str">
            <v>Graham Foxley</v>
          </cell>
          <cell r="J64">
            <v>35396.079999999958</v>
          </cell>
          <cell r="L64">
            <v>20592.57</v>
          </cell>
          <cell r="M64">
            <v>0</v>
          </cell>
          <cell r="N64">
            <v>0</v>
          </cell>
          <cell r="O64">
            <v>286.07828962842473</v>
          </cell>
          <cell r="P64">
            <v>899399.09151826054</v>
          </cell>
          <cell r="Q64">
            <v>0</v>
          </cell>
          <cell r="R64">
            <v>74416.916577545038</v>
          </cell>
          <cell r="S64">
            <v>31787.874327180893</v>
          </cell>
          <cell r="T64">
            <v>1005603.8824229864</v>
          </cell>
          <cell r="U64">
            <v>35969</v>
          </cell>
          <cell r="V64">
            <v>136430</v>
          </cell>
          <cell r="W64">
            <v>292.5</v>
          </cell>
          <cell r="X64">
            <v>2725.9275354446195</v>
          </cell>
          <cell r="Y64">
            <v>11195.09756097561</v>
          </cell>
          <cell r="AA64" t="str">
            <v>Yes</v>
          </cell>
          <cell r="AC64" t="str">
            <v>SIMS</v>
          </cell>
          <cell r="AD64" t="str">
            <v>EBNNE</v>
          </cell>
          <cell r="AE64">
            <v>-90093.965250422858</v>
          </cell>
          <cell r="AF64">
            <v>1000458.2239789799</v>
          </cell>
          <cell r="AG64">
            <v>1031678.0652191126</v>
          </cell>
          <cell r="AH64" t="str">
            <v>New Park Primary</v>
          </cell>
          <cell r="AQ64">
            <v>37740</v>
          </cell>
          <cell r="AR64">
            <v>119026.93662561575</v>
          </cell>
          <cell r="AT64">
            <v>47249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</row>
        <row r="65">
          <cell r="A65" t="str">
            <v>EBNNP</v>
          </cell>
          <cell r="B65" t="str">
            <v>Norman Pannell Primary</v>
          </cell>
          <cell r="C65">
            <v>53</v>
          </cell>
          <cell r="D65">
            <v>2199</v>
          </cell>
          <cell r="E65" t="str">
            <v>CP</v>
          </cell>
          <cell r="F65" t="str">
            <v>LDL</v>
          </cell>
          <cell r="G65" t="str">
            <v>No</v>
          </cell>
          <cell r="H65" t="str">
            <v>Karen Twamley</v>
          </cell>
          <cell r="I65" t="str">
            <v>Michelle Jukes</v>
          </cell>
          <cell r="J65">
            <v>18459.960000000196</v>
          </cell>
          <cell r="L65">
            <v>16716.310000000001</v>
          </cell>
          <cell r="M65">
            <v>0</v>
          </cell>
          <cell r="N65">
            <v>194.96</v>
          </cell>
          <cell r="O65">
            <v>194.50148939608772</v>
          </cell>
          <cell r="P65">
            <v>670775.06873263186</v>
          </cell>
          <cell r="Q65">
            <v>0</v>
          </cell>
          <cell r="R65">
            <v>11199.838502366129</v>
          </cell>
          <cell r="S65">
            <v>506.30063006300634</v>
          </cell>
          <cell r="T65">
            <v>682481.20786506101</v>
          </cell>
          <cell r="U65">
            <v>30465.738738738735</v>
          </cell>
          <cell r="V65">
            <v>82823</v>
          </cell>
          <cell r="W65">
            <v>196</v>
          </cell>
          <cell r="X65">
            <v>1888.9021674181108</v>
          </cell>
          <cell r="Y65">
            <v>5780.68</v>
          </cell>
          <cell r="AA65" t="str">
            <v>Yes</v>
          </cell>
          <cell r="AC65" t="str">
            <v>SIMS</v>
          </cell>
          <cell r="AD65" t="str">
            <v>EBNNP</v>
          </cell>
          <cell r="AE65">
            <v>-33069.817090247765</v>
          </cell>
          <cell r="AF65">
            <v>690658.4900010376</v>
          </cell>
          <cell r="AG65">
            <v>690246.1038739942</v>
          </cell>
          <cell r="AH65" t="str">
            <v>Norman Pannell Primary</v>
          </cell>
          <cell r="AQ65">
            <v>29347.02526126126</v>
          </cell>
          <cell r="AR65">
            <v>76348.579469194301</v>
          </cell>
          <cell r="AT65">
            <v>32264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</row>
        <row r="66">
          <cell r="A66" t="str">
            <v>EBNNR</v>
          </cell>
          <cell r="B66" t="str">
            <v>Northcote Primary</v>
          </cell>
          <cell r="C66">
            <v>54</v>
          </cell>
          <cell r="D66">
            <v>2110</v>
          </cell>
          <cell r="E66" t="str">
            <v>CP</v>
          </cell>
          <cell r="F66" t="str">
            <v>LDL</v>
          </cell>
          <cell r="G66" t="str">
            <v>No</v>
          </cell>
          <cell r="H66" t="str">
            <v>Julie Goodman</v>
          </cell>
          <cell r="I66" t="str">
            <v>Graham Foxley</v>
          </cell>
          <cell r="J66">
            <v>27137.709999999963</v>
          </cell>
          <cell r="L66">
            <v>38148.36</v>
          </cell>
          <cell r="M66">
            <v>0</v>
          </cell>
          <cell r="N66">
            <v>0</v>
          </cell>
          <cell r="O66">
            <v>298.91436989920737</v>
          </cell>
          <cell r="P66">
            <v>901459.59203029925</v>
          </cell>
          <cell r="Q66">
            <v>0</v>
          </cell>
          <cell r="R66">
            <v>51702.035929988451</v>
          </cell>
          <cell r="S66">
            <v>7695.5403235428275</v>
          </cell>
          <cell r="T66">
            <v>960857.16828383051</v>
          </cell>
          <cell r="U66">
            <v>37650</v>
          </cell>
          <cell r="V66">
            <v>110786</v>
          </cell>
          <cell r="W66">
            <v>337</v>
          </cell>
          <cell r="X66">
            <v>2909.446466402303</v>
          </cell>
          <cell r="Y66">
            <v>8871.5714285714294</v>
          </cell>
          <cell r="AA66" t="str">
            <v>Yes</v>
          </cell>
          <cell r="AC66" t="str">
            <v>SIMS</v>
          </cell>
          <cell r="AD66" t="str">
            <v>EBNNR</v>
          </cell>
          <cell r="AE66">
            <v>-4578.9257753932907</v>
          </cell>
          <cell r="AF66">
            <v>1035004.7915343302</v>
          </cell>
          <cell r="AG66">
            <v>1088389.764110907</v>
          </cell>
          <cell r="AH66" t="str">
            <v>Northcote Primary</v>
          </cell>
          <cell r="AQ66">
            <v>41656</v>
          </cell>
          <cell r="AR66">
            <v>114425.8282030769</v>
          </cell>
          <cell r="AT66">
            <v>44807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</row>
        <row r="67">
          <cell r="A67" t="str">
            <v>EBNNT</v>
          </cell>
          <cell r="B67" t="str">
            <v>Northway Primary</v>
          </cell>
          <cell r="C67">
            <v>55</v>
          </cell>
          <cell r="D67">
            <v>2113</v>
          </cell>
          <cell r="E67" t="str">
            <v>CP</v>
          </cell>
          <cell r="F67" t="str">
            <v>LDL</v>
          </cell>
          <cell r="G67" t="str">
            <v>No</v>
          </cell>
          <cell r="H67" t="str">
            <v>Geoff Smith</v>
          </cell>
          <cell r="I67" t="str">
            <v>Michelle Jukes</v>
          </cell>
          <cell r="J67">
            <v>22790.84999999986</v>
          </cell>
          <cell r="L67">
            <v>20028.25</v>
          </cell>
          <cell r="M67">
            <v>0</v>
          </cell>
          <cell r="N67">
            <v>3000</v>
          </cell>
          <cell r="O67">
            <v>200.34577589212128</v>
          </cell>
          <cell r="P67">
            <v>689285.68598480604</v>
          </cell>
          <cell r="Q67">
            <v>0</v>
          </cell>
          <cell r="R67">
            <v>3634.2767342003226</v>
          </cell>
          <cell r="S67">
            <v>5562.4187035766408</v>
          </cell>
          <cell r="T67">
            <v>698482.38142258301</v>
          </cell>
          <cell r="U67">
            <v>29346.571345991564</v>
          </cell>
          <cell r="V67">
            <v>29871</v>
          </cell>
          <cell r="W67">
            <v>217</v>
          </cell>
          <cell r="X67">
            <v>1938.1389537726113</v>
          </cell>
          <cell r="Y67">
            <v>3466.666666666667</v>
          </cell>
          <cell r="AA67" t="str">
            <v>Yes</v>
          </cell>
          <cell r="AC67" t="str">
            <v>SIMS</v>
          </cell>
          <cell r="AD67" t="str">
            <v>EBNNT</v>
          </cell>
          <cell r="AE67">
            <v>5112.9799351920446</v>
          </cell>
          <cell r="AF67">
            <v>717537.58065419109</v>
          </cell>
          <cell r="AG67">
            <v>730246.45922335645</v>
          </cell>
          <cell r="AH67" t="str">
            <v>Northway Primary</v>
          </cell>
          <cell r="AQ67">
            <v>31096</v>
          </cell>
          <cell r="AR67">
            <v>27302.825736720555</v>
          </cell>
          <cell r="AT67">
            <v>33185</v>
          </cell>
          <cell r="AV67">
            <v>1609</v>
          </cell>
          <cell r="AW67">
            <v>11598.060617202573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</row>
        <row r="68">
          <cell r="A68" t="str">
            <v>EBNPX</v>
          </cell>
          <cell r="B68" t="str">
            <v>Phoenix Primary</v>
          </cell>
          <cell r="C68">
            <v>56</v>
          </cell>
          <cell r="D68">
            <v>3026</v>
          </cell>
          <cell r="E68" t="str">
            <v>CP</v>
          </cell>
          <cell r="F68" t="str">
            <v>LDL</v>
          </cell>
          <cell r="G68" t="str">
            <v>No</v>
          </cell>
          <cell r="H68" t="str">
            <v>Liz Lowry</v>
          </cell>
          <cell r="I68" t="str">
            <v>Graham Foxley</v>
          </cell>
          <cell r="J68">
            <v>20769.229999999981</v>
          </cell>
          <cell r="L68">
            <v>22273.040000000001</v>
          </cell>
          <cell r="M68">
            <v>0</v>
          </cell>
          <cell r="N68">
            <v>0</v>
          </cell>
          <cell r="O68">
            <v>152.28660355637848</v>
          </cell>
          <cell r="P68">
            <v>1179981.3946131868</v>
          </cell>
          <cell r="Q68">
            <v>0</v>
          </cell>
          <cell r="R68">
            <v>93311.872868683349</v>
          </cell>
          <cell r="S68">
            <v>47219.138069890774</v>
          </cell>
          <cell r="T68">
            <v>1320512.4055517609</v>
          </cell>
          <cell r="U68">
            <v>25227</v>
          </cell>
          <cell r="V68">
            <v>118977</v>
          </cell>
          <cell r="W68">
            <v>157</v>
          </cell>
          <cell r="X68">
            <v>1553.1968059101528</v>
          </cell>
          <cell r="Y68">
            <v>5759.3589743589746</v>
          </cell>
          <cell r="AA68" t="str">
            <v>Yes</v>
          </cell>
          <cell r="AC68" t="str">
            <v>SIMS</v>
          </cell>
          <cell r="AD68" t="str">
            <v>EBNPX</v>
          </cell>
          <cell r="AE68">
            <v>16750.712678729469</v>
          </cell>
          <cell r="AF68">
            <v>1340340.1994850826</v>
          </cell>
          <cell r="AG68">
            <v>1353007.2798430377</v>
          </cell>
          <cell r="AH68" t="str">
            <v>Phoenix Primary</v>
          </cell>
          <cell r="AQ68">
            <v>25816</v>
          </cell>
          <cell r="AR68">
            <v>86944.697902017288</v>
          </cell>
          <cell r="AT68">
            <v>48625</v>
          </cell>
          <cell r="AU68">
            <v>146074</v>
          </cell>
          <cell r="AV68">
            <v>97349</v>
          </cell>
          <cell r="AW68">
            <v>123722.30218646268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</row>
        <row r="69">
          <cell r="A69" t="str">
            <v>EBNPN</v>
          </cell>
          <cell r="B69" t="str">
            <v>Pinehurst Primary</v>
          </cell>
          <cell r="C69">
            <v>57</v>
          </cell>
          <cell r="D69">
            <v>3961</v>
          </cell>
          <cell r="E69" t="str">
            <v>CP</v>
          </cell>
          <cell r="F69" t="str">
            <v>LDL</v>
          </cell>
          <cell r="G69" t="str">
            <v>No</v>
          </cell>
          <cell r="H69" t="str">
            <v>Dave Collins</v>
          </cell>
          <cell r="I69" t="str">
            <v>Graham Foxley</v>
          </cell>
          <cell r="J69">
            <v>34429.600000000093</v>
          </cell>
          <cell r="L69">
            <v>10917.27</v>
          </cell>
          <cell r="M69">
            <v>0</v>
          </cell>
          <cell r="N69">
            <v>0</v>
          </cell>
          <cell r="O69">
            <v>405.58580303627724</v>
          </cell>
          <cell r="P69">
            <v>1163364.7366621194</v>
          </cell>
          <cell r="Q69">
            <v>0</v>
          </cell>
          <cell r="R69">
            <v>53696.995909893289</v>
          </cell>
          <cell r="S69">
            <v>506.30063006300634</v>
          </cell>
          <cell r="T69">
            <v>1217568.0332020756</v>
          </cell>
          <cell r="U69">
            <v>46815.710526315786</v>
          </cell>
          <cell r="V69">
            <v>66775</v>
          </cell>
          <cell r="W69">
            <v>390</v>
          </cell>
          <cell r="X69">
            <v>3643.5221902330381</v>
          </cell>
          <cell r="Y69">
            <v>9985.1555555555551</v>
          </cell>
          <cell r="AA69" t="str">
            <v>Yes</v>
          </cell>
          <cell r="AC69" t="str">
            <v>SIMS</v>
          </cell>
          <cell r="AD69" t="str">
            <v>EBNPN</v>
          </cell>
          <cell r="AE69">
            <v>9350.0495995854144</v>
          </cell>
          <cell r="AF69">
            <v>1220856.4879686963</v>
          </cell>
          <cell r="AG69">
            <v>1196660.3080193179</v>
          </cell>
          <cell r="AH69" t="str">
            <v>Pinehurst Primary</v>
          </cell>
          <cell r="AQ69">
            <v>46520.092894736837</v>
          </cell>
          <cell r="AR69">
            <v>61432.618894348896</v>
          </cell>
          <cell r="AT69">
            <v>57666</v>
          </cell>
          <cell r="AU69">
            <v>46156</v>
          </cell>
          <cell r="AV69">
            <v>58302</v>
          </cell>
          <cell r="AW69">
            <v>60181.37775296066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</row>
        <row r="70">
          <cell r="A70" t="str">
            <v>EBNPL</v>
          </cell>
          <cell r="B70" t="str">
            <v>Pleasant Street Primary</v>
          </cell>
          <cell r="C70">
            <v>58</v>
          </cell>
          <cell r="D70">
            <v>2123</v>
          </cell>
          <cell r="E70" t="str">
            <v>CP</v>
          </cell>
          <cell r="F70" t="str">
            <v>LDL</v>
          </cell>
          <cell r="G70" t="str">
            <v>No</v>
          </cell>
          <cell r="H70" t="str">
            <v>Julie Goodman</v>
          </cell>
          <cell r="I70" t="str">
            <v>Graham Foxley</v>
          </cell>
          <cell r="J70">
            <v>87144.169999999925</v>
          </cell>
          <cell r="L70">
            <v>29390.21</v>
          </cell>
          <cell r="M70">
            <v>0</v>
          </cell>
          <cell r="N70">
            <v>0</v>
          </cell>
          <cell r="O70">
            <v>172.7644064570103</v>
          </cell>
          <cell r="P70">
            <v>593766.66566337424</v>
          </cell>
          <cell r="Q70">
            <v>0</v>
          </cell>
          <cell r="R70">
            <v>139419.21411896026</v>
          </cell>
          <cell r="S70">
            <v>60544.833101100172</v>
          </cell>
          <cell r="T70">
            <v>793730.71288343461</v>
          </cell>
          <cell r="U70">
            <v>30309.599506849314</v>
          </cell>
          <cell r="V70">
            <v>105742</v>
          </cell>
          <cell r="W70">
            <v>213</v>
          </cell>
          <cell r="X70">
            <v>1763.5721657884731</v>
          </cell>
          <cell r="Y70">
            <v>6491.363636363636</v>
          </cell>
          <cell r="AA70" t="str">
            <v>Yes</v>
          </cell>
          <cell r="AC70" t="str">
            <v>SIMS</v>
          </cell>
          <cell r="AD70" t="str">
            <v>EBNPL</v>
          </cell>
          <cell r="AE70">
            <v>-992.34294521831907</v>
          </cell>
          <cell r="AF70">
            <v>863967.16044317838</v>
          </cell>
          <cell r="AG70">
            <v>920163.17025566637</v>
          </cell>
          <cell r="AH70" t="str">
            <v>Pleasant Street Primary</v>
          </cell>
          <cell r="AQ70">
            <v>33307.535565534243</v>
          </cell>
          <cell r="AR70">
            <v>85264.461641791044</v>
          </cell>
          <cell r="AT70">
            <v>39209</v>
          </cell>
          <cell r="AV70">
            <v>9109</v>
          </cell>
          <cell r="AW70">
            <v>10885.035179411527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</row>
        <row r="71">
          <cell r="A71" t="str">
            <v>EBNRA</v>
          </cell>
          <cell r="B71" t="str">
            <v>Ranworth Square Primary</v>
          </cell>
          <cell r="C71">
            <v>59</v>
          </cell>
          <cell r="D71">
            <v>2130</v>
          </cell>
          <cell r="E71" t="str">
            <v>CP</v>
          </cell>
          <cell r="F71" t="str">
            <v>LDL</v>
          </cell>
          <cell r="G71" t="str">
            <v>P.F.I.</v>
          </cell>
          <cell r="H71" t="str">
            <v>Sue Upton</v>
          </cell>
          <cell r="I71" t="str">
            <v>Michelle Jukes</v>
          </cell>
          <cell r="J71">
            <v>6927.3799999998882</v>
          </cell>
          <cell r="L71">
            <v>2441.84</v>
          </cell>
          <cell r="M71">
            <v>0</v>
          </cell>
          <cell r="N71">
            <v>0</v>
          </cell>
          <cell r="O71">
            <v>166.70934986954143</v>
          </cell>
          <cell r="P71">
            <v>609381.20910019614</v>
          </cell>
          <cell r="Q71">
            <v>0</v>
          </cell>
          <cell r="R71">
            <v>46225.010739053498</v>
          </cell>
          <cell r="S71">
            <v>1181.3681368136813</v>
          </cell>
          <cell r="T71">
            <v>656787.58797606325</v>
          </cell>
          <cell r="U71">
            <v>24792.76787283237</v>
          </cell>
          <cell r="V71">
            <v>105449</v>
          </cell>
          <cell r="W71">
            <v>159</v>
          </cell>
          <cell r="X71">
            <v>1495.0078765821065</v>
          </cell>
          <cell r="Y71">
            <v>6151.1333333333332</v>
          </cell>
          <cell r="AA71" t="str">
            <v>Yes</v>
          </cell>
          <cell r="AC71" t="str">
            <v>SIMS</v>
          </cell>
          <cell r="AD71" t="str">
            <v>EBNRA</v>
          </cell>
          <cell r="AE71">
            <v>-30987.941340303805</v>
          </cell>
          <cell r="AF71">
            <v>681408.43303084292</v>
          </cell>
          <cell r="AG71">
            <v>664462.59477531735</v>
          </cell>
          <cell r="AH71" t="str">
            <v>Ranworth Square Primary</v>
          </cell>
          <cell r="AQ71">
            <v>25992</v>
          </cell>
          <cell r="AR71">
            <v>100900.49741317364</v>
          </cell>
          <cell r="AT71">
            <v>30956</v>
          </cell>
          <cell r="AU71">
            <v>4195</v>
          </cell>
          <cell r="AV71">
            <v>16726</v>
          </cell>
          <cell r="AW71">
            <v>9603.3950248702895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</row>
        <row r="72">
          <cell r="A72" t="str">
            <v>EBHRC</v>
          </cell>
          <cell r="B72" t="str">
            <v>Rice Lane Junior</v>
          </cell>
          <cell r="C72">
            <v>60</v>
          </cell>
          <cell r="D72">
            <v>2158</v>
          </cell>
          <cell r="E72" t="str">
            <v>CP</v>
          </cell>
          <cell r="F72" t="str">
            <v>LDL</v>
          </cell>
          <cell r="G72" t="str">
            <v>No</v>
          </cell>
          <cell r="H72" t="str">
            <v>Julie Goodman</v>
          </cell>
          <cell r="I72" t="str">
            <v>Graham Foxley</v>
          </cell>
          <cell r="J72">
            <v>46854.209999999846</v>
          </cell>
          <cell r="L72">
            <v>10278.75</v>
          </cell>
          <cell r="M72">
            <v>0</v>
          </cell>
          <cell r="N72">
            <v>0</v>
          </cell>
          <cell r="O72">
            <v>338</v>
          </cell>
          <cell r="P72">
            <v>868065.67007736152</v>
          </cell>
          <cell r="Q72">
            <v>0</v>
          </cell>
          <cell r="R72">
            <v>19947.806318208466</v>
          </cell>
          <cell r="S72">
            <v>2247.9289467967742</v>
          </cell>
          <cell r="T72">
            <v>890261.40534236678</v>
          </cell>
          <cell r="U72">
            <v>38716</v>
          </cell>
          <cell r="V72">
            <v>46874</v>
          </cell>
          <cell r="W72">
            <v>324</v>
          </cell>
          <cell r="X72">
            <v>3025.8243250583955</v>
          </cell>
          <cell r="Y72">
            <v>5793.0325203252032</v>
          </cell>
          <cell r="AA72" t="str">
            <v>Yes</v>
          </cell>
          <cell r="AC72" t="str">
            <v>SIMS</v>
          </cell>
          <cell r="AD72" t="str">
            <v>EBHRC</v>
          </cell>
          <cell r="AE72">
            <v>-515.98281632084399</v>
          </cell>
          <cell r="AF72">
            <v>906075.22438433394</v>
          </cell>
          <cell r="AG72">
            <v>934858.40315869229</v>
          </cell>
          <cell r="AH72" t="str">
            <v>Rice Lane Junior</v>
          </cell>
          <cell r="AQ72">
            <v>40512</v>
          </cell>
          <cell r="AR72">
            <v>42158.541621301774</v>
          </cell>
          <cell r="AT72">
            <v>38735</v>
          </cell>
          <cell r="AU72">
            <v>52831</v>
          </cell>
          <cell r="AV72">
            <v>35100</v>
          </cell>
          <cell r="AW72">
            <v>32079.145254327101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</row>
        <row r="73">
          <cell r="A73" t="str">
            <v>EBBRC</v>
          </cell>
          <cell r="B73" t="str">
            <v>Rice Lane Infant and Nursery</v>
          </cell>
          <cell r="C73">
            <v>61</v>
          </cell>
          <cell r="D73">
            <v>2160</v>
          </cell>
          <cell r="E73" t="str">
            <v>CP</v>
          </cell>
          <cell r="F73" t="str">
            <v>LDL</v>
          </cell>
          <cell r="G73" t="str">
            <v>No</v>
          </cell>
          <cell r="H73" t="str">
            <v>Julie Goodman</v>
          </cell>
          <cell r="I73" t="str">
            <v>Graham Foxley</v>
          </cell>
          <cell r="J73">
            <v>72479.929999999935</v>
          </cell>
          <cell r="L73">
            <v>-33.26</v>
          </cell>
          <cell r="M73">
            <v>0</v>
          </cell>
          <cell r="N73">
            <v>0</v>
          </cell>
          <cell r="O73">
            <v>221.09477125312048</v>
          </cell>
          <cell r="P73">
            <v>765416.66467798571</v>
          </cell>
          <cell r="Q73">
            <v>0</v>
          </cell>
          <cell r="R73">
            <v>14885.33541583538</v>
          </cell>
          <cell r="S73">
            <v>4772.5438699953775</v>
          </cell>
          <cell r="T73">
            <v>785074.54396381648</v>
          </cell>
          <cell r="U73">
            <v>34042</v>
          </cell>
          <cell r="V73">
            <v>30415</v>
          </cell>
          <cell r="W73">
            <v>260</v>
          </cell>
          <cell r="X73">
            <v>2390.2221739366614</v>
          </cell>
          <cell r="Y73">
            <v>2857.4430379746836</v>
          </cell>
          <cell r="AA73" t="str">
            <v>Yes</v>
          </cell>
          <cell r="AC73" t="str">
            <v>SIMS</v>
          </cell>
          <cell r="AD73" t="str">
            <v>EBBRC</v>
          </cell>
          <cell r="AE73">
            <v>-37671.84544355399</v>
          </cell>
          <cell r="AF73">
            <v>794152.30679605249</v>
          </cell>
          <cell r="AG73">
            <v>770750.56701533217</v>
          </cell>
          <cell r="AH73" t="str">
            <v>Rice Lane Infant and Nursery</v>
          </cell>
          <cell r="AQ73">
            <v>34880</v>
          </cell>
          <cell r="AR73">
            <v>25287.669395017794</v>
          </cell>
          <cell r="AT73">
            <v>35931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</row>
        <row r="74">
          <cell r="A74" t="str">
            <v>EBHRS</v>
          </cell>
          <cell r="B74" t="str">
            <v>Roscoe Junior</v>
          </cell>
          <cell r="C74">
            <v>62</v>
          </cell>
          <cell r="D74">
            <v>2136</v>
          </cell>
          <cell r="E74" t="str">
            <v>CP</v>
          </cell>
          <cell r="F74" t="str">
            <v>LDL</v>
          </cell>
          <cell r="G74" t="str">
            <v>No</v>
          </cell>
          <cell r="H74" t="str">
            <v>Geoff Smith</v>
          </cell>
          <cell r="I74" t="str">
            <v>Michelle Jukes</v>
          </cell>
          <cell r="J74">
            <v>-32416.379999999888</v>
          </cell>
          <cell r="L74">
            <v>17845.86</v>
          </cell>
          <cell r="M74">
            <v>0</v>
          </cell>
          <cell r="N74">
            <v>1272.3399999999999</v>
          </cell>
          <cell r="O74">
            <v>276</v>
          </cell>
          <cell r="P74">
            <v>756917.69232451217</v>
          </cell>
          <cell r="Q74">
            <v>0</v>
          </cell>
          <cell r="R74">
            <v>27036.615452883532</v>
          </cell>
          <cell r="S74">
            <v>2585.4627001721119</v>
          </cell>
          <cell r="T74">
            <v>786539.7704775678</v>
          </cell>
          <cell r="U74">
            <v>33632</v>
          </cell>
          <cell r="V74">
            <v>59759</v>
          </cell>
          <cell r="W74">
            <v>274</v>
          </cell>
          <cell r="X74">
            <v>2470.7914606985714</v>
          </cell>
          <cell r="Y74">
            <v>8894.3428571428576</v>
          </cell>
          <cell r="AA74" t="str">
            <v>Yes</v>
          </cell>
          <cell r="AC74" t="str">
            <v>SIMS</v>
          </cell>
          <cell r="AD74" t="str">
            <v>EBHRS</v>
          </cell>
          <cell r="AE74">
            <v>-11114.291446328716</v>
          </cell>
          <cell r="AF74">
            <v>825254.98951947084</v>
          </cell>
          <cell r="AG74">
            <v>793934.73759761162</v>
          </cell>
          <cell r="AH74" t="str">
            <v>Roscoe Junior</v>
          </cell>
          <cell r="AQ74">
            <v>36112</v>
          </cell>
          <cell r="AR74">
            <v>57378.374746376809</v>
          </cell>
          <cell r="AT74">
            <v>38655</v>
          </cell>
          <cell r="AU74">
            <v>1524</v>
          </cell>
          <cell r="AV74">
            <v>20089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</row>
        <row r="75">
          <cell r="A75" t="str">
            <v>EBBRS</v>
          </cell>
          <cell r="B75" t="str">
            <v>Roscoe Infant</v>
          </cell>
          <cell r="C75">
            <v>63</v>
          </cell>
          <cell r="D75">
            <v>2137</v>
          </cell>
          <cell r="E75" t="str">
            <v>CP</v>
          </cell>
          <cell r="F75" t="str">
            <v>LDL</v>
          </cell>
          <cell r="G75" t="str">
            <v>No</v>
          </cell>
          <cell r="H75" t="str">
            <v>Geoff Smith</v>
          </cell>
          <cell r="I75" t="str">
            <v>Michelle Jukes</v>
          </cell>
          <cell r="J75">
            <v>29593.789999999688</v>
          </cell>
          <cell r="L75">
            <v>33153.15</v>
          </cell>
          <cell r="M75">
            <v>0</v>
          </cell>
          <cell r="N75">
            <v>0</v>
          </cell>
          <cell r="O75">
            <v>153.58507563178182</v>
          </cell>
          <cell r="P75">
            <v>567488.78218802216</v>
          </cell>
          <cell r="Q75">
            <v>0</v>
          </cell>
          <cell r="R75">
            <v>15089.657973045694</v>
          </cell>
          <cell r="S75">
            <v>1910.3951934214367</v>
          </cell>
          <cell r="T75">
            <v>584488.83535448927</v>
          </cell>
          <cell r="U75">
            <v>27431.555555555558</v>
          </cell>
          <cell r="V75">
            <v>30185</v>
          </cell>
          <cell r="W75">
            <v>160</v>
          </cell>
          <cell r="X75">
            <v>1620.3378782117443</v>
          </cell>
          <cell r="Y75">
            <v>3627.8666666666668</v>
          </cell>
          <cell r="AA75" t="str">
            <v>Yes</v>
          </cell>
          <cell r="AC75" t="str">
            <v>SIMS</v>
          </cell>
          <cell r="AD75" t="str">
            <v>EBBRS</v>
          </cell>
          <cell r="AE75">
            <v>-8699.7022071797182</v>
          </cell>
          <cell r="AF75">
            <v>550723.32820372831</v>
          </cell>
          <cell r="AG75">
            <v>540106.82553749753</v>
          </cell>
          <cell r="AH75" t="str">
            <v>Roscoe Infant</v>
          </cell>
          <cell r="AQ75">
            <v>26080</v>
          </cell>
          <cell r="AR75">
            <v>24597.410828729284</v>
          </cell>
          <cell r="AT75">
            <v>30337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</row>
        <row r="76">
          <cell r="A76" t="str">
            <v>EBHRT</v>
          </cell>
          <cell r="B76" t="str">
            <v>Rudston Junior</v>
          </cell>
          <cell r="C76">
            <v>64</v>
          </cell>
          <cell r="D76">
            <v>2139</v>
          </cell>
          <cell r="E76" t="str">
            <v>CP</v>
          </cell>
          <cell r="F76" t="str">
            <v>LDL</v>
          </cell>
          <cell r="G76" t="str">
            <v>No</v>
          </cell>
          <cell r="H76" t="str">
            <v>Gill Farrington</v>
          </cell>
          <cell r="I76" t="str">
            <v>Graham Foxley</v>
          </cell>
          <cell r="J76">
            <v>47391.589999999967</v>
          </cell>
          <cell r="L76">
            <v>0</v>
          </cell>
          <cell r="M76">
            <v>0</v>
          </cell>
          <cell r="N76">
            <v>0</v>
          </cell>
          <cell r="O76">
            <v>350</v>
          </cell>
          <cell r="P76">
            <v>908068.36508084217</v>
          </cell>
          <cell r="Q76">
            <v>0</v>
          </cell>
          <cell r="R76">
            <v>7178.6813015378575</v>
          </cell>
          <cell r="S76">
            <v>5278.8445000583843</v>
          </cell>
          <cell r="T76">
            <v>920525.8908824384</v>
          </cell>
          <cell r="U76">
            <v>39700</v>
          </cell>
          <cell r="V76">
            <v>60032</v>
          </cell>
          <cell r="W76">
            <v>334</v>
          </cell>
          <cell r="X76">
            <v>3133.250040740942</v>
          </cell>
          <cell r="Y76">
            <v>3771.3180076628355</v>
          </cell>
          <cell r="AA76" t="str">
            <v>Yes</v>
          </cell>
          <cell r="AC76" t="str">
            <v>SIMS</v>
          </cell>
          <cell r="AD76" t="str">
            <v>EBHRT</v>
          </cell>
          <cell r="AE76">
            <v>16219.012019098212</v>
          </cell>
          <cell r="AF76">
            <v>920656.56821819651</v>
          </cell>
          <cell r="AG76">
            <v>900315.64770636102</v>
          </cell>
          <cell r="AH76" t="str">
            <v>Rudston Junior</v>
          </cell>
          <cell r="AQ76">
            <v>41392</v>
          </cell>
          <cell r="AR76">
            <v>54906.649348571424</v>
          </cell>
          <cell r="AT76">
            <v>41714</v>
          </cell>
          <cell r="AU76">
            <v>41261</v>
          </cell>
          <cell r="AV76">
            <v>41487</v>
          </cell>
          <cell r="AW76">
            <v>45337.410210424365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</row>
        <row r="77">
          <cell r="A77" t="str">
            <v>EBBRT</v>
          </cell>
          <cell r="B77" t="str">
            <v>Rudston Infant</v>
          </cell>
          <cell r="C77">
            <v>65</v>
          </cell>
          <cell r="D77">
            <v>2195</v>
          </cell>
          <cell r="E77" t="str">
            <v>CP</v>
          </cell>
          <cell r="F77" t="str">
            <v>LDL</v>
          </cell>
          <cell r="G77" t="str">
            <v>No</v>
          </cell>
          <cell r="H77" t="str">
            <v>Gill Farrington</v>
          </cell>
          <cell r="I77" t="str">
            <v>Graham Foxley</v>
          </cell>
          <cell r="J77">
            <v>47196.739999999991</v>
          </cell>
          <cell r="L77">
            <v>16747.169999999998</v>
          </cell>
          <cell r="M77">
            <v>0</v>
          </cell>
          <cell r="N77">
            <v>0</v>
          </cell>
          <cell r="O77">
            <v>198.57230020375692</v>
          </cell>
          <cell r="P77">
            <v>579529.76517440984</v>
          </cell>
          <cell r="Q77">
            <v>0</v>
          </cell>
          <cell r="R77">
            <v>2519.9782055938977</v>
          </cell>
          <cell r="S77">
            <v>5110.0776233707156</v>
          </cell>
          <cell r="T77">
            <v>587159.82100337441</v>
          </cell>
          <cell r="U77">
            <v>28366.371681415934</v>
          </cell>
          <cell r="V77">
            <v>24921</v>
          </cell>
          <cell r="W77">
            <v>187</v>
          </cell>
          <cell r="X77">
            <v>1790.4285947091098</v>
          </cell>
          <cell r="Y77">
            <v>1807.1703703703702</v>
          </cell>
          <cell r="AA77" t="str">
            <v>Yes</v>
          </cell>
          <cell r="AC77" t="str">
            <v>SIMS</v>
          </cell>
          <cell r="AD77" t="str">
            <v>EBBRT</v>
          </cell>
          <cell r="AE77">
            <v>6449.3810131975915</v>
          </cell>
          <cell r="AF77">
            <v>579893.46694274887</v>
          </cell>
          <cell r="AG77">
            <v>588529.93530511984</v>
          </cell>
          <cell r="AH77" t="str">
            <v>Rudston Infant</v>
          </cell>
          <cell r="AQ77">
            <v>28456</v>
          </cell>
          <cell r="AR77">
            <v>20783.268824999999</v>
          </cell>
          <cell r="AT77">
            <v>29782</v>
          </cell>
          <cell r="AU77">
            <v>4305</v>
          </cell>
          <cell r="AV77">
            <v>17044</v>
          </cell>
          <cell r="AW77">
            <v>16236.598102166317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</row>
        <row r="78">
          <cell r="A78" t="str">
            <v>EBNSH</v>
          </cell>
          <cell r="B78" t="str">
            <v>St Michael-in-the-Hamlet Primary</v>
          </cell>
          <cell r="C78">
            <v>66</v>
          </cell>
          <cell r="D78">
            <v>2237</v>
          </cell>
          <cell r="E78" t="str">
            <v>CP</v>
          </cell>
          <cell r="F78" t="str">
            <v>Outside</v>
          </cell>
          <cell r="G78" t="str">
            <v>No</v>
          </cell>
          <cell r="H78" t="str">
            <v>Karen Twamley</v>
          </cell>
          <cell r="I78" t="str">
            <v>Michelle Jukes</v>
          </cell>
          <cell r="J78">
            <v>-81510.419999999925</v>
          </cell>
          <cell r="L78">
            <v>14223.48</v>
          </cell>
          <cell r="M78">
            <v>0</v>
          </cell>
          <cell r="N78">
            <v>0</v>
          </cell>
          <cell r="O78">
            <v>367.05658057065352</v>
          </cell>
          <cell r="P78">
            <v>1171798.5271056802</v>
          </cell>
          <cell r="Q78">
            <v>0</v>
          </cell>
          <cell r="R78">
            <v>37106.158941613226</v>
          </cell>
          <cell r="S78">
            <v>29432.026280669961</v>
          </cell>
          <cell r="T78">
            <v>1238336.7123279634</v>
          </cell>
          <cell r="U78">
            <v>44894.685587786254</v>
          </cell>
          <cell r="V78">
            <v>72761</v>
          </cell>
          <cell r="W78">
            <v>405</v>
          </cell>
          <cell r="X78">
            <v>3562.9529034711281</v>
          </cell>
          <cell r="Y78">
            <v>5793.2380952380954</v>
          </cell>
          <cell r="AA78" t="str">
            <v>Yes</v>
          </cell>
          <cell r="AC78" t="str">
            <v>SIMS</v>
          </cell>
          <cell r="AD78" t="str">
            <v>EBNSH</v>
          </cell>
          <cell r="AE78">
            <v>-34175</v>
          </cell>
          <cell r="AF78">
            <v>1305824.6628955947</v>
          </cell>
          <cell r="AG78">
            <v>1406173.8208838515</v>
          </cell>
          <cell r="AH78" t="str">
            <v>St Michael-in-the-Hamlet Primary</v>
          </cell>
          <cell r="AQ78">
            <v>47640</v>
          </cell>
          <cell r="AR78">
            <v>55085.570276381914</v>
          </cell>
          <cell r="AT78">
            <v>0</v>
          </cell>
          <cell r="AY78">
            <v>33183</v>
          </cell>
          <cell r="AZ78">
            <v>103993</v>
          </cell>
          <cell r="BA78">
            <v>102882</v>
          </cell>
          <cell r="BB78">
            <v>68590</v>
          </cell>
        </row>
        <row r="79">
          <cell r="A79" t="str">
            <v>EBNSM</v>
          </cell>
          <cell r="B79" t="str">
            <v>Smithdown Primary</v>
          </cell>
          <cell r="C79">
            <v>67</v>
          </cell>
          <cell r="D79">
            <v>2227</v>
          </cell>
          <cell r="E79" t="str">
            <v>CP</v>
          </cell>
          <cell r="F79" t="str">
            <v>LDL</v>
          </cell>
          <cell r="G79" t="str">
            <v>No</v>
          </cell>
          <cell r="H79" t="str">
            <v>Liz Lowry</v>
          </cell>
          <cell r="I79" t="str">
            <v>Graham Foxley</v>
          </cell>
          <cell r="J79">
            <v>172480.29000000004</v>
          </cell>
          <cell r="L79">
            <v>-4202.5</v>
          </cell>
          <cell r="M79">
            <v>0</v>
          </cell>
          <cell r="N79">
            <v>374</v>
          </cell>
          <cell r="O79">
            <v>160.64079044955224</v>
          </cell>
          <cell r="P79">
            <v>610861.34982063039</v>
          </cell>
          <cell r="Q79">
            <v>0</v>
          </cell>
          <cell r="R79">
            <v>58755.006652761709</v>
          </cell>
          <cell r="S79">
            <v>81308.900893725513</v>
          </cell>
          <cell r="T79">
            <v>750925.25736711756</v>
          </cell>
          <cell r="U79">
            <v>25924</v>
          </cell>
          <cell r="V79">
            <v>164738</v>
          </cell>
          <cell r="W79">
            <v>174.5</v>
          </cell>
          <cell r="X79">
            <v>1624.813949698517</v>
          </cell>
          <cell r="Y79">
            <v>8287.3939393939399</v>
          </cell>
          <cell r="AA79" t="str">
            <v>Yes</v>
          </cell>
          <cell r="AC79" t="str">
            <v>SIMS</v>
          </cell>
          <cell r="AD79" t="str">
            <v>EBNSM</v>
          </cell>
          <cell r="AE79">
            <v>6712.4293158127148</v>
          </cell>
          <cell r="AF79">
            <v>798433.67968284385</v>
          </cell>
          <cell r="AG79">
            <v>856012.00821257953</v>
          </cell>
          <cell r="AH79" t="str">
            <v>Smithdown Primary</v>
          </cell>
          <cell r="AQ79">
            <v>27356</v>
          </cell>
          <cell r="AR79">
            <v>128084.39120604395</v>
          </cell>
          <cell r="AT79">
            <v>34613</v>
          </cell>
          <cell r="AU79">
            <v>673</v>
          </cell>
          <cell r="AV79">
            <v>13283</v>
          </cell>
          <cell r="AW79">
            <v>16189.610854354774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</row>
        <row r="80">
          <cell r="A80" t="str">
            <v>EBNSP</v>
          </cell>
          <cell r="B80" t="str">
            <v>Springwood Heath Primary</v>
          </cell>
          <cell r="C80">
            <v>68</v>
          </cell>
          <cell r="D80">
            <v>2065</v>
          </cell>
          <cell r="E80" t="str">
            <v>CP</v>
          </cell>
          <cell r="F80" t="str">
            <v>LDL</v>
          </cell>
          <cell r="G80" t="str">
            <v>P.F.I.</v>
          </cell>
          <cell r="H80" t="str">
            <v>Karen Twamley</v>
          </cell>
          <cell r="I80" t="str">
            <v>Michelle Jukes</v>
          </cell>
          <cell r="J80">
            <v>398558.53</v>
          </cell>
          <cell r="L80">
            <v>119908.63</v>
          </cell>
          <cell r="M80">
            <v>0</v>
          </cell>
          <cell r="N80">
            <v>0</v>
          </cell>
          <cell r="O80">
            <v>204.45079723559124</v>
          </cell>
          <cell r="P80">
            <v>1348851.0717072058</v>
          </cell>
          <cell r="Q80">
            <v>0</v>
          </cell>
          <cell r="R80">
            <v>95993.535190673356</v>
          </cell>
          <cell r="S80">
            <v>12184.509990019949</v>
          </cell>
          <cell r="T80">
            <v>1457029.1168878991</v>
          </cell>
          <cell r="U80">
            <v>29368</v>
          </cell>
          <cell r="V80">
            <v>60812</v>
          </cell>
          <cell r="W80">
            <v>215</v>
          </cell>
          <cell r="X80">
            <v>2000.8039545874301</v>
          </cell>
          <cell r="Y80">
            <v>7823.2631578947367</v>
          </cell>
          <cell r="AA80" t="str">
            <v>Yes</v>
          </cell>
          <cell r="AC80" t="str">
            <v>SIMS</v>
          </cell>
          <cell r="AD80" t="str">
            <v>EBNSP</v>
          </cell>
          <cell r="AE80">
            <v>90907.450180105865</v>
          </cell>
          <cell r="AF80">
            <v>1477473.6988038549</v>
          </cell>
          <cell r="AG80">
            <v>1476244.459687785</v>
          </cell>
          <cell r="AH80" t="str">
            <v>Springwood Heath Primary</v>
          </cell>
          <cell r="AQ80">
            <v>30920</v>
          </cell>
          <cell r="AR80">
            <v>56889.357053571424</v>
          </cell>
          <cell r="AT80">
            <v>67470</v>
          </cell>
          <cell r="AU80">
            <v>26399</v>
          </cell>
          <cell r="AV80">
            <v>46935</v>
          </cell>
          <cell r="AW80">
            <v>93374.578233327949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</row>
        <row r="81">
          <cell r="A81" t="str">
            <v>EBNSK</v>
          </cell>
          <cell r="B81" t="str">
            <v>Stockton Wood Community Primary</v>
          </cell>
          <cell r="C81">
            <v>69</v>
          </cell>
          <cell r="D81">
            <v>2238</v>
          </cell>
          <cell r="E81" t="str">
            <v>CP</v>
          </cell>
          <cell r="F81" t="str">
            <v>LDL</v>
          </cell>
          <cell r="G81" t="str">
            <v>No</v>
          </cell>
          <cell r="H81" t="str">
            <v>Michelle Jukes</v>
          </cell>
          <cell r="I81" t="str">
            <v>Michelle Jukes</v>
          </cell>
          <cell r="J81">
            <v>24335.250000000116</v>
          </cell>
          <cell r="L81">
            <v>3623.42</v>
          </cell>
          <cell r="M81">
            <v>0</v>
          </cell>
          <cell r="N81">
            <v>0</v>
          </cell>
          <cell r="O81">
            <v>283.19972342239657</v>
          </cell>
          <cell r="P81">
            <v>946806.38665294228</v>
          </cell>
          <cell r="Q81">
            <v>0</v>
          </cell>
          <cell r="R81">
            <v>60455.771908593459</v>
          </cell>
          <cell r="S81">
            <v>1518.901890189019</v>
          </cell>
          <cell r="T81">
            <v>1008781.0604517248</v>
          </cell>
          <cell r="U81">
            <v>36174</v>
          </cell>
          <cell r="V81">
            <v>104716</v>
          </cell>
          <cell r="W81">
            <v>288</v>
          </cell>
          <cell r="X81">
            <v>2730.4036069313925</v>
          </cell>
          <cell r="Y81">
            <v>10965</v>
          </cell>
          <cell r="AA81" t="str">
            <v>Yes</v>
          </cell>
          <cell r="AC81" t="str">
            <v>SIMS</v>
          </cell>
          <cell r="AD81" t="str">
            <v>EBNSK</v>
          </cell>
          <cell r="AE81">
            <v>39596.712694755173</v>
          </cell>
          <cell r="AF81">
            <v>985002.39588273037</v>
          </cell>
          <cell r="AG81">
            <v>987929.95035441779</v>
          </cell>
          <cell r="AH81" t="str">
            <v>Stockton Wood Community Primary</v>
          </cell>
          <cell r="AQ81">
            <v>37344</v>
          </cell>
          <cell r="AR81">
            <v>97741.256130293143</v>
          </cell>
          <cell r="AT81">
            <v>46790</v>
          </cell>
          <cell r="AU81">
            <v>12786</v>
          </cell>
          <cell r="AV81">
            <v>29788</v>
          </cell>
          <cell r="AW81">
            <v>40367.914211198338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</row>
        <row r="82">
          <cell r="A82" t="str">
            <v>EBHSD</v>
          </cell>
          <cell r="B82" t="str">
            <v>Sudley Junior</v>
          </cell>
          <cell r="C82">
            <v>70</v>
          </cell>
          <cell r="D82">
            <v>2180</v>
          </cell>
          <cell r="E82" t="str">
            <v>CP</v>
          </cell>
          <cell r="F82" t="str">
            <v>LDL</v>
          </cell>
          <cell r="G82" t="str">
            <v>No</v>
          </cell>
          <cell r="H82" t="str">
            <v>Karen Twamley</v>
          </cell>
          <cell r="I82" t="str">
            <v>Michelle Jukes</v>
          </cell>
          <cell r="J82">
            <v>146854.45999999996</v>
          </cell>
          <cell r="L82">
            <v>0</v>
          </cell>
          <cell r="M82">
            <v>0</v>
          </cell>
          <cell r="N82">
            <v>0</v>
          </cell>
          <cell r="O82">
            <v>357</v>
          </cell>
          <cell r="P82">
            <v>884095.24555363879</v>
          </cell>
          <cell r="Q82">
            <v>0</v>
          </cell>
          <cell r="R82">
            <v>12177.921992832344</v>
          </cell>
          <cell r="S82">
            <v>8093.9218538916739</v>
          </cell>
          <cell r="T82">
            <v>904367.08940036281</v>
          </cell>
          <cell r="U82">
            <v>40274</v>
          </cell>
          <cell r="V82">
            <v>43772</v>
          </cell>
          <cell r="W82">
            <v>354</v>
          </cell>
          <cell r="X82">
            <v>3195.9150415557606</v>
          </cell>
          <cell r="Y82">
            <v>5699.521739130435</v>
          </cell>
          <cell r="AA82" t="str">
            <v>Yes</v>
          </cell>
          <cell r="AC82" t="str">
            <v>SIMS</v>
          </cell>
          <cell r="AD82" t="str">
            <v>EBHSD</v>
          </cell>
          <cell r="AE82">
            <v>-9207.5870632799342</v>
          </cell>
          <cell r="AF82">
            <v>940594.72862088319</v>
          </cell>
          <cell r="AG82">
            <v>991433.46425142384</v>
          </cell>
          <cell r="AH82" t="str">
            <v>Sudley Junior</v>
          </cell>
          <cell r="AQ82">
            <v>43152</v>
          </cell>
          <cell r="AR82">
            <v>36168.921714285709</v>
          </cell>
          <cell r="AT82">
            <v>44028</v>
          </cell>
          <cell r="AU82">
            <v>12981</v>
          </cell>
          <cell r="AV82">
            <v>28505</v>
          </cell>
          <cell r="AW82">
            <v>28504.54358970176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</row>
        <row r="83">
          <cell r="A83" t="str">
            <v>EBBSD</v>
          </cell>
          <cell r="B83" t="str">
            <v>Sudley Infant</v>
          </cell>
          <cell r="C83">
            <v>71</v>
          </cell>
          <cell r="D83">
            <v>2149</v>
          </cell>
          <cell r="E83" t="str">
            <v>CP</v>
          </cell>
          <cell r="F83" t="str">
            <v>LDL</v>
          </cell>
          <cell r="G83" t="str">
            <v>No</v>
          </cell>
          <cell r="H83" t="str">
            <v>Karen Twamley</v>
          </cell>
          <cell r="I83" t="str">
            <v>Michelle Jukes</v>
          </cell>
          <cell r="J83">
            <v>166059.32000000007</v>
          </cell>
          <cell r="L83">
            <v>73322.02</v>
          </cell>
          <cell r="M83">
            <v>0</v>
          </cell>
          <cell r="N83">
            <v>5264.5</v>
          </cell>
          <cell r="O83">
            <v>266.38739882126367</v>
          </cell>
          <cell r="P83">
            <v>726107.44162104698</v>
          </cell>
          <cell r="Q83">
            <v>0</v>
          </cell>
          <cell r="R83">
            <v>28733.952415360338</v>
          </cell>
          <cell r="S83">
            <v>10227.043473857859</v>
          </cell>
          <cell r="T83">
            <v>765068.43751026515</v>
          </cell>
          <cell r="U83">
            <v>33551.078814814813</v>
          </cell>
          <cell r="V83">
            <v>36074</v>
          </cell>
          <cell r="W83">
            <v>268</v>
          </cell>
          <cell r="X83">
            <v>2399.1743169102069</v>
          </cell>
          <cell r="Y83">
            <v>2849.6666666666665</v>
          </cell>
          <cell r="AA83" t="str">
            <v>Yes</v>
          </cell>
          <cell r="AC83" t="str">
            <v>SIMS</v>
          </cell>
          <cell r="AD83" t="str">
            <v>EBBSD</v>
          </cell>
          <cell r="AE83">
            <v>24954.593592009594</v>
          </cell>
          <cell r="AF83">
            <v>805478.77503156755</v>
          </cell>
          <cell r="AG83">
            <v>835082.02223214868</v>
          </cell>
          <cell r="AH83" t="str">
            <v>Sudley Infant</v>
          </cell>
          <cell r="AQ83">
            <v>35584</v>
          </cell>
          <cell r="AR83">
            <v>25517.458999999995</v>
          </cell>
          <cell r="AT83">
            <v>33988</v>
          </cell>
          <cell r="AU83">
            <v>18097</v>
          </cell>
          <cell r="AV83">
            <v>26042</v>
          </cell>
          <cell r="AW83">
            <v>29542.315798338735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</row>
        <row r="84">
          <cell r="A84" t="str">
            <v>EBNWB</v>
          </cell>
          <cell r="B84" t="str">
            <v>Wellesbourne Primary</v>
          </cell>
          <cell r="C84">
            <v>72</v>
          </cell>
          <cell r="D84">
            <v>2236</v>
          </cell>
          <cell r="E84" t="str">
            <v>CP</v>
          </cell>
          <cell r="F84" t="str">
            <v>LDL</v>
          </cell>
          <cell r="G84" t="str">
            <v>P.F.I.</v>
          </cell>
          <cell r="H84" t="str">
            <v>Sue Upton</v>
          </cell>
          <cell r="I84" t="str">
            <v>Michelle Jukes</v>
          </cell>
          <cell r="J84">
            <v>91481.590000000317</v>
          </cell>
          <cell r="L84">
            <v>5011</v>
          </cell>
          <cell r="M84">
            <v>0</v>
          </cell>
          <cell r="N84">
            <v>0</v>
          </cell>
          <cell r="O84">
            <v>300.18331097189468</v>
          </cell>
          <cell r="P84">
            <v>1105529.4250615647</v>
          </cell>
          <cell r="Q84">
            <v>0</v>
          </cell>
          <cell r="R84">
            <v>16010.894132858868</v>
          </cell>
          <cell r="S84">
            <v>3820.7903868428734</v>
          </cell>
          <cell r="T84">
            <v>1125361.1095812663</v>
          </cell>
          <cell r="U84">
            <v>37486</v>
          </cell>
          <cell r="V84">
            <v>236128</v>
          </cell>
          <cell r="W84">
            <v>312</v>
          </cell>
          <cell r="X84">
            <v>2891.542180455212</v>
          </cell>
          <cell r="Y84">
            <v>8179.5121951219508</v>
          </cell>
          <cell r="AA84" t="str">
            <v>Yes</v>
          </cell>
          <cell r="AC84" t="str">
            <v>SIMS</v>
          </cell>
          <cell r="AD84" t="str">
            <v>EBNWB</v>
          </cell>
          <cell r="AE84">
            <v>-304.95563506428152</v>
          </cell>
          <cell r="AF84">
            <v>1135672.9397747752</v>
          </cell>
          <cell r="AG84">
            <v>1177221.6027206222</v>
          </cell>
          <cell r="AH84" t="str">
            <v>Wellesbourne Primary</v>
          </cell>
          <cell r="AQ84">
            <v>39456</v>
          </cell>
          <cell r="AR84">
            <v>232161.35115789471</v>
          </cell>
          <cell r="AT84">
            <v>52387</v>
          </cell>
          <cell r="AV84">
            <v>647</v>
          </cell>
          <cell r="AW84">
            <v>14281.141850202752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</row>
        <row r="85">
          <cell r="A85" t="str">
            <v>EBNWH</v>
          </cell>
          <cell r="B85" t="str">
            <v>Whitefield JMI</v>
          </cell>
          <cell r="C85">
            <v>73</v>
          </cell>
          <cell r="D85">
            <v>2128</v>
          </cell>
          <cell r="E85" t="str">
            <v>CP</v>
          </cell>
          <cell r="F85" t="str">
            <v>LDL</v>
          </cell>
          <cell r="G85" t="str">
            <v>P.F.I.</v>
          </cell>
          <cell r="H85" t="str">
            <v>Liz Lowry</v>
          </cell>
          <cell r="I85" t="str">
            <v>Graham Foxley</v>
          </cell>
          <cell r="J85">
            <v>164954.47999999998</v>
          </cell>
          <cell r="L85">
            <v>2671.01</v>
          </cell>
          <cell r="M85">
            <v>0</v>
          </cell>
          <cell r="N85">
            <v>0</v>
          </cell>
          <cell r="O85">
            <v>222.66156732702655</v>
          </cell>
          <cell r="P85">
            <v>794928.75162619294</v>
          </cell>
          <cell r="Q85">
            <v>0</v>
          </cell>
          <cell r="R85">
            <v>43837.402129758033</v>
          </cell>
          <cell r="S85">
            <v>11340.675606581604</v>
          </cell>
          <cell r="T85">
            <v>850106.82936253259</v>
          </cell>
          <cell r="U85">
            <v>31217.936253012049</v>
          </cell>
          <cell r="V85">
            <v>142559</v>
          </cell>
          <cell r="W85">
            <v>252</v>
          </cell>
          <cell r="X85">
            <v>2144.0382421641589</v>
          </cell>
          <cell r="Y85">
            <v>12438.222222222223</v>
          </cell>
          <cell r="AA85" t="str">
            <v>Yes</v>
          </cell>
          <cell r="AC85" t="str">
            <v>SIMS</v>
          </cell>
          <cell r="AD85" t="str">
            <v>EBNWH</v>
          </cell>
          <cell r="AE85">
            <v>29334.168329426378</v>
          </cell>
          <cell r="AF85">
            <v>926791.75225943746</v>
          </cell>
          <cell r="AG85">
            <v>990979.88084570679</v>
          </cell>
          <cell r="AH85" t="str">
            <v>Whitefield JMI</v>
          </cell>
          <cell r="AQ85">
            <v>34176</v>
          </cell>
          <cell r="AR85">
            <v>151440.25858872649</v>
          </cell>
          <cell r="AT85">
            <v>40851</v>
          </cell>
          <cell r="AU85">
            <v>47593</v>
          </cell>
          <cell r="AV85">
            <v>46291</v>
          </cell>
          <cell r="AW85">
            <v>16297.697780092101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</row>
        <row r="86">
          <cell r="A86" t="str">
            <v>EBNWN</v>
          </cell>
          <cell r="B86" t="str">
            <v>Windsor Community Primary</v>
          </cell>
          <cell r="C86">
            <v>74</v>
          </cell>
          <cell r="D86">
            <v>2166</v>
          </cell>
          <cell r="E86" t="str">
            <v>CP</v>
          </cell>
          <cell r="F86" t="str">
            <v>LDL</v>
          </cell>
          <cell r="G86" t="str">
            <v>No</v>
          </cell>
          <cell r="H86" t="str">
            <v>Dave Collins</v>
          </cell>
          <cell r="I86" t="str">
            <v>Graham Foxley</v>
          </cell>
          <cell r="J86">
            <v>138861.54000000004</v>
          </cell>
          <cell r="L86">
            <v>-7.0000000000000007E-2</v>
          </cell>
          <cell r="M86">
            <v>0</v>
          </cell>
          <cell r="N86">
            <v>-1010.56</v>
          </cell>
          <cell r="O86">
            <v>172.50148939608772</v>
          </cell>
          <cell r="P86">
            <v>594595.85683034244</v>
          </cell>
          <cell r="Q86">
            <v>0</v>
          </cell>
          <cell r="R86">
            <v>13450.200207371661</v>
          </cell>
          <cell r="S86">
            <v>71339.024981994546</v>
          </cell>
          <cell r="T86">
            <v>679385.08201970858</v>
          </cell>
          <cell r="U86">
            <v>26662</v>
          </cell>
          <cell r="V86">
            <v>124517</v>
          </cell>
          <cell r="W86">
            <v>191</v>
          </cell>
          <cell r="X86">
            <v>1687.4789505133358</v>
          </cell>
          <cell r="Y86">
            <v>4746.333333333333</v>
          </cell>
          <cell r="AA86" t="str">
            <v>Yes</v>
          </cell>
          <cell r="AC86" t="str">
            <v>SIMS</v>
          </cell>
          <cell r="AD86" t="str">
            <v>EBNWN</v>
          </cell>
          <cell r="AE86">
            <v>24119.504005845447</v>
          </cell>
          <cell r="AF86">
            <v>710898.41018417152</v>
          </cell>
          <cell r="AG86">
            <v>744723.61281348986</v>
          </cell>
          <cell r="AH86" t="str">
            <v>Windsor Community Primary</v>
          </cell>
          <cell r="AQ86">
            <v>28808</v>
          </cell>
          <cell r="AR86">
            <v>99863.1</v>
          </cell>
          <cell r="AT86">
            <v>31251</v>
          </cell>
          <cell r="AV86">
            <v>2004</v>
          </cell>
          <cell r="AW86">
            <v>11084.900767298823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</row>
        <row r="87">
          <cell r="A87" t="str">
            <v>EBHWL</v>
          </cell>
          <cell r="B87" t="str">
            <v>Woolton Junior</v>
          </cell>
          <cell r="C87">
            <v>75</v>
          </cell>
          <cell r="D87">
            <v>2174</v>
          </cell>
          <cell r="E87" t="str">
            <v>CP</v>
          </cell>
          <cell r="F87" t="str">
            <v>LDL</v>
          </cell>
          <cell r="G87" t="str">
            <v>No</v>
          </cell>
          <cell r="H87" t="str">
            <v>Gill Thornber</v>
          </cell>
          <cell r="I87" t="str">
            <v>Michelle Jukes</v>
          </cell>
          <cell r="J87">
            <v>4403.6799999999348</v>
          </cell>
          <cell r="L87">
            <v>7534.42</v>
          </cell>
          <cell r="M87">
            <v>0</v>
          </cell>
          <cell r="N87">
            <v>1167.55</v>
          </cell>
          <cell r="O87">
            <v>344</v>
          </cell>
          <cell r="P87">
            <v>878764.2800470714</v>
          </cell>
          <cell r="Q87">
            <v>0</v>
          </cell>
          <cell r="R87">
            <v>23219.780809265576</v>
          </cell>
          <cell r="S87">
            <v>2079.1620701091056</v>
          </cell>
          <cell r="T87">
            <v>904063.22292644612</v>
          </cell>
          <cell r="U87">
            <v>39208</v>
          </cell>
          <cell r="V87">
            <v>42246</v>
          </cell>
          <cell r="W87">
            <v>348</v>
          </cell>
          <cell r="X87">
            <v>3079.5371828996686</v>
          </cell>
          <cell r="Y87">
            <v>5063.1587301587297</v>
          </cell>
          <cell r="AA87" t="str">
            <v>Yes</v>
          </cell>
          <cell r="AC87" t="str">
            <v>SIMS</v>
          </cell>
          <cell r="AD87" t="str">
            <v>EBHWL</v>
          </cell>
          <cell r="AE87">
            <v>-77073.18708451686</v>
          </cell>
          <cell r="AF87">
            <v>957497.38759142358</v>
          </cell>
          <cell r="AG87">
            <v>976943.42373251542</v>
          </cell>
          <cell r="AH87" t="str">
            <v>Woolton Junior</v>
          </cell>
          <cell r="AQ87">
            <v>42624</v>
          </cell>
          <cell r="AR87">
            <v>39591.454186046503</v>
          </cell>
          <cell r="AT87">
            <v>42234</v>
          </cell>
          <cell r="AU87">
            <v>36669</v>
          </cell>
          <cell r="AV87">
            <v>39452</v>
          </cell>
          <cell r="AW87">
            <v>39451.671435886616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</row>
        <row r="88">
          <cell r="A88" t="str">
            <v>EBBWL</v>
          </cell>
          <cell r="B88" t="str">
            <v>Woolton Infant</v>
          </cell>
          <cell r="C88">
            <v>76</v>
          </cell>
          <cell r="D88">
            <v>2196</v>
          </cell>
          <cell r="E88" t="str">
            <v>CP</v>
          </cell>
          <cell r="F88" t="str">
            <v>LDL</v>
          </cell>
          <cell r="G88" t="str">
            <v>No</v>
          </cell>
          <cell r="H88" t="str">
            <v>Gill Thornber</v>
          </cell>
          <cell r="I88" t="str">
            <v>Michelle Jukes</v>
          </cell>
          <cell r="J88">
            <v>56631.400000000023</v>
          </cell>
          <cell r="L88">
            <v>0.06</v>
          </cell>
          <cell r="M88">
            <v>0</v>
          </cell>
          <cell r="N88">
            <v>0</v>
          </cell>
          <cell r="O88">
            <v>242.1580340658403</v>
          </cell>
          <cell r="P88">
            <v>762613.10720912821</v>
          </cell>
          <cell r="Q88">
            <v>0</v>
          </cell>
          <cell r="R88">
            <v>20890.192408151433</v>
          </cell>
          <cell r="S88">
            <v>11846.976236644612</v>
          </cell>
          <cell r="T88">
            <v>795350.27585392434</v>
          </cell>
          <cell r="U88">
            <v>35524.61328358209</v>
          </cell>
          <cell r="V88">
            <v>30484</v>
          </cell>
          <cell r="W88">
            <v>253</v>
          </cell>
          <cell r="X88">
            <v>2417.0786028572979</v>
          </cell>
          <cell r="Y88">
            <v>2391.3045267489715</v>
          </cell>
          <cell r="AA88" t="str">
            <v>Yes</v>
          </cell>
          <cell r="AC88" t="str">
            <v>SIMS</v>
          </cell>
          <cell r="AD88" t="str">
            <v>EBBWL</v>
          </cell>
          <cell r="AE88">
            <v>-31112.704296917072</v>
          </cell>
          <cell r="AF88">
            <v>783654.47474332573</v>
          </cell>
          <cell r="AG88">
            <v>779512.13580552628</v>
          </cell>
          <cell r="AH88" t="str">
            <v>Woolton Infant</v>
          </cell>
          <cell r="AQ88">
            <v>34519.5298729403</v>
          </cell>
          <cell r="AR88">
            <v>25752.18971111111</v>
          </cell>
          <cell r="AT88">
            <v>36406</v>
          </cell>
          <cell r="AU88">
            <v>29511</v>
          </cell>
          <cell r="AV88">
            <v>32958</v>
          </cell>
          <cell r="AW88">
            <v>30879.299312766758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</row>
        <row r="89">
          <cell r="A89" t="str">
            <v>EBPBS</v>
          </cell>
          <cell r="B89" t="str">
            <v>Bishop Martin C of E Primary</v>
          </cell>
          <cell r="C89">
            <v>77</v>
          </cell>
          <cell r="D89">
            <v>3306</v>
          </cell>
          <cell r="E89" t="str">
            <v>Vol</v>
          </cell>
          <cell r="F89" t="str">
            <v>LDL</v>
          </cell>
          <cell r="G89" t="str">
            <v>No</v>
          </cell>
          <cell r="H89" t="str">
            <v>Gill Thornber</v>
          </cell>
          <cell r="I89" t="str">
            <v>Michelle Jukes</v>
          </cell>
          <cell r="J89">
            <v>57009.270000000019</v>
          </cell>
          <cell r="L89">
            <v>0</v>
          </cell>
          <cell r="M89">
            <v>182.63</v>
          </cell>
          <cell r="N89">
            <v>0</v>
          </cell>
          <cell r="O89">
            <v>201.59009828905579</v>
          </cell>
          <cell r="P89">
            <v>575930.35736810532</v>
          </cell>
          <cell r="Q89">
            <v>0</v>
          </cell>
          <cell r="R89">
            <v>1294.0428623320015</v>
          </cell>
          <cell r="S89">
            <v>2025.2025202520254</v>
          </cell>
          <cell r="T89">
            <v>579249.60275068926</v>
          </cell>
          <cell r="U89">
            <v>33551.526028436019</v>
          </cell>
          <cell r="V89">
            <v>36660</v>
          </cell>
          <cell r="W89">
            <v>205</v>
          </cell>
          <cell r="X89">
            <v>1808.3328806562008</v>
          </cell>
          <cell r="Y89">
            <v>945</v>
          </cell>
          <cell r="AA89" t="str">
            <v>Yes</v>
          </cell>
          <cell r="AC89" t="str">
            <v>SIMS</v>
          </cell>
          <cell r="AD89" t="str">
            <v>EBPBS</v>
          </cell>
          <cell r="AE89">
            <v>-27116.771868011507</v>
          </cell>
          <cell r="AF89">
            <v>609602.8554492835</v>
          </cell>
          <cell r="AG89">
            <v>638325.55779457442</v>
          </cell>
          <cell r="AH89" t="str">
            <v>Bishop Martin C of E Primary</v>
          </cell>
          <cell r="AQ89">
            <v>35309.659211658771</v>
          </cell>
          <cell r="AR89">
            <v>34897.616831683161</v>
          </cell>
          <cell r="AT89">
            <v>28260</v>
          </cell>
          <cell r="AW89">
            <v>12422.269870033022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</row>
        <row r="90">
          <cell r="A90" t="str">
            <v>EBPCH</v>
          </cell>
          <cell r="B90" t="str">
            <v>Childwall C of E Primary</v>
          </cell>
          <cell r="C90">
            <v>78</v>
          </cell>
          <cell r="D90">
            <v>3329</v>
          </cell>
          <cell r="E90" t="str">
            <v>Vol</v>
          </cell>
          <cell r="F90" t="str">
            <v>LDL</v>
          </cell>
          <cell r="G90" t="str">
            <v>No</v>
          </cell>
          <cell r="H90" t="str">
            <v>Gill Thornber</v>
          </cell>
          <cell r="I90" t="str">
            <v>Michelle Jukes</v>
          </cell>
          <cell r="J90">
            <v>125254.24999999977</v>
          </cell>
          <cell r="L90">
            <v>0</v>
          </cell>
          <cell r="M90">
            <v>0</v>
          </cell>
          <cell r="N90">
            <v>0</v>
          </cell>
          <cell r="O90">
            <v>315.01866383818191</v>
          </cell>
          <cell r="P90">
            <v>813794.689611746</v>
          </cell>
          <cell r="Q90">
            <v>0</v>
          </cell>
          <cell r="R90">
            <v>11610.406337707651</v>
          </cell>
          <cell r="S90">
            <v>675.06750675067508</v>
          </cell>
          <cell r="T90">
            <v>826080.16345620435</v>
          </cell>
          <cell r="U90">
            <v>36912</v>
          </cell>
          <cell r="V90">
            <v>43961</v>
          </cell>
          <cell r="W90">
            <v>316</v>
          </cell>
          <cell r="X90">
            <v>2828.8771796403935</v>
          </cell>
          <cell r="Y90">
            <v>1539.3191489361702</v>
          </cell>
          <cell r="AA90" t="str">
            <v>Yes</v>
          </cell>
          <cell r="AC90" t="str">
            <v>SIMS</v>
          </cell>
          <cell r="AD90" t="str">
            <v>EBPCH</v>
          </cell>
          <cell r="AE90">
            <v>27736.4378690011</v>
          </cell>
          <cell r="AF90">
            <v>841662.22498442815</v>
          </cell>
          <cell r="AG90">
            <v>866174.83824068343</v>
          </cell>
          <cell r="AH90" t="str">
            <v>Childwall C of E Primary</v>
          </cell>
          <cell r="AQ90">
            <v>39808</v>
          </cell>
          <cell r="AR90">
            <v>41121.198000000004</v>
          </cell>
          <cell r="AT90">
            <v>37842</v>
          </cell>
          <cell r="AW90">
            <v>3373.9694784389576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</row>
        <row r="91">
          <cell r="A91" t="str">
            <v>EBPGA</v>
          </cell>
          <cell r="B91" t="str">
            <v>Garston C of E Primary</v>
          </cell>
          <cell r="C91">
            <v>79</v>
          </cell>
          <cell r="D91">
            <v>3302</v>
          </cell>
          <cell r="E91" t="str">
            <v>Vol</v>
          </cell>
          <cell r="F91" t="str">
            <v>From 1 May 2006</v>
          </cell>
          <cell r="G91" t="str">
            <v>No</v>
          </cell>
          <cell r="H91" t="str">
            <v>Karen Twamley</v>
          </cell>
          <cell r="I91" t="str">
            <v>Michelle Jukes</v>
          </cell>
          <cell r="J91">
            <v>40902.789999999921</v>
          </cell>
          <cell r="L91">
            <v>0</v>
          </cell>
          <cell r="M91">
            <v>0</v>
          </cell>
          <cell r="N91">
            <v>0</v>
          </cell>
          <cell r="O91">
            <v>78.56713919809529</v>
          </cell>
          <cell r="P91">
            <v>314260.57227132708</v>
          </cell>
          <cell r="Q91">
            <v>0</v>
          </cell>
          <cell r="R91">
            <v>8226.7950319950669</v>
          </cell>
          <cell r="S91">
            <v>3145.7228800921985</v>
          </cell>
          <cell r="T91">
            <v>325633.09018341434</v>
          </cell>
          <cell r="U91">
            <v>17478</v>
          </cell>
          <cell r="V91">
            <v>45892</v>
          </cell>
          <cell r="W91">
            <v>82</v>
          </cell>
          <cell r="X91">
            <v>707.21929491009837</v>
          </cell>
          <cell r="Y91">
            <v>2484</v>
          </cell>
          <cell r="AA91" t="str">
            <v>Yes</v>
          </cell>
          <cell r="AC91" t="str">
            <v>SIMS</v>
          </cell>
          <cell r="AD91" t="str">
            <v>EBPGA</v>
          </cell>
          <cell r="AE91">
            <v>6920.8359491419396</v>
          </cell>
          <cell r="AF91">
            <v>350504.86317286646</v>
          </cell>
          <cell r="AG91">
            <v>372338.7514788055</v>
          </cell>
          <cell r="AH91" t="str">
            <v>Garston C of E Primary</v>
          </cell>
          <cell r="AQ91">
            <v>19216</v>
          </cell>
          <cell r="AR91">
            <v>46566.340607594939</v>
          </cell>
          <cell r="AT91">
            <v>0</v>
          </cell>
          <cell r="AW91">
            <v>19584.333333333372</v>
          </cell>
          <cell r="AY91">
            <v>9238</v>
          </cell>
          <cell r="AZ91">
            <v>26865</v>
          </cell>
          <cell r="BA91">
            <v>27077</v>
          </cell>
          <cell r="BB91">
            <v>18053</v>
          </cell>
        </row>
        <row r="92">
          <cell r="A92" t="str">
            <v>EBPSB</v>
          </cell>
          <cell r="B92" t="str">
            <v>Kirkdale, St Lawrence C of E Primary</v>
          </cell>
          <cell r="C92">
            <v>80</v>
          </cell>
          <cell r="D92">
            <v>2232</v>
          </cell>
          <cell r="E92" t="str">
            <v>Vol</v>
          </cell>
          <cell r="F92" t="str">
            <v>LDL</v>
          </cell>
          <cell r="G92" t="str">
            <v>No</v>
          </cell>
          <cell r="H92" t="str">
            <v>Dave Collins</v>
          </cell>
          <cell r="I92" t="str">
            <v>Graham Foxley</v>
          </cell>
          <cell r="J92">
            <v>113802.59999999986</v>
          </cell>
          <cell r="L92">
            <v>0</v>
          </cell>
          <cell r="M92">
            <v>0</v>
          </cell>
          <cell r="N92">
            <v>0</v>
          </cell>
          <cell r="O92">
            <v>215.56402480431214</v>
          </cell>
          <cell r="P92">
            <v>727856.36539684224</v>
          </cell>
          <cell r="Q92">
            <v>0</v>
          </cell>
          <cell r="R92">
            <v>35127.195446738384</v>
          </cell>
          <cell r="S92">
            <v>4603.7769933077088</v>
          </cell>
          <cell r="T92">
            <v>767587.33783688839</v>
          </cell>
          <cell r="U92">
            <v>30869.252566735111</v>
          </cell>
          <cell r="V92">
            <v>133902</v>
          </cell>
          <cell r="W92">
            <v>227.5</v>
          </cell>
          <cell r="X92">
            <v>2063.4689554022489</v>
          </cell>
          <cell r="Y92">
            <v>8058</v>
          </cell>
          <cell r="AA92" t="str">
            <v>Yes</v>
          </cell>
          <cell r="AC92" t="str">
            <v>SIMS</v>
          </cell>
          <cell r="AD92" t="str">
            <v>EBPSB</v>
          </cell>
          <cell r="AE92">
            <v>2245.5786214853797</v>
          </cell>
          <cell r="AF92">
            <v>776979.39902433136</v>
          </cell>
          <cell r="AG92">
            <v>791560.99702052644</v>
          </cell>
          <cell r="AH92" t="str">
            <v>Kirkdale, St Lawrence C of E Primary</v>
          </cell>
          <cell r="AQ92">
            <v>32020</v>
          </cell>
          <cell r="AR92">
            <v>130958.86059701492</v>
          </cell>
          <cell r="AT92">
            <v>36286</v>
          </cell>
          <cell r="AW92">
            <v>23280.868881486123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</row>
        <row r="93">
          <cell r="A93" t="str">
            <v>EBPSA</v>
          </cell>
          <cell r="B93" t="str">
            <v>St Anne's C of E Primary</v>
          </cell>
          <cell r="C93">
            <v>81</v>
          </cell>
          <cell r="D93">
            <v>3310</v>
          </cell>
          <cell r="E93" t="str">
            <v>Vol</v>
          </cell>
          <cell r="F93" t="str">
            <v>LDL</v>
          </cell>
          <cell r="G93" t="str">
            <v>No</v>
          </cell>
          <cell r="H93" t="str">
            <v>Geoff Smith</v>
          </cell>
          <cell r="I93" t="str">
            <v>Michelle Jukes</v>
          </cell>
          <cell r="J93">
            <v>81868.970000000088</v>
          </cell>
          <cell r="L93">
            <v>0</v>
          </cell>
          <cell r="M93">
            <v>0</v>
          </cell>
          <cell r="N93">
            <v>0</v>
          </cell>
          <cell r="O93">
            <v>319.03580369317922</v>
          </cell>
          <cell r="P93">
            <v>911811.48462167662</v>
          </cell>
          <cell r="Q93">
            <v>0</v>
          </cell>
          <cell r="R93">
            <v>42179.275314740487</v>
          </cell>
          <cell r="S93">
            <v>15215.425543281559</v>
          </cell>
          <cell r="T93">
            <v>969206.1854796987</v>
          </cell>
          <cell r="U93">
            <v>39167</v>
          </cell>
          <cell r="V93">
            <v>51443</v>
          </cell>
          <cell r="W93">
            <v>347.5</v>
          </cell>
          <cell r="X93">
            <v>3075.061111412896</v>
          </cell>
          <cell r="Y93">
            <v>6351.7346938775509</v>
          </cell>
          <cell r="AA93" t="str">
            <v>Yes</v>
          </cell>
          <cell r="AC93" t="str">
            <v>SIMS</v>
          </cell>
          <cell r="AD93" t="str">
            <v>EBPSA</v>
          </cell>
          <cell r="AE93">
            <v>18917.185109416692</v>
          </cell>
          <cell r="AF93">
            <v>1016770.6491528399</v>
          </cell>
          <cell r="AG93">
            <v>1063493.8206952775</v>
          </cell>
          <cell r="AH93" t="str">
            <v>St Anne's C of E Primary</v>
          </cell>
          <cell r="AQ93">
            <v>42580</v>
          </cell>
          <cell r="AR93">
            <v>49244.662030567684</v>
          </cell>
          <cell r="AT93">
            <v>47449</v>
          </cell>
          <cell r="AV93">
            <v>13336</v>
          </cell>
          <cell r="AW93">
            <v>9943.7810920714401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</row>
        <row r="94">
          <cell r="A94" t="str">
            <v>EBPSG</v>
          </cell>
          <cell r="B94" t="str">
            <v>St Margaret of Antioch C of E (Aided) Primary</v>
          </cell>
          <cell r="C94">
            <v>82</v>
          </cell>
          <cell r="D94">
            <v>3321</v>
          </cell>
          <cell r="E94" t="str">
            <v>Vol</v>
          </cell>
          <cell r="F94" t="str">
            <v>LDL</v>
          </cell>
          <cell r="G94" t="str">
            <v>No</v>
          </cell>
          <cell r="H94" t="str">
            <v>Gill Farrington</v>
          </cell>
          <cell r="I94" t="str">
            <v>Graham Foxley</v>
          </cell>
          <cell r="J94">
            <v>182750.82000000007</v>
          </cell>
          <cell r="L94">
            <v>243.87</v>
          </cell>
          <cell r="M94">
            <v>0</v>
          </cell>
          <cell r="N94">
            <v>0</v>
          </cell>
          <cell r="O94">
            <v>96.872542194263403</v>
          </cell>
          <cell r="P94">
            <v>438584.28114191297</v>
          </cell>
          <cell r="Q94">
            <v>0</v>
          </cell>
          <cell r="R94">
            <v>69096.980217771808</v>
          </cell>
          <cell r="S94">
            <v>43027.519061164763</v>
          </cell>
          <cell r="T94">
            <v>550708.78042084957</v>
          </cell>
          <cell r="U94">
            <v>19815</v>
          </cell>
          <cell r="V94">
            <v>112792</v>
          </cell>
          <cell r="W94">
            <v>106</v>
          </cell>
          <cell r="X94">
            <v>962.35536965614642</v>
          </cell>
          <cell r="Y94">
            <v>6104.3650793650795</v>
          </cell>
          <cell r="AA94" t="str">
            <v>Yes</v>
          </cell>
          <cell r="AC94" t="str">
            <v>SIMS</v>
          </cell>
          <cell r="AD94" t="str">
            <v>EBPSG</v>
          </cell>
          <cell r="AE94">
            <v>-49184.356287954681</v>
          </cell>
          <cell r="AF94">
            <v>577461.98820353579</v>
          </cell>
          <cell r="AG94">
            <v>585269.71010441601</v>
          </cell>
          <cell r="AH94" t="str">
            <v>St Margaret of Antioch C of E (Aided) Primary</v>
          </cell>
          <cell r="AQ94">
            <v>21328</v>
          </cell>
          <cell r="AR94">
            <v>93490.961693023244</v>
          </cell>
          <cell r="AT94">
            <v>22734</v>
          </cell>
          <cell r="AV94">
            <v>4470</v>
          </cell>
          <cell r="AW94">
            <v>26226.856262798363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</row>
        <row r="95">
          <cell r="A95" t="str">
            <v>EBPWE</v>
          </cell>
          <cell r="B95" t="str">
            <v>St Mary's  C of E Primary, West Derby</v>
          </cell>
          <cell r="C95">
            <v>83</v>
          </cell>
          <cell r="D95">
            <v>3327</v>
          </cell>
          <cell r="E95" t="str">
            <v>Vol</v>
          </cell>
          <cell r="F95" t="str">
            <v>LDL</v>
          </cell>
          <cell r="G95" t="str">
            <v>No</v>
          </cell>
          <cell r="H95" t="str">
            <v>Gill Farrington</v>
          </cell>
          <cell r="I95" t="str">
            <v>Graham Foxley</v>
          </cell>
          <cell r="J95">
            <v>57602.719999999972</v>
          </cell>
          <cell r="L95">
            <v>0</v>
          </cell>
          <cell r="M95">
            <v>0</v>
          </cell>
          <cell r="N95">
            <v>0</v>
          </cell>
          <cell r="O95">
            <v>216.45079723559124</v>
          </cell>
          <cell r="P95">
            <v>593121.32851618982</v>
          </cell>
          <cell r="Q95">
            <v>0</v>
          </cell>
          <cell r="R95">
            <v>4497.909834319009</v>
          </cell>
          <cell r="S95">
            <v>2301.8884966538544</v>
          </cell>
          <cell r="T95">
            <v>599921.12684716273</v>
          </cell>
          <cell r="U95">
            <v>32560.423926940639</v>
          </cell>
          <cell r="V95">
            <v>28930</v>
          </cell>
          <cell r="W95">
            <v>214</v>
          </cell>
          <cell r="X95">
            <v>1942.6150252593841</v>
          </cell>
          <cell r="Y95">
            <v>2012.5402298850574</v>
          </cell>
          <cell r="AA95" t="str">
            <v>Yes</v>
          </cell>
          <cell r="AC95" t="str">
            <v>SIMS</v>
          </cell>
          <cell r="AD95" t="str">
            <v>EBPWE</v>
          </cell>
          <cell r="AE95">
            <v>-15020.947183253156</v>
          </cell>
          <cell r="AF95">
            <v>617135.51086185966</v>
          </cell>
          <cell r="AG95">
            <v>635184.70588701009</v>
          </cell>
          <cell r="AH95" t="str">
            <v>St Mary's  C of E Primary, West Derby</v>
          </cell>
          <cell r="AQ95">
            <v>33298.360170593602</v>
          </cell>
          <cell r="AR95">
            <v>25896.910202764979</v>
          </cell>
          <cell r="AT95">
            <v>27571</v>
          </cell>
          <cell r="AV95">
            <v>11558</v>
          </cell>
          <cell r="AW95">
            <v>13043.127955475822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</row>
        <row r="96">
          <cell r="A96" t="str">
            <v>EBQBE</v>
          </cell>
          <cell r="B96" t="str">
            <v>The Beacon C of E Primary</v>
          </cell>
          <cell r="C96">
            <v>84</v>
          </cell>
          <cell r="D96">
            <v>3020</v>
          </cell>
          <cell r="E96" t="str">
            <v>Vol</v>
          </cell>
          <cell r="F96" t="str">
            <v>LDL</v>
          </cell>
          <cell r="G96" t="str">
            <v>No</v>
          </cell>
          <cell r="H96" t="str">
            <v>Liz Lowry</v>
          </cell>
          <cell r="I96" t="str">
            <v>Graham Foxley</v>
          </cell>
          <cell r="J96">
            <v>26689.820000000065</v>
          </cell>
          <cell r="L96">
            <v>18785.04</v>
          </cell>
          <cell r="M96">
            <v>0</v>
          </cell>
          <cell r="N96">
            <v>0</v>
          </cell>
          <cell r="O96">
            <v>150.82403224725311</v>
          </cell>
          <cell r="P96">
            <v>606783.10193745384</v>
          </cell>
          <cell r="Q96">
            <v>0</v>
          </cell>
          <cell r="R96">
            <v>16242.60848924598</v>
          </cell>
          <cell r="S96">
            <v>3368.4493066369473</v>
          </cell>
          <cell r="T96">
            <v>626394.15973333677</v>
          </cell>
          <cell r="U96">
            <v>25514</v>
          </cell>
          <cell r="V96">
            <v>86542</v>
          </cell>
          <cell r="W96">
            <v>186</v>
          </cell>
          <cell r="X96">
            <v>1490.5318050953338</v>
          </cell>
          <cell r="Y96">
            <v>4429.1851851851852</v>
          </cell>
          <cell r="AA96" t="str">
            <v>Yes</v>
          </cell>
          <cell r="AC96" t="str">
            <v>SIMS</v>
          </cell>
          <cell r="AD96" t="str">
            <v>EBQBE</v>
          </cell>
          <cell r="AE96">
            <v>23479.14</v>
          </cell>
          <cell r="AF96">
            <v>682206.95119530696</v>
          </cell>
          <cell r="AG96">
            <v>745022.87629001786</v>
          </cell>
          <cell r="AH96" t="str">
            <v>The Beacon C of E Primary</v>
          </cell>
          <cell r="AQ96">
            <v>28368</v>
          </cell>
          <cell r="AR96">
            <v>90685.05240677965</v>
          </cell>
          <cell r="AT96">
            <v>27575</v>
          </cell>
          <cell r="AU96">
            <v>10117</v>
          </cell>
          <cell r="AV96">
            <v>18846</v>
          </cell>
          <cell r="AW96">
            <v>14780.906982060347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</row>
        <row r="97">
          <cell r="A97" t="str">
            <v>EBQSC</v>
          </cell>
          <cell r="B97" t="str">
            <v>St Cleopas' C of E Primary</v>
          </cell>
          <cell r="C97">
            <v>85</v>
          </cell>
          <cell r="D97">
            <v>3001</v>
          </cell>
          <cell r="E97" t="str">
            <v>Vol</v>
          </cell>
          <cell r="F97" t="str">
            <v>LDL</v>
          </cell>
          <cell r="G97" t="str">
            <v>No</v>
          </cell>
          <cell r="H97" t="str">
            <v>Dave Collins</v>
          </cell>
          <cell r="I97" t="str">
            <v>Graham Foxley</v>
          </cell>
          <cell r="J97">
            <v>270997.92999999993</v>
          </cell>
          <cell r="L97">
            <v>0</v>
          </cell>
          <cell r="M97">
            <v>0</v>
          </cell>
          <cell r="N97">
            <v>0</v>
          </cell>
          <cell r="O97">
            <v>207.52008406007582</v>
          </cell>
          <cell r="P97">
            <v>700751.52515752823</v>
          </cell>
          <cell r="Q97">
            <v>0</v>
          </cell>
          <cell r="R97">
            <v>43883.886012414012</v>
          </cell>
          <cell r="S97">
            <v>8930.8680102135895</v>
          </cell>
          <cell r="T97">
            <v>753566.27918015583</v>
          </cell>
          <cell r="U97">
            <v>34361</v>
          </cell>
          <cell r="V97">
            <v>71079</v>
          </cell>
          <cell r="W97">
            <v>225</v>
          </cell>
          <cell r="X97">
            <v>2041.0885979683851</v>
          </cell>
          <cell r="Y97">
            <v>7490</v>
          </cell>
          <cell r="AA97" t="str">
            <v>Yes</v>
          </cell>
          <cell r="AC97" t="str">
            <v>SIMS</v>
          </cell>
          <cell r="AD97" t="str">
            <v>EBQSC</v>
          </cell>
          <cell r="AE97">
            <v>85223.641070740545</v>
          </cell>
          <cell r="AF97">
            <v>798445.47455199575</v>
          </cell>
          <cell r="AG97">
            <v>822031.18129560398</v>
          </cell>
          <cell r="AH97" t="str">
            <v>St Cleopas' C of E Primary</v>
          </cell>
          <cell r="AQ97">
            <v>35163.510197368421</v>
          </cell>
          <cell r="AR97">
            <v>68969.027960526306</v>
          </cell>
          <cell r="AT97">
            <v>34798</v>
          </cell>
          <cell r="AU97">
            <v>45975</v>
          </cell>
          <cell r="AV97">
            <v>5970</v>
          </cell>
          <cell r="AW97">
            <v>28914.297645546874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</row>
        <row r="98">
          <cell r="A98" t="str">
            <v>EBQMA</v>
          </cell>
          <cell r="B98" t="str">
            <v>St Margaret's Anfield C of E Primary</v>
          </cell>
          <cell r="C98">
            <v>86</v>
          </cell>
          <cell r="D98">
            <v>2004</v>
          </cell>
          <cell r="E98" t="str">
            <v>Vol</v>
          </cell>
          <cell r="F98" t="str">
            <v>LDL</v>
          </cell>
          <cell r="G98" t="str">
            <v>No</v>
          </cell>
          <cell r="H98" t="str">
            <v>Dave Collins</v>
          </cell>
          <cell r="I98" t="str">
            <v>Graham Foxley</v>
          </cell>
          <cell r="J98">
            <v>-27561.959999999963</v>
          </cell>
          <cell r="L98">
            <v>6127.57</v>
          </cell>
          <cell r="M98">
            <v>0</v>
          </cell>
          <cell r="N98">
            <v>0</v>
          </cell>
          <cell r="O98">
            <v>391.86440514320628</v>
          </cell>
          <cell r="P98">
            <v>1145315.6037973121</v>
          </cell>
          <cell r="Q98">
            <v>0</v>
          </cell>
          <cell r="R98">
            <v>74361.991967812894</v>
          </cell>
          <cell r="S98">
            <v>2869.0369036903689</v>
          </cell>
          <cell r="T98">
            <v>1222546.6326688153</v>
          </cell>
          <cell r="U98">
            <v>49136.43658536586</v>
          </cell>
          <cell r="V98">
            <v>94846</v>
          </cell>
          <cell r="W98">
            <v>414</v>
          </cell>
          <cell r="X98">
            <v>3750.9479059155847</v>
          </cell>
          <cell r="Y98">
            <v>10746.870967741936</v>
          </cell>
          <cell r="AA98" t="str">
            <v>Yes</v>
          </cell>
          <cell r="AC98" t="str">
            <v>SIMS</v>
          </cell>
          <cell r="AD98" t="str">
            <v>EBQMA</v>
          </cell>
          <cell r="AE98">
            <v>-5553.7688155717624</v>
          </cell>
          <cell r="AF98">
            <v>1255656.11410906</v>
          </cell>
          <cell r="AG98">
            <v>1269601.2642432423</v>
          </cell>
          <cell r="AH98" t="str">
            <v>St Margaret's Anfield C of E Primary</v>
          </cell>
          <cell r="AQ98">
            <v>50346.435995121959</v>
          </cell>
          <cell r="AR98">
            <v>92020.5734176611</v>
          </cell>
          <cell r="AT98">
            <v>55705</v>
          </cell>
          <cell r="AV98">
            <v>9927</v>
          </cell>
          <cell r="AW98">
            <v>11887.421190724941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</row>
        <row r="99">
          <cell r="A99" t="str">
            <v>EBGJS</v>
          </cell>
          <cell r="B99" t="str">
            <v>St Silas C of E Primary</v>
          </cell>
          <cell r="C99">
            <v>87</v>
          </cell>
          <cell r="D99">
            <v>3011</v>
          </cell>
          <cell r="E99" t="str">
            <v>Vol</v>
          </cell>
          <cell r="F99" t="str">
            <v>LDL</v>
          </cell>
          <cell r="G99" t="str">
            <v>No</v>
          </cell>
          <cell r="H99" t="str">
            <v>Sue Upton</v>
          </cell>
          <cell r="I99" t="str">
            <v>Michelle Jukes</v>
          </cell>
          <cell r="J99">
            <v>70924.669999999925</v>
          </cell>
          <cell r="L99">
            <v>4.8</v>
          </cell>
          <cell r="M99">
            <v>0</v>
          </cell>
          <cell r="N99">
            <v>24103.39</v>
          </cell>
          <cell r="O99">
            <v>183.22288728915862</v>
          </cell>
          <cell r="P99">
            <v>600400.44795629091</v>
          </cell>
          <cell r="Q99">
            <v>0</v>
          </cell>
          <cell r="R99">
            <v>49272.961757407065</v>
          </cell>
          <cell r="S99">
            <v>67335.691264231151</v>
          </cell>
          <cell r="T99">
            <v>717009.10097792908</v>
          </cell>
          <cell r="U99">
            <v>26088</v>
          </cell>
          <cell r="V99">
            <v>145796</v>
          </cell>
          <cell r="W99">
            <v>186</v>
          </cell>
          <cell r="X99">
            <v>1647.1943071323808</v>
          </cell>
          <cell r="Y99">
            <v>7913.753623188406</v>
          </cell>
          <cell r="AA99" t="str">
            <v>Yes</v>
          </cell>
          <cell r="AC99" t="str">
            <v>SIMS</v>
          </cell>
          <cell r="AD99" t="str">
            <v>EBGJS</v>
          </cell>
          <cell r="AE99">
            <v>7641.8967410457772</v>
          </cell>
          <cell r="AF99">
            <v>766994.14692788571</v>
          </cell>
          <cell r="AG99">
            <v>803656.52432513214</v>
          </cell>
          <cell r="AH99" t="str">
            <v>St Silas C of E Primary</v>
          </cell>
          <cell r="AQ99">
            <v>28368</v>
          </cell>
          <cell r="AR99">
            <v>121736.84533695651</v>
          </cell>
          <cell r="AT99">
            <v>32997</v>
          </cell>
          <cell r="AU99">
            <v>5408</v>
          </cell>
          <cell r="AV99">
            <v>18327</v>
          </cell>
          <cell r="AW99">
            <v>17676.976667699171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</row>
        <row r="100">
          <cell r="A100" t="str">
            <v>EBQSW</v>
          </cell>
          <cell r="B100" t="str">
            <v>Walton St Mary C of E Primary</v>
          </cell>
          <cell r="C100">
            <v>88</v>
          </cell>
          <cell r="D100">
            <v>3018</v>
          </cell>
          <cell r="E100" t="str">
            <v>Vol</v>
          </cell>
          <cell r="F100" t="str">
            <v>LDL</v>
          </cell>
          <cell r="G100" t="str">
            <v>No</v>
          </cell>
          <cell r="H100" t="str">
            <v>Julie Goodman</v>
          </cell>
          <cell r="I100" t="str">
            <v>Graham Foxley</v>
          </cell>
          <cell r="J100">
            <v>56474.229999999981</v>
          </cell>
          <cell r="L100">
            <v>43341.66</v>
          </cell>
          <cell r="M100">
            <v>0</v>
          </cell>
          <cell r="N100">
            <v>0</v>
          </cell>
          <cell r="O100">
            <v>207.53795131956849</v>
          </cell>
          <cell r="P100">
            <v>651323.7970553796</v>
          </cell>
          <cell r="Q100">
            <v>0</v>
          </cell>
          <cell r="R100">
            <v>20330.982354373191</v>
          </cell>
          <cell r="S100">
            <v>5278.8445000583843</v>
          </cell>
          <cell r="T100">
            <v>676933.62390981114</v>
          </cell>
          <cell r="U100">
            <v>32249.606894168464</v>
          </cell>
          <cell r="V100">
            <v>51409</v>
          </cell>
          <cell r="W100">
            <v>226</v>
          </cell>
          <cell r="X100">
            <v>1996.3278831006573</v>
          </cell>
          <cell r="Y100">
            <v>3359.4888888888891</v>
          </cell>
          <cell r="AA100" t="str">
            <v>Yes</v>
          </cell>
          <cell r="AC100" t="str">
            <v>SIMS</v>
          </cell>
          <cell r="AD100" t="str">
            <v>EBQSW</v>
          </cell>
          <cell r="AE100">
            <v>-32729.020534644591</v>
          </cell>
          <cell r="AF100">
            <v>717195.49400142301</v>
          </cell>
          <cell r="AG100">
            <v>727966.35128036898</v>
          </cell>
          <cell r="AH100" t="str">
            <v>Walton St Mary C of E Primary</v>
          </cell>
          <cell r="AQ100">
            <v>33892.746057987031</v>
          </cell>
          <cell r="AR100">
            <v>50193.404125560526</v>
          </cell>
          <cell r="AT100">
            <v>30156</v>
          </cell>
          <cell r="AV100">
            <v>3300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</row>
        <row r="101">
          <cell r="A101" t="str">
            <v>EBQTT</v>
          </cell>
          <cell r="B101" t="str">
            <v>Wavertree C of E</v>
          </cell>
          <cell r="C101">
            <v>89</v>
          </cell>
          <cell r="D101">
            <v>3015</v>
          </cell>
          <cell r="E101" t="str">
            <v>Vol</v>
          </cell>
          <cell r="F101" t="str">
            <v>Outside</v>
          </cell>
          <cell r="G101" t="str">
            <v>No</v>
          </cell>
          <cell r="H101" t="str">
            <v>Dave Collins</v>
          </cell>
          <cell r="I101" t="str">
            <v>Graham Foxley</v>
          </cell>
          <cell r="J101">
            <v>-11819.360000000102</v>
          </cell>
          <cell r="L101">
            <v>0</v>
          </cell>
          <cell r="M101">
            <v>516.72</v>
          </cell>
          <cell r="N101">
            <v>0</v>
          </cell>
          <cell r="O101">
            <v>170.75474542276856</v>
          </cell>
          <cell r="P101">
            <v>565630.4462152085</v>
          </cell>
          <cell r="Q101">
            <v>0</v>
          </cell>
          <cell r="R101">
            <v>11859.149045274498</v>
          </cell>
          <cell r="S101">
            <v>10841.263203635026</v>
          </cell>
          <cell r="T101">
            <v>588330.85846411798</v>
          </cell>
          <cell r="U101">
            <v>30732.145284210532</v>
          </cell>
          <cell r="V101">
            <v>64185</v>
          </cell>
          <cell r="W101">
            <v>194</v>
          </cell>
          <cell r="X101">
            <v>1709.8593079471998</v>
          </cell>
          <cell r="Y101">
            <v>5262.4736842105267</v>
          </cell>
          <cell r="AA101" t="str">
            <v>Yes</v>
          </cell>
          <cell r="AC101" t="str">
            <v>SIMS</v>
          </cell>
          <cell r="AD101" t="str">
            <v>EBQTT</v>
          </cell>
          <cell r="AE101">
            <v>-3602.2779129861156</v>
          </cell>
          <cell r="AF101">
            <v>619416.60209768731</v>
          </cell>
          <cell r="AG101">
            <v>658452.92969728808</v>
          </cell>
          <cell r="AH101" t="str">
            <v>Wavertree C of E</v>
          </cell>
          <cell r="AQ101">
            <v>32369.798554905265</v>
          </cell>
          <cell r="AR101">
            <v>63999.882910994762</v>
          </cell>
          <cell r="AT101">
            <v>0</v>
          </cell>
          <cell r="AY101">
            <v>15779</v>
          </cell>
          <cell r="AZ101">
            <v>49402</v>
          </cell>
          <cell r="BA101">
            <v>48885</v>
          </cell>
          <cell r="BB101">
            <v>32590</v>
          </cell>
        </row>
        <row r="102">
          <cell r="A102" t="str">
            <v>EBRAA</v>
          </cell>
          <cell r="B102" t="str">
            <v>All Saints' Catholic Primary</v>
          </cell>
          <cell r="C102">
            <v>90</v>
          </cell>
          <cell r="D102">
            <v>2006</v>
          </cell>
          <cell r="E102" t="str">
            <v>Vol</v>
          </cell>
          <cell r="F102" t="str">
            <v>LDL</v>
          </cell>
          <cell r="G102" t="str">
            <v>No</v>
          </cell>
          <cell r="H102" t="str">
            <v>Liz Lowry</v>
          </cell>
          <cell r="I102" t="str">
            <v>Graham Foxley</v>
          </cell>
          <cell r="J102">
            <v>123697.26000000001</v>
          </cell>
          <cell r="L102">
            <v>0</v>
          </cell>
          <cell r="M102">
            <v>0</v>
          </cell>
          <cell r="N102">
            <v>0</v>
          </cell>
          <cell r="O102">
            <v>460.10197612388066</v>
          </cell>
          <cell r="P102">
            <v>1349771.4459908772</v>
          </cell>
          <cell r="Q102">
            <v>0</v>
          </cell>
          <cell r="R102">
            <v>183895.77544795925</v>
          </cell>
          <cell r="S102">
            <v>17915.695570284261</v>
          </cell>
          <cell r="T102">
            <v>1551582.9170091208</v>
          </cell>
          <cell r="U102">
            <v>50975</v>
          </cell>
          <cell r="V102">
            <v>72375</v>
          </cell>
          <cell r="W102">
            <v>476</v>
          </cell>
          <cell r="X102">
            <v>4328.3611277092723</v>
          </cell>
          <cell r="Y102">
            <v>12072.092307692308</v>
          </cell>
          <cell r="AA102" t="str">
            <v>Yes</v>
          </cell>
          <cell r="AC102" t="str">
            <v>SIMS</v>
          </cell>
          <cell r="AD102" t="str">
            <v>EBRAA</v>
          </cell>
          <cell r="AE102">
            <v>58126.690930496436</v>
          </cell>
          <cell r="AF102">
            <v>1607692.3232783081</v>
          </cell>
          <cell r="AG102">
            <v>1621796.4426895597</v>
          </cell>
          <cell r="AH102" t="str">
            <v>All Saints' Catholic Primary</v>
          </cell>
          <cell r="AQ102">
            <v>53888</v>
          </cell>
          <cell r="AR102">
            <v>67691.16520205127</v>
          </cell>
          <cell r="AT102">
            <v>72228</v>
          </cell>
          <cell r="AU102">
            <v>43145</v>
          </cell>
          <cell r="AV102">
            <v>75005</v>
          </cell>
          <cell r="AW102">
            <v>46167.388970352884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</row>
        <row r="103">
          <cell r="A103" t="str">
            <v>EBKAB</v>
          </cell>
          <cell r="B103" t="str">
            <v>Blessed Sacrament Catholic Junior</v>
          </cell>
          <cell r="C103">
            <v>91</v>
          </cell>
          <cell r="D103">
            <v>3597</v>
          </cell>
          <cell r="E103" t="str">
            <v>Vol</v>
          </cell>
          <cell r="F103" t="str">
            <v>LDL</v>
          </cell>
          <cell r="G103" t="str">
            <v>No</v>
          </cell>
          <cell r="H103" t="str">
            <v>Liz Lowry</v>
          </cell>
          <cell r="I103" t="str">
            <v>Graham Foxley</v>
          </cell>
          <cell r="J103">
            <v>60555.260000000009</v>
          </cell>
          <cell r="L103">
            <v>0</v>
          </cell>
          <cell r="M103">
            <v>0</v>
          </cell>
          <cell r="N103">
            <v>0</v>
          </cell>
          <cell r="O103">
            <v>426</v>
          </cell>
          <cell r="P103">
            <v>1065410.546553053</v>
          </cell>
          <cell r="Q103">
            <v>0</v>
          </cell>
          <cell r="R103">
            <v>27764.033514862014</v>
          </cell>
          <cell r="S103">
            <v>11401.523383555112</v>
          </cell>
          <cell r="T103">
            <v>1104576.1034514699</v>
          </cell>
          <cell r="U103">
            <v>48164.997013824883</v>
          </cell>
          <cell r="V103">
            <v>49397</v>
          </cell>
          <cell r="W103">
            <v>426</v>
          </cell>
          <cell r="X103">
            <v>3813.6129067304037</v>
          </cell>
          <cell r="Y103">
            <v>6710.6599326599326</v>
          </cell>
          <cell r="AA103" t="str">
            <v>Yes</v>
          </cell>
          <cell r="AC103" t="str">
            <v>SIMS</v>
          </cell>
          <cell r="AD103" t="str">
            <v>EBKAB</v>
          </cell>
          <cell r="AE103">
            <v>28094.006066374714</v>
          </cell>
          <cell r="AF103">
            <v>1160002.6161193503</v>
          </cell>
          <cell r="AG103">
            <v>1141929.4485989106</v>
          </cell>
          <cell r="AH103" t="str">
            <v>Blessed Sacrament Catholic Junior</v>
          </cell>
          <cell r="AQ103">
            <v>49947.101903336399</v>
          </cell>
          <cell r="AR103">
            <v>45950.506999999998</v>
          </cell>
          <cell r="AT103">
            <v>50254</v>
          </cell>
          <cell r="AW103">
            <v>17409.490544739412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</row>
        <row r="104">
          <cell r="A104" t="str">
            <v>EBDAB</v>
          </cell>
          <cell r="B104" t="str">
            <v>Blessed Sacrament Catholic Infant</v>
          </cell>
          <cell r="C104">
            <v>92</v>
          </cell>
          <cell r="D104">
            <v>3598</v>
          </cell>
          <cell r="E104" t="str">
            <v>Vol</v>
          </cell>
          <cell r="F104" t="str">
            <v>LDL</v>
          </cell>
          <cell r="G104" t="str">
            <v>No</v>
          </cell>
          <cell r="H104" t="str">
            <v>Liz Lowry</v>
          </cell>
          <cell r="I104" t="str">
            <v>Graham Foxley</v>
          </cell>
          <cell r="J104">
            <v>24686.039999999921</v>
          </cell>
          <cell r="L104">
            <v>0</v>
          </cell>
          <cell r="M104">
            <v>0</v>
          </cell>
          <cell r="N104">
            <v>0</v>
          </cell>
          <cell r="O104">
            <v>309.06364983980598</v>
          </cell>
          <cell r="P104">
            <v>937990.5047662002</v>
          </cell>
          <cell r="Q104">
            <v>0</v>
          </cell>
          <cell r="R104">
            <v>25684.219687464436</v>
          </cell>
          <cell r="S104">
            <v>20777.8442468582</v>
          </cell>
          <cell r="T104">
            <v>984452.56870052277</v>
          </cell>
          <cell r="U104">
            <v>40479</v>
          </cell>
          <cell r="V104">
            <v>36349</v>
          </cell>
          <cell r="W104">
            <v>351</v>
          </cell>
          <cell r="X104">
            <v>3218.2953989896246</v>
          </cell>
          <cell r="Y104">
            <v>2852.16</v>
          </cell>
          <cell r="AA104" t="str">
            <v>Yes</v>
          </cell>
          <cell r="AC104" t="str">
            <v>SIMS</v>
          </cell>
          <cell r="AD104" t="str">
            <v>EBDAB</v>
          </cell>
          <cell r="AE104">
            <v>-539.23001906869467</v>
          </cell>
          <cell r="AF104">
            <v>1001567.2560694278</v>
          </cell>
          <cell r="AG104">
            <v>1050461.4296670051</v>
          </cell>
          <cell r="AH104" t="str">
            <v>Blessed Sacrament Catholic Infant</v>
          </cell>
          <cell r="AQ104">
            <v>42888</v>
          </cell>
          <cell r="AR104">
            <v>32129.066678720443</v>
          </cell>
          <cell r="AT104">
            <v>43782</v>
          </cell>
          <cell r="AU104">
            <v>13860</v>
          </cell>
          <cell r="AV104">
            <v>28821</v>
          </cell>
          <cell r="AW104">
            <v>39804.818325383298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</row>
        <row r="105">
          <cell r="A105" t="str">
            <v>EBRCK</v>
          </cell>
          <cell r="B105" t="str">
            <v>Christ The King Catholic Primary</v>
          </cell>
          <cell r="C105">
            <v>93</v>
          </cell>
          <cell r="D105">
            <v>3507</v>
          </cell>
          <cell r="E105" t="str">
            <v>Vol</v>
          </cell>
          <cell r="F105" t="str">
            <v>LDL</v>
          </cell>
          <cell r="G105" t="str">
            <v>No</v>
          </cell>
          <cell r="H105" t="str">
            <v>Michelle Jukes</v>
          </cell>
          <cell r="I105" t="str">
            <v>Michelle Jukes</v>
          </cell>
          <cell r="J105">
            <v>-77413.539999999921</v>
          </cell>
          <cell r="L105">
            <v>0</v>
          </cell>
          <cell r="M105">
            <v>0</v>
          </cell>
          <cell r="N105">
            <v>0.19</v>
          </cell>
          <cell r="O105">
            <v>344.2026330403782</v>
          </cell>
          <cell r="P105">
            <v>882721.2964746264</v>
          </cell>
          <cell r="Q105">
            <v>0</v>
          </cell>
          <cell r="R105">
            <v>22295.731073760347</v>
          </cell>
          <cell r="S105">
            <v>843.83438343834382</v>
          </cell>
          <cell r="T105">
            <v>905860.86193182506</v>
          </cell>
          <cell r="U105">
            <v>39290</v>
          </cell>
          <cell r="V105">
            <v>39029</v>
          </cell>
          <cell r="W105">
            <v>338</v>
          </cell>
          <cell r="X105">
            <v>3088.4893258732141</v>
          </cell>
          <cell r="Y105">
            <v>2872.9824561403511</v>
          </cell>
          <cell r="AA105" t="str">
            <v>Yes</v>
          </cell>
          <cell r="AC105" t="str">
            <v>SIMS</v>
          </cell>
          <cell r="AD105" t="str">
            <v>EBRCK</v>
          </cell>
          <cell r="AE105">
            <v>-86560.605211706395</v>
          </cell>
          <cell r="AF105">
            <v>935119.81366647827</v>
          </cell>
          <cell r="AG105">
            <v>967424.05328865361</v>
          </cell>
          <cell r="AH105" t="str">
            <v>Christ The King Catholic Primary</v>
          </cell>
          <cell r="AQ105">
            <v>41744</v>
          </cell>
          <cell r="AR105">
            <v>35066.855350724632</v>
          </cell>
          <cell r="AT105">
            <v>40766</v>
          </cell>
          <cell r="AU105">
            <v>869</v>
          </cell>
          <cell r="AV105">
            <v>20817</v>
          </cell>
          <cell r="AW105">
            <v>2940.343151487963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</row>
        <row r="106">
          <cell r="A106" t="str">
            <v>EBRHC</v>
          </cell>
          <cell r="B106" t="str">
            <v>Holy Cross Catholic Primary</v>
          </cell>
          <cell r="C106">
            <v>94</v>
          </cell>
          <cell r="D106">
            <v>3512</v>
          </cell>
          <cell r="E106" t="str">
            <v>Vol</v>
          </cell>
          <cell r="F106" t="str">
            <v>LDL</v>
          </cell>
          <cell r="G106" t="str">
            <v>No</v>
          </cell>
          <cell r="H106" t="str">
            <v>Julie Goodman</v>
          </cell>
          <cell r="I106" t="str">
            <v>Graham Foxley</v>
          </cell>
          <cell r="J106">
            <v>-57153.969999999914</v>
          </cell>
          <cell r="L106">
            <v>0</v>
          </cell>
          <cell r="M106">
            <v>0</v>
          </cell>
          <cell r="N106">
            <v>0</v>
          </cell>
          <cell r="O106">
            <v>113.72576232004332</v>
          </cell>
          <cell r="P106">
            <v>429853.79638815828</v>
          </cell>
          <cell r="Q106">
            <v>0</v>
          </cell>
          <cell r="R106">
            <v>13543.917816076229</v>
          </cell>
          <cell r="S106">
            <v>5278.8445000583843</v>
          </cell>
          <cell r="T106">
            <v>448676.55870429293</v>
          </cell>
          <cell r="U106">
            <v>21506.920540540541</v>
          </cell>
          <cell r="V106">
            <v>63031</v>
          </cell>
          <cell r="W106">
            <v>122.5</v>
          </cell>
          <cell r="X106">
            <v>1132.4460861535119</v>
          </cell>
          <cell r="Y106">
            <v>2984.3859649122805</v>
          </cell>
          <cell r="AA106" t="str">
            <v>Yes</v>
          </cell>
          <cell r="AC106" t="str">
            <v>SIMS</v>
          </cell>
          <cell r="AD106" t="str">
            <v>EBRHC</v>
          </cell>
          <cell r="AE106">
            <v>-31013.687924466503</v>
          </cell>
          <cell r="AF106">
            <v>470072.18196342065</v>
          </cell>
          <cell r="AG106">
            <v>491444.15761603508</v>
          </cell>
          <cell r="AH106" t="str">
            <v>Holy Cross Catholic Primary</v>
          </cell>
          <cell r="AQ106">
            <v>22780</v>
          </cell>
          <cell r="AR106">
            <v>59837.787333333326</v>
          </cell>
          <cell r="AT106">
            <v>20275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</row>
        <row r="107">
          <cell r="A107" t="str">
            <v>EBRHN</v>
          </cell>
          <cell r="B107" t="str">
            <v>Holy Name Catholic Primary</v>
          </cell>
          <cell r="C107">
            <v>95</v>
          </cell>
          <cell r="D107">
            <v>3513</v>
          </cell>
          <cell r="E107" t="str">
            <v>Vol</v>
          </cell>
          <cell r="F107" t="str">
            <v>LDL</v>
          </cell>
          <cell r="G107" t="str">
            <v>No</v>
          </cell>
          <cell r="H107" t="str">
            <v>Sue Upton</v>
          </cell>
          <cell r="I107" t="str">
            <v>Michelle Jukes</v>
          </cell>
          <cell r="J107">
            <v>150554.58999999997</v>
          </cell>
          <cell r="L107">
            <v>0</v>
          </cell>
          <cell r="M107">
            <v>0</v>
          </cell>
          <cell r="N107">
            <v>0</v>
          </cell>
          <cell r="O107">
            <v>298.12295777715644</v>
          </cell>
          <cell r="P107">
            <v>822689.40100074024</v>
          </cell>
          <cell r="Q107">
            <v>0</v>
          </cell>
          <cell r="R107">
            <v>19907.231609693714</v>
          </cell>
          <cell r="S107">
            <v>18975.368153150925</v>
          </cell>
          <cell r="T107">
            <v>861572.00076358486</v>
          </cell>
          <cell r="U107">
            <v>37445</v>
          </cell>
          <cell r="V107">
            <v>38759</v>
          </cell>
          <cell r="W107">
            <v>312</v>
          </cell>
          <cell r="X107">
            <v>2887.0661089684395</v>
          </cell>
          <cell r="Y107">
            <v>4101.9333333333334</v>
          </cell>
          <cell r="AA107" t="str">
            <v>Yes</v>
          </cell>
          <cell r="AC107" t="str">
            <v>SIMS</v>
          </cell>
          <cell r="AD107" t="str">
            <v>EBRHN</v>
          </cell>
          <cell r="AE107">
            <v>51980.479973533569</v>
          </cell>
          <cell r="AF107">
            <v>874143.85356983601</v>
          </cell>
          <cell r="AG107">
            <v>912297.99138366303</v>
          </cell>
          <cell r="AH107" t="str">
            <v>Holy Name Catholic Primary</v>
          </cell>
          <cell r="AQ107">
            <v>39456</v>
          </cell>
          <cell r="AR107">
            <v>34517.379423255814</v>
          </cell>
          <cell r="AT107">
            <v>39779</v>
          </cell>
          <cell r="AV107">
            <v>54140</v>
          </cell>
          <cell r="AW107">
            <v>32386.4836636541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</row>
        <row r="108">
          <cell r="A108" t="str">
            <v>EBRHT</v>
          </cell>
          <cell r="B108" t="str">
            <v>Holy Trinity Catholic Primary</v>
          </cell>
          <cell r="C108">
            <v>96</v>
          </cell>
          <cell r="D108">
            <v>3514</v>
          </cell>
          <cell r="E108" t="str">
            <v>Vol</v>
          </cell>
          <cell r="F108" t="str">
            <v>LDL</v>
          </cell>
          <cell r="G108" t="str">
            <v>No</v>
          </cell>
          <cell r="H108" t="str">
            <v>Gill Thornber</v>
          </cell>
          <cell r="I108" t="str">
            <v>Michelle Jukes</v>
          </cell>
          <cell r="J108">
            <v>214995.17000000004</v>
          </cell>
          <cell r="L108">
            <v>8.7200000000000006</v>
          </cell>
          <cell r="M108">
            <v>0</v>
          </cell>
          <cell r="N108">
            <v>0</v>
          </cell>
          <cell r="O108">
            <v>153.57004881607691</v>
          </cell>
          <cell r="P108">
            <v>522945.69920071855</v>
          </cell>
          <cell r="Q108">
            <v>0</v>
          </cell>
          <cell r="R108">
            <v>6363.3137936174826</v>
          </cell>
          <cell r="S108">
            <v>2639.4222500291921</v>
          </cell>
          <cell r="T108">
            <v>531948.43524436525</v>
          </cell>
          <cell r="U108">
            <v>24530</v>
          </cell>
          <cell r="V108">
            <v>163986</v>
          </cell>
          <cell r="W108">
            <v>155</v>
          </cell>
          <cell r="X108">
            <v>1477.1035906350155</v>
          </cell>
          <cell r="Y108">
            <v>4092</v>
          </cell>
          <cell r="AA108" t="str">
            <v>Yes</v>
          </cell>
          <cell r="AC108" t="str">
            <v>SIMS</v>
          </cell>
          <cell r="AD108" t="str">
            <v>EBRHT</v>
          </cell>
          <cell r="AE108">
            <v>-87082.705725469612</v>
          </cell>
          <cell r="AF108">
            <v>539646.15343203617</v>
          </cell>
          <cell r="AG108">
            <v>536506.45729548763</v>
          </cell>
          <cell r="AH108" t="str">
            <v>Holy Trinity Catholic Primary</v>
          </cell>
          <cell r="AQ108">
            <v>25640</v>
          </cell>
          <cell r="AR108">
            <v>156591.9336060606</v>
          </cell>
          <cell r="AT108">
            <v>24803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</row>
        <row r="109">
          <cell r="A109" t="str">
            <v>EBRJM</v>
          </cell>
          <cell r="B109" t="str">
            <v>Much Woolton Catholic Primary</v>
          </cell>
          <cell r="C109">
            <v>97</v>
          </cell>
          <cell r="D109">
            <v>3516</v>
          </cell>
          <cell r="E109" t="str">
            <v>Vol</v>
          </cell>
          <cell r="F109" t="str">
            <v>LDL</v>
          </cell>
          <cell r="G109" t="str">
            <v>No</v>
          </cell>
          <cell r="H109" t="str">
            <v>Gill Thornber</v>
          </cell>
          <cell r="I109" t="str">
            <v>Michelle Jukes</v>
          </cell>
          <cell r="J109">
            <v>162584.96999999997</v>
          </cell>
          <cell r="L109">
            <v>0</v>
          </cell>
          <cell r="M109">
            <v>0</v>
          </cell>
          <cell r="N109">
            <v>0</v>
          </cell>
          <cell r="O109">
            <v>417.12804960862428</v>
          </cell>
          <cell r="P109">
            <v>1027562.7364496522</v>
          </cell>
          <cell r="Q109">
            <v>0</v>
          </cell>
          <cell r="R109">
            <v>31114.760995743403</v>
          </cell>
          <cell r="S109">
            <v>5447.6113767460529</v>
          </cell>
          <cell r="T109">
            <v>1064125.1088221418</v>
          </cell>
          <cell r="U109">
            <v>49019.165853658538</v>
          </cell>
          <cell r="V109">
            <v>43384</v>
          </cell>
          <cell r="W109">
            <v>419</v>
          </cell>
          <cell r="X109">
            <v>3741.9957629420392</v>
          </cell>
          <cell r="Y109">
            <v>3059.2881355932204</v>
          </cell>
          <cell r="AA109" t="str">
            <v>Yes</v>
          </cell>
          <cell r="AC109" t="str">
            <v>SIMS</v>
          </cell>
          <cell r="AD109" t="str">
            <v>EBRJM</v>
          </cell>
          <cell r="AE109">
            <v>35243.498953756192</v>
          </cell>
          <cell r="AF109">
            <v>1118484.4909016013</v>
          </cell>
          <cell r="AG109">
            <v>1142152.0498353285</v>
          </cell>
          <cell r="AH109" t="str">
            <v>Much Woolton Catholic Primary</v>
          </cell>
          <cell r="AQ109">
            <v>50954.484739024396</v>
          </cell>
          <cell r="AR109">
            <v>39869.288433014357</v>
          </cell>
          <cell r="AT109">
            <v>46108</v>
          </cell>
          <cell r="AU109">
            <v>35797</v>
          </cell>
          <cell r="AV109">
            <v>40952</v>
          </cell>
          <cell r="AW109">
            <v>40952.278264799912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</row>
        <row r="110">
          <cell r="A110" t="str">
            <v>EBRTX</v>
          </cell>
          <cell r="B110" t="str">
            <v>Our Lady and St Philomena's Catholic Primary</v>
          </cell>
          <cell r="C110">
            <v>98</v>
          </cell>
          <cell r="D110">
            <v>3960</v>
          </cell>
          <cell r="E110" t="str">
            <v>Vol</v>
          </cell>
          <cell r="F110" t="str">
            <v>LDL</v>
          </cell>
          <cell r="G110" t="str">
            <v>No</v>
          </cell>
          <cell r="H110" t="str">
            <v>Julie Goodman</v>
          </cell>
          <cell r="I110" t="str">
            <v>Graham Foxley</v>
          </cell>
          <cell r="J110">
            <v>20978.960000000079</v>
          </cell>
          <cell r="L110">
            <v>0</v>
          </cell>
          <cell r="M110">
            <v>0</v>
          </cell>
          <cell r="N110">
            <v>0</v>
          </cell>
          <cell r="O110">
            <v>261.99934176969845</v>
          </cell>
          <cell r="P110">
            <v>775809.90165265708</v>
          </cell>
          <cell r="Q110">
            <v>0</v>
          </cell>
          <cell r="R110">
            <v>15564.346874236984</v>
          </cell>
          <cell r="S110">
            <v>6399.3648598985574</v>
          </cell>
          <cell r="T110">
            <v>797773.6133867926</v>
          </cell>
          <cell r="U110">
            <v>34042</v>
          </cell>
          <cell r="V110">
            <v>80408</v>
          </cell>
          <cell r="W110">
            <v>272</v>
          </cell>
          <cell r="X110">
            <v>2515.552175566299</v>
          </cell>
          <cell r="Y110">
            <v>4983.4736842105267</v>
          </cell>
          <cell r="AA110" t="str">
            <v>Yes</v>
          </cell>
          <cell r="AC110" t="str">
            <v>SIMS</v>
          </cell>
          <cell r="AD110" t="str">
            <v>EBRTX</v>
          </cell>
          <cell r="AE110">
            <v>-25210.694974921258</v>
          </cell>
          <cell r="AF110">
            <v>814924.89986008906</v>
          </cell>
          <cell r="AG110">
            <v>820221.91170917952</v>
          </cell>
          <cell r="AH110" t="str">
            <v>Our Lady and St Philomena's Catholic Primary</v>
          </cell>
          <cell r="AQ110">
            <v>35936</v>
          </cell>
          <cell r="AR110">
            <v>76637.089935943062</v>
          </cell>
          <cell r="AT110">
            <v>37146</v>
          </cell>
          <cell r="AW110">
            <v>47758.061211226275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</row>
        <row r="111">
          <cell r="A111" t="str">
            <v>EBRLW</v>
          </cell>
          <cell r="B111" t="str">
            <v>Our Lady and St Swithin's Catholic Primary</v>
          </cell>
          <cell r="C111">
            <v>99</v>
          </cell>
          <cell r="D111">
            <v>3511</v>
          </cell>
          <cell r="E111" t="str">
            <v>Vol</v>
          </cell>
          <cell r="F111" t="str">
            <v>LDL</v>
          </cell>
          <cell r="G111" t="str">
            <v>No</v>
          </cell>
          <cell r="H111" t="str">
            <v>Dave Collins</v>
          </cell>
          <cell r="I111" t="str">
            <v>Graham Foxley</v>
          </cell>
          <cell r="J111">
            <v>117682.85999999975</v>
          </cell>
          <cell r="L111">
            <v>0</v>
          </cell>
          <cell r="M111">
            <v>0</v>
          </cell>
          <cell r="N111">
            <v>0</v>
          </cell>
          <cell r="O111">
            <v>278.15578267816028</v>
          </cell>
          <cell r="P111">
            <v>921213.24594686565</v>
          </cell>
          <cell r="Q111">
            <v>0</v>
          </cell>
          <cell r="R111">
            <v>17268.957571910505</v>
          </cell>
          <cell r="S111">
            <v>1741.6283167337679</v>
          </cell>
          <cell r="T111">
            <v>940223.83183550986</v>
          </cell>
          <cell r="U111">
            <v>35600</v>
          </cell>
          <cell r="V111">
            <v>54418</v>
          </cell>
          <cell r="W111">
            <v>289</v>
          </cell>
          <cell r="X111">
            <v>2685.6428920636645</v>
          </cell>
          <cell r="Y111">
            <v>5924.2666666666664</v>
          </cell>
          <cell r="AA111" t="str">
            <v>Yes</v>
          </cell>
          <cell r="AC111" t="str">
            <v>SIMS</v>
          </cell>
          <cell r="AD111" t="str">
            <v>EBRLW</v>
          </cell>
          <cell r="AE111">
            <v>21503.712024427077</v>
          </cell>
          <cell r="AF111">
            <v>976827.75848715752</v>
          </cell>
          <cell r="AG111">
            <v>993341.89365122863</v>
          </cell>
          <cell r="AH111" t="str">
            <v>Our Lady and St Swithin's Catholic Primary</v>
          </cell>
          <cell r="AQ111">
            <v>37432</v>
          </cell>
          <cell r="AR111">
            <v>50172.604106666666</v>
          </cell>
          <cell r="AT111">
            <v>41492</v>
          </cell>
          <cell r="AU111">
            <v>27857</v>
          </cell>
          <cell r="AV111">
            <v>34675</v>
          </cell>
          <cell r="AW111">
            <v>34674.547235861537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</row>
        <row r="112">
          <cell r="A112" t="str">
            <v>EBRLP</v>
          </cell>
          <cell r="B112" t="str">
            <v>Our Lady of the Assumption Catholic Primary</v>
          </cell>
          <cell r="C112">
            <v>100</v>
          </cell>
          <cell r="D112">
            <v>2239</v>
          </cell>
          <cell r="E112" t="str">
            <v>Vol</v>
          </cell>
          <cell r="F112" t="str">
            <v>LDL</v>
          </cell>
          <cell r="G112" t="str">
            <v>No</v>
          </cell>
          <cell r="H112" t="str">
            <v>Gill Thornber</v>
          </cell>
          <cell r="I112" t="str">
            <v>Michelle Jukes</v>
          </cell>
          <cell r="J112">
            <v>69215.129999999888</v>
          </cell>
          <cell r="L112">
            <v>0</v>
          </cell>
          <cell r="M112">
            <v>0</v>
          </cell>
          <cell r="N112">
            <v>0</v>
          </cell>
          <cell r="O112">
            <v>224.13646060967676</v>
          </cell>
          <cell r="P112">
            <v>802402.05476451141</v>
          </cell>
          <cell r="Q112">
            <v>0</v>
          </cell>
          <cell r="R112">
            <v>3906.706810480744</v>
          </cell>
          <cell r="S112">
            <v>1910.3951934214367</v>
          </cell>
          <cell r="T112">
            <v>808219.15676841361</v>
          </cell>
          <cell r="U112">
            <v>30639</v>
          </cell>
          <cell r="V112">
            <v>44873</v>
          </cell>
          <cell r="W112">
            <v>202</v>
          </cell>
          <cell r="X112">
            <v>2144.0382421641589</v>
          </cell>
          <cell r="Y112">
            <v>6290.0533333333333</v>
          </cell>
          <cell r="AA112" t="str">
            <v>Yes</v>
          </cell>
          <cell r="AC112" t="str">
            <v>SIMS</v>
          </cell>
          <cell r="AD112" t="str">
            <v>EBRLP</v>
          </cell>
          <cell r="AE112">
            <v>-13262.707553520333</v>
          </cell>
          <cell r="AF112">
            <v>721034.7086244754</v>
          </cell>
          <cell r="AG112">
            <v>729841.80226680799</v>
          </cell>
          <cell r="AH112" t="str">
            <v>Our Lady of the Assumption Catholic Primary</v>
          </cell>
          <cell r="AQ112">
            <v>29776</v>
          </cell>
          <cell r="AR112">
            <v>35953.435148225464</v>
          </cell>
          <cell r="AT112">
            <v>40135</v>
          </cell>
          <cell r="AU112">
            <v>17957</v>
          </cell>
          <cell r="AV112">
            <v>29061</v>
          </cell>
          <cell r="AW112">
            <v>57355.200432031095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</row>
        <row r="113">
          <cell r="A113" t="str">
            <v>EBRLG</v>
          </cell>
          <cell r="B113" t="str">
            <v>Our Lady of Good Help Catholic Primary</v>
          </cell>
          <cell r="C113">
            <v>101</v>
          </cell>
          <cell r="D113">
            <v>3599</v>
          </cell>
          <cell r="E113" t="str">
            <v>Vol</v>
          </cell>
          <cell r="F113" t="str">
            <v>LDL</v>
          </cell>
          <cell r="G113" t="str">
            <v>No</v>
          </cell>
          <cell r="H113" t="str">
            <v>Geoff Smith</v>
          </cell>
          <cell r="I113" t="str">
            <v>Michelle Jukes</v>
          </cell>
          <cell r="J113">
            <v>-27269.499999999884</v>
          </cell>
          <cell r="L113">
            <v>0</v>
          </cell>
          <cell r="M113">
            <v>0</v>
          </cell>
          <cell r="N113">
            <v>0</v>
          </cell>
          <cell r="O113">
            <v>145.9879519764705</v>
          </cell>
          <cell r="P113">
            <v>436327.46857230872</v>
          </cell>
          <cell r="Q113">
            <v>0</v>
          </cell>
          <cell r="R113">
            <v>13703.820222930015</v>
          </cell>
          <cell r="S113">
            <v>3598.0639602981246</v>
          </cell>
          <cell r="T113">
            <v>453629.35275553685</v>
          </cell>
          <cell r="U113">
            <v>22972</v>
          </cell>
          <cell r="V113">
            <v>39555</v>
          </cell>
          <cell r="W113">
            <v>142</v>
          </cell>
          <cell r="X113">
            <v>1307.01287413765</v>
          </cell>
          <cell r="Y113">
            <v>2445.2063492063494</v>
          </cell>
          <cell r="AA113" t="str">
            <v>Yes</v>
          </cell>
          <cell r="AC113" t="str">
            <v>SIMS</v>
          </cell>
          <cell r="AD113" t="str">
            <v>EBRLG</v>
          </cell>
          <cell r="AE113">
            <v>-28118.026692543921</v>
          </cell>
          <cell r="AF113">
            <v>463599.27752821974</v>
          </cell>
          <cell r="AG113">
            <v>497680.35399383301</v>
          </cell>
          <cell r="AH113" t="str">
            <v>Our Lady of Good Help Catholic Primary</v>
          </cell>
          <cell r="AQ113">
            <v>24496</v>
          </cell>
          <cell r="AR113">
            <v>36764.0791369863</v>
          </cell>
          <cell r="AT113">
            <v>22471</v>
          </cell>
          <cell r="AV113">
            <v>6764</v>
          </cell>
          <cell r="AW113">
            <v>9744.8349703497952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</row>
        <row r="114">
          <cell r="A114" t="str">
            <v>EBRLM</v>
          </cell>
          <cell r="B114" t="str">
            <v>Our Lady Immaculate Catholic Primary</v>
          </cell>
          <cell r="C114">
            <v>102</v>
          </cell>
          <cell r="D114">
            <v>3523</v>
          </cell>
          <cell r="E114" t="str">
            <v>Vol</v>
          </cell>
          <cell r="F114" t="str">
            <v>Outside</v>
          </cell>
          <cell r="G114" t="str">
            <v>No</v>
          </cell>
          <cell r="H114" t="str">
            <v>Liz Lowry</v>
          </cell>
          <cell r="I114" t="str">
            <v>Graham Foxley</v>
          </cell>
          <cell r="J114">
            <v>94038.38</v>
          </cell>
          <cell r="L114">
            <v>0</v>
          </cell>
          <cell r="M114">
            <v>0</v>
          </cell>
          <cell r="N114">
            <v>33244.69</v>
          </cell>
          <cell r="O114">
            <v>283.43583959408011</v>
          </cell>
          <cell r="P114">
            <v>844262.4501838854</v>
          </cell>
          <cell r="Q114">
            <v>0</v>
          </cell>
          <cell r="R114">
            <v>85820.186782350327</v>
          </cell>
          <cell r="S114">
            <v>22850.118089850879</v>
          </cell>
          <cell r="T114">
            <v>952932.75505608658</v>
          </cell>
          <cell r="U114">
            <v>35641</v>
          </cell>
          <cell r="V114">
            <v>119191</v>
          </cell>
          <cell r="W114">
            <v>299</v>
          </cell>
          <cell r="X114">
            <v>2690.1189635504375</v>
          </cell>
          <cell r="Y114">
            <v>10624.296296296296</v>
          </cell>
          <cell r="AA114" t="str">
            <v>Yes</v>
          </cell>
          <cell r="AC114" t="str">
            <v>SIMS</v>
          </cell>
          <cell r="AD114" t="str">
            <v>EBRLM</v>
          </cell>
          <cell r="AE114">
            <v>-17950.096667989274</v>
          </cell>
          <cell r="AF114">
            <v>1003566.0694484094</v>
          </cell>
          <cell r="AG114">
            <v>1023991.1562678787</v>
          </cell>
          <cell r="AH114" t="str">
            <v>Our Lady Immaculate Catholic Primary</v>
          </cell>
          <cell r="AQ114">
            <v>38312</v>
          </cell>
          <cell r="AR114">
            <v>110644.5112013311</v>
          </cell>
          <cell r="AT114">
            <v>0</v>
          </cell>
          <cell r="AY114">
            <v>25461</v>
          </cell>
          <cell r="AZ114">
            <v>80122</v>
          </cell>
          <cell r="BA114">
            <v>79187</v>
          </cell>
          <cell r="BB114">
            <v>52790</v>
          </cell>
        </row>
        <row r="115">
          <cell r="A115" t="str">
            <v>EBRLC</v>
          </cell>
          <cell r="B115" t="str">
            <v>Our Lady of Mount Carmel Catholic Primary</v>
          </cell>
          <cell r="C115">
            <v>103</v>
          </cell>
          <cell r="D115">
            <v>3526</v>
          </cell>
          <cell r="E115" t="str">
            <v>Vol</v>
          </cell>
          <cell r="F115" t="str">
            <v>LDL</v>
          </cell>
          <cell r="G115" t="str">
            <v>No</v>
          </cell>
          <cell r="H115" t="str">
            <v>Gill Farrington</v>
          </cell>
          <cell r="I115" t="str">
            <v>Graham Foxley</v>
          </cell>
          <cell r="J115">
            <v>-61444.179999999935</v>
          </cell>
          <cell r="L115">
            <v>0</v>
          </cell>
          <cell r="M115">
            <v>0</v>
          </cell>
          <cell r="N115">
            <v>0</v>
          </cell>
          <cell r="O115">
            <v>172.23929973966054</v>
          </cell>
          <cell r="P115">
            <v>570314.10217510059</v>
          </cell>
          <cell r="Q115">
            <v>0</v>
          </cell>
          <cell r="R115">
            <v>33339.512611114471</v>
          </cell>
          <cell r="S115">
            <v>17746.92869359659</v>
          </cell>
          <cell r="T115">
            <v>621400.54347981163</v>
          </cell>
          <cell r="U115">
            <v>30644.220642297649</v>
          </cell>
          <cell r="V115">
            <v>76799</v>
          </cell>
          <cell r="W115">
            <v>183</v>
          </cell>
          <cell r="X115">
            <v>1651.6703786191538</v>
          </cell>
          <cell r="Y115">
            <v>5931.3703703703704</v>
          </cell>
          <cell r="AA115" t="str">
            <v>Yes</v>
          </cell>
          <cell r="AC115" t="str">
            <v>SIMS</v>
          </cell>
          <cell r="AD115" t="str">
            <v>EBRLC</v>
          </cell>
          <cell r="AE115">
            <v>-59148.131965348439</v>
          </cell>
          <cell r="AF115">
            <v>656561.6073211903</v>
          </cell>
          <cell r="AG115">
            <v>662995.91107293789</v>
          </cell>
          <cell r="AH115" t="str">
            <v>Our Lady of Mount Carmel Catholic Primary</v>
          </cell>
          <cell r="AQ115">
            <v>31519.698620647523</v>
          </cell>
          <cell r="AR115">
            <v>71406.353024390235</v>
          </cell>
          <cell r="AT115">
            <v>27443</v>
          </cell>
          <cell r="AU115">
            <v>17929</v>
          </cell>
          <cell r="AV115">
            <v>22686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</row>
        <row r="116">
          <cell r="A116" t="str">
            <v>EBRLB</v>
          </cell>
          <cell r="B116" t="str">
            <v>Our Lady's Bishop Eton Catholic Primary</v>
          </cell>
          <cell r="C116">
            <v>104</v>
          </cell>
          <cell r="D116">
            <v>3541</v>
          </cell>
          <cell r="E116" t="str">
            <v>Vol</v>
          </cell>
          <cell r="F116" t="str">
            <v>LDL</v>
          </cell>
          <cell r="G116" t="str">
            <v>No</v>
          </cell>
          <cell r="H116" t="str">
            <v>Gill Thornber</v>
          </cell>
          <cell r="I116" t="str">
            <v>Michelle Jukes</v>
          </cell>
          <cell r="J116">
            <v>74797.780000000028</v>
          </cell>
          <cell r="L116">
            <v>0</v>
          </cell>
          <cell r="M116">
            <v>0</v>
          </cell>
          <cell r="N116">
            <v>0</v>
          </cell>
          <cell r="O116">
            <v>408.36585995219707</v>
          </cell>
          <cell r="P116">
            <v>1006003.904879579</v>
          </cell>
          <cell r="Q116">
            <v>0</v>
          </cell>
          <cell r="R116">
            <v>9494.3369499214386</v>
          </cell>
          <cell r="S116">
            <v>843.83438343834382</v>
          </cell>
          <cell r="T116">
            <v>1016342.0762129388</v>
          </cell>
          <cell r="U116">
            <v>48376.337837837833</v>
          </cell>
          <cell r="V116">
            <v>41394</v>
          </cell>
          <cell r="W116">
            <v>403.5</v>
          </cell>
          <cell r="X116">
            <v>3665.9025476669021</v>
          </cell>
          <cell r="Y116">
            <v>2678.1</v>
          </cell>
          <cell r="AA116" t="str">
            <v>Yes</v>
          </cell>
          <cell r="AC116" t="str">
            <v>SIMS</v>
          </cell>
          <cell r="AD116" t="str">
            <v>EBRLB</v>
          </cell>
          <cell r="AE116">
            <v>-126.66640490526333</v>
          </cell>
          <cell r="AF116">
            <v>1042391.116069483</v>
          </cell>
          <cell r="AG116">
            <v>1065957.4220871301</v>
          </cell>
          <cell r="AH116" t="str">
            <v>Our Lady's Bishop Eton Catholic Primary</v>
          </cell>
          <cell r="AQ116">
            <v>49431.225527027025</v>
          </cell>
          <cell r="AR116">
            <v>37218.25667399267</v>
          </cell>
          <cell r="AT116">
            <v>47254</v>
          </cell>
          <cell r="AU116">
            <v>10321</v>
          </cell>
          <cell r="AV116">
            <v>28787</v>
          </cell>
          <cell r="AW116">
            <v>28787.29341631796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</row>
        <row r="117">
          <cell r="A117" t="str">
            <v>EBKPA</v>
          </cell>
          <cell r="B117" t="str">
            <v>Sacred Heart Catholic Primary</v>
          </cell>
          <cell r="C117">
            <v>105</v>
          </cell>
          <cell r="D117">
            <v>3528</v>
          </cell>
          <cell r="E117" t="str">
            <v>Vol</v>
          </cell>
          <cell r="F117" t="str">
            <v>LDL</v>
          </cell>
          <cell r="G117" t="str">
            <v>No</v>
          </cell>
          <cell r="H117" t="str">
            <v>Graham Foxley</v>
          </cell>
          <cell r="I117" t="str">
            <v>Graham Foxley</v>
          </cell>
          <cell r="J117">
            <v>65849.449999999953</v>
          </cell>
          <cell r="L117">
            <v>0</v>
          </cell>
          <cell r="M117">
            <v>75.47</v>
          </cell>
          <cell r="N117">
            <v>0</v>
          </cell>
          <cell r="O117">
            <v>147.58718867107416</v>
          </cell>
          <cell r="P117">
            <v>558552.26319365751</v>
          </cell>
          <cell r="Q117">
            <v>0</v>
          </cell>
          <cell r="R117">
            <v>30860.109114035324</v>
          </cell>
          <cell r="S117">
            <v>44633.675369718665</v>
          </cell>
          <cell r="T117">
            <v>634046.04767741158</v>
          </cell>
          <cell r="U117">
            <v>25104</v>
          </cell>
          <cell r="V117">
            <v>87052</v>
          </cell>
          <cell r="W117">
            <v>160</v>
          </cell>
          <cell r="X117">
            <v>1503.9600195556523</v>
          </cell>
          <cell r="Y117">
            <v>4932.7777777777774</v>
          </cell>
          <cell r="AA117" t="str">
            <v>Yes</v>
          </cell>
          <cell r="AC117" t="str">
            <v>SIMS</v>
          </cell>
          <cell r="AD117" t="str">
            <v>EBKPA</v>
          </cell>
          <cell r="AE117">
            <v>-23256.246087403037</v>
          </cell>
          <cell r="AF117">
            <v>620807.75601218396</v>
          </cell>
          <cell r="AG117">
            <v>637339.86655478843</v>
          </cell>
          <cell r="AH117" t="str">
            <v>Sacred Heart Catholic Primary</v>
          </cell>
          <cell r="AQ117">
            <v>26080</v>
          </cell>
          <cell r="AR117">
            <v>65565.410232558133</v>
          </cell>
          <cell r="AT117">
            <v>27454</v>
          </cell>
          <cell r="AU117">
            <v>33483</v>
          </cell>
          <cell r="AV117">
            <v>30469</v>
          </cell>
          <cell r="AW117">
            <v>30472.521914463956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</row>
        <row r="118">
          <cell r="A118" t="str">
            <v>EBKPE</v>
          </cell>
          <cell r="B118" t="str">
            <v>St Ambrose's Catholic Primary</v>
          </cell>
          <cell r="C118">
            <v>106</v>
          </cell>
          <cell r="D118">
            <v>3601</v>
          </cell>
          <cell r="E118" t="str">
            <v>Vol</v>
          </cell>
          <cell r="F118" t="str">
            <v>LDL</v>
          </cell>
          <cell r="G118" t="str">
            <v>No</v>
          </cell>
          <cell r="H118" t="str">
            <v>Michelle Jukes</v>
          </cell>
          <cell r="I118" t="str">
            <v>Michelle Jukes</v>
          </cell>
          <cell r="J118">
            <v>-29158.209999999963</v>
          </cell>
          <cell r="L118">
            <v>0</v>
          </cell>
          <cell r="M118">
            <v>0</v>
          </cell>
          <cell r="N118">
            <v>0</v>
          </cell>
          <cell r="O118">
            <v>206.2764890676367</v>
          </cell>
          <cell r="P118">
            <v>637229.86240287649</v>
          </cell>
          <cell r="Q118">
            <v>0</v>
          </cell>
          <cell r="R118">
            <v>4702.2323915293246</v>
          </cell>
          <cell r="S118">
            <v>168.76687668766877</v>
          </cell>
          <cell r="T118">
            <v>642100.8616710935</v>
          </cell>
          <cell r="U118">
            <v>32584.337291139243</v>
          </cell>
          <cell r="V118">
            <v>85823</v>
          </cell>
          <cell r="W118">
            <v>235</v>
          </cell>
          <cell r="X118">
            <v>1960.5193112064751</v>
          </cell>
          <cell r="Y118">
            <v>4992</v>
          </cell>
          <cell r="AA118" t="str">
            <v>Yes</v>
          </cell>
          <cell r="AC118" t="str">
            <v>SIMS</v>
          </cell>
          <cell r="AD118" t="str">
            <v>EBKPE</v>
          </cell>
          <cell r="AE118">
            <v>-16900.85637833958</v>
          </cell>
          <cell r="AF118">
            <v>713876.10073000332</v>
          </cell>
          <cell r="AG118">
            <v>727537.21166508412</v>
          </cell>
          <cell r="AH118" t="str">
            <v>St Ambrose's Catholic Primary</v>
          </cell>
          <cell r="AQ118">
            <v>36000</v>
          </cell>
          <cell r="AR118">
            <v>91471.307716894953</v>
          </cell>
          <cell r="AT118">
            <v>31045</v>
          </cell>
          <cell r="AV118">
            <v>10800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</row>
        <row r="119">
          <cell r="A119" t="str">
            <v>EBKPG</v>
          </cell>
          <cell r="B119" t="str">
            <v>St Anne's Catholic Primary</v>
          </cell>
          <cell r="C119">
            <v>107</v>
          </cell>
          <cell r="D119">
            <v>3644</v>
          </cell>
          <cell r="E119" t="str">
            <v>Vol</v>
          </cell>
          <cell r="F119" t="str">
            <v>LDL</v>
          </cell>
          <cell r="G119" t="str">
            <v>No</v>
          </cell>
          <cell r="H119" t="str">
            <v>Liz Lowry</v>
          </cell>
          <cell r="I119" t="str">
            <v>Graham Foxley</v>
          </cell>
          <cell r="J119">
            <v>536.68000000016764</v>
          </cell>
          <cell r="L119">
            <v>0</v>
          </cell>
          <cell r="M119">
            <v>0</v>
          </cell>
          <cell r="N119">
            <v>0</v>
          </cell>
          <cell r="O119">
            <v>177.58043725481403</v>
          </cell>
          <cell r="P119">
            <v>575273.52804659877</v>
          </cell>
          <cell r="Q119">
            <v>0</v>
          </cell>
          <cell r="R119">
            <v>33246.826868559627</v>
          </cell>
          <cell r="S119">
            <v>24045.262680897413</v>
          </cell>
          <cell r="T119">
            <v>632565.61759605573</v>
          </cell>
          <cell r="U119">
            <v>31515.685675810477</v>
          </cell>
          <cell r="V119">
            <v>132375</v>
          </cell>
          <cell r="W119">
            <v>192</v>
          </cell>
          <cell r="X119">
            <v>1723.2875224075181</v>
          </cell>
          <cell r="Y119">
            <v>6376</v>
          </cell>
          <cell r="AA119" t="str">
            <v>Yes</v>
          </cell>
          <cell r="AC119" t="str">
            <v>SIMS</v>
          </cell>
          <cell r="AD119" t="str">
            <v>EBKPG</v>
          </cell>
          <cell r="AE119">
            <v>-28749.686615770101</v>
          </cell>
          <cell r="AF119">
            <v>668101.98021815438</v>
          </cell>
          <cell r="AG119">
            <v>721689.32654815225</v>
          </cell>
          <cell r="AH119" t="str">
            <v>St Anne's Catholic Primary</v>
          </cell>
          <cell r="AQ119">
            <v>32428.419022204493</v>
          </cell>
          <cell r="AR119">
            <v>128553.27255813952</v>
          </cell>
          <cell r="AT119">
            <v>30461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</row>
        <row r="120">
          <cell r="A120" t="str">
            <v>EBRSN</v>
          </cell>
          <cell r="B120" t="str">
            <v>St Anthony Of Padua Catholic Primary</v>
          </cell>
          <cell r="C120">
            <v>108</v>
          </cell>
          <cell r="D120">
            <v>3631</v>
          </cell>
          <cell r="E120" t="str">
            <v>Vol</v>
          </cell>
          <cell r="F120" t="str">
            <v>LDL</v>
          </cell>
          <cell r="G120" t="str">
            <v>No</v>
          </cell>
          <cell r="H120" t="str">
            <v>Gill Thornber</v>
          </cell>
          <cell r="I120" t="str">
            <v>Michelle Jukes</v>
          </cell>
          <cell r="J120">
            <v>33657.040000000154</v>
          </cell>
          <cell r="L120">
            <v>0</v>
          </cell>
          <cell r="M120">
            <v>0</v>
          </cell>
          <cell r="N120">
            <v>0</v>
          </cell>
          <cell r="O120">
            <v>177.64151785404766</v>
          </cell>
          <cell r="P120">
            <v>509446.26098251838</v>
          </cell>
          <cell r="Q120">
            <v>0</v>
          </cell>
          <cell r="R120">
            <v>544.86015256084272</v>
          </cell>
          <cell r="S120">
            <v>5731.1855802643104</v>
          </cell>
          <cell r="T120">
            <v>515722.30671534355</v>
          </cell>
          <cell r="U120">
            <v>25596</v>
          </cell>
          <cell r="V120">
            <v>27992</v>
          </cell>
          <cell r="W120">
            <v>190</v>
          </cell>
          <cell r="X120">
            <v>1593.4814492911075</v>
          </cell>
          <cell r="Y120">
            <v>1635.6989247311828</v>
          </cell>
          <cell r="AA120" t="str">
            <v>Yes</v>
          </cell>
          <cell r="AC120" t="str">
            <v>SIMS</v>
          </cell>
          <cell r="AD120" t="str">
            <v>EBRSN</v>
          </cell>
          <cell r="AE120">
            <v>1169.9926618546015</v>
          </cell>
          <cell r="AF120">
            <v>570858.23647260747</v>
          </cell>
          <cell r="AG120">
            <v>586994.89655917103</v>
          </cell>
          <cell r="AH120" t="str">
            <v>St Anthony Of Padua Catholic Primary</v>
          </cell>
          <cell r="AQ120">
            <v>28720</v>
          </cell>
          <cell r="AR120">
            <v>27298.617191011235</v>
          </cell>
          <cell r="AT120">
            <v>22546</v>
          </cell>
          <cell r="AU120">
            <v>12740</v>
          </cell>
          <cell r="AV120">
            <v>17643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</row>
        <row r="121">
          <cell r="A121" t="str">
            <v>EBRSS</v>
          </cell>
          <cell r="B121" t="str">
            <v>St Austin's Catholic Primary</v>
          </cell>
          <cell r="C121">
            <v>109</v>
          </cell>
          <cell r="D121">
            <v>3543</v>
          </cell>
          <cell r="E121" t="str">
            <v>Vol</v>
          </cell>
          <cell r="F121" t="str">
            <v>LDL</v>
          </cell>
          <cell r="G121" t="str">
            <v>No</v>
          </cell>
          <cell r="H121" t="str">
            <v>Karen Twamley</v>
          </cell>
          <cell r="I121" t="str">
            <v>Michelle Jukes</v>
          </cell>
          <cell r="J121">
            <v>-18235.58000000054</v>
          </cell>
          <cell r="L121">
            <v>0</v>
          </cell>
          <cell r="M121">
            <v>0</v>
          </cell>
          <cell r="N121">
            <v>0.7999999999992724</v>
          </cell>
          <cell r="O121">
            <v>484.46800626478239</v>
          </cell>
          <cell r="P121">
            <v>1191527.9491610636</v>
          </cell>
          <cell r="Q121">
            <v>0</v>
          </cell>
          <cell r="R121">
            <v>10428.891144802286</v>
          </cell>
          <cell r="S121">
            <v>3260.5302069227869</v>
          </cell>
          <cell r="T121">
            <v>1205217.3705127886</v>
          </cell>
          <cell r="U121">
            <v>50852</v>
          </cell>
          <cell r="V121">
            <v>66648</v>
          </cell>
          <cell r="W121">
            <v>493</v>
          </cell>
          <cell r="X121">
            <v>4350.7414851431367</v>
          </cell>
          <cell r="Y121">
            <v>4402.1415525114153</v>
          </cell>
          <cell r="AA121" t="str">
            <v>Yes</v>
          </cell>
          <cell r="AC121" t="str">
            <v>SIMS</v>
          </cell>
          <cell r="AD121" t="str">
            <v>EBRSS</v>
          </cell>
          <cell r="AE121">
            <v>-44146.510238064329</v>
          </cell>
          <cell r="AF121">
            <v>1276535.2792020638</v>
          </cell>
          <cell r="AG121">
            <v>1315174.6815497731</v>
          </cell>
          <cell r="AH121" t="str">
            <v>St Austin's Catholic Primary</v>
          </cell>
          <cell r="AQ121">
            <v>55384</v>
          </cell>
          <cell r="AR121">
            <v>64312.224314814812</v>
          </cell>
          <cell r="AT121">
            <v>54867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</row>
        <row r="122">
          <cell r="A122" t="str">
            <v>EBKPL</v>
          </cell>
          <cell r="B122" t="str">
            <v>St Cecilia's Catholic Junior</v>
          </cell>
          <cell r="C122">
            <v>110</v>
          </cell>
          <cell r="D122">
            <v>3547</v>
          </cell>
          <cell r="E122" t="str">
            <v>Vol</v>
          </cell>
          <cell r="F122" t="str">
            <v>LDL</v>
          </cell>
          <cell r="G122" t="str">
            <v>No</v>
          </cell>
          <cell r="H122" t="str">
            <v>Geoff Smith</v>
          </cell>
          <cell r="I122" t="str">
            <v>Michelle Jukes</v>
          </cell>
          <cell r="J122">
            <v>-21642.019999999902</v>
          </cell>
          <cell r="L122">
            <v>0</v>
          </cell>
          <cell r="M122">
            <v>0</v>
          </cell>
          <cell r="N122">
            <v>0</v>
          </cell>
          <cell r="O122">
            <v>218</v>
          </cell>
          <cell r="P122">
            <v>586450.82371835399</v>
          </cell>
          <cell r="Q122">
            <v>0</v>
          </cell>
          <cell r="R122">
            <v>28902.910266953171</v>
          </cell>
          <cell r="S122">
            <v>2079.1620701091056</v>
          </cell>
          <cell r="T122">
            <v>617432.89605541632</v>
          </cell>
          <cell r="U122">
            <v>30648.122807017546</v>
          </cell>
          <cell r="V122">
            <v>31844</v>
          </cell>
          <cell r="W122">
            <v>213</v>
          </cell>
          <cell r="X122">
            <v>1951.5671682329296</v>
          </cell>
          <cell r="Y122">
            <v>3667.6133333333332</v>
          </cell>
          <cell r="AA122" t="str">
            <v>Yes</v>
          </cell>
          <cell r="AC122" t="str">
            <v>SIMS</v>
          </cell>
          <cell r="AD122" t="str">
            <v>EBKPL</v>
          </cell>
          <cell r="AE122">
            <v>-43402.073457097271</v>
          </cell>
          <cell r="AF122">
            <v>641265.66778155323</v>
          </cell>
          <cell r="AG122">
            <v>671236.5584987615</v>
          </cell>
          <cell r="AH122" t="str">
            <v>St Cecilia's Catholic Junior</v>
          </cell>
          <cell r="AQ122">
            <v>31053.156026315788</v>
          </cell>
          <cell r="AR122">
            <v>28604.089499999995</v>
          </cell>
          <cell r="AT122">
            <v>28731</v>
          </cell>
          <cell r="AV122">
            <v>12919</v>
          </cell>
          <cell r="AW122">
            <v>27660.332221795834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</row>
        <row r="123">
          <cell r="A123" t="str">
            <v>EBDPL</v>
          </cell>
          <cell r="B123" t="str">
            <v>St Cecilia's Catholic Infant</v>
          </cell>
          <cell r="C123">
            <v>111</v>
          </cell>
          <cell r="D123">
            <v>3632</v>
          </cell>
          <cell r="E123" t="str">
            <v>Vol</v>
          </cell>
          <cell r="F123" t="str">
            <v>LDL</v>
          </cell>
          <cell r="G123" t="str">
            <v>No</v>
          </cell>
          <cell r="H123" t="str">
            <v>Geoff Smith</v>
          </cell>
          <cell r="I123" t="str">
            <v>Michelle Jukes</v>
          </cell>
          <cell r="J123">
            <v>74482.189999999944</v>
          </cell>
          <cell r="L123">
            <v>0</v>
          </cell>
          <cell r="M123">
            <v>0</v>
          </cell>
          <cell r="N123">
            <v>0</v>
          </cell>
          <cell r="O123">
            <v>158.82119180346535</v>
          </cell>
          <cell r="P123">
            <v>547134.13561581355</v>
          </cell>
          <cell r="Q123">
            <v>0</v>
          </cell>
          <cell r="R123">
            <v>7681.0440246630587</v>
          </cell>
          <cell r="S123">
            <v>3820.7903868428734</v>
          </cell>
          <cell r="T123">
            <v>558635.9700273195</v>
          </cell>
          <cell r="U123">
            <v>26252</v>
          </cell>
          <cell r="V123">
            <v>24918</v>
          </cell>
          <cell r="W123">
            <v>185</v>
          </cell>
          <cell r="X123">
            <v>1665.098593079472</v>
          </cell>
          <cell r="Y123">
            <v>1632.56</v>
          </cell>
          <cell r="AA123" t="str">
            <v>Yes</v>
          </cell>
          <cell r="AC123" t="str">
            <v>SIMS</v>
          </cell>
          <cell r="AD123" t="str">
            <v>EBDPL</v>
          </cell>
          <cell r="AE123">
            <v>22219.202673473341</v>
          </cell>
          <cell r="AF123">
            <v>576813.86435524072</v>
          </cell>
          <cell r="AG123">
            <v>630488.73286808096</v>
          </cell>
          <cell r="AH123" t="str">
            <v>St Cecilia's Catholic Infant</v>
          </cell>
          <cell r="AQ123">
            <v>28280</v>
          </cell>
          <cell r="AR123">
            <v>22207.605887096772</v>
          </cell>
          <cell r="AT123">
            <v>26469</v>
          </cell>
          <cell r="AV123">
            <v>2678</v>
          </cell>
          <cell r="AW123">
            <v>8521.717858560005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</row>
        <row r="124">
          <cell r="A124" t="str">
            <v>EBRTC</v>
          </cell>
          <cell r="B124" t="str">
            <v>St Charles' Catholic Primary</v>
          </cell>
          <cell r="C124">
            <v>112</v>
          </cell>
          <cell r="D124">
            <v>3548</v>
          </cell>
          <cell r="E124" t="str">
            <v>Vol</v>
          </cell>
          <cell r="F124" t="str">
            <v>LDL</v>
          </cell>
          <cell r="G124" t="str">
            <v>No</v>
          </cell>
          <cell r="H124" t="str">
            <v>Karen Twamley</v>
          </cell>
          <cell r="I124" t="str">
            <v>Michelle Jukes</v>
          </cell>
          <cell r="J124">
            <v>48099</v>
          </cell>
          <cell r="L124">
            <v>0</v>
          </cell>
          <cell r="M124">
            <v>0</v>
          </cell>
          <cell r="N124">
            <v>0</v>
          </cell>
          <cell r="O124">
            <v>162.12461736194882</v>
          </cell>
          <cell r="P124">
            <v>486093.47394323553</v>
          </cell>
          <cell r="Q124">
            <v>0</v>
          </cell>
          <cell r="R124">
            <v>14658.216344682656</v>
          </cell>
          <cell r="S124">
            <v>6966.5132669350714</v>
          </cell>
          <cell r="T124">
            <v>507718.20355485327</v>
          </cell>
          <cell r="U124">
            <v>25436.176432432429</v>
          </cell>
          <cell r="V124">
            <v>25212</v>
          </cell>
          <cell r="W124">
            <v>146</v>
          </cell>
          <cell r="X124">
            <v>1459.1993046879245</v>
          </cell>
          <cell r="Y124">
            <v>4469.8421052631575</v>
          </cell>
          <cell r="AA124" t="str">
            <v>Yes</v>
          </cell>
          <cell r="AC124" t="str">
            <v>SIMS</v>
          </cell>
          <cell r="AD124" t="str">
            <v>EBRTC</v>
          </cell>
          <cell r="AE124">
            <v>-14396.014598150752</v>
          </cell>
          <cell r="AF124">
            <v>498911.92611019651</v>
          </cell>
          <cell r="AG124">
            <v>446498.83622883895</v>
          </cell>
          <cell r="AH124" t="str">
            <v>St Charles' Catholic Primary</v>
          </cell>
          <cell r="AQ124">
            <v>24848</v>
          </cell>
          <cell r="AR124">
            <v>20422.550760736194</v>
          </cell>
          <cell r="AT124">
            <v>24026</v>
          </cell>
          <cell r="AV124">
            <v>2754</v>
          </cell>
          <cell r="AW124">
            <v>14015.751062541342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</row>
        <row r="125">
          <cell r="A125" t="str">
            <v>EBRPN</v>
          </cell>
          <cell r="B125" t="str">
            <v>St Christopher's Catholic Primary</v>
          </cell>
          <cell r="C125">
            <v>113</v>
          </cell>
          <cell r="D125">
            <v>3024</v>
          </cell>
          <cell r="E125" t="str">
            <v>Vol</v>
          </cell>
          <cell r="F125" t="str">
            <v>LDL</v>
          </cell>
          <cell r="G125" t="str">
            <v>No</v>
          </cell>
          <cell r="H125" t="str">
            <v>Karen Twamley</v>
          </cell>
          <cell r="I125" t="str">
            <v>Michelle Jukes</v>
          </cell>
          <cell r="J125">
            <v>125023.80000000005</v>
          </cell>
          <cell r="L125">
            <v>0</v>
          </cell>
          <cell r="M125">
            <v>493.16</v>
          </cell>
          <cell r="N125">
            <v>0</v>
          </cell>
          <cell r="O125">
            <v>316.84508307472277</v>
          </cell>
          <cell r="P125">
            <v>1062072.5219489876</v>
          </cell>
          <cell r="Q125">
            <v>0</v>
          </cell>
          <cell r="R125">
            <v>46292.227403352445</v>
          </cell>
          <cell r="S125">
            <v>2193.969396939694</v>
          </cell>
          <cell r="T125">
            <v>1110558.7187492799</v>
          </cell>
          <cell r="U125">
            <v>39208</v>
          </cell>
          <cell r="V125">
            <v>134615</v>
          </cell>
          <cell r="W125">
            <v>351</v>
          </cell>
          <cell r="X125">
            <v>3079.5371828996686</v>
          </cell>
          <cell r="Y125">
            <v>10998.89430894309</v>
          </cell>
          <cell r="AA125" t="str">
            <v>Yes</v>
          </cell>
          <cell r="AC125" t="str">
            <v>SIMS</v>
          </cell>
          <cell r="AD125" t="str">
            <v>EBRPN</v>
          </cell>
          <cell r="AE125">
            <v>24079.044414864627</v>
          </cell>
          <cell r="AF125">
            <v>1175084.117329634</v>
          </cell>
          <cell r="AG125">
            <v>1215784.8798596147</v>
          </cell>
          <cell r="AH125" t="str">
            <v>St Christopher's Catholic Primary</v>
          </cell>
          <cell r="AQ125">
            <v>42888</v>
          </cell>
          <cell r="AR125">
            <v>137668.55983430229</v>
          </cell>
          <cell r="AT125">
            <v>50694</v>
          </cell>
          <cell r="AV125">
            <v>13220</v>
          </cell>
          <cell r="AW125">
            <v>21304.795391595049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</row>
        <row r="126">
          <cell r="A126" t="str">
            <v>EBRTD</v>
          </cell>
          <cell r="B126" t="str">
            <v>St Clare's Catholic Primary</v>
          </cell>
          <cell r="C126">
            <v>114</v>
          </cell>
          <cell r="D126">
            <v>3550</v>
          </cell>
          <cell r="E126" t="str">
            <v>Vol</v>
          </cell>
          <cell r="F126" t="str">
            <v>LDL</v>
          </cell>
          <cell r="G126" t="str">
            <v>No</v>
          </cell>
          <cell r="H126" t="str">
            <v>Dave Collins</v>
          </cell>
          <cell r="I126" t="str">
            <v>Graham Foxley</v>
          </cell>
          <cell r="J126">
            <v>60530.950000000186</v>
          </cell>
          <cell r="L126">
            <v>0</v>
          </cell>
          <cell r="M126">
            <v>0</v>
          </cell>
          <cell r="N126">
            <v>0</v>
          </cell>
          <cell r="O126">
            <v>201.62437799905035</v>
          </cell>
          <cell r="P126">
            <v>644732.51621456328</v>
          </cell>
          <cell r="Q126">
            <v>0</v>
          </cell>
          <cell r="R126">
            <v>22431.946111900561</v>
          </cell>
          <cell r="S126">
            <v>17254.404517766437</v>
          </cell>
          <cell r="T126">
            <v>684418.86684423033</v>
          </cell>
          <cell r="U126">
            <v>32613.394000000004</v>
          </cell>
          <cell r="V126">
            <v>42150</v>
          </cell>
          <cell r="W126">
            <v>222</v>
          </cell>
          <cell r="X126">
            <v>2023.1843120212939</v>
          </cell>
          <cell r="Y126">
            <v>4477</v>
          </cell>
          <cell r="AA126" t="str">
            <v>Yes</v>
          </cell>
          <cell r="AC126" t="str">
            <v>SIMS</v>
          </cell>
          <cell r="AD126" t="str">
            <v>EBRTD</v>
          </cell>
          <cell r="AE126">
            <v>26398.63268914388</v>
          </cell>
          <cell r="AF126">
            <v>704652.24910459493</v>
          </cell>
          <cell r="AG126">
            <v>734015.93359318317</v>
          </cell>
          <cell r="AH126" t="str">
            <v>St Clare's Catholic Primary</v>
          </cell>
          <cell r="AQ126">
            <v>33221.503921752221</v>
          </cell>
          <cell r="AR126">
            <v>35122.914690265483</v>
          </cell>
          <cell r="AT126">
            <v>31304</v>
          </cell>
          <cell r="AU126">
            <v>5840</v>
          </cell>
          <cell r="AV126">
            <v>18572</v>
          </cell>
          <cell r="AW126">
            <v>17047.920633052301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</row>
        <row r="127">
          <cell r="A127" t="str">
            <v>EBRTE</v>
          </cell>
          <cell r="B127" t="str">
            <v>St Cuthbert's Catholic Primary</v>
          </cell>
          <cell r="C127">
            <v>115</v>
          </cell>
          <cell r="D127">
            <v>3551</v>
          </cell>
          <cell r="E127" t="str">
            <v>Vol</v>
          </cell>
          <cell r="F127" t="str">
            <v>LDL</v>
          </cell>
          <cell r="G127" t="str">
            <v>No</v>
          </cell>
          <cell r="H127" t="str">
            <v>Geoff Smith</v>
          </cell>
          <cell r="I127" t="str">
            <v>Michelle Jukes</v>
          </cell>
          <cell r="J127">
            <v>1536.3600000001024</v>
          </cell>
          <cell r="L127">
            <v>0</v>
          </cell>
          <cell r="M127">
            <v>0</v>
          </cell>
          <cell r="N127">
            <v>0</v>
          </cell>
          <cell r="O127">
            <v>144.1011795451914</v>
          </cell>
          <cell r="P127">
            <v>488956.19197374902</v>
          </cell>
          <cell r="Q127">
            <v>0</v>
          </cell>
          <cell r="R127">
            <v>6110.7256442088546</v>
          </cell>
          <cell r="S127">
            <v>17686.080916623079</v>
          </cell>
          <cell r="T127">
            <v>512752.99853458093</v>
          </cell>
          <cell r="U127">
            <v>23628</v>
          </cell>
          <cell r="V127">
            <v>37883</v>
          </cell>
          <cell r="W127">
            <v>150</v>
          </cell>
          <cell r="X127">
            <v>1378.6300179260145</v>
          </cell>
          <cell r="Y127">
            <v>4245.8</v>
          </cell>
          <cell r="AA127" t="str">
            <v>Yes</v>
          </cell>
          <cell r="AC127" t="str">
            <v>SIMS</v>
          </cell>
          <cell r="AD127" t="str">
            <v>EBRTE</v>
          </cell>
          <cell r="AE127">
            <v>-9136.7708821821579</v>
          </cell>
          <cell r="AF127">
            <v>520676.03123141784</v>
          </cell>
          <cell r="AG127">
            <v>525542.61653666082</v>
          </cell>
          <cell r="AH127" t="str">
            <v>St Cuthbert's Catholic Primary</v>
          </cell>
          <cell r="AQ127">
            <v>25200</v>
          </cell>
          <cell r="AR127">
            <v>35072.484740259737</v>
          </cell>
          <cell r="AT127">
            <v>23268</v>
          </cell>
          <cell r="AU127">
            <v>4517</v>
          </cell>
          <cell r="AV127">
            <v>13892</v>
          </cell>
          <cell r="AW127">
            <v>11835.342129163721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</row>
        <row r="128">
          <cell r="A128" t="str">
            <v>EBRPT</v>
          </cell>
          <cell r="B128" t="str">
            <v>St Finbar's Catholic Primary</v>
          </cell>
          <cell r="C128">
            <v>116</v>
          </cell>
          <cell r="D128">
            <v>3527</v>
          </cell>
          <cell r="E128" t="str">
            <v>Vol</v>
          </cell>
          <cell r="F128" t="str">
            <v>LDL</v>
          </cell>
          <cell r="G128" t="str">
            <v>No</v>
          </cell>
          <cell r="H128" t="str">
            <v>Gill Farrington</v>
          </cell>
          <cell r="I128" t="str">
            <v>Graham Foxley</v>
          </cell>
          <cell r="J128">
            <v>-86850.339999999967</v>
          </cell>
          <cell r="L128">
            <v>0</v>
          </cell>
          <cell r="M128">
            <v>0</v>
          </cell>
          <cell r="N128">
            <v>0</v>
          </cell>
          <cell r="O128">
            <v>137.82257743826233</v>
          </cell>
          <cell r="P128">
            <v>524766.62205302634</v>
          </cell>
          <cell r="Q128">
            <v>0</v>
          </cell>
          <cell r="R128">
            <v>11608.48361678676</v>
          </cell>
          <cell r="S128">
            <v>5110.0776233707156</v>
          </cell>
          <cell r="T128">
            <v>541485.1832931838</v>
          </cell>
          <cell r="U128">
            <v>23300</v>
          </cell>
          <cell r="V128">
            <v>73312</v>
          </cell>
          <cell r="W128">
            <v>155</v>
          </cell>
          <cell r="X128">
            <v>1333.8693030582867</v>
          </cell>
          <cell r="Y128">
            <v>4532.6666666666661</v>
          </cell>
          <cell r="AA128" t="str">
            <v>Yes</v>
          </cell>
          <cell r="AC128" t="str">
            <v>SIMS</v>
          </cell>
          <cell r="AD128" t="str">
            <v>EBRPT</v>
          </cell>
          <cell r="AE128">
            <v>-45017.31442773866</v>
          </cell>
          <cell r="AF128">
            <v>580237.47291086602</v>
          </cell>
          <cell r="AG128">
            <v>598600.67871484638</v>
          </cell>
          <cell r="AH128" t="str">
            <v>St Finbar's Catholic Primary</v>
          </cell>
          <cell r="AQ128">
            <v>25640</v>
          </cell>
          <cell r="AR128">
            <v>75202.548666666655</v>
          </cell>
          <cell r="AT128">
            <v>23990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</row>
        <row r="129">
          <cell r="A129" t="str">
            <v>EBKRD</v>
          </cell>
          <cell r="B129" t="str">
            <v>St Francis De Sales Catholic Junior Mixed</v>
          </cell>
          <cell r="C129">
            <v>117</v>
          </cell>
          <cell r="D129">
            <v>3552</v>
          </cell>
          <cell r="E129" t="str">
            <v>Vol</v>
          </cell>
          <cell r="F129" t="str">
            <v>LDL</v>
          </cell>
          <cell r="G129" t="str">
            <v>No</v>
          </cell>
          <cell r="H129" t="str">
            <v>Julie Goodman</v>
          </cell>
          <cell r="I129" t="str">
            <v>Graham Foxley</v>
          </cell>
          <cell r="J129">
            <v>96280.739999999991</v>
          </cell>
          <cell r="L129">
            <v>0</v>
          </cell>
          <cell r="M129">
            <v>0</v>
          </cell>
          <cell r="N129">
            <v>0</v>
          </cell>
          <cell r="O129">
            <v>383</v>
          </cell>
          <cell r="P129">
            <v>982987.45162546658</v>
          </cell>
          <cell r="Q129">
            <v>0</v>
          </cell>
          <cell r="R129">
            <v>24129.756780661686</v>
          </cell>
          <cell r="S129">
            <v>1404.0945633584304</v>
          </cell>
          <cell r="T129">
            <v>1008521.3029694867</v>
          </cell>
          <cell r="U129">
            <v>44552.973768261967</v>
          </cell>
          <cell r="V129">
            <v>63850</v>
          </cell>
          <cell r="W129">
            <v>400</v>
          </cell>
          <cell r="X129">
            <v>3428.6707588679451</v>
          </cell>
          <cell r="Y129">
            <v>8444.6956521739121</v>
          </cell>
          <cell r="AA129" t="str">
            <v>Yes</v>
          </cell>
          <cell r="AC129" t="str">
            <v>SIMS</v>
          </cell>
          <cell r="AD129" t="str">
            <v>EBKRD</v>
          </cell>
          <cell r="AE129">
            <v>23233.983209768543</v>
          </cell>
          <cell r="AF129">
            <v>1092257.5364797469</v>
          </cell>
          <cell r="AG129">
            <v>1119079.0125455435</v>
          </cell>
          <cell r="AH129" t="str">
            <v>St Francis De Sales Catholic Junior Mixed</v>
          </cell>
          <cell r="AQ129">
            <v>48252.150180352648</v>
          </cell>
          <cell r="AR129">
            <v>63972.340469973889</v>
          </cell>
          <cell r="AT129">
            <v>48658</v>
          </cell>
          <cell r="AV129">
            <v>12157</v>
          </cell>
          <cell r="AW129">
            <v>19515.658052654675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</row>
        <row r="130">
          <cell r="A130" t="str">
            <v>EBDRB</v>
          </cell>
          <cell r="B130" t="str">
            <v>St Francis De Sales Catholic Inf &amp; Nursery</v>
          </cell>
          <cell r="C130">
            <v>118</v>
          </cell>
          <cell r="D130">
            <v>3553</v>
          </cell>
          <cell r="E130" t="str">
            <v>Vol</v>
          </cell>
          <cell r="F130" t="str">
            <v>LDL</v>
          </cell>
          <cell r="G130" t="str">
            <v>No</v>
          </cell>
          <cell r="H130" t="str">
            <v>Julie Goodman</v>
          </cell>
          <cell r="I130" t="str">
            <v>Graham Foxley</v>
          </cell>
          <cell r="J130">
            <v>97939.670000000158</v>
          </cell>
          <cell r="L130">
            <v>0</v>
          </cell>
          <cell r="M130">
            <v>0</v>
          </cell>
          <cell r="N130">
            <v>0</v>
          </cell>
          <cell r="O130">
            <v>292.8055759316527</v>
          </cell>
          <cell r="P130">
            <v>980458.80731008365</v>
          </cell>
          <cell r="Q130">
            <v>0</v>
          </cell>
          <cell r="R130">
            <v>3976.7370504717401</v>
          </cell>
          <cell r="S130">
            <v>506.30063006300634</v>
          </cell>
          <cell r="T130">
            <v>984941.84499061841</v>
          </cell>
          <cell r="U130">
            <v>39905</v>
          </cell>
          <cell r="V130">
            <v>47192</v>
          </cell>
          <cell r="W130">
            <v>307</v>
          </cell>
          <cell r="X130">
            <v>3155.630398174806</v>
          </cell>
          <cell r="Y130">
            <v>5053.4531835205989</v>
          </cell>
          <cell r="AA130" t="str">
            <v>Yes</v>
          </cell>
          <cell r="AC130" t="str">
            <v>SIMS</v>
          </cell>
          <cell r="AD130" t="str">
            <v>EBDRB</v>
          </cell>
          <cell r="AE130">
            <v>64030.365318113094</v>
          </cell>
          <cell r="AF130">
            <v>915914.04691628716</v>
          </cell>
          <cell r="AG130">
            <v>968365.78912747675</v>
          </cell>
          <cell r="AH130" t="str">
            <v>St Francis De Sales Catholic Inf &amp; Nursery</v>
          </cell>
          <cell r="AQ130">
            <v>39016</v>
          </cell>
          <cell r="AR130">
            <v>38498.40877446808</v>
          </cell>
          <cell r="AT130">
            <v>43910</v>
          </cell>
          <cell r="AU130">
            <v>33032</v>
          </cell>
          <cell r="AV130">
            <v>42116</v>
          </cell>
          <cell r="AW130">
            <v>39685.803648110887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</row>
        <row r="131">
          <cell r="A131" t="str">
            <v>EBRGA</v>
          </cell>
          <cell r="B131" t="str">
            <v>St Francis of Assisi Catholic Primary</v>
          </cell>
          <cell r="C131">
            <v>119</v>
          </cell>
          <cell r="D131">
            <v>3510</v>
          </cell>
          <cell r="E131" t="str">
            <v>Vol</v>
          </cell>
          <cell r="F131" t="str">
            <v>LDL</v>
          </cell>
          <cell r="G131" t="str">
            <v>No</v>
          </cell>
          <cell r="H131" t="str">
            <v>Karen Twamley</v>
          </cell>
          <cell r="I131" t="str">
            <v>Michelle Jukes</v>
          </cell>
          <cell r="J131">
            <v>12251.640000000014</v>
          </cell>
          <cell r="L131">
            <v>56.35</v>
          </cell>
          <cell r="M131">
            <v>0</v>
          </cell>
          <cell r="N131">
            <v>0</v>
          </cell>
          <cell r="O131">
            <v>120.85612974376151</v>
          </cell>
          <cell r="P131">
            <v>398068.84696458344</v>
          </cell>
          <cell r="Q131">
            <v>0</v>
          </cell>
          <cell r="R131">
            <v>82216.443176604691</v>
          </cell>
          <cell r="S131">
            <v>10105.347919910842</v>
          </cell>
          <cell r="T131">
            <v>490390.63806109899</v>
          </cell>
          <cell r="U131">
            <v>20922</v>
          </cell>
          <cell r="V131">
            <v>30505</v>
          </cell>
          <cell r="W131">
            <v>114</v>
          </cell>
          <cell r="X131">
            <v>1083.2092997990114</v>
          </cell>
          <cell r="Y131">
            <v>5197.461538461539</v>
          </cell>
          <cell r="AA131" t="str">
            <v>Yes</v>
          </cell>
          <cell r="AC131" t="str">
            <v>SIMS</v>
          </cell>
          <cell r="AD131" t="str">
            <v>EBRGA</v>
          </cell>
          <cell r="AE131">
            <v>-13420.365098546928</v>
          </cell>
          <cell r="AF131">
            <v>504428.48944375932</v>
          </cell>
          <cell r="AG131">
            <v>512818.26444397203</v>
          </cell>
          <cell r="AH131" t="str">
            <v>St Francis of Assisi Catholic Primary</v>
          </cell>
          <cell r="AQ131">
            <v>22032</v>
          </cell>
          <cell r="AR131">
            <v>26943.933917355371</v>
          </cell>
          <cell r="AT131">
            <v>22855</v>
          </cell>
          <cell r="AU131">
            <v>2365</v>
          </cell>
          <cell r="AV131">
            <v>12610</v>
          </cell>
          <cell r="AW131">
            <v>13647.857190324998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</row>
        <row r="132">
          <cell r="A132" t="str">
            <v>EBRRH</v>
          </cell>
          <cell r="B132" t="str">
            <v>St Gregory's Catholic JMI</v>
          </cell>
          <cell r="C132">
            <v>120</v>
          </cell>
          <cell r="D132">
            <v>3633</v>
          </cell>
          <cell r="E132" t="str">
            <v>Vol</v>
          </cell>
          <cell r="F132" t="str">
            <v>LDL</v>
          </cell>
          <cell r="G132" t="str">
            <v>No</v>
          </cell>
          <cell r="H132" t="str">
            <v>Karen Twamley</v>
          </cell>
          <cell r="I132" t="str">
            <v>Michelle Jukes</v>
          </cell>
          <cell r="J132">
            <v>97387.520000000019</v>
          </cell>
          <cell r="L132">
            <v>0</v>
          </cell>
          <cell r="M132">
            <v>0</v>
          </cell>
          <cell r="N132">
            <v>0</v>
          </cell>
          <cell r="O132">
            <v>167.15214565568328</v>
          </cell>
          <cell r="P132">
            <v>575636.94551654428</v>
          </cell>
          <cell r="Q132">
            <v>0</v>
          </cell>
          <cell r="R132">
            <v>25928.085087039777</v>
          </cell>
          <cell r="S132">
            <v>506.30063006300634</v>
          </cell>
          <cell r="T132">
            <v>602071.33123364707</v>
          </cell>
          <cell r="U132">
            <v>30531.125894179895</v>
          </cell>
          <cell r="V132">
            <v>68811</v>
          </cell>
          <cell r="W132">
            <v>180</v>
          </cell>
          <cell r="X132">
            <v>1615.8618067249715</v>
          </cell>
          <cell r="Y132">
            <v>5534.3333333333339</v>
          </cell>
          <cell r="AA132" t="str">
            <v>Yes</v>
          </cell>
          <cell r="AC132" t="str">
            <v>SIMS</v>
          </cell>
          <cell r="AD132" t="str">
            <v>EBRRH</v>
          </cell>
          <cell r="AE132">
            <v>-21515.02520349338</v>
          </cell>
          <cell r="AF132">
            <v>644797.1842248243</v>
          </cell>
          <cell r="AG132">
            <v>644880.29141745763</v>
          </cell>
          <cell r="AH132" t="str">
            <v>St Gregory's Catholic JMI</v>
          </cell>
          <cell r="AQ132">
            <v>30475.614756190476</v>
          </cell>
          <cell r="AR132">
            <v>65298.06</v>
          </cell>
          <cell r="AT132">
            <v>26509</v>
          </cell>
          <cell r="AU132">
            <v>8466</v>
          </cell>
          <cell r="AW132">
            <v>5782.7347134610754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</row>
        <row r="133">
          <cell r="A133" t="str">
            <v>EBRTH</v>
          </cell>
          <cell r="B133" t="str">
            <v>St Hugh's Catholic Primary</v>
          </cell>
          <cell r="C133">
            <v>121</v>
          </cell>
          <cell r="D133">
            <v>3558</v>
          </cell>
          <cell r="E133" t="str">
            <v>Vol</v>
          </cell>
          <cell r="F133" t="str">
            <v>LDL</v>
          </cell>
          <cell r="G133" t="str">
            <v>No</v>
          </cell>
          <cell r="H133" t="str">
            <v>Liz Lowry</v>
          </cell>
          <cell r="I133" t="str">
            <v>Graham Foxley</v>
          </cell>
          <cell r="J133">
            <v>194268</v>
          </cell>
          <cell r="L133">
            <v>-7.0000000000000007E-2</v>
          </cell>
          <cell r="M133">
            <v>0</v>
          </cell>
          <cell r="N133">
            <v>0</v>
          </cell>
          <cell r="O133">
            <v>133.43677177437709</v>
          </cell>
          <cell r="P133">
            <v>438941.18194346619</v>
          </cell>
          <cell r="Q133">
            <v>0</v>
          </cell>
          <cell r="R133">
            <v>44114.709514029957</v>
          </cell>
          <cell r="S133">
            <v>53402.664730361008</v>
          </cell>
          <cell r="T133">
            <v>536458.55618785718</v>
          </cell>
          <cell r="U133">
            <v>21988</v>
          </cell>
          <cell r="V133">
            <v>224986</v>
          </cell>
          <cell r="W133">
            <v>121</v>
          </cell>
          <cell r="X133">
            <v>1199.5871584551035</v>
          </cell>
          <cell r="Y133">
            <v>7225.3111111111111</v>
          </cell>
          <cell r="AA133" t="str">
            <v>Yes</v>
          </cell>
          <cell r="AC133" t="str">
            <v>SIMS</v>
          </cell>
          <cell r="AD133" t="str">
            <v>EBRTH</v>
          </cell>
          <cell r="AE133">
            <v>-141943.11618112653</v>
          </cell>
          <cell r="AF133">
            <v>544839.08858317276</v>
          </cell>
          <cell r="AG133">
            <v>531378.41113349888</v>
          </cell>
          <cell r="AH133" t="str">
            <v>St Hugh's Catholic Primary</v>
          </cell>
          <cell r="AQ133">
            <v>22648</v>
          </cell>
          <cell r="AR133">
            <v>186799.66997014923</v>
          </cell>
          <cell r="AT133">
            <v>25500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</row>
        <row r="134">
          <cell r="A134" t="str">
            <v>EBRSK</v>
          </cell>
          <cell r="B134" t="str">
            <v>St John's Catholic Primary</v>
          </cell>
          <cell r="C134">
            <v>122</v>
          </cell>
          <cell r="D134">
            <v>2234</v>
          </cell>
          <cell r="E134" t="str">
            <v>Vol</v>
          </cell>
          <cell r="F134" t="str">
            <v>LDL</v>
          </cell>
          <cell r="G134" t="str">
            <v>No</v>
          </cell>
          <cell r="H134" t="str">
            <v>Julie Goodman</v>
          </cell>
          <cell r="I134" t="str">
            <v>Graham Foxley</v>
          </cell>
          <cell r="J134">
            <v>216237.54000000004</v>
          </cell>
          <cell r="L134">
            <v>0</v>
          </cell>
          <cell r="M134">
            <v>0</v>
          </cell>
          <cell r="N134">
            <v>0</v>
          </cell>
          <cell r="O134">
            <v>326.32479423884547</v>
          </cell>
          <cell r="P134">
            <v>948112.15713368193</v>
          </cell>
          <cell r="Q134">
            <v>0</v>
          </cell>
          <cell r="R134">
            <v>65202.424450479317</v>
          </cell>
          <cell r="S134">
            <v>10895.222753492106</v>
          </cell>
          <cell r="T134">
            <v>1024209.8043376533</v>
          </cell>
          <cell r="U134">
            <v>39987</v>
          </cell>
          <cell r="V134">
            <v>126311</v>
          </cell>
          <cell r="W134">
            <v>342</v>
          </cell>
          <cell r="X134">
            <v>3160.1064696615786</v>
          </cell>
          <cell r="Y134">
            <v>11132.886178861789</v>
          </cell>
          <cell r="AA134" t="str">
            <v>Yes</v>
          </cell>
          <cell r="AC134" t="str">
            <v>SIMS</v>
          </cell>
          <cell r="AD134" t="str">
            <v>EBRSK</v>
          </cell>
          <cell r="AE134">
            <v>-112459.10132479353</v>
          </cell>
          <cell r="AF134">
            <v>1062645.9642946736</v>
          </cell>
          <cell r="AG134">
            <v>1076186.9324595747</v>
          </cell>
          <cell r="AH134" t="str">
            <v>St John's Catholic Primary</v>
          </cell>
          <cell r="AQ134">
            <v>42096</v>
          </cell>
          <cell r="AR134">
            <v>122135.41344271568</v>
          </cell>
          <cell r="AT134">
            <v>45798</v>
          </cell>
          <cell r="AV134">
            <v>16990</v>
          </cell>
          <cell r="AW134">
            <v>20929.174466997938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</row>
        <row r="135">
          <cell r="A135" t="str">
            <v>EBKSA</v>
          </cell>
          <cell r="B135" t="str">
            <v>St Malachy's Catholic Primary</v>
          </cell>
          <cell r="C135">
            <v>123</v>
          </cell>
          <cell r="D135">
            <v>3563</v>
          </cell>
          <cell r="E135" t="str">
            <v>Vol</v>
          </cell>
          <cell r="F135" t="str">
            <v>LDL</v>
          </cell>
          <cell r="G135" t="str">
            <v>No</v>
          </cell>
          <cell r="H135" t="str">
            <v>Gill Farrington</v>
          </cell>
          <cell r="I135" t="str">
            <v>Graham Foxley</v>
          </cell>
          <cell r="J135">
            <v>-49074.040000000037</v>
          </cell>
          <cell r="L135">
            <v>0</v>
          </cell>
          <cell r="M135">
            <v>0</v>
          </cell>
          <cell r="N135">
            <v>0</v>
          </cell>
          <cell r="O135">
            <v>185.47674638098565</v>
          </cell>
          <cell r="P135">
            <v>633768.64384538191</v>
          </cell>
          <cell r="Q135">
            <v>0</v>
          </cell>
          <cell r="R135">
            <v>34230.678521788512</v>
          </cell>
          <cell r="S135">
            <v>19204.982806812099</v>
          </cell>
          <cell r="T135">
            <v>687204.30517398263</v>
          </cell>
          <cell r="U135">
            <v>30636.378378378373</v>
          </cell>
          <cell r="V135">
            <v>96097</v>
          </cell>
          <cell r="W135">
            <v>169.5</v>
          </cell>
          <cell r="X135">
            <v>1741.1918083546091</v>
          </cell>
          <cell r="Y135">
            <v>9607.5</v>
          </cell>
          <cell r="AA135" t="str">
            <v>Yes</v>
          </cell>
          <cell r="AC135" t="str">
            <v>SIMS</v>
          </cell>
          <cell r="AD135" t="str">
            <v>EBKSA</v>
          </cell>
          <cell r="AE135">
            <v>-34583.18351850917</v>
          </cell>
          <cell r="AF135">
            <v>683347.98308486305</v>
          </cell>
          <cell r="AG135">
            <v>681875.25731364824</v>
          </cell>
          <cell r="AH135" t="str">
            <v>St Malachy's Catholic Primary</v>
          </cell>
          <cell r="AQ135">
            <v>27686.386540540538</v>
          </cell>
          <cell r="AR135">
            <v>83728.68624678663</v>
          </cell>
          <cell r="AT135">
            <v>33047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</row>
        <row r="136">
          <cell r="A136" t="str">
            <v>EBRSX</v>
          </cell>
          <cell r="B136" t="str">
            <v>St Matthew's Catholic Primary</v>
          </cell>
          <cell r="C136">
            <v>124</v>
          </cell>
          <cell r="D136">
            <v>2233</v>
          </cell>
          <cell r="E136" t="str">
            <v>Vol</v>
          </cell>
          <cell r="F136" t="str">
            <v>LDL</v>
          </cell>
          <cell r="G136" t="str">
            <v>No</v>
          </cell>
          <cell r="H136" t="str">
            <v>Julie Goodman</v>
          </cell>
          <cell r="I136" t="str">
            <v>Graham Foxley</v>
          </cell>
          <cell r="J136">
            <v>23815.189999999944</v>
          </cell>
          <cell r="L136">
            <v>0</v>
          </cell>
          <cell r="M136">
            <v>0</v>
          </cell>
          <cell r="N136">
            <v>0</v>
          </cell>
          <cell r="O136">
            <v>395.02375566964974</v>
          </cell>
          <cell r="P136">
            <v>1010037.1340558637</v>
          </cell>
          <cell r="Q136">
            <v>0</v>
          </cell>
          <cell r="R136">
            <v>31814.646247166525</v>
          </cell>
          <cell r="S136">
            <v>1741.6283167337679</v>
          </cell>
          <cell r="T136">
            <v>1043593.408619764</v>
          </cell>
          <cell r="U136">
            <v>43472</v>
          </cell>
          <cell r="V136">
            <v>58044</v>
          </cell>
          <cell r="W136">
            <v>409</v>
          </cell>
          <cell r="X136">
            <v>3545.0486175240371</v>
          </cell>
          <cell r="Y136">
            <v>7614.2105263157891</v>
          </cell>
          <cell r="AA136" t="str">
            <v>Yes</v>
          </cell>
          <cell r="AC136" t="str">
            <v>SIMS</v>
          </cell>
          <cell r="AD136" t="str">
            <v>EBRSX</v>
          </cell>
          <cell r="AE136">
            <v>23922.153354651207</v>
          </cell>
          <cell r="AF136">
            <v>1128422.8710724381</v>
          </cell>
          <cell r="AG136">
            <v>1178757.7044705935</v>
          </cell>
          <cell r="AH136" t="str">
            <v>St Matthew's Catholic Primary</v>
          </cell>
          <cell r="AQ136">
            <v>47992</v>
          </cell>
          <cell r="AR136">
            <v>56947.352550505042</v>
          </cell>
          <cell r="AT136">
            <v>45991</v>
          </cell>
          <cell r="AU136">
            <v>39855</v>
          </cell>
          <cell r="AV136">
            <v>36592</v>
          </cell>
          <cell r="AW136">
            <v>39535.840000559983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</row>
        <row r="137">
          <cell r="A137" t="str">
            <v>EBKSG</v>
          </cell>
          <cell r="B137" t="str">
            <v>St Michael's Catholic Primary</v>
          </cell>
          <cell r="C137">
            <v>125</v>
          </cell>
          <cell r="D137">
            <v>3571</v>
          </cell>
          <cell r="E137" t="str">
            <v>Vol</v>
          </cell>
          <cell r="F137" t="str">
            <v>LDL</v>
          </cell>
          <cell r="G137" t="str">
            <v>No</v>
          </cell>
          <cell r="H137" t="str">
            <v>Liz Lowry</v>
          </cell>
          <cell r="I137" t="str">
            <v>Graham Foxley</v>
          </cell>
          <cell r="J137">
            <v>83114.170000000042</v>
          </cell>
          <cell r="L137">
            <v>-0.45</v>
          </cell>
          <cell r="M137">
            <v>0</v>
          </cell>
          <cell r="N137">
            <v>0</v>
          </cell>
          <cell r="O137">
            <v>299.14757645290933</v>
          </cell>
          <cell r="P137">
            <v>961631.87135833525</v>
          </cell>
          <cell r="Q137">
            <v>0</v>
          </cell>
          <cell r="R137">
            <v>72800.255325813428</v>
          </cell>
          <cell r="S137">
            <v>30039.357783330699</v>
          </cell>
          <cell r="T137">
            <v>1064471.4844674794</v>
          </cell>
          <cell r="U137">
            <v>37322</v>
          </cell>
          <cell r="V137">
            <v>119796</v>
          </cell>
          <cell r="W137">
            <v>306</v>
          </cell>
          <cell r="X137">
            <v>2869.1618230213485</v>
          </cell>
          <cell r="Y137">
            <v>9474.8536585365855</v>
          </cell>
          <cell r="AA137" t="str">
            <v>Yes</v>
          </cell>
          <cell r="AC137" t="str">
            <v>SIMS</v>
          </cell>
          <cell r="AD137" t="str">
            <v>EBKSG</v>
          </cell>
          <cell r="AE137">
            <v>41131.346553823474</v>
          </cell>
          <cell r="AF137">
            <v>1088894.2180008423</v>
          </cell>
          <cell r="AG137">
            <v>1067233.7863596682</v>
          </cell>
          <cell r="AH137" t="str">
            <v>St Michael's Catholic Primary</v>
          </cell>
          <cell r="AQ137">
            <v>38928</v>
          </cell>
          <cell r="AR137">
            <v>104168.60770093458</v>
          </cell>
          <cell r="AT137">
            <v>46871</v>
          </cell>
          <cell r="AU137">
            <v>78671</v>
          </cell>
          <cell r="AV137">
            <v>62771</v>
          </cell>
          <cell r="AW137">
            <v>62770.830661114538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</row>
        <row r="138">
          <cell r="A138" t="str">
            <v>EBRSJ</v>
          </cell>
          <cell r="B138" t="str">
            <v>St Nicholas' Catholic Primary</v>
          </cell>
          <cell r="C138">
            <v>126</v>
          </cell>
          <cell r="D138">
            <v>3573</v>
          </cell>
          <cell r="E138" t="str">
            <v>Vol</v>
          </cell>
          <cell r="F138" t="str">
            <v>Outside</v>
          </cell>
          <cell r="G138" t="str">
            <v>No</v>
          </cell>
          <cell r="H138" t="str">
            <v>Sue Upton</v>
          </cell>
          <cell r="I138" t="str">
            <v>Michelle Jukes</v>
          </cell>
          <cell r="J138">
            <v>181918.17999999993</v>
          </cell>
          <cell r="L138">
            <v>0</v>
          </cell>
          <cell r="M138">
            <v>0</v>
          </cell>
          <cell r="N138">
            <v>0</v>
          </cell>
          <cell r="O138">
            <v>164.7272171290341</v>
          </cell>
          <cell r="P138">
            <v>547078.11196126346</v>
          </cell>
          <cell r="Q138">
            <v>0</v>
          </cell>
          <cell r="R138">
            <v>46933.61874030991</v>
          </cell>
          <cell r="S138">
            <v>76974.921649703218</v>
          </cell>
          <cell r="T138">
            <v>670986.6523512766</v>
          </cell>
          <cell r="U138">
            <v>30463.435742296919</v>
          </cell>
          <cell r="V138">
            <v>113853</v>
          </cell>
          <cell r="W138">
            <v>191</v>
          </cell>
          <cell r="X138">
            <v>1633.7660926720625</v>
          </cell>
          <cell r="Y138">
            <v>4701.6666666666661</v>
          </cell>
          <cell r="AA138" t="str">
            <v>Yes</v>
          </cell>
          <cell r="AC138" t="str">
            <v>SIMS</v>
          </cell>
          <cell r="AD138" t="str">
            <v>EBRSJ</v>
          </cell>
          <cell r="AE138">
            <v>5090.2062451270176</v>
          </cell>
          <cell r="AF138">
            <v>728220.89463704266</v>
          </cell>
          <cell r="AG138">
            <v>763072.55535891268</v>
          </cell>
          <cell r="AH138" t="str">
            <v>St Nicholas' Catholic Primary</v>
          </cell>
          <cell r="AQ138">
            <v>33061.925080380955</v>
          </cell>
          <cell r="AR138">
            <v>84435.148126027387</v>
          </cell>
          <cell r="AT138">
            <v>0</v>
          </cell>
          <cell r="AY138">
            <v>17340</v>
          </cell>
          <cell r="AZ138">
            <v>57032</v>
          </cell>
          <cell r="BA138">
            <v>55779</v>
          </cell>
          <cell r="BB138">
            <v>37171</v>
          </cell>
        </row>
        <row r="139">
          <cell r="A139" t="str">
            <v>EBKSL</v>
          </cell>
          <cell r="B139" t="str">
            <v>St Oswald's Catholic Junior</v>
          </cell>
          <cell r="C139">
            <v>127</v>
          </cell>
          <cell r="D139">
            <v>3576</v>
          </cell>
          <cell r="E139" t="str">
            <v>Vol</v>
          </cell>
          <cell r="F139" t="str">
            <v>LDL</v>
          </cell>
          <cell r="G139" t="str">
            <v>No</v>
          </cell>
          <cell r="H139" t="str">
            <v>Dave Collins</v>
          </cell>
          <cell r="I139" t="str">
            <v>Graham Foxley</v>
          </cell>
          <cell r="J139">
            <v>86841.240000000107</v>
          </cell>
          <cell r="L139">
            <v>0</v>
          </cell>
          <cell r="M139">
            <v>0</v>
          </cell>
          <cell r="N139">
            <v>0.54</v>
          </cell>
          <cell r="O139">
            <v>363</v>
          </cell>
          <cell r="P139">
            <v>908643.89758896409</v>
          </cell>
          <cell r="Q139">
            <v>0</v>
          </cell>
          <cell r="R139">
            <v>19904.277022623097</v>
          </cell>
          <cell r="S139">
            <v>15215.425543281559</v>
          </cell>
          <cell r="T139">
            <v>943763.60015486879</v>
          </cell>
          <cell r="U139">
            <v>40766</v>
          </cell>
          <cell r="V139">
            <v>46857</v>
          </cell>
          <cell r="W139">
            <v>351</v>
          </cell>
          <cell r="X139">
            <v>3249.6278993970341</v>
          </cell>
          <cell r="Y139">
            <v>7506.9961685823746</v>
          </cell>
          <cell r="AA139" t="str">
            <v>Yes</v>
          </cell>
          <cell r="AC139" t="str">
            <v>SIMS</v>
          </cell>
          <cell r="AD139" t="str">
            <v>EBKSL</v>
          </cell>
          <cell r="AE139">
            <v>-2809.8928055381402</v>
          </cell>
          <cell r="AF139">
            <v>955672.99779149995</v>
          </cell>
          <cell r="AG139">
            <v>993856.35426166502</v>
          </cell>
          <cell r="AH139" t="str">
            <v>St Oswald's Catholic Junior</v>
          </cell>
          <cell r="AQ139">
            <v>42888</v>
          </cell>
          <cell r="AR139">
            <v>42330.785652892562</v>
          </cell>
          <cell r="AT139">
            <v>41964</v>
          </cell>
          <cell r="AU139">
            <v>5198</v>
          </cell>
          <cell r="AV139">
            <v>23581</v>
          </cell>
          <cell r="AW139">
            <v>23580.993063867936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</row>
        <row r="140">
          <cell r="A140" t="str">
            <v>EBDSL</v>
          </cell>
          <cell r="B140" t="str">
            <v>St Oswald's Catholic Infant</v>
          </cell>
          <cell r="C140">
            <v>128</v>
          </cell>
          <cell r="D140">
            <v>3579</v>
          </cell>
          <cell r="E140" t="str">
            <v>Vol</v>
          </cell>
          <cell r="F140" t="str">
            <v>LDL</v>
          </cell>
          <cell r="G140" t="str">
            <v>No</v>
          </cell>
          <cell r="H140" t="str">
            <v>Geoff Smith</v>
          </cell>
          <cell r="I140" t="str">
            <v>Michelle Jukes</v>
          </cell>
          <cell r="J140">
            <v>122704.32999999996</v>
          </cell>
          <cell r="L140">
            <v>0</v>
          </cell>
          <cell r="M140">
            <v>0</v>
          </cell>
          <cell r="N140">
            <v>0</v>
          </cell>
          <cell r="O140">
            <v>227.72901506221416</v>
          </cell>
          <cell r="P140">
            <v>743428.46576854878</v>
          </cell>
          <cell r="Q140">
            <v>0</v>
          </cell>
          <cell r="R140">
            <v>24662.606901412859</v>
          </cell>
          <cell r="S140">
            <v>22121.091033243123</v>
          </cell>
          <cell r="T140">
            <v>790212.16370320471</v>
          </cell>
          <cell r="U140">
            <v>33591</v>
          </cell>
          <cell r="V140">
            <v>29835</v>
          </cell>
          <cell r="W140">
            <v>288</v>
          </cell>
          <cell r="X140">
            <v>2466.3153892117984</v>
          </cell>
          <cell r="Y140">
            <v>3565.318007662835</v>
          </cell>
          <cell r="AA140" t="str">
            <v>Yes</v>
          </cell>
          <cell r="AC140" t="str">
            <v>SIMS</v>
          </cell>
          <cell r="AD140" t="str">
            <v>EBDSL</v>
          </cell>
          <cell r="AE140">
            <v>32255.381242395393</v>
          </cell>
          <cell r="AF140">
            <v>856630.14142629504</v>
          </cell>
          <cell r="AG140">
            <v>897578.84683259984</v>
          </cell>
          <cell r="AH140" t="str">
            <v>St Oswald's Catholic Infant</v>
          </cell>
          <cell r="AQ140">
            <v>37344</v>
          </cell>
          <cell r="AR140">
            <v>27983.687782214154</v>
          </cell>
          <cell r="AT140">
            <v>37039</v>
          </cell>
          <cell r="AW140">
            <v>11520.848313992959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</row>
        <row r="141">
          <cell r="A141" t="str">
            <v>EBRTP</v>
          </cell>
          <cell r="B141" t="str">
            <v>St Paschal Baylon Catholic Primary</v>
          </cell>
          <cell r="C141">
            <v>129</v>
          </cell>
          <cell r="D141">
            <v>3635</v>
          </cell>
          <cell r="E141" t="str">
            <v>Vol</v>
          </cell>
          <cell r="F141" t="str">
            <v>LDL</v>
          </cell>
          <cell r="G141" t="str">
            <v>No</v>
          </cell>
          <cell r="H141" t="str">
            <v>Gill Thornber</v>
          </cell>
          <cell r="I141" t="str">
            <v>Michelle Jukes</v>
          </cell>
          <cell r="J141">
            <v>43470.720000000088</v>
          </cell>
          <cell r="L141">
            <v>0</v>
          </cell>
          <cell r="M141">
            <v>0</v>
          </cell>
          <cell r="N141">
            <v>0</v>
          </cell>
          <cell r="O141">
            <v>340.52590329603902</v>
          </cell>
          <cell r="P141">
            <v>882067.7050652731</v>
          </cell>
          <cell r="Q141">
            <v>0</v>
          </cell>
          <cell r="R141">
            <v>2974.9661912919519</v>
          </cell>
          <cell r="S141">
            <v>1856.4356435643565</v>
          </cell>
          <cell r="T141">
            <v>886899.10690012935</v>
          </cell>
          <cell r="U141">
            <v>38962</v>
          </cell>
          <cell r="V141">
            <v>36718</v>
          </cell>
          <cell r="W141">
            <v>344</v>
          </cell>
          <cell r="X141">
            <v>3052.680753979032</v>
          </cell>
          <cell r="Y141">
            <v>2611.0266666666666</v>
          </cell>
          <cell r="AA141" t="str">
            <v>Yes</v>
          </cell>
          <cell r="AC141" t="str">
            <v>SIMS</v>
          </cell>
          <cell r="AD141" t="str">
            <v>EBRTP</v>
          </cell>
          <cell r="AE141">
            <v>4713.7453899454122</v>
          </cell>
          <cell r="AF141">
            <v>933409.1159607009</v>
          </cell>
          <cell r="AG141">
            <v>987641.81363717315</v>
          </cell>
          <cell r="AH141" t="str">
            <v>St Paschal Baylon Catholic Primary</v>
          </cell>
          <cell r="AQ141">
            <v>42272</v>
          </cell>
          <cell r="AR141">
            <v>33719.688046920819</v>
          </cell>
          <cell r="AT141">
            <v>40243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</row>
        <row r="142">
          <cell r="A142" t="str">
            <v>EBKTB</v>
          </cell>
          <cell r="B142" t="str">
            <v>St Patrick's Catholic Primary</v>
          </cell>
          <cell r="C142">
            <v>130</v>
          </cell>
          <cell r="D142">
            <v>3582</v>
          </cell>
          <cell r="E142" t="str">
            <v>Vol</v>
          </cell>
          <cell r="F142" t="str">
            <v>LDL</v>
          </cell>
          <cell r="G142" t="str">
            <v>No</v>
          </cell>
          <cell r="H142" t="str">
            <v>Sue Upton</v>
          </cell>
          <cell r="I142" t="str">
            <v>Michelle Jukes</v>
          </cell>
          <cell r="J142">
            <v>24423.169999999693</v>
          </cell>
          <cell r="L142">
            <v>0</v>
          </cell>
          <cell r="M142">
            <v>0</v>
          </cell>
          <cell r="N142">
            <v>0</v>
          </cell>
          <cell r="O142">
            <v>162.98940678546131</v>
          </cell>
          <cell r="P142">
            <v>638210.70281090215</v>
          </cell>
          <cell r="Q142">
            <v>0</v>
          </cell>
          <cell r="R142">
            <v>42729.903630064007</v>
          </cell>
          <cell r="S142">
            <v>23370.195174146738</v>
          </cell>
          <cell r="T142">
            <v>704310.80161511293</v>
          </cell>
          <cell r="U142">
            <v>28617.286918309859</v>
          </cell>
          <cell r="V142">
            <v>127909</v>
          </cell>
          <cell r="W142">
            <v>161</v>
          </cell>
          <cell r="X142">
            <v>1557.6728773969255</v>
          </cell>
          <cell r="Y142">
            <v>5554.5</v>
          </cell>
          <cell r="AA142" t="str">
            <v>Yes</v>
          </cell>
          <cell r="AC142" t="str">
            <v>SIMS</v>
          </cell>
          <cell r="AD142" t="str">
            <v>EBKTB</v>
          </cell>
          <cell r="AE142">
            <v>17948.375471957246</v>
          </cell>
          <cell r="AF142">
            <v>686715.98441706365</v>
          </cell>
          <cell r="AG142">
            <v>701508.95570374222</v>
          </cell>
          <cell r="AH142" t="str">
            <v>St Patrick's Catholic Primary</v>
          </cell>
          <cell r="AQ142">
            <v>27458.9446667831</v>
          </cell>
          <cell r="AR142">
            <v>112366.85861494252</v>
          </cell>
          <cell r="AT142">
            <v>33632</v>
          </cell>
          <cell r="AV142">
            <v>3072</v>
          </cell>
          <cell r="AW142">
            <v>21592.782184429001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</row>
        <row r="143">
          <cell r="A143" t="str">
            <v>EBKTD</v>
          </cell>
          <cell r="B143" t="str">
            <v>St Paul's Catholic Junior</v>
          </cell>
          <cell r="C143">
            <v>131</v>
          </cell>
          <cell r="D143">
            <v>3584</v>
          </cell>
          <cell r="E143" t="str">
            <v>Vol</v>
          </cell>
          <cell r="F143" t="str">
            <v>LDL</v>
          </cell>
          <cell r="G143" t="str">
            <v>No</v>
          </cell>
          <cell r="H143" t="str">
            <v>Gill Farrington</v>
          </cell>
          <cell r="I143" t="str">
            <v>Graham Foxley</v>
          </cell>
          <cell r="J143">
            <v>64181.989999999991</v>
          </cell>
          <cell r="L143">
            <v>0.34</v>
          </cell>
          <cell r="M143">
            <v>0</v>
          </cell>
          <cell r="N143">
            <v>0</v>
          </cell>
          <cell r="O143">
            <v>520</v>
          </cell>
          <cell r="P143">
            <v>1232718.8051123077</v>
          </cell>
          <cell r="Q143">
            <v>0</v>
          </cell>
          <cell r="R143">
            <v>23040.036475540001</v>
          </cell>
          <cell r="S143">
            <v>168.76687668766877</v>
          </cell>
          <cell r="T143">
            <v>1255927.6084645353</v>
          </cell>
          <cell r="U143">
            <v>53640</v>
          </cell>
          <cell r="V143">
            <v>56101</v>
          </cell>
          <cell r="W143">
            <v>511</v>
          </cell>
          <cell r="X143">
            <v>4655.1143462436848</v>
          </cell>
          <cell r="Y143">
            <v>6662.5</v>
          </cell>
          <cell r="AA143" t="str">
            <v>Yes</v>
          </cell>
          <cell r="AC143" t="str">
            <v>SIMS</v>
          </cell>
          <cell r="AD143" t="str">
            <v>EBKTD</v>
          </cell>
          <cell r="AE143">
            <v>-23485.423171833041</v>
          </cell>
          <cell r="AF143">
            <v>1297837.9076298552</v>
          </cell>
          <cell r="AG143">
            <v>1337429.8371932188</v>
          </cell>
          <cell r="AH143" t="str">
            <v>St Paul's Catholic Junior</v>
          </cell>
          <cell r="AQ143">
            <v>56968</v>
          </cell>
          <cell r="AR143">
            <v>51308.245274999994</v>
          </cell>
          <cell r="AT143">
            <v>58244</v>
          </cell>
          <cell r="AU143">
            <v>14210</v>
          </cell>
          <cell r="AV143">
            <v>36227</v>
          </cell>
          <cell r="AW143">
            <v>11797.873529572913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</row>
        <row r="144">
          <cell r="A144" t="str">
            <v>EBDTD</v>
          </cell>
          <cell r="B144" t="str">
            <v>St Paul's and St Timothy's Catholic Infant</v>
          </cell>
          <cell r="C144">
            <v>132</v>
          </cell>
          <cell r="D144">
            <v>3606</v>
          </cell>
          <cell r="E144" t="str">
            <v>Vol</v>
          </cell>
          <cell r="F144" t="str">
            <v>LDL</v>
          </cell>
          <cell r="G144" t="str">
            <v>No</v>
          </cell>
          <cell r="H144" t="str">
            <v>Gill Farrington</v>
          </cell>
          <cell r="I144" t="str">
            <v>Graham Foxley</v>
          </cell>
          <cell r="J144">
            <v>133068.63</v>
          </cell>
          <cell r="L144">
            <v>0</v>
          </cell>
          <cell r="M144">
            <v>0</v>
          </cell>
          <cell r="N144">
            <v>0</v>
          </cell>
          <cell r="O144">
            <v>355.93428377057853</v>
          </cell>
          <cell r="P144">
            <v>872008.76611909829</v>
          </cell>
          <cell r="Q144">
            <v>0</v>
          </cell>
          <cell r="R144">
            <v>19092.895967923068</v>
          </cell>
          <cell r="S144">
            <v>3314.4897567798671</v>
          </cell>
          <cell r="T144">
            <v>894416.15184380126</v>
          </cell>
          <cell r="U144">
            <v>40356</v>
          </cell>
          <cell r="V144">
            <v>33740</v>
          </cell>
          <cell r="W144">
            <v>358</v>
          </cell>
          <cell r="X144">
            <v>3204.8671845293065</v>
          </cell>
          <cell r="Y144">
            <v>2438.5977961432509</v>
          </cell>
          <cell r="AA144" t="str">
            <v>Yes</v>
          </cell>
          <cell r="AC144" t="str">
            <v>SIMS</v>
          </cell>
          <cell r="AD144" t="str">
            <v>EBDTD</v>
          </cell>
          <cell r="AE144">
            <v>24794.906486966684</v>
          </cell>
          <cell r="AF144">
            <v>937398.4439592096</v>
          </cell>
          <cell r="AG144">
            <v>974797.49975549278</v>
          </cell>
          <cell r="AH144" t="str">
            <v>St Paul's and St Timothy's Catholic Infant</v>
          </cell>
          <cell r="AQ144">
            <v>43504</v>
          </cell>
          <cell r="AR144">
            <v>30212.994999999999</v>
          </cell>
          <cell r="AT144">
            <v>41194</v>
          </cell>
          <cell r="AU144">
            <v>6760</v>
          </cell>
          <cell r="AV144">
            <v>23977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</row>
        <row r="145">
          <cell r="A145" t="str">
            <v>EBRTS</v>
          </cell>
          <cell r="B145" t="str">
            <v>St Sebastian's Catholic JMI</v>
          </cell>
          <cell r="C145">
            <v>133</v>
          </cell>
          <cell r="D145">
            <v>3588</v>
          </cell>
          <cell r="E145" t="str">
            <v>Vol</v>
          </cell>
          <cell r="F145" t="str">
            <v>LDL</v>
          </cell>
          <cell r="G145" t="str">
            <v>No</v>
          </cell>
          <cell r="H145" t="str">
            <v>Geoff Smith</v>
          </cell>
          <cell r="I145" t="str">
            <v>Michelle Jukes</v>
          </cell>
          <cell r="J145">
            <v>169981.7100000002</v>
          </cell>
          <cell r="L145">
            <v>0</v>
          </cell>
          <cell r="M145">
            <v>0</v>
          </cell>
          <cell r="N145">
            <v>0</v>
          </cell>
          <cell r="O145">
            <v>262.30328995687574</v>
          </cell>
          <cell r="P145">
            <v>779459.60921983339</v>
          </cell>
          <cell r="Q145">
            <v>0</v>
          </cell>
          <cell r="R145">
            <v>41840.66044031085</v>
          </cell>
          <cell r="S145">
            <v>39706.141077268469</v>
          </cell>
          <cell r="T145">
            <v>861006.41073741275</v>
          </cell>
          <cell r="U145">
            <v>34948.902391143914</v>
          </cell>
          <cell r="V145">
            <v>91241</v>
          </cell>
          <cell r="W145">
            <v>271.5</v>
          </cell>
          <cell r="X145">
            <v>2560.3128904340269</v>
          </cell>
          <cell r="Y145">
            <v>7430.6507936507942</v>
          </cell>
          <cell r="AA145" t="str">
            <v>Yes</v>
          </cell>
          <cell r="AC145" t="str">
            <v>SIMS</v>
          </cell>
          <cell r="AD145" t="str">
            <v>EBRTS</v>
          </cell>
          <cell r="AE145">
            <v>63912.884786393413</v>
          </cell>
          <cell r="AF145">
            <v>867459.82570929686</v>
          </cell>
          <cell r="AG145">
            <v>873049.58985323203</v>
          </cell>
          <cell r="AH145" t="str">
            <v>St Sebastian's Catholic JMI</v>
          </cell>
          <cell r="AQ145">
            <v>35892</v>
          </cell>
          <cell r="AR145">
            <v>70858.898916083912</v>
          </cell>
          <cell r="AT145">
            <v>38104</v>
          </cell>
          <cell r="AU145">
            <v>5260</v>
          </cell>
          <cell r="AV145">
            <v>21682</v>
          </cell>
          <cell r="AW145">
            <v>21681.774461744673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</row>
        <row r="146">
          <cell r="A146" t="str">
            <v>EBKTL</v>
          </cell>
          <cell r="B146" t="str">
            <v>St Teresa's Catholic Junior</v>
          </cell>
          <cell r="C146">
            <v>134</v>
          </cell>
          <cell r="D146">
            <v>3591</v>
          </cell>
          <cell r="E146" t="str">
            <v>Vol</v>
          </cell>
          <cell r="F146" t="str">
            <v>LDL</v>
          </cell>
          <cell r="G146" t="str">
            <v>No</v>
          </cell>
          <cell r="H146" t="str">
            <v>Sue Upton</v>
          </cell>
          <cell r="I146" t="str">
            <v>Michelle Jukes</v>
          </cell>
          <cell r="J146">
            <v>-33435.630000000005</v>
          </cell>
          <cell r="L146">
            <v>0</v>
          </cell>
          <cell r="M146">
            <v>0</v>
          </cell>
          <cell r="N146">
            <v>0</v>
          </cell>
          <cell r="O146">
            <v>327</v>
          </cell>
          <cell r="P146">
            <v>974551.41346183605</v>
          </cell>
          <cell r="Q146">
            <v>0</v>
          </cell>
          <cell r="R146">
            <v>74982.983218033172</v>
          </cell>
          <cell r="S146">
            <v>2470.6553733415235</v>
          </cell>
          <cell r="T146">
            <v>1052005.0520532108</v>
          </cell>
          <cell r="U146">
            <v>37814</v>
          </cell>
          <cell r="V146">
            <v>194930</v>
          </cell>
          <cell r="W146">
            <v>331</v>
          </cell>
          <cell r="X146">
            <v>2927.3507523493945</v>
          </cell>
          <cell r="Y146">
            <v>14253.213333333333</v>
          </cell>
          <cell r="AA146" t="str">
            <v>Yes</v>
          </cell>
          <cell r="AC146" t="str">
            <v>SIMS</v>
          </cell>
          <cell r="AD146" t="str">
            <v>EBKTL</v>
          </cell>
          <cell r="AE146">
            <v>-61942.634721181879</v>
          </cell>
          <cell r="AF146">
            <v>1127084.9585095225</v>
          </cell>
          <cell r="AG146">
            <v>1123589.2925928885</v>
          </cell>
          <cell r="AH146" t="str">
            <v>St Teresa's Catholic Junior</v>
          </cell>
          <cell r="AQ146">
            <v>41128</v>
          </cell>
          <cell r="AR146">
            <v>200011.1815535168</v>
          </cell>
          <cell r="AT146">
            <v>45797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</row>
        <row r="147">
          <cell r="A147" t="str">
            <v>EBDTL</v>
          </cell>
          <cell r="B147" t="str">
            <v>St Teresa of Lisieux Catholic Infant</v>
          </cell>
          <cell r="C147">
            <v>135</v>
          </cell>
          <cell r="D147">
            <v>3962</v>
          </cell>
          <cell r="E147" t="str">
            <v>Vol</v>
          </cell>
          <cell r="F147" t="str">
            <v>LDL</v>
          </cell>
          <cell r="G147" t="str">
            <v>No</v>
          </cell>
          <cell r="H147" t="str">
            <v>Sue Upton</v>
          </cell>
          <cell r="I147" t="str">
            <v>Michelle Jukes</v>
          </cell>
          <cell r="J147">
            <v>37989.620000000112</v>
          </cell>
          <cell r="L147">
            <v>0</v>
          </cell>
          <cell r="M147">
            <v>0</v>
          </cell>
          <cell r="N147">
            <v>0</v>
          </cell>
          <cell r="O147">
            <v>225.60128330648217</v>
          </cell>
          <cell r="P147">
            <v>810455.29826180544</v>
          </cell>
          <cell r="Q147">
            <v>0</v>
          </cell>
          <cell r="R147">
            <v>67286.782890962626</v>
          </cell>
          <cell r="S147">
            <v>2079.1620701091056</v>
          </cell>
          <cell r="T147">
            <v>879821.24322287727</v>
          </cell>
          <cell r="U147">
            <v>39660.080229885061</v>
          </cell>
          <cell r="V147">
            <v>38541</v>
          </cell>
          <cell r="W147">
            <v>256</v>
          </cell>
          <cell r="X147">
            <v>2381.2700309631159</v>
          </cell>
          <cell r="Y147">
            <v>6932.7662337662341</v>
          </cell>
          <cell r="AA147" t="str">
            <v>Yes</v>
          </cell>
          <cell r="AC147" t="str">
            <v>SIMS</v>
          </cell>
          <cell r="AD147" t="str">
            <v>EBDTL</v>
          </cell>
          <cell r="AE147">
            <v>26341</v>
          </cell>
          <cell r="AF147">
            <v>900359.92821890325</v>
          </cell>
          <cell r="AG147">
            <v>959203.37337136595</v>
          </cell>
          <cell r="AH147" t="str">
            <v>St Teresa of Lisieux Catholic Infant</v>
          </cell>
          <cell r="AQ147">
            <v>39581.356461609197</v>
          </cell>
          <cell r="AR147">
            <v>34519.344120300746</v>
          </cell>
          <cell r="AT147">
            <v>41722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</row>
        <row r="148">
          <cell r="A148" t="str">
            <v>EBRTY</v>
          </cell>
          <cell r="B148" t="str">
            <v>The Trinity Catholic Primary</v>
          </cell>
          <cell r="C148">
            <v>136</v>
          </cell>
          <cell r="D148">
            <v>3963</v>
          </cell>
          <cell r="E148" t="str">
            <v>Vol</v>
          </cell>
          <cell r="F148" t="str">
            <v>LDL</v>
          </cell>
          <cell r="G148" t="str">
            <v>No</v>
          </cell>
          <cell r="H148" t="str">
            <v>Sue Upton</v>
          </cell>
          <cell r="I148" t="str">
            <v>Michelle Jukes</v>
          </cell>
          <cell r="J148">
            <v>172068.65999999992</v>
          </cell>
          <cell r="L148">
            <v>0</v>
          </cell>
          <cell r="M148">
            <v>0</v>
          </cell>
          <cell r="N148">
            <v>0</v>
          </cell>
          <cell r="O148">
            <v>341.18476578088553</v>
          </cell>
          <cell r="P148">
            <v>1017839.5058165445</v>
          </cell>
          <cell r="Q148">
            <v>0</v>
          </cell>
          <cell r="R148">
            <v>129852.90175540835</v>
          </cell>
          <cell r="S148">
            <v>5616.3782534337215</v>
          </cell>
          <cell r="T148">
            <v>1153308.7858253864</v>
          </cell>
          <cell r="U148">
            <v>43157.042168674692</v>
          </cell>
          <cell r="V148">
            <v>145879</v>
          </cell>
          <cell r="W148">
            <v>335.5</v>
          </cell>
          <cell r="X148">
            <v>3236.1996849367156</v>
          </cell>
          <cell r="Y148">
            <v>14142.142857142857</v>
          </cell>
          <cell r="AA148" t="str">
            <v>Yes</v>
          </cell>
          <cell r="AC148" t="str">
            <v>SIMS</v>
          </cell>
          <cell r="AD148" t="str">
            <v>EBRTY</v>
          </cell>
          <cell r="AE148">
            <v>-4309</v>
          </cell>
          <cell r="AF148">
            <v>1168941.6602935528</v>
          </cell>
          <cell r="AG148">
            <v>1114986.0908773039</v>
          </cell>
          <cell r="AH148" t="str">
            <v>The Trinity Catholic Primary</v>
          </cell>
          <cell r="AQ148">
            <v>41524</v>
          </cell>
          <cell r="AR148">
            <v>131854.07952214763</v>
          </cell>
          <cell r="AT148">
            <v>62011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</row>
        <row r="149">
          <cell r="A149" t="str">
            <v>EBRTV</v>
          </cell>
          <cell r="B149" t="str">
            <v>St Vincent de Paul Catholic Primary</v>
          </cell>
          <cell r="C149">
            <v>137</v>
          </cell>
          <cell r="D149">
            <v>3594</v>
          </cell>
          <cell r="E149" t="str">
            <v>Vol</v>
          </cell>
          <cell r="F149" t="str">
            <v>LDL</v>
          </cell>
          <cell r="G149" t="str">
            <v>No</v>
          </cell>
          <cell r="H149" t="str">
            <v>Sue Upton</v>
          </cell>
          <cell r="I149" t="str">
            <v>Michelle Jukes</v>
          </cell>
          <cell r="J149">
            <v>9188.6300000000047</v>
          </cell>
          <cell r="L149">
            <v>0</v>
          </cell>
          <cell r="M149">
            <v>2800</v>
          </cell>
          <cell r="N149">
            <v>0</v>
          </cell>
          <cell r="O149">
            <v>164.49328317083678</v>
          </cell>
          <cell r="P149">
            <v>606901.51336021989</v>
          </cell>
          <cell r="Q149">
            <v>0</v>
          </cell>
          <cell r="R149">
            <v>13359.437185737708</v>
          </cell>
          <cell r="S149">
            <v>16241.803257640426</v>
          </cell>
          <cell r="T149">
            <v>636502.753803598</v>
          </cell>
          <cell r="U149">
            <v>26211</v>
          </cell>
          <cell r="V149">
            <v>196601</v>
          </cell>
          <cell r="W149">
            <v>193</v>
          </cell>
          <cell r="X149">
            <v>1611.3857352381988</v>
          </cell>
          <cell r="Y149">
            <v>3995.855072463768</v>
          </cell>
          <cell r="AA149" t="str">
            <v>Yes</v>
          </cell>
          <cell r="AC149" t="str">
            <v>SIMS</v>
          </cell>
          <cell r="AD149" t="str">
            <v>EBRTV</v>
          </cell>
          <cell r="AE149">
            <v>-106529</v>
          </cell>
          <cell r="AF149">
            <v>686740.14905124472</v>
          </cell>
          <cell r="AG149">
            <v>745358.58021948405</v>
          </cell>
          <cell r="AH149" t="str">
            <v>St Vincent de Paul Catholic Primary</v>
          </cell>
          <cell r="AQ149">
            <v>28984</v>
          </cell>
          <cell r="AR149">
            <v>200375.12720754716</v>
          </cell>
          <cell r="AT149">
            <v>28071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</row>
        <row r="150">
          <cell r="A150" t="str">
            <v>EBREM</v>
          </cell>
          <cell r="B150" t="str">
            <v>Emmaus C of E and Catholic Primary</v>
          </cell>
          <cell r="C150">
            <v>138</v>
          </cell>
          <cell r="D150">
            <v>3956</v>
          </cell>
          <cell r="E150" t="str">
            <v>Vol</v>
          </cell>
          <cell r="F150" t="str">
            <v>LDL</v>
          </cell>
          <cell r="G150" t="str">
            <v>No</v>
          </cell>
          <cell r="H150" t="str">
            <v>Geoff Smith</v>
          </cell>
          <cell r="I150" t="str">
            <v>Michelle Jukes</v>
          </cell>
          <cell r="J150">
            <v>28439.860000000102</v>
          </cell>
          <cell r="L150">
            <v>0</v>
          </cell>
          <cell r="M150">
            <v>0</v>
          </cell>
          <cell r="N150">
            <v>0</v>
          </cell>
          <cell r="O150">
            <v>433.60657991375149</v>
          </cell>
          <cell r="P150">
            <v>1127249.256288117</v>
          </cell>
          <cell r="Q150">
            <v>0</v>
          </cell>
          <cell r="R150">
            <v>14153.040045865398</v>
          </cell>
          <cell r="S150">
            <v>2133.1216199661858</v>
          </cell>
          <cell r="T150">
            <v>1143535.4179539485</v>
          </cell>
          <cell r="U150">
            <v>49130</v>
          </cell>
          <cell r="V150">
            <v>44654</v>
          </cell>
          <cell r="W150">
            <v>465</v>
          </cell>
          <cell r="X150">
            <v>4162.7464826986798</v>
          </cell>
          <cell r="Y150">
            <v>3414</v>
          </cell>
          <cell r="AA150" t="str">
            <v>Yes</v>
          </cell>
          <cell r="AC150" t="str">
            <v>SIMS</v>
          </cell>
          <cell r="AD150" t="str">
            <v>EBREM</v>
          </cell>
          <cell r="AE150">
            <v>-7408.0500000000466</v>
          </cell>
          <cell r="AF150">
            <v>1185819.5444266666</v>
          </cell>
          <cell r="AG150">
            <v>1227440.9931848452</v>
          </cell>
          <cell r="AH150" t="str">
            <v>Emmaus C of E and Catholic Primary</v>
          </cell>
          <cell r="AQ150">
            <v>52920</v>
          </cell>
          <cell r="AR150">
            <v>40744.766999999993</v>
          </cell>
          <cell r="AT150">
            <v>52667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</row>
        <row r="151">
          <cell r="A151" t="str">
            <v>EBKFA</v>
          </cell>
          <cell r="B151" t="str">
            <v>Faith Primary</v>
          </cell>
          <cell r="C151">
            <v>139</v>
          </cell>
          <cell r="D151">
            <v>3964</v>
          </cell>
          <cell r="E151" t="str">
            <v>Vol</v>
          </cell>
          <cell r="F151" t="str">
            <v>LDL</v>
          </cell>
          <cell r="G151" t="str">
            <v>No</v>
          </cell>
          <cell r="H151" t="str">
            <v>Liz Lowry</v>
          </cell>
          <cell r="I151" t="str">
            <v>Graham Foxley</v>
          </cell>
          <cell r="J151">
            <v>-14605.400000000023</v>
          </cell>
          <cell r="L151">
            <v>0</v>
          </cell>
          <cell r="M151">
            <v>0</v>
          </cell>
          <cell r="N151">
            <v>0</v>
          </cell>
          <cell r="O151">
            <v>78.749653591300756</v>
          </cell>
          <cell r="P151">
            <v>361481.24454535946</v>
          </cell>
          <cell r="Q151">
            <v>0</v>
          </cell>
          <cell r="R151">
            <v>77082.910168090893</v>
          </cell>
          <cell r="S151">
            <v>843.83438343834382</v>
          </cell>
          <cell r="T151">
            <v>439407.98909688869</v>
          </cell>
          <cell r="U151">
            <v>18964.423500000001</v>
          </cell>
          <cell r="V151">
            <v>83650</v>
          </cell>
          <cell r="W151">
            <v>75.5</v>
          </cell>
          <cell r="X151">
            <v>760.93215275137163</v>
          </cell>
          <cell r="Y151">
            <v>3371</v>
          </cell>
          <cell r="AA151" t="str">
            <v>Yes</v>
          </cell>
          <cell r="AC151" t="str">
            <v>SIMS</v>
          </cell>
          <cell r="AD151" t="str">
            <v>EBKFA</v>
          </cell>
          <cell r="AE151">
            <v>-53849</v>
          </cell>
          <cell r="AF151">
            <v>413225.95693730627</v>
          </cell>
          <cell r="AG151">
            <v>415432.23487208458</v>
          </cell>
          <cell r="AH151" t="str">
            <v>Faith Primary</v>
          </cell>
          <cell r="AQ151">
            <v>18644</v>
          </cell>
          <cell r="AR151">
            <v>70810.56593296089</v>
          </cell>
          <cell r="AT151">
            <v>18865</v>
          </cell>
          <cell r="AU151">
            <v>1598</v>
          </cell>
          <cell r="AV151">
            <v>10231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</row>
        <row r="152">
          <cell r="A152" t="str">
            <v>EBMSK</v>
          </cell>
          <cell r="B152" t="str">
            <v>King David Primary</v>
          </cell>
          <cell r="C152">
            <v>140</v>
          </cell>
          <cell r="D152">
            <v>5200</v>
          </cell>
          <cell r="E152" t="str">
            <v>Vol</v>
          </cell>
          <cell r="F152" t="str">
            <v>Outside</v>
          </cell>
          <cell r="G152" t="str">
            <v>No</v>
          </cell>
          <cell r="H152" t="str">
            <v>Dave Collins</v>
          </cell>
          <cell r="I152" t="str">
            <v>Graham Foxley</v>
          </cell>
          <cell r="J152">
            <v>43309.079999999842</v>
          </cell>
          <cell r="L152">
            <v>0</v>
          </cell>
          <cell r="M152">
            <v>0</v>
          </cell>
          <cell r="N152">
            <v>259.48</v>
          </cell>
          <cell r="O152">
            <v>411.13698323837059</v>
          </cell>
          <cell r="P152">
            <v>1013292.2211533589</v>
          </cell>
          <cell r="Q152">
            <v>0</v>
          </cell>
          <cell r="R152">
            <v>11884.759134908963</v>
          </cell>
          <cell r="S152">
            <v>1181.3681368136813</v>
          </cell>
          <cell r="T152">
            <v>1026358.3484250815</v>
          </cell>
          <cell r="U152">
            <v>48197.985401459853</v>
          </cell>
          <cell r="V152">
            <v>52349</v>
          </cell>
          <cell r="W152">
            <v>411</v>
          </cell>
          <cell r="X152">
            <v>3688.2829051007661</v>
          </cell>
          <cell r="Y152">
            <v>2144.8571428571431</v>
          </cell>
          <cell r="AA152" t="str">
            <v>Yes</v>
          </cell>
          <cell r="AC152" t="str">
            <v>SIMS</v>
          </cell>
          <cell r="AD152" t="str">
            <v>EBMSK</v>
          </cell>
          <cell r="AE152">
            <v>13026.20511698199</v>
          </cell>
          <cell r="AF152">
            <v>1070340.0050977282</v>
          </cell>
          <cell r="AG152">
            <v>1115343.7657500247</v>
          </cell>
          <cell r="AH152" t="str">
            <v>King David Primary</v>
          </cell>
          <cell r="AQ152">
            <v>49859.997000000003</v>
          </cell>
          <cell r="AR152">
            <v>48995.184305825234</v>
          </cell>
          <cell r="AT152">
            <v>0</v>
          </cell>
          <cell r="AY152">
            <v>26475</v>
          </cell>
          <cell r="AZ152">
            <v>87156</v>
          </cell>
          <cell r="BA152">
            <v>85222</v>
          </cell>
          <cell r="BB152">
            <v>56819</v>
          </cell>
        </row>
        <row r="153">
          <cell r="A153" t="str">
            <v>ECBWP</v>
          </cell>
          <cell r="B153" t="str">
            <v>The Alsop High</v>
          </cell>
          <cell r="C153">
            <v>141</v>
          </cell>
          <cell r="D153">
            <v>4421</v>
          </cell>
          <cell r="E153" t="str">
            <v>Sec</v>
          </cell>
          <cell r="F153" t="str">
            <v>LDL</v>
          </cell>
          <cell r="G153" t="str">
            <v>No</v>
          </cell>
          <cell r="H153" t="str">
            <v>Julie Goodman</v>
          </cell>
          <cell r="I153" t="str">
            <v>Graham Foxley</v>
          </cell>
          <cell r="J153">
            <v>204082.19999999925</v>
          </cell>
          <cell r="L153">
            <v>22387.39</v>
          </cell>
          <cell r="M153">
            <v>0</v>
          </cell>
          <cell r="N153">
            <v>0</v>
          </cell>
          <cell r="O153">
            <v>2865.7584367628697</v>
          </cell>
          <cell r="P153">
            <v>5319375.80291133</v>
          </cell>
          <cell r="Q153">
            <v>1339288</v>
          </cell>
          <cell r="R153">
            <v>349213.65164608997</v>
          </cell>
          <cell r="S153">
            <v>3429.2970836104555</v>
          </cell>
          <cell r="T153">
            <v>7011306.7516410304</v>
          </cell>
          <cell r="U153">
            <v>182794</v>
          </cell>
          <cell r="V153">
            <v>868080</v>
          </cell>
          <cell r="W153">
            <v>1780</v>
          </cell>
          <cell r="X153">
            <v>15693.106632625346</v>
          </cell>
          <cell r="Y153">
            <v>143278.86842105264</v>
          </cell>
          <cell r="AA153" t="str">
            <v>Yes</v>
          </cell>
          <cell r="AC153" t="str">
            <v>SIMS</v>
          </cell>
          <cell r="AD153" t="str">
            <v>ECBWP</v>
          </cell>
          <cell r="AE153">
            <v>320009.64509472792</v>
          </cell>
          <cell r="AF153">
            <v>7572147.1098546982</v>
          </cell>
          <cell r="AG153">
            <v>7880388.6667898819</v>
          </cell>
          <cell r="AH153" t="str">
            <v>The Alsop High</v>
          </cell>
          <cell r="AQ153">
            <v>200680</v>
          </cell>
          <cell r="AR153">
            <v>1114281.7427495723</v>
          </cell>
          <cell r="AT153">
            <v>319494</v>
          </cell>
          <cell r="AV153">
            <v>231884</v>
          </cell>
          <cell r="AW153">
            <v>183792.66125210118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</row>
        <row r="154">
          <cell r="A154" t="str">
            <v>ECBRP</v>
          </cell>
          <cell r="B154" t="str">
            <v>Anfield Community Comprehensive</v>
          </cell>
          <cell r="C154">
            <v>142</v>
          </cell>
          <cell r="D154">
            <v>4416</v>
          </cell>
          <cell r="E154" t="str">
            <v>Sec</v>
          </cell>
          <cell r="F154" t="str">
            <v>Outside</v>
          </cell>
          <cell r="G154" t="str">
            <v>No</v>
          </cell>
          <cell r="H154" t="str">
            <v>Graham Foxley</v>
          </cell>
          <cell r="I154" t="str">
            <v>Graham Foxley</v>
          </cell>
          <cell r="J154">
            <v>58062.800000001211</v>
          </cell>
          <cell r="L154">
            <v>24503.43</v>
          </cell>
          <cell r="M154">
            <v>0</v>
          </cell>
          <cell r="N154">
            <v>0</v>
          </cell>
          <cell r="O154">
            <v>580.09324920175345</v>
          </cell>
          <cell r="P154">
            <v>1272352.8736380658</v>
          </cell>
          <cell r="Q154">
            <v>136515</v>
          </cell>
          <cell r="R154">
            <v>74366.802925634387</v>
          </cell>
          <cell r="S154">
            <v>4517.1930015145945</v>
          </cell>
          <cell r="T154">
            <v>1487751.8695652147</v>
          </cell>
          <cell r="U154">
            <v>0</v>
          </cell>
          <cell r="V154">
            <v>180116</v>
          </cell>
          <cell r="W154">
            <v>0</v>
          </cell>
          <cell r="X154">
            <v>3252.6119470548824</v>
          </cell>
          <cell r="AA154" t="str">
            <v>Yes</v>
          </cell>
          <cell r="AC154" t="str">
            <v>SIMS</v>
          </cell>
          <cell r="AD154" t="str">
            <v>ECBRP</v>
          </cell>
          <cell r="AE154">
            <v>9543</v>
          </cell>
          <cell r="AF154">
            <v>0</v>
          </cell>
          <cell r="AG154">
            <v>0</v>
          </cell>
          <cell r="AH154" t="str">
            <v>Anfield Community Comprehensive</v>
          </cell>
          <cell r="AQ154">
            <v>0</v>
          </cell>
          <cell r="AR154">
            <v>0</v>
          </cell>
          <cell r="AT154">
            <v>0</v>
          </cell>
          <cell r="AY154">
            <v>104592</v>
          </cell>
          <cell r="AZ154">
            <v>192307</v>
          </cell>
          <cell r="BA154">
            <v>296900</v>
          </cell>
          <cell r="BB154" t="str">
            <v>CLOSED</v>
          </cell>
        </row>
        <row r="155">
          <cell r="A155" t="str">
            <v>ECBAD</v>
          </cell>
          <cell r="B155" t="str">
            <v>Breckfield Community Comprehensive</v>
          </cell>
          <cell r="C155">
            <v>143</v>
          </cell>
          <cell r="D155">
            <v>4417</v>
          </cell>
          <cell r="E155" t="str">
            <v>Sec</v>
          </cell>
          <cell r="F155" t="str">
            <v>Outside</v>
          </cell>
          <cell r="G155" t="str">
            <v>No</v>
          </cell>
          <cell r="H155" t="str">
            <v>Graham Foxley</v>
          </cell>
          <cell r="I155" t="str">
            <v>Graham Foxley</v>
          </cell>
          <cell r="J155">
            <v>175497.24999999977</v>
          </cell>
          <cell r="L155">
            <v>-120.31</v>
          </cell>
          <cell r="M155">
            <v>0</v>
          </cell>
          <cell r="N155">
            <v>-4.7799999999988358</v>
          </cell>
          <cell r="O155">
            <v>243.65663865961324</v>
          </cell>
          <cell r="P155">
            <v>674559.65024600853</v>
          </cell>
          <cell r="Q155">
            <v>0</v>
          </cell>
          <cell r="R155">
            <v>52419.154126537789</v>
          </cell>
          <cell r="S155">
            <v>9478.7863405221433</v>
          </cell>
          <cell r="T155">
            <v>736457.59071306838</v>
          </cell>
          <cell r="U155">
            <v>0</v>
          </cell>
          <cell r="V155">
            <v>113315</v>
          </cell>
          <cell r="W155">
            <v>0</v>
          </cell>
          <cell r="X155">
            <v>1413.6925779057347</v>
          </cell>
          <cell r="AA155" t="str">
            <v>Yes</v>
          </cell>
          <cell r="AC155" t="str">
            <v>SIMS</v>
          </cell>
          <cell r="AD155" t="str">
            <v>ECBAD</v>
          </cell>
          <cell r="AE155">
            <v>-36900</v>
          </cell>
          <cell r="AF155">
            <v>0</v>
          </cell>
          <cell r="AG155">
            <v>0</v>
          </cell>
          <cell r="AH155" t="str">
            <v>Breckfield Community Comprehensive</v>
          </cell>
          <cell r="AQ155">
            <v>0</v>
          </cell>
          <cell r="AR155">
            <v>0</v>
          </cell>
          <cell r="AT155">
            <v>0</v>
          </cell>
          <cell r="AY155">
            <v>45903</v>
          </cell>
          <cell r="AZ155">
            <v>101105</v>
          </cell>
          <cell r="BA155">
            <v>147009</v>
          </cell>
          <cell r="BB155" t="str">
            <v>CLOSED</v>
          </cell>
        </row>
        <row r="156">
          <cell r="A156" t="str">
            <v>ECBBH</v>
          </cell>
          <cell r="B156" t="str">
            <v>Broadgreen High</v>
          </cell>
          <cell r="C156">
            <v>144</v>
          </cell>
          <cell r="D156">
            <v>4425</v>
          </cell>
          <cell r="E156" t="str">
            <v>Sec</v>
          </cell>
          <cell r="F156" t="str">
            <v>Outside</v>
          </cell>
          <cell r="G156" t="str">
            <v>P.F.I.</v>
          </cell>
          <cell r="H156" t="str">
            <v>Liz Lowry</v>
          </cell>
          <cell r="I156" t="str">
            <v>Graham Foxley</v>
          </cell>
          <cell r="J156">
            <v>329173.21999999881</v>
          </cell>
          <cell r="L156">
            <v>109367.12</v>
          </cell>
          <cell r="M156">
            <v>0</v>
          </cell>
          <cell r="N156">
            <v>6135</v>
          </cell>
          <cell r="O156">
            <v>1970.643924323901</v>
          </cell>
          <cell r="P156">
            <v>3995908.245107288</v>
          </cell>
          <cell r="Q156">
            <v>688768</v>
          </cell>
          <cell r="R156">
            <v>631145.44183196849</v>
          </cell>
          <cell r="S156">
            <v>103052.27507796908</v>
          </cell>
          <cell r="T156">
            <v>5418873.9620172251</v>
          </cell>
          <cell r="U156">
            <v>130070</v>
          </cell>
          <cell r="V156">
            <v>677932</v>
          </cell>
          <cell r="W156">
            <v>1167</v>
          </cell>
          <cell r="X156">
            <v>10876.853712857841</v>
          </cell>
          <cell r="Y156">
            <v>103478.08484848484</v>
          </cell>
          <cell r="AA156" t="str">
            <v>Yes</v>
          </cell>
          <cell r="AC156" t="str">
            <v>SIMS</v>
          </cell>
          <cell r="AD156" t="str">
            <v>ECBBH</v>
          </cell>
          <cell r="AE156">
            <v>16336</v>
          </cell>
          <cell r="AF156">
            <v>5634334.711421676</v>
          </cell>
          <cell r="AG156">
            <v>5526633.2652176199</v>
          </cell>
          <cell r="AH156" t="str">
            <v>Broadgreen High</v>
          </cell>
          <cell r="AQ156">
            <v>135702</v>
          </cell>
          <cell r="AR156">
            <v>603303.47687654314</v>
          </cell>
          <cell r="AT156">
            <v>0</v>
          </cell>
          <cell r="AY156">
            <v>139632</v>
          </cell>
          <cell r="AZ156">
            <v>459016</v>
          </cell>
          <cell r="BA156">
            <v>448986</v>
          </cell>
          <cell r="BB156">
            <v>299321</v>
          </cell>
        </row>
        <row r="157">
          <cell r="A157" t="str">
            <v>ECBDQ</v>
          </cell>
          <cell r="B157" t="str">
            <v>Calderstones</v>
          </cell>
          <cell r="C157">
            <v>145</v>
          </cell>
          <cell r="D157">
            <v>4427</v>
          </cell>
          <cell r="E157" t="str">
            <v>Sec</v>
          </cell>
          <cell r="F157" t="str">
            <v>Outside</v>
          </cell>
          <cell r="G157" t="str">
            <v>P.F.I.</v>
          </cell>
          <cell r="H157" t="str">
            <v>Dave Collins</v>
          </cell>
          <cell r="I157" t="str">
            <v>Graham Foxley</v>
          </cell>
          <cell r="J157">
            <v>133200.26000000071</v>
          </cell>
          <cell r="L157">
            <v>233099.57</v>
          </cell>
          <cell r="M157">
            <v>0</v>
          </cell>
          <cell r="N157">
            <v>0</v>
          </cell>
          <cell r="O157">
            <v>2407.3362258488633</v>
          </cell>
          <cell r="P157">
            <v>4380480.589345511</v>
          </cell>
          <cell r="Q157">
            <v>1030009</v>
          </cell>
          <cell r="R157">
            <v>108090.57363853064</v>
          </cell>
          <cell r="S157">
            <v>153910.80647085654</v>
          </cell>
          <cell r="T157">
            <v>5672490.9694548976</v>
          </cell>
          <cell r="U157">
            <v>154472</v>
          </cell>
          <cell r="V157">
            <v>554549</v>
          </cell>
          <cell r="W157">
            <v>1466</v>
          </cell>
          <cell r="X157">
            <v>13105.937313270682</v>
          </cell>
          <cell r="Y157">
            <v>65866.569169960479</v>
          </cell>
          <cell r="AA157" t="str">
            <v>Yes</v>
          </cell>
          <cell r="AC157" t="str">
            <v>CMIS</v>
          </cell>
          <cell r="AD157" t="str">
            <v>ECBDQ</v>
          </cell>
          <cell r="AE157">
            <v>54644</v>
          </cell>
          <cell r="AF157">
            <v>6033753.5502710836</v>
          </cell>
          <cell r="AG157">
            <v>6248049.0313682947</v>
          </cell>
          <cell r="AH157" t="str">
            <v>Calderstones</v>
          </cell>
          <cell r="AQ157">
            <v>167396</v>
          </cell>
          <cell r="AR157">
            <v>489806.23733333335</v>
          </cell>
          <cell r="AT157">
            <v>0</v>
          </cell>
          <cell r="AY157">
            <v>145873</v>
          </cell>
          <cell r="AZ157">
            <v>482947</v>
          </cell>
          <cell r="BA157">
            <v>471615</v>
          </cell>
          <cell r="BB157">
            <v>314415</v>
          </cell>
        </row>
        <row r="158">
          <cell r="A158" t="str">
            <v>ECBEH</v>
          </cell>
          <cell r="B158" t="str">
            <v>Childwall</v>
          </cell>
          <cell r="C158">
            <v>146</v>
          </cell>
          <cell r="D158">
            <v>4426</v>
          </cell>
          <cell r="E158" t="str">
            <v>Sec</v>
          </cell>
          <cell r="F158" t="str">
            <v>Outside</v>
          </cell>
          <cell r="G158" t="str">
            <v>No</v>
          </cell>
          <cell r="H158" t="str">
            <v>No</v>
          </cell>
          <cell r="I158">
            <v>0</v>
          </cell>
          <cell r="J158">
            <v>447035.88000000082</v>
          </cell>
          <cell r="L158">
            <v>467385</v>
          </cell>
          <cell r="M158">
            <v>0</v>
          </cell>
          <cell r="N158">
            <v>-470349.7</v>
          </cell>
          <cell r="O158">
            <v>2180.3643496669001</v>
          </cell>
          <cell r="P158">
            <v>3577331.6907232474</v>
          </cell>
          <cell r="Q158">
            <v>1533172</v>
          </cell>
          <cell r="R158">
            <v>155219.16300195068</v>
          </cell>
          <cell r="S158">
            <v>130709.37817339748</v>
          </cell>
          <cell r="T158">
            <v>5396432.2318985965</v>
          </cell>
          <cell r="U158">
            <v>138008</v>
          </cell>
          <cell r="V158">
            <v>812567</v>
          </cell>
          <cell r="W158">
            <v>1304</v>
          </cell>
          <cell r="X158">
            <v>11601.97729371503</v>
          </cell>
          <cell r="Y158">
            <v>90694.260869565216</v>
          </cell>
          <cell r="AA158" t="str">
            <v>No</v>
          </cell>
          <cell r="AC158" t="str">
            <v>CMIS</v>
          </cell>
          <cell r="AD158" t="str">
            <v>ECBEH</v>
          </cell>
          <cell r="AE158">
            <v>105325.28642371669</v>
          </cell>
          <cell r="AF158">
            <v>5826208.9553642012</v>
          </cell>
          <cell r="AG158">
            <v>5932528.2540598726</v>
          </cell>
          <cell r="AH158" t="str">
            <v>Childwall</v>
          </cell>
          <cell r="AQ158">
            <v>150224</v>
          </cell>
          <cell r="AR158">
            <v>782926.97883333336</v>
          </cell>
          <cell r="AT158">
            <v>0</v>
          </cell>
          <cell r="AY158">
            <v>135812</v>
          </cell>
          <cell r="AZ158">
            <v>462503</v>
          </cell>
          <cell r="BA158">
            <v>448736</v>
          </cell>
          <cell r="BB158">
            <v>299155</v>
          </cell>
        </row>
        <row r="159">
          <cell r="A159" t="str">
            <v>ECBGS</v>
          </cell>
          <cell r="B159" t="str">
            <v>Croxteth Comprehensive</v>
          </cell>
          <cell r="C159">
            <v>147</v>
          </cell>
          <cell r="D159">
            <v>4423</v>
          </cell>
          <cell r="E159" t="str">
            <v>Sec</v>
          </cell>
          <cell r="F159" t="str">
            <v>LDL</v>
          </cell>
          <cell r="G159" t="str">
            <v>No</v>
          </cell>
          <cell r="H159" t="str">
            <v>Sue Upton</v>
          </cell>
          <cell r="I159" t="str">
            <v>Michelle Jukes</v>
          </cell>
          <cell r="J159">
            <v>-242629.46999999997</v>
          </cell>
          <cell r="L159">
            <v>17742.810000000001</v>
          </cell>
          <cell r="M159">
            <v>0</v>
          </cell>
          <cell r="N159">
            <v>0</v>
          </cell>
          <cell r="O159">
            <v>905.67059558732535</v>
          </cell>
          <cell r="P159">
            <v>1950217.7997383191</v>
          </cell>
          <cell r="Q159">
            <v>361353</v>
          </cell>
          <cell r="R159">
            <v>113797.07588555284</v>
          </cell>
          <cell r="S159">
            <v>2079.1620701091056</v>
          </cell>
          <cell r="T159">
            <v>2427447.0376939811</v>
          </cell>
          <cell r="U159">
            <v>93276.698359322036</v>
          </cell>
          <cell r="V159">
            <v>315950</v>
          </cell>
          <cell r="W159">
            <v>557</v>
          </cell>
          <cell r="X159">
            <v>5031.1043511325979</v>
          </cell>
          <cell r="Y159">
            <v>62541.533333333333</v>
          </cell>
          <cell r="AA159" t="str">
            <v>Yes</v>
          </cell>
          <cell r="AC159" t="str">
            <v>SIMS</v>
          </cell>
          <cell r="AD159" t="str">
            <v>ECBGS</v>
          </cell>
          <cell r="AE159">
            <v>-518724.49964906636</v>
          </cell>
          <cell r="AF159">
            <v>2525155.0466916431</v>
          </cell>
          <cell r="AG159">
            <v>2491976.5138155809</v>
          </cell>
          <cell r="AH159" t="str">
            <v>Croxteth Comprehensive</v>
          </cell>
          <cell r="AQ159">
            <v>95867.367371227112</v>
          </cell>
          <cell r="AR159">
            <v>315212.19367971527</v>
          </cell>
          <cell r="AT159">
            <v>111694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</row>
        <row r="160">
          <cell r="A160" t="str">
            <v>ECBKF</v>
          </cell>
          <cell r="B160" t="str">
            <v>Fazakerley High</v>
          </cell>
          <cell r="C160">
            <v>148</v>
          </cell>
          <cell r="D160">
            <v>4420</v>
          </cell>
          <cell r="E160" t="str">
            <v>Sec</v>
          </cell>
          <cell r="F160" t="str">
            <v>LDL</v>
          </cell>
          <cell r="G160" t="str">
            <v>P.F.I.</v>
          </cell>
          <cell r="H160" t="str">
            <v>Sue Upton</v>
          </cell>
          <cell r="I160" t="str">
            <v>Michelle Jukes</v>
          </cell>
          <cell r="J160">
            <v>309403.81000000052</v>
          </cell>
          <cell r="L160">
            <v>0</v>
          </cell>
          <cell r="M160">
            <v>0</v>
          </cell>
          <cell r="N160">
            <v>0</v>
          </cell>
          <cell r="O160">
            <v>1232.8642887870369</v>
          </cell>
          <cell r="P160">
            <v>2728681.3868144816</v>
          </cell>
          <cell r="Q160">
            <v>270972</v>
          </cell>
          <cell r="R160">
            <v>59548.677288649429</v>
          </cell>
          <cell r="S160">
            <v>9713.8546166784254</v>
          </cell>
          <cell r="T160">
            <v>3068915.9187198095</v>
          </cell>
          <cell r="U160">
            <v>101331.34307496823</v>
          </cell>
          <cell r="V160">
            <v>411045</v>
          </cell>
          <cell r="W160">
            <v>754</v>
          </cell>
          <cell r="X160">
            <v>7009.5279482861642</v>
          </cell>
          <cell r="Y160">
            <v>61754.794117647063</v>
          </cell>
          <cell r="AA160" t="str">
            <v>Yes</v>
          </cell>
          <cell r="AC160" t="str">
            <v>SIMS</v>
          </cell>
          <cell r="AD160" t="str">
            <v>ECBKF</v>
          </cell>
          <cell r="AE160">
            <v>89461.708566845628</v>
          </cell>
          <cell r="AF160">
            <v>3199728.9643443599</v>
          </cell>
          <cell r="AG160">
            <v>3227026.8720053108</v>
          </cell>
          <cell r="AH160" t="str">
            <v>Fazakerley High</v>
          </cell>
          <cell r="AQ160">
            <v>101188.72859212197</v>
          </cell>
          <cell r="AR160">
            <v>402660.66755555547</v>
          </cell>
          <cell r="AT160">
            <v>141466</v>
          </cell>
          <cell r="AU160">
            <v>114681</v>
          </cell>
          <cell r="AV160">
            <v>125697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</row>
        <row r="161">
          <cell r="A161" t="str">
            <v>ECBLG</v>
          </cell>
          <cell r="B161" t="str">
            <v>Gateacre Community Comprehensive</v>
          </cell>
          <cell r="C161">
            <v>149</v>
          </cell>
          <cell r="D161">
            <v>4429</v>
          </cell>
          <cell r="E161" t="str">
            <v>Sec</v>
          </cell>
          <cell r="F161" t="str">
            <v>LDL</v>
          </cell>
          <cell r="G161" t="str">
            <v>No</v>
          </cell>
          <cell r="H161" t="str">
            <v>Michelle Jukes</v>
          </cell>
          <cell r="I161" t="str">
            <v>Michelle Jukes</v>
          </cell>
          <cell r="J161">
            <v>586564.9299999997</v>
          </cell>
          <cell r="L161">
            <v>98379.66</v>
          </cell>
          <cell r="M161">
            <v>0</v>
          </cell>
          <cell r="N161">
            <v>100000</v>
          </cell>
          <cell r="O161">
            <v>2768.1849811533834</v>
          </cell>
          <cell r="P161">
            <v>5031569.9479356064</v>
          </cell>
          <cell r="Q161">
            <v>1321211</v>
          </cell>
          <cell r="R161">
            <v>288344.1777141809</v>
          </cell>
          <cell r="S161">
            <v>8546.2629340975982</v>
          </cell>
          <cell r="T161">
            <v>6649671.3885838855</v>
          </cell>
          <cell r="U161">
            <v>174464</v>
          </cell>
          <cell r="V161">
            <v>770294</v>
          </cell>
          <cell r="W161">
            <v>1621</v>
          </cell>
          <cell r="X161">
            <v>14932.174479873975</v>
          </cell>
          <cell r="Y161">
            <v>94193.272727272735</v>
          </cell>
          <cell r="AA161" t="str">
            <v>Yes</v>
          </cell>
          <cell r="AC161" t="str">
            <v>SIMS</v>
          </cell>
          <cell r="AD161" t="str">
            <v>ECBLG</v>
          </cell>
          <cell r="AE161">
            <v>146732.57413407182</v>
          </cell>
          <cell r="AF161">
            <v>6845132.6081286566</v>
          </cell>
          <cell r="AG161">
            <v>6866892.2001284584</v>
          </cell>
          <cell r="AH161" t="str">
            <v>Gateacre Community Comprehensive</v>
          </cell>
          <cell r="AQ161">
            <v>183826</v>
          </cell>
          <cell r="AR161">
            <v>747165.7632110311</v>
          </cell>
          <cell r="AT161">
            <v>306255</v>
          </cell>
          <cell r="AU161">
            <v>126430</v>
          </cell>
          <cell r="AV161">
            <v>138654</v>
          </cell>
          <cell r="AW161">
            <v>196214.30352600291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</row>
        <row r="162">
          <cell r="A162" t="str">
            <v>ECCHP</v>
          </cell>
          <cell r="B162" t="str">
            <v>Holly Lodge Girls College</v>
          </cell>
          <cell r="C162">
            <v>150</v>
          </cell>
          <cell r="D162">
            <v>4404</v>
          </cell>
          <cell r="E162" t="str">
            <v>Sec</v>
          </cell>
          <cell r="F162" t="str">
            <v>Outside</v>
          </cell>
          <cell r="G162" t="str">
            <v>No</v>
          </cell>
          <cell r="H162" t="str">
            <v>Geoff Smith</v>
          </cell>
          <cell r="I162" t="str">
            <v>Michelle Jukes</v>
          </cell>
          <cell r="J162">
            <v>-39081.419999999925</v>
          </cell>
          <cell r="L162">
            <v>63060.61</v>
          </cell>
          <cell r="M162">
            <v>0</v>
          </cell>
          <cell r="N162">
            <v>1430.53</v>
          </cell>
          <cell r="O162">
            <v>2317.2521318249896</v>
          </cell>
          <cell r="P162">
            <v>4528885.6663802098</v>
          </cell>
          <cell r="Q162">
            <v>847237</v>
          </cell>
          <cell r="R162">
            <v>115696.82174208247</v>
          </cell>
          <cell r="S162">
            <v>35041.516306987251</v>
          </cell>
          <cell r="T162">
            <v>5526861.0044292789</v>
          </cell>
          <cell r="U162">
            <v>149866</v>
          </cell>
          <cell r="V162">
            <v>742305</v>
          </cell>
          <cell r="W162">
            <v>1416</v>
          </cell>
          <cell r="X162">
            <v>12685.186593514041</v>
          </cell>
          <cell r="Y162">
            <v>98468.755102040814</v>
          </cell>
          <cell r="AA162" t="str">
            <v>Yes</v>
          </cell>
          <cell r="AC162" t="str">
            <v>SIMS</v>
          </cell>
          <cell r="AD162" t="str">
            <v>ECCHP</v>
          </cell>
          <cell r="AE162">
            <v>29056.221373073757</v>
          </cell>
          <cell r="AF162">
            <v>5764096.3831302999</v>
          </cell>
          <cell r="AG162">
            <v>5931772.2790346434</v>
          </cell>
          <cell r="AH162" t="str">
            <v>Holly Lodge Girls College</v>
          </cell>
          <cell r="AQ162">
            <v>162096</v>
          </cell>
          <cell r="AR162">
            <v>737630.3174707127</v>
          </cell>
          <cell r="AT162">
            <v>0</v>
          </cell>
          <cell r="AY162">
            <v>143776</v>
          </cell>
          <cell r="AZ162">
            <v>468910</v>
          </cell>
          <cell r="BA162">
            <v>459515</v>
          </cell>
          <cell r="BB162">
            <v>306340</v>
          </cell>
        </row>
        <row r="163">
          <cell r="A163" t="str">
            <v>ECBPA</v>
          </cell>
          <cell r="B163" t="str">
            <v>New Heys Community Comprehensive</v>
          </cell>
          <cell r="C163">
            <v>151</v>
          </cell>
          <cell r="D163">
            <v>4428</v>
          </cell>
          <cell r="E163" t="str">
            <v>Sec</v>
          </cell>
          <cell r="F163" t="str">
            <v>Outside</v>
          </cell>
          <cell r="G163" t="str">
            <v>No</v>
          </cell>
          <cell r="H163" t="str">
            <v>Karen Twamley</v>
          </cell>
          <cell r="I163" t="str">
            <v>Michelle Jukes</v>
          </cell>
          <cell r="J163">
            <v>22285.939999999013</v>
          </cell>
          <cell r="L163">
            <v>1032.6300000000001</v>
          </cell>
          <cell r="M163">
            <v>0</v>
          </cell>
          <cell r="N163">
            <v>0</v>
          </cell>
          <cell r="O163">
            <v>1561.7795866333797</v>
          </cell>
          <cell r="P163">
            <v>3265582.17867393</v>
          </cell>
          <cell r="Q163">
            <v>476403</v>
          </cell>
          <cell r="R163">
            <v>172048.20499428513</v>
          </cell>
          <cell r="S163">
            <v>30451.515767912402</v>
          </cell>
          <cell r="T163">
            <v>3944484.8994361274</v>
          </cell>
          <cell r="U163">
            <v>108118</v>
          </cell>
          <cell r="V163">
            <v>571351</v>
          </cell>
          <cell r="W163">
            <v>997</v>
          </cell>
          <cell r="X163">
            <v>8871.5736867836385</v>
          </cell>
          <cell r="Y163">
            <v>68551.933333333334</v>
          </cell>
          <cell r="AA163" t="str">
            <v>Yes</v>
          </cell>
          <cell r="AC163" t="str">
            <v>SIMS</v>
          </cell>
          <cell r="AD163" t="str">
            <v>ECBPA</v>
          </cell>
          <cell r="AE163">
            <v>-16343.672655956354</v>
          </cell>
          <cell r="AF163">
            <v>4047958.9782827524</v>
          </cell>
          <cell r="AG163">
            <v>4052826.5344985072</v>
          </cell>
          <cell r="AH163" t="str">
            <v>New Heys Community Comprehensive</v>
          </cell>
          <cell r="AQ163">
            <v>117682</v>
          </cell>
          <cell r="AR163">
            <v>567479.16558425827</v>
          </cell>
          <cell r="AT163">
            <v>0</v>
          </cell>
          <cell r="AY163">
            <v>101271</v>
          </cell>
          <cell r="AZ163">
            <v>328392</v>
          </cell>
          <cell r="BA163">
            <v>322247</v>
          </cell>
          <cell r="BB163">
            <v>214826</v>
          </cell>
        </row>
        <row r="164">
          <cell r="A164" t="str">
            <v>ECBTP</v>
          </cell>
          <cell r="B164" t="str">
            <v>Parklands High</v>
          </cell>
          <cell r="C164">
            <v>152</v>
          </cell>
          <cell r="D164">
            <v>4431</v>
          </cell>
          <cell r="E164" t="str">
            <v>Sec</v>
          </cell>
          <cell r="F164" t="str">
            <v>Outside</v>
          </cell>
          <cell r="G164" t="str">
            <v>P.F.I.</v>
          </cell>
          <cell r="H164" t="str">
            <v>Michelle Jukes</v>
          </cell>
          <cell r="I164" t="str">
            <v>Michelle Jukes</v>
          </cell>
          <cell r="J164">
            <v>187165.5299999998</v>
          </cell>
          <cell r="L164">
            <v>21342</v>
          </cell>
          <cell r="M164">
            <v>0</v>
          </cell>
          <cell r="N164">
            <v>0</v>
          </cell>
          <cell r="O164">
            <v>1116.8993125641623</v>
          </cell>
          <cell r="P164">
            <v>2478782.2230721987</v>
          </cell>
          <cell r="Q164">
            <v>288874</v>
          </cell>
          <cell r="R164">
            <v>329364.87379040383</v>
          </cell>
          <cell r="S164">
            <v>2922.9964535474492</v>
          </cell>
          <cell r="T164">
            <v>3099944.0933161499</v>
          </cell>
          <cell r="U164">
            <v>95343.592966751909</v>
          </cell>
          <cell r="V164">
            <v>767453</v>
          </cell>
          <cell r="W164">
            <v>707</v>
          </cell>
          <cell r="X164">
            <v>6490.3036558205222</v>
          </cell>
          <cell r="Y164">
            <v>79689</v>
          </cell>
          <cell r="AA164" t="str">
            <v>Yes</v>
          </cell>
          <cell r="AC164" t="str">
            <v>SIMS</v>
          </cell>
          <cell r="AD164" t="str">
            <v>ECBTP</v>
          </cell>
          <cell r="AE164">
            <v>-23229.000338195357</v>
          </cell>
          <cell r="AF164">
            <v>3292873.1936272783</v>
          </cell>
          <cell r="AG164">
            <v>3209198.6575275408</v>
          </cell>
          <cell r="AH164" t="str">
            <v>Parklands High</v>
          </cell>
          <cell r="AQ164">
            <v>96416.570035739118</v>
          </cell>
          <cell r="AR164">
            <v>763744.45578896545</v>
          </cell>
          <cell r="AT164">
            <v>0</v>
          </cell>
          <cell r="AY164">
            <v>83599</v>
          </cell>
          <cell r="AZ164">
            <v>260118</v>
          </cell>
          <cell r="BA164">
            <v>257788</v>
          </cell>
          <cell r="BB164">
            <v>171857</v>
          </cell>
        </row>
        <row r="165">
          <cell r="A165" t="str">
            <v>ECBSS</v>
          </cell>
          <cell r="B165" t="str">
            <v>Shorefields</v>
          </cell>
          <cell r="C165">
            <v>153</v>
          </cell>
          <cell r="D165">
            <v>4419</v>
          </cell>
          <cell r="E165" t="str">
            <v>Sec</v>
          </cell>
          <cell r="F165" t="str">
            <v>Outside</v>
          </cell>
          <cell r="G165" t="str">
            <v>P.F.I.</v>
          </cell>
          <cell r="H165" t="str">
            <v>Dave Collins</v>
          </cell>
          <cell r="I165" t="str">
            <v>Graham Foxley</v>
          </cell>
          <cell r="J165">
            <v>78062.299999998417</v>
          </cell>
          <cell r="L165">
            <v>2686.88</v>
          </cell>
          <cell r="M165">
            <v>0</v>
          </cell>
          <cell r="N165">
            <v>0</v>
          </cell>
          <cell r="O165">
            <v>1460.1339564683612</v>
          </cell>
          <cell r="P165">
            <v>3481531.9918009639</v>
          </cell>
          <cell r="Q165">
            <v>318383</v>
          </cell>
          <cell r="R165">
            <v>194449.70171238302</v>
          </cell>
          <cell r="S165">
            <v>204977.14156898155</v>
          </cell>
          <cell r="T165">
            <v>4199341.8350823279</v>
          </cell>
          <cell r="U165">
            <v>104198</v>
          </cell>
          <cell r="V165">
            <v>829687</v>
          </cell>
          <cell r="W165">
            <v>915</v>
          </cell>
          <cell r="X165">
            <v>8513.4879678418165</v>
          </cell>
          <cell r="Y165">
            <v>123527.77483443709</v>
          </cell>
          <cell r="AA165" t="str">
            <v>Yes</v>
          </cell>
          <cell r="AC165" t="str">
            <v>SIMS</v>
          </cell>
          <cell r="AD165" t="str">
            <v>ECBSS</v>
          </cell>
          <cell r="AE165">
            <v>10127.262385298964</v>
          </cell>
          <cell r="AF165">
            <v>4449356.4445441728</v>
          </cell>
          <cell r="AG165">
            <v>4417029.5613617245</v>
          </cell>
          <cell r="AH165" t="str">
            <v>Shorefields</v>
          </cell>
          <cell r="AQ165">
            <v>108990</v>
          </cell>
          <cell r="AR165">
            <v>756027.2387066246</v>
          </cell>
          <cell r="AT165">
            <v>0</v>
          </cell>
          <cell r="AY165">
            <v>106710</v>
          </cell>
          <cell r="AZ165">
            <v>358014</v>
          </cell>
          <cell r="BA165">
            <v>348544</v>
          </cell>
          <cell r="BB165">
            <v>232359</v>
          </cell>
        </row>
        <row r="166">
          <cell r="A166" t="str">
            <v>ECCWQ</v>
          </cell>
          <cell r="B166" t="str">
            <v>West Derby</v>
          </cell>
          <cell r="C166">
            <v>154</v>
          </cell>
          <cell r="D166">
            <v>4306</v>
          </cell>
          <cell r="E166" t="str">
            <v>Sec</v>
          </cell>
          <cell r="F166" t="str">
            <v>LDL</v>
          </cell>
          <cell r="G166" t="str">
            <v>No</v>
          </cell>
          <cell r="H166" t="str">
            <v>Michelle Jukes</v>
          </cell>
          <cell r="I166" t="str">
            <v>Michelle Jukes</v>
          </cell>
          <cell r="J166">
            <v>339965.55000000075</v>
          </cell>
          <cell r="L166">
            <v>48708.39</v>
          </cell>
          <cell r="M166">
            <v>0</v>
          </cell>
          <cell r="N166">
            <v>0</v>
          </cell>
          <cell r="O166">
            <v>1944.11817599816</v>
          </cell>
          <cell r="P166">
            <v>3950538.0026210155</v>
          </cell>
          <cell r="Q166">
            <v>608559</v>
          </cell>
          <cell r="R166">
            <v>131660.92221810177</v>
          </cell>
          <cell r="S166">
            <v>14716.013140334981</v>
          </cell>
          <cell r="T166">
            <v>4705473.9379794523</v>
          </cell>
          <cell r="U166">
            <v>130854</v>
          </cell>
          <cell r="V166">
            <v>424831</v>
          </cell>
          <cell r="W166">
            <v>1116</v>
          </cell>
          <cell r="X166">
            <v>10948.470856646205</v>
          </cell>
          <cell r="Y166">
            <v>74896.470270270278</v>
          </cell>
          <cell r="AA166" t="str">
            <v>Yes</v>
          </cell>
          <cell r="AC166" t="str">
            <v>SIMS</v>
          </cell>
          <cell r="AD166" t="str">
            <v>ECCWQ</v>
          </cell>
          <cell r="AE166">
            <v>-55796.200295628048</v>
          </cell>
          <cell r="AF166">
            <v>4681465.2390879812</v>
          </cell>
          <cell r="AG166">
            <v>4429831.3024492683</v>
          </cell>
          <cell r="AH166" t="str">
            <v>West Derby</v>
          </cell>
          <cell r="AQ166">
            <v>130296</v>
          </cell>
          <cell r="AR166">
            <v>395382.39765167615</v>
          </cell>
          <cell r="AT166">
            <v>218312</v>
          </cell>
          <cell r="AU166">
            <v>141655</v>
          </cell>
          <cell r="AV166">
            <v>175387</v>
          </cell>
          <cell r="AW166">
            <v>149579.10079728928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</row>
        <row r="167">
          <cell r="A167" t="str">
            <v>ECDAR</v>
          </cell>
          <cell r="B167" t="str">
            <v>Archbishop Blanch C of E VA High</v>
          </cell>
          <cell r="C167">
            <v>155</v>
          </cell>
          <cell r="D167">
            <v>4781</v>
          </cell>
          <cell r="E167" t="str">
            <v>Sec</v>
          </cell>
          <cell r="F167" t="str">
            <v>Outside</v>
          </cell>
          <cell r="G167" t="str">
            <v>No</v>
          </cell>
          <cell r="H167" t="str">
            <v>Liz Lowry</v>
          </cell>
          <cell r="I167" t="str">
            <v>Graham Foxley</v>
          </cell>
          <cell r="J167">
            <v>283278.55000000121</v>
          </cell>
          <cell r="L167">
            <v>0</v>
          </cell>
          <cell r="M167">
            <v>0</v>
          </cell>
          <cell r="N167">
            <v>36591.839999999997</v>
          </cell>
          <cell r="O167">
            <v>1491.0102002489793</v>
          </cell>
          <cell r="P167">
            <v>2610874.7832089411</v>
          </cell>
          <cell r="Q167">
            <v>783627</v>
          </cell>
          <cell r="R167">
            <v>26824.980140069551</v>
          </cell>
          <cell r="S167">
            <v>22594.09679479833</v>
          </cell>
          <cell r="T167">
            <v>3443920.8601438091</v>
          </cell>
          <cell r="U167">
            <v>106486.46361020883</v>
          </cell>
          <cell r="V167">
            <v>374760</v>
          </cell>
          <cell r="W167">
            <v>889</v>
          </cell>
          <cell r="X167">
            <v>7913.6943886142644</v>
          </cell>
          <cell r="Y167">
            <v>23644.125</v>
          </cell>
          <cell r="AA167" t="str">
            <v>Yes</v>
          </cell>
          <cell r="AC167" t="str">
            <v>SIMS</v>
          </cell>
          <cell r="AD167" t="str">
            <v>ECDAR</v>
          </cell>
          <cell r="AE167">
            <v>84176</v>
          </cell>
          <cell r="AF167">
            <v>3591545.8523988193</v>
          </cell>
          <cell r="AG167">
            <v>3728622.5124346931</v>
          </cell>
          <cell r="AH167" t="str">
            <v>Archbishop Blanch C of E VA High</v>
          </cell>
          <cell r="AQ167">
            <v>111051.04682919258</v>
          </cell>
          <cell r="AR167">
            <v>303526.19244230771</v>
          </cell>
          <cell r="AT167">
            <v>0</v>
          </cell>
          <cell r="AY167">
            <v>85780</v>
          </cell>
          <cell r="AZ167">
            <v>295999</v>
          </cell>
          <cell r="BA167">
            <v>286334</v>
          </cell>
          <cell r="BB167">
            <v>190888</v>
          </cell>
        </row>
        <row r="168">
          <cell r="A168" t="str">
            <v>ECDSH</v>
          </cell>
          <cell r="B168" t="str">
            <v>St Hilda's C of E High</v>
          </cell>
          <cell r="C168">
            <v>156</v>
          </cell>
          <cell r="D168">
            <v>5403</v>
          </cell>
          <cell r="E168" t="str">
            <v>Sec</v>
          </cell>
          <cell r="F168" t="str">
            <v>Outside</v>
          </cell>
          <cell r="G168" t="str">
            <v>No</v>
          </cell>
          <cell r="H168" t="str">
            <v>No</v>
          </cell>
          <cell r="I168">
            <v>0</v>
          </cell>
          <cell r="J168">
            <v>200605.31999999937</v>
          </cell>
          <cell r="L168">
            <v>0</v>
          </cell>
          <cell r="M168">
            <v>0</v>
          </cell>
          <cell r="N168">
            <v>17706.740000000002</v>
          </cell>
          <cell r="O168">
            <v>1491.8822144241262</v>
          </cell>
          <cell r="P168">
            <v>2381826.3192974087</v>
          </cell>
          <cell r="Q168">
            <v>831639</v>
          </cell>
          <cell r="R168">
            <v>7810.5706607621605</v>
          </cell>
          <cell r="S168">
            <v>15283.161547371494</v>
          </cell>
          <cell r="T168">
            <v>3236559.0515055424</v>
          </cell>
          <cell r="U168">
            <v>104071.41066666666</v>
          </cell>
          <cell r="V168">
            <v>200132</v>
          </cell>
          <cell r="W168">
            <v>879</v>
          </cell>
          <cell r="X168">
            <v>7788.3643869846273</v>
          </cell>
          <cell r="Y168">
            <v>17968.534883720931</v>
          </cell>
          <cell r="AA168" t="str">
            <v>No</v>
          </cell>
          <cell r="AC168" t="str">
            <v>SIMS</v>
          </cell>
          <cell r="AD168" t="str">
            <v>ECDSH</v>
          </cell>
          <cell r="AE168">
            <v>60074.116578734014</v>
          </cell>
          <cell r="AF168">
            <v>3391032.202649984</v>
          </cell>
          <cell r="AG168">
            <v>3488496.4092117008</v>
          </cell>
          <cell r="AH168" t="str">
            <v>St Hilda's C of E High</v>
          </cell>
          <cell r="AQ168">
            <v>109038.48789093332</v>
          </cell>
          <cell r="AR168">
            <v>119685.06535517241</v>
          </cell>
          <cell r="AT168">
            <v>0</v>
          </cell>
          <cell r="AY168">
            <v>81594</v>
          </cell>
          <cell r="AZ168">
            <v>277158</v>
          </cell>
          <cell r="BA168">
            <v>269064</v>
          </cell>
          <cell r="BB168">
            <v>179379</v>
          </cell>
        </row>
        <row r="169">
          <cell r="A169" t="str">
            <v>ECDSM</v>
          </cell>
          <cell r="B169" t="str">
            <v>St Margaret's C of E VA High</v>
          </cell>
          <cell r="C169">
            <v>157</v>
          </cell>
          <cell r="D169">
            <v>5402</v>
          </cell>
          <cell r="E169" t="str">
            <v>Sec</v>
          </cell>
          <cell r="F169" t="str">
            <v>Outside</v>
          </cell>
          <cell r="G169" t="str">
            <v>No</v>
          </cell>
          <cell r="H169" t="str">
            <v>No</v>
          </cell>
          <cell r="I169">
            <v>0</v>
          </cell>
          <cell r="J169">
            <v>455099.85000000009</v>
          </cell>
          <cell r="L169">
            <v>0</v>
          </cell>
          <cell r="M169">
            <v>0</v>
          </cell>
          <cell r="N169">
            <v>0</v>
          </cell>
          <cell r="O169">
            <v>1716.2452341458657</v>
          </cell>
          <cell r="P169">
            <v>2750888.6090098144</v>
          </cell>
          <cell r="Q169">
            <v>986236</v>
          </cell>
          <cell r="R169">
            <v>15618.719762379878</v>
          </cell>
          <cell r="S169">
            <v>15498.999746799815</v>
          </cell>
          <cell r="T169">
            <v>3768242.3285189942</v>
          </cell>
          <cell r="U169">
            <v>108804</v>
          </cell>
          <cell r="V169">
            <v>317532</v>
          </cell>
          <cell r="W169">
            <v>999</v>
          </cell>
          <cell r="X169">
            <v>8934.2386875984575</v>
          </cell>
          <cell r="Y169">
            <v>17769</v>
          </cell>
          <cell r="AA169" t="str">
            <v>No</v>
          </cell>
          <cell r="AC169" t="str">
            <v>SAGE</v>
          </cell>
          <cell r="AD169" t="str">
            <v>ECDSM</v>
          </cell>
          <cell r="AE169">
            <v>51025.545655481517</v>
          </cell>
          <cell r="AF169">
            <v>3911582.7929654531</v>
          </cell>
          <cell r="AG169">
            <v>4052758.5310431453</v>
          </cell>
          <cell r="AH169" t="str">
            <v>St Margaret's C of E VA High</v>
          </cell>
          <cell r="AQ169">
            <v>117894</v>
          </cell>
          <cell r="AR169">
            <v>247662.11602605213</v>
          </cell>
          <cell r="AT169">
            <v>0</v>
          </cell>
          <cell r="AY169">
            <v>96337</v>
          </cell>
          <cell r="AZ169">
            <v>321364</v>
          </cell>
          <cell r="BA169">
            <v>313276</v>
          </cell>
          <cell r="BB169">
            <v>208847</v>
          </cell>
        </row>
        <row r="170">
          <cell r="A170" t="str">
            <v>ECFLX</v>
          </cell>
          <cell r="B170" t="str">
            <v>The Blue Coat</v>
          </cell>
          <cell r="C170">
            <v>158</v>
          </cell>
          <cell r="D170">
            <v>5404</v>
          </cell>
          <cell r="E170" t="str">
            <v>Sec</v>
          </cell>
          <cell r="F170" t="str">
            <v>Outside</v>
          </cell>
          <cell r="G170" t="str">
            <v>No</v>
          </cell>
          <cell r="H170" t="str">
            <v>No</v>
          </cell>
          <cell r="I170">
            <v>0</v>
          </cell>
          <cell r="J170">
            <v>112728.02000000002</v>
          </cell>
          <cell r="L170">
            <v>0</v>
          </cell>
          <cell r="M170">
            <v>0</v>
          </cell>
          <cell r="N170">
            <v>0</v>
          </cell>
          <cell r="O170">
            <v>1630.7434256164256</v>
          </cell>
          <cell r="P170">
            <v>2102080.3906679638</v>
          </cell>
          <cell r="Q170">
            <v>1331413</v>
          </cell>
          <cell r="R170">
            <v>1765.9523775338603</v>
          </cell>
          <cell r="S170">
            <v>5400.5400540054006</v>
          </cell>
          <cell r="T170">
            <v>3440659.8830995033</v>
          </cell>
          <cell r="U170">
            <v>106201.07034482759</v>
          </cell>
          <cell r="V170">
            <v>190499</v>
          </cell>
          <cell r="W170">
            <v>895</v>
          </cell>
          <cell r="X170">
            <v>8012.1679613232654</v>
          </cell>
          <cell r="Y170">
            <v>8410</v>
          </cell>
          <cell r="AA170" t="str">
            <v>No</v>
          </cell>
          <cell r="AC170" t="str">
            <v>SAGE</v>
          </cell>
          <cell r="AD170" t="str">
            <v>ECFLX</v>
          </cell>
          <cell r="AE170">
            <v>32859</v>
          </cell>
          <cell r="AF170">
            <v>3567962.2645489145</v>
          </cell>
          <cell r="AG170">
            <v>3699973.6230116463</v>
          </cell>
          <cell r="AH170" t="str">
            <v>The Blue Coat</v>
          </cell>
          <cell r="AQ170">
            <v>110130.50994758621</v>
          </cell>
          <cell r="AR170">
            <v>113563.944</v>
          </cell>
          <cell r="AT170">
            <v>0</v>
          </cell>
          <cell r="AY170">
            <v>90651</v>
          </cell>
          <cell r="AZ170">
            <v>290754</v>
          </cell>
          <cell r="BA170">
            <v>286054</v>
          </cell>
          <cell r="BB170">
            <v>190703</v>
          </cell>
        </row>
        <row r="171">
          <cell r="A171" t="str">
            <v>ECFKX</v>
          </cell>
          <cell r="B171" t="str">
            <v>King David High</v>
          </cell>
          <cell r="C171">
            <v>159</v>
          </cell>
          <cell r="D171">
            <v>4690</v>
          </cell>
          <cell r="E171" t="str">
            <v>Sec</v>
          </cell>
          <cell r="F171" t="str">
            <v>Outside</v>
          </cell>
          <cell r="G171" t="str">
            <v>No</v>
          </cell>
          <cell r="H171" t="str">
            <v>Liz Lowry</v>
          </cell>
          <cell r="I171" t="str">
            <v>Graham Foxley</v>
          </cell>
          <cell r="J171">
            <v>104770.61999999965</v>
          </cell>
          <cell r="L171">
            <v>0</v>
          </cell>
          <cell r="M171">
            <v>0</v>
          </cell>
          <cell r="N171">
            <v>0</v>
          </cell>
          <cell r="O171">
            <v>1063.6970460071088</v>
          </cell>
          <cell r="P171">
            <v>1650643.6571846034</v>
          </cell>
          <cell r="Q171">
            <v>666715</v>
          </cell>
          <cell r="R171">
            <v>10053.27567178676</v>
          </cell>
          <cell r="S171">
            <v>3483.2566334675357</v>
          </cell>
          <cell r="T171">
            <v>2330895.1894898578</v>
          </cell>
          <cell r="U171">
            <v>103405.14444810542</v>
          </cell>
          <cell r="V171">
            <v>178778</v>
          </cell>
          <cell r="W171">
            <v>604</v>
          </cell>
          <cell r="X171">
            <v>5424.998641968602</v>
          </cell>
          <cell r="Y171">
            <v>8926.7142857142862</v>
          </cell>
          <cell r="AA171" t="str">
            <v>Yes</v>
          </cell>
          <cell r="AC171" t="str">
            <v>SIMS</v>
          </cell>
          <cell r="AD171" t="str">
            <v>ECFKX</v>
          </cell>
          <cell r="AE171">
            <v>25248</v>
          </cell>
          <cell r="AF171">
            <v>2430282.2636393504</v>
          </cell>
          <cell r="AG171">
            <v>2520202.7073940062</v>
          </cell>
          <cell r="AH171" t="str">
            <v>King David High</v>
          </cell>
          <cell r="AQ171">
            <v>106877.23665805599</v>
          </cell>
          <cell r="AR171">
            <v>83745.621617161698</v>
          </cell>
          <cell r="AT171">
            <v>0</v>
          </cell>
          <cell r="AY171">
            <v>60280</v>
          </cell>
          <cell r="AZ171">
            <v>198105</v>
          </cell>
          <cell r="BA171">
            <v>193789</v>
          </cell>
          <cell r="BB171">
            <v>129195</v>
          </cell>
        </row>
        <row r="172">
          <cell r="A172" t="str">
            <v>ECEAS</v>
          </cell>
          <cell r="B172" t="str">
            <v>Archbishop Beck Catholic High</v>
          </cell>
          <cell r="C172">
            <v>160</v>
          </cell>
          <cell r="D172">
            <v>4796</v>
          </cell>
          <cell r="E172" t="str">
            <v>Sec</v>
          </cell>
          <cell r="F172" t="str">
            <v>LDL</v>
          </cell>
          <cell r="G172" t="str">
            <v>No</v>
          </cell>
          <cell r="H172" t="str">
            <v>Julie Goodman</v>
          </cell>
          <cell r="I172" t="str">
            <v>Graham Foxley</v>
          </cell>
          <cell r="J172">
            <v>90925.840000000782</v>
          </cell>
          <cell r="L172">
            <v>426.17</v>
          </cell>
          <cell r="M172">
            <v>0</v>
          </cell>
          <cell r="N172">
            <v>0</v>
          </cell>
          <cell r="O172">
            <v>2089.8484491756844</v>
          </cell>
          <cell r="P172">
            <v>4003786.8392370478</v>
          </cell>
          <cell r="Q172">
            <v>776065</v>
          </cell>
          <cell r="R172">
            <v>93092.086225215025</v>
          </cell>
          <cell r="S172">
            <v>7749.4998733999073</v>
          </cell>
          <cell r="T172">
            <v>4880693.4253356624</v>
          </cell>
          <cell r="U172">
            <v>139478</v>
          </cell>
          <cell r="V172">
            <v>555903</v>
          </cell>
          <cell r="W172">
            <v>1323</v>
          </cell>
          <cell r="X172">
            <v>11736.259438318213</v>
          </cell>
          <cell r="Y172">
            <v>84341.122171945695</v>
          </cell>
          <cell r="AA172" t="str">
            <v>Yes</v>
          </cell>
          <cell r="AC172" t="str">
            <v>SIMS</v>
          </cell>
          <cell r="AD172" t="str">
            <v>ECEAS</v>
          </cell>
          <cell r="AE172">
            <v>-42847</v>
          </cell>
          <cell r="AF172">
            <v>5178492.0363159943</v>
          </cell>
          <cell r="AG172">
            <v>5398509.4492875151</v>
          </cell>
          <cell r="AH172" t="str">
            <v>Archbishop Beck Catholic High</v>
          </cell>
          <cell r="AQ172">
            <v>152238</v>
          </cell>
          <cell r="AR172">
            <v>553139.61047597253</v>
          </cell>
          <cell r="AT172">
            <v>0</v>
          </cell>
          <cell r="AY172">
            <v>226771</v>
          </cell>
          <cell r="AZ172">
            <v>0</v>
          </cell>
          <cell r="BA172">
            <v>0</v>
          </cell>
          <cell r="BB172">
            <v>0</v>
          </cell>
        </row>
        <row r="173">
          <cell r="A173" t="str">
            <v>ECEMB</v>
          </cell>
          <cell r="B173" t="str">
            <v>Bellerive Catholic High</v>
          </cell>
          <cell r="C173">
            <v>161</v>
          </cell>
          <cell r="D173">
            <v>4787</v>
          </cell>
          <cell r="E173" t="str">
            <v>Sec</v>
          </cell>
          <cell r="F173" t="str">
            <v>LDL</v>
          </cell>
          <cell r="G173" t="str">
            <v>No</v>
          </cell>
          <cell r="H173" t="str">
            <v>Graham Foxley</v>
          </cell>
          <cell r="I173" t="str">
            <v>Graham Foxley</v>
          </cell>
          <cell r="J173">
            <v>284766.16999999993</v>
          </cell>
          <cell r="L173">
            <v>0</v>
          </cell>
          <cell r="M173">
            <v>16500</v>
          </cell>
          <cell r="N173">
            <v>-80695.94</v>
          </cell>
          <cell r="O173">
            <v>1529.9666350753162</v>
          </cell>
          <cell r="P173">
            <v>2757048.4388744165</v>
          </cell>
          <cell r="Q173">
            <v>738260</v>
          </cell>
          <cell r="R173">
            <v>61448.423145179069</v>
          </cell>
          <cell r="S173">
            <v>37992.065669000411</v>
          </cell>
          <cell r="T173">
            <v>3594748.9276885963</v>
          </cell>
          <cell r="U173">
            <v>106482.06212691465</v>
          </cell>
          <cell r="V173">
            <v>473111</v>
          </cell>
          <cell r="W173">
            <v>922</v>
          </cell>
          <cell r="X173">
            <v>8218.0672497148134</v>
          </cell>
          <cell r="Y173">
            <v>62321.431506849316</v>
          </cell>
          <cell r="AA173" t="str">
            <v>Yes</v>
          </cell>
          <cell r="AC173" t="str">
            <v>SIMS</v>
          </cell>
          <cell r="AD173" t="str">
            <v>ECEMB</v>
          </cell>
          <cell r="AE173">
            <v>18180.602605299558</v>
          </cell>
          <cell r="AF173">
            <v>3779942.7371366294</v>
          </cell>
          <cell r="AG173">
            <v>3856560.8850062825</v>
          </cell>
          <cell r="AH173" t="str">
            <v>Bellerive Catholic High</v>
          </cell>
          <cell r="AQ173">
            <v>110903.03959522098</v>
          </cell>
          <cell r="AR173">
            <v>467717.62737037044</v>
          </cell>
          <cell r="AT173">
            <v>162026</v>
          </cell>
          <cell r="AW173">
            <v>278467.86043888144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</row>
        <row r="174">
          <cell r="A174" t="str">
            <v>ECEBC</v>
          </cell>
          <cell r="B174" t="str">
            <v>Broughton Hall High</v>
          </cell>
          <cell r="C174">
            <v>162</v>
          </cell>
          <cell r="D174">
            <v>4792</v>
          </cell>
          <cell r="E174" t="str">
            <v>Sec</v>
          </cell>
          <cell r="F174" t="str">
            <v>LDL</v>
          </cell>
          <cell r="G174" t="str">
            <v>No</v>
          </cell>
          <cell r="H174" t="str">
            <v>Gill Farrington</v>
          </cell>
          <cell r="I174" t="str">
            <v>Graham Foxley</v>
          </cell>
          <cell r="J174">
            <v>648554.50999999978</v>
          </cell>
          <cell r="L174">
            <v>0</v>
          </cell>
          <cell r="M174">
            <v>0</v>
          </cell>
          <cell r="N174">
            <v>0</v>
          </cell>
          <cell r="O174">
            <v>2135.4989730358607</v>
          </cell>
          <cell r="P174">
            <v>3760239.8689983175</v>
          </cell>
          <cell r="Q174">
            <v>1108921</v>
          </cell>
          <cell r="R174">
            <v>70134.705317274842</v>
          </cell>
          <cell r="S174">
            <v>3989.5572635305425</v>
          </cell>
          <cell r="T174">
            <v>4943285.1315791225</v>
          </cell>
          <cell r="U174">
            <v>136342</v>
          </cell>
          <cell r="V174">
            <v>440124</v>
          </cell>
          <cell r="W174">
            <v>1336</v>
          </cell>
          <cell r="X174">
            <v>11449.790863164757</v>
          </cell>
          <cell r="Y174">
            <v>48839.990697674417</v>
          </cell>
          <cell r="AA174" t="str">
            <v>Yes</v>
          </cell>
          <cell r="AC174" t="str">
            <v>SIMS</v>
          </cell>
          <cell r="AD174" t="str">
            <v>ECEBC</v>
          </cell>
          <cell r="AE174">
            <v>197709.70640703622</v>
          </cell>
          <cell r="AF174">
            <v>5354640.661777894</v>
          </cell>
          <cell r="AG174">
            <v>5487301.2829787554</v>
          </cell>
          <cell r="AH174" t="str">
            <v>Broughton Hall High</v>
          </cell>
          <cell r="AQ174">
            <v>153616</v>
          </cell>
          <cell r="AR174">
            <v>410252.67945582484</v>
          </cell>
          <cell r="AT174">
            <v>220440</v>
          </cell>
          <cell r="AU174">
            <v>108867</v>
          </cell>
          <cell r="AV174">
            <v>164654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</row>
        <row r="175">
          <cell r="A175" t="str">
            <v>ECECA</v>
          </cell>
          <cell r="B175" t="str">
            <v>Campion Catholic High</v>
          </cell>
          <cell r="C175">
            <v>163</v>
          </cell>
          <cell r="D175">
            <v>4783</v>
          </cell>
          <cell r="E175" t="str">
            <v>Sec</v>
          </cell>
          <cell r="F175" t="str">
            <v>Outside</v>
          </cell>
          <cell r="G175" t="str">
            <v>No</v>
          </cell>
          <cell r="H175" t="str">
            <v>Liz Lowry</v>
          </cell>
          <cell r="I175" t="str">
            <v>Graham Foxley</v>
          </cell>
          <cell r="J175">
            <v>-201219.75</v>
          </cell>
          <cell r="L175">
            <v>0</v>
          </cell>
          <cell r="M175">
            <v>0</v>
          </cell>
          <cell r="N175">
            <v>198.63000000000102</v>
          </cell>
          <cell r="O175">
            <v>633.55217958716003</v>
          </cell>
          <cell r="P175">
            <v>1639565.0291464694</v>
          </cell>
          <cell r="Q175">
            <v>73696</v>
          </cell>
          <cell r="R175">
            <v>78570.351445390144</v>
          </cell>
          <cell r="S175">
            <v>10503.729450259689</v>
          </cell>
          <cell r="T175">
            <v>1802335.1100421192</v>
          </cell>
          <cell r="U175">
            <v>77217.642857142855</v>
          </cell>
          <cell r="V175">
            <v>679804</v>
          </cell>
          <cell r="W175">
            <v>346</v>
          </cell>
          <cell r="X175">
            <v>3652.4743332065837</v>
          </cell>
          <cell r="Y175">
            <v>50268.34210526316</v>
          </cell>
          <cell r="AA175" t="str">
            <v>Yes</v>
          </cell>
          <cell r="AC175" t="str">
            <v>SIMS</v>
          </cell>
          <cell r="AD175" t="str">
            <v>ECECA</v>
          </cell>
          <cell r="AE175">
            <v>0</v>
          </cell>
          <cell r="AF175">
            <v>1699258.4006873944</v>
          </cell>
          <cell r="AG175">
            <v>1441280.5263240759</v>
          </cell>
          <cell r="AH175" t="str">
            <v>Campion Catholic High</v>
          </cell>
          <cell r="AQ175">
            <v>67906.48208928571</v>
          </cell>
          <cell r="AR175">
            <v>400038.44191666675</v>
          </cell>
          <cell r="AT175">
            <v>0</v>
          </cell>
          <cell r="AY175">
            <v>51748</v>
          </cell>
          <cell r="AZ175">
            <v>148105</v>
          </cell>
          <cell r="BA175">
            <v>149890</v>
          </cell>
          <cell r="BB175">
            <v>99930</v>
          </cell>
        </row>
        <row r="176">
          <cell r="A176" t="str">
            <v>ECEDA</v>
          </cell>
          <cell r="B176" t="str">
            <v>Cardinal Heenan Catholic High</v>
          </cell>
          <cell r="C176">
            <v>164</v>
          </cell>
          <cell r="D176">
            <v>4793</v>
          </cell>
          <cell r="E176" t="str">
            <v>Sec</v>
          </cell>
          <cell r="F176" t="str">
            <v>LDL</v>
          </cell>
          <cell r="G176" t="str">
            <v>No</v>
          </cell>
          <cell r="H176" t="str">
            <v>Michelle Jukes</v>
          </cell>
          <cell r="I176" t="str">
            <v>Michelle Jukes</v>
          </cell>
          <cell r="J176">
            <v>332715.05999999959</v>
          </cell>
          <cell r="L176">
            <v>-4890</v>
          </cell>
          <cell r="M176">
            <v>0</v>
          </cell>
          <cell r="N176">
            <v>10035.31</v>
          </cell>
          <cell r="O176">
            <v>2179.4639424960142</v>
          </cell>
          <cell r="P176">
            <v>4227315.5718230372</v>
          </cell>
          <cell r="Q176">
            <v>764607</v>
          </cell>
          <cell r="R176">
            <v>159016.23315586554</v>
          </cell>
          <cell r="S176">
            <v>7472.8138969980782</v>
          </cell>
          <cell r="T176">
            <v>5158411.6188759003</v>
          </cell>
          <cell r="U176">
            <v>144280</v>
          </cell>
          <cell r="V176">
            <v>704497</v>
          </cell>
          <cell r="W176">
            <v>1416</v>
          </cell>
          <cell r="X176">
            <v>12174.914444021946</v>
          </cell>
          <cell r="Y176">
            <v>61269.69322709163</v>
          </cell>
          <cell r="AA176" t="str">
            <v>Yes</v>
          </cell>
          <cell r="AC176" t="str">
            <v>SIMS</v>
          </cell>
          <cell r="AD176" t="str">
            <v>ECEDA</v>
          </cell>
          <cell r="AE176">
            <v>127664.33281850524</v>
          </cell>
          <cell r="AF176">
            <v>5569537.0249003097</v>
          </cell>
          <cell r="AG176">
            <v>5743489.1830124957</v>
          </cell>
          <cell r="AH176" t="str">
            <v>Cardinal Heenan Catholic High</v>
          </cell>
          <cell r="AQ176">
            <v>162096</v>
          </cell>
          <cell r="AR176">
            <v>728452.24189999991</v>
          </cell>
          <cell r="AT176">
            <v>226913</v>
          </cell>
          <cell r="AV176">
            <v>72112</v>
          </cell>
          <cell r="AW176">
            <v>5435.9261079696007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</row>
        <row r="177">
          <cell r="A177" t="str">
            <v>ECEED</v>
          </cell>
          <cell r="B177" t="str">
            <v>De La Salle Catholic High</v>
          </cell>
          <cell r="C177">
            <v>165</v>
          </cell>
          <cell r="D177">
            <v>4795</v>
          </cell>
          <cell r="E177" t="str">
            <v>Sec</v>
          </cell>
          <cell r="F177" t="str">
            <v>Outside</v>
          </cell>
          <cell r="G177" t="str">
            <v>No</v>
          </cell>
          <cell r="H177" t="str">
            <v>Graham Foxley</v>
          </cell>
          <cell r="I177" t="str">
            <v>Graham Foxley</v>
          </cell>
          <cell r="J177">
            <v>-30666.039999999106</v>
          </cell>
          <cell r="L177">
            <v>0</v>
          </cell>
          <cell r="M177">
            <v>0</v>
          </cell>
          <cell r="N177">
            <v>0</v>
          </cell>
          <cell r="O177">
            <v>962.8488936969145</v>
          </cell>
          <cell r="P177">
            <v>1984314.4205624631</v>
          </cell>
          <cell r="Q177">
            <v>399624</v>
          </cell>
          <cell r="R177">
            <v>82082.883727302353</v>
          </cell>
          <cell r="S177">
            <v>3989.5572635305425</v>
          </cell>
          <cell r="T177">
            <v>2470010.8615532955</v>
          </cell>
          <cell r="U177">
            <v>90108.920658682648</v>
          </cell>
          <cell r="V177">
            <v>406817</v>
          </cell>
          <cell r="W177">
            <v>569</v>
          </cell>
          <cell r="X177">
            <v>5290.7164973654189</v>
          </cell>
          <cell r="Y177">
            <v>51353.477611940296</v>
          </cell>
          <cell r="AA177" t="str">
            <v>Yes</v>
          </cell>
          <cell r="AC177" t="str">
            <v>SIMS</v>
          </cell>
          <cell r="AD177" t="str">
            <v>ECEED</v>
          </cell>
          <cell r="AE177">
            <v>-50062</v>
          </cell>
          <cell r="AF177">
            <v>2565112.2905582823</v>
          </cell>
          <cell r="AG177">
            <v>2525033.5380447987</v>
          </cell>
          <cell r="AH177" t="str">
            <v>De La Salle Catholic High</v>
          </cell>
          <cell r="AQ177">
            <v>89964.532929640729</v>
          </cell>
          <cell r="AR177">
            <v>397310.76165313029</v>
          </cell>
          <cell r="AT177">
            <v>0</v>
          </cell>
          <cell r="AY177">
            <v>72715</v>
          </cell>
          <cell r="AZ177">
            <v>201142</v>
          </cell>
          <cell r="BA177">
            <v>205393</v>
          </cell>
          <cell r="BB177">
            <v>136933</v>
          </cell>
        </row>
        <row r="178">
          <cell r="A178" t="str">
            <v>ECEND</v>
          </cell>
          <cell r="B178" t="str">
            <v>Notre Dame Catholic College</v>
          </cell>
          <cell r="C178">
            <v>166</v>
          </cell>
          <cell r="D178">
            <v>4782</v>
          </cell>
          <cell r="E178" t="str">
            <v>Sec</v>
          </cell>
          <cell r="F178" t="str">
            <v>Outside</v>
          </cell>
          <cell r="G178" t="str">
            <v>No</v>
          </cell>
          <cell r="H178" t="str">
            <v>Dave Collins</v>
          </cell>
          <cell r="I178" t="str">
            <v>Graham Foxley</v>
          </cell>
          <cell r="J178">
            <v>245989.10000000149</v>
          </cell>
          <cell r="L178">
            <v>-8260.6</v>
          </cell>
          <cell r="M178">
            <v>0</v>
          </cell>
          <cell r="N178">
            <v>-18493.439999999999</v>
          </cell>
          <cell r="O178">
            <v>1734.004340030245</v>
          </cell>
          <cell r="P178">
            <v>3170636.0716725811</v>
          </cell>
          <cell r="Q178">
            <v>935513</v>
          </cell>
          <cell r="R178">
            <v>95405.320314454177</v>
          </cell>
          <cell r="S178">
            <v>15721.726173344565</v>
          </cell>
          <cell r="T178">
            <v>4217276.1181603801</v>
          </cell>
          <cell r="U178">
            <v>113410</v>
          </cell>
          <cell r="V178">
            <v>578804</v>
          </cell>
          <cell r="W178">
            <v>1021</v>
          </cell>
          <cell r="X178">
            <v>9354.9894073550986</v>
          </cell>
          <cell r="Y178">
            <v>82093.666666666672</v>
          </cell>
          <cell r="AA178" t="str">
            <v>Yes</v>
          </cell>
          <cell r="AC178" t="str">
            <v>SIMS</v>
          </cell>
          <cell r="AD178" t="str">
            <v>ECEND</v>
          </cell>
          <cell r="AE178">
            <v>68455</v>
          </cell>
          <cell r="AF178">
            <v>4302159.0625745254</v>
          </cell>
          <cell r="AG178">
            <v>4369577.8137999829</v>
          </cell>
          <cell r="AH178" t="str">
            <v>Notre Dame Catholic College</v>
          </cell>
          <cell r="AQ178">
            <v>120226</v>
          </cell>
          <cell r="AR178">
            <v>569927.91177894734</v>
          </cell>
          <cell r="AT178">
            <v>0</v>
          </cell>
          <cell r="AY178">
            <v>104363</v>
          </cell>
          <cell r="AZ178">
            <v>359098</v>
          </cell>
          <cell r="BA178">
            <v>347598</v>
          </cell>
          <cell r="BB178">
            <v>231730</v>
          </cell>
        </row>
        <row r="179">
          <cell r="A179" t="str">
            <v>ECESE</v>
          </cell>
          <cell r="B179" t="str">
            <v>St Edward's College</v>
          </cell>
          <cell r="C179">
            <v>167</v>
          </cell>
          <cell r="D179">
            <v>5900</v>
          </cell>
          <cell r="E179" t="str">
            <v>Sec</v>
          </cell>
          <cell r="F179" t="str">
            <v>Outside</v>
          </cell>
          <cell r="G179" t="str">
            <v>No</v>
          </cell>
          <cell r="H179" t="str">
            <v>No</v>
          </cell>
          <cell r="I179">
            <v>0</v>
          </cell>
          <cell r="J179">
            <v>23870.629999999888</v>
          </cell>
          <cell r="L179">
            <v>0</v>
          </cell>
          <cell r="M179">
            <v>0</v>
          </cell>
          <cell r="N179">
            <v>0</v>
          </cell>
          <cell r="O179">
            <v>2034.5649382949407</v>
          </cell>
          <cell r="P179">
            <v>2882439.1244945503</v>
          </cell>
          <cell r="Q179">
            <v>1453412</v>
          </cell>
          <cell r="R179">
            <v>11340.053856685441</v>
          </cell>
          <cell r="S179">
            <v>5845.9929070948983</v>
          </cell>
          <cell r="T179">
            <v>4353037.1712583313</v>
          </cell>
          <cell r="U179">
            <v>124484</v>
          </cell>
          <cell r="V179">
            <v>317233</v>
          </cell>
          <cell r="W179">
            <v>1209</v>
          </cell>
          <cell r="X179">
            <v>10366.581563365746</v>
          </cell>
          <cell r="Y179">
            <v>12631.520710059172</v>
          </cell>
          <cell r="AA179" t="str">
            <v>No</v>
          </cell>
          <cell r="AC179" t="str">
            <v>SAGE</v>
          </cell>
          <cell r="AD179" t="str">
            <v>ECESE</v>
          </cell>
          <cell r="AE179">
            <v>26267.662627824116</v>
          </cell>
          <cell r="AF179">
            <v>4673118.8809008813</v>
          </cell>
          <cell r="AG179">
            <v>4831995.2596611045</v>
          </cell>
          <cell r="AH179" t="str">
            <v>St Edward's College</v>
          </cell>
          <cell r="AQ179">
            <v>140154</v>
          </cell>
          <cell r="AR179">
            <v>292202.15134196891</v>
          </cell>
          <cell r="AT179">
            <v>0</v>
          </cell>
          <cell r="AY179">
            <v>113741</v>
          </cell>
          <cell r="AZ179">
            <v>364695</v>
          </cell>
          <cell r="BA179">
            <v>358827</v>
          </cell>
          <cell r="BB179">
            <v>239214</v>
          </cell>
        </row>
        <row r="180">
          <cell r="A180" t="str">
            <v>ECELM</v>
          </cell>
          <cell r="B180" t="str">
            <v>St Benedict's College</v>
          </cell>
          <cell r="C180">
            <v>168</v>
          </cell>
          <cell r="D180">
            <v>4788</v>
          </cell>
          <cell r="E180" t="str">
            <v>Sec</v>
          </cell>
          <cell r="F180" t="str">
            <v>Outside</v>
          </cell>
          <cell r="G180" t="str">
            <v>No</v>
          </cell>
          <cell r="H180" t="str">
            <v>Karen Twamley</v>
          </cell>
          <cell r="I180" t="str">
            <v>Michelle Jukes</v>
          </cell>
          <cell r="J180">
            <v>7561.1299999998882</v>
          </cell>
          <cell r="L180">
            <v>0.3</v>
          </cell>
          <cell r="M180">
            <v>0</v>
          </cell>
          <cell r="N180">
            <v>0</v>
          </cell>
          <cell r="O180">
            <v>1172.5671506421313</v>
          </cell>
          <cell r="P180">
            <v>2316660.4039167953</v>
          </cell>
          <cell r="Q180">
            <v>620349</v>
          </cell>
          <cell r="R180">
            <v>101038.87192411741</v>
          </cell>
          <cell r="S180">
            <v>20953.499350662296</v>
          </cell>
          <cell r="T180">
            <v>3059001.7751915748</v>
          </cell>
          <cell r="U180">
            <v>108059.70277009874</v>
          </cell>
          <cell r="V180">
            <v>478952</v>
          </cell>
          <cell r="W180">
            <v>756</v>
          </cell>
          <cell r="X180">
            <v>6615.6336574501602</v>
          </cell>
          <cell r="Y180">
            <v>73342.370078740147</v>
          </cell>
          <cell r="AA180" t="str">
            <v>Yes</v>
          </cell>
          <cell r="AC180" t="str">
            <v>SIMS</v>
          </cell>
          <cell r="AD180" t="str">
            <v>ECELM</v>
          </cell>
          <cell r="AE180">
            <v>66949</v>
          </cell>
          <cell r="AF180">
            <v>3282072.5844358848</v>
          </cell>
          <cell r="AG180">
            <v>3439525.2411717586</v>
          </cell>
          <cell r="AH180" t="str">
            <v>St Benedict's College</v>
          </cell>
          <cell r="AQ180">
            <v>114635.69864692807</v>
          </cell>
          <cell r="AR180">
            <v>492129.10158051411</v>
          </cell>
          <cell r="AT180">
            <v>0</v>
          </cell>
          <cell r="AY180">
            <v>75451</v>
          </cell>
          <cell r="AZ180">
            <v>263704</v>
          </cell>
          <cell r="BA180">
            <v>254366</v>
          </cell>
          <cell r="BB180">
            <v>169571</v>
          </cell>
        </row>
        <row r="181">
          <cell r="A181" t="str">
            <v>ECESM</v>
          </cell>
          <cell r="B181" t="str">
            <v>St John Bosco Arts College</v>
          </cell>
          <cell r="C181">
            <v>169</v>
          </cell>
          <cell r="D181">
            <v>4794</v>
          </cell>
          <cell r="E181" t="str">
            <v>Sec</v>
          </cell>
          <cell r="F181" t="str">
            <v>Outside</v>
          </cell>
          <cell r="G181" t="str">
            <v>No</v>
          </cell>
          <cell r="H181" t="str">
            <v>Sue Upton</v>
          </cell>
          <cell r="I181" t="str">
            <v>Michelle Jukes</v>
          </cell>
          <cell r="J181">
            <v>585560.39999999898</v>
          </cell>
          <cell r="L181">
            <v>0</v>
          </cell>
          <cell r="M181">
            <v>0</v>
          </cell>
          <cell r="N181">
            <v>0</v>
          </cell>
          <cell r="O181">
            <v>1792.8330300990233</v>
          </cell>
          <cell r="P181">
            <v>3292292.6088693226</v>
          </cell>
          <cell r="Q181">
            <v>852571</v>
          </cell>
          <cell r="R181">
            <v>95597.535075942302</v>
          </cell>
          <cell r="S181">
            <v>8816.0606833830007</v>
          </cell>
          <cell r="T181">
            <v>4249277.2046286473</v>
          </cell>
          <cell r="U181">
            <v>118506</v>
          </cell>
          <cell r="V181">
            <v>742923</v>
          </cell>
          <cell r="W181">
            <v>1106</v>
          </cell>
          <cell r="X181">
            <v>9820.5008419794667</v>
          </cell>
          <cell r="Y181">
            <v>66801.583333333343</v>
          </cell>
          <cell r="AA181" t="str">
            <v>Yes</v>
          </cell>
          <cell r="AC181" t="str">
            <v>SIMS</v>
          </cell>
          <cell r="AD181" t="str">
            <v>ECESM</v>
          </cell>
          <cell r="AE181">
            <v>125971</v>
          </cell>
          <cell r="AF181">
            <v>4492767.2901117932</v>
          </cell>
          <cell r="AG181">
            <v>4655313.762377697</v>
          </cell>
          <cell r="AH181" t="str">
            <v>St John Bosco Arts College</v>
          </cell>
          <cell r="AQ181">
            <v>129236</v>
          </cell>
          <cell r="AR181">
            <v>755551.4907329079</v>
          </cell>
          <cell r="AT181">
            <v>0</v>
          </cell>
          <cell r="AY181">
            <v>101711</v>
          </cell>
          <cell r="AZ181">
            <v>365256</v>
          </cell>
          <cell r="BA181">
            <v>350226</v>
          </cell>
          <cell r="BB181">
            <v>233479</v>
          </cell>
        </row>
        <row r="182">
          <cell r="A182" t="str">
            <v>ECEJN</v>
          </cell>
          <cell r="B182" t="str">
            <v>St Julie's Catholic High</v>
          </cell>
          <cell r="C182">
            <v>170</v>
          </cell>
          <cell r="D182">
            <v>4790</v>
          </cell>
          <cell r="E182" t="str">
            <v>Sec</v>
          </cell>
          <cell r="F182" t="str">
            <v>Outside</v>
          </cell>
          <cell r="G182" t="str">
            <v>No</v>
          </cell>
          <cell r="H182" t="str">
            <v>Gill Thornber</v>
          </cell>
          <cell r="I182" t="str">
            <v>Michelle Jukes</v>
          </cell>
          <cell r="J182">
            <v>874698.05000000168</v>
          </cell>
          <cell r="L182">
            <v>0</v>
          </cell>
          <cell r="M182">
            <v>0</v>
          </cell>
          <cell r="N182">
            <v>81985.14</v>
          </cell>
          <cell r="O182">
            <v>2294.1057450751237</v>
          </cell>
          <cell r="P182">
            <v>3890932.6887430553</v>
          </cell>
          <cell r="Q182">
            <v>1229413</v>
          </cell>
          <cell r="R182">
            <v>48549.161027314527</v>
          </cell>
          <cell r="S182">
            <v>3429.2970836104555</v>
          </cell>
          <cell r="T182">
            <v>5172324.1468539797</v>
          </cell>
          <cell r="U182">
            <v>145848</v>
          </cell>
          <cell r="V182">
            <v>417765</v>
          </cell>
          <cell r="W182">
            <v>1362</v>
          </cell>
          <cell r="X182">
            <v>12318.148731598674</v>
          </cell>
          <cell r="Y182">
            <v>43101.919642857145</v>
          </cell>
          <cell r="AA182" t="str">
            <v>Yes</v>
          </cell>
          <cell r="AC182" t="str">
            <v>SIMS</v>
          </cell>
          <cell r="AD182" t="str">
            <v>ECEJN</v>
          </cell>
          <cell r="AE182">
            <v>84356.210051964968</v>
          </cell>
          <cell r="AF182">
            <v>5411540.122310807</v>
          </cell>
          <cell r="AG182">
            <v>5521636.8531931024</v>
          </cell>
          <cell r="AH182" t="str">
            <v>St Julie's Catholic High</v>
          </cell>
          <cell r="AQ182">
            <v>156372</v>
          </cell>
          <cell r="AR182">
            <v>370623.76873691857</v>
          </cell>
          <cell r="AT182">
            <v>0</v>
          </cell>
          <cell r="AY182">
            <v>132989</v>
          </cell>
          <cell r="AZ182">
            <v>440347</v>
          </cell>
          <cell r="BA182">
            <v>430000</v>
          </cell>
          <cell r="BB182">
            <v>286670</v>
          </cell>
        </row>
        <row r="183">
          <cell r="A183" t="str">
            <v>ECEFX</v>
          </cell>
          <cell r="B183" t="str">
            <v>St Francis Xavier's College</v>
          </cell>
          <cell r="C183">
            <v>171</v>
          </cell>
          <cell r="D183">
            <v>5400</v>
          </cell>
          <cell r="E183" t="str">
            <v>Sec</v>
          </cell>
          <cell r="F183" t="str">
            <v>Outside</v>
          </cell>
          <cell r="G183" t="str">
            <v>No</v>
          </cell>
          <cell r="H183" t="str">
            <v>No</v>
          </cell>
          <cell r="I183">
            <v>0</v>
          </cell>
          <cell r="J183">
            <v>101339.54000000004</v>
          </cell>
          <cell r="L183">
            <v>229725.33</v>
          </cell>
          <cell r="M183">
            <v>0</v>
          </cell>
          <cell r="N183">
            <v>0</v>
          </cell>
          <cell r="O183">
            <v>2230.14204649265</v>
          </cell>
          <cell r="P183">
            <v>3716965.4857242559</v>
          </cell>
          <cell r="Q183">
            <v>1232365</v>
          </cell>
          <cell r="R183">
            <v>40402.895889490705</v>
          </cell>
          <cell r="S183">
            <v>6298.3339873008244</v>
          </cell>
          <cell r="T183">
            <v>4996031.7156010475</v>
          </cell>
          <cell r="U183">
            <v>140850</v>
          </cell>
          <cell r="V183">
            <v>392322</v>
          </cell>
          <cell r="W183">
            <v>1331</v>
          </cell>
          <cell r="X183">
            <v>11861.589439947851</v>
          </cell>
          <cell r="Y183">
            <v>33133.674418604656</v>
          </cell>
          <cell r="AA183" t="str">
            <v>No</v>
          </cell>
          <cell r="AC183" t="str">
            <v>SIMS</v>
          </cell>
          <cell r="AD183" t="str">
            <v>ECEFX</v>
          </cell>
          <cell r="AE183">
            <v>-42940.933181487024</v>
          </cell>
          <cell r="AF183">
            <v>5204345.4998967545</v>
          </cell>
          <cell r="AG183">
            <v>5405015.8345325179</v>
          </cell>
          <cell r="AH183" t="str">
            <v>St Francis Xavier's College</v>
          </cell>
          <cell r="AQ183">
            <v>153086</v>
          </cell>
          <cell r="AR183">
            <v>347709.13913584908</v>
          </cell>
          <cell r="AT183">
            <v>0</v>
          </cell>
          <cell r="AY183">
            <v>133849</v>
          </cell>
          <cell r="AZ183">
            <v>419949</v>
          </cell>
          <cell r="BA183">
            <v>415347</v>
          </cell>
          <cell r="BB183">
            <v>276902</v>
          </cell>
        </row>
        <row r="184">
          <cell r="A184" t="str">
            <v>EDDRA</v>
          </cell>
          <cell r="B184" t="str">
            <v>Abbot's Lea</v>
          </cell>
          <cell r="C184">
            <v>172</v>
          </cell>
          <cell r="D184">
            <v>7025</v>
          </cell>
          <cell r="E184" t="str">
            <v>Spec</v>
          </cell>
          <cell r="F184" t="str">
            <v>LDL</v>
          </cell>
          <cell r="G184" t="str">
            <v>No</v>
          </cell>
          <cell r="H184" t="str">
            <v>Graham Foxley</v>
          </cell>
          <cell r="I184" t="str">
            <v>Graham Foxley</v>
          </cell>
          <cell r="J184">
            <v>42724.039999999804</v>
          </cell>
          <cell r="L184">
            <v>3176.62</v>
          </cell>
          <cell r="M184">
            <v>0</v>
          </cell>
          <cell r="N184">
            <v>0</v>
          </cell>
          <cell r="O184">
            <v>95</v>
          </cell>
          <cell r="P184">
            <v>1595626.62103037</v>
          </cell>
          <cell r="Q184">
            <v>0</v>
          </cell>
          <cell r="R184">
            <v>7968.5797312023251</v>
          </cell>
          <cell r="S184">
            <v>168.76687668766877</v>
          </cell>
          <cell r="T184">
            <v>1603763.96763826</v>
          </cell>
          <cell r="U184">
            <v>35790</v>
          </cell>
          <cell r="V184">
            <v>97657</v>
          </cell>
          <cell r="X184">
            <v>850</v>
          </cell>
          <cell r="Y184">
            <v>3000</v>
          </cell>
          <cell r="AA184" t="str">
            <v>Yes</v>
          </cell>
          <cell r="AC184" t="str">
            <v>SIMS</v>
          </cell>
          <cell r="AD184" t="str">
            <v>EDDRA</v>
          </cell>
          <cell r="AE184">
            <v>41537.309881002497</v>
          </cell>
          <cell r="AF184">
            <v>1586181.0339907592</v>
          </cell>
          <cell r="AH184" t="str">
            <v>Abbot's Lea</v>
          </cell>
          <cell r="AQ184">
            <v>37360</v>
          </cell>
          <cell r="AR184">
            <v>97804</v>
          </cell>
          <cell r="AT184">
            <v>67089</v>
          </cell>
          <cell r="AU184">
            <v>22962</v>
          </cell>
          <cell r="AV184">
            <v>45025</v>
          </cell>
          <cell r="AW184">
            <v>110456.40244526597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185" t="str">
            <v>EDMDF</v>
          </cell>
          <cell r="B185" t="str">
            <v>Ashfield</v>
          </cell>
          <cell r="C185">
            <v>173</v>
          </cell>
          <cell r="D185">
            <v>7069</v>
          </cell>
          <cell r="E185" t="str">
            <v>Spec</v>
          </cell>
          <cell r="F185" t="str">
            <v>Outside</v>
          </cell>
          <cell r="G185" t="str">
            <v>No</v>
          </cell>
          <cell r="H185" t="str">
            <v>Graham Foxley</v>
          </cell>
          <cell r="I185" t="str">
            <v>Graham Foxley</v>
          </cell>
          <cell r="J185">
            <v>-26176.160000000149</v>
          </cell>
          <cell r="L185">
            <v>56169.85</v>
          </cell>
          <cell r="M185">
            <v>0</v>
          </cell>
          <cell r="N185">
            <v>0</v>
          </cell>
          <cell r="O185">
            <v>107</v>
          </cell>
          <cell r="P185">
            <v>899484.91428525012</v>
          </cell>
          <cell r="Q185">
            <v>0</v>
          </cell>
          <cell r="R185">
            <v>7219.3970214311657</v>
          </cell>
          <cell r="S185">
            <v>1350.1350135013502</v>
          </cell>
          <cell r="T185">
            <v>908054.44632018264</v>
          </cell>
          <cell r="U185">
            <v>36774</v>
          </cell>
          <cell r="V185">
            <v>90623</v>
          </cell>
          <cell r="X185">
            <v>958</v>
          </cell>
          <cell r="Y185">
            <v>3210</v>
          </cell>
          <cell r="AA185" t="str">
            <v>Yes</v>
          </cell>
          <cell r="AC185" t="str">
            <v>SIMS</v>
          </cell>
          <cell r="AD185" t="str">
            <v>EDMDF</v>
          </cell>
          <cell r="AE185">
            <v>-209486.2229970335</v>
          </cell>
          <cell r="AF185">
            <v>753260.7640955603</v>
          </cell>
          <cell r="AH185" t="str">
            <v>Ashfield Secondary</v>
          </cell>
          <cell r="AQ185">
            <v>38416</v>
          </cell>
          <cell r="AR185">
            <v>90421</v>
          </cell>
          <cell r="AT185">
            <v>0</v>
          </cell>
          <cell r="AY185">
            <v>34303</v>
          </cell>
          <cell r="AZ185">
            <v>64348</v>
          </cell>
          <cell r="BA185">
            <v>73988</v>
          </cell>
          <cell r="BB185">
            <v>49321</v>
          </cell>
        </row>
        <row r="186">
          <cell r="A186" t="str">
            <v>EDMDB</v>
          </cell>
          <cell r="B186" t="str">
            <v>Bank View</v>
          </cell>
          <cell r="C186">
            <v>174</v>
          </cell>
          <cell r="D186">
            <v>7070</v>
          </cell>
          <cell r="E186" t="str">
            <v>Spec</v>
          </cell>
          <cell r="F186" t="str">
            <v>LDL</v>
          </cell>
          <cell r="G186" t="str">
            <v>No</v>
          </cell>
          <cell r="H186" t="str">
            <v>Sue Upton</v>
          </cell>
          <cell r="I186" t="str">
            <v>Michelle Jukes</v>
          </cell>
          <cell r="P186">
            <v>1172047</v>
          </cell>
          <cell r="T186">
            <v>1172047</v>
          </cell>
          <cell r="X186">
            <v>1248</v>
          </cell>
          <cell r="AA186" t="str">
            <v>Yes</v>
          </cell>
          <cell r="AC186" t="str">
            <v>SIMS</v>
          </cell>
          <cell r="AD186" t="str">
            <v>EDMDB</v>
          </cell>
          <cell r="AH186" t="str">
            <v>Bank View</v>
          </cell>
          <cell r="AW186">
            <v>30257</v>
          </cell>
        </row>
        <row r="187">
          <cell r="A187" t="str">
            <v>EDEDC</v>
          </cell>
          <cell r="B187" t="str">
            <v>Clifford Holroyde</v>
          </cell>
          <cell r="C187">
            <v>175</v>
          </cell>
          <cell r="D187">
            <v>7042</v>
          </cell>
          <cell r="E187" t="str">
            <v>Spec</v>
          </cell>
          <cell r="F187" t="str">
            <v>Outside</v>
          </cell>
          <cell r="G187" t="str">
            <v>No</v>
          </cell>
          <cell r="H187" t="str">
            <v>Julie Goodman</v>
          </cell>
          <cell r="I187" t="str">
            <v>Graham Foxley</v>
          </cell>
          <cell r="J187">
            <v>139436.35000000009</v>
          </cell>
          <cell r="L187">
            <v>9884.83</v>
          </cell>
          <cell r="M187">
            <v>0</v>
          </cell>
          <cell r="N187">
            <v>-3699.5</v>
          </cell>
          <cell r="O187">
            <v>47</v>
          </cell>
          <cell r="P187">
            <v>1219847.0066969697</v>
          </cell>
          <cell r="Q187">
            <v>0</v>
          </cell>
          <cell r="R187">
            <v>3473.4834725753722</v>
          </cell>
          <cell r="S187">
            <v>506.30063006300634</v>
          </cell>
          <cell r="T187">
            <v>1223826.7907996082</v>
          </cell>
          <cell r="U187">
            <v>31854</v>
          </cell>
          <cell r="V187">
            <v>49031</v>
          </cell>
          <cell r="X187">
            <v>421</v>
          </cell>
          <cell r="Y187">
            <v>3000</v>
          </cell>
          <cell r="AA187" t="str">
            <v>Yes</v>
          </cell>
          <cell r="AC187" t="str">
            <v>SIMS</v>
          </cell>
          <cell r="AD187" t="str">
            <v>EDEDC</v>
          </cell>
          <cell r="AE187">
            <v>18210.376506034983</v>
          </cell>
          <cell r="AF187">
            <v>1229728.4008141879</v>
          </cell>
          <cell r="AH187" t="str">
            <v>Clifford Holroyde</v>
          </cell>
          <cell r="AI187">
            <v>-9646.5</v>
          </cell>
          <cell r="AM187">
            <v>3699.5</v>
          </cell>
          <cell r="AQ187">
            <v>33136</v>
          </cell>
          <cell r="AR187">
            <v>48387</v>
          </cell>
          <cell r="AT187">
            <v>0</v>
          </cell>
          <cell r="AY187">
            <v>20839</v>
          </cell>
          <cell r="AZ187">
            <v>111674</v>
          </cell>
          <cell r="BA187">
            <v>99385</v>
          </cell>
          <cell r="BB187">
            <v>66252</v>
          </cell>
        </row>
        <row r="188">
          <cell r="A188" t="str">
            <v>EDEDE</v>
          </cell>
          <cell r="B188" t="str">
            <v>Ernest Cookson</v>
          </cell>
          <cell r="C188">
            <v>176</v>
          </cell>
          <cell r="D188">
            <v>7045</v>
          </cell>
          <cell r="E188" t="str">
            <v>Spec</v>
          </cell>
          <cell r="F188" t="str">
            <v>LDL</v>
          </cell>
          <cell r="G188" t="str">
            <v>No</v>
          </cell>
          <cell r="H188" t="str">
            <v>Graham Foxley</v>
          </cell>
          <cell r="I188" t="str">
            <v>Graham Foxley</v>
          </cell>
          <cell r="J188">
            <v>33811.550000000047</v>
          </cell>
          <cell r="L188">
            <v>2311.58</v>
          </cell>
          <cell r="M188">
            <v>0</v>
          </cell>
          <cell r="N188">
            <v>0</v>
          </cell>
          <cell r="O188">
            <v>41</v>
          </cell>
          <cell r="P188">
            <v>689505.40901184373</v>
          </cell>
          <cell r="Q188">
            <v>0</v>
          </cell>
          <cell r="R188">
            <v>3473.4834725753722</v>
          </cell>
          <cell r="S188">
            <v>337.53375337533754</v>
          </cell>
          <cell r="T188">
            <v>693316.42623779434</v>
          </cell>
          <cell r="U188">
            <v>36978</v>
          </cell>
          <cell r="V188">
            <v>74484</v>
          </cell>
          <cell r="X188">
            <v>367</v>
          </cell>
          <cell r="Y188">
            <v>3000</v>
          </cell>
          <cell r="AA188" t="str">
            <v>Yes</v>
          </cell>
          <cell r="AC188" t="str">
            <v>SIMS</v>
          </cell>
          <cell r="AD188" t="str">
            <v>EDEDE</v>
          </cell>
          <cell r="AE188">
            <v>6067.4994746395096</v>
          </cell>
          <cell r="AF188">
            <v>714756.87987342698</v>
          </cell>
          <cell r="AH188" t="str">
            <v>Ernest Cookson</v>
          </cell>
          <cell r="AQ188">
            <v>38346</v>
          </cell>
          <cell r="AR188">
            <v>74792</v>
          </cell>
          <cell r="AT188">
            <v>31783</v>
          </cell>
          <cell r="AV188">
            <v>122</v>
          </cell>
          <cell r="AW188">
            <v>8639.097093969729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</row>
        <row r="189">
          <cell r="A189" t="str">
            <v>EDADG</v>
          </cell>
          <cell r="B189" t="str">
            <v>Greenways</v>
          </cell>
          <cell r="C189">
            <v>177</v>
          </cell>
          <cell r="D189">
            <v>7040</v>
          </cell>
          <cell r="E189" t="str">
            <v>Spec</v>
          </cell>
          <cell r="F189" t="str">
            <v>LDL</v>
          </cell>
          <cell r="G189" t="str">
            <v>No</v>
          </cell>
          <cell r="H189" t="str">
            <v>Karen Twamley</v>
          </cell>
          <cell r="I189" t="str">
            <v>Michelle Jukes</v>
          </cell>
          <cell r="J189">
            <v>89691.32</v>
          </cell>
          <cell r="L189">
            <v>1896.88</v>
          </cell>
          <cell r="M189">
            <v>0</v>
          </cell>
          <cell r="N189">
            <v>0</v>
          </cell>
          <cell r="O189">
            <v>25</v>
          </cell>
          <cell r="P189">
            <v>401494.37758996949</v>
          </cell>
          <cell r="Q189">
            <v>0</v>
          </cell>
          <cell r="R189">
            <v>5925.3541590991645</v>
          </cell>
          <cell r="S189">
            <v>1012.6012601260127</v>
          </cell>
          <cell r="T189">
            <v>408432.33300919464</v>
          </cell>
          <cell r="U189">
            <v>32900</v>
          </cell>
          <cell r="V189">
            <v>15958</v>
          </cell>
          <cell r="X189">
            <v>224</v>
          </cell>
          <cell r="Y189">
            <v>3000</v>
          </cell>
          <cell r="AA189" t="str">
            <v>Yes</v>
          </cell>
          <cell r="AC189" t="str">
            <v>SIMS</v>
          </cell>
          <cell r="AD189" t="str">
            <v>EDADG</v>
          </cell>
          <cell r="AE189">
            <v>22710.888604275679</v>
          </cell>
          <cell r="AF189">
            <v>421170.25790012209</v>
          </cell>
          <cell r="AH189" t="str">
            <v>Greenways</v>
          </cell>
          <cell r="AQ189">
            <v>34117</v>
          </cell>
          <cell r="AR189">
            <v>14217</v>
          </cell>
          <cell r="AT189">
            <v>19158</v>
          </cell>
          <cell r="AU189">
            <v>16144</v>
          </cell>
          <cell r="AV189">
            <v>17651</v>
          </cell>
          <cell r="AW189">
            <v>12788.882358714007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</row>
        <row r="190">
          <cell r="A190" t="str">
            <v>EDEDH</v>
          </cell>
          <cell r="B190" t="str">
            <v>Hope</v>
          </cell>
          <cell r="C190">
            <v>178</v>
          </cell>
          <cell r="D190">
            <v>7065</v>
          </cell>
          <cell r="E190" t="str">
            <v>Spec</v>
          </cell>
          <cell r="F190" t="str">
            <v>LDL</v>
          </cell>
          <cell r="G190" t="str">
            <v>No</v>
          </cell>
          <cell r="H190" t="str">
            <v>Michelle Jukes</v>
          </cell>
          <cell r="I190" t="str">
            <v>Michelle Jukes</v>
          </cell>
          <cell r="J190">
            <v>268734.01</v>
          </cell>
          <cell r="L190">
            <v>0</v>
          </cell>
          <cell r="M190">
            <v>0</v>
          </cell>
          <cell r="N190">
            <v>0</v>
          </cell>
          <cell r="O190">
            <v>40</v>
          </cell>
          <cell r="P190">
            <v>624997.84664545616</v>
          </cell>
          <cell r="Q190">
            <v>0</v>
          </cell>
          <cell r="R190">
            <v>3473.4834725753722</v>
          </cell>
          <cell r="S190">
            <v>1350.1350135013502</v>
          </cell>
          <cell r="T190">
            <v>629821.46513153287</v>
          </cell>
          <cell r="U190">
            <v>70720</v>
          </cell>
          <cell r="V190">
            <v>62030</v>
          </cell>
          <cell r="X190">
            <v>358</v>
          </cell>
          <cell r="Y190">
            <v>3000</v>
          </cell>
          <cell r="AA190" t="str">
            <v>Yes</v>
          </cell>
          <cell r="AC190" t="str">
            <v>SIMS</v>
          </cell>
          <cell r="AD190" t="str">
            <v>EDEDH</v>
          </cell>
          <cell r="AE190">
            <v>51533.510912498692</v>
          </cell>
          <cell r="AF190">
            <v>703932.57300149568</v>
          </cell>
          <cell r="AH190" t="str">
            <v>Hope</v>
          </cell>
          <cell r="AQ190">
            <v>70720</v>
          </cell>
          <cell r="AR190">
            <v>61885</v>
          </cell>
          <cell r="AT190">
            <v>32108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</row>
        <row r="191">
          <cell r="A191" t="str">
            <v>EDERL</v>
          </cell>
          <cell r="B191" t="str">
            <v>Lower Lee</v>
          </cell>
          <cell r="C191">
            <v>179</v>
          </cell>
          <cell r="D191">
            <v>7039</v>
          </cell>
          <cell r="E191" t="str">
            <v>Spec</v>
          </cell>
          <cell r="F191" t="str">
            <v>Outside</v>
          </cell>
          <cell r="G191" t="str">
            <v>No</v>
          </cell>
          <cell r="H191" t="str">
            <v>Dave Collins</v>
          </cell>
          <cell r="I191" t="str">
            <v>Graham Foxley</v>
          </cell>
          <cell r="J191">
            <v>69195.199999999953</v>
          </cell>
          <cell r="L191">
            <v>26577.37</v>
          </cell>
          <cell r="M191">
            <v>0</v>
          </cell>
          <cell r="N191">
            <v>0</v>
          </cell>
          <cell r="O191">
            <v>46</v>
          </cell>
          <cell r="P191">
            <v>1020292.8657663141</v>
          </cell>
          <cell r="Q191">
            <v>0</v>
          </cell>
          <cell r="R191">
            <v>3064.8383581547405</v>
          </cell>
          <cell r="S191">
            <v>843.83438343834382</v>
          </cell>
          <cell r="T191">
            <v>1024201.5385079072</v>
          </cell>
          <cell r="U191">
            <v>39699</v>
          </cell>
          <cell r="V191">
            <v>49839</v>
          </cell>
          <cell r="X191">
            <v>412</v>
          </cell>
          <cell r="Y191">
            <v>3000</v>
          </cell>
          <cell r="AA191" t="str">
            <v>Yes</v>
          </cell>
          <cell r="AC191" t="str">
            <v>SIMS</v>
          </cell>
          <cell r="AD191" t="str">
            <v>EDERL</v>
          </cell>
          <cell r="AE191">
            <v>-8094</v>
          </cell>
          <cell r="AF191">
            <v>1056394.9793409938</v>
          </cell>
          <cell r="AH191" t="str">
            <v>Lower Lee</v>
          </cell>
          <cell r="AQ191">
            <v>41000</v>
          </cell>
          <cell r="AR191">
            <v>49198</v>
          </cell>
          <cell r="AT191">
            <v>0</v>
          </cell>
          <cell r="AY191">
            <v>28234</v>
          </cell>
          <cell r="AZ191">
            <v>85521</v>
          </cell>
          <cell r="BA191">
            <v>85316</v>
          </cell>
          <cell r="BB191">
            <v>56875</v>
          </cell>
        </row>
        <row r="192">
          <cell r="A192" t="str">
            <v>EDMDK</v>
          </cell>
          <cell r="B192" t="str">
            <v>Meadow Bank Secondary</v>
          </cell>
          <cell r="C192">
            <v>180</v>
          </cell>
          <cell r="D192">
            <v>7067</v>
          </cell>
          <cell r="E192" t="str">
            <v>Spec</v>
          </cell>
          <cell r="F192" t="str">
            <v>LDL</v>
          </cell>
          <cell r="G192" t="str">
            <v>No</v>
          </cell>
          <cell r="H192" t="str">
            <v>Sue Upton</v>
          </cell>
          <cell r="I192" t="str">
            <v>Michelle Jukes</v>
          </cell>
          <cell r="J192">
            <v>151897.82000000007</v>
          </cell>
          <cell r="L192">
            <v>13512.14</v>
          </cell>
          <cell r="M192">
            <v>0</v>
          </cell>
          <cell r="N192">
            <v>0</v>
          </cell>
          <cell r="O192">
            <v>134</v>
          </cell>
          <cell r="P192">
            <v>1240561.5897145357</v>
          </cell>
          <cell r="Q192">
            <v>0</v>
          </cell>
          <cell r="R192">
            <v>9535.0526698147478</v>
          </cell>
          <cell r="S192">
            <v>843.83438343834382</v>
          </cell>
          <cell r="T192">
            <v>1250940.4767677889</v>
          </cell>
          <cell r="U192">
            <v>39000</v>
          </cell>
          <cell r="V192">
            <v>113463</v>
          </cell>
          <cell r="X192">
            <v>500</v>
          </cell>
          <cell r="Y192">
            <v>3450</v>
          </cell>
          <cell r="AA192" t="str">
            <v>Yes</v>
          </cell>
          <cell r="AC192" t="str">
            <v>SIMS</v>
          </cell>
          <cell r="AD192" t="str">
            <v>EDMDK</v>
          </cell>
          <cell r="AE192">
            <v>-71182</v>
          </cell>
          <cell r="AF192">
            <v>1181075.0625368501</v>
          </cell>
          <cell r="AH192" t="str">
            <v>Meadow Bank Secondary</v>
          </cell>
          <cell r="AQ192">
            <v>40792</v>
          </cell>
          <cell r="AR192">
            <v>113908</v>
          </cell>
          <cell r="AT192">
            <v>50269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</row>
        <row r="193">
          <cell r="A193" t="str">
            <v>EDMDV</v>
          </cell>
          <cell r="B193" t="str">
            <v>Mersey View Secondary</v>
          </cell>
          <cell r="C193">
            <v>181</v>
          </cell>
          <cell r="D193">
            <v>7068</v>
          </cell>
          <cell r="E193" t="str">
            <v>Spec</v>
          </cell>
          <cell r="F193" t="str">
            <v>LDL</v>
          </cell>
          <cell r="G193" t="str">
            <v>No</v>
          </cell>
          <cell r="H193" t="str">
            <v>Michelle Jukes</v>
          </cell>
          <cell r="I193" t="str">
            <v>Michelle Jukes</v>
          </cell>
          <cell r="J193">
            <v>209677.80000000005</v>
          </cell>
          <cell r="L193">
            <v>1352.34</v>
          </cell>
          <cell r="M193">
            <v>0</v>
          </cell>
          <cell r="N193">
            <v>3800</v>
          </cell>
          <cell r="O193">
            <v>105</v>
          </cell>
          <cell r="P193">
            <v>738303.44779999368</v>
          </cell>
          <cell r="Q193">
            <v>0</v>
          </cell>
          <cell r="R193">
            <v>7151.2895023610608</v>
          </cell>
          <cell r="S193">
            <v>843.83438343834382</v>
          </cell>
          <cell r="T193">
            <v>746298.57168579311</v>
          </cell>
          <cell r="U193">
            <v>36610</v>
          </cell>
          <cell r="V193">
            <v>87563</v>
          </cell>
          <cell r="X193">
            <v>392</v>
          </cell>
          <cell r="Y193">
            <v>3150</v>
          </cell>
          <cell r="AA193" t="str">
            <v>Yes</v>
          </cell>
          <cell r="AC193" t="str">
            <v>SIMS</v>
          </cell>
          <cell r="AD193" t="str">
            <v>EDMDV</v>
          </cell>
          <cell r="AE193">
            <v>112924.38896430306</v>
          </cell>
          <cell r="AF193">
            <v>551860.02599117404</v>
          </cell>
          <cell r="AH193" t="str">
            <v>Mersey View Secondary</v>
          </cell>
          <cell r="AQ193">
            <v>38240</v>
          </cell>
          <cell r="AR193">
            <v>87263</v>
          </cell>
          <cell r="AT193">
            <v>47057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</row>
        <row r="194">
          <cell r="A194" t="str">
            <v>EDSMD</v>
          </cell>
          <cell r="B194" t="str">
            <v>Millstead Special Needs Primary</v>
          </cell>
          <cell r="C194">
            <v>182</v>
          </cell>
          <cell r="D194">
            <v>7054</v>
          </cell>
          <cell r="E194" t="str">
            <v>Spec</v>
          </cell>
          <cell r="F194" t="str">
            <v>LDL</v>
          </cell>
          <cell r="G194" t="str">
            <v>No</v>
          </cell>
          <cell r="H194" t="str">
            <v>Geoff Smith</v>
          </cell>
          <cell r="I194" t="str">
            <v>Michelle Jukes</v>
          </cell>
          <cell r="J194">
            <v>92924.559999999823</v>
          </cell>
          <cell r="L194">
            <v>1341.53</v>
          </cell>
          <cell r="M194">
            <v>0</v>
          </cell>
          <cell r="N194">
            <v>4000</v>
          </cell>
          <cell r="O194">
            <v>59</v>
          </cell>
          <cell r="P194">
            <v>800999.24325644947</v>
          </cell>
          <cell r="Q194">
            <v>0</v>
          </cell>
          <cell r="R194">
            <v>8717.7624409734835</v>
          </cell>
          <cell r="S194">
            <v>1518.901890189019</v>
          </cell>
          <cell r="T194">
            <v>811235.90758761193</v>
          </cell>
          <cell r="U194">
            <v>37241</v>
          </cell>
          <cell r="V194">
            <v>24834</v>
          </cell>
          <cell r="X194">
            <v>528</v>
          </cell>
          <cell r="Y194">
            <v>3000</v>
          </cell>
          <cell r="AA194" t="str">
            <v>Yes</v>
          </cell>
          <cell r="AC194" t="str">
            <v>SIMS</v>
          </cell>
          <cell r="AD194" t="str">
            <v>EDSMD</v>
          </cell>
          <cell r="AE194">
            <v>50879</v>
          </cell>
          <cell r="AF194">
            <v>836583.38799890678</v>
          </cell>
          <cell r="AH194" t="str">
            <v>Millstead Special Needs Primary</v>
          </cell>
          <cell r="AQ194">
            <v>38618</v>
          </cell>
          <cell r="AR194">
            <v>23173</v>
          </cell>
          <cell r="AT194">
            <v>38447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</row>
        <row r="195">
          <cell r="A195" t="str">
            <v>EDSPM</v>
          </cell>
          <cell r="B195" t="str">
            <v>Palmerston</v>
          </cell>
          <cell r="C195">
            <v>183</v>
          </cell>
          <cell r="D195">
            <v>7051</v>
          </cell>
          <cell r="E195" t="str">
            <v>Spec</v>
          </cell>
          <cell r="F195" t="str">
            <v>LDL</v>
          </cell>
          <cell r="G195" t="str">
            <v>No</v>
          </cell>
          <cell r="H195" t="str">
            <v>Michelle Jukes</v>
          </cell>
          <cell r="I195" t="str">
            <v>Michelle Jukes</v>
          </cell>
          <cell r="J195">
            <v>103066.72999999998</v>
          </cell>
          <cell r="L195">
            <v>16437.72</v>
          </cell>
          <cell r="M195">
            <v>0</v>
          </cell>
          <cell r="N195">
            <v>0</v>
          </cell>
          <cell r="O195">
            <v>76</v>
          </cell>
          <cell r="P195">
            <v>1187184.8040287485</v>
          </cell>
          <cell r="Q195">
            <v>0</v>
          </cell>
          <cell r="R195">
            <v>2996.7308390846351</v>
          </cell>
          <cell r="S195">
            <v>337.53375337533754</v>
          </cell>
          <cell r="T195">
            <v>1190519.0686212084</v>
          </cell>
          <cell r="U195">
            <v>34232</v>
          </cell>
          <cell r="V195">
            <v>60013</v>
          </cell>
          <cell r="X195">
            <v>680</v>
          </cell>
          <cell r="Y195">
            <v>3000</v>
          </cell>
          <cell r="AA195" t="str">
            <v>Yes</v>
          </cell>
          <cell r="AC195" t="str">
            <v>SIMS</v>
          </cell>
          <cell r="AD195" t="str">
            <v>EDSPM</v>
          </cell>
          <cell r="AE195">
            <v>18144.986736857783</v>
          </cell>
          <cell r="AF195">
            <v>1227703.7977859157</v>
          </cell>
          <cell r="AH195" t="str">
            <v>Palmerston</v>
          </cell>
          <cell r="AQ195">
            <v>35688</v>
          </cell>
          <cell r="AR195">
            <v>59529</v>
          </cell>
          <cell r="AT195">
            <v>48119</v>
          </cell>
          <cell r="AU195">
            <v>20976</v>
          </cell>
          <cell r="AV195">
            <v>34548</v>
          </cell>
          <cell r="AW195">
            <v>85633.676438804716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</row>
        <row r="196">
          <cell r="A196" t="str">
            <v>EDSPS</v>
          </cell>
          <cell r="B196" t="str">
            <v>Princes Primary</v>
          </cell>
          <cell r="C196">
            <v>184</v>
          </cell>
          <cell r="D196">
            <v>7063</v>
          </cell>
          <cell r="E196" t="str">
            <v>Spec</v>
          </cell>
          <cell r="F196" t="str">
            <v>LDL</v>
          </cell>
          <cell r="G196" t="str">
            <v>No</v>
          </cell>
          <cell r="H196" t="str">
            <v>Liz Lowry</v>
          </cell>
          <cell r="I196" t="str">
            <v>Graham Foxley</v>
          </cell>
          <cell r="J196">
            <v>73866.949999999953</v>
          </cell>
          <cell r="L196">
            <v>0.34999999999990905</v>
          </cell>
          <cell r="M196">
            <v>0</v>
          </cell>
          <cell r="N196">
            <v>0</v>
          </cell>
          <cell r="O196">
            <v>73</v>
          </cell>
          <cell r="P196">
            <v>1040427.7213004152</v>
          </cell>
          <cell r="Q196">
            <v>0</v>
          </cell>
          <cell r="R196">
            <v>11510.170722847803</v>
          </cell>
          <cell r="S196">
            <v>1181.3681368136813</v>
          </cell>
          <cell r="T196">
            <v>1053119.2601600767</v>
          </cell>
          <cell r="U196">
            <v>34746</v>
          </cell>
          <cell r="V196">
            <v>24211</v>
          </cell>
          <cell r="X196">
            <v>654</v>
          </cell>
          <cell r="Y196">
            <v>3000</v>
          </cell>
          <cell r="AA196" t="str">
            <v>Yes</v>
          </cell>
          <cell r="AC196" t="str">
            <v>SIMS</v>
          </cell>
          <cell r="AD196" t="str">
            <v>EDSPS</v>
          </cell>
          <cell r="AE196">
            <v>21064</v>
          </cell>
          <cell r="AF196">
            <v>1086070.9219400038</v>
          </cell>
          <cell r="AH196" t="str">
            <v>Princes Primary</v>
          </cell>
          <cell r="AQ196">
            <v>36032</v>
          </cell>
          <cell r="AR196">
            <v>22424</v>
          </cell>
          <cell r="AT196">
            <v>39621</v>
          </cell>
          <cell r="AU196">
            <v>51881</v>
          </cell>
          <cell r="AV196">
            <v>50456</v>
          </cell>
          <cell r="AW196">
            <v>47061.438430751965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</row>
        <row r="197">
          <cell r="A197" t="str">
            <v>EDSRB</v>
          </cell>
          <cell r="B197" t="str">
            <v>Redbridge High</v>
          </cell>
          <cell r="C197">
            <v>185</v>
          </cell>
          <cell r="D197">
            <v>7052</v>
          </cell>
          <cell r="E197" t="str">
            <v>Spec</v>
          </cell>
          <cell r="F197" t="str">
            <v>Outside</v>
          </cell>
          <cell r="G197" t="str">
            <v>No</v>
          </cell>
          <cell r="H197" t="str">
            <v>Sue Upton</v>
          </cell>
          <cell r="I197" t="str">
            <v>Michelle Jukes</v>
          </cell>
          <cell r="J197">
            <v>52019.020000000484</v>
          </cell>
          <cell r="L197">
            <v>39508</v>
          </cell>
          <cell r="M197">
            <v>0</v>
          </cell>
          <cell r="N197">
            <v>0.8</v>
          </cell>
          <cell r="O197">
            <v>85</v>
          </cell>
          <cell r="P197">
            <v>1285330.7776524061</v>
          </cell>
          <cell r="Q197">
            <v>0</v>
          </cell>
          <cell r="R197">
            <v>3201.0533962949512</v>
          </cell>
          <cell r="S197">
            <v>337.53375337533754</v>
          </cell>
          <cell r="T197">
            <v>1288869.3648020765</v>
          </cell>
          <cell r="U197">
            <v>34970</v>
          </cell>
          <cell r="V197">
            <v>62487</v>
          </cell>
          <cell r="X197">
            <v>761</v>
          </cell>
          <cell r="Y197">
            <v>3000</v>
          </cell>
          <cell r="AA197" t="str">
            <v>Yes</v>
          </cell>
          <cell r="AC197" t="str">
            <v>SIMS</v>
          </cell>
          <cell r="AD197" t="str">
            <v>EDSRB</v>
          </cell>
          <cell r="AE197">
            <v>14641.789451766526</v>
          </cell>
          <cell r="AF197">
            <v>1329151.6990768153</v>
          </cell>
          <cell r="AH197" t="str">
            <v>Redbridge High</v>
          </cell>
          <cell r="AQ197">
            <v>36480</v>
          </cell>
          <cell r="AR197">
            <v>62028</v>
          </cell>
          <cell r="AT197">
            <v>0</v>
          </cell>
          <cell r="AY197">
            <v>30263</v>
          </cell>
          <cell r="AZ197">
            <v>112860</v>
          </cell>
          <cell r="BA197">
            <v>107342</v>
          </cell>
          <cell r="BB197">
            <v>71565</v>
          </cell>
        </row>
        <row r="198">
          <cell r="A198" t="str">
            <v>EDPDS</v>
          </cell>
          <cell r="B198" t="str">
            <v>Sandfield Park</v>
          </cell>
          <cell r="C198">
            <v>186</v>
          </cell>
          <cell r="D198">
            <v>7059</v>
          </cell>
          <cell r="E198" t="str">
            <v>Spec</v>
          </cell>
          <cell r="F198" t="str">
            <v>LDL</v>
          </cell>
          <cell r="G198" t="str">
            <v>No</v>
          </cell>
          <cell r="H198" t="str">
            <v>Gill Farrington</v>
          </cell>
          <cell r="I198" t="str">
            <v>Graham Foxley</v>
          </cell>
          <cell r="J198">
            <v>140967.39000000013</v>
          </cell>
          <cell r="L198">
            <v>10591.85</v>
          </cell>
          <cell r="M198">
            <v>0</v>
          </cell>
          <cell r="N198">
            <v>0</v>
          </cell>
          <cell r="O198">
            <v>74</v>
          </cell>
          <cell r="P198">
            <v>1748023.3237089086</v>
          </cell>
          <cell r="Q198">
            <v>0</v>
          </cell>
          <cell r="R198">
            <v>2928.6233200145298</v>
          </cell>
          <cell r="S198">
            <v>337.53375337533754</v>
          </cell>
          <cell r="T198">
            <v>1751289.4807822984</v>
          </cell>
          <cell r="U198">
            <v>34068</v>
          </cell>
          <cell r="V198">
            <v>65619</v>
          </cell>
          <cell r="X198">
            <v>662</v>
          </cell>
          <cell r="Y198">
            <v>3000</v>
          </cell>
          <cell r="AA198" t="str">
            <v>Yes</v>
          </cell>
          <cell r="AC198" t="str">
            <v>SIMS</v>
          </cell>
          <cell r="AD198" t="str">
            <v>EDPDS</v>
          </cell>
          <cell r="AE198">
            <v>-27397</v>
          </cell>
          <cell r="AF198">
            <v>1805832.3260312674</v>
          </cell>
          <cell r="AH198" t="str">
            <v>Sandfield Park</v>
          </cell>
          <cell r="AQ198">
            <v>35512</v>
          </cell>
          <cell r="AR198">
            <v>64735</v>
          </cell>
          <cell r="AT198">
            <v>79468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</row>
        <row r="199">
          <cell r="A199" t="str">
            <v>EDADW</v>
          </cell>
          <cell r="B199" t="str">
            <v>White Thorn</v>
          </cell>
          <cell r="C199">
            <v>187</v>
          </cell>
          <cell r="D199">
            <v>7041</v>
          </cell>
          <cell r="E199" t="str">
            <v>Spec</v>
          </cell>
          <cell r="F199" t="str">
            <v>LDL</v>
          </cell>
          <cell r="G199" t="str">
            <v>P.F.I.</v>
          </cell>
          <cell r="H199" t="str">
            <v>Julie Goodman</v>
          </cell>
          <cell r="I199" t="str">
            <v>Graham Foxley</v>
          </cell>
          <cell r="J199">
            <v>57589.599999999919</v>
          </cell>
          <cell r="L199">
            <v>4.63</v>
          </cell>
          <cell r="M199">
            <v>0</v>
          </cell>
          <cell r="N199">
            <v>0</v>
          </cell>
          <cell r="O199">
            <v>25</v>
          </cell>
          <cell r="P199">
            <v>315369.42321651202</v>
          </cell>
          <cell r="Q199">
            <v>0</v>
          </cell>
          <cell r="R199">
            <v>5857.2466400290596</v>
          </cell>
          <cell r="S199">
            <v>337.53375337533754</v>
          </cell>
          <cell r="T199">
            <v>321564.20360991644</v>
          </cell>
          <cell r="U199">
            <v>30050</v>
          </cell>
          <cell r="V199">
            <v>24560</v>
          </cell>
          <cell r="X199">
            <v>224</v>
          </cell>
          <cell r="Y199">
            <v>3000</v>
          </cell>
          <cell r="AA199" t="str">
            <v>Yes</v>
          </cell>
          <cell r="AC199" t="str">
            <v>SIMS</v>
          </cell>
          <cell r="AD199" t="str">
            <v>EDADW</v>
          </cell>
          <cell r="AE199">
            <v>-19929</v>
          </cell>
          <cell r="AF199">
            <v>442099.88962252293</v>
          </cell>
          <cell r="AH199" t="str">
            <v>White Thorn</v>
          </cell>
          <cell r="AQ199">
            <v>31200</v>
          </cell>
          <cell r="AR199">
            <v>23138</v>
          </cell>
          <cell r="AT199">
            <v>19331</v>
          </cell>
          <cell r="AV199">
            <v>20878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turn 19.20"/>
      <sheetName val="Budgets"/>
      <sheetName val="Lists"/>
      <sheetName val="All Schools"/>
      <sheetName val="Table 2 CFR Order"/>
      <sheetName val="Table 2 Code Order"/>
      <sheetName val="ECDAR"/>
      <sheetName val="Adjusted balances 09-10"/>
      <sheetName val="Adjusted balances 10-11"/>
      <sheetName val="SAP Download"/>
      <sheetName val="Sheet3"/>
      <sheetName val="Sheet2"/>
      <sheetName val="SAP Capital"/>
      <sheetName val="Sheet5"/>
      <sheetName val="Sheet4"/>
      <sheetName val="EBMSK"/>
      <sheetName val="Checks to SAP"/>
      <sheetName val="Variance Checks"/>
      <sheetName val="Sheet1"/>
      <sheetName val="Data"/>
      <sheetName val="Bal"/>
      <sheetName val="Code Map"/>
      <sheetName val="NON TABLE 2 ROGUES"/>
      <sheetName val="Outturn 2019 20"/>
    </sheetNames>
    <definedNames>
      <definedName name="Dat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autoPageBreaks="0"/>
  </sheetPr>
  <dimension ref="A1:I200"/>
  <sheetViews>
    <sheetView showZeros="0" tabSelected="1" zoomScale="110" zoomScaleNormal="110" workbookViewId="0">
      <selection activeCell="C3" sqref="C3"/>
    </sheetView>
  </sheetViews>
  <sheetFormatPr defaultColWidth="0" defaultRowHeight="12.5" x14ac:dyDescent="0.25"/>
  <cols>
    <col min="1" max="1" width="9.1796875" style="2" customWidth="1"/>
    <col min="2" max="2" width="4.26953125" style="2" customWidth="1"/>
    <col min="3" max="3" width="60.7265625" style="2" customWidth="1"/>
    <col min="4" max="4" width="2.7265625" style="2" customWidth="1"/>
    <col min="5" max="5" width="18.7265625" style="2" hidden="1" customWidth="1"/>
    <col min="6" max="7" width="18.7265625" style="2" customWidth="1"/>
    <col min="8" max="9" width="6.7265625" style="2" customWidth="1"/>
  </cols>
  <sheetData>
    <row r="1" spans="2:7" ht="13.5" customHeight="1" x14ac:dyDescent="0.25"/>
    <row r="2" spans="2:7" ht="15.75" customHeight="1" x14ac:dyDescent="0.25">
      <c r="F2" s="576"/>
      <c r="G2" s="576"/>
    </row>
    <row r="3" spans="2:7" x14ac:dyDescent="0.25">
      <c r="F3" s="577"/>
      <c r="G3" s="577" t="s">
        <v>657</v>
      </c>
    </row>
    <row r="4" spans="2:7" x14ac:dyDescent="0.25">
      <c r="F4" s="577" t="str">
        <f>VLOOKUP(B6,schcode,2,FALSE)</f>
        <v>EDDRA</v>
      </c>
      <c r="G4" s="726" t="str">
        <f>VLOOKUP(F4,LDL,3,FALSE)</f>
        <v>External</v>
      </c>
    </row>
    <row r="5" spans="2:7" ht="20.149999999999999" customHeight="1" thickBot="1" x14ac:dyDescent="0.3">
      <c r="G5" s="3"/>
    </row>
    <row r="6" spans="2:7" ht="13.5" thickBot="1" x14ac:dyDescent="0.35">
      <c r="B6" s="927" t="s">
        <v>588</v>
      </c>
      <c r="C6" s="928"/>
      <c r="D6" s="928"/>
      <c r="E6" s="928"/>
      <c r="F6" s="928"/>
      <c r="G6" s="929"/>
    </row>
    <row r="8" spans="2:7" ht="15.75" customHeight="1" x14ac:dyDescent="0.35">
      <c r="B8" s="5"/>
      <c r="C8" s="270" t="s">
        <v>1493</v>
      </c>
      <c r="F8" s="930" t="s">
        <v>153</v>
      </c>
      <c r="G8" s="930"/>
    </row>
    <row r="9" spans="2:7" x14ac:dyDescent="0.25">
      <c r="B9" s="5"/>
      <c r="C9" s="5"/>
      <c r="F9" s="5"/>
      <c r="G9" s="5"/>
    </row>
    <row r="10" spans="2:7" ht="13" x14ac:dyDescent="0.3">
      <c r="B10" s="5"/>
      <c r="C10" s="5"/>
      <c r="E10" s="6" t="s">
        <v>154</v>
      </c>
      <c r="F10" s="5"/>
      <c r="G10" s="7"/>
    </row>
    <row r="11" spans="2:7" ht="13" x14ac:dyDescent="0.3">
      <c r="B11" s="5"/>
      <c r="C11" s="8" t="s">
        <v>155</v>
      </c>
      <c r="E11" s="9" t="s">
        <v>156</v>
      </c>
      <c r="F11" s="5"/>
      <c r="G11" s="9" t="s">
        <v>157</v>
      </c>
    </row>
    <row r="12" spans="2:7" x14ac:dyDescent="0.25">
      <c r="B12" s="609" t="s">
        <v>158</v>
      </c>
      <c r="C12" s="610" t="s">
        <v>159</v>
      </c>
      <c r="D12" s="611"/>
      <c r="E12" s="610">
        <f>HLOOKUP($F$4,[5]!Budgets,2,FALSE)</f>
        <v>1603764</v>
      </c>
      <c r="F12" s="612"/>
      <c r="G12" s="610">
        <f>HLOOKUP($F$4,QSP,58,FALSE)</f>
        <v>2720000</v>
      </c>
    </row>
    <row r="13" spans="2:7" x14ac:dyDescent="0.25">
      <c r="B13" s="609" t="s">
        <v>160</v>
      </c>
      <c r="C13" s="610" t="s">
        <v>718</v>
      </c>
      <c r="D13" s="611"/>
      <c r="E13" s="610" t="e">
        <f>HLOOKUP($F$4,[5]!Budgets,3,FALSE)</f>
        <v>#REF!</v>
      </c>
      <c r="F13" s="612"/>
      <c r="G13" s="610">
        <f>HLOOKUP($F$4,QSP,59,FALSE)</f>
        <v>9465</v>
      </c>
    </row>
    <row r="14" spans="2:7" x14ac:dyDescent="0.25">
      <c r="B14" s="609" t="s">
        <v>162</v>
      </c>
      <c r="C14" s="610" t="s">
        <v>717</v>
      </c>
      <c r="D14" s="611"/>
      <c r="E14" s="610" t="e">
        <f>HLOOKUP($F$4,[5]!Budgets,4,FALSE)</f>
        <v>#REF!</v>
      </c>
      <c r="F14" s="612"/>
      <c r="G14" s="610">
        <f>HLOOKUP($F$4,QSP,60,FALSE)</f>
        <v>2246885</v>
      </c>
    </row>
    <row r="15" spans="2:7" x14ac:dyDescent="0.25">
      <c r="B15" s="613" t="s">
        <v>164</v>
      </c>
      <c r="C15" s="880" t="s">
        <v>1454</v>
      </c>
      <c r="D15" s="611"/>
      <c r="E15" s="614" t="e">
        <f>HLOOKUP($F$4,[5]!Budgets,5,FALSE)</f>
        <v>#REF!</v>
      </c>
      <c r="F15" s="612"/>
      <c r="G15" s="610">
        <f>HLOOKUP($F$4,QSP,61,FALSE)</f>
        <v>0</v>
      </c>
    </row>
    <row r="16" spans="2:7" x14ac:dyDescent="0.25">
      <c r="B16" s="609" t="s">
        <v>166</v>
      </c>
      <c r="C16" s="610" t="s">
        <v>855</v>
      </c>
      <c r="D16" s="611"/>
      <c r="E16" s="610">
        <f>HLOOKUP($F$4,[5]!Budgets,6,FALSE)</f>
        <v>97657</v>
      </c>
      <c r="F16" s="612"/>
      <c r="G16" s="610">
        <f>-HLOOKUP($F$4,QSP,2,FALSE)</f>
        <v>165410</v>
      </c>
    </row>
    <row r="17" spans="2:7" x14ac:dyDescent="0.25">
      <c r="B17" s="609" t="s">
        <v>168</v>
      </c>
      <c r="C17" s="610" t="s">
        <v>169</v>
      </c>
      <c r="D17" s="611"/>
      <c r="E17" s="610">
        <f>HLOOKUP($F$4,[5]!Budgets,7,FALSE)</f>
        <v>35790</v>
      </c>
      <c r="F17" s="612"/>
      <c r="G17" s="610">
        <f>-HLOOKUP($F$4,QSP,3,FALSE)</f>
        <v>112364.15</v>
      </c>
    </row>
    <row r="18" spans="2:7" x14ac:dyDescent="0.25">
      <c r="B18" s="609" t="s">
        <v>170</v>
      </c>
      <c r="C18" s="610" t="s">
        <v>171</v>
      </c>
      <c r="D18" s="611"/>
      <c r="E18" s="610" t="e">
        <f>HLOOKUP($F$4,[5]!Budgets,8,FALSE)</f>
        <v>#REF!</v>
      </c>
      <c r="F18" s="612"/>
      <c r="G18" s="610">
        <f>-HLOOKUP($F$4,QSP,4,FALSE)</f>
        <v>0</v>
      </c>
    </row>
    <row r="19" spans="2:7" x14ac:dyDescent="0.25">
      <c r="B19" s="855" t="s">
        <v>1428</v>
      </c>
      <c r="C19" s="856" t="s">
        <v>970</v>
      </c>
      <c r="D19" s="611"/>
      <c r="E19" s="610" t="e">
        <f>HLOOKUP($F$4,[5]!Budgets,9,FALSE)</f>
        <v>#REF!</v>
      </c>
      <c r="F19" s="612"/>
      <c r="G19" s="610">
        <f>-HLOOKUP($F$4,QSP,5,FALSE)</f>
        <v>250</v>
      </c>
    </row>
    <row r="20" spans="2:7" x14ac:dyDescent="0.25">
      <c r="B20" s="855" t="s">
        <v>1427</v>
      </c>
      <c r="C20" s="610" t="s">
        <v>173</v>
      </c>
      <c r="D20" s="611"/>
      <c r="E20" s="610"/>
      <c r="F20" s="612"/>
      <c r="G20" s="610">
        <f>-HLOOKUP($F$4,QSP,6,FALSE)</f>
        <v>84081.71</v>
      </c>
    </row>
    <row r="21" spans="2:7" x14ac:dyDescent="0.25">
      <c r="B21" s="609" t="s">
        <v>174</v>
      </c>
      <c r="C21" s="610" t="s">
        <v>175</v>
      </c>
      <c r="D21" s="611"/>
      <c r="E21" s="610" t="e">
        <f>HLOOKUP($F$4,[5]!Budgets,10,FALSE)</f>
        <v>#REF!</v>
      </c>
      <c r="F21" s="612"/>
      <c r="G21" s="610">
        <f>-HLOOKUP($F$4,QSP,7,FALSE)</f>
        <v>5552.3</v>
      </c>
    </row>
    <row r="22" spans="2:7" x14ac:dyDescent="0.25">
      <c r="B22" s="609" t="s">
        <v>176</v>
      </c>
      <c r="C22" s="610" t="s">
        <v>177</v>
      </c>
      <c r="D22" s="611"/>
      <c r="E22" s="610" t="e">
        <f>HLOOKUP($F$4,[5]!Budgets,11,FALSE)</f>
        <v>#REF!</v>
      </c>
      <c r="F22" s="612"/>
      <c r="G22" s="610">
        <f>-HLOOKUP($F$4,QSP,8,FALSE)</f>
        <v>0</v>
      </c>
    </row>
    <row r="23" spans="2:7" x14ac:dyDescent="0.25">
      <c r="B23" s="609" t="s">
        <v>178</v>
      </c>
      <c r="C23" s="610" t="s">
        <v>179</v>
      </c>
      <c r="D23" s="611"/>
      <c r="E23" s="610" t="e">
        <f>HLOOKUP($F$4,[5]!Budgets,12,FALSE)</f>
        <v>#REF!</v>
      </c>
      <c r="F23" s="612"/>
      <c r="G23" s="610">
        <f>-HLOOKUP($F$4,QSP,9,FALSE)</f>
        <v>6235</v>
      </c>
    </row>
    <row r="24" spans="2:7" x14ac:dyDescent="0.25">
      <c r="B24" s="609" t="s">
        <v>180</v>
      </c>
      <c r="C24" s="610" t="s">
        <v>181</v>
      </c>
      <c r="D24" s="611"/>
      <c r="E24" s="610" t="e">
        <f>HLOOKUP($F$4,[5]!Budgets,13,FALSE)</f>
        <v>#REF!</v>
      </c>
      <c r="F24" s="612"/>
      <c r="G24" s="610">
        <f>-HLOOKUP($F$4,QSP,10,FALSE)</f>
        <v>0</v>
      </c>
    </row>
    <row r="25" spans="2:7" x14ac:dyDescent="0.25">
      <c r="B25" s="609" t="s">
        <v>182</v>
      </c>
      <c r="C25" s="610" t="s">
        <v>183</v>
      </c>
      <c r="D25" s="611"/>
      <c r="E25" s="610" t="e">
        <f>HLOOKUP($F$4,[5]!Budgets,14,FALSE)</f>
        <v>#REF!</v>
      </c>
      <c r="F25" s="612"/>
      <c r="G25" s="610">
        <f>-HLOOKUP($F$4,QSP,11,FALSE)</f>
        <v>61.5</v>
      </c>
    </row>
    <row r="26" spans="2:7" x14ac:dyDescent="0.25">
      <c r="B26" s="609" t="s">
        <v>726</v>
      </c>
      <c r="C26" s="610" t="s">
        <v>727</v>
      </c>
      <c r="D26" s="611"/>
      <c r="E26" s="610" t="e">
        <f>HLOOKUP($F$4,[5]!Budgets,15,FALSE)</f>
        <v>#REF!</v>
      </c>
      <c r="F26" s="612"/>
      <c r="G26" s="610">
        <f>-HLOOKUP($F$4,QSP,12,FALSE)</f>
        <v>0</v>
      </c>
    </row>
    <row r="27" spans="2:7" x14ac:dyDescent="0.25">
      <c r="B27" s="609" t="s">
        <v>728</v>
      </c>
      <c r="C27" s="610" t="s">
        <v>729</v>
      </c>
      <c r="D27" s="611"/>
      <c r="E27" s="610" t="e">
        <f>HLOOKUP($F$4,[5]!Budgets,16,FALSE)</f>
        <v>#REF!</v>
      </c>
      <c r="F27" s="612"/>
      <c r="G27" s="610">
        <f>-HLOOKUP($F$4,QSP,13,FALSE)</f>
        <v>4436.18</v>
      </c>
    </row>
    <row r="28" spans="2:7" x14ac:dyDescent="0.25">
      <c r="B28" s="609" t="s">
        <v>730</v>
      </c>
      <c r="C28" s="610" t="s">
        <v>715</v>
      </c>
      <c r="D28" s="611"/>
      <c r="E28" s="610" t="e">
        <f>HLOOKUP($F$4,[5]!Budgets,17,FALSE)</f>
        <v>#REF!</v>
      </c>
      <c r="F28" s="612"/>
      <c r="G28" s="610">
        <f>-HLOOKUP($F$4,QSP,14,FALSE)</f>
        <v>0</v>
      </c>
    </row>
    <row r="29" spans="2:7" x14ac:dyDescent="0.25">
      <c r="B29" s="855" t="s">
        <v>1455</v>
      </c>
      <c r="C29" s="856" t="s">
        <v>1459</v>
      </c>
      <c r="D29" s="611"/>
      <c r="E29" s="610"/>
      <c r="F29" s="612"/>
      <c r="G29" s="610">
        <f>-HLOOKUP($F$4,QSP,15,FALSE)</f>
        <v>0</v>
      </c>
    </row>
    <row r="30" spans="2:7" x14ac:dyDescent="0.25">
      <c r="B30" s="855" t="s">
        <v>1456</v>
      </c>
      <c r="C30" s="856" t="s">
        <v>1460</v>
      </c>
      <c r="D30" s="611"/>
      <c r="E30" s="610"/>
      <c r="F30" s="612"/>
      <c r="G30" s="610">
        <f>-HLOOKUP($F$4,QSP,16,FALSE)</f>
        <v>1127.68</v>
      </c>
    </row>
    <row r="31" spans="2:7" x14ac:dyDescent="0.25">
      <c r="B31" s="855" t="s">
        <v>1457</v>
      </c>
      <c r="C31" s="856" t="s">
        <v>1461</v>
      </c>
      <c r="D31" s="611"/>
      <c r="E31" s="610"/>
      <c r="F31" s="612"/>
      <c r="G31" s="610">
        <f>-HLOOKUP($F$4,QSP,17,FALSE)</f>
        <v>131990.69</v>
      </c>
    </row>
    <row r="32" spans="2:7" x14ac:dyDescent="0.25">
      <c r="B32" s="855" t="s">
        <v>1458</v>
      </c>
      <c r="C32" s="610" t="s">
        <v>716</v>
      </c>
      <c r="D32" s="611"/>
      <c r="E32" s="610" t="e">
        <f>HLOOKUP($F$4,[5]!Budgets,18,FALSE)</f>
        <v>#REF!</v>
      </c>
      <c r="F32" s="612"/>
      <c r="G32" s="610">
        <f>-HLOOKUP($F$4,QSP,18,FALSE)</f>
        <v>17799</v>
      </c>
    </row>
    <row r="33" spans="2:7" ht="13" x14ac:dyDescent="0.3">
      <c r="B33" s="612"/>
      <c r="C33" s="615" t="s">
        <v>184</v>
      </c>
      <c r="D33" s="611"/>
      <c r="E33" s="616" t="e">
        <f>SUM(E12:E25)</f>
        <v>#REF!</v>
      </c>
      <c r="F33" s="612"/>
      <c r="G33" s="616">
        <f>SUM(G12:G32)</f>
        <v>5505658.21</v>
      </c>
    </row>
    <row r="34" spans="2:7" x14ac:dyDescent="0.25">
      <c r="B34" s="617"/>
      <c r="C34" s="618"/>
      <c r="D34" s="611"/>
      <c r="E34" s="610"/>
      <c r="F34" s="612"/>
      <c r="G34" s="610"/>
    </row>
    <row r="35" spans="2:7" ht="13" x14ac:dyDescent="0.3">
      <c r="B35" s="612"/>
      <c r="C35" s="619" t="s">
        <v>185</v>
      </c>
      <c r="D35" s="611"/>
      <c r="E35" s="618"/>
      <c r="F35" s="612"/>
      <c r="G35" s="612"/>
    </row>
    <row r="36" spans="2:7" x14ac:dyDescent="0.25">
      <c r="B36" s="609" t="s">
        <v>186</v>
      </c>
      <c r="C36" s="610" t="s">
        <v>187</v>
      </c>
      <c r="D36" s="611"/>
      <c r="E36" s="610">
        <f>HLOOKUP($F$4,[5]!Budgets,19,FALSE)</f>
        <v>759089</v>
      </c>
      <c r="F36" s="612"/>
      <c r="G36" s="610">
        <f>HLOOKUP($F$4,QSP,19,FALSE)</f>
        <v>1490389.17</v>
      </c>
    </row>
    <row r="37" spans="2:7" x14ac:dyDescent="0.25">
      <c r="B37" s="609" t="s">
        <v>188</v>
      </c>
      <c r="C37" s="610" t="s">
        <v>189</v>
      </c>
      <c r="D37" s="611"/>
      <c r="E37" s="610">
        <f>HLOOKUP($F$4,[5]!Budgets,20,FALSE)</f>
        <v>7290</v>
      </c>
      <c r="F37" s="612"/>
      <c r="G37" s="610">
        <f>HLOOKUP($F$4,QSP,20,FALSE)</f>
        <v>1246.97</v>
      </c>
    </row>
    <row r="38" spans="2:7" x14ac:dyDescent="0.25">
      <c r="B38" s="609" t="s">
        <v>190</v>
      </c>
      <c r="C38" s="610" t="s">
        <v>191</v>
      </c>
      <c r="D38" s="611"/>
      <c r="E38" s="610">
        <f>HLOOKUP($F$4,[5]!Budgets,21,FALSE)</f>
        <v>491946</v>
      </c>
      <c r="F38" s="612"/>
      <c r="G38" s="610">
        <f>HLOOKUP($F$4,QSP,21,FALSE)</f>
        <v>2204386.37</v>
      </c>
    </row>
    <row r="39" spans="2:7" x14ac:dyDescent="0.25">
      <c r="B39" s="609" t="s">
        <v>192</v>
      </c>
      <c r="C39" s="610" t="s">
        <v>193</v>
      </c>
      <c r="D39" s="611"/>
      <c r="E39" s="610">
        <f>HLOOKUP($F$4,[5]!Budgets,22,FALSE)</f>
        <v>59521</v>
      </c>
      <c r="F39" s="612"/>
      <c r="G39" s="610">
        <f>HLOOKUP($F$4,QSP,22,FALSE)</f>
        <v>117775.12000000001</v>
      </c>
    </row>
    <row r="40" spans="2:7" x14ac:dyDescent="0.25">
      <c r="B40" s="609" t="s">
        <v>194</v>
      </c>
      <c r="C40" s="610" t="s">
        <v>195</v>
      </c>
      <c r="D40" s="611"/>
      <c r="E40" s="610">
        <f>HLOOKUP($F$4,[5]!Budgets,23,FALSE)</f>
        <v>46825</v>
      </c>
      <c r="F40" s="612"/>
      <c r="G40" s="610">
        <f>HLOOKUP($F$4,QSP,23,FALSE)</f>
        <v>604965.57999999996</v>
      </c>
    </row>
    <row r="41" spans="2:7" x14ac:dyDescent="0.25">
      <c r="B41" s="609" t="s">
        <v>196</v>
      </c>
      <c r="C41" s="610" t="s">
        <v>197</v>
      </c>
      <c r="D41" s="611"/>
      <c r="E41" s="610" t="e">
        <f>HLOOKUP($F$4,[5]!Budgets,24,FALSE)</f>
        <v>#REF!</v>
      </c>
      <c r="F41" s="612"/>
      <c r="G41" s="610">
        <f>HLOOKUP($F$4,QSP,24,FALSE)</f>
        <v>16234.130000000001</v>
      </c>
    </row>
    <row r="42" spans="2:7" x14ac:dyDescent="0.25">
      <c r="B42" s="609" t="s">
        <v>198</v>
      </c>
      <c r="C42" s="610" t="s">
        <v>199</v>
      </c>
      <c r="D42" s="611"/>
      <c r="E42" s="610" t="e">
        <f>HLOOKUP($F$4,[5]!Budgets,25,FALSE)</f>
        <v>#REF!</v>
      </c>
      <c r="F42" s="612"/>
      <c r="G42" s="610">
        <f>HLOOKUP($F$4,QSP,25,FALSE)</f>
        <v>0</v>
      </c>
    </row>
    <row r="43" spans="2:7" x14ac:dyDescent="0.25">
      <c r="B43" s="609" t="s">
        <v>200</v>
      </c>
      <c r="C43" s="610" t="s">
        <v>201</v>
      </c>
      <c r="D43" s="611"/>
      <c r="E43" s="610" t="e">
        <f>HLOOKUP($F$4,[5]!Budgets,26,FALSE)</f>
        <v>#REF!</v>
      </c>
      <c r="F43" s="612"/>
      <c r="G43" s="610">
        <f>HLOOKUP($F$4,QSP,26,FALSE)</f>
        <v>45328.11</v>
      </c>
    </row>
    <row r="44" spans="2:7" ht="13" x14ac:dyDescent="0.3">
      <c r="B44" s="620"/>
      <c r="C44" s="616" t="s">
        <v>202</v>
      </c>
      <c r="D44" s="611"/>
      <c r="E44" s="616" t="e">
        <f>SUM(E36:E43)</f>
        <v>#REF!</v>
      </c>
      <c r="F44" s="612"/>
      <c r="G44" s="616">
        <f>SUM(G36:G43)</f>
        <v>4480325.45</v>
      </c>
    </row>
    <row r="45" spans="2:7" x14ac:dyDescent="0.25">
      <c r="B45" s="620"/>
      <c r="C45" s="618"/>
      <c r="D45" s="611"/>
      <c r="E45" s="618"/>
      <c r="F45" s="612"/>
      <c r="G45" s="612"/>
    </row>
    <row r="46" spans="2:7" x14ac:dyDescent="0.25">
      <c r="B46" s="609" t="s">
        <v>203</v>
      </c>
      <c r="C46" s="610" t="s">
        <v>204</v>
      </c>
      <c r="D46" s="611"/>
      <c r="E46" s="610">
        <f>HLOOKUP($F$4,[5]!Budgets,27,FALSE)</f>
        <v>10000</v>
      </c>
      <c r="F46" s="612"/>
      <c r="G46" s="610">
        <f>HLOOKUP($F$4,QSP,27,FALSE)</f>
        <v>80663.789999999994</v>
      </c>
    </row>
    <row r="47" spans="2:7" x14ac:dyDescent="0.25">
      <c r="B47" s="609" t="s">
        <v>205</v>
      </c>
      <c r="C47" s="610" t="s">
        <v>206</v>
      </c>
      <c r="D47" s="611"/>
      <c r="E47" s="610" t="e">
        <f>HLOOKUP($F$4,[5]!Budgets,28,FALSE)</f>
        <v>#REF!</v>
      </c>
      <c r="F47" s="612"/>
      <c r="G47" s="610">
        <f>HLOOKUP($F$4,QSP,28,FALSE)</f>
        <v>0</v>
      </c>
    </row>
    <row r="48" spans="2:7" x14ac:dyDescent="0.25">
      <c r="B48" s="609" t="s">
        <v>207</v>
      </c>
      <c r="C48" s="610" t="s">
        <v>208</v>
      </c>
      <c r="D48" s="611"/>
      <c r="E48" s="610" t="e">
        <f>HLOOKUP($F$4,[5]!Budgets,29,FALSE)</f>
        <v>#REF!</v>
      </c>
      <c r="F48" s="612"/>
      <c r="G48" s="610">
        <f>HLOOKUP($F$4,QSP,29,FALSE)</f>
        <v>0</v>
      </c>
    </row>
    <row r="49" spans="2:7" x14ac:dyDescent="0.25">
      <c r="B49" s="609" t="s">
        <v>209</v>
      </c>
      <c r="C49" s="610" t="s">
        <v>210</v>
      </c>
      <c r="D49" s="611"/>
      <c r="E49" s="610">
        <f>HLOOKUP($F$4,[5]!Budgets,30,FALSE)</f>
        <v>10000</v>
      </c>
      <c r="F49" s="612"/>
      <c r="G49" s="610">
        <f>HLOOKUP($F$4,QSP,30,FALSE)</f>
        <v>263182.37</v>
      </c>
    </row>
    <row r="50" spans="2:7" x14ac:dyDescent="0.25">
      <c r="B50" s="609" t="s">
        <v>211</v>
      </c>
      <c r="C50" s="610" t="s">
        <v>212</v>
      </c>
      <c r="D50" s="611"/>
      <c r="E50" s="610">
        <f>HLOOKUP($F$4,[5]!Budgets,31,FALSE)</f>
        <v>11000</v>
      </c>
      <c r="F50" s="612"/>
      <c r="G50" s="610">
        <f>HLOOKUP($F$4,QSP,31,FALSE)</f>
        <v>880</v>
      </c>
    </row>
    <row r="51" spans="2:7" x14ac:dyDescent="0.25">
      <c r="B51" s="609" t="s">
        <v>213</v>
      </c>
      <c r="C51" s="610" t="s">
        <v>214</v>
      </c>
      <c r="D51" s="611"/>
      <c r="E51" s="610">
        <f>HLOOKUP($F$4,[5]!Budgets,32,FALSE)</f>
        <v>3300</v>
      </c>
      <c r="F51" s="612"/>
      <c r="G51" s="610">
        <f>HLOOKUP($F$4,QSP,32,FALSE)</f>
        <v>96569.26999999999</v>
      </c>
    </row>
    <row r="52" spans="2:7" x14ac:dyDescent="0.25">
      <c r="B52" s="609" t="s">
        <v>215</v>
      </c>
      <c r="C52" s="610" t="s">
        <v>216</v>
      </c>
      <c r="D52" s="611"/>
      <c r="E52" s="610">
        <f>HLOOKUP($F$4,[5]!Budgets,33,FALSE)</f>
        <v>3300</v>
      </c>
      <c r="F52" s="612"/>
      <c r="G52" s="610">
        <f>HLOOKUP($F$4,QSP,33,FALSE)</f>
        <v>9174.84</v>
      </c>
    </row>
    <row r="53" spans="2:7" x14ac:dyDescent="0.25">
      <c r="B53" s="609" t="s">
        <v>217</v>
      </c>
      <c r="C53" s="610" t="s">
        <v>218</v>
      </c>
      <c r="D53" s="611"/>
      <c r="E53" s="610">
        <f>HLOOKUP($F$4,[5]!Budgets,34,FALSE)</f>
        <v>30000</v>
      </c>
      <c r="F53" s="612"/>
      <c r="G53" s="610">
        <f>HLOOKUP($F$4,QSP,34,FALSE)</f>
        <v>114803.99</v>
      </c>
    </row>
    <row r="54" spans="2:7" x14ac:dyDescent="0.25">
      <c r="B54" s="609" t="s">
        <v>219</v>
      </c>
      <c r="C54" s="610" t="s">
        <v>220</v>
      </c>
      <c r="D54" s="611"/>
      <c r="E54" s="610" t="e">
        <f>HLOOKUP($F$4,[5]!Budgets,35,FALSE)</f>
        <v>#REF!</v>
      </c>
      <c r="F54" s="612"/>
      <c r="G54" s="610">
        <f>HLOOKUP($F$4,QSP,35,FALSE)</f>
        <v>0</v>
      </c>
    </row>
    <row r="55" spans="2:7" x14ac:dyDescent="0.25">
      <c r="B55" s="609" t="s">
        <v>221</v>
      </c>
      <c r="C55" s="610" t="s">
        <v>222</v>
      </c>
      <c r="D55" s="611"/>
      <c r="E55" s="610">
        <f>HLOOKUP($F$4,[5]!Budgets,36,FALSE)</f>
        <v>25000</v>
      </c>
      <c r="F55" s="612"/>
      <c r="G55" s="610">
        <f>HLOOKUP($F$4,QSP,36,FALSE)</f>
        <v>8566.26</v>
      </c>
    </row>
    <row r="56" spans="2:7" x14ac:dyDescent="0.25">
      <c r="B56" s="609" t="s">
        <v>223</v>
      </c>
      <c r="C56" s="610" t="s">
        <v>224</v>
      </c>
      <c r="D56" s="611"/>
      <c r="E56" s="610">
        <f>HLOOKUP($F$4,[5]!Budgets,37,FALSE)</f>
        <v>22000</v>
      </c>
      <c r="F56" s="612"/>
      <c r="G56" s="610">
        <f>HLOOKUP($F$4,QSP,37,FALSE)</f>
        <v>204522.18</v>
      </c>
    </row>
    <row r="57" spans="2:7" x14ac:dyDescent="0.25">
      <c r="B57" s="609" t="s">
        <v>225</v>
      </c>
      <c r="C57" s="610" t="s">
        <v>226</v>
      </c>
      <c r="D57" s="611"/>
      <c r="E57" s="610">
        <f>HLOOKUP($F$4,[5]!Budgets,38,FALSE)</f>
        <v>20000</v>
      </c>
      <c r="F57" s="612"/>
      <c r="G57" s="610">
        <f>HLOOKUP($F$4,QSP,38,FALSE)</f>
        <v>46385.38</v>
      </c>
    </row>
    <row r="58" spans="2:7" x14ac:dyDescent="0.25">
      <c r="B58" s="609" t="s">
        <v>227</v>
      </c>
      <c r="C58" s="610" t="s">
        <v>228</v>
      </c>
      <c r="D58" s="611"/>
      <c r="E58" s="610">
        <f>HLOOKUP($F$4,[5]!Budgets,39,FALSE)</f>
        <v>200</v>
      </c>
      <c r="F58" s="612"/>
      <c r="G58" s="610">
        <f>HLOOKUP($F$4,QSP,39,FALSE)</f>
        <v>3651.63</v>
      </c>
    </row>
    <row r="59" spans="2:7" x14ac:dyDescent="0.25">
      <c r="B59" s="609" t="s">
        <v>229</v>
      </c>
      <c r="C59" s="610" t="s">
        <v>230</v>
      </c>
      <c r="D59" s="611"/>
      <c r="E59" s="610">
        <f>HLOOKUP($F$4,[5]!Budgets,40,FALSE)</f>
        <v>34657</v>
      </c>
      <c r="F59" s="612"/>
      <c r="G59" s="610">
        <f>HLOOKUP($F$4,QSP,40,FALSE)</f>
        <v>71108.08</v>
      </c>
    </row>
    <row r="60" spans="2:7" x14ac:dyDescent="0.25">
      <c r="B60" s="609" t="s">
        <v>231</v>
      </c>
      <c r="C60" s="610" t="s">
        <v>232</v>
      </c>
      <c r="D60" s="611"/>
      <c r="E60" s="610">
        <f>HLOOKUP($F$4,[5]!Budgets,41,FALSE)</f>
        <v>23000</v>
      </c>
      <c r="F60" s="612"/>
      <c r="G60" s="610">
        <f>HLOOKUP($F$4,QSP,41,FALSE)</f>
        <v>11312.84</v>
      </c>
    </row>
    <row r="61" spans="2:7" x14ac:dyDescent="0.25">
      <c r="B61" s="609" t="s">
        <v>233</v>
      </c>
      <c r="C61" s="610" t="s">
        <v>234</v>
      </c>
      <c r="D61" s="611"/>
      <c r="E61" s="610">
        <f>HLOOKUP($F$4,[5]!Budgets,42,FALSE)</f>
        <v>10000</v>
      </c>
      <c r="F61" s="612"/>
      <c r="G61" s="610">
        <f>HLOOKUP($F$4,QSP,42,FALSE)</f>
        <v>0</v>
      </c>
    </row>
    <row r="62" spans="2:7" x14ac:dyDescent="0.25">
      <c r="B62" s="609" t="s">
        <v>235</v>
      </c>
      <c r="C62" s="610" t="s">
        <v>236</v>
      </c>
      <c r="D62" s="611"/>
      <c r="E62" s="610">
        <f>HLOOKUP($F$4,[5]!Budgets,43,FALSE)</f>
        <v>40000</v>
      </c>
      <c r="F62" s="612"/>
      <c r="G62" s="610">
        <f>HLOOKUP($F$4,QSP,43,FALSE)</f>
        <v>29681.739999999998</v>
      </c>
    </row>
    <row r="63" spans="2:7" x14ac:dyDescent="0.25">
      <c r="B63" s="609" t="s">
        <v>237</v>
      </c>
      <c r="C63" s="610" t="s">
        <v>238</v>
      </c>
      <c r="D63" s="611"/>
      <c r="E63" s="610" t="e">
        <f>HLOOKUP($F$4,[5]!Budgets,44,FALSE)</f>
        <v>#REF!</v>
      </c>
      <c r="F63" s="612"/>
      <c r="G63" s="610">
        <f>HLOOKUP($F$4,QSP,44,FALSE)</f>
        <v>172849.83</v>
      </c>
    </row>
    <row r="64" spans="2:7" x14ac:dyDescent="0.25">
      <c r="B64" s="609" t="s">
        <v>239</v>
      </c>
      <c r="C64" s="610" t="s">
        <v>240</v>
      </c>
      <c r="D64" s="611"/>
      <c r="E64" s="610">
        <f>HLOOKUP($F$4,[5]!Budgets,45,FALSE)</f>
        <v>10000</v>
      </c>
      <c r="F64" s="612"/>
      <c r="G64" s="610">
        <f>HLOOKUP($F$4,QSP,45,FALSE)</f>
        <v>27767.55</v>
      </c>
    </row>
    <row r="65" spans="2:7" x14ac:dyDescent="0.25">
      <c r="B65" s="609" t="s">
        <v>241</v>
      </c>
      <c r="C65" s="610" t="s">
        <v>242</v>
      </c>
      <c r="D65" s="611"/>
      <c r="E65" s="610"/>
      <c r="F65" s="612"/>
      <c r="G65" s="610">
        <f>HLOOKUP($F$4,QSP,46,FALSE)</f>
        <v>88101.21</v>
      </c>
    </row>
    <row r="66" spans="2:7" x14ac:dyDescent="0.25">
      <c r="B66" s="810" t="s">
        <v>1404</v>
      </c>
      <c r="C66" s="811" t="s">
        <v>1405</v>
      </c>
      <c r="D66" s="611"/>
      <c r="E66" s="610">
        <f>HLOOKUP($F$4,[5]!Budgets,46,FALSE)</f>
        <v>35000</v>
      </c>
      <c r="F66" s="612"/>
      <c r="G66" s="610">
        <f>HLOOKUP($F$4,QSP,47,FALSE)</f>
        <v>0</v>
      </c>
    </row>
    <row r="67" spans="2:7" x14ac:dyDescent="0.25">
      <c r="B67" s="609" t="s">
        <v>243</v>
      </c>
      <c r="C67" s="610" t="s">
        <v>244</v>
      </c>
      <c r="D67" s="611"/>
      <c r="E67" s="610" t="e">
        <f>HLOOKUP($F$4,[5]!Budgets,47,FALSE)</f>
        <v>#REF!</v>
      </c>
      <c r="F67" s="612"/>
      <c r="G67" s="610">
        <f>HLOOKUP($F$4,QSP,48,FALSE)</f>
        <v>0</v>
      </c>
    </row>
    <row r="68" spans="2:7" x14ac:dyDescent="0.25">
      <c r="B68" s="609" t="s">
        <v>245</v>
      </c>
      <c r="C68" s="610" t="s">
        <v>246</v>
      </c>
      <c r="D68" s="611"/>
      <c r="E68" s="610" t="e">
        <f>HLOOKUP($F$4,[5]!Budgets,48,FALSE)</f>
        <v>#REF!</v>
      </c>
      <c r="F68" s="612"/>
      <c r="G68" s="610">
        <f>HLOOKUP($F$4,QSP,49,FALSE)</f>
        <v>0</v>
      </c>
    </row>
    <row r="69" spans="2:7" x14ac:dyDescent="0.25">
      <c r="B69" s="609" t="s">
        <v>734</v>
      </c>
      <c r="C69" s="610" t="s">
        <v>735</v>
      </c>
      <c r="D69" s="611"/>
      <c r="E69" s="610" t="e">
        <f>HLOOKUP($F$4,[5]!Budgets,49,FALSE)</f>
        <v>#REF!</v>
      </c>
      <c r="F69" s="612"/>
      <c r="G69" s="610">
        <f>HLOOKUP($F$4,QSP,50,FALSE)</f>
        <v>0</v>
      </c>
    </row>
    <row r="70" spans="2:7" x14ac:dyDescent="0.25">
      <c r="B70" s="609" t="s">
        <v>736</v>
      </c>
      <c r="C70" s="610" t="s">
        <v>737</v>
      </c>
      <c r="D70" s="611"/>
      <c r="E70" s="610" t="e">
        <f>HLOOKUP($F$4,[5]!Budgets,50,FALSE)</f>
        <v>#REF!</v>
      </c>
      <c r="F70" s="612"/>
      <c r="G70" s="610">
        <f>HLOOKUP($F$4,QSP,51,FALSE)</f>
        <v>0</v>
      </c>
    </row>
    <row r="71" spans="2:7" ht="13" x14ac:dyDescent="0.3">
      <c r="B71" s="612"/>
      <c r="C71" s="615" t="s">
        <v>247</v>
      </c>
      <c r="D71" s="611"/>
      <c r="E71" s="616" t="e">
        <f>SUM(E44,E46:E70)</f>
        <v>#REF!</v>
      </c>
      <c r="F71" s="111"/>
      <c r="G71" s="616">
        <f>SUM(G44,G46:G70)</f>
        <v>5709546.4099999992</v>
      </c>
    </row>
    <row r="72" spans="2:7" ht="24.75" customHeight="1" x14ac:dyDescent="0.3">
      <c r="B72" s="612"/>
      <c r="C72" s="621"/>
      <c r="D72" s="611"/>
      <c r="E72" s="622"/>
      <c r="F72" s="612"/>
      <c r="G72" s="622"/>
    </row>
    <row r="73" spans="2:7" ht="13" x14ac:dyDescent="0.3">
      <c r="B73" s="612"/>
      <c r="C73" s="623" t="s">
        <v>1490</v>
      </c>
      <c r="D73" s="611"/>
      <c r="E73" s="611"/>
      <c r="F73" s="623" t="str">
        <f>IF(G73&gt;0,"SURPLUS IN YEAR","(DEFICIT) IN YEAR")</f>
        <v>(DEFICIT) IN YEAR</v>
      </c>
      <c r="G73" s="787">
        <f>G33-G71</f>
        <v>-203888.19999999925</v>
      </c>
    </row>
    <row r="74" spans="2:7" ht="13.5" customHeight="1" x14ac:dyDescent="0.3">
      <c r="B74" s="612"/>
      <c r="C74" s="623"/>
      <c r="D74" s="611"/>
      <c r="E74" s="611"/>
      <c r="F74" s="623"/>
      <c r="G74" s="783"/>
    </row>
    <row r="75" spans="2:7" ht="13" x14ac:dyDescent="0.3">
      <c r="B75" s="612"/>
      <c r="C75" s="623" t="s">
        <v>1491</v>
      </c>
      <c r="D75" s="611"/>
      <c r="E75" s="611"/>
      <c r="F75" s="623" t="str">
        <f>IF(G75&gt;0,"SURPLUS B/FWD","(DEFICIT) B/FWD")</f>
        <v>SURPLUS B/FWD</v>
      </c>
      <c r="G75" s="784">
        <f>HLOOKUP($F$4,QSP,53,FALSE)</f>
        <v>335645.75999999774</v>
      </c>
    </row>
    <row r="76" spans="2:7" ht="13.5" customHeight="1" x14ac:dyDescent="0.3">
      <c r="B76" s="612"/>
      <c r="C76" s="623"/>
      <c r="D76" s="612"/>
      <c r="E76" s="612"/>
      <c r="F76" s="612"/>
      <c r="G76" s="785"/>
    </row>
    <row r="77" spans="2:7" ht="16" thickBot="1" x14ac:dyDescent="0.4">
      <c r="B77" s="612"/>
      <c r="C77" s="624" t="s">
        <v>1492</v>
      </c>
      <c r="D77" s="612"/>
      <c r="E77" s="612"/>
      <c r="F77" s="624" t="str">
        <f>IF(G77&gt;0,"SURPLUS C/FWD","(DEFICIT) C/FWD")</f>
        <v>SURPLUS C/FWD</v>
      </c>
      <c r="G77" s="869">
        <f>G73+G75</f>
        <v>131757.55999999848</v>
      </c>
    </row>
    <row r="78" spans="2:7" ht="13.5" customHeight="1" x14ac:dyDescent="0.35">
      <c r="B78" s="612"/>
      <c r="C78" s="625"/>
      <c r="D78" s="612"/>
      <c r="E78" s="612"/>
      <c r="F78" s="625"/>
      <c r="G78" s="626"/>
    </row>
    <row r="79" spans="2:7" ht="13.5" hidden="1" customHeight="1" x14ac:dyDescent="0.25">
      <c r="B79" s="612"/>
      <c r="C79" s="612"/>
      <c r="D79" s="612"/>
      <c r="E79" s="612"/>
      <c r="F79" s="612"/>
      <c r="G79" s="612"/>
    </row>
    <row r="80" spans="2:7" ht="13.5" hidden="1" customHeight="1" thickBot="1" x14ac:dyDescent="0.35">
      <c r="B80" s="612"/>
      <c r="C80" s="627" t="s">
        <v>662</v>
      </c>
      <c r="D80" s="611"/>
      <c r="E80" s="611"/>
      <c r="F80" s="612"/>
      <c r="G80" s="618">
        <f>G71-SUM(G16:G32)</f>
        <v>5180238.1999999993</v>
      </c>
    </row>
    <row r="81" spans="2:7" ht="13.5" hidden="1" customHeight="1" thickBot="1" x14ac:dyDescent="0.35">
      <c r="B81" s="612"/>
      <c r="C81" s="628" t="s">
        <v>663</v>
      </c>
      <c r="D81" s="612"/>
      <c r="E81" s="612"/>
      <c r="F81" s="612"/>
      <c r="G81" s="629">
        <f>HLOOKUP(F4,QSP,47,FALSE)-G80</f>
        <v>-5180238.1999999993</v>
      </c>
    </row>
    <row r="82" spans="2:7" ht="13.5" hidden="1" customHeight="1" x14ac:dyDescent="0.25">
      <c r="B82" s="612"/>
      <c r="C82" s="612"/>
      <c r="D82" s="612"/>
      <c r="E82" s="612"/>
      <c r="F82" s="612"/>
      <c r="G82" s="612"/>
    </row>
    <row r="83" spans="2:7" ht="13.5" hidden="1" customHeight="1" x14ac:dyDescent="0.25">
      <c r="B83" s="612"/>
      <c r="C83" s="612"/>
      <c r="D83" s="612"/>
      <c r="E83" s="612"/>
      <c r="F83" s="612"/>
      <c r="G83" s="612"/>
    </row>
    <row r="84" spans="2:7" ht="13.5" hidden="1" customHeight="1" x14ac:dyDescent="0.25">
      <c r="B84" s="612"/>
      <c r="C84" s="612"/>
      <c r="D84" s="612"/>
      <c r="E84" s="612"/>
      <c r="F84" s="612"/>
      <c r="G84" s="612"/>
    </row>
    <row r="85" spans="2:7" ht="13.5" hidden="1" customHeight="1" thickBot="1" x14ac:dyDescent="0.3">
      <c r="B85" s="612"/>
      <c r="C85" s="612"/>
      <c r="D85" s="612"/>
      <c r="E85" s="612"/>
      <c r="F85" s="612"/>
      <c r="G85" s="612"/>
    </row>
    <row r="86" spans="2:7" ht="13.5" hidden="1" customHeight="1" thickBot="1" x14ac:dyDescent="0.35">
      <c r="B86" s="933" t="str">
        <f>B6</f>
        <v>Abbot's Lea</v>
      </c>
      <c r="C86" s="934"/>
      <c r="D86" s="934"/>
      <c r="E86" s="934"/>
      <c r="F86" s="934"/>
      <c r="G86" s="935"/>
    </row>
    <row r="87" spans="2:7" ht="13.5" hidden="1" customHeight="1" x14ac:dyDescent="0.3">
      <c r="B87" s="630"/>
      <c r="C87" s="630"/>
      <c r="D87" s="630"/>
      <c r="E87" s="630"/>
      <c r="F87" s="630"/>
      <c r="G87" s="630"/>
    </row>
    <row r="88" spans="2:7" ht="13.5" hidden="1" customHeight="1" x14ac:dyDescent="0.3">
      <c r="B88" s="630"/>
      <c r="C88" s="630"/>
      <c r="D88" s="630"/>
      <c r="E88" s="630"/>
      <c r="F88" s="630"/>
      <c r="G88" s="630"/>
    </row>
    <row r="89" spans="2:7" ht="13.5" hidden="1" customHeight="1" thickBot="1" x14ac:dyDescent="0.3">
      <c r="B89" s="612"/>
      <c r="C89" s="612"/>
      <c r="D89" s="612"/>
      <c r="E89" s="612"/>
      <c r="F89" s="612"/>
      <c r="G89" s="612"/>
    </row>
    <row r="90" spans="2:7" ht="15.5" hidden="1" x14ac:dyDescent="0.35">
      <c r="B90" s="631"/>
      <c r="C90" s="632" t="s">
        <v>1317</v>
      </c>
      <c r="D90" s="633"/>
      <c r="E90" s="633"/>
      <c r="F90" s="937" t="s">
        <v>248</v>
      </c>
      <c r="G90" s="938"/>
    </row>
    <row r="91" spans="2:7" hidden="1" x14ac:dyDescent="0.25">
      <c r="B91" s="634"/>
      <c r="C91" s="635"/>
      <c r="D91" s="635"/>
      <c r="E91" s="635"/>
      <c r="F91" s="635"/>
      <c r="G91" s="636"/>
    </row>
    <row r="92" spans="2:7" ht="15.5" hidden="1" x14ac:dyDescent="0.35">
      <c r="B92" s="637" t="s">
        <v>664</v>
      </c>
      <c r="C92" s="638"/>
      <c r="D92" s="639"/>
      <c r="E92" s="639"/>
      <c r="F92" s="639"/>
      <c r="G92" s="640"/>
    </row>
    <row r="93" spans="2:7" hidden="1" x14ac:dyDescent="0.25">
      <c r="B93" s="641"/>
      <c r="C93" s="273" t="s">
        <v>780</v>
      </c>
      <c r="D93" s="273"/>
      <c r="E93" s="273"/>
      <c r="F93" s="610">
        <f>HLOOKUP($F$4,QSP,52,FALSE)</f>
        <v>5180238.1999999983</v>
      </c>
      <c r="G93" s="642"/>
    </row>
    <row r="94" spans="2:7" hidden="1" x14ac:dyDescent="0.25">
      <c r="B94" s="641"/>
      <c r="C94" s="273" t="s">
        <v>701</v>
      </c>
      <c r="D94" s="273"/>
      <c r="E94" s="273"/>
      <c r="F94" s="273">
        <f>ROUND(-VLOOKUP($F$4,otdata,11,FALSE),0)</f>
        <v>-530</v>
      </c>
      <c r="G94" s="642"/>
    </row>
    <row r="95" spans="2:7" hidden="1" x14ac:dyDescent="0.25">
      <c r="B95" s="641"/>
      <c r="C95" s="643" t="s">
        <v>793</v>
      </c>
      <c r="D95" s="273"/>
      <c r="E95" s="273"/>
      <c r="F95" s="273">
        <f>ROUND(-VLOOKUP($F$4,otdata,12,FALSE),0)</f>
        <v>0</v>
      </c>
      <c r="G95" s="642"/>
    </row>
    <row r="96" spans="2:7" hidden="1" x14ac:dyDescent="0.25">
      <c r="B96" s="641"/>
      <c r="C96" s="643" t="s">
        <v>811</v>
      </c>
      <c r="D96" s="273"/>
      <c r="E96" s="273"/>
      <c r="F96" s="273">
        <f>ROUND(-VLOOKUP($F$4,otdata,13,FALSE),0)</f>
        <v>0</v>
      </c>
      <c r="G96" s="642"/>
    </row>
    <row r="97" spans="2:7" hidden="1" x14ac:dyDescent="0.25">
      <c r="B97" s="641"/>
      <c r="C97" s="644" t="s">
        <v>665</v>
      </c>
      <c r="D97" s="273"/>
      <c r="E97" s="273"/>
      <c r="F97" s="603">
        <f>IF(F4="ecemb",-ECEMB,IF(F4="ebnsh",-EBNSH,IF(F4="Ededc",-EDEDC,IF(G4&lt;&gt;"LDL",0,-G44))))</f>
        <v>0</v>
      </c>
      <c r="G97" s="642"/>
    </row>
    <row r="98" spans="2:7" hidden="1" x14ac:dyDescent="0.25">
      <c r="B98" s="641"/>
      <c r="C98" s="645" t="s">
        <v>666</v>
      </c>
      <c r="D98" s="273"/>
      <c r="E98" s="273"/>
      <c r="F98" s="273">
        <f>-VLOOKUP($F$4,otdata,8,FALSE)</f>
        <v>-4912506</v>
      </c>
      <c r="G98" s="642"/>
    </row>
    <row r="99" spans="2:7" ht="15.5" hidden="1" x14ac:dyDescent="0.35">
      <c r="B99" s="646" t="s">
        <v>686</v>
      </c>
      <c r="C99" s="647" t="str">
        <f>"LEA Bank Balance (Settlement) "&amp;IF(G99&gt;0,"Owed to School","Owed to LEA")</f>
        <v>LEA Bank Balance (Settlement) Owed to School</v>
      </c>
      <c r="D99" s="648"/>
      <c r="E99" s="648"/>
      <c r="F99" s="648"/>
      <c r="G99" s="649">
        <f>SUM(F93:F98)</f>
        <v>267202.19999999832</v>
      </c>
    </row>
    <row r="100" spans="2:7" hidden="1" x14ac:dyDescent="0.25">
      <c r="B100" s="650"/>
      <c r="C100" s="645"/>
      <c r="D100" s="645"/>
      <c r="E100" s="645"/>
      <c r="F100" s="645"/>
      <c r="G100" s="651"/>
    </row>
    <row r="101" spans="2:7" ht="15.5" hidden="1" x14ac:dyDescent="0.35">
      <c r="B101" s="652" t="s">
        <v>667</v>
      </c>
      <c r="C101" s="638"/>
      <c r="D101" s="653"/>
      <c r="E101" s="653"/>
      <c r="F101" s="654"/>
      <c r="G101" s="655"/>
    </row>
    <row r="102" spans="2:7" hidden="1" x14ac:dyDescent="0.25">
      <c r="B102" s="641"/>
      <c r="C102" s="273" t="s">
        <v>668</v>
      </c>
      <c r="D102" s="273"/>
      <c r="E102" s="273"/>
      <c r="F102" s="273">
        <f>F168</f>
        <v>4912506</v>
      </c>
      <c r="G102" s="642"/>
    </row>
    <row r="103" spans="2:7" hidden="1" x14ac:dyDescent="0.25">
      <c r="B103" s="641"/>
      <c r="C103" s="644" t="s">
        <v>669</v>
      </c>
      <c r="D103" s="273"/>
      <c r="E103" s="273"/>
      <c r="F103" s="273">
        <f>SUM(G16:G32)</f>
        <v>529308.21</v>
      </c>
      <c r="G103" s="642"/>
    </row>
    <row r="104" spans="2:7" hidden="1" x14ac:dyDescent="0.25">
      <c r="B104" s="641"/>
      <c r="C104" s="273" t="s">
        <v>670</v>
      </c>
      <c r="D104" s="273"/>
      <c r="E104" s="273"/>
      <c r="F104" s="273">
        <f>IF(F4="Ecemb",-G71+ECEMB,IF(F4="Ededc",-G71+EDEDC,IF(G4&lt;&gt;"LDL",-G71,-SUM(G46:G68))))</f>
        <v>-5709546.4099999992</v>
      </c>
      <c r="G104" s="642"/>
    </row>
    <row r="105" spans="2:7" hidden="1" x14ac:dyDescent="0.25">
      <c r="B105" s="641"/>
      <c r="C105" s="273" t="s">
        <v>702</v>
      </c>
      <c r="D105" s="273"/>
      <c r="E105" s="273"/>
      <c r="F105" s="273">
        <f>ROUND(VLOOKUP($F$4,otdata,11,FALSE),0)</f>
        <v>530</v>
      </c>
      <c r="G105" s="642"/>
    </row>
    <row r="106" spans="2:7" hidden="1" x14ac:dyDescent="0.25">
      <c r="B106" s="641"/>
      <c r="C106" s="643" t="s">
        <v>795</v>
      </c>
      <c r="D106" s="273"/>
      <c r="E106" s="273"/>
      <c r="F106" s="643">
        <f>ROUND(VLOOKUP($F$4,otdata,12,FALSE),0)</f>
        <v>0</v>
      </c>
      <c r="G106" s="642"/>
    </row>
    <row r="107" spans="2:7" hidden="1" x14ac:dyDescent="0.25">
      <c r="B107" s="641"/>
      <c r="C107" s="656" t="s">
        <v>810</v>
      </c>
      <c r="D107" s="273"/>
      <c r="E107" s="273"/>
      <c r="F107" s="656">
        <f>ROUND(VLOOKUP($F$4,otdata,13,FALSE),0)</f>
        <v>0</v>
      </c>
      <c r="G107" s="642"/>
    </row>
    <row r="108" spans="2:7" hidden="1" x14ac:dyDescent="0.25">
      <c r="B108" s="641"/>
      <c r="C108" s="273" t="s">
        <v>671</v>
      </c>
      <c r="D108" s="273"/>
      <c r="E108" s="273"/>
      <c r="F108" s="273"/>
      <c r="G108" s="651">
        <f>SUM(F102:F107)</f>
        <v>-267202.19999999925</v>
      </c>
    </row>
    <row r="109" spans="2:7" hidden="1" x14ac:dyDescent="0.25">
      <c r="B109" s="650"/>
      <c r="C109" s="645"/>
      <c r="D109" s="645"/>
      <c r="E109" s="645"/>
      <c r="F109" s="645"/>
      <c r="G109" s="651"/>
    </row>
    <row r="110" spans="2:7" ht="13" hidden="1" x14ac:dyDescent="0.3">
      <c r="B110" s="641"/>
      <c r="C110" s="657"/>
      <c r="D110" s="273"/>
      <c r="E110" s="273"/>
      <c r="F110" s="273"/>
      <c r="G110" s="642"/>
    </row>
    <row r="111" spans="2:7" ht="13" hidden="1" thickBot="1" x14ac:dyDescent="0.3">
      <c r="B111" s="641"/>
      <c r="C111" s="658" t="s">
        <v>1318</v>
      </c>
      <c r="D111" s="653"/>
      <c r="E111" s="653"/>
      <c r="F111" s="654"/>
      <c r="G111" s="659">
        <f>G99+G108</f>
        <v>-9.3132257461547852E-10</v>
      </c>
    </row>
    <row r="112" spans="2:7" ht="13" hidden="1" thickBot="1" x14ac:dyDescent="0.3">
      <c r="B112" s="660"/>
      <c r="C112" s="661"/>
      <c r="D112" s="661"/>
      <c r="E112" s="661"/>
      <c r="F112" s="661"/>
      <c r="G112" s="662"/>
    </row>
    <row r="113" spans="2:7" hidden="1" x14ac:dyDescent="0.25">
      <c r="B113" s="273"/>
      <c r="C113" s="273"/>
      <c r="D113" s="273"/>
      <c r="E113" s="273"/>
      <c r="F113" s="273"/>
      <c r="G113" s="273"/>
    </row>
    <row r="114" spans="2:7" ht="100" hidden="1" customHeight="1" x14ac:dyDescent="0.25">
      <c r="B114" s="273"/>
      <c r="C114" s="273"/>
      <c r="D114" s="273"/>
      <c r="E114" s="273"/>
      <c r="F114" s="273"/>
      <c r="G114" s="273"/>
    </row>
    <row r="115" spans="2:7" ht="13" thickBot="1" x14ac:dyDescent="0.3">
      <c r="B115" s="273"/>
      <c r="C115" s="273"/>
      <c r="D115" s="273"/>
      <c r="E115" s="273"/>
      <c r="F115" s="273"/>
      <c r="G115" s="273"/>
    </row>
    <row r="116" spans="2:7" ht="15.5" x14ac:dyDescent="0.35">
      <c r="B116" s="936" t="s">
        <v>703</v>
      </c>
      <c r="C116" s="937"/>
      <c r="D116" s="937"/>
      <c r="E116" s="937"/>
      <c r="F116" s="937"/>
      <c r="G116" s="938"/>
    </row>
    <row r="117" spans="2:7" ht="15.5" x14ac:dyDescent="0.35">
      <c r="B117" s="663"/>
      <c r="C117" s="664"/>
      <c r="D117" s="664"/>
      <c r="E117" s="664"/>
      <c r="F117" s="664"/>
      <c r="G117" s="642"/>
    </row>
    <row r="118" spans="2:7" ht="15.5" hidden="1" x14ac:dyDescent="0.35">
      <c r="B118" s="646" t="s">
        <v>688</v>
      </c>
      <c r="C118" s="647" t="s">
        <v>1350</v>
      </c>
      <c r="D118" s="648"/>
      <c r="E118" s="665"/>
      <c r="F118" s="648"/>
      <c r="G118" s="666">
        <f>HLOOKUP($F$4,QSP,52,FALSE)</f>
        <v>5180238.1999999983</v>
      </c>
    </row>
    <row r="119" spans="2:7" ht="13" x14ac:dyDescent="0.3">
      <c r="B119" s="667"/>
      <c r="C119" s="625" t="s">
        <v>1485</v>
      </c>
      <c r="D119" s="273"/>
      <c r="E119" s="653"/>
      <c r="F119" s="787">
        <f>G77</f>
        <v>131757.55999999848</v>
      </c>
      <c r="G119" s="786"/>
    </row>
    <row r="120" spans="2:7" ht="13" x14ac:dyDescent="0.3">
      <c r="B120" s="667"/>
      <c r="C120" s="625" t="s">
        <v>1486</v>
      </c>
      <c r="D120" s="273"/>
      <c r="E120" s="653"/>
      <c r="F120" s="787">
        <f>HLOOKUP($F$4,QSP,54,FALSE)</f>
        <v>-0.12</v>
      </c>
      <c r="G120" s="786"/>
    </row>
    <row r="121" spans="2:7" ht="13" hidden="1" x14ac:dyDescent="0.3">
      <c r="B121" s="667"/>
      <c r="C121" s="625" t="s">
        <v>1177</v>
      </c>
      <c r="D121" s="273"/>
      <c r="E121" s="653"/>
      <c r="F121" s="787">
        <f>HLOOKUP($F$4,QSP,50,FALSE)</f>
        <v>0</v>
      </c>
      <c r="G121" s="786"/>
    </row>
    <row r="122" spans="2:7" ht="13" x14ac:dyDescent="0.3">
      <c r="B122" s="668"/>
      <c r="C122" s="669" t="s">
        <v>1487</v>
      </c>
      <c r="D122" s="273"/>
      <c r="E122" s="635"/>
      <c r="F122" s="787">
        <f>HLOOKUP($F$4,QSP,56,FALSE)</f>
        <v>3115.37</v>
      </c>
      <c r="G122" s="786"/>
    </row>
    <row r="123" spans="2:7" ht="16" thickBot="1" x14ac:dyDescent="0.4">
      <c r="B123" s="670" t="s">
        <v>687</v>
      </c>
      <c r="C123" s="671" t="s">
        <v>703</v>
      </c>
      <c r="D123" s="672"/>
      <c r="E123" s="673"/>
      <c r="F123" s="788"/>
      <c r="G123" s="874">
        <f>F119+F120+F122</f>
        <v>134872.80999999848</v>
      </c>
    </row>
    <row r="124" spans="2:7" ht="16" hidden="1" thickBot="1" x14ac:dyDescent="0.4">
      <c r="B124" s="48" t="s">
        <v>1178</v>
      </c>
      <c r="C124" s="49"/>
      <c r="D124" s="49"/>
      <c r="E124" s="49"/>
      <c r="F124" s="49"/>
      <c r="G124" s="50">
        <f>G118+G123</f>
        <v>5315111.009999997</v>
      </c>
    </row>
    <row r="125" spans="2:7" ht="30" hidden="1" customHeight="1" thickBot="1" x14ac:dyDescent="0.3">
      <c r="B125" s="939" t="s">
        <v>1179</v>
      </c>
      <c r="C125" s="940"/>
      <c r="D125" s="940"/>
      <c r="E125" s="940"/>
      <c r="F125" s="940"/>
      <c r="G125" s="941"/>
    </row>
    <row r="126" spans="2:7" x14ac:dyDescent="0.25">
      <c r="B126" s="127"/>
      <c r="C126" s="127"/>
      <c r="D126" s="127"/>
      <c r="E126" s="127"/>
      <c r="F126" s="127"/>
      <c r="G126" s="127"/>
    </row>
    <row r="127" spans="2:7" x14ac:dyDescent="0.25">
      <c r="B127" s="127"/>
      <c r="C127" s="127"/>
      <c r="D127" s="127"/>
      <c r="E127" s="127"/>
      <c r="F127" s="127"/>
      <c r="G127" s="127"/>
    </row>
    <row r="128" spans="2:7" ht="13" thickBot="1" x14ac:dyDescent="0.3">
      <c r="B128" s="127"/>
      <c r="C128" s="127"/>
      <c r="D128" s="127"/>
      <c r="E128" s="127"/>
      <c r="F128" s="127"/>
      <c r="G128" s="127"/>
    </row>
    <row r="129" spans="2:7" ht="15.5" x14ac:dyDescent="0.35">
      <c r="B129" s="729"/>
      <c r="C129" s="158" t="s">
        <v>1488</v>
      </c>
      <c r="D129" s="730"/>
      <c r="E129" s="730"/>
      <c r="F129" s="931" t="s">
        <v>248</v>
      </c>
      <c r="G129" s="932"/>
    </row>
    <row r="130" spans="2:7" ht="13" x14ac:dyDescent="0.3">
      <c r="B130" s="741"/>
      <c r="C130" s="727"/>
      <c r="D130" s="727"/>
      <c r="E130" s="727"/>
      <c r="F130" s="727"/>
      <c r="G130" s="742"/>
    </row>
    <row r="131" spans="2:7" ht="15.5" x14ac:dyDescent="0.35">
      <c r="B131" s="731"/>
      <c r="C131" s="728" t="s">
        <v>108</v>
      </c>
      <c r="D131" s="12"/>
      <c r="E131" s="12"/>
      <c r="F131" s="12"/>
      <c r="G131" s="732"/>
    </row>
    <row r="132" spans="2:7" x14ac:dyDescent="0.25">
      <c r="B132" s="731"/>
      <c r="C132" s="846" t="s">
        <v>1489</v>
      </c>
      <c r="D132" s="12"/>
      <c r="E132" s="12"/>
      <c r="F132" s="733">
        <f>HLOOKUP($F$4,QSP,57,FALSE)</f>
        <v>4976350</v>
      </c>
      <c r="G132" s="732"/>
    </row>
    <row r="133" spans="2:7" x14ac:dyDescent="0.25">
      <c r="B133" s="731"/>
      <c r="C133" s="12" t="s">
        <v>1243</v>
      </c>
      <c r="D133" s="12"/>
      <c r="E133" s="12"/>
      <c r="F133" s="870">
        <f>ROUND(-VLOOKUP($F$4,otdata,25,FALSE),0)</f>
        <v>-26380</v>
      </c>
      <c r="G133" s="732"/>
    </row>
    <row r="134" spans="2:7" ht="13.5" customHeight="1" x14ac:dyDescent="0.25">
      <c r="B134" s="731"/>
      <c r="C134" s="127" t="s">
        <v>1356</v>
      </c>
      <c r="D134" s="127"/>
      <c r="E134" s="127"/>
      <c r="F134" s="870">
        <f>ROUND(-VLOOKUP($F$4,otdata,11,FALSE),0)</f>
        <v>-530</v>
      </c>
      <c r="G134" s="732"/>
    </row>
    <row r="135" spans="2:7" x14ac:dyDescent="0.25">
      <c r="B135" s="731"/>
      <c r="C135" s="912" t="s">
        <v>1508</v>
      </c>
      <c r="D135" s="127"/>
      <c r="E135" s="127"/>
      <c r="F135" s="870">
        <f>-VLOOKUP($F$4,otdata,13,FALSE)</f>
        <v>0</v>
      </c>
      <c r="G135" s="732"/>
    </row>
    <row r="136" spans="2:7" x14ac:dyDescent="0.25">
      <c r="B136" s="734"/>
      <c r="C136" s="12" t="s">
        <v>109</v>
      </c>
      <c r="D136" s="12"/>
      <c r="E136" s="12"/>
      <c r="F136" s="871">
        <f>IF(F4="EBEVC",-EBEVC,IF(F4="EASEV",-EASEV,IF(G4&lt;&gt;"LDL",0,-G44)))</f>
        <v>0</v>
      </c>
      <c r="G136" s="732"/>
    </row>
    <row r="137" spans="2:7" x14ac:dyDescent="0.25">
      <c r="B137" s="734"/>
      <c r="C137" s="727" t="s">
        <v>666</v>
      </c>
      <c r="D137" s="12"/>
      <c r="E137" s="12"/>
      <c r="F137" s="872">
        <f>-VLOOKUP($F$4,otdata,8,FALSE)</f>
        <v>-4912506</v>
      </c>
      <c r="G137" s="732"/>
    </row>
    <row r="138" spans="2:7" ht="15.5" x14ac:dyDescent="0.35">
      <c r="B138" s="735"/>
      <c r="C138" s="647" t="str">
        <f>"LEA Bank Balance (Settlement) "&amp;IF(G138&gt;0,"Owed to School","Owed to LEA")</f>
        <v>LEA Bank Balance (Settlement) Owed to School</v>
      </c>
      <c r="D138" s="12"/>
      <c r="E138" s="12"/>
      <c r="F138" s="736"/>
      <c r="G138" s="873">
        <f>SUM(F132:F137)</f>
        <v>36934</v>
      </c>
    </row>
    <row r="139" spans="2:7" ht="13.5" thickBot="1" x14ac:dyDescent="0.35">
      <c r="B139" s="737"/>
      <c r="C139" s="738" t="s">
        <v>17</v>
      </c>
      <c r="D139" s="739"/>
      <c r="E139" s="739"/>
      <c r="F139" s="739"/>
      <c r="G139" s="740"/>
    </row>
    <row r="140" spans="2:7" ht="13" x14ac:dyDescent="0.3">
      <c r="B140" s="11"/>
      <c r="C140" s="222"/>
      <c r="D140" s="12"/>
      <c r="E140" s="12"/>
      <c r="F140" s="12"/>
      <c r="G140" s="12"/>
    </row>
    <row r="141" spans="2:7" hidden="1" x14ac:dyDescent="0.25">
      <c r="B141" s="11"/>
      <c r="C141" s="15" t="s">
        <v>250</v>
      </c>
      <c r="D141" s="15"/>
      <c r="E141" s="15"/>
      <c r="F141" s="12"/>
      <c r="G141" s="12"/>
    </row>
    <row r="142" spans="2:7" hidden="1" x14ac:dyDescent="0.25">
      <c r="B142" s="11"/>
      <c r="C142" s="16" t="s">
        <v>796</v>
      </c>
      <c r="D142" s="10"/>
      <c r="E142" s="10"/>
      <c r="F142" s="10">
        <f>VLOOKUP($F$4,otdata,3,FALSE)</f>
        <v>0</v>
      </c>
      <c r="G142" s="10"/>
    </row>
    <row r="143" spans="2:7" hidden="1" x14ac:dyDescent="0.25">
      <c r="B143" s="11"/>
      <c r="C143" s="16" t="s">
        <v>797</v>
      </c>
      <c r="D143" s="10"/>
      <c r="E143" s="10"/>
      <c r="F143" s="10">
        <f>VLOOKUP($F$4,otdata,4,FALSE)</f>
        <v>0</v>
      </c>
      <c r="G143" s="10"/>
    </row>
    <row r="144" spans="2:7" hidden="1" x14ac:dyDescent="0.25">
      <c r="B144" s="11"/>
      <c r="C144" s="16" t="s">
        <v>798</v>
      </c>
      <c r="D144" s="10"/>
      <c r="E144" s="10"/>
      <c r="F144" s="10">
        <f>VLOOKUP($F$4,otdata,5,FALSE)</f>
        <v>0</v>
      </c>
      <c r="G144" s="10"/>
    </row>
    <row r="145" spans="2:7" hidden="1" x14ac:dyDescent="0.25">
      <c r="B145" s="11"/>
      <c r="C145" s="16" t="s">
        <v>799</v>
      </c>
      <c r="D145" s="10"/>
      <c r="E145" s="10"/>
      <c r="F145" s="10">
        <f>VLOOKUP($F$4,otdata,6,FALSE)</f>
        <v>0</v>
      </c>
      <c r="G145" s="10"/>
    </row>
    <row r="146" spans="2:7" hidden="1" x14ac:dyDescent="0.25">
      <c r="B146" s="11"/>
      <c r="C146" s="10" t="s">
        <v>251</v>
      </c>
      <c r="D146" s="10"/>
      <c r="E146" s="10"/>
      <c r="F146" s="10">
        <f>VLOOKUP($F$4,otdata,7,FALSE)</f>
        <v>4912506</v>
      </c>
      <c r="G146" s="10"/>
    </row>
    <row r="147" spans="2:7" hidden="1" x14ac:dyDescent="0.25">
      <c r="B147" s="336" t="s">
        <v>812</v>
      </c>
      <c r="C147" s="14" t="s">
        <v>252</v>
      </c>
      <c r="D147" s="10"/>
      <c r="E147" s="10"/>
      <c r="F147" s="13"/>
      <c r="G147" s="14">
        <f>SUM(F142:F146)</f>
        <v>4912506</v>
      </c>
    </row>
    <row r="148" spans="2:7" hidden="1" x14ac:dyDescent="0.25">
      <c r="B148" s="11"/>
      <c r="C148" s="12"/>
      <c r="D148" s="12"/>
      <c r="E148" s="12"/>
      <c r="F148" s="13"/>
      <c r="G148" s="10"/>
    </row>
    <row r="149" spans="2:7" ht="14.5" hidden="1" thickBot="1" x14ac:dyDescent="0.35">
      <c r="B149" s="337" t="s">
        <v>813</v>
      </c>
      <c r="C149" s="17" t="s">
        <v>800</v>
      </c>
      <c r="D149" s="12"/>
      <c r="E149" s="12"/>
      <c r="F149" s="12"/>
      <c r="G149" s="335">
        <f>G138-G147</f>
        <v>-4875572</v>
      </c>
    </row>
    <row r="150" spans="2:7" hidden="1" x14ac:dyDescent="0.25">
      <c r="B150" s="127"/>
      <c r="C150" s="127"/>
      <c r="D150" s="127"/>
      <c r="E150" s="127"/>
      <c r="F150" s="127"/>
      <c r="G150" s="127"/>
    </row>
    <row r="151" spans="2:7" hidden="1" x14ac:dyDescent="0.25">
      <c r="B151" s="127"/>
      <c r="C151" s="127"/>
      <c r="D151" s="127"/>
      <c r="E151" s="127"/>
      <c r="F151" s="127"/>
      <c r="G151" s="127"/>
    </row>
    <row r="152" spans="2:7" hidden="1" x14ac:dyDescent="0.25"/>
    <row r="153" spans="2:7" hidden="1" x14ac:dyDescent="0.25"/>
    <row r="154" spans="2:7" hidden="1" x14ac:dyDescent="0.25"/>
    <row r="155" spans="2:7" hidden="1" x14ac:dyDescent="0.25"/>
    <row r="156" spans="2:7" hidden="1" x14ac:dyDescent="0.25"/>
    <row r="157" spans="2:7" ht="15.5" hidden="1" x14ac:dyDescent="0.35">
      <c r="B157" s="23"/>
      <c r="C157" s="115" t="s">
        <v>253</v>
      </c>
      <c r="D157" s="116"/>
      <c r="E157" s="116"/>
      <c r="F157" s="116"/>
      <c r="G157" s="117"/>
    </row>
    <row r="158" spans="2:7" hidden="1" x14ac:dyDescent="0.25">
      <c r="B158" s="118"/>
      <c r="C158" s="21"/>
      <c r="D158" s="21"/>
      <c r="E158" s="21"/>
      <c r="F158" s="21"/>
      <c r="G158" s="119"/>
    </row>
    <row r="159" spans="2:7" ht="15.5" hidden="1" x14ac:dyDescent="0.35">
      <c r="B159" s="131" t="s">
        <v>664</v>
      </c>
      <c r="C159" s="132"/>
      <c r="D159" s="133"/>
      <c r="E159" s="133"/>
      <c r="F159" s="133"/>
      <c r="G159" s="134"/>
    </row>
    <row r="160" spans="2:7" ht="15.5" hidden="1" x14ac:dyDescent="0.35">
      <c r="B160" s="135"/>
      <c r="C160" s="132" t="s">
        <v>254</v>
      </c>
      <c r="D160" s="133"/>
      <c r="E160" s="133"/>
      <c r="F160" s="133"/>
      <c r="G160" s="134"/>
    </row>
    <row r="161" spans="2:7" hidden="1" x14ac:dyDescent="0.25">
      <c r="B161" s="135"/>
      <c r="C161" s="133" t="s">
        <v>780</v>
      </c>
      <c r="D161" s="133"/>
      <c r="E161" s="133"/>
      <c r="F161" s="347" t="e">
        <f>ROUND(VLOOKUP($F$4,[6]!Data,40,FALSE),0)</f>
        <v>#NAME?</v>
      </c>
      <c r="G161" s="136"/>
    </row>
    <row r="162" spans="2:7" hidden="1" x14ac:dyDescent="0.25">
      <c r="B162" s="135"/>
      <c r="C162" s="274" t="s">
        <v>701</v>
      </c>
      <c r="D162" s="274"/>
      <c r="E162" s="274"/>
      <c r="F162" s="275">
        <f>ROUND(-VLOOKUP($F$4,otdata,11,FALSE),0)</f>
        <v>-530</v>
      </c>
      <c r="G162" s="136"/>
    </row>
    <row r="163" spans="2:7" hidden="1" x14ac:dyDescent="0.25">
      <c r="B163" s="135"/>
      <c r="C163" s="338" t="s">
        <v>793</v>
      </c>
      <c r="D163" s="274"/>
      <c r="E163" s="274"/>
      <c r="F163" s="275">
        <f>ROUND(-VLOOKUP($F$4,otdata,12,FALSE),0)</f>
        <v>0</v>
      </c>
      <c r="G163" s="136"/>
    </row>
    <row r="164" spans="2:7" hidden="1" x14ac:dyDescent="0.25">
      <c r="B164" s="135"/>
      <c r="C164" s="338" t="s">
        <v>811</v>
      </c>
      <c r="D164" s="274"/>
      <c r="E164" s="274"/>
      <c r="F164" s="275">
        <f>ROUND(-VLOOKUP($F$4,otdata,13,FALSE),0)</f>
        <v>0</v>
      </c>
      <c r="G164" s="136"/>
    </row>
    <row r="165" spans="2:7" hidden="1" x14ac:dyDescent="0.25">
      <c r="B165" s="135"/>
      <c r="C165" s="137" t="s">
        <v>255</v>
      </c>
      <c r="D165" s="133"/>
      <c r="E165" s="133"/>
      <c r="F165" s="138" t="e">
        <f>E44</f>
        <v>#REF!</v>
      </c>
      <c r="G165" s="136"/>
    </row>
    <row r="166" spans="2:7" hidden="1" x14ac:dyDescent="0.25">
      <c r="B166" s="135"/>
      <c r="C166" s="133" t="s">
        <v>256</v>
      </c>
      <c r="D166" s="133"/>
      <c r="E166" s="133"/>
      <c r="F166" s="341" t="e">
        <f>F161+F162-F165+F163+F164</f>
        <v>#NAME?</v>
      </c>
      <c r="G166" s="136"/>
    </row>
    <row r="167" spans="2:7" hidden="1" x14ac:dyDescent="0.25">
      <c r="B167" s="135"/>
      <c r="C167" s="133"/>
      <c r="D167" s="133"/>
      <c r="E167" s="133"/>
      <c r="F167" s="139"/>
      <c r="G167" s="136"/>
    </row>
    <row r="168" spans="2:7" hidden="1" x14ac:dyDescent="0.25">
      <c r="B168" s="135"/>
      <c r="C168" s="137" t="s">
        <v>257</v>
      </c>
      <c r="D168" s="133"/>
      <c r="E168" s="133"/>
      <c r="F168" s="138">
        <f>G147</f>
        <v>4912506</v>
      </c>
      <c r="G168" s="136"/>
    </row>
    <row r="169" spans="2:7" hidden="1" x14ac:dyDescent="0.25">
      <c r="B169" s="135"/>
      <c r="C169" s="133" t="s">
        <v>258</v>
      </c>
      <c r="D169" s="133"/>
      <c r="E169" s="133"/>
      <c r="F169" s="139"/>
      <c r="G169" s="140" t="e">
        <f>F166-F168</f>
        <v>#NAME?</v>
      </c>
    </row>
    <row r="170" spans="2:7" hidden="1" x14ac:dyDescent="0.25">
      <c r="B170" s="135"/>
      <c r="C170" s="133"/>
      <c r="D170" s="133"/>
      <c r="E170" s="133"/>
      <c r="F170" s="139"/>
      <c r="G170" s="136"/>
    </row>
    <row r="171" spans="2:7" hidden="1" x14ac:dyDescent="0.25">
      <c r="B171" s="135"/>
      <c r="C171" s="133" t="s">
        <v>255</v>
      </c>
      <c r="D171" s="133"/>
      <c r="E171" s="133"/>
      <c r="F171" s="139" t="e">
        <f>E44</f>
        <v>#REF!</v>
      </c>
      <c r="G171" s="136"/>
    </row>
    <row r="172" spans="2:7" hidden="1" x14ac:dyDescent="0.25">
      <c r="B172" s="135"/>
      <c r="C172" s="137" t="s">
        <v>249</v>
      </c>
      <c r="D172" s="133"/>
      <c r="E172" s="133"/>
      <c r="F172" s="141">
        <f>IF(F4="Ebpga",EBPGA,IF(F4="Ededc",EDEDC,IF(G4&lt;&gt;"LDL",0,G44)))</f>
        <v>0</v>
      </c>
      <c r="G172" s="136"/>
    </row>
    <row r="173" spans="2:7" hidden="1" x14ac:dyDescent="0.25">
      <c r="B173" s="135"/>
      <c r="C173" s="133" t="s">
        <v>259</v>
      </c>
      <c r="D173" s="133"/>
      <c r="E173" s="133"/>
      <c r="F173" s="139"/>
      <c r="G173" s="136" t="e">
        <f>F171-F172</f>
        <v>#REF!</v>
      </c>
    </row>
    <row r="174" spans="2:7" hidden="1" x14ac:dyDescent="0.25">
      <c r="B174" s="135"/>
      <c r="C174" s="133"/>
      <c r="D174" s="133"/>
      <c r="E174" s="133"/>
      <c r="F174" s="139"/>
      <c r="G174" s="136"/>
    </row>
    <row r="175" spans="2:7" ht="13" hidden="1" x14ac:dyDescent="0.3">
      <c r="B175" s="135"/>
      <c r="C175" s="142" t="s">
        <v>260</v>
      </c>
      <c r="D175" s="133"/>
      <c r="E175" s="133"/>
      <c r="F175" s="139"/>
      <c r="G175" s="143" t="e">
        <f>G169+G173</f>
        <v>#NAME?</v>
      </c>
    </row>
    <row r="176" spans="2:7" hidden="1" x14ac:dyDescent="0.25">
      <c r="B176" s="144"/>
      <c r="C176" s="137"/>
      <c r="D176" s="137"/>
      <c r="E176" s="137"/>
      <c r="F176" s="138"/>
      <c r="G176" s="145"/>
    </row>
    <row r="177" spans="2:7" ht="15.5" hidden="1" x14ac:dyDescent="0.35">
      <c r="B177" s="120" t="s">
        <v>667</v>
      </c>
      <c r="C177" s="121"/>
      <c r="D177" s="146"/>
      <c r="E177" s="146"/>
      <c r="F177" s="147"/>
      <c r="G177" s="123"/>
    </row>
    <row r="178" spans="2:7" hidden="1" x14ac:dyDescent="0.25">
      <c r="B178" s="148"/>
      <c r="C178" s="146" t="s">
        <v>261</v>
      </c>
      <c r="D178" s="146"/>
      <c r="E178" s="146"/>
      <c r="F178" s="147">
        <f>G147</f>
        <v>4912506</v>
      </c>
      <c r="G178" s="123"/>
    </row>
    <row r="179" spans="2:7" hidden="1" x14ac:dyDescent="0.25">
      <c r="B179" s="148"/>
      <c r="C179" s="122" t="s">
        <v>262</v>
      </c>
      <c r="D179" s="122"/>
      <c r="E179" s="122"/>
      <c r="F179" s="276">
        <f>IF(F4="Ebpga",G71-EBPGA-SUM(G16:G32),IF(F4="Ededc",G71-EDEDC-SUM(G16:G32),IF(G4&lt;&gt;"LDL",G71-SUM(G16:G32),G71-G44-SUM(G16:G32))))</f>
        <v>5180238.1999999993</v>
      </c>
      <c r="G179" s="123"/>
    </row>
    <row r="180" spans="2:7" hidden="1" x14ac:dyDescent="0.25">
      <c r="B180" s="148"/>
      <c r="C180" s="124" t="s">
        <v>701</v>
      </c>
      <c r="D180" s="124"/>
      <c r="E180" s="124"/>
      <c r="F180" s="339">
        <f>ROUND(-VLOOKUP($F$4,otdata,11,FALSE),0)</f>
        <v>-530</v>
      </c>
      <c r="G180" s="123"/>
    </row>
    <row r="181" spans="2:7" hidden="1" x14ac:dyDescent="0.25">
      <c r="B181" s="148"/>
      <c r="C181" s="346" t="s">
        <v>793</v>
      </c>
      <c r="D181" s="124"/>
      <c r="E181" s="124"/>
      <c r="F181" s="339">
        <f>ROUND(-VLOOKUP($F$4,otdata,12,FALSE),0)</f>
        <v>0</v>
      </c>
      <c r="G181" s="123"/>
    </row>
    <row r="182" spans="2:7" hidden="1" x14ac:dyDescent="0.25">
      <c r="B182" s="148"/>
      <c r="C182" s="340" t="s">
        <v>811</v>
      </c>
      <c r="D182" s="124"/>
      <c r="E182" s="124"/>
      <c r="F182" s="277">
        <f>ROUND(-VLOOKUP($F$4,otdata,13,FALSE),0)</f>
        <v>0</v>
      </c>
      <c r="G182" s="123"/>
    </row>
    <row r="183" spans="2:7" hidden="1" x14ac:dyDescent="0.25">
      <c r="B183" s="148"/>
      <c r="C183" s="146" t="s">
        <v>263</v>
      </c>
      <c r="D183" s="146"/>
      <c r="E183" s="146"/>
      <c r="F183" s="147"/>
      <c r="G183" s="342">
        <f>F178-F179-F180-F181-F182</f>
        <v>-267202.19999999925</v>
      </c>
    </row>
    <row r="184" spans="2:7" hidden="1" x14ac:dyDescent="0.25">
      <c r="B184" s="152"/>
      <c r="C184" s="149"/>
      <c r="D184" s="149"/>
      <c r="E184" s="149"/>
      <c r="F184" s="150"/>
      <c r="G184" s="151"/>
    </row>
    <row r="185" spans="2:7" hidden="1" x14ac:dyDescent="0.25">
      <c r="B185" s="153"/>
      <c r="C185" s="5"/>
      <c r="D185" s="5"/>
      <c r="E185" s="5"/>
      <c r="F185" s="18"/>
      <c r="G185" s="154"/>
    </row>
    <row r="186" spans="2:7" ht="16" hidden="1" thickBot="1" x14ac:dyDescent="0.4">
      <c r="B186" s="153"/>
      <c r="C186" s="22" t="s">
        <v>672</v>
      </c>
      <c r="D186" s="5"/>
      <c r="E186" s="5"/>
      <c r="F186" s="18"/>
      <c r="G186" s="129" t="e">
        <f>G175+G183</f>
        <v>#NAME?</v>
      </c>
    </row>
    <row r="187" spans="2:7" ht="13" hidden="1" thickBot="1" x14ac:dyDescent="0.3">
      <c r="B187" s="155"/>
      <c r="C187" s="156"/>
      <c r="D187" s="156"/>
      <c r="E187" s="156"/>
      <c r="F187" s="156"/>
      <c r="G187" s="157"/>
    </row>
    <row r="188" spans="2:7" hidden="1" x14ac:dyDescent="0.25">
      <c r="B188" s="46"/>
      <c r="C188" s="46"/>
      <c r="D188" s="46"/>
      <c r="E188" s="46"/>
      <c r="F188" s="46"/>
      <c r="G188" s="46"/>
    </row>
    <row r="189" spans="2:7" ht="13.5" hidden="1" thickBot="1" x14ac:dyDescent="0.35">
      <c r="B189" s="5"/>
      <c r="C189" s="19" t="s">
        <v>264</v>
      </c>
      <c r="D189" s="5"/>
      <c r="E189" s="5"/>
      <c r="F189" s="5"/>
      <c r="G189" s="20" t="e">
        <f>G186-G73</f>
        <v>#NAME?</v>
      </c>
    </row>
    <row r="190" spans="2:7" hidden="1" x14ac:dyDescent="0.25">
      <c r="B190" s="5"/>
      <c r="C190" s="5"/>
      <c r="D190" s="5"/>
      <c r="E190" s="5"/>
      <c r="F190" s="5"/>
      <c r="G190" s="5"/>
    </row>
    <row r="191" spans="2:7" hidden="1" x14ac:dyDescent="0.25"/>
    <row r="192" spans="2:7" hidden="1" x14ac:dyDescent="0.25"/>
    <row r="193" hidden="1" x14ac:dyDescent="0.25"/>
    <row r="199" ht="12.75" customHeight="1" x14ac:dyDescent="0.25"/>
    <row r="200" ht="12.75" customHeight="1" x14ac:dyDescent="0.25"/>
  </sheetData>
  <sheetProtection password="CB88" sheet="1" objects="1" scenarios="1"/>
  <mergeCells count="7">
    <mergeCell ref="B6:G6"/>
    <mergeCell ref="F8:G8"/>
    <mergeCell ref="F129:G129"/>
    <mergeCell ref="B86:G86"/>
    <mergeCell ref="B116:G116"/>
    <mergeCell ref="B125:G125"/>
    <mergeCell ref="F90:G90"/>
  </mergeCells>
  <phoneticPr fontId="0" type="noConversion"/>
  <conditionalFormatting sqref="G189 G81">
    <cfRule type="cellIs" dxfId="34" priority="1" stopIfTrue="1" operator="notEqual">
      <formula>0</formula>
    </cfRule>
  </conditionalFormatting>
  <conditionalFormatting sqref="F77">
    <cfRule type="cellIs" dxfId="33" priority="2" stopIfTrue="1" operator="equal">
      <formula>"(DEFICIT) C/FWD"</formula>
    </cfRule>
  </conditionalFormatting>
  <conditionalFormatting sqref="F73">
    <cfRule type="cellIs" dxfId="32" priority="3" stopIfTrue="1" operator="equal">
      <formula>"(DEFICIT) IN YEAR"</formula>
    </cfRule>
  </conditionalFormatting>
  <conditionalFormatting sqref="F75">
    <cfRule type="cellIs" dxfId="31" priority="4" stopIfTrue="1" operator="equal">
      <formula>"(DEFICIT) B/FWD"</formula>
    </cfRule>
  </conditionalFormatting>
  <printOptions horizontalCentered="1"/>
  <pageMargins left="0.35433070866141736" right="7.874015748031496E-2" top="0.74803149606299213" bottom="0.98425196850393704" header="0.51181102362204722" footer="0.51181102362204722"/>
  <pageSetup paperSize="9" scale="73" orientation="portrait" r:id="rId1"/>
  <headerFooter alignWithMargins="0">
    <oddHeader>&amp;L
&amp;C&amp;"Arial,Bold"&amp;12 &amp;U2022/23 OUTTURN STATEMENT</oddHeader>
    <oddFooter>&amp;CCreated by 
School Improvement Liverpool</oddFooter>
  </headerFooter>
  <rowBreaks count="1" manualBreakCount="1">
    <brk id="114" max="6" man="1"/>
  </rowBreaks>
  <drawing r:id="rId2"/>
  <legacyDrawing r:id="rId3"/>
  <controls>
    <mc:AlternateContent xmlns:mc="http://schemas.openxmlformats.org/markup-compatibility/2006">
      <mc:Choice Requires="x14">
        <control shapeId="8193" r:id="rId4" name="ComboBox1">
          <controlPr defaultSize="0" autoLine="0" linkedCell="B6" listFillRange="schs" r:id="rId5">
            <anchor moveWithCells="1">
              <from>
                <xdr:col>1</xdr:col>
                <xdr:colOff>12700</xdr:colOff>
                <xdr:row>2</xdr:row>
                <xdr:rowOff>69850</xdr:rowOff>
              </from>
              <to>
                <xdr:col>2</xdr:col>
                <xdr:colOff>2870200</xdr:colOff>
                <xdr:row>4</xdr:row>
                <xdr:rowOff>0</xdr:rowOff>
              </to>
            </anchor>
          </controlPr>
        </control>
      </mc:Choice>
      <mc:Fallback>
        <control shapeId="8193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  <pageSetUpPr fitToPage="1"/>
  </sheetPr>
  <dimension ref="A1:FJ578"/>
  <sheetViews>
    <sheetView zoomScaleNormal="100" workbookViewId="0">
      <pane xSplit="3" ySplit="3" topLeftCell="DO58" activePane="bottomRight" state="frozen"/>
      <selection activeCell="A155" sqref="A155:IV155"/>
      <selection pane="topRight" activeCell="A155" sqref="A155:IV155"/>
      <selection pane="bottomLeft" activeCell="A155" sqref="A155:IV155"/>
      <selection pane="bottomRight" activeCell="DR70" sqref="DR70"/>
    </sheetView>
  </sheetViews>
  <sheetFormatPr defaultRowHeight="12.5" x14ac:dyDescent="0.25"/>
  <cols>
    <col min="2" max="2" width="20.1796875" customWidth="1"/>
    <col min="3" max="3" width="8.26953125" customWidth="1"/>
    <col min="4" max="8" width="12.7265625" customWidth="1"/>
    <col min="9" max="9" width="18.453125" customWidth="1"/>
    <col min="10" max="62" width="12.7265625" customWidth="1"/>
    <col min="63" max="63" width="18.453125" customWidth="1"/>
    <col min="64" max="96" width="12.7265625" customWidth="1"/>
    <col min="97" max="97" width="13.7265625" customWidth="1"/>
    <col min="98" max="104" width="12.7265625" customWidth="1"/>
    <col min="105" max="105" width="15.54296875" customWidth="1"/>
    <col min="106" max="106" width="15.26953125" customWidth="1"/>
    <col min="107" max="116" width="12.7265625" customWidth="1"/>
    <col min="117" max="117" width="13.81640625" customWidth="1"/>
    <col min="118" max="125" width="12.7265625" customWidth="1"/>
    <col min="126" max="126" width="15.453125" customWidth="1"/>
    <col min="127" max="127" width="12.7265625" customWidth="1"/>
    <col min="128" max="128" width="18.453125" bestFit="1" customWidth="1"/>
    <col min="129" max="130" width="12.7265625" customWidth="1"/>
    <col min="131" max="131" width="15" customWidth="1"/>
    <col min="132" max="136" width="12.7265625" customWidth="1"/>
    <col min="137" max="137" width="18" bestFit="1" customWidth="1"/>
    <col min="138" max="138" width="13.453125" customWidth="1"/>
    <col min="139" max="139" width="12.1796875" customWidth="1"/>
    <col min="140" max="140" width="13.26953125" customWidth="1"/>
    <col min="141" max="141" width="12.81640625" customWidth="1"/>
    <col min="142" max="143" width="13.26953125" customWidth="1"/>
    <col min="144" max="144" width="16.81640625" customWidth="1"/>
    <col min="145" max="145" width="17.81640625" bestFit="1" customWidth="1"/>
    <col min="146" max="146" width="14.26953125" bestFit="1" customWidth="1"/>
    <col min="147" max="147" width="16" bestFit="1" customWidth="1"/>
    <col min="148" max="148" width="18.453125" bestFit="1" customWidth="1"/>
    <col min="149" max="149" width="15.453125" bestFit="1" customWidth="1"/>
    <col min="150" max="150" width="18.26953125" bestFit="1" customWidth="1"/>
    <col min="151" max="151" width="14.7265625" bestFit="1" customWidth="1"/>
    <col min="152" max="152" width="18.54296875" bestFit="1" customWidth="1"/>
    <col min="153" max="153" width="15.453125" bestFit="1" customWidth="1"/>
    <col min="154" max="154" width="13.81640625" bestFit="1" customWidth="1"/>
    <col min="155" max="155" width="15.453125" bestFit="1" customWidth="1"/>
    <col min="156" max="156" width="12.26953125" bestFit="1" customWidth="1"/>
  </cols>
  <sheetData>
    <row r="1" spans="1:156" ht="13" x14ac:dyDescent="0.3">
      <c r="A1" s="851"/>
      <c r="B1" s="851"/>
      <c r="C1" s="782"/>
      <c r="D1" s="781"/>
      <c r="W1" s="776"/>
      <c r="AG1" s="868"/>
      <c r="AI1" s="1"/>
      <c r="AL1" s="1"/>
      <c r="BB1" s="1"/>
      <c r="BD1" s="1"/>
      <c r="BJ1" s="1"/>
      <c r="BL1" s="1"/>
      <c r="BW1" s="776"/>
      <c r="CS1" s="1"/>
      <c r="CX1" s="1"/>
      <c r="DA1" s="1"/>
      <c r="DG1" s="1"/>
      <c r="DH1" s="800"/>
      <c r="DI1" s="1"/>
      <c r="DJ1" s="1"/>
      <c r="DR1" s="1"/>
      <c r="DW1" s="1"/>
      <c r="EA1" s="1"/>
      <c r="EB1" s="1"/>
      <c r="EC1" s="1"/>
      <c r="EE1" s="1"/>
      <c r="EH1" s="1"/>
      <c r="EI1" s="1"/>
      <c r="EL1" s="1"/>
      <c r="EN1" s="1"/>
    </row>
    <row r="2" spans="1:156" ht="13" x14ac:dyDescent="0.3">
      <c r="A2" s="851"/>
      <c r="B2" s="782"/>
      <c r="C2" s="782" t="s">
        <v>614</v>
      </c>
      <c r="D2" s="826" t="s">
        <v>648</v>
      </c>
      <c r="E2" s="826" t="s">
        <v>644</v>
      </c>
      <c r="F2" s="826" t="s">
        <v>645</v>
      </c>
      <c r="G2" s="826" t="s">
        <v>646</v>
      </c>
      <c r="H2" s="826" t="s">
        <v>647</v>
      </c>
      <c r="I2" s="826" t="s">
        <v>276</v>
      </c>
      <c r="J2" s="826" t="s">
        <v>273</v>
      </c>
      <c r="K2" s="826" t="s">
        <v>290</v>
      </c>
      <c r="L2" s="826" t="s">
        <v>303</v>
      </c>
      <c r="M2" s="826" t="s">
        <v>330</v>
      </c>
      <c r="N2" s="826" t="s">
        <v>370</v>
      </c>
      <c r="O2" s="826" t="s">
        <v>377</v>
      </c>
      <c r="P2" s="826" t="s">
        <v>391</v>
      </c>
      <c r="Q2" s="826" t="s">
        <v>275</v>
      </c>
      <c r="R2" s="826" t="s">
        <v>272</v>
      </c>
      <c r="S2" s="826" t="s">
        <v>289</v>
      </c>
      <c r="T2" s="826" t="s">
        <v>302</v>
      </c>
      <c r="U2" s="826" t="s">
        <v>300</v>
      </c>
      <c r="V2" s="826" t="s">
        <v>305</v>
      </c>
      <c r="W2" s="826" t="s">
        <v>329</v>
      </c>
      <c r="X2" s="826" t="s">
        <v>673</v>
      </c>
      <c r="Y2" s="826" t="s">
        <v>364</v>
      </c>
      <c r="Z2" s="826" t="s">
        <v>365</v>
      </c>
      <c r="AA2" s="826" t="s">
        <v>366</v>
      </c>
      <c r="AB2" s="826" t="s">
        <v>369</v>
      </c>
      <c r="AC2" s="826" t="s">
        <v>376</v>
      </c>
      <c r="AD2" s="826" t="s">
        <v>384</v>
      </c>
      <c r="AE2" s="826" t="s">
        <v>389</v>
      </c>
      <c r="AF2" s="826" t="s">
        <v>390</v>
      </c>
      <c r="AG2" s="826" t="s">
        <v>396</v>
      </c>
      <c r="AH2" s="826" t="s">
        <v>281</v>
      </c>
      <c r="AI2" s="826" t="s">
        <v>19</v>
      </c>
      <c r="AJ2" s="826" t="s">
        <v>271</v>
      </c>
      <c r="AK2" s="826" t="s">
        <v>268</v>
      </c>
      <c r="AL2" s="826" t="s">
        <v>269</v>
      </c>
      <c r="AM2" s="826" t="s">
        <v>279</v>
      </c>
      <c r="AN2" s="826" t="s">
        <v>274</v>
      </c>
      <c r="AO2" s="826" t="s">
        <v>280</v>
      </c>
      <c r="AP2" s="826" t="s">
        <v>284</v>
      </c>
      <c r="AQ2" s="826" t="s">
        <v>1357</v>
      </c>
      <c r="AR2" s="826" t="s">
        <v>278</v>
      </c>
      <c r="AS2" s="826" t="s">
        <v>287</v>
      </c>
      <c r="AT2" s="826" t="s">
        <v>288</v>
      </c>
      <c r="AU2" s="826" t="s">
        <v>291</v>
      </c>
      <c r="AV2" s="826" t="s">
        <v>292</v>
      </c>
      <c r="AW2" s="826" t="s">
        <v>295</v>
      </c>
      <c r="AX2" s="826" t="s">
        <v>294</v>
      </c>
      <c r="AY2" s="826" t="s">
        <v>1351</v>
      </c>
      <c r="AZ2" s="826" t="s">
        <v>298</v>
      </c>
      <c r="BA2" s="826" t="s">
        <v>299</v>
      </c>
      <c r="BB2" s="826" t="s">
        <v>301</v>
      </c>
      <c r="BC2" s="826" t="s">
        <v>304</v>
      </c>
      <c r="BD2" s="826" t="s">
        <v>306</v>
      </c>
      <c r="BE2" s="826" t="s">
        <v>307</v>
      </c>
      <c r="BF2" s="826" t="s">
        <v>308</v>
      </c>
      <c r="BG2" s="826" t="s">
        <v>112</v>
      </c>
      <c r="BH2" s="826" t="s">
        <v>312</v>
      </c>
      <c r="BI2" s="826" t="s">
        <v>313</v>
      </c>
      <c r="BJ2" s="826" t="s">
        <v>314</v>
      </c>
      <c r="BK2" s="826" t="s">
        <v>317</v>
      </c>
      <c r="BL2" s="826" t="s">
        <v>316</v>
      </c>
      <c r="BM2" s="826" t="s">
        <v>315</v>
      </c>
      <c r="BN2" s="826" t="s">
        <v>318</v>
      </c>
      <c r="BO2" s="826" t="s">
        <v>1359</v>
      </c>
      <c r="BP2" s="826" t="s">
        <v>1429</v>
      </c>
      <c r="BQ2" s="826" t="s">
        <v>1158</v>
      </c>
      <c r="BR2" s="826" t="s">
        <v>325</v>
      </c>
      <c r="BS2" s="826" t="s">
        <v>328</v>
      </c>
      <c r="BT2" s="826" t="s">
        <v>326</v>
      </c>
      <c r="BU2" s="826" t="s">
        <v>327</v>
      </c>
      <c r="BV2" s="826" t="s">
        <v>331</v>
      </c>
      <c r="BW2" s="826" t="s">
        <v>332</v>
      </c>
      <c r="BX2" s="826" t="s">
        <v>114</v>
      </c>
      <c r="BY2" s="826" t="s">
        <v>333</v>
      </c>
      <c r="BZ2" s="826" t="s">
        <v>337</v>
      </c>
      <c r="CA2" s="826" t="s">
        <v>340</v>
      </c>
      <c r="CB2" s="826" t="s">
        <v>339</v>
      </c>
      <c r="CC2" s="826" t="s">
        <v>342</v>
      </c>
      <c r="CD2" s="826" t="s">
        <v>1169</v>
      </c>
      <c r="CE2" s="826" t="s">
        <v>345</v>
      </c>
      <c r="CF2" s="826" t="s">
        <v>344</v>
      </c>
      <c r="CG2" s="826" t="s">
        <v>348</v>
      </c>
      <c r="CH2" s="826" t="s">
        <v>349</v>
      </c>
      <c r="CI2" s="826" t="s">
        <v>21</v>
      </c>
      <c r="CJ2" s="826" t="s">
        <v>352</v>
      </c>
      <c r="CK2" s="826" t="s">
        <v>395</v>
      </c>
      <c r="CL2" s="826" t="s">
        <v>353</v>
      </c>
      <c r="CM2" s="826" t="s">
        <v>1352</v>
      </c>
      <c r="CN2" s="826" t="s">
        <v>354</v>
      </c>
      <c r="CO2" s="826" t="s">
        <v>355</v>
      </c>
      <c r="CP2" s="826" t="s">
        <v>356</v>
      </c>
      <c r="CQ2" s="826" t="s">
        <v>363</v>
      </c>
      <c r="CR2" s="826" t="s">
        <v>360</v>
      </c>
      <c r="CS2" s="826" t="s">
        <v>361</v>
      </c>
      <c r="CT2" s="826" t="s">
        <v>359</v>
      </c>
      <c r="CU2" s="826" t="s">
        <v>358</v>
      </c>
      <c r="CV2" s="826" t="s">
        <v>372</v>
      </c>
      <c r="CW2" s="826" t="s">
        <v>375</v>
      </c>
      <c r="CX2" s="826" t="s">
        <v>379</v>
      </c>
      <c r="CY2" s="826" t="s">
        <v>385</v>
      </c>
      <c r="CZ2" s="826" t="s">
        <v>381</v>
      </c>
      <c r="DA2" s="826" t="s">
        <v>1362</v>
      </c>
      <c r="DB2" s="826" t="s">
        <v>367</v>
      </c>
      <c r="DC2" s="826" t="s">
        <v>368</v>
      </c>
      <c r="DD2" s="826" t="s">
        <v>383</v>
      </c>
      <c r="DE2" s="826" t="s">
        <v>371</v>
      </c>
      <c r="DF2" s="826" t="s">
        <v>373</v>
      </c>
      <c r="DG2" s="826" t="s">
        <v>374</v>
      </c>
      <c r="DH2" s="826" t="s">
        <v>380</v>
      </c>
      <c r="DI2" s="826" t="s">
        <v>116</v>
      </c>
      <c r="DJ2" s="826" t="s">
        <v>388</v>
      </c>
      <c r="DK2" s="826" t="s">
        <v>392</v>
      </c>
      <c r="DL2" s="826" t="s">
        <v>394</v>
      </c>
      <c r="DM2" s="826" t="s">
        <v>357</v>
      </c>
      <c r="DN2" s="826" t="s">
        <v>675</v>
      </c>
      <c r="DO2" s="826" t="s">
        <v>401</v>
      </c>
      <c r="DP2" s="826" t="s">
        <v>405</v>
      </c>
      <c r="DQ2" s="826" t="s">
        <v>406</v>
      </c>
      <c r="DR2" s="826" t="s">
        <v>1393</v>
      </c>
      <c r="DS2" s="826" t="s">
        <v>411</v>
      </c>
      <c r="DT2" s="826" t="s">
        <v>412</v>
      </c>
      <c r="DU2" s="826" t="s">
        <v>416</v>
      </c>
      <c r="DV2" s="826" t="s">
        <v>418</v>
      </c>
      <c r="DW2" s="826" t="s">
        <v>420</v>
      </c>
      <c r="DX2" s="826" t="s">
        <v>426</v>
      </c>
      <c r="DY2" s="826" t="s">
        <v>422</v>
      </c>
      <c r="DZ2" s="826" t="s">
        <v>1323</v>
      </c>
      <c r="EA2" s="826" t="s">
        <v>425</v>
      </c>
      <c r="EB2" s="826" t="s">
        <v>1363</v>
      </c>
      <c r="EC2" s="826" t="s">
        <v>1464</v>
      </c>
      <c r="ED2" s="826" t="s">
        <v>415</v>
      </c>
      <c r="EE2" s="826" t="s">
        <v>428</v>
      </c>
      <c r="EF2" s="826" t="s">
        <v>429</v>
      </c>
      <c r="EG2" s="826" t="s">
        <v>430</v>
      </c>
      <c r="EH2" s="826" t="s">
        <v>432</v>
      </c>
      <c r="EI2" s="826" t="s">
        <v>433</v>
      </c>
      <c r="EJ2" s="826" t="s">
        <v>1394</v>
      </c>
      <c r="EK2" s="826" t="s">
        <v>1503</v>
      </c>
      <c r="EL2" s="826" t="s">
        <v>766</v>
      </c>
      <c r="EM2" s="826" t="s">
        <v>676</v>
      </c>
      <c r="EN2" s="826" t="s">
        <v>1471</v>
      </c>
      <c r="EO2" s="826" t="s">
        <v>1395</v>
      </c>
      <c r="EP2" s="826" t="s">
        <v>438</v>
      </c>
      <c r="EQ2" s="826" t="s">
        <v>1462</v>
      </c>
      <c r="ER2" s="826" t="s">
        <v>1396</v>
      </c>
      <c r="ES2" s="826" t="s">
        <v>1504</v>
      </c>
      <c r="ET2" s="826" t="s">
        <v>434</v>
      </c>
      <c r="EU2" s="826" t="s">
        <v>435</v>
      </c>
      <c r="EV2" s="826" t="s">
        <v>436</v>
      </c>
      <c r="EW2" s="826" t="s">
        <v>437</v>
      </c>
      <c r="EX2" s="826" t="s">
        <v>711</v>
      </c>
      <c r="EY2" s="826"/>
      <c r="EZ2" s="830" t="s">
        <v>1327</v>
      </c>
    </row>
    <row r="3" spans="1:156" ht="25.5" customHeight="1" x14ac:dyDescent="0.3">
      <c r="A3" s="789"/>
      <c r="B3" s="777"/>
      <c r="C3" s="777" t="s">
        <v>603</v>
      </c>
      <c r="D3" s="826" t="s">
        <v>1004</v>
      </c>
      <c r="E3" s="826" t="s">
        <v>1005</v>
      </c>
      <c r="F3" s="826" t="s">
        <v>1006</v>
      </c>
      <c r="G3" s="826" t="s">
        <v>1007</v>
      </c>
      <c r="H3" s="826" t="s">
        <v>1008</v>
      </c>
      <c r="I3" s="826" t="s">
        <v>450</v>
      </c>
      <c r="J3" s="826" t="s">
        <v>1010</v>
      </c>
      <c r="K3" s="826" t="s">
        <v>1012</v>
      </c>
      <c r="L3" s="826" t="s">
        <v>1014</v>
      </c>
      <c r="M3" s="826" t="s">
        <v>1018</v>
      </c>
      <c r="N3" s="826" t="s">
        <v>1021</v>
      </c>
      <c r="O3" s="826" t="s">
        <v>1022</v>
      </c>
      <c r="P3" s="826" t="s">
        <v>1024</v>
      </c>
      <c r="Q3" s="826" t="s">
        <v>449</v>
      </c>
      <c r="R3" s="826" t="s">
        <v>1028</v>
      </c>
      <c r="S3" s="826" t="s">
        <v>1031</v>
      </c>
      <c r="T3" s="826" t="s">
        <v>1034</v>
      </c>
      <c r="U3" s="826" t="s">
        <v>1035</v>
      </c>
      <c r="V3" s="826" t="s">
        <v>1036</v>
      </c>
      <c r="W3" s="826" t="s">
        <v>1040</v>
      </c>
      <c r="X3" s="826" t="s">
        <v>1042</v>
      </c>
      <c r="Y3" s="826" t="s">
        <v>1043</v>
      </c>
      <c r="Z3" s="826" t="s">
        <v>1044</v>
      </c>
      <c r="AA3" s="826" t="s">
        <v>1045</v>
      </c>
      <c r="AB3" s="826" t="s">
        <v>1046</v>
      </c>
      <c r="AC3" s="826" t="s">
        <v>1047</v>
      </c>
      <c r="AD3" s="826" t="s">
        <v>1049</v>
      </c>
      <c r="AE3" s="826" t="s">
        <v>1050</v>
      </c>
      <c r="AF3" s="826" t="s">
        <v>1051</v>
      </c>
      <c r="AG3" s="826" t="s">
        <v>565</v>
      </c>
      <c r="AH3" s="826" t="s">
        <v>1053</v>
      </c>
      <c r="AI3" s="826" t="s">
        <v>1364</v>
      </c>
      <c r="AJ3" s="826" t="s">
        <v>1054</v>
      </c>
      <c r="AK3" s="826" t="s">
        <v>1055</v>
      </c>
      <c r="AL3" s="826" t="s">
        <v>443</v>
      </c>
      <c r="AM3" s="826" t="s">
        <v>1057</v>
      </c>
      <c r="AN3" s="826" t="s">
        <v>1058</v>
      </c>
      <c r="AO3" s="826" t="s">
        <v>1059</v>
      </c>
      <c r="AP3" s="826" t="s">
        <v>1061</v>
      </c>
      <c r="AQ3" s="826" t="s">
        <v>1365</v>
      </c>
      <c r="AR3" s="826" t="s">
        <v>451</v>
      </c>
      <c r="AS3" s="826" t="s">
        <v>1062</v>
      </c>
      <c r="AT3" s="826" t="s">
        <v>1063</v>
      </c>
      <c r="AU3" s="826" t="s">
        <v>463</v>
      </c>
      <c r="AV3" s="826" t="s">
        <v>1064</v>
      </c>
      <c r="AW3" s="826" t="s">
        <v>1065</v>
      </c>
      <c r="AX3" s="826" t="s">
        <v>1391</v>
      </c>
      <c r="AY3" s="826" t="s">
        <v>4</v>
      </c>
      <c r="AZ3" s="826" t="s">
        <v>1067</v>
      </c>
      <c r="BA3" s="826" t="s">
        <v>471</v>
      </c>
      <c r="BB3" s="826" t="s">
        <v>743</v>
      </c>
      <c r="BC3" s="826" t="s">
        <v>745</v>
      </c>
      <c r="BD3" s="826" t="s">
        <v>1068</v>
      </c>
      <c r="BE3" s="826" t="s">
        <v>480</v>
      </c>
      <c r="BF3" s="826" t="s">
        <v>609</v>
      </c>
      <c r="BG3" s="826" t="s">
        <v>1366</v>
      </c>
      <c r="BH3" s="826" t="s">
        <v>1069</v>
      </c>
      <c r="BI3" s="826" t="s">
        <v>485</v>
      </c>
      <c r="BJ3" s="826" t="s">
        <v>747</v>
      </c>
      <c r="BK3" s="826" t="s">
        <v>1070</v>
      </c>
      <c r="BL3" s="826" t="s">
        <v>1071</v>
      </c>
      <c r="BM3" s="826" t="s">
        <v>487</v>
      </c>
      <c r="BN3" s="826" t="s">
        <v>1072</v>
      </c>
      <c r="BO3" s="826" t="s">
        <v>1367</v>
      </c>
      <c r="BP3" s="826" t="s">
        <v>1430</v>
      </c>
      <c r="BQ3" s="826" t="s">
        <v>1368</v>
      </c>
      <c r="BR3" s="826" t="s">
        <v>1073</v>
      </c>
      <c r="BS3" s="826" t="s">
        <v>1074</v>
      </c>
      <c r="BT3" s="826" t="s">
        <v>498</v>
      </c>
      <c r="BU3" s="826" t="s">
        <v>1075</v>
      </c>
      <c r="BV3" s="826" t="s">
        <v>1076</v>
      </c>
      <c r="BW3" s="826" t="s">
        <v>1077</v>
      </c>
      <c r="BX3" s="826" t="s">
        <v>113</v>
      </c>
      <c r="BY3" s="826" t="s">
        <v>1078</v>
      </c>
      <c r="BZ3" s="826" t="s">
        <v>1080</v>
      </c>
      <c r="CA3" s="826" t="s">
        <v>1082</v>
      </c>
      <c r="CB3" s="826" t="s">
        <v>1083</v>
      </c>
      <c r="CC3" s="826" t="s">
        <v>1085</v>
      </c>
      <c r="CD3" s="826" t="s">
        <v>1325</v>
      </c>
      <c r="CE3" s="826" t="s">
        <v>1087</v>
      </c>
      <c r="CF3" s="826" t="s">
        <v>1088</v>
      </c>
      <c r="CG3" s="826" t="s">
        <v>1089</v>
      </c>
      <c r="CH3" s="826" t="s">
        <v>1090</v>
      </c>
      <c r="CI3" s="826" t="s">
        <v>1369</v>
      </c>
      <c r="CJ3" s="826" t="s">
        <v>1091</v>
      </c>
      <c r="CK3" s="826" t="s">
        <v>1092</v>
      </c>
      <c r="CL3" s="826" t="s">
        <v>1093</v>
      </c>
      <c r="CM3" s="826" t="s">
        <v>5</v>
      </c>
      <c r="CN3" s="826" t="s">
        <v>1094</v>
      </c>
      <c r="CO3" s="826" t="s">
        <v>1095</v>
      </c>
      <c r="CP3" s="826" t="s">
        <v>1096</v>
      </c>
      <c r="CQ3" s="826" t="s">
        <v>1097</v>
      </c>
      <c r="CR3" s="826" t="s">
        <v>1099</v>
      </c>
      <c r="CS3" s="826" t="s">
        <v>1100</v>
      </c>
      <c r="CT3" s="826" t="s">
        <v>1101</v>
      </c>
      <c r="CU3" s="826" t="s">
        <v>1102</v>
      </c>
      <c r="CV3" s="826" t="s">
        <v>1103</v>
      </c>
      <c r="CW3" s="826" t="s">
        <v>1104</v>
      </c>
      <c r="CX3" s="826" t="s">
        <v>1105</v>
      </c>
      <c r="CY3" s="826" t="s">
        <v>1106</v>
      </c>
      <c r="CZ3" s="826" t="s">
        <v>1107</v>
      </c>
      <c r="DA3" s="826" t="s">
        <v>1370</v>
      </c>
      <c r="DB3" s="826" t="s">
        <v>1108</v>
      </c>
      <c r="DC3" s="826" t="s">
        <v>1109</v>
      </c>
      <c r="DD3" s="826" t="s">
        <v>1110</v>
      </c>
      <c r="DE3" s="826" t="s">
        <v>1111</v>
      </c>
      <c r="DF3" s="826" t="s">
        <v>1112</v>
      </c>
      <c r="DG3" s="826" t="s">
        <v>1113</v>
      </c>
      <c r="DH3" s="826" t="s">
        <v>1114</v>
      </c>
      <c r="DI3" s="826" t="s">
        <v>1371</v>
      </c>
      <c r="DJ3" s="826" t="s">
        <v>1115</v>
      </c>
      <c r="DK3" s="826" t="s">
        <v>1116</v>
      </c>
      <c r="DL3" s="826" t="s">
        <v>1117</v>
      </c>
      <c r="DM3" s="826" t="s">
        <v>1118</v>
      </c>
      <c r="DN3" s="826" t="s">
        <v>1119</v>
      </c>
      <c r="DO3" s="826" t="s">
        <v>1121</v>
      </c>
      <c r="DP3" s="826" t="s">
        <v>1125</v>
      </c>
      <c r="DQ3" s="826" t="s">
        <v>1130</v>
      </c>
      <c r="DR3" s="826" t="s">
        <v>1397</v>
      </c>
      <c r="DS3" s="826" t="s">
        <v>1131</v>
      </c>
      <c r="DT3" s="826" t="s">
        <v>1133</v>
      </c>
      <c r="DU3" s="826" t="s">
        <v>1135</v>
      </c>
      <c r="DV3" s="826" t="s">
        <v>1136</v>
      </c>
      <c r="DW3" s="826" t="s">
        <v>1137</v>
      </c>
      <c r="DX3" s="826" t="s">
        <v>1140</v>
      </c>
      <c r="DY3" s="826" t="s">
        <v>1143</v>
      </c>
      <c r="DZ3" s="826" t="s">
        <v>1326</v>
      </c>
      <c r="EA3" s="826" t="s">
        <v>1145</v>
      </c>
      <c r="EB3" s="826" t="s">
        <v>1372</v>
      </c>
      <c r="EC3" s="826" t="s">
        <v>1465</v>
      </c>
      <c r="ED3" s="826" t="s">
        <v>577</v>
      </c>
      <c r="EE3" s="826" t="s">
        <v>1147</v>
      </c>
      <c r="EF3" s="826" t="s">
        <v>589</v>
      </c>
      <c r="EG3" s="826" t="s">
        <v>590</v>
      </c>
      <c r="EH3" s="826" t="s">
        <v>1148</v>
      </c>
      <c r="EI3" s="826" t="s">
        <v>1431</v>
      </c>
      <c r="EJ3" s="826" t="s">
        <v>1398</v>
      </c>
      <c r="EK3" s="826" t="s">
        <v>1505</v>
      </c>
      <c r="EL3" s="826" t="s">
        <v>1150</v>
      </c>
      <c r="EM3" s="826" t="s">
        <v>1392</v>
      </c>
      <c r="EN3" s="826" t="s">
        <v>1472</v>
      </c>
      <c r="EO3" s="826" t="s">
        <v>1399</v>
      </c>
      <c r="EP3" s="826" t="s">
        <v>598</v>
      </c>
      <c r="EQ3" s="826" t="s">
        <v>1463</v>
      </c>
      <c r="ER3" s="826" t="s">
        <v>1400</v>
      </c>
      <c r="ES3" s="826" t="s">
        <v>1506</v>
      </c>
      <c r="ET3" s="826" t="s">
        <v>1151</v>
      </c>
      <c r="EU3" s="826" t="s">
        <v>1152</v>
      </c>
      <c r="EV3" s="826" t="s">
        <v>1153</v>
      </c>
      <c r="EW3" s="826" t="s">
        <v>1154</v>
      </c>
      <c r="EX3" s="826" t="s">
        <v>1502</v>
      </c>
      <c r="EY3" s="826"/>
      <c r="EZ3" s="830" t="s">
        <v>1199</v>
      </c>
    </row>
    <row r="4" spans="1:156" ht="13" x14ac:dyDescent="0.3">
      <c r="B4" s="313" t="s">
        <v>781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</row>
    <row r="5" spans="1:156" x14ac:dyDescent="0.25">
      <c r="A5">
        <v>1</v>
      </c>
      <c r="B5" s="826">
        <v>10102</v>
      </c>
      <c r="C5" s="878"/>
      <c r="D5" s="829">
        <v>83540.92</v>
      </c>
      <c r="E5" s="829">
        <v>39383.040000000001</v>
      </c>
      <c r="F5" s="829">
        <v>136096.57</v>
      </c>
      <c r="G5" s="829">
        <v>104149.17</v>
      </c>
      <c r="H5" s="829">
        <v>141259.19</v>
      </c>
      <c r="I5" s="829">
        <v>420553.83</v>
      </c>
      <c r="J5" s="829">
        <v>356769.85</v>
      </c>
      <c r="K5" s="829">
        <v>318835.81</v>
      </c>
      <c r="L5" s="829">
        <v>304771.21000000002</v>
      </c>
      <c r="M5" s="829">
        <v>479391.46</v>
      </c>
      <c r="N5" s="829">
        <v>289451.2</v>
      </c>
      <c r="O5" s="829">
        <v>646534.69999999995</v>
      </c>
      <c r="P5" s="829">
        <v>499693.59</v>
      </c>
      <c r="Q5" s="829">
        <v>555056.73</v>
      </c>
      <c r="R5" s="829">
        <v>575974.46</v>
      </c>
      <c r="S5" s="829">
        <v>512198.41</v>
      </c>
      <c r="T5" s="829">
        <v>324408.15999999997</v>
      </c>
      <c r="U5" s="829">
        <v>734364.75</v>
      </c>
      <c r="V5" s="829">
        <v>454692.88</v>
      </c>
      <c r="W5" s="829">
        <v>575488.62</v>
      </c>
      <c r="X5" s="829">
        <v>211230</v>
      </c>
      <c r="Y5" s="829">
        <v>242399.23</v>
      </c>
      <c r="Z5" s="829"/>
      <c r="AA5" s="829">
        <v>369972.04</v>
      </c>
      <c r="AB5" s="829">
        <v>383887.92</v>
      </c>
      <c r="AC5" s="829">
        <v>820116.28</v>
      </c>
      <c r="AD5" s="829">
        <v>620552.74</v>
      </c>
      <c r="AE5" s="829">
        <v>469097.23</v>
      </c>
      <c r="AF5" s="829">
        <v>652268.74</v>
      </c>
      <c r="AG5" s="829">
        <v>668004.37</v>
      </c>
      <c r="AH5" s="829">
        <v>643113</v>
      </c>
      <c r="AI5" s="829">
        <v>1267649.48</v>
      </c>
      <c r="AJ5" s="829">
        <v>425889.86</v>
      </c>
      <c r="AK5" s="829">
        <v>516828.78</v>
      </c>
      <c r="AL5" s="829">
        <v>513125.9</v>
      </c>
      <c r="AM5" s="829">
        <v>828882.79</v>
      </c>
      <c r="AN5" s="829">
        <v>606551.75</v>
      </c>
      <c r="AO5" s="829">
        <v>329414.3</v>
      </c>
      <c r="AP5" s="829">
        <v>239034.22</v>
      </c>
      <c r="AQ5" s="829">
        <v>1197207.99</v>
      </c>
      <c r="AR5" s="829">
        <v>330987.34999999998</v>
      </c>
      <c r="AS5" s="829">
        <v>815452.86</v>
      </c>
      <c r="AT5" s="829">
        <v>821438.17</v>
      </c>
      <c r="AU5" s="829">
        <v>850551.65</v>
      </c>
      <c r="AV5" s="829">
        <v>556283.44999999995</v>
      </c>
      <c r="AW5" s="829">
        <v>507722.79</v>
      </c>
      <c r="AX5" s="829">
        <v>603246.55000000005</v>
      </c>
      <c r="AY5" s="829">
        <v>916346.56</v>
      </c>
      <c r="AZ5" s="829">
        <v>846930.86</v>
      </c>
      <c r="BA5" s="829">
        <v>467879.56</v>
      </c>
      <c r="BB5" s="829">
        <v>623096.81999999995</v>
      </c>
      <c r="BC5" s="829">
        <v>723765.96</v>
      </c>
      <c r="BD5" s="828">
        <v>399817.36</v>
      </c>
      <c r="BE5" s="829">
        <v>644387.72</v>
      </c>
      <c r="BF5" s="829">
        <v>970409.4</v>
      </c>
      <c r="BG5" s="829">
        <v>628622.39</v>
      </c>
      <c r="BH5" s="829">
        <v>261187.67</v>
      </c>
      <c r="BI5" s="829">
        <v>707114.7</v>
      </c>
      <c r="BJ5" s="829">
        <v>535881.15</v>
      </c>
      <c r="BK5" s="829">
        <v>517672.3</v>
      </c>
      <c r="BL5" s="829">
        <v>653501.54</v>
      </c>
      <c r="BM5" s="829">
        <v>636273.12</v>
      </c>
      <c r="BN5" s="829">
        <v>346495.04</v>
      </c>
      <c r="BO5" s="829">
        <v>899315.91</v>
      </c>
      <c r="BP5" s="829">
        <v>414809.23</v>
      </c>
      <c r="BQ5" s="829">
        <v>577449.85</v>
      </c>
      <c r="BR5" s="829">
        <v>618524.43999999994</v>
      </c>
      <c r="BS5" s="829">
        <v>493812.11</v>
      </c>
      <c r="BT5" s="829">
        <v>775106.73</v>
      </c>
      <c r="BU5" s="829">
        <v>685813.74</v>
      </c>
      <c r="BV5" s="829">
        <v>707501.03</v>
      </c>
      <c r="BW5" s="829">
        <v>567116.28</v>
      </c>
      <c r="BX5" s="829">
        <v>962259.11</v>
      </c>
      <c r="BY5" s="829">
        <v>473856.3</v>
      </c>
      <c r="BZ5" s="829">
        <v>617327.16</v>
      </c>
      <c r="CA5" s="829">
        <v>735945.64</v>
      </c>
      <c r="CB5" s="829">
        <v>454842.37</v>
      </c>
      <c r="CC5" s="829">
        <v>304741.75</v>
      </c>
      <c r="CD5" s="829">
        <v>652204.01</v>
      </c>
      <c r="CE5" s="829">
        <v>767760.43</v>
      </c>
      <c r="CF5" s="829">
        <v>502478.3</v>
      </c>
      <c r="CG5" s="829">
        <v>299437.65000000002</v>
      </c>
      <c r="CH5" s="829">
        <v>866740.79</v>
      </c>
      <c r="CI5" s="829">
        <v>1164297.71</v>
      </c>
      <c r="CJ5" s="829">
        <v>519072.85</v>
      </c>
      <c r="CK5" s="829">
        <v>595521.07999999996</v>
      </c>
      <c r="CL5" s="829">
        <v>312872.15000000002</v>
      </c>
      <c r="CM5" s="829">
        <v>373088.74</v>
      </c>
      <c r="CN5" s="829">
        <v>672398.88</v>
      </c>
      <c r="CO5" s="829">
        <v>342094.46</v>
      </c>
      <c r="CP5" s="829">
        <v>511843.66</v>
      </c>
      <c r="CQ5" s="829">
        <v>480420.05</v>
      </c>
      <c r="CR5" s="829">
        <v>321145.07</v>
      </c>
      <c r="CS5" s="829">
        <v>598159.1</v>
      </c>
      <c r="CT5" s="829">
        <v>318486.42</v>
      </c>
      <c r="CU5" s="829">
        <v>334084.44</v>
      </c>
      <c r="CV5" s="829">
        <v>662295.25</v>
      </c>
      <c r="CW5" s="829">
        <v>376527.03</v>
      </c>
      <c r="CX5" s="829">
        <v>374937.74</v>
      </c>
      <c r="CY5" s="829"/>
      <c r="CZ5" s="829">
        <v>831520.27</v>
      </c>
      <c r="DA5" s="829">
        <v>1009807.73</v>
      </c>
      <c r="DB5" s="829">
        <v>256167.44</v>
      </c>
      <c r="DC5" s="829">
        <v>596505.04</v>
      </c>
      <c r="DD5" s="829">
        <v>625328.98</v>
      </c>
      <c r="DE5" s="829">
        <v>303612.01</v>
      </c>
      <c r="DF5" s="829">
        <v>294672.44</v>
      </c>
      <c r="DG5" s="829">
        <v>255723.09</v>
      </c>
      <c r="DH5" s="829">
        <v>298996.61</v>
      </c>
      <c r="DI5" s="829">
        <v>807713.15</v>
      </c>
      <c r="DJ5" s="829">
        <v>576010.55000000005</v>
      </c>
      <c r="DK5" s="829">
        <v>292241.15000000002</v>
      </c>
      <c r="DL5" s="829">
        <v>375737.51</v>
      </c>
      <c r="DM5" s="829">
        <v>292435.51</v>
      </c>
      <c r="DN5" s="829"/>
      <c r="DO5" s="829">
        <v>4095955.07</v>
      </c>
      <c r="DP5" s="828">
        <v>2986762.9</v>
      </c>
      <c r="DQ5" s="829">
        <v>2627657.89</v>
      </c>
      <c r="DR5" s="829"/>
      <c r="DS5" s="829">
        <v>2183527.33</v>
      </c>
      <c r="DT5" s="829">
        <v>2548391.77</v>
      </c>
      <c r="DU5" s="829">
        <v>3213358.41</v>
      </c>
      <c r="DV5" s="829">
        <v>3266776.43</v>
      </c>
      <c r="DW5" s="829">
        <v>3412929.22</v>
      </c>
      <c r="DX5" s="829">
        <v>1722079.52</v>
      </c>
      <c r="DY5" s="829">
        <v>2474594.98</v>
      </c>
      <c r="DZ5" s="829">
        <v>461636.74</v>
      </c>
      <c r="EA5" s="829">
        <v>2556494.09</v>
      </c>
      <c r="EB5" s="829"/>
      <c r="EC5" s="829"/>
      <c r="ED5" s="829">
        <v>1746974.27</v>
      </c>
      <c r="EE5" s="829">
        <v>931671.59</v>
      </c>
      <c r="EF5" s="829">
        <v>176150.22</v>
      </c>
      <c r="EG5" s="828">
        <v>262197.67</v>
      </c>
      <c r="EH5" s="829">
        <v>273857.52</v>
      </c>
      <c r="EI5" s="829">
        <v>314560.34000000003</v>
      </c>
      <c r="EJ5" s="829"/>
      <c r="EK5" s="829"/>
      <c r="EL5" s="829">
        <v>1328528.3600000001</v>
      </c>
      <c r="EM5" s="829">
        <v>620580.02</v>
      </c>
      <c r="EN5" s="829"/>
      <c r="EO5" s="829"/>
      <c r="EP5" s="829">
        <v>947038.35</v>
      </c>
      <c r="EQ5" s="829"/>
      <c r="ER5" s="829"/>
      <c r="ES5" s="829"/>
      <c r="ET5" s="829">
        <v>487725.57</v>
      </c>
      <c r="EU5" s="829">
        <v>879868.4</v>
      </c>
      <c r="EV5" s="829">
        <v>783487.38</v>
      </c>
      <c r="EW5" s="829">
        <v>709482.08</v>
      </c>
      <c r="EX5" s="829">
        <v>684459.79</v>
      </c>
      <c r="EY5" s="829"/>
      <c r="EZ5" s="831">
        <f>SUM(D5:EY5)</f>
        <v>101770410.98999994</v>
      </c>
    </row>
    <row r="6" spans="1:156" x14ac:dyDescent="0.25">
      <c r="A6">
        <v>2</v>
      </c>
      <c r="B6" s="826">
        <v>10105</v>
      </c>
      <c r="C6" s="877"/>
      <c r="D6" s="828"/>
      <c r="E6" s="828"/>
      <c r="F6" s="828"/>
      <c r="G6" s="828"/>
      <c r="H6" s="828"/>
      <c r="I6" s="828"/>
      <c r="J6" s="828"/>
      <c r="K6" s="828"/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828"/>
      <c r="AS6" s="828"/>
      <c r="AT6" s="828"/>
      <c r="AU6" s="828"/>
      <c r="AV6" s="828"/>
      <c r="AW6" s="828"/>
      <c r="AX6" s="828"/>
      <c r="AY6" s="828"/>
      <c r="AZ6" s="828"/>
      <c r="BA6" s="828"/>
      <c r="BB6" s="828"/>
      <c r="BC6" s="828"/>
      <c r="BD6" s="828"/>
      <c r="BE6" s="828"/>
      <c r="BF6" s="828"/>
      <c r="BG6" s="828"/>
      <c r="BH6" s="828"/>
      <c r="BI6" s="828"/>
      <c r="BJ6" s="828"/>
      <c r="BK6" s="828"/>
      <c r="BL6" s="828"/>
      <c r="BM6" s="828"/>
      <c r="BN6" s="828"/>
      <c r="BO6" s="828"/>
      <c r="BP6" s="828"/>
      <c r="BQ6" s="828"/>
      <c r="BR6" s="828"/>
      <c r="BS6" s="828"/>
      <c r="BT6" s="828"/>
      <c r="BU6" s="828"/>
      <c r="BV6" s="828"/>
      <c r="BW6" s="828"/>
      <c r="BX6" s="828"/>
      <c r="BY6" s="828"/>
      <c r="BZ6" s="828"/>
      <c r="CA6" s="828"/>
      <c r="CB6" s="828"/>
      <c r="CC6" s="828"/>
      <c r="CD6" s="828"/>
      <c r="CE6" s="828"/>
      <c r="CF6" s="828"/>
      <c r="CG6" s="828"/>
      <c r="CH6" s="828"/>
      <c r="CI6" s="828"/>
      <c r="CJ6" s="828"/>
      <c r="CK6" s="828"/>
      <c r="CL6" s="828"/>
      <c r="CM6" s="828"/>
      <c r="CN6" s="828"/>
      <c r="CO6" s="828"/>
      <c r="CP6" s="828"/>
      <c r="CQ6" s="828"/>
      <c r="CR6" s="828"/>
      <c r="CS6" s="828"/>
      <c r="CT6" s="828"/>
      <c r="CU6" s="828"/>
      <c r="CV6" s="828"/>
      <c r="CW6" s="828"/>
      <c r="CX6" s="828"/>
      <c r="CY6" s="828"/>
      <c r="CZ6" s="828"/>
      <c r="DA6" s="828"/>
      <c r="DB6" s="828"/>
      <c r="DC6" s="828"/>
      <c r="DD6" s="828"/>
      <c r="DE6" s="828"/>
      <c r="DF6" s="828"/>
      <c r="DG6" s="828">
        <v>5111.28</v>
      </c>
      <c r="DH6" s="828"/>
      <c r="DI6" s="828"/>
      <c r="DJ6" s="828"/>
      <c r="DK6" s="828">
        <v>5111.28</v>
      </c>
      <c r="DL6" s="828"/>
      <c r="DM6" s="828"/>
      <c r="DN6" s="828"/>
      <c r="DO6" s="828"/>
      <c r="DP6" s="828"/>
      <c r="DQ6" s="828"/>
      <c r="DR6" s="828"/>
      <c r="DS6" s="828"/>
      <c r="DT6" s="829"/>
      <c r="DU6" s="828"/>
      <c r="DV6" s="828"/>
      <c r="DW6" s="828"/>
      <c r="DX6" s="828"/>
      <c r="DY6" s="828">
        <v>14855.4</v>
      </c>
      <c r="DZ6" s="828"/>
      <c r="EA6" s="828"/>
      <c r="EB6" s="828"/>
      <c r="EC6" s="828"/>
      <c r="ED6" s="829">
        <v>3652.71</v>
      </c>
      <c r="EE6" s="829">
        <v>0</v>
      </c>
      <c r="EF6" s="828"/>
      <c r="EG6" s="828"/>
      <c r="EH6" s="828"/>
      <c r="EI6" s="828"/>
      <c r="EJ6" s="828"/>
      <c r="EK6" s="828"/>
      <c r="EL6" s="829"/>
      <c r="EM6" s="829"/>
      <c r="EN6" s="828"/>
      <c r="EO6" s="828"/>
      <c r="EP6" s="828"/>
      <c r="EQ6" s="829"/>
      <c r="ER6" s="829"/>
      <c r="ES6" s="828"/>
      <c r="ET6" s="829"/>
      <c r="EU6" s="829"/>
      <c r="EV6" s="828"/>
      <c r="EW6" s="828"/>
      <c r="EX6" s="828"/>
      <c r="EY6" s="828"/>
      <c r="EZ6" s="831">
        <f t="shared" ref="EZ6:EZ69" si="0">SUM(D6:EY6)</f>
        <v>28730.67</v>
      </c>
    </row>
    <row r="7" spans="1:156" x14ac:dyDescent="0.25">
      <c r="A7">
        <v>3</v>
      </c>
      <c r="B7" s="826">
        <v>10106</v>
      </c>
      <c r="C7" s="877"/>
      <c r="D7" s="829">
        <v>57780.2</v>
      </c>
      <c r="E7" s="829">
        <v>51440.66</v>
      </c>
      <c r="F7" s="829">
        <v>64996.3</v>
      </c>
      <c r="G7" s="829">
        <v>149014.5</v>
      </c>
      <c r="H7" s="829">
        <v>70341.89</v>
      </c>
      <c r="I7" s="829">
        <v>159191.79999999999</v>
      </c>
      <c r="J7" s="829">
        <v>204864.77</v>
      </c>
      <c r="K7" s="829">
        <v>134746.26999999999</v>
      </c>
      <c r="L7" s="829">
        <v>132989.54</v>
      </c>
      <c r="M7" s="829">
        <v>188672.16</v>
      </c>
      <c r="N7" s="829">
        <v>143116.74</v>
      </c>
      <c r="O7" s="829">
        <v>195746.69</v>
      </c>
      <c r="P7" s="829">
        <v>166663.9</v>
      </c>
      <c r="Q7" s="829">
        <v>132127.98000000001</v>
      </c>
      <c r="R7" s="829">
        <v>114280.8</v>
      </c>
      <c r="S7" s="829">
        <v>128701.2</v>
      </c>
      <c r="T7" s="829">
        <v>138956.71</v>
      </c>
      <c r="U7" s="829">
        <v>207989.53</v>
      </c>
      <c r="V7" s="829">
        <v>175697</v>
      </c>
      <c r="W7" s="829">
        <v>138959.89000000001</v>
      </c>
      <c r="X7" s="829">
        <v>66485.69</v>
      </c>
      <c r="Y7" s="829">
        <v>139577.82999999999</v>
      </c>
      <c r="Z7" s="829"/>
      <c r="AA7" s="829">
        <v>188303.18</v>
      </c>
      <c r="AB7" s="829">
        <v>129519.16</v>
      </c>
      <c r="AC7" s="829">
        <v>158396.49</v>
      </c>
      <c r="AD7" s="829">
        <v>237892.64</v>
      </c>
      <c r="AE7" s="829">
        <v>130534.1</v>
      </c>
      <c r="AF7" s="829">
        <v>193169.36</v>
      </c>
      <c r="AG7" s="829">
        <v>133735.78</v>
      </c>
      <c r="AH7" s="829">
        <v>169648.93</v>
      </c>
      <c r="AI7" s="829">
        <v>260278.61</v>
      </c>
      <c r="AJ7" s="829">
        <v>126291.24</v>
      </c>
      <c r="AK7" s="829">
        <v>183077.32</v>
      </c>
      <c r="AL7" s="829">
        <v>164086.35</v>
      </c>
      <c r="AM7" s="829">
        <v>67133.100000000006</v>
      </c>
      <c r="AN7" s="829">
        <v>75705.539999999994</v>
      </c>
      <c r="AO7" s="829">
        <v>97884.25</v>
      </c>
      <c r="AP7" s="829">
        <v>111923.85</v>
      </c>
      <c r="AQ7" s="829">
        <v>296693.03999999998</v>
      </c>
      <c r="AR7" s="829">
        <v>121033.05</v>
      </c>
      <c r="AS7" s="829">
        <v>199700.78</v>
      </c>
      <c r="AT7" s="829">
        <v>70720.710000000006</v>
      </c>
      <c r="AU7" s="829">
        <v>146043.32999999999</v>
      </c>
      <c r="AV7" s="829">
        <v>137007.39000000001</v>
      </c>
      <c r="AW7" s="829">
        <v>123678.71</v>
      </c>
      <c r="AX7" s="829">
        <v>179451.68</v>
      </c>
      <c r="AY7" s="829">
        <v>137911.01999999999</v>
      </c>
      <c r="AZ7" s="829">
        <v>227585.83</v>
      </c>
      <c r="BA7" s="829">
        <v>131551.12</v>
      </c>
      <c r="BB7" s="829">
        <v>244808.1</v>
      </c>
      <c r="BC7" s="829">
        <v>103016.33</v>
      </c>
      <c r="BD7" s="829">
        <v>147713.5</v>
      </c>
      <c r="BE7" s="829">
        <v>134505.67000000001</v>
      </c>
      <c r="BF7" s="829">
        <v>276859.43</v>
      </c>
      <c r="BG7" s="829">
        <v>150666.46</v>
      </c>
      <c r="BH7" s="829">
        <v>124604.22</v>
      </c>
      <c r="BI7" s="829">
        <v>182074.28</v>
      </c>
      <c r="BJ7" s="829">
        <v>218182.94</v>
      </c>
      <c r="BK7" s="829">
        <v>132791.23000000001</v>
      </c>
      <c r="BL7" s="829">
        <v>97426.51</v>
      </c>
      <c r="BM7" s="829">
        <v>77049.039999999994</v>
      </c>
      <c r="BN7" s="829">
        <v>99637.88</v>
      </c>
      <c r="BO7" s="829">
        <v>119623.69</v>
      </c>
      <c r="BP7" s="829">
        <v>192256.4</v>
      </c>
      <c r="BQ7" s="829">
        <v>178589.21</v>
      </c>
      <c r="BR7" s="829">
        <v>100332.2</v>
      </c>
      <c r="BS7" s="829">
        <v>189793.85</v>
      </c>
      <c r="BT7" s="829">
        <v>201454.66</v>
      </c>
      <c r="BU7" s="829">
        <v>100684.45</v>
      </c>
      <c r="BV7" s="829">
        <v>124738</v>
      </c>
      <c r="BW7" s="829">
        <v>120834.43</v>
      </c>
      <c r="BX7" s="829">
        <v>251588.26</v>
      </c>
      <c r="BY7" s="829">
        <v>89094.46</v>
      </c>
      <c r="BZ7" s="829">
        <v>193358.25</v>
      </c>
      <c r="CA7" s="829">
        <v>146367.51999999999</v>
      </c>
      <c r="CB7" s="829">
        <v>112481.72</v>
      </c>
      <c r="CC7" s="829">
        <v>113099.53</v>
      </c>
      <c r="CD7" s="829">
        <v>232289.65</v>
      </c>
      <c r="CE7" s="829">
        <v>229619.13</v>
      </c>
      <c r="CF7" s="829">
        <v>135031.59</v>
      </c>
      <c r="CG7" s="829">
        <v>124609.88</v>
      </c>
      <c r="CH7" s="829">
        <v>198959.81</v>
      </c>
      <c r="CI7" s="829">
        <v>242598.39</v>
      </c>
      <c r="CJ7" s="829">
        <v>168052.65</v>
      </c>
      <c r="CK7" s="829">
        <v>159031.07999999999</v>
      </c>
      <c r="CL7" s="829">
        <v>128586.04</v>
      </c>
      <c r="CM7" s="829">
        <v>115134.6</v>
      </c>
      <c r="CN7" s="829">
        <v>39377.480000000003</v>
      </c>
      <c r="CO7" s="829">
        <v>117527.33</v>
      </c>
      <c r="CP7" s="829">
        <v>230482.91</v>
      </c>
      <c r="CQ7" s="829">
        <v>200609.4</v>
      </c>
      <c r="CR7" s="829">
        <v>75057.259999999995</v>
      </c>
      <c r="CS7" s="829">
        <v>196175.92</v>
      </c>
      <c r="CT7" s="829">
        <v>125278.08</v>
      </c>
      <c r="CU7" s="829">
        <v>171766.57</v>
      </c>
      <c r="CV7" s="829">
        <v>81033.61</v>
      </c>
      <c r="CW7" s="829">
        <v>138195.22</v>
      </c>
      <c r="CX7" s="829">
        <v>63811.29</v>
      </c>
      <c r="CY7" s="829"/>
      <c r="CZ7" s="829">
        <v>143086.85999999999</v>
      </c>
      <c r="DA7" s="829">
        <v>195092.62</v>
      </c>
      <c r="DB7" s="829">
        <v>162551.78</v>
      </c>
      <c r="DC7" s="829">
        <v>184299.84</v>
      </c>
      <c r="DD7" s="829">
        <v>232312.42</v>
      </c>
      <c r="DE7" s="829">
        <v>68651.539999999994</v>
      </c>
      <c r="DF7" s="829">
        <v>115749.18</v>
      </c>
      <c r="DG7" s="828">
        <v>161917.65</v>
      </c>
      <c r="DH7" s="829">
        <v>132989.42000000001</v>
      </c>
      <c r="DI7" s="829">
        <v>199051.96</v>
      </c>
      <c r="DJ7" s="829">
        <v>140134.03</v>
      </c>
      <c r="DK7" s="828">
        <v>122813.75</v>
      </c>
      <c r="DL7" s="829">
        <v>115151.86</v>
      </c>
      <c r="DM7" s="829">
        <v>175588.04</v>
      </c>
      <c r="DN7" s="829"/>
      <c r="DO7" s="829">
        <v>677983.47</v>
      </c>
      <c r="DP7" s="829">
        <v>361420.49</v>
      </c>
      <c r="DQ7" s="829">
        <v>326561.38</v>
      </c>
      <c r="DR7" s="829"/>
      <c r="DS7" s="829">
        <v>694058.87</v>
      </c>
      <c r="DT7" s="829">
        <v>608445.89</v>
      </c>
      <c r="DU7" s="829">
        <v>168825.05</v>
      </c>
      <c r="DV7" s="829">
        <v>374834.87</v>
      </c>
      <c r="DW7" s="829">
        <v>499133.22</v>
      </c>
      <c r="DX7" s="829">
        <v>677582.61</v>
      </c>
      <c r="DY7" s="828">
        <v>893743.57</v>
      </c>
      <c r="DZ7" s="829"/>
      <c r="EA7" s="828">
        <v>519156.44</v>
      </c>
      <c r="EB7" s="829">
        <v>0</v>
      </c>
      <c r="EC7" s="829"/>
      <c r="ED7" s="829">
        <v>463538.81</v>
      </c>
      <c r="EE7" s="829">
        <v>177904.87</v>
      </c>
      <c r="EF7" s="828">
        <v>177309.81</v>
      </c>
      <c r="EG7" s="829">
        <v>133662.62</v>
      </c>
      <c r="EH7" s="829">
        <v>170002.31</v>
      </c>
      <c r="EI7" s="829">
        <v>207674.1</v>
      </c>
      <c r="EJ7" s="829"/>
      <c r="EK7" s="829"/>
      <c r="EL7" s="829">
        <v>194646.1</v>
      </c>
      <c r="EM7" s="829">
        <v>150578.79</v>
      </c>
      <c r="EN7" s="829"/>
      <c r="EO7" s="829"/>
      <c r="EP7" s="829">
        <v>212685.8</v>
      </c>
      <c r="EQ7" s="829"/>
      <c r="ER7" s="829"/>
      <c r="ES7" s="829"/>
      <c r="ET7" s="829">
        <v>418839.29</v>
      </c>
      <c r="EU7" s="829">
        <v>138586.23999999999</v>
      </c>
      <c r="EV7" s="829">
        <v>219903.67</v>
      </c>
      <c r="EW7" s="829">
        <v>214307.26</v>
      </c>
      <c r="EX7" s="829">
        <v>457810.8</v>
      </c>
      <c r="EY7" s="829"/>
      <c r="EZ7" s="831">
        <f t="shared" si="0"/>
        <v>25846745.999999996</v>
      </c>
    </row>
    <row r="8" spans="1:156" x14ac:dyDescent="0.25">
      <c r="A8">
        <v>4</v>
      </c>
      <c r="B8" s="826">
        <v>10203</v>
      </c>
      <c r="C8" s="877"/>
      <c r="D8" s="828"/>
      <c r="E8" s="828"/>
      <c r="F8" s="828"/>
      <c r="G8" s="828"/>
      <c r="H8" s="828"/>
      <c r="I8" s="828"/>
      <c r="J8" s="828"/>
      <c r="K8" s="828"/>
      <c r="L8" s="828"/>
      <c r="M8" s="828">
        <v>38593.760000000002</v>
      </c>
      <c r="N8" s="828"/>
      <c r="O8" s="828"/>
      <c r="P8" s="828"/>
      <c r="Q8" s="828"/>
      <c r="R8" s="828"/>
      <c r="S8" s="828"/>
      <c r="T8" s="828">
        <v>25691.75</v>
      </c>
      <c r="U8" s="828"/>
      <c r="V8" s="828"/>
      <c r="W8" s="828"/>
      <c r="X8" s="828"/>
      <c r="Y8" s="828"/>
      <c r="Z8" s="828"/>
      <c r="AA8" s="828"/>
      <c r="AB8" s="828"/>
      <c r="AC8" s="828"/>
      <c r="AD8" s="828"/>
      <c r="AE8" s="828">
        <v>25332.67</v>
      </c>
      <c r="AF8" s="828">
        <v>60416.35</v>
      </c>
      <c r="AG8" s="828"/>
      <c r="AH8" s="828">
        <v>46881.58</v>
      </c>
      <c r="AI8" s="828"/>
      <c r="AJ8" s="828"/>
      <c r="AK8" s="828"/>
      <c r="AL8" s="828"/>
      <c r="AM8" s="828"/>
      <c r="AN8" s="828"/>
      <c r="AO8" s="828"/>
      <c r="AP8" s="828"/>
      <c r="AQ8" s="828">
        <v>26170.1</v>
      </c>
      <c r="AR8" s="828"/>
      <c r="AS8" s="828"/>
      <c r="AT8" s="828">
        <v>35623.58</v>
      </c>
      <c r="AU8" s="828"/>
      <c r="AV8" s="828"/>
      <c r="AW8" s="828">
        <v>17985.8</v>
      </c>
      <c r="AX8" s="828">
        <v>31963.65</v>
      </c>
      <c r="AY8" s="828">
        <v>25571.75</v>
      </c>
      <c r="AZ8" s="828">
        <v>8590.2099999999991</v>
      </c>
      <c r="BA8" s="828"/>
      <c r="BB8" s="828"/>
      <c r="BC8" s="828"/>
      <c r="BD8" s="828"/>
      <c r="BE8" s="828"/>
      <c r="BF8" s="828"/>
      <c r="BG8" s="828"/>
      <c r="BH8" s="828"/>
      <c r="BI8" s="828"/>
      <c r="BJ8" s="828">
        <v>26576.89</v>
      </c>
      <c r="BK8" s="828"/>
      <c r="BL8" s="828">
        <v>42652.21</v>
      </c>
      <c r="BM8" s="828"/>
      <c r="BN8" s="828"/>
      <c r="BO8" s="828">
        <v>120623.52</v>
      </c>
      <c r="BP8" s="828"/>
      <c r="BQ8" s="828">
        <v>10402</v>
      </c>
      <c r="BR8" s="828">
        <v>19532.79</v>
      </c>
      <c r="BS8" s="828">
        <v>12135.5</v>
      </c>
      <c r="BT8" s="828"/>
      <c r="BU8" s="828">
        <v>8618.41</v>
      </c>
      <c r="BV8" s="828">
        <v>58879.199999999997</v>
      </c>
      <c r="BW8" s="828">
        <v>9851.4699999999993</v>
      </c>
      <c r="BX8" s="828"/>
      <c r="BY8" s="828"/>
      <c r="BZ8" s="828">
        <v>41295.79</v>
      </c>
      <c r="CA8" s="828"/>
      <c r="CB8" s="828">
        <v>17008.509999999998</v>
      </c>
      <c r="CC8" s="828"/>
      <c r="CD8" s="828"/>
      <c r="CE8" s="828"/>
      <c r="CF8" s="828"/>
      <c r="CG8" s="828"/>
      <c r="CH8" s="828"/>
      <c r="CI8" s="828"/>
      <c r="CJ8" s="828">
        <v>8826.25</v>
      </c>
      <c r="CK8" s="828">
        <v>43499.61</v>
      </c>
      <c r="CL8" s="828"/>
      <c r="CM8" s="828">
        <v>36470.639999999999</v>
      </c>
      <c r="CN8" s="828"/>
      <c r="CO8" s="828"/>
      <c r="CP8" s="828"/>
      <c r="CQ8" s="828"/>
      <c r="CR8" s="828"/>
      <c r="CS8" s="828"/>
      <c r="CT8" s="828"/>
      <c r="CU8" s="828"/>
      <c r="CV8" s="828"/>
      <c r="CW8" s="828"/>
      <c r="CX8" s="828">
        <v>26752.84</v>
      </c>
      <c r="CY8" s="828"/>
      <c r="CZ8" s="828"/>
      <c r="DA8" s="828">
        <v>34016.019999999997</v>
      </c>
      <c r="DB8" s="828"/>
      <c r="DC8" s="828"/>
      <c r="DD8" s="828"/>
      <c r="DE8" s="828"/>
      <c r="DF8" s="828"/>
      <c r="DG8" s="828"/>
      <c r="DH8" s="828"/>
      <c r="DI8" s="828"/>
      <c r="DJ8" s="828"/>
      <c r="DK8" s="828"/>
      <c r="DL8" s="828"/>
      <c r="DM8" s="828"/>
      <c r="DN8" s="828"/>
      <c r="DO8" s="828"/>
      <c r="DP8" s="828"/>
      <c r="DQ8" s="828"/>
      <c r="DR8" s="828"/>
      <c r="DS8" s="828"/>
      <c r="DT8" s="829"/>
      <c r="DU8" s="828"/>
      <c r="DV8" s="828">
        <v>71274.73</v>
      </c>
      <c r="DW8" s="828">
        <v>17746.939999999999</v>
      </c>
      <c r="DX8" s="828">
        <v>414509.54</v>
      </c>
      <c r="DY8" s="828"/>
      <c r="DZ8" s="828">
        <v>87414.83</v>
      </c>
      <c r="EA8" s="828"/>
      <c r="EB8" s="829"/>
      <c r="EC8" s="828"/>
      <c r="ED8" s="828"/>
      <c r="EE8" s="829"/>
      <c r="EF8" s="828"/>
      <c r="EG8" s="828"/>
      <c r="EH8" s="828"/>
      <c r="EI8" s="828"/>
      <c r="EJ8" s="828"/>
      <c r="EK8" s="828"/>
      <c r="EL8" s="829"/>
      <c r="EM8" s="829"/>
      <c r="EN8" s="828"/>
      <c r="EO8" s="828"/>
      <c r="EP8" s="828">
        <v>27245.15</v>
      </c>
      <c r="EQ8" s="829"/>
      <c r="ER8" s="829"/>
      <c r="ES8" s="828"/>
      <c r="ET8" s="829"/>
      <c r="EU8" s="829"/>
      <c r="EV8" s="828"/>
      <c r="EW8" s="828">
        <v>50662.79</v>
      </c>
      <c r="EX8" s="828"/>
      <c r="EY8" s="828"/>
      <c r="EZ8" s="831">
        <f t="shared" si="0"/>
        <v>1528816.83</v>
      </c>
    </row>
    <row r="9" spans="1:156" x14ac:dyDescent="0.25">
      <c r="A9">
        <v>5</v>
      </c>
      <c r="B9" s="826">
        <v>10208</v>
      </c>
      <c r="C9" s="877"/>
      <c r="D9" s="829"/>
      <c r="E9" s="829"/>
      <c r="F9" s="829"/>
      <c r="G9" s="829"/>
      <c r="H9" s="829"/>
      <c r="I9" s="829"/>
      <c r="J9" s="829"/>
      <c r="K9" s="829"/>
      <c r="L9" s="829"/>
      <c r="M9" s="828"/>
      <c r="N9" s="829"/>
      <c r="O9" s="829"/>
      <c r="P9" s="829"/>
      <c r="Q9" s="829"/>
      <c r="R9" s="829"/>
      <c r="S9" s="829"/>
      <c r="T9" s="828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8"/>
      <c r="AF9" s="828">
        <v>-469.22</v>
      </c>
      <c r="AG9" s="829"/>
      <c r="AH9" s="828"/>
      <c r="AI9" s="829"/>
      <c r="AJ9" s="829"/>
      <c r="AK9" s="829"/>
      <c r="AL9" s="829"/>
      <c r="AM9" s="829"/>
      <c r="AN9" s="829"/>
      <c r="AO9" s="829"/>
      <c r="AP9" s="829"/>
      <c r="AQ9" s="828"/>
      <c r="AR9" s="829"/>
      <c r="AS9" s="829"/>
      <c r="AT9" s="828"/>
      <c r="AU9" s="829"/>
      <c r="AV9" s="829"/>
      <c r="AW9" s="828"/>
      <c r="AX9" s="828"/>
      <c r="AY9" s="828"/>
      <c r="AZ9" s="829"/>
      <c r="BA9" s="829"/>
      <c r="BB9" s="829"/>
      <c r="BC9" s="829"/>
      <c r="BD9" s="829"/>
      <c r="BE9" s="829"/>
      <c r="BF9" s="829"/>
      <c r="BG9" s="829"/>
      <c r="BH9" s="829"/>
      <c r="BI9" s="829"/>
      <c r="BJ9" s="828"/>
      <c r="BK9" s="829"/>
      <c r="BL9" s="828"/>
      <c r="BM9" s="829"/>
      <c r="BN9" s="829"/>
      <c r="BO9" s="828"/>
      <c r="BP9" s="829"/>
      <c r="BQ9" s="828"/>
      <c r="BR9" s="828"/>
      <c r="BS9" s="828"/>
      <c r="BT9" s="829"/>
      <c r="BU9" s="828"/>
      <c r="BV9" s="828"/>
      <c r="BW9" s="828"/>
      <c r="BX9" s="828"/>
      <c r="BY9" s="829"/>
      <c r="BZ9" s="828"/>
      <c r="CA9" s="829"/>
      <c r="CB9" s="828"/>
      <c r="CC9" s="829"/>
      <c r="CD9" s="829"/>
      <c r="CE9" s="829"/>
      <c r="CF9" s="829"/>
      <c r="CG9" s="829"/>
      <c r="CH9" s="829"/>
      <c r="CI9" s="829"/>
      <c r="CJ9" s="828"/>
      <c r="CK9" s="828"/>
      <c r="CL9" s="829"/>
      <c r="CM9" s="828"/>
      <c r="CN9" s="829"/>
      <c r="CO9" s="829"/>
      <c r="CP9" s="829"/>
      <c r="CQ9" s="829"/>
      <c r="CR9" s="829"/>
      <c r="CS9" s="829"/>
      <c r="CT9" s="829"/>
      <c r="CU9" s="829"/>
      <c r="CV9" s="829"/>
      <c r="CW9" s="829"/>
      <c r="CX9" s="828"/>
      <c r="CY9" s="829"/>
      <c r="CZ9" s="829"/>
      <c r="DA9" s="828"/>
      <c r="DB9" s="829"/>
      <c r="DC9" s="829"/>
      <c r="DD9" s="829"/>
      <c r="DE9" s="829"/>
      <c r="DF9" s="829"/>
      <c r="DG9" s="829"/>
      <c r="DH9" s="829"/>
      <c r="DI9" s="829"/>
      <c r="DJ9" s="829"/>
      <c r="DK9" s="829"/>
      <c r="DL9" s="829"/>
      <c r="DM9" s="829"/>
      <c r="DN9" s="829"/>
      <c r="DO9" s="829"/>
      <c r="DP9" s="829"/>
      <c r="DQ9" s="828"/>
      <c r="DR9" s="829"/>
      <c r="DS9" s="829"/>
      <c r="DT9" s="829"/>
      <c r="DU9" s="829"/>
      <c r="DV9" s="829"/>
      <c r="DW9" s="829"/>
      <c r="DX9" s="828"/>
      <c r="DY9" s="828"/>
      <c r="DZ9" s="828"/>
      <c r="EA9" s="829"/>
      <c r="EB9" s="828"/>
      <c r="EC9" s="829"/>
      <c r="ED9" s="829"/>
      <c r="EE9" s="829"/>
      <c r="EF9" s="829"/>
      <c r="EG9" s="829"/>
      <c r="EH9" s="829"/>
      <c r="EI9" s="829"/>
      <c r="EJ9" s="829"/>
      <c r="EK9" s="829"/>
      <c r="EL9" s="829"/>
      <c r="EM9" s="829"/>
      <c r="EN9" s="829"/>
      <c r="EO9" s="829"/>
      <c r="EP9" s="829"/>
      <c r="EQ9" s="829"/>
      <c r="ER9" s="829"/>
      <c r="ES9" s="828"/>
      <c r="ET9" s="829"/>
      <c r="EU9" s="829"/>
      <c r="EV9" s="828"/>
      <c r="EW9" s="829"/>
      <c r="EX9" s="829"/>
      <c r="EY9" s="828"/>
      <c r="EZ9" s="831">
        <f t="shared" si="0"/>
        <v>-469.22</v>
      </c>
    </row>
    <row r="10" spans="1:156" x14ac:dyDescent="0.25">
      <c r="A10">
        <v>6</v>
      </c>
      <c r="B10" s="826">
        <v>10504</v>
      </c>
      <c r="C10" s="877"/>
      <c r="D10" s="829"/>
      <c r="E10" s="829"/>
      <c r="F10" s="829"/>
      <c r="G10" s="829"/>
      <c r="H10" s="829"/>
      <c r="I10" s="829"/>
      <c r="J10" s="829"/>
      <c r="K10" s="829"/>
      <c r="L10" s="829">
        <v>802.25</v>
      </c>
      <c r="M10" s="829"/>
      <c r="N10" s="829"/>
      <c r="O10" s="829"/>
      <c r="P10" s="829"/>
      <c r="Q10" s="828"/>
      <c r="R10" s="829"/>
      <c r="S10" s="829"/>
      <c r="T10" s="829"/>
      <c r="U10" s="829"/>
      <c r="V10" s="829"/>
      <c r="W10" s="829"/>
      <c r="X10" s="829"/>
      <c r="Y10" s="829"/>
      <c r="Z10" s="829"/>
      <c r="AA10" s="829"/>
      <c r="AB10" s="829"/>
      <c r="AC10" s="829"/>
      <c r="AD10" s="829"/>
      <c r="AE10" s="829"/>
      <c r="AF10" s="829"/>
      <c r="AG10" s="829">
        <v>3077.26</v>
      </c>
      <c r="AH10" s="829"/>
      <c r="AI10" s="829"/>
      <c r="AJ10" s="829"/>
      <c r="AK10" s="829"/>
      <c r="AL10" s="829"/>
      <c r="AM10" s="829"/>
      <c r="AN10" s="829"/>
      <c r="AO10" s="829"/>
      <c r="AP10" s="829"/>
      <c r="AQ10" s="829"/>
      <c r="AR10" s="829"/>
      <c r="AS10" s="829"/>
      <c r="AT10" s="829">
        <v>10655.63</v>
      </c>
      <c r="AU10" s="828">
        <v>12615.37</v>
      </c>
      <c r="AV10" s="829"/>
      <c r="AW10" s="829"/>
      <c r="AX10" s="829"/>
      <c r="AY10" s="829"/>
      <c r="AZ10" s="829"/>
      <c r="BA10" s="829"/>
      <c r="BB10" s="829"/>
      <c r="BC10" s="828">
        <v>931.15</v>
      </c>
      <c r="BD10" s="829"/>
      <c r="BE10" s="829"/>
      <c r="BF10" s="829"/>
      <c r="BG10" s="829"/>
      <c r="BH10" s="829"/>
      <c r="BI10" s="829"/>
      <c r="BJ10" s="829"/>
      <c r="BK10" s="829"/>
      <c r="BL10" s="829"/>
      <c r="BM10" s="829"/>
      <c r="BN10" s="829"/>
      <c r="BO10" s="829"/>
      <c r="BP10" s="829">
        <v>575.21</v>
      </c>
      <c r="BQ10" s="829"/>
      <c r="BR10" s="829"/>
      <c r="BS10" s="829"/>
      <c r="BT10" s="829"/>
      <c r="BU10" s="829"/>
      <c r="BV10" s="829"/>
      <c r="BW10" s="829"/>
      <c r="BX10" s="828">
        <v>5521</v>
      </c>
      <c r="BY10" s="829"/>
      <c r="BZ10" s="829"/>
      <c r="CA10" s="829"/>
      <c r="CB10" s="829"/>
      <c r="CC10" s="829"/>
      <c r="CD10" s="829"/>
      <c r="CE10" s="829"/>
      <c r="CF10" s="829"/>
      <c r="CG10" s="829"/>
      <c r="CH10" s="829"/>
      <c r="CI10" s="828">
        <v>2966.91</v>
      </c>
      <c r="CJ10" s="829"/>
      <c r="CK10" s="829"/>
      <c r="CL10" s="829"/>
      <c r="CM10" s="829"/>
      <c r="CN10" s="828">
        <v>1</v>
      </c>
      <c r="CO10" s="829"/>
      <c r="CP10" s="828">
        <v>13801</v>
      </c>
      <c r="CQ10" s="829"/>
      <c r="CR10" s="829"/>
      <c r="CS10" s="829"/>
      <c r="CT10" s="829"/>
      <c r="CU10" s="829"/>
      <c r="CV10" s="829"/>
      <c r="CW10" s="829"/>
      <c r="CX10" s="829"/>
      <c r="CY10" s="829"/>
      <c r="CZ10" s="829"/>
      <c r="DA10" s="829"/>
      <c r="DB10" s="829"/>
      <c r="DC10" s="828">
        <v>6193.92</v>
      </c>
      <c r="DD10" s="829"/>
      <c r="DE10" s="829"/>
      <c r="DF10" s="829"/>
      <c r="DG10" s="828"/>
      <c r="DH10" s="829"/>
      <c r="DI10" s="829"/>
      <c r="DJ10" s="829"/>
      <c r="DK10" s="828">
        <v>1</v>
      </c>
      <c r="DL10" s="829"/>
      <c r="DM10" s="829"/>
      <c r="DN10" s="829"/>
      <c r="DO10" s="829"/>
      <c r="DP10" s="829">
        <v>35941.129999999997</v>
      </c>
      <c r="DQ10" s="829"/>
      <c r="DR10" s="828"/>
      <c r="DS10" s="829"/>
      <c r="DT10" s="829"/>
      <c r="DU10" s="829">
        <v>6451.36</v>
      </c>
      <c r="DV10" s="829">
        <v>34266.85</v>
      </c>
      <c r="DW10" s="828">
        <v>21452.95</v>
      </c>
      <c r="DX10" s="828">
        <v>214859.62</v>
      </c>
      <c r="DY10" s="828"/>
      <c r="DZ10" s="828"/>
      <c r="EA10" s="829"/>
      <c r="EB10" s="829"/>
      <c r="EC10" s="829"/>
      <c r="ED10" s="829">
        <v>906.92</v>
      </c>
      <c r="EE10" s="829">
        <v>1246.97</v>
      </c>
      <c r="EF10" s="828"/>
      <c r="EG10" s="828"/>
      <c r="EH10" s="829"/>
      <c r="EI10" s="829"/>
      <c r="EJ10" s="829"/>
      <c r="EK10" s="829"/>
      <c r="EL10" s="829"/>
      <c r="EM10" s="829"/>
      <c r="EN10" s="829"/>
      <c r="EO10" s="828"/>
      <c r="EP10" s="829"/>
      <c r="EQ10" s="829"/>
      <c r="ER10" s="829"/>
      <c r="ES10" s="829"/>
      <c r="ET10" s="829"/>
      <c r="EU10" s="829"/>
      <c r="EV10" s="829"/>
      <c r="EW10" s="829"/>
      <c r="EX10" s="829"/>
      <c r="EY10" s="829"/>
      <c r="EZ10" s="831">
        <f t="shared" si="0"/>
        <v>372267.49999999994</v>
      </c>
    </row>
    <row r="11" spans="1:156" x14ac:dyDescent="0.25">
      <c r="A11">
        <v>7</v>
      </c>
      <c r="B11" s="826">
        <v>10799</v>
      </c>
      <c r="C11" s="877"/>
      <c r="D11" s="828">
        <v>15207.03</v>
      </c>
      <c r="E11" s="828">
        <v>9991.18</v>
      </c>
      <c r="F11" s="828">
        <v>22964.05</v>
      </c>
      <c r="G11" s="828">
        <v>28471.66</v>
      </c>
      <c r="H11" s="828">
        <v>24094.959999999999</v>
      </c>
      <c r="I11" s="828">
        <v>64098.22</v>
      </c>
      <c r="J11" s="828">
        <v>64484.74</v>
      </c>
      <c r="K11" s="828">
        <v>53474.52</v>
      </c>
      <c r="L11" s="828">
        <v>50289.55</v>
      </c>
      <c r="M11" s="828">
        <v>78968.289999999994</v>
      </c>
      <c r="N11" s="828">
        <v>47216.14</v>
      </c>
      <c r="O11" s="828">
        <v>95096.69</v>
      </c>
      <c r="P11" s="828">
        <v>75544.88</v>
      </c>
      <c r="Q11" s="828">
        <v>77264.160000000003</v>
      </c>
      <c r="R11" s="828">
        <v>76281.94</v>
      </c>
      <c r="S11" s="828">
        <v>71796.55</v>
      </c>
      <c r="T11" s="828">
        <v>55732.6</v>
      </c>
      <c r="U11" s="828">
        <v>106238.79</v>
      </c>
      <c r="V11" s="828">
        <v>68872.679999999993</v>
      </c>
      <c r="W11" s="828">
        <v>79452.61</v>
      </c>
      <c r="X11" s="828">
        <v>30730.36</v>
      </c>
      <c r="Y11" s="828">
        <v>41937.72</v>
      </c>
      <c r="Z11" s="828">
        <v>3.16</v>
      </c>
      <c r="AA11" s="828">
        <v>62774.92</v>
      </c>
      <c r="AB11" s="828">
        <v>57819.85</v>
      </c>
      <c r="AC11" s="828">
        <v>111425.17</v>
      </c>
      <c r="AD11" s="828">
        <v>97294.720000000001</v>
      </c>
      <c r="AE11" s="828">
        <v>70494.820000000007</v>
      </c>
      <c r="AF11" s="828">
        <v>102889.91</v>
      </c>
      <c r="AG11" s="828">
        <v>88947.35</v>
      </c>
      <c r="AH11" s="828">
        <v>89338.73</v>
      </c>
      <c r="AI11" s="828">
        <v>169151.65</v>
      </c>
      <c r="AJ11" s="828">
        <v>59965.760000000002</v>
      </c>
      <c r="AK11" s="828">
        <v>75133.929999999993</v>
      </c>
      <c r="AL11" s="828">
        <v>77603.48</v>
      </c>
      <c r="AM11" s="828">
        <v>103210.21</v>
      </c>
      <c r="AN11" s="828">
        <v>75111.7</v>
      </c>
      <c r="AO11" s="828">
        <v>49077.06</v>
      </c>
      <c r="AP11" s="828">
        <v>39437.99</v>
      </c>
      <c r="AQ11" s="828">
        <v>171844.53</v>
      </c>
      <c r="AR11" s="828">
        <v>50184.81</v>
      </c>
      <c r="AS11" s="828">
        <v>115822.23</v>
      </c>
      <c r="AT11" s="828">
        <v>106185.65</v>
      </c>
      <c r="AU11" s="828">
        <v>112167.25</v>
      </c>
      <c r="AV11" s="828">
        <v>79546.25</v>
      </c>
      <c r="AW11" s="828">
        <v>72393.56</v>
      </c>
      <c r="AX11" s="828">
        <v>87439.02</v>
      </c>
      <c r="AY11" s="828">
        <v>119487.84</v>
      </c>
      <c r="AZ11" s="828">
        <v>122163.67</v>
      </c>
      <c r="BA11" s="828">
        <v>66502.880000000005</v>
      </c>
      <c r="BB11" s="828">
        <v>100361.76</v>
      </c>
      <c r="BC11" s="828">
        <v>91244.91</v>
      </c>
      <c r="BD11" s="828">
        <v>64397.279999999999</v>
      </c>
      <c r="BE11" s="828">
        <v>89163.67</v>
      </c>
      <c r="BF11" s="828">
        <v>141378.06</v>
      </c>
      <c r="BG11" s="828">
        <v>87659.68</v>
      </c>
      <c r="BH11" s="828">
        <v>43458.49</v>
      </c>
      <c r="BI11" s="828">
        <v>104454.67</v>
      </c>
      <c r="BJ11" s="828">
        <v>87464.24</v>
      </c>
      <c r="BK11" s="828">
        <v>74916.17</v>
      </c>
      <c r="BL11" s="828">
        <v>90529.58</v>
      </c>
      <c r="BM11" s="828">
        <v>80839.92</v>
      </c>
      <c r="BN11" s="828">
        <v>50979.18</v>
      </c>
      <c r="BO11" s="828">
        <v>127814.03</v>
      </c>
      <c r="BP11" s="828">
        <v>67118.59</v>
      </c>
      <c r="BQ11" s="828">
        <v>87672.05</v>
      </c>
      <c r="BR11" s="828">
        <v>82430.009999999995</v>
      </c>
      <c r="BS11" s="828">
        <v>78089.7</v>
      </c>
      <c r="BT11" s="828">
        <v>110372.33</v>
      </c>
      <c r="BU11" s="828">
        <v>84234.3</v>
      </c>
      <c r="BV11" s="828">
        <v>99855.06</v>
      </c>
      <c r="BW11" s="828">
        <v>76649.119999999995</v>
      </c>
      <c r="BX11" s="828">
        <v>135262.03</v>
      </c>
      <c r="BY11" s="828">
        <v>62745.27</v>
      </c>
      <c r="BZ11" s="828">
        <v>94985.78</v>
      </c>
      <c r="CA11" s="828">
        <v>100859.87</v>
      </c>
      <c r="CB11" s="828">
        <v>66725.440000000002</v>
      </c>
      <c r="CC11" s="828">
        <v>47447.49</v>
      </c>
      <c r="CD11" s="828">
        <v>99557.96</v>
      </c>
      <c r="CE11" s="828">
        <v>113322.56</v>
      </c>
      <c r="CF11" s="828">
        <v>72962.39</v>
      </c>
      <c r="CG11" s="828">
        <v>48273.8</v>
      </c>
      <c r="CH11" s="828">
        <v>118612.93</v>
      </c>
      <c r="CI11" s="828">
        <v>160595.85999999999</v>
      </c>
      <c r="CJ11" s="828">
        <v>77128.259999999995</v>
      </c>
      <c r="CK11" s="828">
        <v>90780.92</v>
      </c>
      <c r="CL11" s="828">
        <v>48787.26</v>
      </c>
      <c r="CM11" s="828">
        <v>59713.87</v>
      </c>
      <c r="CN11" s="828">
        <v>81687.62</v>
      </c>
      <c r="CO11" s="828">
        <v>52751.519999999997</v>
      </c>
      <c r="CP11" s="828">
        <v>88821.84</v>
      </c>
      <c r="CQ11" s="828">
        <v>74821.31</v>
      </c>
      <c r="CR11" s="828">
        <v>44032.63</v>
      </c>
      <c r="CS11" s="828">
        <v>92361.39</v>
      </c>
      <c r="CT11" s="828">
        <v>51237.57</v>
      </c>
      <c r="CU11" s="828">
        <v>58142.83</v>
      </c>
      <c r="CV11" s="828">
        <v>81505.05</v>
      </c>
      <c r="CW11" s="828">
        <v>60005.17</v>
      </c>
      <c r="CX11" s="828">
        <v>53618.63</v>
      </c>
      <c r="CY11" s="828"/>
      <c r="CZ11" s="828">
        <v>111460.91</v>
      </c>
      <c r="DA11" s="828">
        <v>138378.93</v>
      </c>
      <c r="DB11" s="828">
        <v>45401.61</v>
      </c>
      <c r="DC11" s="828">
        <v>88978.31</v>
      </c>
      <c r="DD11" s="828">
        <v>97362.7</v>
      </c>
      <c r="DE11" s="828">
        <v>41896.620000000003</v>
      </c>
      <c r="DF11" s="828">
        <v>45410.63</v>
      </c>
      <c r="DG11" s="828">
        <v>48375.81</v>
      </c>
      <c r="DH11" s="828">
        <v>49564.03</v>
      </c>
      <c r="DI11" s="828">
        <v>113976.3</v>
      </c>
      <c r="DJ11" s="828">
        <v>81970.039999999994</v>
      </c>
      <c r="DK11" s="828">
        <v>48589.45</v>
      </c>
      <c r="DL11" s="828">
        <v>53546.62</v>
      </c>
      <c r="DM11" s="828">
        <v>53946.720000000001</v>
      </c>
      <c r="DN11" s="828"/>
      <c r="DO11" s="828">
        <v>546504.19999999995</v>
      </c>
      <c r="DP11" s="828">
        <v>386518.75</v>
      </c>
      <c r="DQ11" s="828">
        <v>339406.34</v>
      </c>
      <c r="DR11" s="828"/>
      <c r="DS11" s="828">
        <v>329332.52</v>
      </c>
      <c r="DT11" s="829">
        <v>356107.51</v>
      </c>
      <c r="DU11" s="828">
        <v>383885.52</v>
      </c>
      <c r="DV11" s="828">
        <v>423180.78</v>
      </c>
      <c r="DW11" s="828">
        <v>452365.68</v>
      </c>
      <c r="DX11" s="828">
        <v>297654.34000000003</v>
      </c>
      <c r="DY11" s="828">
        <v>351764.33</v>
      </c>
      <c r="DZ11" s="828">
        <v>53911.47</v>
      </c>
      <c r="EA11" s="828">
        <v>352485.34</v>
      </c>
      <c r="EB11" s="828">
        <v>0</v>
      </c>
      <c r="EC11" s="828"/>
      <c r="ED11" s="828">
        <v>258108.23</v>
      </c>
      <c r="EE11" s="829">
        <v>122987.85</v>
      </c>
      <c r="EF11" s="828">
        <v>40512.25</v>
      </c>
      <c r="EG11" s="828">
        <v>46231.6</v>
      </c>
      <c r="EH11" s="828">
        <v>50738.15</v>
      </c>
      <c r="EI11" s="828">
        <v>61449.04</v>
      </c>
      <c r="EJ11" s="828"/>
      <c r="EK11" s="828"/>
      <c r="EL11" s="829">
        <v>176302.81</v>
      </c>
      <c r="EM11" s="829">
        <v>89380.42</v>
      </c>
      <c r="EN11" s="828"/>
      <c r="EO11" s="828"/>
      <c r="EP11" s="828">
        <v>134175.07999999999</v>
      </c>
      <c r="EQ11" s="829"/>
      <c r="ER11" s="829"/>
      <c r="ES11" s="828"/>
      <c r="ET11" s="829">
        <v>105054.89</v>
      </c>
      <c r="EU11" s="829">
        <v>113516.39</v>
      </c>
      <c r="EV11" s="828">
        <v>114670.04</v>
      </c>
      <c r="EW11" s="828">
        <v>113866.35</v>
      </c>
      <c r="EX11" s="828">
        <v>133200.04</v>
      </c>
      <c r="EY11" s="828"/>
      <c r="EZ11" s="831">
        <f t="shared" si="0"/>
        <v>14581626.069999991</v>
      </c>
    </row>
    <row r="12" spans="1:156" x14ac:dyDescent="0.25">
      <c r="A12">
        <v>8</v>
      </c>
      <c r="B12" s="826">
        <v>10899</v>
      </c>
      <c r="C12" s="877"/>
      <c r="D12" s="828">
        <v>33418.230000000003</v>
      </c>
      <c r="E12" s="828">
        <v>22959.69</v>
      </c>
      <c r="F12" s="828">
        <v>47572.12</v>
      </c>
      <c r="G12" s="828">
        <v>44342.57</v>
      </c>
      <c r="H12" s="828">
        <v>50107.16</v>
      </c>
      <c r="I12" s="828">
        <v>137283.72</v>
      </c>
      <c r="J12" s="828">
        <v>114152.4</v>
      </c>
      <c r="K12" s="828">
        <v>109974.23</v>
      </c>
      <c r="L12" s="828">
        <v>104215.99</v>
      </c>
      <c r="M12" s="828">
        <v>171428.47</v>
      </c>
      <c r="N12" s="828">
        <v>101586.05</v>
      </c>
      <c r="O12" s="828">
        <v>201299.1</v>
      </c>
      <c r="P12" s="828">
        <v>160698.43</v>
      </c>
      <c r="Q12" s="828">
        <v>162799.67999999999</v>
      </c>
      <c r="R12" s="828">
        <v>138990.64000000001</v>
      </c>
      <c r="S12" s="828">
        <v>151508.91</v>
      </c>
      <c r="T12" s="828">
        <v>117224.21</v>
      </c>
      <c r="U12" s="828">
        <v>223559.38</v>
      </c>
      <c r="V12" s="828">
        <v>155738.63</v>
      </c>
      <c r="W12" s="828">
        <v>171009.31</v>
      </c>
      <c r="X12" s="828">
        <v>65754.87</v>
      </c>
      <c r="Y12" s="828">
        <v>90452.11</v>
      </c>
      <c r="Z12" s="828"/>
      <c r="AA12" s="828">
        <v>128802.27</v>
      </c>
      <c r="AB12" s="828">
        <v>122677.59</v>
      </c>
      <c r="AC12" s="828">
        <v>226838.8</v>
      </c>
      <c r="AD12" s="828">
        <v>199559.56</v>
      </c>
      <c r="AE12" s="828">
        <v>147958.49</v>
      </c>
      <c r="AF12" s="828">
        <v>215469.16</v>
      </c>
      <c r="AG12" s="828">
        <v>187663.87</v>
      </c>
      <c r="AH12" s="828">
        <v>171803.83</v>
      </c>
      <c r="AI12" s="828">
        <v>332711.43</v>
      </c>
      <c r="AJ12" s="828">
        <v>128405.17</v>
      </c>
      <c r="AK12" s="828">
        <v>155803.79</v>
      </c>
      <c r="AL12" s="828">
        <v>164063.35999999999</v>
      </c>
      <c r="AM12" s="828">
        <v>212935.4</v>
      </c>
      <c r="AN12" s="828">
        <v>159379.76</v>
      </c>
      <c r="AO12" s="828">
        <v>92887.13</v>
      </c>
      <c r="AP12" s="828">
        <v>85453.77</v>
      </c>
      <c r="AQ12" s="828">
        <v>362501.86</v>
      </c>
      <c r="AR12" s="828">
        <v>107830.05</v>
      </c>
      <c r="AS12" s="828">
        <v>244616.12</v>
      </c>
      <c r="AT12" s="828">
        <v>224960.57</v>
      </c>
      <c r="AU12" s="828">
        <v>240767.13</v>
      </c>
      <c r="AV12" s="828">
        <v>163753.16</v>
      </c>
      <c r="AW12" s="828">
        <v>158575.1</v>
      </c>
      <c r="AX12" s="828">
        <v>192739.23</v>
      </c>
      <c r="AY12" s="828">
        <v>249142.57</v>
      </c>
      <c r="AZ12" s="828">
        <v>262813.86</v>
      </c>
      <c r="BA12" s="828">
        <v>138875.06</v>
      </c>
      <c r="BB12" s="828">
        <v>179057.29</v>
      </c>
      <c r="BC12" s="828">
        <v>196415.97</v>
      </c>
      <c r="BD12" s="828">
        <v>128280.39</v>
      </c>
      <c r="BE12" s="828">
        <v>187213.21</v>
      </c>
      <c r="BF12" s="828">
        <v>292961.06</v>
      </c>
      <c r="BG12" s="828">
        <v>186965.68</v>
      </c>
      <c r="BH12" s="828">
        <v>93651.66</v>
      </c>
      <c r="BI12" s="828">
        <v>222205.38</v>
      </c>
      <c r="BJ12" s="828">
        <v>183161.19</v>
      </c>
      <c r="BK12" s="828">
        <v>156315.51</v>
      </c>
      <c r="BL12" s="828">
        <v>181730.38</v>
      </c>
      <c r="BM12" s="828">
        <v>166754.68</v>
      </c>
      <c r="BN12" s="828">
        <v>105394.88</v>
      </c>
      <c r="BO12" s="828">
        <v>265929.99</v>
      </c>
      <c r="BP12" s="828">
        <v>136142.29</v>
      </c>
      <c r="BQ12" s="828">
        <v>181564.32</v>
      </c>
      <c r="BR12" s="828">
        <v>180021.29</v>
      </c>
      <c r="BS12" s="828">
        <v>165567.79999999999</v>
      </c>
      <c r="BT12" s="828">
        <v>233772.87</v>
      </c>
      <c r="BU12" s="828">
        <v>173467.21</v>
      </c>
      <c r="BV12" s="828">
        <v>189949.51</v>
      </c>
      <c r="BW12" s="828">
        <v>155069.25</v>
      </c>
      <c r="BX12" s="828">
        <v>272583</v>
      </c>
      <c r="BY12" s="828">
        <v>136405.23000000001</v>
      </c>
      <c r="BZ12" s="828">
        <v>201848.63</v>
      </c>
      <c r="CA12" s="828">
        <v>206530.12</v>
      </c>
      <c r="CB12" s="828">
        <v>140854.15</v>
      </c>
      <c r="CC12" s="828">
        <v>99019.02</v>
      </c>
      <c r="CD12" s="828">
        <v>208819.87</v>
      </c>
      <c r="CE12" s="828">
        <v>231253.85</v>
      </c>
      <c r="CF12" s="828">
        <v>150199.57</v>
      </c>
      <c r="CG12" s="828">
        <v>100414.56</v>
      </c>
      <c r="CH12" s="828">
        <v>248196.83</v>
      </c>
      <c r="CI12" s="828">
        <v>337639.1</v>
      </c>
      <c r="CJ12" s="828">
        <v>164968.72</v>
      </c>
      <c r="CK12" s="828">
        <v>190917.9</v>
      </c>
      <c r="CL12" s="828">
        <v>104537.31</v>
      </c>
      <c r="CM12" s="828">
        <v>124361.34</v>
      </c>
      <c r="CN12" s="828">
        <v>171870.79</v>
      </c>
      <c r="CO12" s="828">
        <v>110772.12</v>
      </c>
      <c r="CP12" s="828">
        <v>181199.04</v>
      </c>
      <c r="CQ12" s="828">
        <v>162774.68</v>
      </c>
      <c r="CR12" s="828">
        <v>96055.51</v>
      </c>
      <c r="CS12" s="828">
        <v>192007.04000000001</v>
      </c>
      <c r="CT12" s="828">
        <v>104994.11</v>
      </c>
      <c r="CU12" s="828">
        <v>119657.13</v>
      </c>
      <c r="CV12" s="828">
        <v>179103.45</v>
      </c>
      <c r="CW12" s="828">
        <v>110570.57</v>
      </c>
      <c r="CX12" s="828">
        <v>101411.03</v>
      </c>
      <c r="CY12" s="828"/>
      <c r="CZ12" s="828">
        <v>222672.65</v>
      </c>
      <c r="DA12" s="828">
        <v>292913.37</v>
      </c>
      <c r="DB12" s="828">
        <v>99152.639999999999</v>
      </c>
      <c r="DC12" s="828">
        <v>186941.96</v>
      </c>
      <c r="DD12" s="828">
        <v>204954.85</v>
      </c>
      <c r="DE12" s="828">
        <v>88188.24</v>
      </c>
      <c r="DF12" s="828">
        <v>92246.56</v>
      </c>
      <c r="DG12" s="828">
        <v>97625.919999999998</v>
      </c>
      <c r="DH12" s="828">
        <v>103762.49</v>
      </c>
      <c r="DI12" s="828">
        <v>240280.49</v>
      </c>
      <c r="DJ12" s="828">
        <v>172471.25</v>
      </c>
      <c r="DK12" s="828">
        <v>100370.53</v>
      </c>
      <c r="DL12" s="828">
        <v>104888.87</v>
      </c>
      <c r="DM12" s="828">
        <v>104730.36</v>
      </c>
      <c r="DN12" s="828"/>
      <c r="DO12" s="828">
        <v>1101865.3700000001</v>
      </c>
      <c r="DP12" s="828">
        <v>791675.1</v>
      </c>
      <c r="DQ12" s="828">
        <v>652916.94999999995</v>
      </c>
      <c r="DR12" s="828"/>
      <c r="DS12" s="828">
        <v>687442.91</v>
      </c>
      <c r="DT12" s="829">
        <v>729949.14</v>
      </c>
      <c r="DU12" s="828">
        <v>795764.3</v>
      </c>
      <c r="DV12" s="828">
        <v>880866.4</v>
      </c>
      <c r="DW12" s="828">
        <v>902980.96</v>
      </c>
      <c r="DX12" s="828">
        <v>690674.33</v>
      </c>
      <c r="DY12" s="828">
        <v>780950.75</v>
      </c>
      <c r="DZ12" s="828">
        <v>123299.1</v>
      </c>
      <c r="EA12" s="828">
        <v>728648.68</v>
      </c>
      <c r="EB12" s="828"/>
      <c r="EC12" s="828"/>
      <c r="ED12" s="828">
        <v>527655.37</v>
      </c>
      <c r="EE12" s="829">
        <v>257824.86</v>
      </c>
      <c r="EF12" s="828">
        <v>53245.79</v>
      </c>
      <c r="EG12" s="828">
        <v>83162.25</v>
      </c>
      <c r="EH12" s="828">
        <v>105340.6</v>
      </c>
      <c r="EI12" s="828">
        <v>79864.91</v>
      </c>
      <c r="EJ12" s="828"/>
      <c r="EK12" s="828"/>
      <c r="EL12" s="829">
        <v>358752.56</v>
      </c>
      <c r="EM12" s="829">
        <v>173950.62</v>
      </c>
      <c r="EN12" s="828"/>
      <c r="EO12" s="828"/>
      <c r="EP12" s="828">
        <v>280734.53999999998</v>
      </c>
      <c r="EQ12" s="829"/>
      <c r="ER12" s="829"/>
      <c r="ES12" s="828"/>
      <c r="ET12" s="829">
        <v>214652.48</v>
      </c>
      <c r="EU12" s="829">
        <v>239509.29</v>
      </c>
      <c r="EV12" s="828">
        <v>239311.48</v>
      </c>
      <c r="EW12" s="828">
        <v>215309.3</v>
      </c>
      <c r="EX12" s="828">
        <v>264738.64</v>
      </c>
      <c r="EY12" s="828"/>
      <c r="EZ12" s="831">
        <f t="shared" si="0"/>
        <v>30137907.329999998</v>
      </c>
    </row>
    <row r="13" spans="1:156" x14ac:dyDescent="0.25">
      <c r="A13">
        <v>9</v>
      </c>
      <c r="B13" s="826">
        <v>10899</v>
      </c>
      <c r="C13" s="877">
        <v>10999</v>
      </c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P13" s="829"/>
      <c r="Q13" s="829"/>
      <c r="R13" s="829"/>
      <c r="S13" s="829"/>
      <c r="T13" s="829"/>
      <c r="U13" s="829"/>
      <c r="V13" s="829"/>
      <c r="W13" s="829"/>
      <c r="X13" s="829"/>
      <c r="Y13" s="829"/>
      <c r="Z13" s="829"/>
      <c r="AA13" s="829"/>
      <c r="AB13" s="829"/>
      <c r="AC13" s="829"/>
      <c r="AD13" s="829"/>
      <c r="AE13" s="829"/>
      <c r="AF13" s="829"/>
      <c r="AG13" s="829"/>
      <c r="AH13" s="829"/>
      <c r="AI13" s="829"/>
      <c r="AJ13" s="829"/>
      <c r="AK13" s="829"/>
      <c r="AL13" s="829"/>
      <c r="AM13" s="829"/>
      <c r="AN13" s="829"/>
      <c r="AO13" s="829"/>
      <c r="AP13" s="829"/>
      <c r="AQ13" s="829"/>
      <c r="AR13" s="829"/>
      <c r="AS13" s="829"/>
      <c r="AT13" s="829"/>
      <c r="AU13" s="829"/>
      <c r="AV13" s="829"/>
      <c r="AW13" s="829"/>
      <c r="AX13" s="829"/>
      <c r="AY13" s="829"/>
      <c r="AZ13" s="829"/>
      <c r="BA13" s="829"/>
      <c r="BB13" s="829"/>
      <c r="BC13" s="829"/>
      <c r="BD13" s="829"/>
      <c r="BE13" s="829"/>
      <c r="BF13" s="829"/>
      <c r="BG13" s="829"/>
      <c r="BH13" s="829"/>
      <c r="BI13" s="829"/>
      <c r="BJ13" s="829"/>
      <c r="BK13" s="829"/>
      <c r="BL13" s="829"/>
      <c r="BM13" s="829"/>
      <c r="BN13" s="829"/>
      <c r="BO13" s="829"/>
      <c r="BP13" s="829"/>
      <c r="BQ13" s="829"/>
      <c r="BR13" s="829"/>
      <c r="BS13" s="829"/>
      <c r="BT13" s="829"/>
      <c r="BU13" s="829"/>
      <c r="BV13" s="829"/>
      <c r="BW13" s="829"/>
      <c r="BX13" s="829"/>
      <c r="BY13" s="829"/>
      <c r="BZ13" s="829"/>
      <c r="CA13" s="829"/>
      <c r="CB13" s="829"/>
      <c r="CC13" s="829"/>
      <c r="CD13" s="829"/>
      <c r="CE13" s="829"/>
      <c r="CF13" s="829"/>
      <c r="CG13" s="829"/>
      <c r="CH13" s="829"/>
      <c r="CI13" s="829"/>
      <c r="CJ13" s="829"/>
      <c r="CK13" s="829"/>
      <c r="CL13" s="829"/>
      <c r="CM13" s="829"/>
      <c r="CN13" s="829"/>
      <c r="CO13" s="829"/>
      <c r="CP13" s="829"/>
      <c r="CQ13" s="829"/>
      <c r="CR13" s="829"/>
      <c r="CS13" s="829"/>
      <c r="CT13" s="829"/>
      <c r="CU13" s="829"/>
      <c r="CV13" s="829"/>
      <c r="CW13" s="829"/>
      <c r="CX13" s="829"/>
      <c r="CY13" s="829"/>
      <c r="CZ13" s="829"/>
      <c r="DA13" s="829"/>
      <c r="DB13" s="829"/>
      <c r="DC13" s="829"/>
      <c r="DD13" s="829"/>
      <c r="DE13" s="829"/>
      <c r="DF13" s="829"/>
      <c r="DG13" s="829"/>
      <c r="DH13" s="829"/>
      <c r="DI13" s="829"/>
      <c r="DJ13" s="829"/>
      <c r="DK13" s="829"/>
      <c r="DL13" s="829"/>
      <c r="DM13" s="829"/>
      <c r="DN13" s="829"/>
      <c r="DO13" s="829"/>
      <c r="DP13" s="887"/>
      <c r="DQ13" s="829"/>
      <c r="DR13" s="829"/>
      <c r="DS13" s="829"/>
      <c r="DT13" s="829"/>
      <c r="DU13" s="829"/>
      <c r="DV13" s="829"/>
      <c r="DW13" s="829"/>
      <c r="DX13" s="829"/>
      <c r="DY13" s="829"/>
      <c r="DZ13" s="829"/>
      <c r="EA13" s="829"/>
      <c r="EB13" s="829"/>
      <c r="EC13" s="829"/>
      <c r="ED13" s="829"/>
      <c r="EE13" s="829"/>
      <c r="EF13" s="829"/>
      <c r="EG13" s="829"/>
      <c r="EH13" s="829"/>
      <c r="EI13" s="829"/>
      <c r="EJ13" s="829"/>
      <c r="EK13" s="829"/>
      <c r="EL13" s="829"/>
      <c r="EM13" s="829"/>
      <c r="EN13" s="829"/>
      <c r="EO13" s="829"/>
      <c r="EP13" s="829"/>
      <c r="EQ13" s="829"/>
      <c r="ER13" s="829"/>
      <c r="ES13" s="829"/>
      <c r="ET13" s="829"/>
      <c r="EU13" s="829"/>
      <c r="EV13" s="829"/>
      <c r="EW13" s="829"/>
      <c r="EX13" s="829"/>
      <c r="EY13" s="829"/>
      <c r="EZ13" s="831">
        <f t="shared" si="0"/>
        <v>0</v>
      </c>
    </row>
    <row r="14" spans="1:156" x14ac:dyDescent="0.25">
      <c r="A14">
        <v>10</v>
      </c>
      <c r="B14" s="826">
        <v>11111</v>
      </c>
      <c r="C14" s="877"/>
      <c r="D14" s="829"/>
      <c r="E14" s="829"/>
      <c r="F14" s="829"/>
      <c r="G14" s="829"/>
      <c r="H14" s="829"/>
      <c r="I14" s="829"/>
      <c r="J14" s="829"/>
      <c r="K14" s="829"/>
      <c r="L14" s="829"/>
      <c r="M14" s="829"/>
      <c r="N14" s="829"/>
      <c r="O14" s="829"/>
      <c r="P14" s="829"/>
      <c r="Q14" s="829"/>
      <c r="R14" s="829"/>
      <c r="S14" s="829"/>
      <c r="T14" s="829"/>
      <c r="U14" s="829"/>
      <c r="V14" s="829"/>
      <c r="W14" s="829"/>
      <c r="X14" s="829"/>
      <c r="Y14" s="829"/>
      <c r="Z14" s="829"/>
      <c r="AA14" s="829"/>
      <c r="AB14" s="829"/>
      <c r="AC14" s="829"/>
      <c r="AD14" s="829"/>
      <c r="AE14" s="829"/>
      <c r="AF14" s="829"/>
      <c r="AG14" s="829"/>
      <c r="AH14" s="829"/>
      <c r="AI14" s="829"/>
      <c r="AJ14" s="829"/>
      <c r="AK14" s="829"/>
      <c r="AL14" s="829"/>
      <c r="AM14" s="829"/>
      <c r="AN14" s="829"/>
      <c r="AO14" s="828">
        <v>41496</v>
      </c>
      <c r="AP14" s="829"/>
      <c r="AQ14" s="829"/>
      <c r="AR14" s="829"/>
      <c r="AS14" s="829"/>
      <c r="AT14" s="829"/>
      <c r="AU14" s="829"/>
      <c r="AV14" s="829"/>
      <c r="AW14" s="829"/>
      <c r="AX14" s="829"/>
      <c r="AY14" s="829"/>
      <c r="AZ14" s="829"/>
      <c r="BA14" s="829"/>
      <c r="BB14" s="829"/>
      <c r="BC14" s="829"/>
      <c r="BD14" s="829"/>
      <c r="BE14" s="829"/>
      <c r="BF14" s="829"/>
      <c r="BG14" s="829"/>
      <c r="BH14" s="829"/>
      <c r="BI14" s="829"/>
      <c r="BJ14" s="829"/>
      <c r="BK14" s="829"/>
      <c r="BL14" s="829"/>
      <c r="BM14" s="829"/>
      <c r="BN14" s="829"/>
      <c r="BO14" s="829"/>
      <c r="BP14" s="829"/>
      <c r="BQ14" s="829"/>
      <c r="BR14" s="829"/>
      <c r="BS14" s="829"/>
      <c r="BT14" s="829"/>
      <c r="BU14" s="829"/>
      <c r="BV14" s="829"/>
      <c r="BW14" s="829"/>
      <c r="BX14" s="829"/>
      <c r="BY14" s="829"/>
      <c r="BZ14" s="829"/>
      <c r="CA14" s="829"/>
      <c r="CB14" s="829"/>
      <c r="CC14" s="829"/>
      <c r="CD14" s="829"/>
      <c r="CE14" s="829"/>
      <c r="CF14" s="829"/>
      <c r="CG14" s="829"/>
      <c r="CH14" s="829"/>
      <c r="CI14" s="829"/>
      <c r="CJ14" s="829"/>
      <c r="CK14" s="829"/>
      <c r="CL14" s="829"/>
      <c r="CM14" s="829"/>
      <c r="CN14" s="829"/>
      <c r="CO14" s="829"/>
      <c r="CP14" s="829"/>
      <c r="CQ14" s="829"/>
      <c r="CR14" s="829"/>
      <c r="CS14" s="829"/>
      <c r="CT14" s="829"/>
      <c r="CU14" s="829"/>
      <c r="CV14" s="829"/>
      <c r="CW14" s="829"/>
      <c r="CX14" s="829"/>
      <c r="CY14" s="829"/>
      <c r="CZ14" s="829"/>
      <c r="DA14" s="829"/>
      <c r="DB14" s="829"/>
      <c r="DC14" s="829"/>
      <c r="DD14" s="829"/>
      <c r="DE14" s="829"/>
      <c r="DF14" s="829"/>
      <c r="DG14" s="829"/>
      <c r="DH14" s="829"/>
      <c r="DI14" s="829"/>
      <c r="DJ14" s="829"/>
      <c r="DK14" s="829"/>
      <c r="DL14" s="829"/>
      <c r="DM14" s="829"/>
      <c r="DN14" s="829"/>
      <c r="DO14" s="829"/>
      <c r="DP14" s="829"/>
      <c r="DQ14" s="829"/>
      <c r="DR14" s="829"/>
      <c r="DS14" s="829"/>
      <c r="DT14" s="829"/>
      <c r="DU14" s="829"/>
      <c r="DV14" s="829"/>
      <c r="DW14" s="829"/>
      <c r="DX14" s="829"/>
      <c r="DY14" s="829"/>
      <c r="DZ14" s="829"/>
      <c r="EA14" s="829"/>
      <c r="EB14" s="829"/>
      <c r="EC14" s="829"/>
      <c r="ED14" s="829"/>
      <c r="EE14" s="829"/>
      <c r="EF14" s="829"/>
      <c r="EG14" s="829"/>
      <c r="EH14" s="829"/>
      <c r="EI14" s="829"/>
      <c r="EJ14" s="829"/>
      <c r="EK14" s="829"/>
      <c r="EL14" s="829"/>
      <c r="EM14" s="829"/>
      <c r="EN14" s="829"/>
      <c r="EO14" s="829"/>
      <c r="EP14" s="829"/>
      <c r="EQ14" s="829"/>
      <c r="ER14" s="829"/>
      <c r="ES14" s="829"/>
      <c r="ET14" s="829"/>
      <c r="EU14" s="829"/>
      <c r="EV14" s="829"/>
      <c r="EW14" s="829"/>
      <c r="EX14" s="829"/>
      <c r="EY14" s="829"/>
      <c r="EZ14" s="831">
        <f t="shared" si="0"/>
        <v>41496</v>
      </c>
    </row>
    <row r="15" spans="1:156" x14ac:dyDescent="0.25">
      <c r="A15">
        <v>11</v>
      </c>
      <c r="B15" s="826">
        <v>11112</v>
      </c>
      <c r="C15" s="877"/>
      <c r="D15" s="828">
        <v>37850.639999999999</v>
      </c>
      <c r="E15" s="828">
        <v>24015</v>
      </c>
      <c r="F15" s="828">
        <v>50193.84</v>
      </c>
      <c r="G15" s="828">
        <v>80635.45</v>
      </c>
      <c r="H15" s="828">
        <v>39081.15</v>
      </c>
      <c r="I15" s="828">
        <v>57542.92</v>
      </c>
      <c r="J15" s="828">
        <v>118722.44</v>
      </c>
      <c r="K15" s="828">
        <v>60458.47</v>
      </c>
      <c r="L15" s="828">
        <v>76428.38</v>
      </c>
      <c r="M15" s="828">
        <v>82507.88</v>
      </c>
      <c r="N15" s="828">
        <v>34938.31</v>
      </c>
      <c r="O15" s="828">
        <v>86403.31</v>
      </c>
      <c r="P15" s="828">
        <v>84701.08</v>
      </c>
      <c r="Q15" s="828">
        <v>56883.07</v>
      </c>
      <c r="R15" s="828">
        <v>58880.639999999999</v>
      </c>
      <c r="S15" s="828">
        <v>56347.07</v>
      </c>
      <c r="T15" s="828">
        <v>27196.69</v>
      </c>
      <c r="U15" s="828">
        <v>92392.49</v>
      </c>
      <c r="V15" s="828">
        <v>85699.48</v>
      </c>
      <c r="W15" s="828">
        <v>92626.26</v>
      </c>
      <c r="X15" s="828">
        <v>35175.07</v>
      </c>
      <c r="Y15" s="828">
        <v>53850.37</v>
      </c>
      <c r="Z15" s="828"/>
      <c r="AA15" s="828">
        <v>91623.44</v>
      </c>
      <c r="AB15" s="828">
        <v>49627.18</v>
      </c>
      <c r="AC15" s="828">
        <v>61785.08</v>
      </c>
      <c r="AD15" s="828">
        <v>112762.21</v>
      </c>
      <c r="AE15" s="828">
        <v>49496.639999999999</v>
      </c>
      <c r="AF15" s="828">
        <v>117901.92</v>
      </c>
      <c r="AG15" s="828">
        <v>96732.35</v>
      </c>
      <c r="AH15" s="828">
        <v>75394.490000000005</v>
      </c>
      <c r="AI15" s="828">
        <v>220931.24</v>
      </c>
      <c r="AJ15" s="828">
        <v>78836.89</v>
      </c>
      <c r="AK15" s="828">
        <v>66875.97</v>
      </c>
      <c r="AL15" s="828">
        <v>92572.13</v>
      </c>
      <c r="AM15" s="828">
        <v>100175.67</v>
      </c>
      <c r="AN15" s="828">
        <v>44103.85</v>
      </c>
      <c r="AO15" s="828">
        <v>30869.040000000001</v>
      </c>
      <c r="AP15" s="828">
        <v>28685.93</v>
      </c>
      <c r="AQ15" s="828">
        <v>116548.42</v>
      </c>
      <c r="AR15" s="828">
        <v>77498.39</v>
      </c>
      <c r="AS15" s="828">
        <v>64590.25</v>
      </c>
      <c r="AT15" s="828">
        <v>122815.72</v>
      </c>
      <c r="AU15" s="828">
        <v>126095.46</v>
      </c>
      <c r="AV15" s="828">
        <v>99631.63</v>
      </c>
      <c r="AW15" s="828">
        <v>57178.81</v>
      </c>
      <c r="AX15" s="828">
        <v>30994.959999999999</v>
      </c>
      <c r="AY15" s="828">
        <v>120059</v>
      </c>
      <c r="AZ15" s="828">
        <v>81073.17</v>
      </c>
      <c r="BA15" s="828">
        <v>87127.09</v>
      </c>
      <c r="BB15" s="828">
        <v>140544.63</v>
      </c>
      <c r="BC15" s="828">
        <v>80540.460000000006</v>
      </c>
      <c r="BD15" s="828">
        <v>96230.080000000002</v>
      </c>
      <c r="BE15" s="828">
        <v>64443.6</v>
      </c>
      <c r="BF15" s="828">
        <v>114737.87</v>
      </c>
      <c r="BG15" s="828">
        <v>82641.33</v>
      </c>
      <c r="BH15" s="828">
        <v>62902.82</v>
      </c>
      <c r="BI15" s="828">
        <v>96939.49</v>
      </c>
      <c r="BJ15" s="828">
        <v>68885.570000000007</v>
      </c>
      <c r="BK15" s="828">
        <v>53578.86</v>
      </c>
      <c r="BL15" s="828">
        <v>114347.64</v>
      </c>
      <c r="BM15" s="828">
        <v>44297.91</v>
      </c>
      <c r="BN15" s="828">
        <v>85995.72</v>
      </c>
      <c r="BO15" s="828">
        <v>108462.09</v>
      </c>
      <c r="BP15" s="828">
        <v>46210.96</v>
      </c>
      <c r="BQ15" s="828">
        <v>110443.03</v>
      </c>
      <c r="BR15" s="828">
        <v>70385.64</v>
      </c>
      <c r="BS15" s="828">
        <v>58689</v>
      </c>
      <c r="BT15" s="828">
        <v>78595.81</v>
      </c>
      <c r="BU15" s="828">
        <v>107004.68</v>
      </c>
      <c r="BV15" s="828">
        <v>69256.52</v>
      </c>
      <c r="BW15" s="828">
        <v>45618.45</v>
      </c>
      <c r="BX15" s="828">
        <v>94787.7</v>
      </c>
      <c r="BY15" s="828">
        <v>60319.92</v>
      </c>
      <c r="BZ15" s="828">
        <v>95882.09</v>
      </c>
      <c r="CA15" s="828">
        <v>51213.16</v>
      </c>
      <c r="CB15" s="828">
        <v>57392.27</v>
      </c>
      <c r="CC15" s="828">
        <v>70350.12</v>
      </c>
      <c r="CD15" s="828">
        <v>101709.02</v>
      </c>
      <c r="CE15" s="828">
        <v>112805.91</v>
      </c>
      <c r="CF15" s="828">
        <v>56753.52</v>
      </c>
      <c r="CG15" s="828">
        <v>55694.28</v>
      </c>
      <c r="CH15" s="828">
        <v>142962.57999999999</v>
      </c>
      <c r="CI15" s="828">
        <v>121308.57</v>
      </c>
      <c r="CJ15" s="828">
        <v>72888.639999999999</v>
      </c>
      <c r="CK15" s="828">
        <v>83437.98</v>
      </c>
      <c r="CL15" s="828">
        <v>41833.14</v>
      </c>
      <c r="CM15" s="828">
        <v>69874.64</v>
      </c>
      <c r="CN15" s="828">
        <v>80908.2</v>
      </c>
      <c r="CO15" s="828">
        <v>42825.61</v>
      </c>
      <c r="CP15" s="828">
        <v>65732.77</v>
      </c>
      <c r="CQ15" s="828">
        <v>97132.07</v>
      </c>
      <c r="CR15" s="828">
        <v>58518.36</v>
      </c>
      <c r="CS15" s="828">
        <v>87402.23</v>
      </c>
      <c r="CT15" s="828">
        <v>54038.52</v>
      </c>
      <c r="CU15" s="828">
        <v>87186.01</v>
      </c>
      <c r="CV15" s="828">
        <v>61380.54</v>
      </c>
      <c r="CW15" s="828">
        <v>60219.42</v>
      </c>
      <c r="CX15" s="828">
        <v>74932.28</v>
      </c>
      <c r="CY15" s="828"/>
      <c r="CZ15" s="828">
        <v>123325.3</v>
      </c>
      <c r="DA15" s="828">
        <v>111900.84</v>
      </c>
      <c r="DB15" s="828">
        <v>52662.239999999998</v>
      </c>
      <c r="DC15" s="828">
        <v>102560.55</v>
      </c>
      <c r="DD15" s="828">
        <v>91235.13</v>
      </c>
      <c r="DE15" s="828">
        <v>39493.08</v>
      </c>
      <c r="DF15" s="828">
        <v>51916.23</v>
      </c>
      <c r="DG15" s="828">
        <v>70728.23</v>
      </c>
      <c r="DH15" s="828">
        <v>57610.55</v>
      </c>
      <c r="DI15" s="828">
        <v>102824.46</v>
      </c>
      <c r="DJ15" s="828">
        <v>76845.960000000006</v>
      </c>
      <c r="DK15" s="828">
        <v>74462.679999999993</v>
      </c>
      <c r="DL15" s="828">
        <v>53860.61</v>
      </c>
      <c r="DM15" s="828">
        <v>42328.54</v>
      </c>
      <c r="DN15" s="828"/>
      <c r="DO15" s="828">
        <v>476572.7</v>
      </c>
      <c r="DP15" s="828">
        <v>375829.91</v>
      </c>
      <c r="DQ15" s="828">
        <v>238699.6</v>
      </c>
      <c r="DR15" s="828">
        <v>0</v>
      </c>
      <c r="DS15" s="828">
        <v>350670.73</v>
      </c>
      <c r="DT15" s="887">
        <v>497323.46</v>
      </c>
      <c r="DU15" s="828">
        <v>467331.77</v>
      </c>
      <c r="DV15" s="828">
        <v>468433.67</v>
      </c>
      <c r="DW15" s="828">
        <v>557854.87</v>
      </c>
      <c r="DX15" s="828">
        <v>228267.84</v>
      </c>
      <c r="DY15" s="828">
        <v>413039.35</v>
      </c>
      <c r="DZ15" s="828">
        <v>67228.37</v>
      </c>
      <c r="EA15" s="828">
        <v>460705.97</v>
      </c>
      <c r="EB15" s="828"/>
      <c r="EC15" s="828"/>
      <c r="ED15" s="926">
        <f>205064.91+19905.12</f>
        <v>224970.03</v>
      </c>
      <c r="EE15" s="829">
        <v>484690.83</v>
      </c>
      <c r="EF15" s="893">
        <v>65418.92</v>
      </c>
      <c r="EG15" s="828">
        <v>42932.04</v>
      </c>
      <c r="EH15" s="828">
        <v>56473.18</v>
      </c>
      <c r="EI15" s="828">
        <v>64543.87</v>
      </c>
      <c r="EJ15" s="828">
        <v>271311.86</v>
      </c>
      <c r="EK15" s="828">
        <v>183068.31</v>
      </c>
      <c r="EL15" s="829">
        <v>88030.47</v>
      </c>
      <c r="EM15" s="828">
        <v>115725.83</v>
      </c>
      <c r="EN15" s="828"/>
      <c r="EO15" s="828"/>
      <c r="EP15" s="828">
        <v>135397.79999999999</v>
      </c>
      <c r="EQ15" s="829">
        <v>0</v>
      </c>
      <c r="ER15" s="829"/>
      <c r="ES15" s="828"/>
      <c r="ET15" s="829">
        <v>156991.16</v>
      </c>
      <c r="EU15" s="829">
        <v>99884.62</v>
      </c>
      <c r="EV15" s="828">
        <v>104089.4</v>
      </c>
      <c r="EW15" s="828">
        <v>96801.7</v>
      </c>
      <c r="EX15" s="828">
        <v>210261.23</v>
      </c>
      <c r="EY15" s="828"/>
      <c r="EZ15" s="831">
        <f t="shared" si="0"/>
        <v>15609062.539999995</v>
      </c>
    </row>
    <row r="16" spans="1:156" x14ac:dyDescent="0.25">
      <c r="A16">
        <v>12</v>
      </c>
      <c r="B16" s="826">
        <v>11312</v>
      </c>
      <c r="C16" s="877"/>
      <c r="D16" s="829">
        <v>2179.5700000000002</v>
      </c>
      <c r="E16" s="829"/>
      <c r="F16" s="829"/>
      <c r="G16" s="829">
        <v>1.65</v>
      </c>
      <c r="H16" s="829"/>
      <c r="I16" s="829"/>
      <c r="J16" s="829">
        <v>288.27999999999997</v>
      </c>
      <c r="K16" s="829">
        <v>558.4</v>
      </c>
      <c r="L16" s="829">
        <v>951.01</v>
      </c>
      <c r="M16" s="829">
        <v>742.62</v>
      </c>
      <c r="N16" s="829">
        <v>204.02</v>
      </c>
      <c r="O16" s="829">
        <v>11.21</v>
      </c>
      <c r="P16" s="829">
        <v>327.58</v>
      </c>
      <c r="Q16" s="829"/>
      <c r="R16" s="829"/>
      <c r="S16" s="829"/>
      <c r="T16" s="829">
        <v>95.78</v>
      </c>
      <c r="U16" s="829">
        <v>353.29</v>
      </c>
      <c r="V16" s="829"/>
      <c r="W16" s="829">
        <v>1844.25</v>
      </c>
      <c r="X16" s="829"/>
      <c r="Y16" s="829"/>
      <c r="Z16" s="829"/>
      <c r="AA16" s="829">
        <v>15.09</v>
      </c>
      <c r="AB16" s="829"/>
      <c r="AC16" s="829"/>
      <c r="AD16" s="829">
        <v>42.83</v>
      </c>
      <c r="AE16" s="829"/>
      <c r="AF16" s="829">
        <v>903.77</v>
      </c>
      <c r="AG16" s="829">
        <v>3368.11</v>
      </c>
      <c r="AH16" s="829">
        <v>50.52</v>
      </c>
      <c r="AI16" s="829">
        <v>876.14</v>
      </c>
      <c r="AJ16" s="829">
        <v>712.59</v>
      </c>
      <c r="AK16" s="829">
        <v>32.64</v>
      </c>
      <c r="AL16" s="829">
        <v>1358.94</v>
      </c>
      <c r="AM16" s="829">
        <v>95.11</v>
      </c>
      <c r="AN16" s="829">
        <v>128.93</v>
      </c>
      <c r="AO16" s="829"/>
      <c r="AP16" s="829">
        <v>190.06</v>
      </c>
      <c r="AQ16" s="829"/>
      <c r="AR16" s="829">
        <v>383.35</v>
      </c>
      <c r="AS16" s="829">
        <v>152.75</v>
      </c>
      <c r="AT16" s="829">
        <v>262.16000000000003</v>
      </c>
      <c r="AU16" s="829">
        <v>2563.35</v>
      </c>
      <c r="AV16" s="829"/>
      <c r="AW16" s="829"/>
      <c r="AX16" s="829">
        <v>4.13</v>
      </c>
      <c r="AY16" s="829">
        <v>22.01</v>
      </c>
      <c r="AZ16" s="829"/>
      <c r="BA16" s="829"/>
      <c r="BB16" s="829"/>
      <c r="BC16" s="829">
        <v>160.78</v>
      </c>
      <c r="BD16" s="829"/>
      <c r="BE16" s="829">
        <v>1180.8800000000001</v>
      </c>
      <c r="BF16" s="829">
        <v>108.62</v>
      </c>
      <c r="BG16" s="829">
        <v>598.02</v>
      </c>
      <c r="BH16" s="829">
        <v>137.91999999999999</v>
      </c>
      <c r="BI16" s="829"/>
      <c r="BJ16" s="829">
        <v>6411.15</v>
      </c>
      <c r="BK16" s="829"/>
      <c r="BL16" s="829">
        <v>632.23</v>
      </c>
      <c r="BM16" s="829"/>
      <c r="BN16" s="829"/>
      <c r="BO16" s="829">
        <v>4394.0600000000004</v>
      </c>
      <c r="BP16" s="829"/>
      <c r="BQ16" s="829">
        <v>1.81</v>
      </c>
      <c r="BR16" s="829">
        <v>621.23</v>
      </c>
      <c r="BS16" s="829"/>
      <c r="BT16" s="829"/>
      <c r="BU16" s="829"/>
      <c r="BV16" s="829">
        <v>138.6</v>
      </c>
      <c r="BW16" s="829"/>
      <c r="BX16" s="829">
        <v>230.98</v>
      </c>
      <c r="BY16" s="829"/>
      <c r="BZ16" s="829">
        <v>178.04</v>
      </c>
      <c r="CA16" s="829">
        <v>1493.7</v>
      </c>
      <c r="CB16" s="829"/>
      <c r="CC16" s="829"/>
      <c r="CD16" s="829"/>
      <c r="CE16" s="829">
        <v>298.39</v>
      </c>
      <c r="CF16" s="829"/>
      <c r="CG16" s="829"/>
      <c r="CH16" s="829">
        <v>1.29</v>
      </c>
      <c r="CI16" s="829">
        <v>144.32</v>
      </c>
      <c r="CJ16" s="829"/>
      <c r="CK16" s="829">
        <v>705.43</v>
      </c>
      <c r="CL16" s="829">
        <v>161.72</v>
      </c>
      <c r="CM16" s="829"/>
      <c r="CN16" s="829">
        <v>69.55</v>
      </c>
      <c r="CO16" s="829"/>
      <c r="CP16" s="829">
        <v>216.63</v>
      </c>
      <c r="CQ16" s="829">
        <v>604.72</v>
      </c>
      <c r="CR16" s="829">
        <v>69.47</v>
      </c>
      <c r="CS16" s="829">
        <v>1052.5999999999999</v>
      </c>
      <c r="CT16" s="829"/>
      <c r="CU16" s="829">
        <v>3.41</v>
      </c>
      <c r="CV16" s="829">
        <v>795.32</v>
      </c>
      <c r="CW16" s="829">
        <v>92.09</v>
      </c>
      <c r="CX16" s="829">
        <v>93.53</v>
      </c>
      <c r="CY16" s="829"/>
      <c r="CZ16" s="829">
        <v>1.62</v>
      </c>
      <c r="DA16" s="829"/>
      <c r="DB16" s="829"/>
      <c r="DC16" s="829">
        <v>29.36</v>
      </c>
      <c r="DD16" s="829">
        <v>509.98</v>
      </c>
      <c r="DE16" s="829"/>
      <c r="DF16" s="829">
        <v>7.53</v>
      </c>
      <c r="DG16" s="829">
        <v>474.05</v>
      </c>
      <c r="DH16" s="829">
        <v>8.5399999999999991</v>
      </c>
      <c r="DI16" s="829"/>
      <c r="DJ16" s="829">
        <v>40.31</v>
      </c>
      <c r="DK16" s="829">
        <v>716.19</v>
      </c>
      <c r="DL16" s="829">
        <v>1320.11</v>
      </c>
      <c r="DM16" s="829"/>
      <c r="DN16" s="829"/>
      <c r="DO16" s="829">
        <v>2178.5300000000002</v>
      </c>
      <c r="DP16" s="828">
        <v>7782.61</v>
      </c>
      <c r="DQ16" s="829">
        <v>1767.57</v>
      </c>
      <c r="DR16" s="829"/>
      <c r="DS16" s="829">
        <v>465.73</v>
      </c>
      <c r="DT16" s="829"/>
      <c r="DU16" s="829">
        <v>4320.58</v>
      </c>
      <c r="DV16" s="829">
        <v>5637.63</v>
      </c>
      <c r="DW16" s="829">
        <v>4643.0200000000004</v>
      </c>
      <c r="DX16" s="829"/>
      <c r="DY16" s="829"/>
      <c r="DZ16" s="829"/>
      <c r="EA16" s="829">
        <v>10722.75</v>
      </c>
      <c r="EB16" s="829"/>
      <c r="EC16" s="829"/>
      <c r="ED16" s="829">
        <v>1203.6099999999999</v>
      </c>
      <c r="EE16" s="829">
        <v>2561.5</v>
      </c>
      <c r="EF16" s="829">
        <v>604.66999999999996</v>
      </c>
      <c r="EG16" s="829">
        <v>13.81</v>
      </c>
      <c r="EH16" s="829">
        <v>11.51</v>
      </c>
      <c r="EI16" s="829">
        <v>260.51</v>
      </c>
      <c r="EJ16" s="829">
        <v>2472.58</v>
      </c>
      <c r="EK16" s="829"/>
      <c r="EL16" s="829">
        <v>1848.93</v>
      </c>
      <c r="EM16" s="829">
        <v>79.180000000000007</v>
      </c>
      <c r="EN16" s="829"/>
      <c r="EO16" s="829"/>
      <c r="EP16" s="829">
        <v>485.41</v>
      </c>
      <c r="EQ16" s="829"/>
      <c r="ER16" s="829"/>
      <c r="ES16" s="829"/>
      <c r="ET16" s="829">
        <v>815.9</v>
      </c>
      <c r="EU16" s="829"/>
      <c r="EV16" s="829">
        <v>2167.36</v>
      </c>
      <c r="EW16" s="829"/>
      <c r="EX16" s="829"/>
      <c r="EY16" s="829"/>
      <c r="EZ16" s="831">
        <f t="shared" si="0"/>
        <v>92467.709999999977</v>
      </c>
    </row>
    <row r="17" spans="1:156" x14ac:dyDescent="0.25">
      <c r="A17">
        <v>13</v>
      </c>
      <c r="B17" s="826">
        <v>11799</v>
      </c>
      <c r="C17" s="877"/>
      <c r="D17" s="828">
        <v>3152.51</v>
      </c>
      <c r="E17" s="829">
        <v>2183.2399999999998</v>
      </c>
      <c r="F17" s="829">
        <v>4746.96</v>
      </c>
      <c r="G17" s="829">
        <v>7335.45</v>
      </c>
      <c r="H17" s="829">
        <v>4057.32</v>
      </c>
      <c r="I17" s="829">
        <v>5451.95</v>
      </c>
      <c r="J17" s="828">
        <v>10141.24</v>
      </c>
      <c r="K17" s="828">
        <v>6173.36</v>
      </c>
      <c r="L17" s="829">
        <v>7278.36</v>
      </c>
      <c r="M17" s="828">
        <v>8080.09</v>
      </c>
      <c r="N17" s="828">
        <v>2619.8000000000002</v>
      </c>
      <c r="O17" s="829">
        <v>8802.11</v>
      </c>
      <c r="P17" s="828">
        <v>8346.58</v>
      </c>
      <c r="Q17" s="829">
        <v>4270.59</v>
      </c>
      <c r="R17" s="829">
        <v>5887.2</v>
      </c>
      <c r="S17" s="829">
        <v>4645.7700000000004</v>
      </c>
      <c r="T17" s="829">
        <v>2637.02</v>
      </c>
      <c r="U17" s="828">
        <v>9524.5499999999993</v>
      </c>
      <c r="V17" s="829">
        <v>8879.07</v>
      </c>
      <c r="W17" s="828">
        <v>8679.4</v>
      </c>
      <c r="X17" s="829">
        <v>3696.76</v>
      </c>
      <c r="Y17" s="828">
        <v>5152.9799999999996</v>
      </c>
      <c r="Z17" s="828">
        <v>8.6300000000000008</v>
      </c>
      <c r="AA17" s="828">
        <v>9313.73</v>
      </c>
      <c r="AB17" s="829">
        <v>4632.3500000000004</v>
      </c>
      <c r="AC17" s="828">
        <v>5762.92</v>
      </c>
      <c r="AD17" s="828">
        <v>11398.65</v>
      </c>
      <c r="AE17" s="829">
        <v>4526.88</v>
      </c>
      <c r="AF17" s="828">
        <v>10617.48</v>
      </c>
      <c r="AG17" s="828">
        <v>10143.86</v>
      </c>
      <c r="AH17" s="828">
        <v>5438.99</v>
      </c>
      <c r="AI17" s="828">
        <v>19588.060000000001</v>
      </c>
      <c r="AJ17" s="828">
        <v>6940.93</v>
      </c>
      <c r="AK17" s="828">
        <v>5548.33</v>
      </c>
      <c r="AL17" s="828">
        <v>8702.36</v>
      </c>
      <c r="AM17" s="829">
        <v>9693.19</v>
      </c>
      <c r="AN17" s="828">
        <v>4811.28</v>
      </c>
      <c r="AO17" s="829">
        <v>6554.34</v>
      </c>
      <c r="AP17" s="829">
        <v>2148.02</v>
      </c>
      <c r="AQ17" s="828">
        <v>9712.24</v>
      </c>
      <c r="AR17" s="828">
        <v>7315.71</v>
      </c>
      <c r="AS17" s="828">
        <v>5290.39</v>
      </c>
      <c r="AT17" s="829">
        <v>7401.73</v>
      </c>
      <c r="AU17" s="828">
        <v>10802.89</v>
      </c>
      <c r="AV17" s="828">
        <v>8577.48</v>
      </c>
      <c r="AW17" s="828">
        <v>5157.2</v>
      </c>
      <c r="AX17" s="828">
        <v>3070.06</v>
      </c>
      <c r="AY17" s="829">
        <v>9338.41</v>
      </c>
      <c r="AZ17" s="828">
        <v>5413</v>
      </c>
      <c r="BA17" s="829">
        <v>7082.6</v>
      </c>
      <c r="BB17" s="829">
        <v>12987.63</v>
      </c>
      <c r="BC17" s="828">
        <v>7521.31</v>
      </c>
      <c r="BD17" s="829">
        <v>9979.84</v>
      </c>
      <c r="BE17" s="828">
        <v>5596.98</v>
      </c>
      <c r="BF17" s="828">
        <v>9764.16</v>
      </c>
      <c r="BG17" s="828">
        <v>7452.8</v>
      </c>
      <c r="BH17" s="828">
        <v>5024.42</v>
      </c>
      <c r="BI17" s="829">
        <v>10078.58</v>
      </c>
      <c r="BJ17" s="828">
        <v>6937.31</v>
      </c>
      <c r="BK17" s="829">
        <v>5266.82</v>
      </c>
      <c r="BL17" s="828">
        <v>10046.290000000001</v>
      </c>
      <c r="BM17" s="829">
        <v>4415.25</v>
      </c>
      <c r="BN17" s="829">
        <v>7591.12</v>
      </c>
      <c r="BO17" s="828">
        <v>9286.74</v>
      </c>
      <c r="BP17" s="828">
        <v>4244.47</v>
      </c>
      <c r="BQ17" s="829">
        <v>9450.19</v>
      </c>
      <c r="BR17" s="828">
        <v>6324.88</v>
      </c>
      <c r="BS17" s="828">
        <v>5860.45</v>
      </c>
      <c r="BT17" s="828">
        <v>7416.14</v>
      </c>
      <c r="BU17" s="829">
        <v>8202.91</v>
      </c>
      <c r="BV17" s="828">
        <v>4638.25</v>
      </c>
      <c r="BW17" s="829">
        <v>4322.67</v>
      </c>
      <c r="BX17" s="828">
        <v>6108.13</v>
      </c>
      <c r="BY17" s="829">
        <v>5870</v>
      </c>
      <c r="BZ17" s="828">
        <v>7575.78</v>
      </c>
      <c r="CA17" s="828">
        <v>4417.09</v>
      </c>
      <c r="CB17" s="829">
        <v>5662.31</v>
      </c>
      <c r="CC17" s="829">
        <v>7550.01</v>
      </c>
      <c r="CD17" s="828">
        <v>10768</v>
      </c>
      <c r="CE17" s="828">
        <v>10404.14</v>
      </c>
      <c r="CF17" s="829">
        <v>5576.7</v>
      </c>
      <c r="CG17" s="829">
        <v>5422.4</v>
      </c>
      <c r="CH17" s="828">
        <v>14280.24</v>
      </c>
      <c r="CI17" s="828">
        <v>10549.99</v>
      </c>
      <c r="CJ17" s="829">
        <v>6783.1</v>
      </c>
      <c r="CK17" s="828">
        <v>8024.14</v>
      </c>
      <c r="CL17" s="829">
        <v>3425.38</v>
      </c>
      <c r="CM17" s="829">
        <v>7043.61</v>
      </c>
      <c r="CN17" s="828">
        <v>7622.84</v>
      </c>
      <c r="CO17" s="829">
        <v>3578.67</v>
      </c>
      <c r="CP17" s="828">
        <v>5803.27</v>
      </c>
      <c r="CQ17" s="828">
        <v>9987.18</v>
      </c>
      <c r="CR17" s="828">
        <v>5843.18</v>
      </c>
      <c r="CS17" s="828">
        <v>8842.4599999999991</v>
      </c>
      <c r="CT17" s="829">
        <v>5181.87</v>
      </c>
      <c r="CU17" s="828">
        <v>7157.1</v>
      </c>
      <c r="CV17" s="828">
        <v>5150.42</v>
      </c>
      <c r="CW17" s="828">
        <v>5140.63</v>
      </c>
      <c r="CX17" s="828">
        <v>7264.4</v>
      </c>
      <c r="CY17" s="828"/>
      <c r="CZ17" s="828">
        <v>13005.61</v>
      </c>
      <c r="DA17" s="829">
        <v>10917.9</v>
      </c>
      <c r="DB17" s="829">
        <v>4982.6099999999997</v>
      </c>
      <c r="DC17" s="828">
        <v>10551.23</v>
      </c>
      <c r="DD17" s="829">
        <v>9298.51</v>
      </c>
      <c r="DE17" s="829">
        <v>4402.4399999999996</v>
      </c>
      <c r="DF17" s="829">
        <v>4868.62</v>
      </c>
      <c r="DG17" s="828">
        <v>6684.51</v>
      </c>
      <c r="DH17" s="828">
        <v>5711.89</v>
      </c>
      <c r="DI17" s="828">
        <v>9632.5300000000007</v>
      </c>
      <c r="DJ17" s="828">
        <v>7169.9</v>
      </c>
      <c r="DK17" s="828">
        <v>7295.8</v>
      </c>
      <c r="DL17" s="828">
        <v>4243.92</v>
      </c>
      <c r="DM17" s="828">
        <v>4058.67</v>
      </c>
      <c r="DN17" s="828"/>
      <c r="DO17" s="828">
        <v>44471</v>
      </c>
      <c r="DP17" s="828">
        <v>35286.93</v>
      </c>
      <c r="DQ17" s="828">
        <v>22830.65</v>
      </c>
      <c r="DR17" s="828">
        <v>0</v>
      </c>
      <c r="DS17" s="828">
        <v>36335.99</v>
      </c>
      <c r="DT17" s="829">
        <v>41083.26</v>
      </c>
      <c r="DU17" s="828">
        <v>47853.53</v>
      </c>
      <c r="DV17" s="829">
        <v>41001.769999999997</v>
      </c>
      <c r="DW17" s="828">
        <v>58794.720000000001</v>
      </c>
      <c r="DX17" s="828">
        <v>21135</v>
      </c>
      <c r="DY17" s="828">
        <v>37768.22</v>
      </c>
      <c r="DZ17" s="829">
        <v>4869.49</v>
      </c>
      <c r="EA17" s="829">
        <v>42998.48</v>
      </c>
      <c r="EB17" s="829"/>
      <c r="EC17" s="828"/>
      <c r="ED17" s="926">
        <f>18983.46+1526.25</f>
        <v>20509.71</v>
      </c>
      <c r="EE17" s="829">
        <v>48699.63</v>
      </c>
      <c r="EF17" s="828">
        <v>6433.92</v>
      </c>
      <c r="EG17" s="828">
        <v>3704.59</v>
      </c>
      <c r="EH17" s="828">
        <v>5529.57</v>
      </c>
      <c r="EI17" s="829">
        <v>4136.45</v>
      </c>
      <c r="EJ17" s="829">
        <v>31031.19</v>
      </c>
      <c r="EK17" s="828">
        <v>19294.37</v>
      </c>
      <c r="EL17" s="829">
        <v>8733.68</v>
      </c>
      <c r="EM17" s="828">
        <v>10549.06</v>
      </c>
      <c r="EN17" s="828"/>
      <c r="EO17" s="829"/>
      <c r="EP17" s="828">
        <v>13351.04</v>
      </c>
      <c r="EQ17" s="829">
        <v>0</v>
      </c>
      <c r="ER17" s="829"/>
      <c r="ES17" s="828"/>
      <c r="ET17" s="829">
        <v>9819.02</v>
      </c>
      <c r="EU17" s="829">
        <v>8956.7900000000009</v>
      </c>
      <c r="EV17" s="828">
        <v>9748.5</v>
      </c>
      <c r="EW17" s="829">
        <v>8939.39</v>
      </c>
      <c r="EX17" s="828">
        <v>21241.47</v>
      </c>
      <c r="EY17" s="828"/>
      <c r="EZ17" s="831">
        <f t="shared" si="0"/>
        <v>1458107.83</v>
      </c>
    </row>
    <row r="18" spans="1:156" x14ac:dyDescent="0.25">
      <c r="A18">
        <v>14</v>
      </c>
      <c r="B18" s="826">
        <v>11899</v>
      </c>
      <c r="C18" s="877"/>
      <c r="D18" s="828">
        <v>6765.13</v>
      </c>
      <c r="E18" s="828">
        <v>4058.54</v>
      </c>
      <c r="F18" s="828">
        <v>8482.73</v>
      </c>
      <c r="G18" s="828">
        <v>13852.52</v>
      </c>
      <c r="H18" s="828">
        <v>6604.73</v>
      </c>
      <c r="I18" s="828">
        <v>5720.07</v>
      </c>
      <c r="J18" s="828">
        <v>20194.02</v>
      </c>
      <c r="K18" s="828">
        <v>9738.16</v>
      </c>
      <c r="L18" s="828">
        <v>13093.29</v>
      </c>
      <c r="M18" s="828">
        <v>14069.32</v>
      </c>
      <c r="N18" s="828">
        <v>731.96</v>
      </c>
      <c r="O18" s="828">
        <v>14604.07</v>
      </c>
      <c r="P18" s="828">
        <v>14369.73</v>
      </c>
      <c r="Q18" s="828">
        <v>9613.2999999999993</v>
      </c>
      <c r="R18" s="828">
        <v>9950.77</v>
      </c>
      <c r="S18" s="828">
        <v>9522.66</v>
      </c>
      <c r="T18" s="828">
        <v>4596.2700000000004</v>
      </c>
      <c r="U18" s="828">
        <v>15531.77</v>
      </c>
      <c r="V18" s="828">
        <v>11038.54</v>
      </c>
      <c r="W18" s="828">
        <v>16564.830000000002</v>
      </c>
      <c r="X18" s="828">
        <v>5944.61</v>
      </c>
      <c r="Y18" s="828">
        <v>9175.24</v>
      </c>
      <c r="Z18" s="828"/>
      <c r="AA18" s="828">
        <v>15486.9</v>
      </c>
      <c r="AB18" s="828">
        <v>8386.99</v>
      </c>
      <c r="AC18" s="828">
        <v>10299.43</v>
      </c>
      <c r="AD18" s="828">
        <v>19069.2</v>
      </c>
      <c r="AE18" s="828">
        <v>5984.45</v>
      </c>
      <c r="AF18" s="828">
        <v>18433.009999999998</v>
      </c>
      <c r="AG18" s="828">
        <v>17149.990000000002</v>
      </c>
      <c r="AH18" s="828">
        <v>9307.4699999999993</v>
      </c>
      <c r="AI18" s="828">
        <v>38413.61</v>
      </c>
      <c r="AJ18" s="828">
        <v>13443.9</v>
      </c>
      <c r="AK18" s="828">
        <v>11307.59</v>
      </c>
      <c r="AL18" s="828">
        <v>11638.23</v>
      </c>
      <c r="AM18" s="828">
        <v>16945.849999999999</v>
      </c>
      <c r="AN18" s="828">
        <v>7475.36</v>
      </c>
      <c r="AO18" s="828">
        <v>12229.61</v>
      </c>
      <c r="AP18" s="828">
        <v>3775.04</v>
      </c>
      <c r="AQ18" s="828">
        <v>19696.64</v>
      </c>
      <c r="AR18" s="828">
        <v>13277.56</v>
      </c>
      <c r="AS18" s="828">
        <v>10918.24</v>
      </c>
      <c r="AT18" s="828">
        <v>12741.01</v>
      </c>
      <c r="AU18" s="828">
        <v>15879.09</v>
      </c>
      <c r="AV18" s="828">
        <v>16883.439999999999</v>
      </c>
      <c r="AW18" s="828">
        <v>9646.09</v>
      </c>
      <c r="AX18" s="828">
        <v>2376.5100000000002</v>
      </c>
      <c r="AY18" s="828">
        <v>20494.810000000001</v>
      </c>
      <c r="AZ18" s="828">
        <v>12178.06</v>
      </c>
      <c r="BA18" s="828">
        <v>15736.47</v>
      </c>
      <c r="BB18" s="828">
        <v>19780.64</v>
      </c>
      <c r="BC18" s="828">
        <v>6964.16</v>
      </c>
      <c r="BD18" s="828">
        <v>14978.8</v>
      </c>
      <c r="BE18" s="828">
        <v>11090.56</v>
      </c>
      <c r="BF18" s="828">
        <v>19409.14</v>
      </c>
      <c r="BG18" s="828">
        <v>14067.44</v>
      </c>
      <c r="BH18" s="828">
        <v>10653.91</v>
      </c>
      <c r="BI18" s="828">
        <v>16382.82</v>
      </c>
      <c r="BJ18" s="828">
        <v>12725.16</v>
      </c>
      <c r="BK18" s="828">
        <v>8715.1</v>
      </c>
      <c r="BL18" s="828">
        <v>3579.36</v>
      </c>
      <c r="BM18" s="828">
        <v>6882.17</v>
      </c>
      <c r="BN18" s="828">
        <v>11344.61</v>
      </c>
      <c r="BO18" s="828">
        <v>19006.66</v>
      </c>
      <c r="BP18" s="828">
        <v>7809.64</v>
      </c>
      <c r="BQ18" s="828">
        <v>18017.29</v>
      </c>
      <c r="BR18" s="828">
        <v>12483.52</v>
      </c>
      <c r="BS18" s="828">
        <v>9951.8700000000008</v>
      </c>
      <c r="BT18" s="828">
        <v>13282.75</v>
      </c>
      <c r="BU18" s="828">
        <v>18083.88</v>
      </c>
      <c r="BV18" s="828">
        <v>11731.74</v>
      </c>
      <c r="BW18" s="828">
        <v>7409.04</v>
      </c>
      <c r="BX18" s="828">
        <v>9656.93</v>
      </c>
      <c r="BY18" s="828">
        <v>5820.71</v>
      </c>
      <c r="BZ18" s="828">
        <v>16241.91</v>
      </c>
      <c r="CA18" s="828">
        <v>5178.99</v>
      </c>
      <c r="CB18" s="828">
        <v>9699.2999999999993</v>
      </c>
      <c r="CC18" s="828">
        <v>11889.24</v>
      </c>
      <c r="CD18" s="828">
        <v>17188.810000000001</v>
      </c>
      <c r="CE18" s="828">
        <v>17678.88</v>
      </c>
      <c r="CF18" s="828">
        <v>9591.2800000000007</v>
      </c>
      <c r="CG18" s="828">
        <v>9412.36</v>
      </c>
      <c r="CH18" s="828">
        <v>24160.87</v>
      </c>
      <c r="CI18" s="828">
        <v>18508.63</v>
      </c>
      <c r="CJ18" s="828">
        <v>13660.12</v>
      </c>
      <c r="CK18" s="828">
        <v>14220.15</v>
      </c>
      <c r="CL18" s="828">
        <v>9123.06</v>
      </c>
      <c r="CM18" s="828">
        <v>6297.12</v>
      </c>
      <c r="CN18" s="828">
        <v>13549.7</v>
      </c>
      <c r="CO18" s="828">
        <v>7321.29</v>
      </c>
      <c r="CP18" s="828">
        <v>11238.5</v>
      </c>
      <c r="CQ18" s="828">
        <v>17214.990000000002</v>
      </c>
      <c r="CR18" s="828">
        <v>9901.4</v>
      </c>
      <c r="CS18" s="828">
        <v>14948.91</v>
      </c>
      <c r="CT18" s="828">
        <v>9132.51</v>
      </c>
      <c r="CU18" s="828">
        <v>15353.86</v>
      </c>
      <c r="CV18" s="828">
        <v>10689.82</v>
      </c>
      <c r="CW18" s="828">
        <v>2848.41</v>
      </c>
      <c r="CX18" s="828">
        <v>12814.94</v>
      </c>
      <c r="CY18" s="828"/>
      <c r="CZ18" s="828">
        <v>20726.64</v>
      </c>
      <c r="DA18" s="828">
        <v>19720.419999999998</v>
      </c>
      <c r="DB18" s="828">
        <v>8899.92</v>
      </c>
      <c r="DC18" s="828">
        <v>17337.740000000002</v>
      </c>
      <c r="DD18" s="828">
        <v>15477.71</v>
      </c>
      <c r="DE18" s="828">
        <v>6674.29</v>
      </c>
      <c r="DF18" s="828">
        <v>8757.25</v>
      </c>
      <c r="DG18" s="828">
        <v>13555.11</v>
      </c>
      <c r="DH18" s="828">
        <v>9958.27</v>
      </c>
      <c r="DI18" s="828">
        <v>8716.32</v>
      </c>
      <c r="DJ18" s="828">
        <v>12993.84</v>
      </c>
      <c r="DK18" s="828">
        <v>12318.33</v>
      </c>
      <c r="DL18" s="828">
        <v>9325.6299999999992</v>
      </c>
      <c r="DM18" s="828">
        <v>1231.4100000000001</v>
      </c>
      <c r="DN18" s="828"/>
      <c r="DO18" s="828">
        <v>78579.67</v>
      </c>
      <c r="DP18" s="828">
        <v>56825.39</v>
      </c>
      <c r="DQ18" s="828">
        <v>41294.43</v>
      </c>
      <c r="DR18" s="828">
        <v>0</v>
      </c>
      <c r="DS18" s="828">
        <v>55329.91</v>
      </c>
      <c r="DT18" s="887">
        <v>75071.64</v>
      </c>
      <c r="DU18" s="828">
        <v>75097.990000000005</v>
      </c>
      <c r="DV18" s="828">
        <v>78855.69</v>
      </c>
      <c r="DW18" s="828">
        <v>96567.85</v>
      </c>
      <c r="DX18" s="828">
        <v>38160.29</v>
      </c>
      <c r="DY18" s="828">
        <v>62771.21</v>
      </c>
      <c r="DZ18" s="828">
        <v>10680.01</v>
      </c>
      <c r="EA18" s="828">
        <v>75929.789999999994</v>
      </c>
      <c r="EB18" s="828"/>
      <c r="EC18" s="828"/>
      <c r="ED18" s="926">
        <f>33558.6+3379.19</f>
        <v>36937.79</v>
      </c>
      <c r="EE18" s="829">
        <v>69013.62</v>
      </c>
      <c r="EF18" s="893">
        <v>11157.95</v>
      </c>
      <c r="EG18" s="828">
        <v>6735.74</v>
      </c>
      <c r="EH18" s="828">
        <v>9545.9599999999991</v>
      </c>
      <c r="EI18" s="828">
        <v>7772.66</v>
      </c>
      <c r="EJ18" s="828">
        <v>48688.62</v>
      </c>
      <c r="EK18" s="828">
        <v>33451.78</v>
      </c>
      <c r="EL18" s="829">
        <v>14884.35</v>
      </c>
      <c r="EM18" s="828">
        <v>19571.02</v>
      </c>
      <c r="EN18" s="828"/>
      <c r="EO18" s="828"/>
      <c r="EP18" s="828">
        <v>22964.29</v>
      </c>
      <c r="EQ18" s="829">
        <v>0</v>
      </c>
      <c r="ER18" s="829"/>
      <c r="ES18" s="828"/>
      <c r="ET18" s="829">
        <v>24101.91</v>
      </c>
      <c r="EU18" s="829">
        <v>16880.43</v>
      </c>
      <c r="EV18" s="828">
        <v>14975.89</v>
      </c>
      <c r="EW18" s="828">
        <v>16239.35</v>
      </c>
      <c r="EX18" s="828">
        <v>33862.980000000003</v>
      </c>
      <c r="EY18" s="828"/>
      <c r="EZ18" s="831">
        <f t="shared" si="0"/>
        <v>2488730.850000001</v>
      </c>
    </row>
    <row r="19" spans="1:156" x14ac:dyDescent="0.25">
      <c r="A19">
        <v>15</v>
      </c>
      <c r="B19" s="826">
        <v>12122</v>
      </c>
      <c r="C19" s="877"/>
      <c r="D19" s="828"/>
      <c r="E19" s="828">
        <v>29906.76</v>
      </c>
      <c r="F19" s="828"/>
      <c r="G19" s="828">
        <v>26382.240000000002</v>
      </c>
      <c r="H19" s="828"/>
      <c r="I19" s="828"/>
      <c r="J19" s="828"/>
      <c r="K19" s="828"/>
      <c r="L19" s="828"/>
      <c r="M19" s="828"/>
      <c r="N19" s="828"/>
      <c r="O19" s="828"/>
      <c r="P19" s="828">
        <v>4921.3</v>
      </c>
      <c r="Q19" s="828"/>
      <c r="R19" s="828"/>
      <c r="S19" s="828"/>
      <c r="T19" s="828">
        <v>23187.13</v>
      </c>
      <c r="U19" s="828">
        <v>52868.4</v>
      </c>
      <c r="V19" s="828"/>
      <c r="W19" s="828"/>
      <c r="X19" s="828"/>
      <c r="Y19" s="828"/>
      <c r="Z19" s="828"/>
      <c r="AA19" s="828">
        <v>12724.8</v>
      </c>
      <c r="AB19" s="828"/>
      <c r="AC19" s="828">
        <v>22372.62</v>
      </c>
      <c r="AD19" s="828">
        <v>77189.69</v>
      </c>
      <c r="AE19" s="828">
        <v>35411.040000000001</v>
      </c>
      <c r="AF19" s="828"/>
      <c r="AG19" s="828">
        <v>248230.77</v>
      </c>
      <c r="AH19" s="828"/>
      <c r="AI19" s="828">
        <v>28544.639999999999</v>
      </c>
      <c r="AJ19" s="828"/>
      <c r="AK19" s="828">
        <v>2590.21</v>
      </c>
      <c r="AL19" s="828">
        <v>17460.310000000001</v>
      </c>
      <c r="AM19" s="828"/>
      <c r="AN19" s="828"/>
      <c r="AO19" s="828">
        <v>7874.08</v>
      </c>
      <c r="AP19" s="828">
        <v>32552.880000000001</v>
      </c>
      <c r="AQ19" s="828">
        <v>31706.28</v>
      </c>
      <c r="AR19" s="828"/>
      <c r="AS19" s="828">
        <v>80021.14</v>
      </c>
      <c r="AT19" s="828"/>
      <c r="AU19" s="828"/>
      <c r="AV19" s="828"/>
      <c r="AW19" s="828"/>
      <c r="AX19" s="828"/>
      <c r="AY19" s="828">
        <v>59297.08</v>
      </c>
      <c r="AZ19" s="828">
        <v>50017.63</v>
      </c>
      <c r="BA19" s="828"/>
      <c r="BB19" s="828">
        <v>40478.04</v>
      </c>
      <c r="BC19" s="828"/>
      <c r="BD19" s="828"/>
      <c r="BE19" s="828">
        <v>62464.2</v>
      </c>
      <c r="BF19" s="828">
        <v>64008.12</v>
      </c>
      <c r="BG19" s="828"/>
      <c r="BH19" s="828"/>
      <c r="BI19" s="828"/>
      <c r="BJ19" s="828"/>
      <c r="BK19" s="828"/>
      <c r="BL19" s="828">
        <v>34723.08</v>
      </c>
      <c r="BM19" s="828"/>
      <c r="BN19" s="828">
        <v>31281.15</v>
      </c>
      <c r="BO19" s="828">
        <v>31252.080000000002</v>
      </c>
      <c r="BP19" s="828"/>
      <c r="BQ19" s="828">
        <v>19495.400000000001</v>
      </c>
      <c r="BR19" s="828">
        <v>106498.59</v>
      </c>
      <c r="BS19" s="828">
        <v>28328.880000000001</v>
      </c>
      <c r="BT19" s="828"/>
      <c r="BU19" s="828"/>
      <c r="BV19" s="828"/>
      <c r="BW19" s="828"/>
      <c r="BX19" s="828"/>
      <c r="BY19" s="828">
        <v>51070.2</v>
      </c>
      <c r="BZ19" s="828"/>
      <c r="CA19" s="828"/>
      <c r="CB19" s="828"/>
      <c r="CC19" s="828"/>
      <c r="CD19" s="828">
        <v>18758.52</v>
      </c>
      <c r="CE19" s="828"/>
      <c r="CF19" s="828">
        <v>29046.48</v>
      </c>
      <c r="CG19" s="828"/>
      <c r="CH19" s="828">
        <v>21961.52</v>
      </c>
      <c r="CI19" s="828">
        <v>11811.11</v>
      </c>
      <c r="CJ19" s="828"/>
      <c r="CK19" s="828"/>
      <c r="CL19" s="828"/>
      <c r="CM19" s="828">
        <v>11130.7</v>
      </c>
      <c r="CN19" s="828"/>
      <c r="CO19" s="828"/>
      <c r="CP19" s="828">
        <v>22614.63</v>
      </c>
      <c r="CQ19" s="828"/>
      <c r="CR19" s="828"/>
      <c r="CS19" s="828">
        <v>32020.080000000002</v>
      </c>
      <c r="CT19" s="828"/>
      <c r="CU19" s="828"/>
      <c r="CV19" s="828"/>
      <c r="CW19" s="828"/>
      <c r="CX19" s="828">
        <v>36206.15</v>
      </c>
      <c r="CY19" s="828"/>
      <c r="CZ19" s="828"/>
      <c r="DA19" s="828"/>
      <c r="DB19" s="828"/>
      <c r="DC19" s="828"/>
      <c r="DD19" s="828"/>
      <c r="DE19" s="828"/>
      <c r="DF19" s="828"/>
      <c r="DG19" s="828"/>
      <c r="DH19" s="828"/>
      <c r="DI19" s="828">
        <v>35274.839999999997</v>
      </c>
      <c r="DJ19" s="828"/>
      <c r="DK19" s="828"/>
      <c r="DL19" s="828"/>
      <c r="DM19" s="828"/>
      <c r="DN19" s="828"/>
      <c r="DO19" s="828">
        <v>135575.6</v>
      </c>
      <c r="DP19" s="828">
        <v>170684.29</v>
      </c>
      <c r="DQ19" s="828"/>
      <c r="DR19" s="828"/>
      <c r="DS19" s="828"/>
      <c r="DT19" s="887"/>
      <c r="DU19" s="828">
        <v>137304.01999999999</v>
      </c>
      <c r="DV19" s="828">
        <v>118529.05</v>
      </c>
      <c r="DW19" s="828">
        <v>81774.53</v>
      </c>
      <c r="DX19" s="828">
        <v>59868.09</v>
      </c>
      <c r="DY19" s="828">
        <v>366178.43</v>
      </c>
      <c r="DZ19" s="828"/>
      <c r="EA19" s="828">
        <v>70527.100000000006</v>
      </c>
      <c r="EB19" s="828"/>
      <c r="EC19" s="828"/>
      <c r="ED19" s="828">
        <v>249247.74</v>
      </c>
      <c r="EE19" s="829"/>
      <c r="EF19" s="893">
        <v>148954.9</v>
      </c>
      <c r="EG19" s="828"/>
      <c r="EH19" s="828">
        <v>35411.050000000003</v>
      </c>
      <c r="EI19" s="828">
        <v>20073.66</v>
      </c>
      <c r="EJ19" s="828"/>
      <c r="EK19" s="828"/>
      <c r="EL19" s="829">
        <v>87502.720000000001</v>
      </c>
      <c r="EM19" s="828">
        <v>51067.79</v>
      </c>
      <c r="EN19" s="828"/>
      <c r="EO19" s="828"/>
      <c r="EP19" s="828"/>
      <c r="EQ19" s="829"/>
      <c r="ER19" s="829"/>
      <c r="ES19" s="828"/>
      <c r="ET19" s="829"/>
      <c r="EU19" s="829"/>
      <c r="EV19" s="828">
        <v>69348.12</v>
      </c>
      <c r="EW19" s="828"/>
      <c r="EX19" s="828">
        <v>38122.03</v>
      </c>
      <c r="EY19" s="828"/>
      <c r="EZ19" s="831">
        <f t="shared" si="0"/>
        <v>3371851.89</v>
      </c>
    </row>
    <row r="20" spans="1:156" x14ac:dyDescent="0.25">
      <c r="A20">
        <v>16</v>
      </c>
      <c r="B20" s="826">
        <v>12123</v>
      </c>
      <c r="C20" s="877"/>
      <c r="D20" s="829"/>
      <c r="E20" s="828"/>
      <c r="F20" s="829"/>
      <c r="G20" s="828"/>
      <c r="H20" s="829"/>
      <c r="I20" s="829"/>
      <c r="J20" s="829"/>
      <c r="K20" s="829"/>
      <c r="L20" s="829"/>
      <c r="M20" s="829"/>
      <c r="N20" s="828"/>
      <c r="O20" s="828"/>
      <c r="P20" s="828"/>
      <c r="Q20" s="829"/>
      <c r="R20" s="829"/>
      <c r="S20" s="829"/>
      <c r="T20" s="828"/>
      <c r="U20" s="828"/>
      <c r="V20" s="829"/>
      <c r="W20" s="829"/>
      <c r="X20" s="829"/>
      <c r="Y20" s="829"/>
      <c r="Z20" s="828"/>
      <c r="AA20" s="828"/>
      <c r="AB20" s="829"/>
      <c r="AC20" s="828"/>
      <c r="AD20" s="828"/>
      <c r="AE20" s="828"/>
      <c r="AF20" s="829"/>
      <c r="AG20" s="828"/>
      <c r="AH20" s="829"/>
      <c r="AI20" s="828"/>
      <c r="AJ20" s="829"/>
      <c r="AK20" s="828"/>
      <c r="AL20" s="828"/>
      <c r="AM20" s="829"/>
      <c r="AN20" s="829"/>
      <c r="AO20" s="829"/>
      <c r="AP20" s="828"/>
      <c r="AQ20" s="828"/>
      <c r="AR20" s="829"/>
      <c r="AS20" s="828"/>
      <c r="AT20" s="829"/>
      <c r="AU20" s="829"/>
      <c r="AV20" s="829"/>
      <c r="AW20" s="829"/>
      <c r="AX20" s="829"/>
      <c r="AY20" s="828"/>
      <c r="AZ20" s="828"/>
      <c r="BA20" s="829"/>
      <c r="BB20" s="828"/>
      <c r="BC20" s="829"/>
      <c r="BD20" s="829"/>
      <c r="BE20" s="828"/>
      <c r="BF20" s="828"/>
      <c r="BG20" s="829"/>
      <c r="BH20" s="829"/>
      <c r="BI20" s="829"/>
      <c r="BJ20" s="829"/>
      <c r="BK20" s="829"/>
      <c r="BL20" s="828"/>
      <c r="BM20" s="829"/>
      <c r="BN20" s="828"/>
      <c r="BO20" s="828"/>
      <c r="BP20" s="829"/>
      <c r="BQ20" s="828"/>
      <c r="BR20" s="828"/>
      <c r="BS20" s="828"/>
      <c r="BT20" s="829"/>
      <c r="BU20" s="828"/>
      <c r="BV20" s="829"/>
      <c r="BW20" s="829"/>
      <c r="BX20" s="829"/>
      <c r="BY20" s="828"/>
      <c r="BZ20" s="829"/>
      <c r="CA20" s="828"/>
      <c r="CB20" s="829"/>
      <c r="CC20" s="829"/>
      <c r="CD20" s="828"/>
      <c r="CE20" s="828"/>
      <c r="CF20" s="828"/>
      <c r="CG20" s="829"/>
      <c r="CH20" s="828"/>
      <c r="CI20" s="829"/>
      <c r="CJ20" s="829"/>
      <c r="CK20" s="829"/>
      <c r="CL20" s="829"/>
      <c r="CM20" s="828"/>
      <c r="CN20" s="829"/>
      <c r="CO20" s="829"/>
      <c r="CP20" s="828"/>
      <c r="CQ20" s="829"/>
      <c r="CR20" s="829"/>
      <c r="CS20" s="828"/>
      <c r="CT20" s="829"/>
      <c r="CU20" s="829"/>
      <c r="CV20" s="829"/>
      <c r="CW20" s="829"/>
      <c r="CX20" s="828"/>
      <c r="CY20" s="829"/>
      <c r="CZ20" s="828"/>
      <c r="DA20" s="829"/>
      <c r="DB20" s="829"/>
      <c r="DC20" s="829"/>
      <c r="DD20" s="828"/>
      <c r="DE20" s="829"/>
      <c r="DF20" s="829"/>
      <c r="DG20" s="829"/>
      <c r="DH20" s="828"/>
      <c r="DI20" s="828"/>
      <c r="DJ20" s="829"/>
      <c r="DK20" s="829"/>
      <c r="DL20" s="829"/>
      <c r="DM20" s="829"/>
      <c r="DN20" s="828"/>
      <c r="DO20" s="829"/>
      <c r="DP20" s="828"/>
      <c r="DQ20" s="828"/>
      <c r="DR20" s="828"/>
      <c r="DS20" s="829"/>
      <c r="DT20" s="829"/>
      <c r="DU20" s="829"/>
      <c r="DV20" s="828"/>
      <c r="DW20" s="828"/>
      <c r="DX20" s="828"/>
      <c r="DY20" s="828"/>
      <c r="DZ20" s="828"/>
      <c r="EA20" s="828"/>
      <c r="EB20" s="829"/>
      <c r="EC20" s="828"/>
      <c r="ED20" s="829">
        <v>14242.75</v>
      </c>
      <c r="EE20" s="829"/>
      <c r="EF20" s="828"/>
      <c r="EG20" s="829"/>
      <c r="EH20" s="828"/>
      <c r="EI20" s="829"/>
      <c r="EJ20" s="828"/>
      <c r="EK20" s="828"/>
      <c r="EL20" s="829"/>
      <c r="EM20" s="829"/>
      <c r="EN20" s="828"/>
      <c r="EO20" s="828"/>
      <c r="EP20" s="828"/>
      <c r="EQ20" s="829"/>
      <c r="ER20" s="829"/>
      <c r="ES20" s="829"/>
      <c r="ET20" s="829"/>
      <c r="EU20" s="829"/>
      <c r="EV20" s="829"/>
      <c r="EW20" s="829"/>
      <c r="EX20" s="828"/>
      <c r="EY20" s="828"/>
      <c r="EZ20" s="831">
        <f t="shared" si="0"/>
        <v>14242.75</v>
      </c>
    </row>
    <row r="21" spans="1:156" x14ac:dyDescent="0.25">
      <c r="A21">
        <v>17</v>
      </c>
      <c r="B21" s="826">
        <v>12125</v>
      </c>
      <c r="C21" s="877"/>
      <c r="D21" s="829"/>
      <c r="E21" s="829"/>
      <c r="F21" s="829"/>
      <c r="G21" s="829"/>
      <c r="H21" s="829"/>
      <c r="I21" s="829"/>
      <c r="J21" s="829"/>
      <c r="K21" s="829"/>
      <c r="L21" s="829"/>
      <c r="M21" s="829"/>
      <c r="N21" s="829"/>
      <c r="O21" s="829"/>
      <c r="P21" s="829"/>
      <c r="Q21" s="829"/>
      <c r="R21" s="829"/>
      <c r="S21" s="829"/>
      <c r="T21" s="829"/>
      <c r="U21" s="829"/>
      <c r="V21" s="829"/>
      <c r="W21" s="829"/>
      <c r="X21" s="829"/>
      <c r="Y21" s="829"/>
      <c r="Z21" s="829"/>
      <c r="AA21" s="829">
        <v>56657.760000000002</v>
      </c>
      <c r="AB21" s="829"/>
      <c r="AC21" s="829"/>
      <c r="AD21" s="829"/>
      <c r="AE21" s="829"/>
      <c r="AF21" s="829">
        <v>25616.06</v>
      </c>
      <c r="AG21" s="829"/>
      <c r="AH21" s="829"/>
      <c r="AI21" s="829"/>
      <c r="AJ21" s="829"/>
      <c r="AK21" s="829"/>
      <c r="AL21" s="829"/>
      <c r="AM21" s="829"/>
      <c r="AN21" s="829"/>
      <c r="AO21" s="829"/>
      <c r="AP21" s="829"/>
      <c r="AQ21" s="829"/>
      <c r="AR21" s="829"/>
      <c r="AS21" s="829"/>
      <c r="AT21" s="829"/>
      <c r="AU21" s="829"/>
      <c r="AV21" s="829"/>
      <c r="AW21" s="829"/>
      <c r="AX21" s="829"/>
      <c r="AY21" s="829"/>
      <c r="AZ21" s="829">
        <v>9215.8799999999992</v>
      </c>
      <c r="BA21" s="829"/>
      <c r="BB21" s="829"/>
      <c r="BC21" s="829"/>
      <c r="BD21" s="829"/>
      <c r="BE21" s="829"/>
      <c r="BF21" s="829"/>
      <c r="BG21" s="829"/>
      <c r="BH21" s="829"/>
      <c r="BI21" s="829"/>
      <c r="BJ21" s="829"/>
      <c r="BK21" s="829">
        <v>23194.080000000002</v>
      </c>
      <c r="BL21" s="829"/>
      <c r="BM21" s="829">
        <v>6983.82</v>
      </c>
      <c r="BN21" s="829"/>
      <c r="BO21" s="829"/>
      <c r="BP21" s="829"/>
      <c r="BQ21" s="829"/>
      <c r="BR21" s="829"/>
      <c r="BS21" s="829"/>
      <c r="BT21" s="829"/>
      <c r="BU21" s="829"/>
      <c r="BV21" s="829"/>
      <c r="BW21" s="829"/>
      <c r="BX21" s="829"/>
      <c r="BY21" s="829"/>
      <c r="BZ21" s="829"/>
      <c r="CA21" s="829"/>
      <c r="CB21" s="829"/>
      <c r="CC21" s="829"/>
      <c r="CD21" s="829"/>
      <c r="CE21" s="829"/>
      <c r="CF21" s="829"/>
      <c r="CG21" s="829"/>
      <c r="CH21" s="829"/>
      <c r="CI21" s="829"/>
      <c r="CJ21" s="829"/>
      <c r="CK21" s="829"/>
      <c r="CL21" s="829"/>
      <c r="CM21" s="829">
        <v>18830.36</v>
      </c>
      <c r="CN21" s="829"/>
      <c r="CO21" s="829"/>
      <c r="CP21" s="829"/>
      <c r="CQ21" s="829"/>
      <c r="CR21" s="829"/>
      <c r="CS21" s="829"/>
      <c r="CT21" s="829"/>
      <c r="CU21" s="829"/>
      <c r="CV21" s="829"/>
      <c r="CW21" s="829"/>
      <c r="CX21" s="829"/>
      <c r="CY21" s="829"/>
      <c r="CZ21" s="829"/>
      <c r="DA21" s="829"/>
      <c r="DB21" s="829"/>
      <c r="DC21" s="829"/>
      <c r="DD21" s="829"/>
      <c r="DE21" s="829"/>
      <c r="DF21" s="829"/>
      <c r="DG21" s="829"/>
      <c r="DH21" s="829"/>
      <c r="DI21" s="829"/>
      <c r="DJ21" s="829"/>
      <c r="DK21" s="829"/>
      <c r="DL21" s="829"/>
      <c r="DM21" s="829"/>
      <c r="DN21" s="829"/>
      <c r="DO21" s="829">
        <v>155481.29999999999</v>
      </c>
      <c r="DP21" s="829">
        <v>112527.43</v>
      </c>
      <c r="DQ21" s="829">
        <v>71396.41</v>
      </c>
      <c r="DR21" s="829"/>
      <c r="DS21" s="829">
        <v>116451.23</v>
      </c>
      <c r="DT21" s="829">
        <v>235778.69</v>
      </c>
      <c r="DU21" s="829"/>
      <c r="DV21" s="829">
        <v>29527.83</v>
      </c>
      <c r="DW21" s="829">
        <v>189302.39999999999</v>
      </c>
      <c r="DX21" s="829">
        <v>179138.22</v>
      </c>
      <c r="DY21" s="829"/>
      <c r="DZ21" s="829"/>
      <c r="EA21" s="829">
        <v>23377.91</v>
      </c>
      <c r="EB21" s="829"/>
      <c r="EC21" s="829"/>
      <c r="ED21" s="829">
        <v>214.05</v>
      </c>
      <c r="EE21" s="829"/>
      <c r="EF21" s="828">
        <v>4605.82</v>
      </c>
      <c r="EG21" s="829"/>
      <c r="EH21" s="829"/>
      <c r="EI21" s="829"/>
      <c r="EJ21" s="829"/>
      <c r="EK21" s="829"/>
      <c r="EL21" s="829">
        <v>34219.29</v>
      </c>
      <c r="EM21" s="829"/>
      <c r="EN21" s="829"/>
      <c r="EO21" s="829"/>
      <c r="EP21" s="829"/>
      <c r="EQ21" s="829"/>
      <c r="ER21" s="829"/>
      <c r="ES21" s="829"/>
      <c r="ET21" s="829"/>
      <c r="EU21" s="829">
        <v>1465.44</v>
      </c>
      <c r="EV21" s="829"/>
      <c r="EW21" s="829">
        <v>26845.08</v>
      </c>
      <c r="EX21" s="829"/>
      <c r="EY21" s="829"/>
      <c r="EZ21" s="831">
        <f t="shared" si="0"/>
        <v>1320829.06</v>
      </c>
    </row>
    <row r="22" spans="1:156" x14ac:dyDescent="0.25">
      <c r="A22">
        <v>18</v>
      </c>
      <c r="B22" s="826">
        <v>12127</v>
      </c>
      <c r="C22" s="877"/>
      <c r="D22" s="829">
        <v>110123.64</v>
      </c>
      <c r="E22" s="829">
        <v>179690.83</v>
      </c>
      <c r="F22" s="829">
        <v>35411.040000000001</v>
      </c>
      <c r="G22" s="829">
        <v>144880.47</v>
      </c>
      <c r="H22" s="829">
        <v>426404.58</v>
      </c>
      <c r="I22" s="829"/>
      <c r="J22" s="829">
        <v>253790.98</v>
      </c>
      <c r="K22" s="829"/>
      <c r="L22" s="829"/>
      <c r="M22" s="829"/>
      <c r="N22" s="829">
        <v>43851.29</v>
      </c>
      <c r="O22" s="829">
        <v>38899.64</v>
      </c>
      <c r="P22" s="829"/>
      <c r="Q22" s="829"/>
      <c r="R22" s="829"/>
      <c r="S22" s="829"/>
      <c r="T22" s="829"/>
      <c r="U22" s="829"/>
      <c r="V22" s="829">
        <v>62754.92</v>
      </c>
      <c r="W22" s="829"/>
      <c r="X22" s="829">
        <v>12908.63</v>
      </c>
      <c r="Y22" s="829"/>
      <c r="Z22" s="829"/>
      <c r="AA22" s="828">
        <v>22764.74</v>
      </c>
      <c r="AB22" s="829"/>
      <c r="AC22" s="829"/>
      <c r="AD22" s="829">
        <v>21575.040000000001</v>
      </c>
      <c r="AE22" s="829">
        <v>26845.08</v>
      </c>
      <c r="AF22" s="828"/>
      <c r="AG22" s="829"/>
      <c r="AH22" s="829">
        <v>31192.79</v>
      </c>
      <c r="AI22" s="829">
        <v>21122.09</v>
      </c>
      <c r="AJ22" s="829">
        <v>33633.71</v>
      </c>
      <c r="AK22" s="829">
        <v>23194.080000000002</v>
      </c>
      <c r="AL22" s="829"/>
      <c r="AM22" s="828">
        <v>46388.160000000003</v>
      </c>
      <c r="AN22" s="829">
        <v>110686.32</v>
      </c>
      <c r="AO22" s="829"/>
      <c r="AP22" s="829"/>
      <c r="AQ22" s="829"/>
      <c r="AR22" s="829"/>
      <c r="AS22" s="829"/>
      <c r="AT22" s="829">
        <v>23194.080000000002</v>
      </c>
      <c r="AU22" s="829">
        <v>52838.27</v>
      </c>
      <c r="AV22" s="829">
        <v>28081.93</v>
      </c>
      <c r="AW22" s="829"/>
      <c r="AX22" s="829">
        <v>23194.080000000002</v>
      </c>
      <c r="AY22" s="829"/>
      <c r="AZ22" s="828">
        <v>176605.03</v>
      </c>
      <c r="BA22" s="829">
        <v>115665.95</v>
      </c>
      <c r="BB22" s="829"/>
      <c r="BC22" s="829">
        <v>49158.44</v>
      </c>
      <c r="BD22" s="829">
        <v>93165.79</v>
      </c>
      <c r="BE22" s="829"/>
      <c r="BF22" s="829">
        <v>0</v>
      </c>
      <c r="BG22" s="829"/>
      <c r="BH22" s="829"/>
      <c r="BI22" s="829"/>
      <c r="BJ22" s="829">
        <v>26845.08</v>
      </c>
      <c r="BK22" s="828">
        <v>24259.08</v>
      </c>
      <c r="BL22" s="829"/>
      <c r="BM22" s="828"/>
      <c r="BN22" s="829">
        <v>6230</v>
      </c>
      <c r="BO22" s="829">
        <v>53690.16</v>
      </c>
      <c r="BP22" s="829">
        <v>43732.65</v>
      </c>
      <c r="BQ22" s="829">
        <v>123831.64</v>
      </c>
      <c r="BR22" s="829"/>
      <c r="BS22" s="829">
        <v>26845.08</v>
      </c>
      <c r="BT22" s="829"/>
      <c r="BU22" s="829">
        <v>58867.17</v>
      </c>
      <c r="BV22" s="829">
        <v>18555.240000000002</v>
      </c>
      <c r="BW22" s="829">
        <v>46401.58</v>
      </c>
      <c r="BX22" s="829">
        <v>21129.26</v>
      </c>
      <c r="BY22" s="829">
        <v>19303.79</v>
      </c>
      <c r="BZ22" s="829"/>
      <c r="CA22" s="829">
        <v>10709.4</v>
      </c>
      <c r="CB22" s="829">
        <v>79122.48</v>
      </c>
      <c r="CC22" s="829"/>
      <c r="CD22" s="829">
        <v>104696.4</v>
      </c>
      <c r="CE22" s="829">
        <v>26759.16</v>
      </c>
      <c r="CF22" s="829"/>
      <c r="CG22" s="829"/>
      <c r="CH22" s="829">
        <v>177305.76</v>
      </c>
      <c r="CI22" s="829"/>
      <c r="CJ22" s="829"/>
      <c r="CK22" s="829">
        <v>13666.2</v>
      </c>
      <c r="CL22" s="829"/>
      <c r="CM22" s="828">
        <v>23745.66</v>
      </c>
      <c r="CN22" s="829">
        <v>11462.5</v>
      </c>
      <c r="CO22" s="829">
        <v>12764.28</v>
      </c>
      <c r="CP22" s="829"/>
      <c r="CQ22" s="829">
        <v>43150.080000000002</v>
      </c>
      <c r="CR22" s="829"/>
      <c r="CS22" s="829">
        <v>20294.759999999998</v>
      </c>
      <c r="CT22" s="829">
        <v>11956.48</v>
      </c>
      <c r="CU22" s="829"/>
      <c r="CV22" s="829">
        <v>26845.08</v>
      </c>
      <c r="CW22" s="829">
        <v>19360.57</v>
      </c>
      <c r="CX22" s="829">
        <v>25739.85</v>
      </c>
      <c r="CY22" s="829"/>
      <c r="CZ22" s="829">
        <v>20034.599999999999</v>
      </c>
      <c r="DA22" s="829"/>
      <c r="DB22" s="829"/>
      <c r="DC22" s="828"/>
      <c r="DD22" s="829"/>
      <c r="DE22" s="829"/>
      <c r="DF22" s="829"/>
      <c r="DG22" s="829">
        <v>47429.919999999998</v>
      </c>
      <c r="DH22" s="829"/>
      <c r="DI22" s="829">
        <v>12945</v>
      </c>
      <c r="DJ22" s="829"/>
      <c r="DK22" s="829">
        <v>45554.16</v>
      </c>
      <c r="DL22" s="829">
        <v>44615.74</v>
      </c>
      <c r="DM22" s="829">
        <v>28711.19</v>
      </c>
      <c r="DN22" s="829"/>
      <c r="DO22" s="828">
        <v>17255.07</v>
      </c>
      <c r="DP22" s="828"/>
      <c r="DQ22" s="828"/>
      <c r="DR22" s="828"/>
      <c r="DS22" s="828"/>
      <c r="DT22" s="829">
        <v>315008.53999999998</v>
      </c>
      <c r="DU22" s="828"/>
      <c r="DV22" s="828"/>
      <c r="DW22" s="829"/>
      <c r="DX22" s="828"/>
      <c r="DY22" s="828"/>
      <c r="DZ22" s="828"/>
      <c r="EA22" s="829"/>
      <c r="EB22" s="829"/>
      <c r="EC22" s="828"/>
      <c r="ED22" s="829"/>
      <c r="EE22" s="829"/>
      <c r="EF22" s="829"/>
      <c r="EG22" s="829"/>
      <c r="EH22" s="828"/>
      <c r="EI22" s="829"/>
      <c r="EJ22" s="829"/>
      <c r="EK22" s="829"/>
      <c r="EL22" s="829"/>
      <c r="EM22" s="829"/>
      <c r="EN22" s="829"/>
      <c r="EO22" s="828"/>
      <c r="EP22" s="829"/>
      <c r="EQ22" s="829"/>
      <c r="ER22" s="829"/>
      <c r="ES22" s="829"/>
      <c r="ET22" s="829"/>
      <c r="EU22" s="829"/>
      <c r="EV22" s="829"/>
      <c r="EW22" s="828"/>
      <c r="EX22" s="829"/>
      <c r="EY22" s="828"/>
      <c r="EZ22" s="831">
        <f t="shared" si="0"/>
        <v>3816845.2100000004</v>
      </c>
    </row>
    <row r="23" spans="1:156" x14ac:dyDescent="0.25">
      <c r="A23">
        <v>19</v>
      </c>
      <c r="B23" s="826">
        <v>12128</v>
      </c>
      <c r="C23" s="877"/>
      <c r="D23" s="829"/>
      <c r="E23" s="829"/>
      <c r="F23" s="829"/>
      <c r="G23" s="829"/>
      <c r="H23" s="829"/>
      <c r="I23" s="829">
        <v>13927.32</v>
      </c>
      <c r="J23" s="829"/>
      <c r="K23" s="829"/>
      <c r="L23" s="829"/>
      <c r="M23" s="829">
        <v>1950</v>
      </c>
      <c r="N23" s="829">
        <v>7413.72</v>
      </c>
      <c r="O23" s="829"/>
      <c r="P23" s="829"/>
      <c r="Q23" s="829"/>
      <c r="R23" s="829"/>
      <c r="S23" s="829"/>
      <c r="T23" s="829"/>
      <c r="U23" s="829"/>
      <c r="V23" s="829"/>
      <c r="W23" s="829"/>
      <c r="X23" s="829"/>
      <c r="Y23" s="829"/>
      <c r="Z23" s="829"/>
      <c r="AA23" s="829"/>
      <c r="AB23" s="829"/>
      <c r="AC23" s="829"/>
      <c r="AD23" s="829"/>
      <c r="AE23" s="829"/>
      <c r="AF23" s="829"/>
      <c r="AG23" s="829">
        <v>2205</v>
      </c>
      <c r="AH23" s="829"/>
      <c r="AI23" s="829"/>
      <c r="AJ23" s="829"/>
      <c r="AK23" s="829"/>
      <c r="AL23" s="829"/>
      <c r="AM23" s="829"/>
      <c r="AN23" s="829"/>
      <c r="AO23" s="829"/>
      <c r="AP23" s="829"/>
      <c r="AQ23" s="829"/>
      <c r="AR23" s="829"/>
      <c r="AS23" s="829"/>
      <c r="AT23" s="829"/>
      <c r="AU23" s="829"/>
      <c r="AV23" s="829"/>
      <c r="AW23" s="829"/>
      <c r="AX23" s="829"/>
      <c r="AY23" s="829">
        <v>22600.32</v>
      </c>
      <c r="AZ23" s="829"/>
      <c r="BA23" s="829">
        <v>22798.080000000002</v>
      </c>
      <c r="BB23" s="829"/>
      <c r="BC23" s="829"/>
      <c r="BD23" s="829"/>
      <c r="BE23" s="829"/>
      <c r="BF23" s="829"/>
      <c r="BG23" s="829"/>
      <c r="BH23" s="829"/>
      <c r="BI23" s="829"/>
      <c r="BJ23" s="829"/>
      <c r="BK23" s="829"/>
      <c r="BL23" s="829"/>
      <c r="BM23" s="829"/>
      <c r="BN23" s="829"/>
      <c r="BO23" s="829"/>
      <c r="BP23" s="829"/>
      <c r="BQ23" s="829"/>
      <c r="BR23" s="829"/>
      <c r="BS23" s="829"/>
      <c r="BT23" s="829"/>
      <c r="BU23" s="829"/>
      <c r="BV23" s="829"/>
      <c r="BW23" s="829">
        <v>24054</v>
      </c>
      <c r="BX23" s="829"/>
      <c r="BY23" s="829"/>
      <c r="BZ23" s="829"/>
      <c r="CA23" s="829"/>
      <c r="CB23" s="829"/>
      <c r="CC23" s="829"/>
      <c r="CD23" s="829">
        <v>25409.040000000001</v>
      </c>
      <c r="CE23" s="829"/>
      <c r="CF23" s="829"/>
      <c r="CG23" s="829"/>
      <c r="CH23" s="829"/>
      <c r="CI23" s="829"/>
      <c r="CJ23" s="829">
        <v>23194.080000000002</v>
      </c>
      <c r="CK23" s="829"/>
      <c r="CL23" s="829"/>
      <c r="CM23" s="829"/>
      <c r="CN23" s="829"/>
      <c r="CO23" s="829"/>
      <c r="CP23" s="829">
        <v>22777.08</v>
      </c>
      <c r="CQ23" s="829">
        <v>10384.08</v>
      </c>
      <c r="CR23" s="829"/>
      <c r="CS23" s="829"/>
      <c r="CT23" s="829"/>
      <c r="CU23" s="829"/>
      <c r="CV23" s="829"/>
      <c r="CW23" s="829"/>
      <c r="CX23" s="829"/>
      <c r="CY23" s="829"/>
      <c r="CZ23" s="829"/>
      <c r="DA23" s="829"/>
      <c r="DB23" s="829"/>
      <c r="DC23" s="829"/>
      <c r="DD23" s="829"/>
      <c r="DE23" s="829"/>
      <c r="DF23" s="829"/>
      <c r="DG23" s="829"/>
      <c r="DH23" s="829"/>
      <c r="DI23" s="829"/>
      <c r="DJ23" s="829"/>
      <c r="DK23" s="829"/>
      <c r="DL23" s="829"/>
      <c r="DM23" s="829"/>
      <c r="DN23" s="829"/>
      <c r="DO23" s="829"/>
      <c r="DP23" s="828"/>
      <c r="DQ23" s="829"/>
      <c r="DR23" s="829"/>
      <c r="DS23" s="829"/>
      <c r="DT23" s="829"/>
      <c r="DU23" s="829">
        <v>39044.29</v>
      </c>
      <c r="DV23" s="829"/>
      <c r="DW23" s="829">
        <v>19939.009999999998</v>
      </c>
      <c r="DX23" s="829">
        <v>9621.4699999999993</v>
      </c>
      <c r="DY23" s="829"/>
      <c r="DZ23" s="829"/>
      <c r="EA23" s="829"/>
      <c r="EB23" s="829"/>
      <c r="EC23" s="829"/>
      <c r="ED23" s="829">
        <v>4013.2</v>
      </c>
      <c r="EE23" s="829"/>
      <c r="EF23" s="829"/>
      <c r="EG23" s="829"/>
      <c r="EH23" s="829"/>
      <c r="EI23" s="829"/>
      <c r="EJ23" s="829"/>
      <c r="EK23" s="829"/>
      <c r="EL23" s="829"/>
      <c r="EM23" s="829">
        <v>4650.6899999999996</v>
      </c>
      <c r="EN23" s="829"/>
      <c r="EO23" s="829"/>
      <c r="EP23" s="829"/>
      <c r="EQ23" s="829"/>
      <c r="ER23" s="829"/>
      <c r="ES23" s="829"/>
      <c r="ET23" s="829"/>
      <c r="EU23" s="829"/>
      <c r="EV23" s="829"/>
      <c r="EW23" s="829"/>
      <c r="EX23" s="829"/>
      <c r="EY23" s="829"/>
      <c r="EZ23" s="831">
        <f t="shared" si="0"/>
        <v>253981.38000000003</v>
      </c>
    </row>
    <row r="24" spans="1:156" x14ac:dyDescent="0.25">
      <c r="A24">
        <v>20</v>
      </c>
      <c r="B24" s="826">
        <v>12322</v>
      </c>
      <c r="C24" s="877"/>
      <c r="D24" s="828"/>
      <c r="E24" s="828"/>
      <c r="F24" s="828"/>
      <c r="G24" s="828"/>
      <c r="H24" s="828"/>
      <c r="I24" s="829"/>
      <c r="J24" s="828"/>
      <c r="K24" s="829"/>
      <c r="L24" s="829"/>
      <c r="M24" s="829">
        <v>235.38</v>
      </c>
      <c r="N24" s="828"/>
      <c r="O24" s="828"/>
      <c r="P24" s="829"/>
      <c r="Q24" s="829"/>
      <c r="R24" s="829"/>
      <c r="S24" s="829"/>
      <c r="T24" s="829">
        <v>443.46</v>
      </c>
      <c r="U24" s="829"/>
      <c r="V24" s="828"/>
      <c r="W24" s="829"/>
      <c r="X24" s="828"/>
      <c r="Y24" s="829"/>
      <c r="Z24" s="829"/>
      <c r="AA24" s="828">
        <v>356.03</v>
      </c>
      <c r="AB24" s="829"/>
      <c r="AC24" s="829">
        <v>62.74</v>
      </c>
      <c r="AD24" s="828">
        <v>97.3</v>
      </c>
      <c r="AE24" s="828"/>
      <c r="AF24" s="829"/>
      <c r="AG24" s="829">
        <v>11630.56</v>
      </c>
      <c r="AH24" s="828"/>
      <c r="AI24" s="828"/>
      <c r="AJ24" s="828"/>
      <c r="AK24" s="828"/>
      <c r="AL24" s="829"/>
      <c r="AM24" s="828"/>
      <c r="AN24" s="828"/>
      <c r="AO24" s="829"/>
      <c r="AP24" s="829"/>
      <c r="AQ24" s="829"/>
      <c r="AR24" s="829"/>
      <c r="AS24" s="829">
        <v>49.7</v>
      </c>
      <c r="AT24" s="828"/>
      <c r="AU24" s="828"/>
      <c r="AV24" s="828"/>
      <c r="AW24" s="829"/>
      <c r="AX24" s="828"/>
      <c r="AY24" s="829"/>
      <c r="AZ24" s="828"/>
      <c r="BA24" s="828"/>
      <c r="BB24" s="828"/>
      <c r="BC24" s="828"/>
      <c r="BD24" s="828"/>
      <c r="BE24" s="829"/>
      <c r="BF24" s="828"/>
      <c r="BG24" s="829"/>
      <c r="BH24" s="829"/>
      <c r="BI24" s="829"/>
      <c r="BJ24" s="828"/>
      <c r="BK24" s="828"/>
      <c r="BL24" s="829"/>
      <c r="BM24" s="829"/>
      <c r="BN24" s="828"/>
      <c r="BO24" s="828">
        <v>11.73</v>
      </c>
      <c r="BP24" s="828"/>
      <c r="BQ24" s="828"/>
      <c r="BR24" s="829">
        <v>830.96</v>
      </c>
      <c r="BS24" s="828"/>
      <c r="BT24" s="829"/>
      <c r="BU24" s="828"/>
      <c r="BV24" s="828"/>
      <c r="BW24" s="828"/>
      <c r="BX24" s="828"/>
      <c r="BY24" s="828"/>
      <c r="BZ24" s="829"/>
      <c r="CA24" s="828"/>
      <c r="CB24" s="828"/>
      <c r="CC24" s="829"/>
      <c r="CD24" s="828"/>
      <c r="CE24" s="828"/>
      <c r="CF24" s="829"/>
      <c r="CG24" s="829"/>
      <c r="CH24" s="828"/>
      <c r="CI24" s="829"/>
      <c r="CJ24" s="829"/>
      <c r="CK24" s="828"/>
      <c r="CL24" s="829"/>
      <c r="CM24" s="828"/>
      <c r="CN24" s="828"/>
      <c r="CO24" s="828"/>
      <c r="CP24" s="829"/>
      <c r="CQ24" s="828"/>
      <c r="CR24" s="829"/>
      <c r="CS24" s="828"/>
      <c r="CT24" s="828"/>
      <c r="CU24" s="829"/>
      <c r="CV24" s="828"/>
      <c r="CW24" s="828"/>
      <c r="CX24" s="828"/>
      <c r="CY24" s="829"/>
      <c r="CZ24" s="828"/>
      <c r="DA24" s="829"/>
      <c r="DB24" s="829"/>
      <c r="DC24" s="829"/>
      <c r="DD24" s="829"/>
      <c r="DE24" s="829"/>
      <c r="DF24" s="829"/>
      <c r="DG24" s="828"/>
      <c r="DH24" s="829"/>
      <c r="DI24" s="828"/>
      <c r="DJ24" s="829"/>
      <c r="DK24" s="828"/>
      <c r="DL24" s="828"/>
      <c r="DM24" s="828"/>
      <c r="DN24" s="828"/>
      <c r="DO24" s="829">
        <v>34.520000000000003</v>
      </c>
      <c r="DP24" s="829">
        <v>568.84</v>
      </c>
      <c r="DQ24" s="829"/>
      <c r="DR24" s="829"/>
      <c r="DS24" s="829"/>
      <c r="DT24" s="829"/>
      <c r="DU24" s="829">
        <v>363.57</v>
      </c>
      <c r="DV24" s="828">
        <v>204.31</v>
      </c>
      <c r="DW24" s="829">
        <v>36.25</v>
      </c>
      <c r="DX24" s="829"/>
      <c r="DY24" s="829"/>
      <c r="DZ24" s="829"/>
      <c r="EA24" s="829">
        <v>290.89</v>
      </c>
      <c r="EB24" s="829"/>
      <c r="EC24" s="829"/>
      <c r="ED24" s="829">
        <v>6065.95</v>
      </c>
      <c r="EE24" s="829"/>
      <c r="EF24" s="829"/>
      <c r="EG24" s="829"/>
      <c r="EH24" s="829"/>
      <c r="EI24" s="829"/>
      <c r="EJ24" s="829"/>
      <c r="EK24" s="829"/>
      <c r="EL24" s="829">
        <v>277.87</v>
      </c>
      <c r="EM24" s="829"/>
      <c r="EN24" s="828"/>
      <c r="EO24" s="829"/>
      <c r="EP24" s="829"/>
      <c r="EQ24" s="829"/>
      <c r="ER24" s="829"/>
      <c r="ES24" s="829"/>
      <c r="ET24" s="829"/>
      <c r="EU24" s="829"/>
      <c r="EV24" s="829"/>
      <c r="EW24" s="829"/>
      <c r="EX24" s="829"/>
      <c r="EY24" s="829"/>
      <c r="EZ24" s="831">
        <f t="shared" si="0"/>
        <v>21560.059999999998</v>
      </c>
    </row>
    <row r="25" spans="1:156" x14ac:dyDescent="0.25">
      <c r="A25">
        <v>21</v>
      </c>
      <c r="B25" s="826">
        <v>12323</v>
      </c>
      <c r="C25" s="877"/>
      <c r="D25" s="829"/>
      <c r="E25" s="829"/>
      <c r="F25" s="829"/>
      <c r="G25" s="829"/>
      <c r="H25" s="829"/>
      <c r="I25" s="828"/>
      <c r="J25" s="829"/>
      <c r="K25" s="829"/>
      <c r="L25" s="829"/>
      <c r="M25" s="828"/>
      <c r="N25" s="828"/>
      <c r="O25" s="829"/>
      <c r="P25" s="829"/>
      <c r="Q25" s="829"/>
      <c r="R25" s="829"/>
      <c r="S25" s="829"/>
      <c r="T25" s="829"/>
      <c r="U25" s="829"/>
      <c r="V25" s="829"/>
      <c r="W25" s="829"/>
      <c r="X25" s="829"/>
      <c r="Y25" s="829"/>
      <c r="Z25" s="829"/>
      <c r="AA25" s="829"/>
      <c r="AB25" s="829"/>
      <c r="AC25" s="829"/>
      <c r="AD25" s="829"/>
      <c r="AE25" s="829"/>
      <c r="AF25" s="829"/>
      <c r="AG25" s="828"/>
      <c r="AH25" s="829"/>
      <c r="AI25" s="829"/>
      <c r="AJ25" s="829"/>
      <c r="AK25" s="829"/>
      <c r="AL25" s="829"/>
      <c r="AM25" s="829"/>
      <c r="AN25" s="829"/>
      <c r="AO25" s="829"/>
      <c r="AP25" s="829"/>
      <c r="AQ25" s="829"/>
      <c r="AR25" s="829"/>
      <c r="AS25" s="829"/>
      <c r="AT25" s="829"/>
      <c r="AU25" s="829"/>
      <c r="AV25" s="829"/>
      <c r="AW25" s="829"/>
      <c r="AX25" s="829"/>
      <c r="AY25" s="828"/>
      <c r="AZ25" s="829"/>
      <c r="BA25" s="828"/>
      <c r="BB25" s="829"/>
      <c r="BC25" s="829"/>
      <c r="BD25" s="829"/>
      <c r="BE25" s="829"/>
      <c r="BF25" s="829"/>
      <c r="BG25" s="829"/>
      <c r="BH25" s="829"/>
      <c r="BI25" s="829"/>
      <c r="BJ25" s="829"/>
      <c r="BK25" s="829"/>
      <c r="BL25" s="829"/>
      <c r="BM25" s="829"/>
      <c r="BN25" s="829"/>
      <c r="BO25" s="829"/>
      <c r="BP25" s="829"/>
      <c r="BQ25" s="829"/>
      <c r="BR25" s="829"/>
      <c r="BS25" s="829"/>
      <c r="BT25" s="829"/>
      <c r="BU25" s="829"/>
      <c r="BV25" s="829"/>
      <c r="BW25" s="828"/>
      <c r="BX25" s="829"/>
      <c r="BY25" s="829"/>
      <c r="BZ25" s="829"/>
      <c r="CA25" s="829"/>
      <c r="CB25" s="829"/>
      <c r="CC25" s="829"/>
      <c r="CD25" s="828"/>
      <c r="CE25" s="829"/>
      <c r="CF25" s="829"/>
      <c r="CG25" s="829"/>
      <c r="CH25" s="829"/>
      <c r="CI25" s="829"/>
      <c r="CJ25" s="828"/>
      <c r="CK25" s="829"/>
      <c r="CL25" s="829"/>
      <c r="CM25" s="829"/>
      <c r="CN25" s="829"/>
      <c r="CO25" s="829"/>
      <c r="CP25" s="828"/>
      <c r="CQ25" s="829"/>
      <c r="CR25" s="829"/>
      <c r="CS25" s="829"/>
      <c r="CT25" s="829"/>
      <c r="CU25" s="829"/>
      <c r="CV25" s="829"/>
      <c r="CW25" s="829"/>
      <c r="CX25" s="829"/>
      <c r="CY25" s="829"/>
      <c r="CZ25" s="829"/>
      <c r="DA25" s="829"/>
      <c r="DB25" s="829"/>
      <c r="DC25" s="829"/>
      <c r="DD25" s="829"/>
      <c r="DE25" s="829"/>
      <c r="DF25" s="829"/>
      <c r="DG25" s="829"/>
      <c r="DH25" s="829"/>
      <c r="DI25" s="829"/>
      <c r="DJ25" s="829"/>
      <c r="DK25" s="829"/>
      <c r="DL25" s="829"/>
      <c r="DM25" s="829"/>
      <c r="DN25" s="829"/>
      <c r="DO25" s="829"/>
      <c r="DP25" s="829"/>
      <c r="DQ25" s="829"/>
      <c r="DR25" s="829"/>
      <c r="DS25" s="829"/>
      <c r="DT25" s="829"/>
      <c r="DU25" s="829"/>
      <c r="DV25" s="829"/>
      <c r="DW25" s="828"/>
      <c r="DX25" s="829"/>
      <c r="DY25" s="828"/>
      <c r="DZ25" s="828"/>
      <c r="EA25" s="829"/>
      <c r="EB25" s="829"/>
      <c r="EC25" s="829"/>
      <c r="ED25" s="829">
        <v>1719.09</v>
      </c>
      <c r="EE25" s="829"/>
      <c r="EF25" s="828"/>
      <c r="EG25" s="829"/>
      <c r="EH25" s="829"/>
      <c r="EI25" s="829"/>
      <c r="EJ25" s="829"/>
      <c r="EK25" s="829"/>
      <c r="EL25" s="829"/>
      <c r="EM25" s="829"/>
      <c r="EN25" s="828"/>
      <c r="EO25" s="829"/>
      <c r="EP25" s="829"/>
      <c r="EQ25" s="829"/>
      <c r="ER25" s="829"/>
      <c r="ES25" s="829"/>
      <c r="ET25" s="829"/>
      <c r="EU25" s="829"/>
      <c r="EV25" s="829"/>
      <c r="EW25" s="829"/>
      <c r="EX25" s="829"/>
      <c r="EY25" s="829"/>
      <c r="EZ25" s="831">
        <f t="shared" si="0"/>
        <v>1719.09</v>
      </c>
    </row>
    <row r="26" spans="1:156" x14ac:dyDescent="0.25">
      <c r="A26">
        <v>22</v>
      </c>
      <c r="B26" s="826">
        <v>12325</v>
      </c>
      <c r="C26" s="877"/>
      <c r="D26" s="829"/>
      <c r="E26" s="829"/>
      <c r="F26" s="829"/>
      <c r="G26" s="829"/>
      <c r="H26" s="829"/>
      <c r="I26" s="829"/>
      <c r="J26" s="829"/>
      <c r="K26" s="829"/>
      <c r="L26" s="829"/>
      <c r="M26" s="828"/>
      <c r="N26" s="829"/>
      <c r="O26" s="829"/>
      <c r="P26" s="828"/>
      <c r="Q26" s="829"/>
      <c r="R26" s="829"/>
      <c r="S26" s="829"/>
      <c r="T26" s="829"/>
      <c r="U26" s="828"/>
      <c r="V26" s="829"/>
      <c r="W26" s="829"/>
      <c r="X26" s="829"/>
      <c r="Y26" s="829"/>
      <c r="Z26" s="829"/>
      <c r="AA26" s="828">
        <v>8.69</v>
      </c>
      <c r="AB26" s="829"/>
      <c r="AC26" s="829"/>
      <c r="AD26" s="829"/>
      <c r="AE26" s="829"/>
      <c r="AF26" s="829"/>
      <c r="AG26" s="828"/>
      <c r="AH26" s="829"/>
      <c r="AI26" s="829"/>
      <c r="AJ26" s="829"/>
      <c r="AK26" s="829"/>
      <c r="AL26" s="829"/>
      <c r="AM26" s="829"/>
      <c r="AN26" s="829"/>
      <c r="AO26" s="829"/>
      <c r="AP26" s="829"/>
      <c r="AQ26" s="829"/>
      <c r="AR26" s="829"/>
      <c r="AS26" s="828"/>
      <c r="AT26" s="829"/>
      <c r="AU26" s="829"/>
      <c r="AV26" s="829"/>
      <c r="AW26" s="829"/>
      <c r="AX26" s="829"/>
      <c r="AY26" s="829"/>
      <c r="AZ26" s="829"/>
      <c r="BA26" s="829"/>
      <c r="BB26" s="829"/>
      <c r="BC26" s="829"/>
      <c r="BD26" s="829"/>
      <c r="BE26" s="829"/>
      <c r="BF26" s="828"/>
      <c r="BG26" s="829"/>
      <c r="BH26" s="829"/>
      <c r="BI26" s="829"/>
      <c r="BJ26" s="829"/>
      <c r="BK26" s="829">
        <v>663.66</v>
      </c>
      <c r="BL26" s="829"/>
      <c r="BM26" s="829">
        <v>6.28</v>
      </c>
      <c r="BN26" s="829"/>
      <c r="BO26" s="828"/>
      <c r="BP26" s="829"/>
      <c r="BQ26" s="828"/>
      <c r="BR26" s="828"/>
      <c r="BS26" s="828"/>
      <c r="BT26" s="829"/>
      <c r="BU26" s="829"/>
      <c r="BV26" s="829"/>
      <c r="BW26" s="829"/>
      <c r="BX26" s="829"/>
      <c r="BY26" s="828"/>
      <c r="BZ26" s="829"/>
      <c r="CA26" s="829"/>
      <c r="CB26" s="829"/>
      <c r="CC26" s="829"/>
      <c r="CD26" s="829"/>
      <c r="CE26" s="829"/>
      <c r="CF26" s="829"/>
      <c r="CG26" s="829"/>
      <c r="CH26" s="829"/>
      <c r="CI26" s="829"/>
      <c r="CJ26" s="829"/>
      <c r="CK26" s="829"/>
      <c r="CL26" s="829"/>
      <c r="CM26" s="829">
        <v>127.29</v>
      </c>
      <c r="CN26" s="829"/>
      <c r="CO26" s="829"/>
      <c r="CP26" s="829"/>
      <c r="CQ26" s="829"/>
      <c r="CR26" s="829"/>
      <c r="CS26" s="829"/>
      <c r="CT26" s="829"/>
      <c r="CU26" s="829"/>
      <c r="CV26" s="829"/>
      <c r="CW26" s="829"/>
      <c r="CX26" s="829"/>
      <c r="CY26" s="829"/>
      <c r="CZ26" s="829"/>
      <c r="DA26" s="829"/>
      <c r="DB26" s="829"/>
      <c r="DC26" s="829"/>
      <c r="DD26" s="829"/>
      <c r="DE26" s="829"/>
      <c r="DF26" s="829"/>
      <c r="DG26" s="829"/>
      <c r="DH26" s="829"/>
      <c r="DI26" s="829"/>
      <c r="DJ26" s="829"/>
      <c r="DK26" s="829"/>
      <c r="DL26" s="829"/>
      <c r="DM26" s="829"/>
      <c r="DN26" s="829"/>
      <c r="DO26" s="829">
        <v>110.72</v>
      </c>
      <c r="DP26" s="828">
        <v>3554.82</v>
      </c>
      <c r="DQ26" s="828"/>
      <c r="DR26" s="828"/>
      <c r="DS26" s="829">
        <v>287.7</v>
      </c>
      <c r="DT26" s="829"/>
      <c r="DU26" s="829"/>
      <c r="DV26" s="829">
        <v>142.33000000000001</v>
      </c>
      <c r="DW26" s="828">
        <v>515.55999999999995</v>
      </c>
      <c r="DX26" s="828"/>
      <c r="DY26" s="828"/>
      <c r="DZ26" s="829"/>
      <c r="EA26" s="829">
        <v>103.69</v>
      </c>
      <c r="EB26" s="829"/>
      <c r="EC26" s="828"/>
      <c r="ED26" s="829">
        <v>25.83</v>
      </c>
      <c r="EE26" s="829"/>
      <c r="EF26" s="828"/>
      <c r="EG26" s="829"/>
      <c r="EH26" s="829"/>
      <c r="EI26" s="829"/>
      <c r="EJ26" s="829"/>
      <c r="EK26" s="829"/>
      <c r="EL26" s="829">
        <v>562.63</v>
      </c>
      <c r="EM26" s="829"/>
      <c r="EN26" s="829"/>
      <c r="EO26" s="828"/>
      <c r="EP26" s="829"/>
      <c r="EQ26" s="829"/>
      <c r="ER26" s="829"/>
      <c r="ES26" s="829"/>
      <c r="ET26" s="829"/>
      <c r="EU26" s="829">
        <v>176.88</v>
      </c>
      <c r="EV26" s="829"/>
      <c r="EW26" s="829"/>
      <c r="EX26" s="829"/>
      <c r="EY26" s="828"/>
      <c r="EZ26" s="831">
        <f t="shared" si="0"/>
        <v>6286.079999999999</v>
      </c>
    </row>
    <row r="27" spans="1:156" x14ac:dyDescent="0.25">
      <c r="A27">
        <v>23</v>
      </c>
      <c r="B27" s="826">
        <v>12326</v>
      </c>
      <c r="C27" s="877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829"/>
      <c r="P27" s="829"/>
      <c r="Q27" s="829"/>
      <c r="R27" s="829"/>
      <c r="S27" s="829"/>
      <c r="T27" s="829"/>
      <c r="U27" s="829"/>
      <c r="V27" s="829"/>
      <c r="W27" s="829"/>
      <c r="X27" s="829"/>
      <c r="Y27" s="829"/>
      <c r="Z27" s="829"/>
      <c r="AA27" s="829"/>
      <c r="AB27" s="829"/>
      <c r="AC27" s="829"/>
      <c r="AD27" s="829"/>
      <c r="AE27" s="829"/>
      <c r="AF27" s="829"/>
      <c r="AG27" s="829"/>
      <c r="AH27" s="829"/>
      <c r="AI27" s="829"/>
      <c r="AJ27" s="829"/>
      <c r="AK27" s="829"/>
      <c r="AL27" s="829"/>
      <c r="AM27" s="829"/>
      <c r="AN27" s="829"/>
      <c r="AO27" s="829"/>
      <c r="AP27" s="829"/>
      <c r="AQ27" s="829"/>
      <c r="AR27" s="829"/>
      <c r="AS27" s="829"/>
      <c r="AT27" s="829"/>
      <c r="AU27" s="829"/>
      <c r="AV27" s="829"/>
      <c r="AW27" s="829"/>
      <c r="AX27" s="829"/>
      <c r="AY27" s="829"/>
      <c r="AZ27" s="829"/>
      <c r="BA27" s="829"/>
      <c r="BB27" s="829"/>
      <c r="BC27" s="829"/>
      <c r="BD27" s="829"/>
      <c r="BE27" s="829"/>
      <c r="BF27" s="829"/>
      <c r="BG27" s="829"/>
      <c r="BH27" s="829"/>
      <c r="BI27" s="829"/>
      <c r="BJ27" s="829"/>
      <c r="BK27" s="829"/>
      <c r="BL27" s="829"/>
      <c r="BM27" s="829"/>
      <c r="BN27" s="829"/>
      <c r="BO27" s="829"/>
      <c r="BP27" s="829"/>
      <c r="BQ27" s="829"/>
      <c r="BR27" s="829"/>
      <c r="BS27" s="829"/>
      <c r="BT27" s="829"/>
      <c r="BU27" s="829"/>
      <c r="BV27" s="829"/>
      <c r="BW27" s="829"/>
      <c r="BX27" s="829"/>
      <c r="BY27" s="829"/>
      <c r="BZ27" s="829"/>
      <c r="CA27" s="829"/>
      <c r="CB27" s="829"/>
      <c r="CC27" s="829"/>
      <c r="CD27" s="829"/>
      <c r="CE27" s="829"/>
      <c r="CF27" s="829"/>
      <c r="CG27" s="829"/>
      <c r="CH27" s="829"/>
      <c r="CI27" s="829"/>
      <c r="CJ27" s="829"/>
      <c r="CK27" s="829"/>
      <c r="CL27" s="829"/>
      <c r="CM27" s="829"/>
      <c r="CN27" s="829"/>
      <c r="CO27" s="829"/>
      <c r="CP27" s="829"/>
      <c r="CQ27" s="829"/>
      <c r="CR27" s="829"/>
      <c r="CS27" s="829"/>
      <c r="CT27" s="829"/>
      <c r="CU27" s="829"/>
      <c r="CV27" s="829"/>
      <c r="CW27" s="829"/>
      <c r="CX27" s="829"/>
      <c r="CY27" s="829"/>
      <c r="CZ27" s="829"/>
      <c r="DA27" s="829"/>
      <c r="DB27" s="829"/>
      <c r="DC27" s="829"/>
      <c r="DD27" s="829"/>
      <c r="DE27" s="829"/>
      <c r="DF27" s="829"/>
      <c r="DG27" s="829"/>
      <c r="DH27" s="829"/>
      <c r="DI27" s="829"/>
      <c r="DJ27" s="829"/>
      <c r="DK27" s="829"/>
      <c r="DL27" s="829"/>
      <c r="DM27" s="829"/>
      <c r="DN27" s="829"/>
      <c r="DO27" s="829">
        <v>2082.6999999999998</v>
      </c>
      <c r="DP27" s="829"/>
      <c r="DQ27" s="829"/>
      <c r="DR27" s="829"/>
      <c r="DS27" s="829"/>
      <c r="DT27" s="829"/>
      <c r="DU27" s="829"/>
      <c r="DV27" s="829"/>
      <c r="DW27" s="829"/>
      <c r="DX27" s="829"/>
      <c r="DY27" s="829"/>
      <c r="DZ27" s="829"/>
      <c r="EA27" s="829"/>
      <c r="EB27" s="829"/>
      <c r="EC27" s="829"/>
      <c r="ED27" s="829"/>
      <c r="EE27" s="829"/>
      <c r="EF27" s="828"/>
      <c r="EG27" s="829"/>
      <c r="EH27" s="829"/>
      <c r="EI27" s="829"/>
      <c r="EJ27" s="829"/>
      <c r="EK27" s="829"/>
      <c r="EL27" s="829"/>
      <c r="EM27" s="829"/>
      <c r="EN27" s="829"/>
      <c r="EO27" s="829"/>
      <c r="EP27" s="829"/>
      <c r="EQ27" s="829"/>
      <c r="ER27" s="829"/>
      <c r="ES27" s="829"/>
      <c r="ET27" s="829"/>
      <c r="EU27" s="829"/>
      <c r="EV27" s="829"/>
      <c r="EW27" s="829"/>
      <c r="EX27" s="829"/>
      <c r="EY27" s="829"/>
      <c r="EZ27" s="831">
        <f t="shared" si="0"/>
        <v>2082.6999999999998</v>
      </c>
    </row>
    <row r="28" spans="1:156" x14ac:dyDescent="0.25">
      <c r="A28">
        <v>24</v>
      </c>
      <c r="B28" s="826">
        <v>12327</v>
      </c>
      <c r="C28" s="877"/>
      <c r="D28" s="829">
        <v>270.8</v>
      </c>
      <c r="E28" s="829">
        <v>70.42</v>
      </c>
      <c r="F28" s="829"/>
      <c r="G28" s="829">
        <v>40.049999999999997</v>
      </c>
      <c r="H28" s="829">
        <v>11192.45</v>
      </c>
      <c r="I28" s="829"/>
      <c r="J28" s="829">
        <v>239.41</v>
      </c>
      <c r="K28" s="829"/>
      <c r="L28" s="829"/>
      <c r="M28" s="829"/>
      <c r="N28" s="829"/>
      <c r="O28" s="829">
        <v>40.03</v>
      </c>
      <c r="P28" s="829"/>
      <c r="Q28" s="829"/>
      <c r="R28" s="829"/>
      <c r="S28" s="829"/>
      <c r="T28" s="829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829">
        <v>63.35</v>
      </c>
      <c r="AF28" s="829"/>
      <c r="AG28" s="829"/>
      <c r="AH28" s="829"/>
      <c r="AI28" s="829">
        <v>58.84</v>
      </c>
      <c r="AJ28" s="829">
        <v>114.56</v>
      </c>
      <c r="AK28" s="829"/>
      <c r="AL28" s="829"/>
      <c r="AM28" s="829"/>
      <c r="AN28" s="829"/>
      <c r="AO28" s="829"/>
      <c r="AP28" s="829"/>
      <c r="AQ28" s="829"/>
      <c r="AR28" s="829"/>
      <c r="AS28" s="829"/>
      <c r="AT28" s="829"/>
      <c r="AU28" s="829"/>
      <c r="AV28" s="829"/>
      <c r="AW28" s="829"/>
      <c r="AX28" s="829"/>
      <c r="AY28" s="829"/>
      <c r="AZ28" s="829">
        <v>741.52</v>
      </c>
      <c r="BA28" s="829">
        <v>61.1</v>
      </c>
      <c r="BB28" s="829"/>
      <c r="BC28" s="829">
        <v>806.44</v>
      </c>
      <c r="BD28" s="829"/>
      <c r="BE28" s="829"/>
      <c r="BF28" s="829"/>
      <c r="BG28" s="829"/>
      <c r="BH28" s="829"/>
      <c r="BI28" s="829"/>
      <c r="BJ28" s="829"/>
      <c r="BK28" s="828">
        <v>81.67</v>
      </c>
      <c r="BL28" s="829"/>
      <c r="BM28" s="829"/>
      <c r="BN28" s="829"/>
      <c r="BO28" s="829">
        <v>31.68</v>
      </c>
      <c r="BP28" s="829">
        <v>453.63</v>
      </c>
      <c r="BQ28" s="829">
        <v>69.400000000000006</v>
      </c>
      <c r="BR28" s="829"/>
      <c r="BS28" s="829"/>
      <c r="BT28" s="829"/>
      <c r="BU28" s="829"/>
      <c r="BV28" s="829"/>
      <c r="BW28" s="829">
        <v>312.16000000000003</v>
      </c>
      <c r="BX28" s="829"/>
      <c r="BY28" s="829">
        <v>32.65</v>
      </c>
      <c r="BZ28" s="829"/>
      <c r="CA28" s="829"/>
      <c r="CB28" s="829"/>
      <c r="CC28" s="829"/>
      <c r="CD28" s="829"/>
      <c r="CE28" s="829"/>
      <c r="CF28" s="829"/>
      <c r="CG28" s="829"/>
      <c r="CH28" s="829"/>
      <c r="CI28" s="829"/>
      <c r="CJ28" s="829"/>
      <c r="CK28" s="829">
        <v>2172.27</v>
      </c>
      <c r="CL28" s="829"/>
      <c r="CM28" s="829"/>
      <c r="CN28" s="829">
        <v>46.37</v>
      </c>
      <c r="CO28" s="829"/>
      <c r="CP28" s="829"/>
      <c r="CQ28" s="829"/>
      <c r="CR28" s="829"/>
      <c r="CS28" s="829"/>
      <c r="CT28" s="829">
        <v>958.06</v>
      </c>
      <c r="CU28" s="829"/>
      <c r="CV28" s="829"/>
      <c r="CW28" s="829"/>
      <c r="CX28" s="829">
        <v>2.48</v>
      </c>
      <c r="CY28" s="829"/>
      <c r="CZ28" s="829">
        <v>2246.59</v>
      </c>
      <c r="DA28" s="829"/>
      <c r="DB28" s="829"/>
      <c r="DC28" s="829"/>
      <c r="DD28" s="829"/>
      <c r="DE28" s="829"/>
      <c r="DF28" s="829"/>
      <c r="DG28" s="829">
        <v>2125.12</v>
      </c>
      <c r="DH28" s="829"/>
      <c r="DI28" s="829">
        <v>22.28</v>
      </c>
      <c r="DJ28" s="829"/>
      <c r="DK28" s="829"/>
      <c r="DL28" s="829">
        <v>78.739999999999995</v>
      </c>
      <c r="DM28" s="829">
        <v>8.2799999999999994</v>
      </c>
      <c r="DN28" s="829"/>
      <c r="DO28" s="828"/>
      <c r="DP28" s="828"/>
      <c r="DQ28" s="829"/>
      <c r="DR28" s="828"/>
      <c r="DS28" s="829"/>
      <c r="DT28" s="829"/>
      <c r="DU28" s="828"/>
      <c r="DV28" s="829"/>
      <c r="DW28" s="829"/>
      <c r="DX28" s="829"/>
      <c r="DY28" s="828"/>
      <c r="DZ28" s="829"/>
      <c r="EA28" s="829"/>
      <c r="EB28" s="829"/>
      <c r="EC28" s="828"/>
      <c r="ED28" s="829"/>
      <c r="EE28" s="829"/>
      <c r="EF28" s="829"/>
      <c r="EG28" s="829"/>
      <c r="EH28" s="829"/>
      <c r="EI28" s="829"/>
      <c r="EJ28" s="829"/>
      <c r="EK28" s="829"/>
      <c r="EL28" s="829"/>
      <c r="EM28" s="829"/>
      <c r="EN28" s="829"/>
      <c r="EO28" s="828"/>
      <c r="EP28" s="829"/>
      <c r="EQ28" s="829"/>
      <c r="ER28" s="829"/>
      <c r="ES28" s="829"/>
      <c r="ET28" s="829"/>
      <c r="EU28" s="829"/>
      <c r="EV28" s="829"/>
      <c r="EW28" s="828"/>
      <c r="EX28" s="829"/>
      <c r="EY28" s="829"/>
      <c r="EZ28" s="831">
        <f t="shared" si="0"/>
        <v>22340.35</v>
      </c>
    </row>
    <row r="29" spans="1:156" x14ac:dyDescent="0.25">
      <c r="A29">
        <v>25</v>
      </c>
      <c r="B29" s="826">
        <v>12328</v>
      </c>
      <c r="C29" s="877"/>
      <c r="D29" s="829"/>
      <c r="E29" s="829"/>
      <c r="F29" s="829"/>
      <c r="G29" s="829"/>
      <c r="H29" s="829"/>
      <c r="I29" s="829"/>
      <c r="J29" s="829"/>
      <c r="K29" s="829"/>
      <c r="L29" s="829"/>
      <c r="M29" s="829">
        <v>0</v>
      </c>
      <c r="N29" s="829"/>
      <c r="O29" s="829"/>
      <c r="P29" s="829"/>
      <c r="Q29" s="829"/>
      <c r="R29" s="829"/>
      <c r="S29" s="829"/>
      <c r="T29" s="829"/>
      <c r="U29" s="829"/>
      <c r="V29" s="829"/>
      <c r="W29" s="829"/>
      <c r="X29" s="829"/>
      <c r="Y29" s="829"/>
      <c r="Z29" s="829"/>
      <c r="AA29" s="829"/>
      <c r="AB29" s="829"/>
      <c r="AC29" s="829"/>
      <c r="AD29" s="829"/>
      <c r="AE29" s="829"/>
      <c r="AF29" s="829"/>
      <c r="AG29" s="829">
        <v>266.16000000000003</v>
      </c>
      <c r="AH29" s="829"/>
      <c r="AI29" s="829"/>
      <c r="AJ29" s="829"/>
      <c r="AK29" s="829"/>
      <c r="AL29" s="829"/>
      <c r="AM29" s="829"/>
      <c r="AN29" s="829"/>
      <c r="AO29" s="829"/>
      <c r="AP29" s="829"/>
      <c r="AQ29" s="829"/>
      <c r="AR29" s="829"/>
      <c r="AS29" s="829"/>
      <c r="AT29" s="829"/>
      <c r="AU29" s="829"/>
      <c r="AV29" s="829"/>
      <c r="AW29" s="829"/>
      <c r="AX29" s="829"/>
      <c r="AY29" s="829"/>
      <c r="AZ29" s="829"/>
      <c r="BA29" s="829"/>
      <c r="BB29" s="829"/>
      <c r="BC29" s="829"/>
      <c r="BD29" s="829"/>
      <c r="BE29" s="829"/>
      <c r="BF29" s="829"/>
      <c r="BG29" s="829"/>
      <c r="BH29" s="829"/>
      <c r="BI29" s="829"/>
      <c r="BJ29" s="829"/>
      <c r="BK29" s="829"/>
      <c r="BL29" s="829"/>
      <c r="BM29" s="829"/>
      <c r="BN29" s="829"/>
      <c r="BO29" s="829"/>
      <c r="BP29" s="829"/>
      <c r="BQ29" s="829"/>
      <c r="BR29" s="829"/>
      <c r="BS29" s="829"/>
      <c r="BT29" s="829"/>
      <c r="BU29" s="829"/>
      <c r="BV29" s="829"/>
      <c r="BW29" s="829"/>
      <c r="BX29" s="829"/>
      <c r="BY29" s="829"/>
      <c r="BZ29" s="829"/>
      <c r="CA29" s="829"/>
      <c r="CB29" s="829"/>
      <c r="CC29" s="829"/>
      <c r="CD29" s="829"/>
      <c r="CE29" s="829"/>
      <c r="CF29" s="829"/>
      <c r="CG29" s="829"/>
      <c r="CH29" s="829"/>
      <c r="CI29" s="829"/>
      <c r="CJ29" s="829">
        <v>280.52</v>
      </c>
      <c r="CK29" s="829"/>
      <c r="CL29" s="829"/>
      <c r="CM29" s="829"/>
      <c r="CN29" s="829"/>
      <c r="CO29" s="829"/>
      <c r="CP29" s="829"/>
      <c r="CQ29" s="829">
        <v>1266.49</v>
      </c>
      <c r="CR29" s="829"/>
      <c r="CS29" s="829"/>
      <c r="CT29" s="829"/>
      <c r="CU29" s="829"/>
      <c r="CV29" s="829"/>
      <c r="CW29" s="829"/>
      <c r="CX29" s="829"/>
      <c r="CY29" s="829"/>
      <c r="CZ29" s="829"/>
      <c r="DA29" s="829"/>
      <c r="DB29" s="829"/>
      <c r="DC29" s="829"/>
      <c r="DD29" s="829"/>
      <c r="DE29" s="829"/>
      <c r="DF29" s="829"/>
      <c r="DG29" s="829"/>
      <c r="DH29" s="829"/>
      <c r="DI29" s="829"/>
      <c r="DJ29" s="829"/>
      <c r="DK29" s="829"/>
      <c r="DL29" s="829"/>
      <c r="DM29" s="829"/>
      <c r="DN29" s="829"/>
      <c r="DO29" s="829"/>
      <c r="DP29" s="828"/>
      <c r="DQ29" s="829"/>
      <c r="DR29" s="829"/>
      <c r="DS29" s="829"/>
      <c r="DT29" s="829"/>
      <c r="DU29" s="829">
        <v>1216.3499999999999</v>
      </c>
      <c r="DV29" s="829"/>
      <c r="DW29" s="829">
        <v>2406.64</v>
      </c>
      <c r="DX29" s="829"/>
      <c r="DY29" s="829"/>
      <c r="DZ29" s="829"/>
      <c r="EA29" s="829"/>
      <c r="EB29" s="829"/>
      <c r="EC29" s="829"/>
      <c r="ED29" s="829">
        <v>484.39</v>
      </c>
      <c r="EE29" s="829"/>
      <c r="EF29" s="829"/>
      <c r="EG29" s="829"/>
      <c r="EH29" s="829"/>
      <c r="EI29" s="829"/>
      <c r="EJ29" s="829"/>
      <c r="EK29" s="829"/>
      <c r="EL29" s="829"/>
      <c r="EM29" s="829"/>
      <c r="EN29" s="829"/>
      <c r="EO29" s="829"/>
      <c r="EP29" s="829"/>
      <c r="EQ29" s="829"/>
      <c r="ER29" s="829"/>
      <c r="ES29" s="829"/>
      <c r="ET29" s="829"/>
      <c r="EU29" s="829"/>
      <c r="EV29" s="829"/>
      <c r="EW29" s="829"/>
      <c r="EX29" s="829"/>
      <c r="EY29" s="829"/>
      <c r="EZ29" s="831">
        <f t="shared" si="0"/>
        <v>5920.55</v>
      </c>
    </row>
    <row r="30" spans="1:156" x14ac:dyDescent="0.25">
      <c r="A30">
        <v>26</v>
      </c>
      <c r="B30" s="826">
        <v>12799</v>
      </c>
      <c r="C30" s="877"/>
      <c r="D30" s="829">
        <v>9362.74</v>
      </c>
      <c r="E30" s="828">
        <v>14467.36</v>
      </c>
      <c r="F30" s="829">
        <v>3809.3</v>
      </c>
      <c r="G30" s="828">
        <v>14568.56</v>
      </c>
      <c r="H30" s="828">
        <v>30068.51</v>
      </c>
      <c r="I30" s="829">
        <v>693.54</v>
      </c>
      <c r="J30" s="828">
        <v>14312.95</v>
      </c>
      <c r="K30" s="829"/>
      <c r="L30" s="829"/>
      <c r="M30" s="829">
        <v>220.93</v>
      </c>
      <c r="N30" s="829">
        <v>3725.35</v>
      </c>
      <c r="O30" s="828">
        <v>3008.87</v>
      </c>
      <c r="P30" s="829">
        <v>451.15</v>
      </c>
      <c r="Q30" s="829"/>
      <c r="R30" s="829"/>
      <c r="S30" s="829"/>
      <c r="T30" s="829">
        <v>2097.0500000000002</v>
      </c>
      <c r="U30" s="829">
        <v>5016.6499999999996</v>
      </c>
      <c r="V30" s="829">
        <v>4918.34</v>
      </c>
      <c r="W30" s="829"/>
      <c r="X30" s="829">
        <v>1144.22</v>
      </c>
      <c r="Y30" s="829"/>
      <c r="Z30" s="829"/>
      <c r="AA30" s="829">
        <v>7796.2</v>
      </c>
      <c r="AB30" s="829"/>
      <c r="AC30" s="829">
        <v>1922.67</v>
      </c>
      <c r="AD30" s="829">
        <v>9031.9599999999991</v>
      </c>
      <c r="AE30" s="829">
        <v>6383.52</v>
      </c>
      <c r="AF30" s="829">
        <v>2388.96</v>
      </c>
      <c r="AG30" s="829">
        <v>11587.23</v>
      </c>
      <c r="AH30" s="829">
        <v>1622.19</v>
      </c>
      <c r="AI30" s="829">
        <v>3419.92</v>
      </c>
      <c r="AJ30" s="828">
        <v>2239.27</v>
      </c>
      <c r="AK30" s="829">
        <v>2193.34</v>
      </c>
      <c r="AL30" s="829">
        <v>1523.17</v>
      </c>
      <c r="AM30" s="829">
        <v>4068.6</v>
      </c>
      <c r="AN30" s="828">
        <v>10739.28</v>
      </c>
      <c r="AO30" s="829">
        <v>716.12</v>
      </c>
      <c r="AP30" s="829">
        <v>3402.84</v>
      </c>
      <c r="AQ30" s="829">
        <v>3271.95</v>
      </c>
      <c r="AR30" s="829"/>
      <c r="AS30" s="829">
        <v>8968.49</v>
      </c>
      <c r="AT30" s="829">
        <v>2034.3</v>
      </c>
      <c r="AU30" s="828">
        <v>5009.63</v>
      </c>
      <c r="AV30" s="829">
        <v>2395.0100000000002</v>
      </c>
      <c r="AW30" s="829"/>
      <c r="AX30" s="828">
        <v>2034.3</v>
      </c>
      <c r="AY30" s="829">
        <v>7891.58</v>
      </c>
      <c r="AZ30" s="828">
        <v>17893.28</v>
      </c>
      <c r="BA30" s="828">
        <v>10788.61</v>
      </c>
      <c r="BB30" s="828">
        <v>4545.5</v>
      </c>
      <c r="BC30" s="828">
        <v>4598.16</v>
      </c>
      <c r="BD30" s="829">
        <v>6866.74</v>
      </c>
      <c r="BE30" s="829">
        <v>6404.3</v>
      </c>
      <c r="BF30" s="829">
        <v>6628.57</v>
      </c>
      <c r="BG30" s="829"/>
      <c r="BH30" s="829"/>
      <c r="BI30" s="829"/>
      <c r="BJ30" s="829">
        <v>2564.7399999999998</v>
      </c>
      <c r="BK30" s="828">
        <v>4330.53</v>
      </c>
      <c r="BL30" s="829">
        <v>3709.34</v>
      </c>
      <c r="BM30" s="829">
        <v>728.35</v>
      </c>
      <c r="BN30" s="829">
        <v>3576.07</v>
      </c>
      <c r="BO30" s="828">
        <v>8341.44</v>
      </c>
      <c r="BP30" s="828">
        <v>3648.4</v>
      </c>
      <c r="BQ30" s="828">
        <v>12466.14</v>
      </c>
      <c r="BR30" s="829">
        <v>6631.41</v>
      </c>
      <c r="BS30" s="829">
        <v>5347.91</v>
      </c>
      <c r="BT30" s="829"/>
      <c r="BU30" s="829">
        <v>5881.2</v>
      </c>
      <c r="BV30" s="828">
        <v>1363.11</v>
      </c>
      <c r="BW30" s="828">
        <v>6515.4</v>
      </c>
      <c r="BX30" s="829">
        <v>1772.09</v>
      </c>
      <c r="BY30" s="828">
        <v>6231.92</v>
      </c>
      <c r="BZ30" s="829"/>
      <c r="CA30" s="829">
        <v>227.51</v>
      </c>
      <c r="CB30" s="829">
        <v>6158.01</v>
      </c>
      <c r="CC30" s="829"/>
      <c r="CD30" s="829">
        <v>14478.06</v>
      </c>
      <c r="CE30" s="829">
        <v>2552.67</v>
      </c>
      <c r="CF30" s="829">
        <v>2885.51</v>
      </c>
      <c r="CG30" s="829"/>
      <c r="CH30" s="828">
        <v>16134.54</v>
      </c>
      <c r="CI30" s="829">
        <v>1074.1099999999999</v>
      </c>
      <c r="CJ30" s="829">
        <v>2074.81</v>
      </c>
      <c r="CK30" s="828">
        <v>974.27</v>
      </c>
      <c r="CL30" s="829"/>
      <c r="CM30" s="829">
        <v>4206.13</v>
      </c>
      <c r="CN30" s="828">
        <v>933.5</v>
      </c>
      <c r="CO30" s="828">
        <v>525.11</v>
      </c>
      <c r="CP30" s="829">
        <v>3297.05</v>
      </c>
      <c r="CQ30" s="829">
        <v>3999.36</v>
      </c>
      <c r="CR30" s="829"/>
      <c r="CS30" s="829">
        <v>4931.43</v>
      </c>
      <c r="CT30" s="829">
        <v>212.39</v>
      </c>
      <c r="CU30" s="829"/>
      <c r="CV30" s="829">
        <v>2564.7399999999998</v>
      </c>
      <c r="CW30" s="829">
        <v>1479.4</v>
      </c>
      <c r="CX30" s="828">
        <v>5688.12</v>
      </c>
      <c r="CY30" s="829"/>
      <c r="CZ30" s="828">
        <v>1899.81</v>
      </c>
      <c r="DA30" s="829"/>
      <c r="DB30" s="829"/>
      <c r="DC30" s="829"/>
      <c r="DD30" s="829"/>
      <c r="DE30" s="829"/>
      <c r="DF30" s="829"/>
      <c r="DG30" s="828">
        <v>3602.49</v>
      </c>
      <c r="DH30" s="829"/>
      <c r="DI30" s="829">
        <v>4343.03</v>
      </c>
      <c r="DJ30" s="829"/>
      <c r="DK30" s="829">
        <v>3947.4</v>
      </c>
      <c r="DL30" s="829">
        <v>3822.7</v>
      </c>
      <c r="DM30" s="828">
        <v>2303.88</v>
      </c>
      <c r="DN30" s="828"/>
      <c r="DO30" s="829">
        <v>27883.02</v>
      </c>
      <c r="DP30" s="829">
        <v>27682.93</v>
      </c>
      <c r="DQ30" s="829">
        <v>6386.82</v>
      </c>
      <c r="DR30" s="829"/>
      <c r="DS30" s="829">
        <v>11615.74</v>
      </c>
      <c r="DT30" s="829">
        <v>47149.5</v>
      </c>
      <c r="DU30" s="829">
        <v>17864.57</v>
      </c>
      <c r="DV30" s="829">
        <v>13196</v>
      </c>
      <c r="DW30" s="829">
        <v>27479.01</v>
      </c>
      <c r="DX30" s="829">
        <v>16943.23</v>
      </c>
      <c r="DY30" s="829">
        <v>27888.43</v>
      </c>
      <c r="DZ30" s="829"/>
      <c r="EA30" s="829">
        <v>9089.0400000000009</v>
      </c>
      <c r="EB30" s="829"/>
      <c r="EC30" s="829"/>
      <c r="ED30" s="829">
        <v>18270.09</v>
      </c>
      <c r="EE30" s="829"/>
      <c r="EF30" s="829">
        <v>17101.740000000002</v>
      </c>
      <c r="EG30" s="829"/>
      <c r="EH30" s="829">
        <v>3809.3</v>
      </c>
      <c r="EI30" s="829">
        <v>1581.52</v>
      </c>
      <c r="EJ30" s="829"/>
      <c r="EK30" s="829"/>
      <c r="EL30" s="829">
        <v>11744.07</v>
      </c>
      <c r="EM30" s="829">
        <v>6342.65</v>
      </c>
      <c r="EN30" s="829"/>
      <c r="EO30" s="829"/>
      <c r="EP30" s="829"/>
      <c r="EQ30" s="829"/>
      <c r="ER30" s="829"/>
      <c r="ES30" s="829"/>
      <c r="ET30" s="829"/>
      <c r="EU30" s="829">
        <v>42.97</v>
      </c>
      <c r="EV30" s="829">
        <v>7406.63</v>
      </c>
      <c r="EW30" s="829">
        <v>2564.7399999999998</v>
      </c>
      <c r="EX30" s="829">
        <v>4029.16</v>
      </c>
      <c r="EY30" s="829"/>
      <c r="EZ30" s="831">
        <f t="shared" si="0"/>
        <v>739726.45000000007</v>
      </c>
    </row>
    <row r="31" spans="1:156" x14ac:dyDescent="0.25">
      <c r="A31">
        <v>27</v>
      </c>
      <c r="B31" s="826">
        <v>12899</v>
      </c>
      <c r="C31" s="877"/>
      <c r="D31" s="829">
        <v>18656.72</v>
      </c>
      <c r="E31" s="829">
        <v>35299.68</v>
      </c>
      <c r="F31" s="829">
        <v>5984.45</v>
      </c>
      <c r="G31" s="829">
        <v>22303.23</v>
      </c>
      <c r="H31" s="829">
        <v>72989.89</v>
      </c>
      <c r="I31" s="829">
        <v>2353.7399999999998</v>
      </c>
      <c r="J31" s="829">
        <v>39318.629999999997</v>
      </c>
      <c r="K31" s="829"/>
      <c r="L31" s="829"/>
      <c r="M31" s="887">
        <v>369.33</v>
      </c>
      <c r="N31" s="829">
        <v>7410.87</v>
      </c>
      <c r="O31" s="829">
        <v>6615.75</v>
      </c>
      <c r="P31" s="829">
        <v>646.05999999999995</v>
      </c>
      <c r="Q31" s="829"/>
      <c r="R31" s="829"/>
      <c r="S31" s="829"/>
      <c r="T31" s="829">
        <v>3993.57</v>
      </c>
      <c r="U31" s="829">
        <v>8934.7800000000007</v>
      </c>
      <c r="V31" s="829">
        <v>10605.59</v>
      </c>
      <c r="W31" s="829"/>
      <c r="X31" s="829">
        <v>2181.5500000000002</v>
      </c>
      <c r="Y31" s="829"/>
      <c r="Z31" s="829"/>
      <c r="AA31" s="829">
        <v>15634.6</v>
      </c>
      <c r="AB31" s="829"/>
      <c r="AC31" s="829">
        <v>3791.6</v>
      </c>
      <c r="AD31" s="829">
        <v>15002.76</v>
      </c>
      <c r="AE31" s="829">
        <v>10532</v>
      </c>
      <c r="AF31" s="829">
        <v>4329.1000000000004</v>
      </c>
      <c r="AG31" s="828">
        <v>40695.339999999997</v>
      </c>
      <c r="AH31" s="829">
        <v>1177.3399999999999</v>
      </c>
      <c r="AI31" s="829">
        <v>8403.6299999999992</v>
      </c>
      <c r="AJ31" s="829">
        <v>5703.41</v>
      </c>
      <c r="AK31" s="829">
        <v>4403.83</v>
      </c>
      <c r="AL31" s="829">
        <v>2950.79</v>
      </c>
      <c r="AM31" s="829">
        <v>7839.62</v>
      </c>
      <c r="AN31" s="829">
        <v>18706.11</v>
      </c>
      <c r="AO31" s="829">
        <v>1404.98</v>
      </c>
      <c r="AP31" s="829">
        <v>5501.44</v>
      </c>
      <c r="AQ31" s="829">
        <v>5358.33</v>
      </c>
      <c r="AR31" s="829"/>
      <c r="AS31" s="829">
        <v>13531.98</v>
      </c>
      <c r="AT31" s="829">
        <v>3919.81</v>
      </c>
      <c r="AU31" s="829">
        <v>8929.69</v>
      </c>
      <c r="AV31" s="829">
        <v>4745.8500000000004</v>
      </c>
      <c r="AW31" s="829"/>
      <c r="AX31" s="829">
        <v>3919.81</v>
      </c>
      <c r="AY31" s="829">
        <v>13840.69</v>
      </c>
      <c r="AZ31" s="829">
        <v>40979.57</v>
      </c>
      <c r="BA31" s="829">
        <v>23410.81</v>
      </c>
      <c r="BB31" s="829">
        <v>6840.77</v>
      </c>
      <c r="BC31" s="829">
        <v>8444.08</v>
      </c>
      <c r="BD31" s="829">
        <v>9059.58</v>
      </c>
      <c r="BE31" s="829">
        <v>10556.42</v>
      </c>
      <c r="BF31" s="829">
        <v>14459.2</v>
      </c>
      <c r="BG31" s="829"/>
      <c r="BH31" s="829"/>
      <c r="BI31" s="829"/>
      <c r="BJ31" s="829">
        <v>4536.8500000000004</v>
      </c>
      <c r="BK31" s="829">
        <v>4113.6000000000004</v>
      </c>
      <c r="BL31" s="829">
        <v>5868.24</v>
      </c>
      <c r="BM31" s="829">
        <v>1181.3</v>
      </c>
      <c r="BN31" s="829">
        <v>6339.37</v>
      </c>
      <c r="BO31" s="829">
        <v>14362.65</v>
      </c>
      <c r="BP31" s="829">
        <v>7467.44</v>
      </c>
      <c r="BQ31" s="829">
        <v>24679.4</v>
      </c>
      <c r="BR31" s="829">
        <v>13667.94</v>
      </c>
      <c r="BS31" s="829">
        <v>9324.48</v>
      </c>
      <c r="BT31" s="829"/>
      <c r="BU31" s="829">
        <v>9948.6</v>
      </c>
      <c r="BV31" s="829">
        <v>3135.82</v>
      </c>
      <c r="BW31" s="829">
        <v>11959.77</v>
      </c>
      <c r="BX31" s="829">
        <v>4401.29</v>
      </c>
      <c r="BY31" s="829">
        <v>11898.75</v>
      </c>
      <c r="BZ31" s="829"/>
      <c r="CA31" s="829">
        <v>1809.88</v>
      </c>
      <c r="CB31" s="829">
        <v>13371.76</v>
      </c>
      <c r="CC31" s="829"/>
      <c r="CD31" s="829">
        <v>25157.97</v>
      </c>
      <c r="CE31" s="829">
        <v>4522.3</v>
      </c>
      <c r="CF31" s="829">
        <v>4908.8500000000004</v>
      </c>
      <c r="CG31" s="829"/>
      <c r="CH31" s="829">
        <v>28628.28</v>
      </c>
      <c r="CI31" s="829">
        <v>2107.46</v>
      </c>
      <c r="CJ31" s="828">
        <v>3967.21</v>
      </c>
      <c r="CK31" s="829">
        <v>2676.71</v>
      </c>
      <c r="CL31" s="829"/>
      <c r="CM31" s="829">
        <v>5084.8999999999996</v>
      </c>
      <c r="CN31" s="829">
        <v>1945.01</v>
      </c>
      <c r="CO31" s="829">
        <v>2157.15</v>
      </c>
      <c r="CP31" s="828">
        <v>5975.85</v>
      </c>
      <c r="CQ31" s="829">
        <v>9261.33</v>
      </c>
      <c r="CR31" s="829"/>
      <c r="CS31" s="829">
        <v>8841.25</v>
      </c>
      <c r="CT31" s="829">
        <v>2182.5300000000002</v>
      </c>
      <c r="CU31" s="829"/>
      <c r="CV31" s="829">
        <v>4536.8500000000004</v>
      </c>
      <c r="CW31" s="829">
        <v>3271.96</v>
      </c>
      <c r="CX31" s="829">
        <v>10574.9</v>
      </c>
      <c r="CY31" s="829"/>
      <c r="CZ31" s="829">
        <v>3765.52</v>
      </c>
      <c r="DA31" s="829"/>
      <c r="DB31" s="829"/>
      <c r="DC31" s="829"/>
      <c r="DD31" s="829"/>
      <c r="DE31" s="829"/>
      <c r="DF31" s="829"/>
      <c r="DG31" s="829">
        <v>8033</v>
      </c>
      <c r="DH31" s="829"/>
      <c r="DI31" s="829">
        <v>8152.9</v>
      </c>
      <c r="DJ31" s="829"/>
      <c r="DK31" s="829">
        <v>7698.72</v>
      </c>
      <c r="DL31" s="829">
        <v>7553.4</v>
      </c>
      <c r="DM31" s="829">
        <v>3646.21</v>
      </c>
      <c r="DN31" s="829"/>
      <c r="DO31" s="829">
        <v>47721.55</v>
      </c>
      <c r="DP31" s="829">
        <v>48654.97</v>
      </c>
      <c r="DQ31" s="829">
        <v>12157.56</v>
      </c>
      <c r="DR31" s="829"/>
      <c r="DS31" s="829">
        <v>13256.84</v>
      </c>
      <c r="DT31" s="829">
        <v>82879.850000000006</v>
      </c>
      <c r="DU31" s="829">
        <v>30069.82</v>
      </c>
      <c r="DV31" s="829">
        <v>25029.15</v>
      </c>
      <c r="DW31" s="828">
        <v>47942.82</v>
      </c>
      <c r="DX31" s="829">
        <v>42042.48</v>
      </c>
      <c r="DY31" s="828">
        <v>63145.07</v>
      </c>
      <c r="DZ31" s="829"/>
      <c r="EA31" s="829">
        <v>13035.71</v>
      </c>
      <c r="EB31" s="829"/>
      <c r="EC31" s="829"/>
      <c r="ED31" s="829">
        <v>45448.56</v>
      </c>
      <c r="EE31" s="829"/>
      <c r="EF31" s="828">
        <v>25951.68</v>
      </c>
      <c r="EG31" s="829"/>
      <c r="EH31" s="829">
        <v>5984.45</v>
      </c>
      <c r="EI31" s="829">
        <v>3392.43</v>
      </c>
      <c r="EJ31" s="829"/>
      <c r="EK31" s="829"/>
      <c r="EL31" s="829">
        <v>20746.8</v>
      </c>
      <c r="EM31" s="829">
        <v>8859.43</v>
      </c>
      <c r="EN31" s="829"/>
      <c r="EO31" s="829"/>
      <c r="EP31" s="829"/>
      <c r="EQ31" s="829"/>
      <c r="ER31" s="829"/>
      <c r="ES31" s="829"/>
      <c r="ET31" s="829"/>
      <c r="EU31" s="829">
        <v>277.55</v>
      </c>
      <c r="EV31" s="829">
        <v>11719.82</v>
      </c>
      <c r="EW31" s="829">
        <v>4536.8500000000004</v>
      </c>
      <c r="EX31" s="829">
        <v>6442.64</v>
      </c>
      <c r="EY31" s="829"/>
      <c r="EZ31" s="831">
        <f t="shared" si="0"/>
        <v>1423750.41</v>
      </c>
    </row>
    <row r="32" spans="1:156" x14ac:dyDescent="0.25">
      <c r="A32">
        <v>28</v>
      </c>
      <c r="B32" s="826">
        <v>13135</v>
      </c>
      <c r="C32" s="877"/>
      <c r="D32" s="828">
        <v>14867.01</v>
      </c>
      <c r="E32" s="828">
        <v>5969.66</v>
      </c>
      <c r="F32" s="828">
        <v>5791.48</v>
      </c>
      <c r="G32" s="828">
        <v>23256.91</v>
      </c>
      <c r="H32" s="828"/>
      <c r="I32" s="828">
        <v>40176.74</v>
      </c>
      <c r="J32" s="828">
        <v>22390.13</v>
      </c>
      <c r="K32" s="829">
        <v>18028.46</v>
      </c>
      <c r="L32" s="829">
        <v>18522.21</v>
      </c>
      <c r="M32" s="828">
        <v>52230.91</v>
      </c>
      <c r="N32" s="828">
        <v>5192.38</v>
      </c>
      <c r="O32" s="828">
        <v>66744.92</v>
      </c>
      <c r="P32" s="828">
        <v>11222.22</v>
      </c>
      <c r="Q32" s="829">
        <v>38518.19</v>
      </c>
      <c r="R32" s="829">
        <v>47828.73</v>
      </c>
      <c r="S32" s="829">
        <v>2111.46</v>
      </c>
      <c r="T32" s="828">
        <v>3963.88</v>
      </c>
      <c r="U32" s="828">
        <v>54784.52</v>
      </c>
      <c r="V32" s="828">
        <v>1016.67</v>
      </c>
      <c r="W32" s="829">
        <v>41061.24</v>
      </c>
      <c r="X32" s="828">
        <v>16008.1</v>
      </c>
      <c r="Y32" s="829">
        <v>27442.23</v>
      </c>
      <c r="Z32" s="828"/>
      <c r="AA32" s="828">
        <v>32122.62</v>
      </c>
      <c r="AB32" s="829">
        <v>25875.34</v>
      </c>
      <c r="AC32" s="828">
        <v>24713.48</v>
      </c>
      <c r="AD32" s="828">
        <v>28804.1</v>
      </c>
      <c r="AE32" s="828"/>
      <c r="AF32" s="828">
        <v>8664.36</v>
      </c>
      <c r="AG32" s="828">
        <v>37147.949999999997</v>
      </c>
      <c r="AH32" s="828">
        <v>46600.14</v>
      </c>
      <c r="AI32" s="828">
        <v>35237.65</v>
      </c>
      <c r="AJ32" s="828">
        <v>13098.5</v>
      </c>
      <c r="AK32" s="828"/>
      <c r="AL32" s="828">
        <v>17216.34</v>
      </c>
      <c r="AM32" s="828">
        <v>50301.919999999998</v>
      </c>
      <c r="AN32" s="828">
        <v>48319.13</v>
      </c>
      <c r="AO32" s="829">
        <v>233.77</v>
      </c>
      <c r="AP32" s="828">
        <v>4726.96</v>
      </c>
      <c r="AQ32" s="828">
        <v>81120.53</v>
      </c>
      <c r="AR32" s="829">
        <v>17427.27</v>
      </c>
      <c r="AS32" s="828">
        <v>50173.35</v>
      </c>
      <c r="AT32" s="828">
        <v>57901.89</v>
      </c>
      <c r="AU32" s="828"/>
      <c r="AV32" s="828">
        <v>31551.27</v>
      </c>
      <c r="AW32" s="829">
        <v>17790.21</v>
      </c>
      <c r="AX32" s="828">
        <v>48135.61</v>
      </c>
      <c r="AY32" s="828">
        <v>31560.9</v>
      </c>
      <c r="AZ32" s="828">
        <v>18432.61</v>
      </c>
      <c r="BA32" s="828">
        <v>35788.15</v>
      </c>
      <c r="BB32" s="828">
        <v>44981.8</v>
      </c>
      <c r="BC32" s="828">
        <v>21683.87</v>
      </c>
      <c r="BD32" s="828">
        <v>21261.439999999999</v>
      </c>
      <c r="BE32" s="828">
        <v>11235.94</v>
      </c>
      <c r="BF32" s="828">
        <v>43454.98</v>
      </c>
      <c r="BG32" s="829">
        <v>50202.13</v>
      </c>
      <c r="BH32" s="829">
        <v>16791.53</v>
      </c>
      <c r="BI32" s="829">
        <v>24735.96</v>
      </c>
      <c r="BJ32" s="828">
        <v>2897.81</v>
      </c>
      <c r="BK32" s="828">
        <v>11310.6</v>
      </c>
      <c r="BL32" s="828">
        <v>39882.07</v>
      </c>
      <c r="BM32" s="828">
        <v>24460.79</v>
      </c>
      <c r="BN32" s="828">
        <v>22702.29</v>
      </c>
      <c r="BO32" s="828">
        <v>43675.14</v>
      </c>
      <c r="BP32" s="828">
        <v>26981.26</v>
      </c>
      <c r="BQ32" s="828">
        <v>40547.06</v>
      </c>
      <c r="BR32" s="828">
        <v>11057.52</v>
      </c>
      <c r="BS32" s="828"/>
      <c r="BT32" s="829">
        <v>21345.119999999999</v>
      </c>
      <c r="BU32" s="828">
        <v>12491.88</v>
      </c>
      <c r="BV32" s="828">
        <v>54922.71</v>
      </c>
      <c r="BW32" s="828">
        <v>31844.91</v>
      </c>
      <c r="BX32" s="828">
        <v>37526.6</v>
      </c>
      <c r="BY32" s="828"/>
      <c r="BZ32" s="829">
        <v>22321.599999999999</v>
      </c>
      <c r="CA32" s="828">
        <v>33204.870000000003</v>
      </c>
      <c r="CB32" s="828">
        <v>17668.98</v>
      </c>
      <c r="CC32" s="829">
        <v>12076.04</v>
      </c>
      <c r="CD32" s="828">
        <v>59071.15</v>
      </c>
      <c r="CE32" s="828">
        <v>14944.8</v>
      </c>
      <c r="CF32" s="828">
        <v>15891.08</v>
      </c>
      <c r="CG32" s="829">
        <v>10838.6</v>
      </c>
      <c r="CH32" s="828">
        <v>56078.19</v>
      </c>
      <c r="CI32" s="829">
        <v>97606.18</v>
      </c>
      <c r="CJ32" s="828">
        <v>23292.49</v>
      </c>
      <c r="CK32" s="828">
        <v>50176.66</v>
      </c>
      <c r="CL32" s="829">
        <v>11215.51</v>
      </c>
      <c r="CM32" s="828">
        <v>22006.59</v>
      </c>
      <c r="CN32" s="828">
        <v>11082.22</v>
      </c>
      <c r="CO32" s="828">
        <v>2728.32</v>
      </c>
      <c r="CP32" s="828">
        <v>37033.519999999997</v>
      </c>
      <c r="CQ32" s="828">
        <v>25202.2</v>
      </c>
      <c r="CR32" s="829">
        <v>12886.44</v>
      </c>
      <c r="CS32" s="828">
        <v>3167.64</v>
      </c>
      <c r="CT32" s="828">
        <v>48290.99</v>
      </c>
      <c r="CU32" s="829">
        <v>10136.32</v>
      </c>
      <c r="CV32" s="828">
        <v>60538.18</v>
      </c>
      <c r="CW32" s="828">
        <v>9623.0499999999993</v>
      </c>
      <c r="CX32" s="828">
        <v>25550.91</v>
      </c>
      <c r="CY32" s="829"/>
      <c r="CZ32" s="828">
        <v>10256.99</v>
      </c>
      <c r="DA32" s="829">
        <v>46188.74</v>
      </c>
      <c r="DB32" s="829">
        <v>8132.5</v>
      </c>
      <c r="DC32" s="828">
        <v>32802.22</v>
      </c>
      <c r="DD32" s="828">
        <v>25604.89</v>
      </c>
      <c r="DE32" s="829">
        <v>12463.11</v>
      </c>
      <c r="DF32" s="829">
        <v>4773</v>
      </c>
      <c r="DG32" s="828">
        <v>4091.52</v>
      </c>
      <c r="DH32" s="828"/>
      <c r="DI32" s="828">
        <v>38498.85</v>
      </c>
      <c r="DJ32" s="829">
        <v>24925.8</v>
      </c>
      <c r="DK32" s="828">
        <v>4462.92</v>
      </c>
      <c r="DL32" s="828">
        <v>18438.759999999998</v>
      </c>
      <c r="DM32" s="828">
        <v>18279.259999999998</v>
      </c>
      <c r="DN32" s="828"/>
      <c r="DO32" s="828"/>
      <c r="DP32" s="828">
        <v>12077.26</v>
      </c>
      <c r="DQ32" s="828">
        <v>1086.3399999999999</v>
      </c>
      <c r="DR32" s="828"/>
      <c r="DS32" s="828">
        <v>18486.2</v>
      </c>
      <c r="DT32" s="829">
        <v>3961.84</v>
      </c>
      <c r="DU32" s="828">
        <v>2618.23</v>
      </c>
      <c r="DV32" s="828">
        <v>19372.34</v>
      </c>
      <c r="DW32" s="828">
        <v>28575</v>
      </c>
      <c r="DX32" s="828">
        <v>17312.88</v>
      </c>
      <c r="DY32" s="828"/>
      <c r="DZ32" s="828"/>
      <c r="EA32" s="828">
        <v>51880.87</v>
      </c>
      <c r="EB32" s="829"/>
      <c r="EC32" s="828"/>
      <c r="ED32" s="829">
        <v>6129.72</v>
      </c>
      <c r="EE32" s="829"/>
      <c r="EF32" s="828"/>
      <c r="EG32" s="829"/>
      <c r="EH32" s="828"/>
      <c r="EI32" s="829"/>
      <c r="EJ32" s="828"/>
      <c r="EK32" s="828"/>
      <c r="EL32" s="829">
        <v>11265.23</v>
      </c>
      <c r="EM32" s="829">
        <v>3466.68</v>
      </c>
      <c r="EN32" s="829"/>
      <c r="EO32" s="828"/>
      <c r="EP32" s="828"/>
      <c r="EQ32" s="829"/>
      <c r="ER32" s="829"/>
      <c r="ES32" s="829"/>
      <c r="ET32" s="829"/>
      <c r="EU32" s="829"/>
      <c r="EV32" s="829">
        <v>91994.27</v>
      </c>
      <c r="EW32" s="828"/>
      <c r="EX32" s="828"/>
      <c r="EY32" s="828"/>
      <c r="EZ32" s="831">
        <f t="shared" si="0"/>
        <v>3105843.4600000009</v>
      </c>
    </row>
    <row r="33" spans="1:156" x14ac:dyDescent="0.25">
      <c r="A33">
        <v>29</v>
      </c>
      <c r="B33" s="826">
        <v>13335</v>
      </c>
      <c r="C33" s="877"/>
      <c r="D33" s="828">
        <v>9299.32</v>
      </c>
      <c r="E33" s="828">
        <v>39.520000000000003</v>
      </c>
      <c r="F33" s="828"/>
      <c r="G33" s="828">
        <v>12.77</v>
      </c>
      <c r="H33" s="828"/>
      <c r="I33" s="828">
        <v>122.79</v>
      </c>
      <c r="J33" s="828">
        <v>5308.82</v>
      </c>
      <c r="K33" s="829">
        <v>42.97</v>
      </c>
      <c r="L33" s="829">
        <v>316</v>
      </c>
      <c r="M33" s="828">
        <v>4309.43</v>
      </c>
      <c r="N33" s="828"/>
      <c r="O33" s="828">
        <v>1085.29</v>
      </c>
      <c r="P33" s="828">
        <v>1459.59</v>
      </c>
      <c r="Q33" s="829"/>
      <c r="R33" s="829">
        <v>4620.1499999999996</v>
      </c>
      <c r="S33" s="829"/>
      <c r="T33" s="828">
        <v>135.06</v>
      </c>
      <c r="U33" s="828">
        <v>1795.61</v>
      </c>
      <c r="V33" s="828"/>
      <c r="W33" s="829">
        <v>13801.05</v>
      </c>
      <c r="X33" s="828">
        <v>129.80000000000001</v>
      </c>
      <c r="Y33" s="829"/>
      <c r="Z33" s="828"/>
      <c r="AA33" s="828">
        <v>185.04</v>
      </c>
      <c r="AB33" s="829">
        <v>24.56</v>
      </c>
      <c r="AC33" s="828"/>
      <c r="AD33" s="828">
        <v>162.88999999999999</v>
      </c>
      <c r="AE33" s="828"/>
      <c r="AF33" s="828"/>
      <c r="AG33" s="828">
        <v>673.33</v>
      </c>
      <c r="AH33" s="828">
        <v>5361.9</v>
      </c>
      <c r="AI33" s="828">
        <v>2850.96</v>
      </c>
      <c r="AJ33" s="828">
        <v>142.07</v>
      </c>
      <c r="AK33" s="828"/>
      <c r="AL33" s="828"/>
      <c r="AM33" s="828"/>
      <c r="AN33" s="828">
        <v>3371.63</v>
      </c>
      <c r="AO33" s="829"/>
      <c r="AP33" s="828"/>
      <c r="AQ33" s="828">
        <v>12.76</v>
      </c>
      <c r="AR33" s="829">
        <v>261.91000000000003</v>
      </c>
      <c r="AS33" s="828">
        <v>4785.92</v>
      </c>
      <c r="AT33" s="828">
        <v>901.04</v>
      </c>
      <c r="AU33" s="828"/>
      <c r="AV33" s="828">
        <v>542.08000000000004</v>
      </c>
      <c r="AW33" s="829">
        <v>163.30000000000001</v>
      </c>
      <c r="AX33" s="828">
        <v>5683.38</v>
      </c>
      <c r="AY33" s="828"/>
      <c r="AZ33" s="828"/>
      <c r="BA33" s="828">
        <v>1089.26</v>
      </c>
      <c r="BB33" s="828">
        <v>13540.67</v>
      </c>
      <c r="BC33" s="828">
        <v>176.28</v>
      </c>
      <c r="BD33" s="828"/>
      <c r="BE33" s="828"/>
      <c r="BF33" s="828">
        <v>203.33</v>
      </c>
      <c r="BG33" s="829">
        <v>496.36</v>
      </c>
      <c r="BH33" s="829">
        <v>146.88</v>
      </c>
      <c r="BI33" s="829">
        <v>2836</v>
      </c>
      <c r="BJ33" s="828"/>
      <c r="BK33" s="828"/>
      <c r="BL33" s="828">
        <v>879.41</v>
      </c>
      <c r="BM33" s="828"/>
      <c r="BN33" s="828">
        <v>476.14</v>
      </c>
      <c r="BO33" s="828">
        <v>1192.05</v>
      </c>
      <c r="BP33" s="828">
        <v>342.62</v>
      </c>
      <c r="BQ33" s="828">
        <v>217.72</v>
      </c>
      <c r="BR33" s="828"/>
      <c r="BS33" s="828"/>
      <c r="BT33" s="829"/>
      <c r="BU33" s="828"/>
      <c r="BV33" s="828">
        <v>281.64</v>
      </c>
      <c r="BW33" s="828">
        <v>1122.77</v>
      </c>
      <c r="BX33" s="828">
        <v>2682.46</v>
      </c>
      <c r="BY33" s="828"/>
      <c r="BZ33" s="829">
        <v>72.349999999999994</v>
      </c>
      <c r="CA33" s="828">
        <v>4286</v>
      </c>
      <c r="CB33" s="828">
        <v>174.87</v>
      </c>
      <c r="CC33" s="829"/>
      <c r="CD33" s="828">
        <v>2099.64</v>
      </c>
      <c r="CE33" s="828"/>
      <c r="CF33" s="828">
        <v>4408.82</v>
      </c>
      <c r="CG33" s="829">
        <v>822.52</v>
      </c>
      <c r="CH33" s="828">
        <v>274.58999999999997</v>
      </c>
      <c r="CI33" s="829">
        <v>5075.12</v>
      </c>
      <c r="CJ33" s="828">
        <v>1599.89</v>
      </c>
      <c r="CK33" s="828">
        <v>5100.4799999999996</v>
      </c>
      <c r="CL33" s="829">
        <v>771.7</v>
      </c>
      <c r="CM33" s="828">
        <v>24.12</v>
      </c>
      <c r="CN33" s="828">
        <v>10.52</v>
      </c>
      <c r="CO33" s="828">
        <v>235.16</v>
      </c>
      <c r="CP33" s="828">
        <v>4335.2299999999996</v>
      </c>
      <c r="CQ33" s="828">
        <v>8006.2</v>
      </c>
      <c r="CR33" s="829">
        <v>153.47</v>
      </c>
      <c r="CS33" s="828"/>
      <c r="CT33" s="828">
        <v>2489.75</v>
      </c>
      <c r="CU33" s="829">
        <v>54.52</v>
      </c>
      <c r="CV33" s="828">
        <v>4467.7700000000004</v>
      </c>
      <c r="CW33" s="828"/>
      <c r="CX33" s="828">
        <v>61.39</v>
      </c>
      <c r="CY33" s="829"/>
      <c r="CZ33" s="828"/>
      <c r="DA33" s="829">
        <v>1136.6600000000001</v>
      </c>
      <c r="DB33" s="829"/>
      <c r="DC33" s="828">
        <v>123.47</v>
      </c>
      <c r="DD33" s="829">
        <v>221.04</v>
      </c>
      <c r="DE33" s="829">
        <v>92.1</v>
      </c>
      <c r="DF33" s="829"/>
      <c r="DG33" s="828"/>
      <c r="DH33" s="828"/>
      <c r="DI33" s="828">
        <v>5756.04</v>
      </c>
      <c r="DJ33" s="829">
        <v>1098.9000000000001</v>
      </c>
      <c r="DK33" s="828"/>
      <c r="DL33" s="828">
        <v>3.21</v>
      </c>
      <c r="DM33" s="828">
        <v>453.34</v>
      </c>
      <c r="DN33" s="828"/>
      <c r="DO33" s="828"/>
      <c r="DP33" s="828">
        <v>108.19</v>
      </c>
      <c r="DQ33" s="828">
        <v>131.12</v>
      </c>
      <c r="DR33" s="828"/>
      <c r="DS33" s="828">
        <v>760.5</v>
      </c>
      <c r="DT33" s="829"/>
      <c r="DU33" s="828"/>
      <c r="DV33" s="828">
        <v>411.1</v>
      </c>
      <c r="DW33" s="828">
        <v>3450.26</v>
      </c>
      <c r="DX33" s="828"/>
      <c r="DY33" s="828"/>
      <c r="DZ33" s="828"/>
      <c r="EA33" s="828">
        <v>5668.14</v>
      </c>
      <c r="EB33" s="829"/>
      <c r="EC33" s="828"/>
      <c r="ED33" s="829"/>
      <c r="EE33" s="829"/>
      <c r="EF33" s="828"/>
      <c r="EG33" s="829"/>
      <c r="EH33" s="828"/>
      <c r="EI33" s="829"/>
      <c r="EJ33" s="828"/>
      <c r="EK33" s="828"/>
      <c r="EL33" s="829"/>
      <c r="EM33" s="829"/>
      <c r="EN33" s="829"/>
      <c r="EO33" s="828"/>
      <c r="EP33" s="828"/>
      <c r="EQ33" s="829"/>
      <c r="ER33" s="829"/>
      <c r="ES33" s="829"/>
      <c r="ET33" s="829"/>
      <c r="EU33" s="829"/>
      <c r="EV33" s="829">
        <v>2672.08</v>
      </c>
      <c r="EW33" s="828"/>
      <c r="EX33" s="828"/>
      <c r="EY33" s="828"/>
      <c r="EZ33" s="831">
        <f t="shared" si="0"/>
        <v>159894.79000000004</v>
      </c>
    </row>
    <row r="34" spans="1:156" x14ac:dyDescent="0.25">
      <c r="A34">
        <v>30</v>
      </c>
      <c r="B34" s="826">
        <v>13799</v>
      </c>
      <c r="C34" s="877"/>
      <c r="D34" s="829">
        <v>1051.92</v>
      </c>
      <c r="E34" s="829"/>
      <c r="F34" s="829">
        <v>22.62</v>
      </c>
      <c r="G34" s="829">
        <v>64.33</v>
      </c>
      <c r="H34" s="829"/>
      <c r="I34" s="829">
        <v>341.68</v>
      </c>
      <c r="J34" s="829">
        <v>722.23</v>
      </c>
      <c r="K34" s="829"/>
      <c r="L34" s="829">
        <v>400.81</v>
      </c>
      <c r="M34" s="829">
        <v>153.24</v>
      </c>
      <c r="N34" s="829">
        <v>744.83</v>
      </c>
      <c r="O34" s="829">
        <v>1082.6199999999999</v>
      </c>
      <c r="P34" s="829">
        <v>489.51</v>
      </c>
      <c r="Q34" s="829">
        <v>247.97</v>
      </c>
      <c r="R34" s="829">
        <v>1004.83</v>
      </c>
      <c r="S34" s="829">
        <v>199.09</v>
      </c>
      <c r="T34" s="829">
        <v>2.8</v>
      </c>
      <c r="U34" s="829">
        <v>410.59</v>
      </c>
      <c r="V34" s="829">
        <v>148.91999999999999</v>
      </c>
      <c r="W34" s="829">
        <v>1034.2</v>
      </c>
      <c r="X34" s="829"/>
      <c r="Y34" s="829">
        <v>839.96</v>
      </c>
      <c r="Z34" s="829"/>
      <c r="AA34" s="829">
        <v>198.74</v>
      </c>
      <c r="AB34" s="829">
        <v>535.57000000000005</v>
      </c>
      <c r="AC34" s="829">
        <v>596.84</v>
      </c>
      <c r="AD34" s="829">
        <v>228</v>
      </c>
      <c r="AE34" s="829"/>
      <c r="AF34" s="829"/>
      <c r="AG34" s="829">
        <v>2693.84</v>
      </c>
      <c r="AH34" s="829">
        <v>1238.28</v>
      </c>
      <c r="AI34" s="829">
        <v>189.54</v>
      </c>
      <c r="AJ34" s="829">
        <v>0.51</v>
      </c>
      <c r="AK34" s="829"/>
      <c r="AL34" s="829">
        <v>107.71</v>
      </c>
      <c r="AM34" s="829">
        <v>1752.83</v>
      </c>
      <c r="AN34" s="829">
        <v>2035.76</v>
      </c>
      <c r="AO34" s="829"/>
      <c r="AP34" s="829"/>
      <c r="AQ34" s="829">
        <v>922.79</v>
      </c>
      <c r="AR34" s="829">
        <v>1160.4000000000001</v>
      </c>
      <c r="AS34" s="829">
        <v>2176.1799999999998</v>
      </c>
      <c r="AT34" s="829">
        <v>1890.51</v>
      </c>
      <c r="AU34" s="829"/>
      <c r="AV34" s="829">
        <v>1074.48</v>
      </c>
      <c r="AW34" s="829"/>
      <c r="AX34" s="829">
        <v>1923.41</v>
      </c>
      <c r="AY34" s="829"/>
      <c r="AZ34" s="829">
        <v>8.49</v>
      </c>
      <c r="BA34" s="829">
        <v>3.42</v>
      </c>
      <c r="BB34" s="829">
        <v>1177.3</v>
      </c>
      <c r="BC34" s="829">
        <v>867.3</v>
      </c>
      <c r="BD34" s="829"/>
      <c r="BE34" s="829">
        <v>0</v>
      </c>
      <c r="BF34" s="829">
        <v>2302.6999999999998</v>
      </c>
      <c r="BG34" s="829">
        <v>1396.7</v>
      </c>
      <c r="BH34" s="829">
        <v>95.33</v>
      </c>
      <c r="BI34" s="829">
        <v>938.87</v>
      </c>
      <c r="BJ34" s="829">
        <v>269.05</v>
      </c>
      <c r="BK34" s="829">
        <v>1070.1099999999999</v>
      </c>
      <c r="BL34" s="829">
        <v>931.83</v>
      </c>
      <c r="BM34" s="829">
        <v>2027.61</v>
      </c>
      <c r="BN34" s="829">
        <v>723.05</v>
      </c>
      <c r="BO34" s="829">
        <v>588.66999999999996</v>
      </c>
      <c r="BP34" s="829">
        <v>10.02</v>
      </c>
      <c r="BQ34" s="829">
        <v>577.84</v>
      </c>
      <c r="BR34" s="829">
        <v>475.8</v>
      </c>
      <c r="BS34" s="829"/>
      <c r="BT34" s="829">
        <v>494.93</v>
      </c>
      <c r="BU34" s="829">
        <v>0.6</v>
      </c>
      <c r="BV34" s="829">
        <v>3165.91</v>
      </c>
      <c r="BW34" s="829">
        <v>1017.08</v>
      </c>
      <c r="BX34" s="829">
        <v>1912.32</v>
      </c>
      <c r="BY34" s="829"/>
      <c r="BZ34" s="829">
        <v>122.39</v>
      </c>
      <c r="CA34" s="829">
        <v>259.57</v>
      </c>
      <c r="CB34" s="829">
        <v>135.69999999999999</v>
      </c>
      <c r="CC34" s="829">
        <v>179.23</v>
      </c>
      <c r="CD34" s="829">
        <v>1149.04</v>
      </c>
      <c r="CE34" s="829">
        <v>658.57</v>
      </c>
      <c r="CF34" s="829">
        <v>98.97</v>
      </c>
      <c r="CG34" s="829">
        <v>886.34</v>
      </c>
      <c r="CH34" s="829">
        <v>376.66</v>
      </c>
      <c r="CI34" s="829">
        <v>1009.04</v>
      </c>
      <c r="CJ34" s="829">
        <v>33.6</v>
      </c>
      <c r="CK34" s="829">
        <v>1446.35</v>
      </c>
      <c r="CL34" s="829">
        <v>474.38</v>
      </c>
      <c r="CM34" s="829">
        <v>155.94</v>
      </c>
      <c r="CN34" s="829"/>
      <c r="CO34" s="829"/>
      <c r="CP34" s="829">
        <v>143.44999999999999</v>
      </c>
      <c r="CQ34" s="829">
        <v>1747.31</v>
      </c>
      <c r="CR34" s="829"/>
      <c r="CS34" s="829">
        <v>458.08</v>
      </c>
      <c r="CT34" s="829">
        <v>945.75</v>
      </c>
      <c r="CU34" s="829">
        <v>7.58</v>
      </c>
      <c r="CV34" s="829">
        <v>2525.0700000000002</v>
      </c>
      <c r="CW34" s="829">
        <v>493.08</v>
      </c>
      <c r="CX34" s="829"/>
      <c r="CY34" s="829"/>
      <c r="CZ34" s="829"/>
      <c r="DA34" s="829">
        <v>1947.6</v>
      </c>
      <c r="DB34" s="829"/>
      <c r="DC34" s="829">
        <v>947.46</v>
      </c>
      <c r="DD34" s="829">
        <v>1200.32</v>
      </c>
      <c r="DE34" s="829"/>
      <c r="DF34" s="829">
        <v>206.25</v>
      </c>
      <c r="DG34" s="829"/>
      <c r="DH34" s="829"/>
      <c r="DI34" s="829">
        <v>470.55</v>
      </c>
      <c r="DJ34" s="829">
        <v>366.23</v>
      </c>
      <c r="DK34" s="829">
        <v>67.8</v>
      </c>
      <c r="DL34" s="829">
        <v>1345.48</v>
      </c>
      <c r="DM34" s="829">
        <v>388.76</v>
      </c>
      <c r="DN34" s="829"/>
      <c r="DO34" s="829"/>
      <c r="DP34" s="829">
        <v>294.06</v>
      </c>
      <c r="DQ34" s="829">
        <v>168.01</v>
      </c>
      <c r="DR34" s="829"/>
      <c r="DS34" s="829">
        <v>1460.44</v>
      </c>
      <c r="DT34" s="829"/>
      <c r="DU34" s="829">
        <v>209.11</v>
      </c>
      <c r="DV34" s="829">
        <v>667.01</v>
      </c>
      <c r="DW34" s="829">
        <v>4621.47</v>
      </c>
      <c r="DX34" s="829">
        <v>2064.91</v>
      </c>
      <c r="DY34" s="829"/>
      <c r="DZ34" s="829"/>
      <c r="EA34" s="829">
        <v>8267.2999999999993</v>
      </c>
      <c r="EB34" s="829"/>
      <c r="EC34" s="829"/>
      <c r="ED34" s="829">
        <v>12.36</v>
      </c>
      <c r="EE34" s="829"/>
      <c r="EF34" s="829"/>
      <c r="EG34" s="829"/>
      <c r="EH34" s="829"/>
      <c r="EI34" s="829"/>
      <c r="EJ34" s="829"/>
      <c r="EK34" s="829"/>
      <c r="EL34" s="829"/>
      <c r="EM34" s="828"/>
      <c r="EN34" s="829"/>
      <c r="EO34" s="829"/>
      <c r="EP34" s="829"/>
      <c r="EQ34" s="829"/>
      <c r="ER34" s="829"/>
      <c r="ES34" s="829"/>
      <c r="ET34" s="829"/>
      <c r="EU34" s="829"/>
      <c r="EV34" s="829">
        <v>1828.73</v>
      </c>
      <c r="EW34" s="829"/>
      <c r="EX34" s="829"/>
      <c r="EY34" s="829"/>
      <c r="EZ34" s="831">
        <f t="shared" si="0"/>
        <v>87582.419999999984</v>
      </c>
    </row>
    <row r="35" spans="1:156" x14ac:dyDescent="0.25">
      <c r="A35">
        <v>31</v>
      </c>
      <c r="B35" s="826">
        <v>13899</v>
      </c>
      <c r="C35" s="877"/>
      <c r="D35" s="828">
        <v>4084.14</v>
      </c>
      <c r="E35" s="828">
        <v>1015.54</v>
      </c>
      <c r="F35" s="828">
        <v>978.74</v>
      </c>
      <c r="G35" s="828">
        <v>1515.72</v>
      </c>
      <c r="H35" s="829"/>
      <c r="I35" s="828">
        <v>4672.68</v>
      </c>
      <c r="J35" s="828">
        <v>4665.12</v>
      </c>
      <c r="K35" s="828">
        <v>2278.62</v>
      </c>
      <c r="L35" s="828">
        <v>2672.71</v>
      </c>
      <c r="M35" s="828">
        <v>6893.34</v>
      </c>
      <c r="N35" s="828">
        <v>877.5</v>
      </c>
      <c r="O35" s="828">
        <v>11461.64</v>
      </c>
      <c r="P35" s="828">
        <v>1426.76</v>
      </c>
      <c r="Q35" s="828">
        <v>266.2</v>
      </c>
      <c r="R35" s="828">
        <v>7299.71</v>
      </c>
      <c r="S35" s="828">
        <v>324.88</v>
      </c>
      <c r="T35" s="828"/>
      <c r="U35" s="828">
        <v>4364.93</v>
      </c>
      <c r="V35" s="828">
        <v>118.3</v>
      </c>
      <c r="W35" s="828">
        <v>7925.29</v>
      </c>
      <c r="X35" s="828">
        <v>2606.1</v>
      </c>
      <c r="Y35" s="828">
        <v>4637.67</v>
      </c>
      <c r="Z35" s="828"/>
      <c r="AA35" s="828">
        <v>4795.38</v>
      </c>
      <c r="AB35" s="828">
        <v>3374.17</v>
      </c>
      <c r="AC35" s="828">
        <v>1245.1500000000001</v>
      </c>
      <c r="AD35" s="828">
        <v>2578.88</v>
      </c>
      <c r="AE35" s="829"/>
      <c r="AF35" s="828">
        <v>690.45</v>
      </c>
      <c r="AG35" s="828">
        <v>4285.32</v>
      </c>
      <c r="AH35" s="828">
        <v>8150.45</v>
      </c>
      <c r="AI35" s="828">
        <v>6248.56</v>
      </c>
      <c r="AJ35" s="828"/>
      <c r="AK35" s="829"/>
      <c r="AL35" s="828">
        <v>550.04</v>
      </c>
      <c r="AM35" s="828">
        <v>8501.1</v>
      </c>
      <c r="AN35" s="828">
        <v>6853.75</v>
      </c>
      <c r="AO35" s="829">
        <v>39.51</v>
      </c>
      <c r="AP35" s="828">
        <v>798.88</v>
      </c>
      <c r="AQ35" s="828">
        <v>12721.88</v>
      </c>
      <c r="AR35" s="828">
        <v>1673.31</v>
      </c>
      <c r="AS35" s="828">
        <v>10361.65</v>
      </c>
      <c r="AT35" s="828">
        <v>5699.78</v>
      </c>
      <c r="AU35" s="829"/>
      <c r="AV35" s="828">
        <v>3026.08</v>
      </c>
      <c r="AW35" s="828">
        <v>2430.23</v>
      </c>
      <c r="AX35" s="828">
        <v>7547.06</v>
      </c>
      <c r="AY35" s="828">
        <v>4168.83</v>
      </c>
      <c r="AZ35" s="828">
        <v>1712.89</v>
      </c>
      <c r="BA35" s="828">
        <v>6232.36</v>
      </c>
      <c r="BB35" s="828">
        <v>7475.12</v>
      </c>
      <c r="BC35" s="828">
        <v>1934.43</v>
      </c>
      <c r="BD35" s="828">
        <v>3593.01</v>
      </c>
      <c r="BE35" s="828">
        <v>1898.91</v>
      </c>
      <c r="BF35" s="828">
        <v>4934.67</v>
      </c>
      <c r="BG35" s="828">
        <v>8207.9599999999991</v>
      </c>
      <c r="BH35" s="828">
        <v>2158.52</v>
      </c>
      <c r="BI35" s="828">
        <v>1343.71</v>
      </c>
      <c r="BJ35" s="828">
        <v>489.72</v>
      </c>
      <c r="BK35" s="828">
        <v>972.98</v>
      </c>
      <c r="BL35" s="828">
        <v>1628.91</v>
      </c>
      <c r="BM35" s="828">
        <v>2493.0700000000002</v>
      </c>
      <c r="BN35" s="828">
        <v>3213.1</v>
      </c>
      <c r="BO35" s="828">
        <v>7613.9</v>
      </c>
      <c r="BP35" s="828">
        <v>4111.51</v>
      </c>
      <c r="BQ35" s="828">
        <v>6889.29</v>
      </c>
      <c r="BR35" s="828">
        <v>1868.72</v>
      </c>
      <c r="BS35" s="829"/>
      <c r="BT35" s="828">
        <v>3607.24</v>
      </c>
      <c r="BU35" s="828">
        <v>938.54</v>
      </c>
      <c r="BV35" s="828">
        <v>6706</v>
      </c>
      <c r="BW35" s="828">
        <v>2995.49</v>
      </c>
      <c r="BX35" s="828">
        <v>4267.41</v>
      </c>
      <c r="BY35" s="829"/>
      <c r="BZ35" s="828">
        <v>2450.42</v>
      </c>
      <c r="CA35" s="828">
        <v>5523.75</v>
      </c>
      <c r="CB35" s="828">
        <v>1976.9</v>
      </c>
      <c r="CC35" s="828">
        <v>988.55</v>
      </c>
      <c r="CD35" s="828">
        <v>7803.93</v>
      </c>
      <c r="CE35" s="828">
        <v>1647.61</v>
      </c>
      <c r="CF35" s="828">
        <v>1805.14</v>
      </c>
      <c r="CG35" s="828">
        <v>1083.71</v>
      </c>
      <c r="CH35" s="828">
        <v>5562.34</v>
      </c>
      <c r="CI35" s="828">
        <v>16018.09</v>
      </c>
      <c r="CJ35" s="828">
        <v>4206.88</v>
      </c>
      <c r="CK35" s="828">
        <v>8683.5300000000007</v>
      </c>
      <c r="CL35" s="828">
        <v>2025.86</v>
      </c>
      <c r="CM35" s="828">
        <v>1690.51</v>
      </c>
      <c r="CN35" s="828">
        <v>930.74</v>
      </c>
      <c r="CO35" s="828">
        <v>500.84</v>
      </c>
      <c r="CP35" s="828">
        <v>6991.45</v>
      </c>
      <c r="CQ35" s="828">
        <v>4145.51</v>
      </c>
      <c r="CR35" s="828">
        <v>2203.7199999999998</v>
      </c>
      <c r="CS35" s="828">
        <v>535.36</v>
      </c>
      <c r="CT35" s="828">
        <v>8693.2000000000007</v>
      </c>
      <c r="CU35" s="828">
        <v>887.89</v>
      </c>
      <c r="CV35" s="828">
        <v>7748.62</v>
      </c>
      <c r="CW35" s="828">
        <v>576.26</v>
      </c>
      <c r="CX35" s="828">
        <v>2058.65</v>
      </c>
      <c r="CY35" s="828"/>
      <c r="CZ35" s="828"/>
      <c r="DA35" s="828">
        <v>7439.27</v>
      </c>
      <c r="DB35" s="828"/>
      <c r="DC35" s="828">
        <v>5564.54</v>
      </c>
      <c r="DD35" s="828">
        <v>4364.58</v>
      </c>
      <c r="DE35" s="828">
        <v>709.21</v>
      </c>
      <c r="DF35" s="828">
        <v>806.63</v>
      </c>
      <c r="DG35" s="828"/>
      <c r="DH35" s="829"/>
      <c r="DI35" s="828">
        <v>3029.95</v>
      </c>
      <c r="DJ35" s="828">
        <v>1383.62</v>
      </c>
      <c r="DK35" s="828">
        <v>754.25</v>
      </c>
      <c r="DL35" s="828">
        <v>3116.69</v>
      </c>
      <c r="DM35" s="828">
        <v>2732.05</v>
      </c>
      <c r="DN35" s="828"/>
      <c r="DO35" s="828"/>
      <c r="DP35" s="829">
        <v>516.1</v>
      </c>
      <c r="DQ35" s="828">
        <v>62.85</v>
      </c>
      <c r="DR35" s="828"/>
      <c r="DS35" s="829">
        <v>3204.9</v>
      </c>
      <c r="DT35" s="829"/>
      <c r="DU35" s="828">
        <v>303.48</v>
      </c>
      <c r="DV35" s="828">
        <v>1877.56</v>
      </c>
      <c r="DW35" s="829">
        <v>5360.06</v>
      </c>
      <c r="DX35" s="828">
        <v>963.67</v>
      </c>
      <c r="DY35" s="828"/>
      <c r="DZ35" s="828"/>
      <c r="EA35" s="829">
        <v>7932.42</v>
      </c>
      <c r="EB35" s="829"/>
      <c r="EC35" s="828"/>
      <c r="ED35" s="829">
        <v>1035.96</v>
      </c>
      <c r="EE35" s="829"/>
      <c r="EF35" s="828"/>
      <c r="EG35" s="828"/>
      <c r="EH35" s="829"/>
      <c r="EI35" s="829"/>
      <c r="EJ35" s="829"/>
      <c r="EK35" s="829"/>
      <c r="EL35" s="829">
        <v>1903.8</v>
      </c>
      <c r="EM35" s="829"/>
      <c r="EN35" s="829"/>
      <c r="EO35" s="828"/>
      <c r="EP35" s="828"/>
      <c r="EQ35" s="829"/>
      <c r="ER35" s="829"/>
      <c r="ES35" s="829"/>
      <c r="ET35" s="829"/>
      <c r="EU35" s="829"/>
      <c r="EV35" s="829">
        <v>13382.37</v>
      </c>
      <c r="EW35" s="829"/>
      <c r="EX35" s="828"/>
      <c r="EY35" s="829"/>
      <c r="EZ35" s="831">
        <f t="shared" si="0"/>
        <v>416296.93000000011</v>
      </c>
    </row>
    <row r="36" spans="1:156" x14ac:dyDescent="0.25">
      <c r="A36">
        <v>32</v>
      </c>
      <c r="B36" s="826">
        <v>14145</v>
      </c>
      <c r="C36" s="877"/>
      <c r="D36" s="828"/>
      <c r="E36" s="829"/>
      <c r="F36" s="828"/>
      <c r="G36" s="828"/>
      <c r="H36" s="829"/>
      <c r="I36" s="828"/>
      <c r="J36" s="828"/>
      <c r="K36" s="828"/>
      <c r="L36" s="828"/>
      <c r="M36" s="828"/>
      <c r="N36" s="828"/>
      <c r="O36" s="828"/>
      <c r="P36" s="828"/>
      <c r="Q36" s="828"/>
      <c r="R36" s="828"/>
      <c r="S36" s="829"/>
      <c r="T36" s="828"/>
      <c r="U36" s="828"/>
      <c r="V36" s="829"/>
      <c r="W36" s="828"/>
      <c r="X36" s="828"/>
      <c r="Y36" s="828">
        <v>10785.39</v>
      </c>
      <c r="Z36" s="828"/>
      <c r="AA36" s="829"/>
      <c r="AB36" s="829"/>
      <c r="AC36" s="828"/>
      <c r="AD36" s="828"/>
      <c r="AE36" s="829"/>
      <c r="AF36" s="828"/>
      <c r="AG36" s="828"/>
      <c r="AH36" s="828"/>
      <c r="AI36" s="828"/>
      <c r="AJ36" s="828"/>
      <c r="AK36" s="829"/>
      <c r="AL36" s="828"/>
      <c r="AM36" s="828"/>
      <c r="AN36" s="828"/>
      <c r="AO36" s="829"/>
      <c r="AP36" s="829"/>
      <c r="AQ36" s="828"/>
      <c r="AR36" s="828"/>
      <c r="AS36" s="828"/>
      <c r="AT36" s="828"/>
      <c r="AU36" s="829"/>
      <c r="AV36" s="828"/>
      <c r="AW36" s="828"/>
      <c r="AX36" s="828"/>
      <c r="AY36" s="828"/>
      <c r="AZ36" s="828"/>
      <c r="BA36" s="828"/>
      <c r="BB36" s="828"/>
      <c r="BC36" s="828"/>
      <c r="BD36" s="829"/>
      <c r="BE36" s="828"/>
      <c r="BF36" s="828"/>
      <c r="BG36" s="828">
        <v>12788.76</v>
      </c>
      <c r="BH36" s="828"/>
      <c r="BI36" s="828"/>
      <c r="BJ36" s="829"/>
      <c r="BK36" s="828"/>
      <c r="BL36" s="828"/>
      <c r="BM36" s="829"/>
      <c r="BN36" s="828"/>
      <c r="BO36" s="828"/>
      <c r="BP36" s="828"/>
      <c r="BQ36" s="828"/>
      <c r="BR36" s="828"/>
      <c r="BS36" s="829"/>
      <c r="BT36" s="829"/>
      <c r="BU36" s="829"/>
      <c r="BV36" s="828"/>
      <c r="BW36" s="828"/>
      <c r="BX36" s="828"/>
      <c r="BY36" s="829"/>
      <c r="BZ36" s="828"/>
      <c r="CA36" s="828"/>
      <c r="CB36" s="828"/>
      <c r="CC36" s="829"/>
      <c r="CD36" s="829"/>
      <c r="CE36" s="828"/>
      <c r="CF36" s="828"/>
      <c r="CG36" s="828"/>
      <c r="CH36" s="828"/>
      <c r="CI36" s="828"/>
      <c r="CJ36" s="828"/>
      <c r="CK36" s="828"/>
      <c r="CL36" s="828"/>
      <c r="CM36" s="828"/>
      <c r="CN36" s="829"/>
      <c r="CO36" s="829"/>
      <c r="CP36" s="828"/>
      <c r="CQ36" s="828"/>
      <c r="CR36" s="828"/>
      <c r="CS36" s="829"/>
      <c r="CT36" s="828"/>
      <c r="CU36" s="828"/>
      <c r="CV36" s="828"/>
      <c r="CW36" s="828"/>
      <c r="CX36" s="828"/>
      <c r="CY36" s="828"/>
      <c r="CZ36" s="829"/>
      <c r="DA36" s="828"/>
      <c r="DB36" s="829"/>
      <c r="DC36" s="828"/>
      <c r="DD36" s="828"/>
      <c r="DE36" s="829"/>
      <c r="DF36" s="829"/>
      <c r="DG36" s="829"/>
      <c r="DH36" s="829"/>
      <c r="DI36" s="828"/>
      <c r="DJ36" s="828"/>
      <c r="DK36" s="828"/>
      <c r="DL36" s="828"/>
      <c r="DM36" s="828"/>
      <c r="DN36" s="829"/>
      <c r="DO36" s="828"/>
      <c r="DP36" s="829"/>
      <c r="DQ36" s="828"/>
      <c r="DR36" s="828"/>
      <c r="DS36" s="829"/>
      <c r="DT36" s="829"/>
      <c r="DU36" s="828"/>
      <c r="DV36" s="829"/>
      <c r="DW36" s="829"/>
      <c r="DX36" s="828"/>
      <c r="DY36" s="828"/>
      <c r="DZ36" s="828"/>
      <c r="EA36" s="829"/>
      <c r="EB36" s="829"/>
      <c r="EC36" s="828"/>
      <c r="ED36" s="829"/>
      <c r="EE36" s="829">
        <v>70606.509999999995</v>
      </c>
      <c r="EF36" s="829"/>
      <c r="EG36" s="828"/>
      <c r="EH36" s="829"/>
      <c r="EI36" s="829"/>
      <c r="EJ36" s="829"/>
      <c r="EK36" s="829"/>
      <c r="EL36" s="829"/>
      <c r="EM36" s="829"/>
      <c r="EN36" s="829"/>
      <c r="EO36" s="829"/>
      <c r="EP36" s="829"/>
      <c r="EQ36" s="829"/>
      <c r="ER36" s="829"/>
      <c r="ES36" s="829"/>
      <c r="ET36" s="829"/>
      <c r="EU36" s="829"/>
      <c r="EV36" s="829"/>
      <c r="EW36" s="829"/>
      <c r="EX36" s="828"/>
      <c r="EY36" s="829"/>
      <c r="EZ36" s="831">
        <f t="shared" si="0"/>
        <v>94180.66</v>
      </c>
    </row>
    <row r="37" spans="1:156" x14ac:dyDescent="0.25">
      <c r="A37">
        <v>33</v>
      </c>
      <c r="B37" s="826">
        <v>14146</v>
      </c>
      <c r="C37" s="877"/>
      <c r="D37" s="828"/>
      <c r="E37" s="829"/>
      <c r="F37" s="828"/>
      <c r="G37" s="828">
        <v>43466.27</v>
      </c>
      <c r="H37" s="829"/>
      <c r="I37" s="828">
        <v>9430.9599999999991</v>
      </c>
      <c r="J37" s="828">
        <v>25167.24</v>
      </c>
      <c r="K37" s="829"/>
      <c r="L37" s="828">
        <v>12583.6</v>
      </c>
      <c r="M37" s="828"/>
      <c r="N37" s="828">
        <v>24592.94</v>
      </c>
      <c r="O37" s="828">
        <v>39556.21</v>
      </c>
      <c r="P37" s="828">
        <v>3100.08</v>
      </c>
      <c r="Q37" s="828">
        <v>11133.62</v>
      </c>
      <c r="R37" s="828">
        <v>21490.32</v>
      </c>
      <c r="S37" s="829">
        <v>20133.84</v>
      </c>
      <c r="T37" s="828">
        <v>12583.64</v>
      </c>
      <c r="U37" s="828"/>
      <c r="V37" s="828"/>
      <c r="W37" s="828"/>
      <c r="X37" s="829">
        <v>18781.93</v>
      </c>
      <c r="Y37" s="828">
        <v>24475.7</v>
      </c>
      <c r="Z37" s="828"/>
      <c r="AA37" s="828">
        <v>24476.52</v>
      </c>
      <c r="AB37" s="828">
        <v>33224.82</v>
      </c>
      <c r="AC37" s="828">
        <v>18567.599999999999</v>
      </c>
      <c r="AD37" s="828">
        <v>21375.03</v>
      </c>
      <c r="AE37" s="829">
        <v>18638.8</v>
      </c>
      <c r="AF37" s="829">
        <v>36836.519999999997</v>
      </c>
      <c r="AG37" s="828">
        <v>22225.64</v>
      </c>
      <c r="AH37" s="828">
        <v>411.07</v>
      </c>
      <c r="AI37" s="828">
        <v>37016.120000000003</v>
      </c>
      <c r="AJ37" s="829">
        <v>18758.400000000001</v>
      </c>
      <c r="AK37" s="829"/>
      <c r="AL37" s="828"/>
      <c r="AM37" s="828"/>
      <c r="AN37" s="828">
        <v>18396.03</v>
      </c>
      <c r="AO37" s="829"/>
      <c r="AP37" s="829"/>
      <c r="AQ37" s="828">
        <v>36919.360000000001</v>
      </c>
      <c r="AR37" s="828">
        <v>24895.8</v>
      </c>
      <c r="AS37" s="828">
        <v>19512.3</v>
      </c>
      <c r="AT37" s="828"/>
      <c r="AU37" s="829">
        <v>21811.68</v>
      </c>
      <c r="AV37" s="828">
        <v>18133.82</v>
      </c>
      <c r="AW37" s="829"/>
      <c r="AX37" s="828"/>
      <c r="AY37" s="828">
        <v>25331.040000000001</v>
      </c>
      <c r="AZ37" s="829">
        <v>30012.05</v>
      </c>
      <c r="BA37" s="829">
        <v>12280.68</v>
      </c>
      <c r="BB37" s="828">
        <v>23522.400000000001</v>
      </c>
      <c r="BC37" s="828">
        <v>10548.74</v>
      </c>
      <c r="BD37" s="829"/>
      <c r="BE37" s="828"/>
      <c r="BF37" s="828"/>
      <c r="BG37" s="828">
        <v>16397.060000000001</v>
      </c>
      <c r="BH37" s="828">
        <v>37432.19</v>
      </c>
      <c r="BI37" s="828">
        <v>18040.560000000001</v>
      </c>
      <c r="BJ37" s="828"/>
      <c r="BK37" s="828">
        <v>10942.31</v>
      </c>
      <c r="BL37" s="828">
        <v>25331.040000000001</v>
      </c>
      <c r="BM37" s="828">
        <v>34364.86</v>
      </c>
      <c r="BN37" s="828"/>
      <c r="BO37" s="828">
        <v>42433</v>
      </c>
      <c r="BP37" s="829"/>
      <c r="BQ37" s="828">
        <v>37529.4</v>
      </c>
      <c r="BR37" s="828">
        <v>26965.7</v>
      </c>
      <c r="BS37" s="829">
        <v>35834.25</v>
      </c>
      <c r="BT37" s="828"/>
      <c r="BU37" s="829"/>
      <c r="BV37" s="828"/>
      <c r="BW37" s="828"/>
      <c r="BX37" s="828">
        <v>30629.759999999998</v>
      </c>
      <c r="BY37" s="829">
        <v>17310.38</v>
      </c>
      <c r="BZ37" s="828">
        <v>18261.52</v>
      </c>
      <c r="CA37" s="828">
        <v>21686.76</v>
      </c>
      <c r="CB37" s="828"/>
      <c r="CC37" s="828"/>
      <c r="CD37" s="828">
        <v>24904.240000000002</v>
      </c>
      <c r="CE37" s="828"/>
      <c r="CF37" s="828"/>
      <c r="CG37" s="828"/>
      <c r="CH37" s="828">
        <v>20623.8</v>
      </c>
      <c r="CI37" s="828">
        <v>41099.760000000002</v>
      </c>
      <c r="CJ37" s="828">
        <v>34280.83</v>
      </c>
      <c r="CK37" s="828"/>
      <c r="CL37" s="828">
        <v>10922.02</v>
      </c>
      <c r="CM37" s="828"/>
      <c r="CN37" s="829">
        <v>19481.02</v>
      </c>
      <c r="CO37" s="829">
        <v>22278.58</v>
      </c>
      <c r="CP37" s="828">
        <v>37828.639999999999</v>
      </c>
      <c r="CQ37" s="828">
        <v>2127.84</v>
      </c>
      <c r="CR37" s="829">
        <v>15775.63</v>
      </c>
      <c r="CS37" s="828">
        <v>39768.97</v>
      </c>
      <c r="CT37" s="828">
        <v>12042.06</v>
      </c>
      <c r="CU37" s="828">
        <v>18586.8</v>
      </c>
      <c r="CV37" s="828">
        <v>23698.73</v>
      </c>
      <c r="CW37" s="828"/>
      <c r="CX37" s="828">
        <v>30263.89</v>
      </c>
      <c r="CY37" s="829"/>
      <c r="CZ37" s="829"/>
      <c r="DA37" s="828">
        <v>59700.959999999999</v>
      </c>
      <c r="DB37" s="829"/>
      <c r="DC37" s="828">
        <v>19503.64</v>
      </c>
      <c r="DD37" s="828">
        <v>30451.18</v>
      </c>
      <c r="DE37" s="828">
        <v>21711.24</v>
      </c>
      <c r="DF37" s="828">
        <v>21686.76</v>
      </c>
      <c r="DG37" s="829"/>
      <c r="DH37" s="829">
        <v>1861.64</v>
      </c>
      <c r="DI37" s="828">
        <v>18758.400000000001</v>
      </c>
      <c r="DJ37" s="829">
        <v>37235.160000000003</v>
      </c>
      <c r="DK37" s="828"/>
      <c r="DL37" s="828">
        <v>25097.48</v>
      </c>
      <c r="DM37" s="828">
        <v>20746.72</v>
      </c>
      <c r="DN37" s="828"/>
      <c r="DO37" s="829"/>
      <c r="DP37" s="829">
        <v>50238.03</v>
      </c>
      <c r="DQ37" s="828">
        <v>14496.36</v>
      </c>
      <c r="DR37" s="828"/>
      <c r="DS37" s="829">
        <v>16181.28</v>
      </c>
      <c r="DT37" s="829"/>
      <c r="DU37" s="828">
        <v>12292.62</v>
      </c>
      <c r="DV37" s="829"/>
      <c r="DW37" s="829">
        <v>35895.93</v>
      </c>
      <c r="DX37" s="828">
        <v>42467.44</v>
      </c>
      <c r="DY37" s="828"/>
      <c r="DZ37" s="828"/>
      <c r="EA37" s="829"/>
      <c r="EB37" s="829"/>
      <c r="EC37" s="828"/>
      <c r="ED37" s="829">
        <v>30158.83</v>
      </c>
      <c r="EE37" s="829">
        <v>252.89</v>
      </c>
      <c r="EF37" s="829">
        <v>16605.84</v>
      </c>
      <c r="EG37" s="829"/>
      <c r="EH37" s="829">
        <v>17372.759999999998</v>
      </c>
      <c r="EI37" s="829">
        <v>43744.26</v>
      </c>
      <c r="EJ37" s="829"/>
      <c r="EK37" s="829"/>
      <c r="EL37" s="829"/>
      <c r="EM37" s="829">
        <v>18249.89</v>
      </c>
      <c r="EN37" s="829"/>
      <c r="EO37" s="829"/>
      <c r="EP37" s="829">
        <v>20390.34</v>
      </c>
      <c r="EQ37" s="829"/>
      <c r="ER37" s="829"/>
      <c r="ES37" s="829"/>
      <c r="ET37" s="829">
        <v>15612.6</v>
      </c>
      <c r="EU37" s="829">
        <v>22906.799999999999</v>
      </c>
      <c r="EV37" s="829">
        <v>24905.67</v>
      </c>
      <c r="EW37" s="829"/>
      <c r="EX37" s="828">
        <v>93389.34</v>
      </c>
      <c r="EY37" s="829"/>
      <c r="EZ37" s="831">
        <f t="shared" si="0"/>
        <v>2198146.4300000002</v>
      </c>
    </row>
    <row r="38" spans="1:156" x14ac:dyDescent="0.25">
      <c r="A38">
        <v>34</v>
      </c>
      <c r="B38" s="826">
        <v>14147</v>
      </c>
      <c r="C38" s="877"/>
      <c r="D38" s="828"/>
      <c r="E38" s="828"/>
      <c r="F38" s="828"/>
      <c r="G38" s="828">
        <v>7141.25</v>
      </c>
      <c r="H38" s="829"/>
      <c r="I38" s="828">
        <v>44203.42</v>
      </c>
      <c r="J38" s="828">
        <v>51356.21</v>
      </c>
      <c r="K38" s="828">
        <v>34902.959999999999</v>
      </c>
      <c r="L38" s="828">
        <v>16310.77</v>
      </c>
      <c r="M38" s="828"/>
      <c r="N38" s="828">
        <v>17345.189999999999</v>
      </c>
      <c r="O38" s="828">
        <v>17746.5</v>
      </c>
      <c r="P38" s="828">
        <v>18703.25</v>
      </c>
      <c r="Q38" s="828">
        <v>36790.019999999997</v>
      </c>
      <c r="R38" s="828">
        <v>34783.440000000002</v>
      </c>
      <c r="S38" s="828">
        <v>23674.21</v>
      </c>
      <c r="T38" s="828">
        <v>16310.87</v>
      </c>
      <c r="U38" s="828"/>
      <c r="V38" s="828"/>
      <c r="W38" s="828"/>
      <c r="X38" s="828">
        <v>9340.1</v>
      </c>
      <c r="Y38" s="828">
        <v>11613.12</v>
      </c>
      <c r="Z38" s="828"/>
      <c r="AA38" s="828">
        <v>26426.94</v>
      </c>
      <c r="AB38" s="828">
        <v>8725.68</v>
      </c>
      <c r="AC38" s="828">
        <v>25165.439999999999</v>
      </c>
      <c r="AD38" s="828">
        <v>29272.080000000002</v>
      </c>
      <c r="AE38" s="829">
        <v>24578.560000000001</v>
      </c>
      <c r="AF38" s="828">
        <v>26329.360000000001</v>
      </c>
      <c r="AG38" s="828">
        <v>47379.41</v>
      </c>
      <c r="AH38" s="828">
        <v>61900.25</v>
      </c>
      <c r="AI38" s="828">
        <v>68243.11</v>
      </c>
      <c r="AJ38" s="829">
        <v>29019.62</v>
      </c>
      <c r="AK38" s="829"/>
      <c r="AL38" s="828"/>
      <c r="AM38" s="828"/>
      <c r="AN38" s="828">
        <v>34124.379999999997</v>
      </c>
      <c r="AO38" s="829"/>
      <c r="AP38" s="828"/>
      <c r="AQ38" s="828">
        <v>42870.71</v>
      </c>
      <c r="AR38" s="828">
        <v>20652.12</v>
      </c>
      <c r="AS38" s="828">
        <v>23185.52</v>
      </c>
      <c r="AT38" s="828"/>
      <c r="AU38" s="829">
        <v>45093.41</v>
      </c>
      <c r="AV38" s="828">
        <v>24601.66</v>
      </c>
      <c r="AW38" s="828">
        <v>41716.629999999997</v>
      </c>
      <c r="AX38" s="828"/>
      <c r="AY38" s="828">
        <v>54118.22</v>
      </c>
      <c r="AZ38" s="828">
        <v>37963.25</v>
      </c>
      <c r="BA38" s="828">
        <v>35478.36</v>
      </c>
      <c r="BB38" s="828">
        <v>35768.42</v>
      </c>
      <c r="BC38" s="828">
        <v>16280.12</v>
      </c>
      <c r="BD38" s="828">
        <v>52637.47</v>
      </c>
      <c r="BE38" s="828"/>
      <c r="BF38" s="828">
        <v>78710.539999999994</v>
      </c>
      <c r="BG38" s="828">
        <v>23077.33</v>
      </c>
      <c r="BH38" s="828">
        <v>8586</v>
      </c>
      <c r="BI38" s="828">
        <v>38235.79</v>
      </c>
      <c r="BJ38" s="828"/>
      <c r="BK38" s="828">
        <v>26174.76</v>
      </c>
      <c r="BL38" s="828">
        <v>42995.16</v>
      </c>
      <c r="BM38" s="828"/>
      <c r="BN38" s="828"/>
      <c r="BO38" s="828">
        <v>24131.64</v>
      </c>
      <c r="BP38" s="828"/>
      <c r="BQ38" s="828">
        <v>21305.56</v>
      </c>
      <c r="BR38" s="828">
        <v>32716.03</v>
      </c>
      <c r="BS38" s="829">
        <v>17793.53</v>
      </c>
      <c r="BT38" s="828">
        <v>86575.24</v>
      </c>
      <c r="BU38" s="828"/>
      <c r="BV38" s="828"/>
      <c r="BW38" s="828"/>
      <c r="BX38" s="828">
        <v>61465.65</v>
      </c>
      <c r="BY38" s="829">
        <v>23283.65</v>
      </c>
      <c r="BZ38" s="828">
        <v>32697.599999999999</v>
      </c>
      <c r="CA38" s="828">
        <v>31228.01</v>
      </c>
      <c r="CB38" s="828"/>
      <c r="CC38" s="828"/>
      <c r="CD38" s="828">
        <v>40153.300000000003</v>
      </c>
      <c r="CE38" s="828">
        <v>60483.12</v>
      </c>
      <c r="CF38" s="828"/>
      <c r="CG38" s="828"/>
      <c r="CH38" s="828">
        <v>59589.36</v>
      </c>
      <c r="CI38" s="828">
        <v>57348.97</v>
      </c>
      <c r="CJ38" s="828">
        <v>13320.67</v>
      </c>
      <c r="CK38" s="828"/>
      <c r="CL38" s="828">
        <v>14732.48</v>
      </c>
      <c r="CM38" s="828">
        <v>43092.91</v>
      </c>
      <c r="CN38" s="828">
        <v>19021.599999999999</v>
      </c>
      <c r="CO38" s="828">
        <v>24559.88</v>
      </c>
      <c r="CP38" s="828">
        <v>11347.65</v>
      </c>
      <c r="CQ38" s="828">
        <v>66407.48</v>
      </c>
      <c r="CR38" s="828">
        <v>14147.67</v>
      </c>
      <c r="CS38" s="828">
        <v>31714.54</v>
      </c>
      <c r="CT38" s="828">
        <v>13779</v>
      </c>
      <c r="CU38" s="828">
        <v>19731.12</v>
      </c>
      <c r="CV38" s="828">
        <v>38596.97</v>
      </c>
      <c r="CW38" s="828"/>
      <c r="CX38" s="828">
        <v>10406.040000000001</v>
      </c>
      <c r="CY38" s="828"/>
      <c r="CZ38" s="829">
        <v>47315.49</v>
      </c>
      <c r="DA38" s="828">
        <v>18284.21</v>
      </c>
      <c r="DB38" s="829"/>
      <c r="DC38" s="828">
        <v>40574.29</v>
      </c>
      <c r="DD38" s="828">
        <v>48580.45</v>
      </c>
      <c r="DE38" s="828">
        <v>24925.23</v>
      </c>
      <c r="DF38" s="828">
        <v>20734.96</v>
      </c>
      <c r="DG38" s="828"/>
      <c r="DH38" s="829">
        <v>31401.05</v>
      </c>
      <c r="DI38" s="828">
        <v>55133.42</v>
      </c>
      <c r="DJ38" s="828">
        <v>21255.05</v>
      </c>
      <c r="DK38" s="828"/>
      <c r="DL38" s="828">
        <v>24299.25</v>
      </c>
      <c r="DM38" s="828">
        <v>21756.57</v>
      </c>
      <c r="DN38" s="828">
        <v>6000</v>
      </c>
      <c r="DO38" s="828"/>
      <c r="DP38" s="829">
        <v>105196.16</v>
      </c>
      <c r="DQ38" s="828">
        <v>135726.79999999999</v>
      </c>
      <c r="DR38" s="828"/>
      <c r="DS38" s="829">
        <v>105806.07</v>
      </c>
      <c r="DT38" s="829">
        <v>113949.52</v>
      </c>
      <c r="DU38" s="828">
        <v>76271.47</v>
      </c>
      <c r="DV38" s="829">
        <v>142863.35999999999</v>
      </c>
      <c r="DW38" s="829">
        <v>149301.32999999999</v>
      </c>
      <c r="DX38" s="828">
        <v>69806.8</v>
      </c>
      <c r="DY38" s="828"/>
      <c r="DZ38" s="828"/>
      <c r="EA38" s="829">
        <v>146729.35999999999</v>
      </c>
      <c r="EB38" s="829"/>
      <c r="EC38" s="828"/>
      <c r="ED38" s="829">
        <v>64393.599999999999</v>
      </c>
      <c r="EE38" s="829">
        <v>382.62</v>
      </c>
      <c r="EF38" s="828">
        <v>14523.03</v>
      </c>
      <c r="EG38" s="829"/>
      <c r="EH38" s="829"/>
      <c r="EI38" s="829">
        <v>9265.3700000000008</v>
      </c>
      <c r="EJ38" s="829"/>
      <c r="EK38" s="829"/>
      <c r="EL38" s="829"/>
      <c r="EM38" s="829">
        <v>33398.79</v>
      </c>
      <c r="EN38" s="829"/>
      <c r="EO38" s="828"/>
      <c r="EP38" s="829">
        <v>16954.8</v>
      </c>
      <c r="EQ38" s="829"/>
      <c r="ER38" s="829"/>
      <c r="ES38" s="829"/>
      <c r="ET38" s="829">
        <v>17382.580000000002</v>
      </c>
      <c r="EU38" s="829">
        <v>14543.94</v>
      </c>
      <c r="EV38" s="829">
        <v>16288.96</v>
      </c>
      <c r="EW38" s="829"/>
      <c r="EX38" s="828"/>
      <c r="EY38" s="829"/>
      <c r="EZ38" s="831">
        <f t="shared" si="0"/>
        <v>3832205.8099999996</v>
      </c>
    </row>
    <row r="39" spans="1:156" x14ac:dyDescent="0.25">
      <c r="A39">
        <v>35</v>
      </c>
      <c r="B39" s="826">
        <v>14148</v>
      </c>
      <c r="C39" s="877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29"/>
      <c r="O39" s="829"/>
      <c r="P39" s="829"/>
      <c r="Q39" s="829"/>
      <c r="R39" s="829"/>
      <c r="S39" s="829"/>
      <c r="T39" s="829"/>
      <c r="U39" s="829"/>
      <c r="V39" s="829"/>
      <c r="W39" s="829"/>
      <c r="X39" s="829"/>
      <c r="Y39" s="828"/>
      <c r="Z39" s="829"/>
      <c r="AA39" s="829"/>
      <c r="AB39" s="829"/>
      <c r="AC39" s="829"/>
      <c r="AD39" s="829"/>
      <c r="AE39" s="829"/>
      <c r="AF39" s="829"/>
      <c r="AG39" s="829"/>
      <c r="AH39" s="829">
        <v>0</v>
      </c>
      <c r="AI39" s="829"/>
      <c r="AJ39" s="829"/>
      <c r="AK39" s="829"/>
      <c r="AL39" s="829"/>
      <c r="AM39" s="829"/>
      <c r="AN39" s="829"/>
      <c r="AO39" s="829"/>
      <c r="AP39" s="829"/>
      <c r="AQ39" s="829"/>
      <c r="AR39" s="829"/>
      <c r="AS39" s="829">
        <v>0</v>
      </c>
      <c r="AT39" s="829"/>
      <c r="AU39" s="829"/>
      <c r="AV39" s="829"/>
      <c r="AW39" s="829"/>
      <c r="AX39" s="829"/>
      <c r="AY39" s="829">
        <v>0</v>
      </c>
      <c r="AZ39" s="829"/>
      <c r="BA39" s="829"/>
      <c r="BB39" s="829"/>
      <c r="BC39" s="829">
        <v>0</v>
      </c>
      <c r="BD39" s="829"/>
      <c r="BE39" s="829"/>
      <c r="BF39" s="829"/>
      <c r="BG39" s="828">
        <v>0</v>
      </c>
      <c r="BH39" s="829"/>
      <c r="BI39" s="829">
        <v>0</v>
      </c>
      <c r="BJ39" s="829"/>
      <c r="BK39" s="829"/>
      <c r="BL39" s="829"/>
      <c r="BM39" s="829"/>
      <c r="BN39" s="829"/>
      <c r="BO39" s="829"/>
      <c r="BP39" s="829"/>
      <c r="BQ39" s="829"/>
      <c r="BR39" s="829"/>
      <c r="BS39" s="829"/>
      <c r="BT39" s="829"/>
      <c r="BU39" s="829"/>
      <c r="BV39" s="829"/>
      <c r="BW39" s="829"/>
      <c r="BX39" s="829">
        <v>0</v>
      </c>
      <c r="BY39" s="829"/>
      <c r="BZ39" s="829"/>
      <c r="CA39" s="829">
        <v>0</v>
      </c>
      <c r="CB39" s="829"/>
      <c r="CC39" s="829"/>
      <c r="CD39" s="829"/>
      <c r="CE39" s="829"/>
      <c r="CF39" s="829"/>
      <c r="CG39" s="829"/>
      <c r="CH39" s="829"/>
      <c r="CI39" s="829"/>
      <c r="CJ39" s="829">
        <v>0</v>
      </c>
      <c r="CK39" s="829"/>
      <c r="CL39" s="829"/>
      <c r="CM39" s="829"/>
      <c r="CN39" s="829"/>
      <c r="CO39" s="828"/>
      <c r="CP39" s="829"/>
      <c r="CQ39" s="829"/>
      <c r="CR39" s="829"/>
      <c r="CS39" s="829"/>
      <c r="CT39" s="829"/>
      <c r="CU39" s="829">
        <v>0</v>
      </c>
      <c r="CV39" s="829">
        <v>0</v>
      </c>
      <c r="CW39" s="829"/>
      <c r="CX39" s="829"/>
      <c r="CY39" s="829"/>
      <c r="CZ39" s="829"/>
      <c r="DA39" s="829"/>
      <c r="DB39" s="829"/>
      <c r="DC39" s="829"/>
      <c r="DD39" s="829"/>
      <c r="DE39" s="829"/>
      <c r="DF39" s="829"/>
      <c r="DG39" s="829"/>
      <c r="DH39" s="829"/>
      <c r="DI39" s="829"/>
      <c r="DJ39" s="829"/>
      <c r="DK39" s="829"/>
      <c r="DL39" s="829"/>
      <c r="DM39" s="829"/>
      <c r="DN39" s="829"/>
      <c r="DO39" s="829"/>
      <c r="DP39" s="829"/>
      <c r="DQ39" s="829"/>
      <c r="DR39" s="829"/>
      <c r="DS39" s="829"/>
      <c r="DT39" s="829"/>
      <c r="DU39" s="829"/>
      <c r="DV39" s="829">
        <v>4627.62</v>
      </c>
      <c r="DW39" s="829">
        <v>0</v>
      </c>
      <c r="DX39" s="829"/>
      <c r="DY39" s="829"/>
      <c r="DZ39" s="829"/>
      <c r="EA39" s="829">
        <v>0</v>
      </c>
      <c r="EB39" s="829"/>
      <c r="EC39" s="829"/>
      <c r="ED39" s="829"/>
      <c r="EE39" s="829"/>
      <c r="EF39" s="829"/>
      <c r="EG39" s="828"/>
      <c r="EH39" s="829"/>
      <c r="EI39" s="829"/>
      <c r="EJ39" s="829"/>
      <c r="EK39" s="829"/>
      <c r="EL39" s="829"/>
      <c r="EM39" s="829"/>
      <c r="EN39" s="829"/>
      <c r="EO39" s="829"/>
      <c r="EP39" s="829"/>
      <c r="EQ39" s="829"/>
      <c r="ER39" s="829"/>
      <c r="ES39" s="829"/>
      <c r="ET39" s="829"/>
      <c r="EU39" s="829"/>
      <c r="EV39" s="829"/>
      <c r="EW39" s="829"/>
      <c r="EX39" s="829"/>
      <c r="EY39" s="829"/>
      <c r="EZ39" s="831">
        <f t="shared" si="0"/>
        <v>4627.62</v>
      </c>
    </row>
    <row r="40" spans="1:156" x14ac:dyDescent="0.25">
      <c r="A40">
        <v>36</v>
      </c>
      <c r="B40" s="826">
        <v>14344</v>
      </c>
      <c r="C40" s="877"/>
      <c r="D40" s="829"/>
      <c r="E40" s="829"/>
      <c r="F40" s="829"/>
      <c r="G40" s="828"/>
      <c r="H40" s="829"/>
      <c r="I40" s="828"/>
      <c r="J40" s="828"/>
      <c r="K40" s="829"/>
      <c r="L40" s="828"/>
      <c r="M40" s="829"/>
      <c r="N40" s="828"/>
      <c r="O40" s="828"/>
      <c r="P40" s="829"/>
      <c r="Q40" s="828"/>
      <c r="R40" s="828"/>
      <c r="S40" s="828"/>
      <c r="T40" s="828"/>
      <c r="U40" s="829"/>
      <c r="V40" s="829"/>
      <c r="W40" s="829"/>
      <c r="X40" s="828"/>
      <c r="Y40" s="828"/>
      <c r="Z40" s="829"/>
      <c r="AA40" s="828"/>
      <c r="AB40" s="828"/>
      <c r="AC40" s="828"/>
      <c r="AD40" s="828"/>
      <c r="AE40" s="828"/>
      <c r="AF40" s="828"/>
      <c r="AG40" s="828"/>
      <c r="AH40" s="828"/>
      <c r="AI40" s="828"/>
      <c r="AJ40" s="828"/>
      <c r="AK40" s="829"/>
      <c r="AL40" s="829"/>
      <c r="AM40" s="829"/>
      <c r="AN40" s="828"/>
      <c r="AO40" s="829"/>
      <c r="AP40" s="829"/>
      <c r="AQ40" s="828"/>
      <c r="AR40" s="828"/>
      <c r="AS40" s="828"/>
      <c r="AT40" s="829"/>
      <c r="AU40" s="828"/>
      <c r="AV40" s="828"/>
      <c r="AW40" s="829"/>
      <c r="AX40" s="829"/>
      <c r="AY40" s="828"/>
      <c r="AZ40" s="828"/>
      <c r="BA40" s="828"/>
      <c r="BB40" s="828"/>
      <c r="BC40" s="829"/>
      <c r="BD40" s="829"/>
      <c r="BE40" s="829"/>
      <c r="BF40" s="829"/>
      <c r="BG40" s="828"/>
      <c r="BH40" s="828"/>
      <c r="BI40" s="828"/>
      <c r="BJ40" s="829"/>
      <c r="BK40" s="828"/>
      <c r="BL40" s="828"/>
      <c r="BM40" s="828"/>
      <c r="BN40" s="829"/>
      <c r="BO40" s="828"/>
      <c r="BP40" s="829"/>
      <c r="BQ40" s="828"/>
      <c r="BR40" s="828"/>
      <c r="BS40" s="828"/>
      <c r="BT40" s="829"/>
      <c r="BU40" s="829"/>
      <c r="BV40" s="829"/>
      <c r="BW40" s="829"/>
      <c r="BX40" s="828"/>
      <c r="BY40" s="828"/>
      <c r="BZ40" s="828"/>
      <c r="CA40" s="828"/>
      <c r="CB40" s="829"/>
      <c r="CC40" s="829"/>
      <c r="CD40" s="828"/>
      <c r="CE40" s="828"/>
      <c r="CF40" s="829"/>
      <c r="CG40" s="828"/>
      <c r="CH40" s="828"/>
      <c r="CI40" s="828"/>
      <c r="CJ40" s="828"/>
      <c r="CK40" s="829"/>
      <c r="CL40" s="828"/>
      <c r="CM40" s="829"/>
      <c r="CN40" s="828"/>
      <c r="CO40" s="828"/>
      <c r="CP40" s="828"/>
      <c r="CQ40" s="829"/>
      <c r="CR40" s="828"/>
      <c r="CS40" s="828"/>
      <c r="CT40" s="828"/>
      <c r="CU40" s="828"/>
      <c r="CV40" s="828"/>
      <c r="CW40" s="829"/>
      <c r="CX40" s="828"/>
      <c r="CY40" s="828"/>
      <c r="CZ40" s="829"/>
      <c r="DA40" s="828"/>
      <c r="DB40" s="829"/>
      <c r="DC40" s="828"/>
      <c r="DD40" s="828"/>
      <c r="DE40" s="828"/>
      <c r="DF40" s="828"/>
      <c r="DG40" s="829"/>
      <c r="DH40" s="829"/>
      <c r="DI40" s="828"/>
      <c r="DJ40" s="828"/>
      <c r="DK40" s="829"/>
      <c r="DL40" s="828"/>
      <c r="DM40" s="828"/>
      <c r="DN40" s="829"/>
      <c r="DO40" s="829"/>
      <c r="DP40" s="829"/>
      <c r="DQ40" s="829"/>
      <c r="DR40" s="828"/>
      <c r="DS40" s="828"/>
      <c r="DT40" s="829"/>
      <c r="DU40" s="828"/>
      <c r="DV40" s="829"/>
      <c r="DW40" s="828"/>
      <c r="DX40" s="829"/>
      <c r="DY40" s="828"/>
      <c r="DZ40" s="828"/>
      <c r="EA40" s="829"/>
      <c r="EB40" s="829"/>
      <c r="EC40" s="829"/>
      <c r="ED40" s="829"/>
      <c r="EE40" s="829">
        <v>936.34</v>
      </c>
      <c r="EF40" s="828"/>
      <c r="EG40" s="828"/>
      <c r="EH40" s="828"/>
      <c r="EI40" s="829"/>
      <c r="EJ40" s="828"/>
      <c r="EK40" s="828"/>
      <c r="EL40" s="829"/>
      <c r="EM40" s="829"/>
      <c r="EN40" s="828"/>
      <c r="EO40" s="829"/>
      <c r="EP40" s="828"/>
      <c r="EQ40" s="829"/>
      <c r="ER40" s="829"/>
      <c r="ES40" s="828"/>
      <c r="ET40" s="829"/>
      <c r="EU40" s="829"/>
      <c r="EV40" s="828"/>
      <c r="EW40" s="828"/>
      <c r="EX40" s="828"/>
      <c r="EY40" s="829"/>
      <c r="EZ40" s="831">
        <f t="shared" si="0"/>
        <v>936.34</v>
      </c>
    </row>
    <row r="41" spans="1:156" x14ac:dyDescent="0.25">
      <c r="A41">
        <v>37</v>
      </c>
      <c r="B41" s="826">
        <v>14345</v>
      </c>
      <c r="C41" s="877"/>
      <c r="D41" s="829"/>
      <c r="E41" s="829"/>
      <c r="F41" s="829"/>
      <c r="G41" s="828"/>
      <c r="H41" s="829"/>
      <c r="I41" s="828"/>
      <c r="J41" s="828"/>
      <c r="K41" s="828"/>
      <c r="L41" s="828"/>
      <c r="M41" s="829"/>
      <c r="N41" s="828"/>
      <c r="O41" s="828"/>
      <c r="P41" s="829"/>
      <c r="Q41" s="828"/>
      <c r="R41" s="828"/>
      <c r="S41" s="828"/>
      <c r="T41" s="828"/>
      <c r="U41" s="829"/>
      <c r="V41" s="829"/>
      <c r="W41" s="829"/>
      <c r="X41" s="828"/>
      <c r="Y41" s="828">
        <v>634.86</v>
      </c>
      <c r="Z41" s="828"/>
      <c r="AA41" s="828"/>
      <c r="AB41" s="828"/>
      <c r="AC41" s="828"/>
      <c r="AD41" s="828"/>
      <c r="AE41" s="828"/>
      <c r="AF41" s="828"/>
      <c r="AG41" s="828"/>
      <c r="AH41" s="828"/>
      <c r="AI41" s="828"/>
      <c r="AJ41" s="828"/>
      <c r="AK41" s="829"/>
      <c r="AL41" s="829"/>
      <c r="AM41" s="829"/>
      <c r="AN41" s="828"/>
      <c r="AO41" s="829"/>
      <c r="AP41" s="829"/>
      <c r="AQ41" s="828"/>
      <c r="AR41" s="828"/>
      <c r="AS41" s="828"/>
      <c r="AT41" s="829"/>
      <c r="AU41" s="828"/>
      <c r="AV41" s="828"/>
      <c r="AW41" s="828"/>
      <c r="AX41" s="829"/>
      <c r="AY41" s="828"/>
      <c r="AZ41" s="828"/>
      <c r="BA41" s="828"/>
      <c r="BB41" s="828"/>
      <c r="BC41" s="829"/>
      <c r="BD41" s="828"/>
      <c r="BE41" s="829"/>
      <c r="BF41" s="828"/>
      <c r="BG41" s="828">
        <v>200.49</v>
      </c>
      <c r="BH41" s="828"/>
      <c r="BI41" s="828"/>
      <c r="BJ41" s="829"/>
      <c r="BK41" s="828"/>
      <c r="BL41" s="828"/>
      <c r="BM41" s="829"/>
      <c r="BN41" s="829"/>
      <c r="BO41" s="828"/>
      <c r="BP41" s="828"/>
      <c r="BQ41" s="828"/>
      <c r="BR41" s="828"/>
      <c r="BS41" s="828"/>
      <c r="BT41" s="828"/>
      <c r="BU41" s="829"/>
      <c r="BV41" s="829"/>
      <c r="BW41" s="829"/>
      <c r="BX41" s="828"/>
      <c r="BY41" s="828"/>
      <c r="BZ41" s="828"/>
      <c r="CA41" s="828"/>
      <c r="CB41" s="829"/>
      <c r="CC41" s="829"/>
      <c r="CD41" s="828"/>
      <c r="CE41" s="828"/>
      <c r="CF41" s="829"/>
      <c r="CG41" s="828"/>
      <c r="CH41" s="828"/>
      <c r="CI41" s="828"/>
      <c r="CJ41" s="828"/>
      <c r="CK41" s="829"/>
      <c r="CL41" s="828"/>
      <c r="CM41" s="828"/>
      <c r="CN41" s="828"/>
      <c r="CO41" s="828"/>
      <c r="CP41" s="828"/>
      <c r="CQ41" s="828"/>
      <c r="CR41" s="828"/>
      <c r="CS41" s="828"/>
      <c r="CT41" s="828"/>
      <c r="CU41" s="828"/>
      <c r="CV41" s="828"/>
      <c r="CW41" s="829"/>
      <c r="CX41" s="828"/>
      <c r="CY41" s="828"/>
      <c r="CZ41" s="828"/>
      <c r="DA41" s="828"/>
      <c r="DB41" s="829"/>
      <c r="DC41" s="828"/>
      <c r="DD41" s="828"/>
      <c r="DE41" s="828"/>
      <c r="DF41" s="828"/>
      <c r="DG41" s="829"/>
      <c r="DH41" s="828"/>
      <c r="DI41" s="828"/>
      <c r="DJ41" s="828"/>
      <c r="DK41" s="829"/>
      <c r="DL41" s="828"/>
      <c r="DM41" s="828"/>
      <c r="DN41" s="828"/>
      <c r="DO41" s="829"/>
      <c r="DP41" s="829"/>
      <c r="DQ41" s="829"/>
      <c r="DR41" s="828"/>
      <c r="DS41" s="828"/>
      <c r="DT41" s="829"/>
      <c r="DU41" s="828"/>
      <c r="DV41" s="828"/>
      <c r="DW41" s="828"/>
      <c r="DX41" s="828"/>
      <c r="DY41" s="828"/>
      <c r="DZ41" s="828"/>
      <c r="EA41" s="829"/>
      <c r="EB41" s="829"/>
      <c r="EC41" s="828"/>
      <c r="ED41" s="829"/>
      <c r="EE41" s="829"/>
      <c r="EF41" s="828"/>
      <c r="EG41" s="828"/>
      <c r="EH41" s="828"/>
      <c r="EI41" s="829"/>
      <c r="EJ41" s="829"/>
      <c r="EK41" s="828"/>
      <c r="EL41" s="829"/>
      <c r="EM41" s="829"/>
      <c r="EN41" s="829"/>
      <c r="EO41" s="829"/>
      <c r="EP41" s="828"/>
      <c r="EQ41" s="829"/>
      <c r="ER41" s="829"/>
      <c r="ES41" s="828"/>
      <c r="ET41" s="829"/>
      <c r="EU41" s="829"/>
      <c r="EV41" s="828"/>
      <c r="EW41" s="828"/>
      <c r="EX41" s="828"/>
      <c r="EY41" s="829"/>
      <c r="EZ41" s="831">
        <f t="shared" si="0"/>
        <v>835.35</v>
      </c>
    </row>
    <row r="42" spans="1:156" x14ac:dyDescent="0.25">
      <c r="A42">
        <v>38</v>
      </c>
      <c r="B42" s="826">
        <v>14346</v>
      </c>
      <c r="C42" s="877"/>
      <c r="D42" s="829"/>
      <c r="E42" s="829"/>
      <c r="F42" s="887"/>
      <c r="G42" s="829">
        <v>45.5</v>
      </c>
      <c r="H42" s="829"/>
      <c r="I42" s="829"/>
      <c r="J42" s="829"/>
      <c r="K42" s="829"/>
      <c r="L42" s="829"/>
      <c r="M42" s="829"/>
      <c r="N42" s="829"/>
      <c r="O42" s="829">
        <v>16.21</v>
      </c>
      <c r="P42" s="829">
        <v>67.83</v>
      </c>
      <c r="Q42" s="829"/>
      <c r="R42" s="829">
        <v>107.45</v>
      </c>
      <c r="S42" s="829"/>
      <c r="T42" s="829"/>
      <c r="U42" s="829"/>
      <c r="V42" s="829"/>
      <c r="W42" s="829"/>
      <c r="X42" s="829"/>
      <c r="Y42" s="829"/>
      <c r="Z42" s="829"/>
      <c r="AA42" s="829">
        <v>33.47</v>
      </c>
      <c r="AB42" s="829">
        <v>-126.71</v>
      </c>
      <c r="AC42" s="829">
        <v>1306.8</v>
      </c>
      <c r="AD42" s="829">
        <v>19.54</v>
      </c>
      <c r="AE42" s="829">
        <v>130.26</v>
      </c>
      <c r="AF42" s="829">
        <v>161.09</v>
      </c>
      <c r="AG42" s="829"/>
      <c r="AH42" s="829"/>
      <c r="AI42" s="829">
        <v>312.69</v>
      </c>
      <c r="AJ42" s="829"/>
      <c r="AK42" s="829"/>
      <c r="AL42" s="829"/>
      <c r="AM42" s="829"/>
      <c r="AN42" s="829"/>
      <c r="AO42" s="829"/>
      <c r="AP42" s="829"/>
      <c r="AQ42" s="829"/>
      <c r="AR42" s="829"/>
      <c r="AS42" s="887">
        <v>383.28</v>
      </c>
      <c r="AT42" s="829"/>
      <c r="AU42" s="829"/>
      <c r="AV42" s="829">
        <v>317.02</v>
      </c>
      <c r="AW42" s="829"/>
      <c r="AX42" s="829"/>
      <c r="AY42" s="829"/>
      <c r="AZ42" s="829">
        <v>52.1</v>
      </c>
      <c r="BA42" s="829"/>
      <c r="BB42" s="829"/>
      <c r="BC42" s="829">
        <v>953.65</v>
      </c>
      <c r="BD42" s="829"/>
      <c r="BE42" s="829"/>
      <c r="BF42" s="829"/>
      <c r="BG42" s="829"/>
      <c r="BH42" s="829">
        <v>148.44</v>
      </c>
      <c r="BI42" s="829">
        <v>14.19</v>
      </c>
      <c r="BJ42" s="829"/>
      <c r="BK42" s="829"/>
      <c r="BL42" s="829">
        <v>79.19</v>
      </c>
      <c r="BM42" s="887"/>
      <c r="BN42" s="829"/>
      <c r="BO42" s="829">
        <v>10.7</v>
      </c>
      <c r="BP42" s="829"/>
      <c r="BQ42" s="829"/>
      <c r="BR42" s="829">
        <v>61.58</v>
      </c>
      <c r="BS42" s="829">
        <v>171.04</v>
      </c>
      <c r="BT42" s="829"/>
      <c r="BU42" s="829"/>
      <c r="BV42" s="829"/>
      <c r="BW42" s="829"/>
      <c r="BX42" s="829">
        <v>69.47</v>
      </c>
      <c r="BY42" s="829"/>
      <c r="BZ42" s="829"/>
      <c r="CA42" s="829"/>
      <c r="CB42" s="829"/>
      <c r="CC42" s="829"/>
      <c r="CD42" s="829"/>
      <c r="CE42" s="829"/>
      <c r="CF42" s="829"/>
      <c r="CG42" s="829"/>
      <c r="CH42" s="829">
        <v>7.74</v>
      </c>
      <c r="CI42" s="887">
        <v>63.71</v>
      </c>
      <c r="CJ42" s="829"/>
      <c r="CK42" s="829"/>
      <c r="CL42" s="829"/>
      <c r="CM42" s="829"/>
      <c r="CN42" s="829">
        <v>22.52</v>
      </c>
      <c r="CO42" s="829"/>
      <c r="CP42" s="829">
        <v>1451.43</v>
      </c>
      <c r="CQ42" s="829"/>
      <c r="CR42" s="829"/>
      <c r="CS42" s="829">
        <v>97.23</v>
      </c>
      <c r="CT42" s="829"/>
      <c r="CU42" s="828"/>
      <c r="CV42" s="829"/>
      <c r="CW42" s="829"/>
      <c r="CX42" s="829">
        <v>32.08</v>
      </c>
      <c r="CY42" s="829"/>
      <c r="CZ42" s="829"/>
      <c r="DA42" s="829">
        <v>548.54</v>
      </c>
      <c r="DB42" s="829"/>
      <c r="DC42" s="887">
        <v>16.170000000000002</v>
      </c>
      <c r="DD42" s="829">
        <v>117.23</v>
      </c>
      <c r="DE42" s="829"/>
      <c r="DF42" s="829"/>
      <c r="DG42" s="829"/>
      <c r="DH42" s="829">
        <v>3.24</v>
      </c>
      <c r="DI42" s="829">
        <v>2506.54</v>
      </c>
      <c r="DJ42" s="829"/>
      <c r="DK42" s="829"/>
      <c r="DL42" s="829"/>
      <c r="DM42" s="829">
        <v>75.09</v>
      </c>
      <c r="DN42" s="829"/>
      <c r="DO42" s="829"/>
      <c r="DP42" s="829">
        <v>2931.89</v>
      </c>
      <c r="DQ42" s="829"/>
      <c r="DR42" s="829"/>
      <c r="DS42" s="829">
        <v>25.45</v>
      </c>
      <c r="DT42" s="829"/>
      <c r="DU42" s="829"/>
      <c r="DV42" s="829"/>
      <c r="DW42" s="829"/>
      <c r="DX42" s="887"/>
      <c r="DY42" s="887"/>
      <c r="DZ42" s="829"/>
      <c r="EA42" s="829"/>
      <c r="EB42" s="829"/>
      <c r="EC42" s="887"/>
      <c r="ED42" s="829">
        <v>6.14</v>
      </c>
      <c r="EE42" s="829"/>
      <c r="EF42" s="829"/>
      <c r="EG42" s="829"/>
      <c r="EH42" s="829"/>
      <c r="EI42" s="829">
        <v>78.95</v>
      </c>
      <c r="EJ42" s="829"/>
      <c r="EK42" s="829"/>
      <c r="EL42" s="829"/>
      <c r="EM42" s="829"/>
      <c r="EN42" s="829"/>
      <c r="EO42" s="829"/>
      <c r="EP42" s="829">
        <v>829.15</v>
      </c>
      <c r="EQ42" s="829"/>
      <c r="ER42" s="829"/>
      <c r="ES42" s="829"/>
      <c r="ET42" s="829"/>
      <c r="EU42" s="829"/>
      <c r="EV42" s="829"/>
      <c r="EW42" s="829"/>
      <c r="EX42" s="829">
        <v>345.68</v>
      </c>
      <c r="EY42" s="829"/>
      <c r="EZ42" s="831">
        <f t="shared" si="0"/>
        <v>13493.57</v>
      </c>
    </row>
    <row r="43" spans="1:156" x14ac:dyDescent="0.25">
      <c r="A43">
        <v>39</v>
      </c>
      <c r="B43" s="826">
        <v>14347</v>
      </c>
      <c r="C43" s="877"/>
      <c r="D43" s="829"/>
      <c r="E43" s="829"/>
      <c r="F43" s="829"/>
      <c r="G43" s="829">
        <v>12.29</v>
      </c>
      <c r="H43" s="829"/>
      <c r="I43" s="829">
        <v>305.48</v>
      </c>
      <c r="J43" s="829">
        <v>161.02000000000001</v>
      </c>
      <c r="K43" s="829"/>
      <c r="L43" s="829">
        <v>628.25</v>
      </c>
      <c r="M43" s="829"/>
      <c r="N43" s="829"/>
      <c r="O43" s="829">
        <v>42.84</v>
      </c>
      <c r="P43" s="829">
        <v>25.57</v>
      </c>
      <c r="Q43" s="829">
        <v>248.21</v>
      </c>
      <c r="R43" s="829">
        <v>195.77</v>
      </c>
      <c r="S43" s="829">
        <v>3225.27</v>
      </c>
      <c r="T43" s="829">
        <v>1206.48</v>
      </c>
      <c r="U43" s="829"/>
      <c r="V43" s="829"/>
      <c r="W43" s="829"/>
      <c r="X43" s="829"/>
      <c r="Y43" s="828">
        <v>558.04999999999995</v>
      </c>
      <c r="Z43" s="829"/>
      <c r="AA43" s="829">
        <v>229.1</v>
      </c>
      <c r="AB43" s="829">
        <v>560.05999999999995</v>
      </c>
      <c r="AC43" s="829">
        <v>4684.24</v>
      </c>
      <c r="AD43" s="829"/>
      <c r="AE43" s="829">
        <v>140.72999999999999</v>
      </c>
      <c r="AF43" s="829">
        <v>697.1</v>
      </c>
      <c r="AG43" s="829">
        <v>2838.01</v>
      </c>
      <c r="AH43" s="829">
        <v>4796.3599999999997</v>
      </c>
      <c r="AI43" s="829">
        <v>3638.46</v>
      </c>
      <c r="AJ43" s="829"/>
      <c r="AK43" s="829"/>
      <c r="AL43" s="829"/>
      <c r="AM43" s="829"/>
      <c r="AN43" s="829">
        <v>425.53</v>
      </c>
      <c r="AO43" s="829"/>
      <c r="AP43" s="829"/>
      <c r="AQ43" s="829">
        <v>149.69999999999999</v>
      </c>
      <c r="AR43" s="829">
        <v>375.48</v>
      </c>
      <c r="AS43" s="829">
        <v>355.07</v>
      </c>
      <c r="AT43" s="829"/>
      <c r="AU43" s="829">
        <v>3150.16</v>
      </c>
      <c r="AV43" s="829">
        <v>2489.7600000000002</v>
      </c>
      <c r="AW43" s="829">
        <v>191.94</v>
      </c>
      <c r="AX43" s="829"/>
      <c r="AY43" s="829">
        <v>1018.09</v>
      </c>
      <c r="AZ43" s="829">
        <v>89.09</v>
      </c>
      <c r="BA43" s="829"/>
      <c r="BB43" s="829">
        <v>6564.73</v>
      </c>
      <c r="BC43" s="829">
        <v>2193.84</v>
      </c>
      <c r="BD43" s="829"/>
      <c r="BE43" s="829"/>
      <c r="BF43" s="829">
        <v>0.42</v>
      </c>
      <c r="BG43" s="829">
        <v>461.22</v>
      </c>
      <c r="BH43" s="829">
        <v>121.49</v>
      </c>
      <c r="BI43" s="829">
        <v>896.7</v>
      </c>
      <c r="BJ43" s="829"/>
      <c r="BK43" s="829"/>
      <c r="BL43" s="829">
        <v>583.33000000000004</v>
      </c>
      <c r="BM43" s="829"/>
      <c r="BN43" s="829"/>
      <c r="BO43" s="829">
        <v>2877.92</v>
      </c>
      <c r="BP43" s="829"/>
      <c r="BQ43" s="829"/>
      <c r="BR43" s="829">
        <v>822.54</v>
      </c>
      <c r="BS43" s="829"/>
      <c r="BT43" s="829"/>
      <c r="BU43" s="829"/>
      <c r="BV43" s="829"/>
      <c r="BW43" s="829"/>
      <c r="BX43" s="829">
        <v>7388.55</v>
      </c>
      <c r="BY43" s="829">
        <v>20.309999999999999</v>
      </c>
      <c r="BZ43" s="829"/>
      <c r="CA43" s="829"/>
      <c r="CB43" s="829"/>
      <c r="CC43" s="829"/>
      <c r="CD43" s="829">
        <v>12.27</v>
      </c>
      <c r="CE43" s="829">
        <v>2577.5700000000002</v>
      </c>
      <c r="CF43" s="829"/>
      <c r="CG43" s="829"/>
      <c r="CH43" s="829">
        <v>25.56</v>
      </c>
      <c r="CI43" s="829">
        <v>2176.54</v>
      </c>
      <c r="CJ43" s="829"/>
      <c r="CK43" s="829"/>
      <c r="CL43" s="829">
        <v>228.3</v>
      </c>
      <c r="CM43" s="829"/>
      <c r="CN43" s="829">
        <v>121.41</v>
      </c>
      <c r="CO43" s="829"/>
      <c r="CP43" s="829">
        <v>39.19</v>
      </c>
      <c r="CQ43" s="829">
        <v>1125.27</v>
      </c>
      <c r="CR43" s="829"/>
      <c r="CS43" s="829">
        <v>4.63</v>
      </c>
      <c r="CT43" s="829"/>
      <c r="CU43" s="829"/>
      <c r="CV43" s="829">
        <v>109.44</v>
      </c>
      <c r="CW43" s="829"/>
      <c r="CX43" s="829"/>
      <c r="CY43" s="829"/>
      <c r="CZ43" s="829">
        <v>12.73</v>
      </c>
      <c r="DA43" s="829">
        <v>65.55</v>
      </c>
      <c r="DB43" s="829"/>
      <c r="DC43" s="829">
        <v>108.2</v>
      </c>
      <c r="DD43" s="829">
        <v>1806.2</v>
      </c>
      <c r="DE43" s="829"/>
      <c r="DF43" s="829"/>
      <c r="DG43" s="829"/>
      <c r="DH43" s="829">
        <v>11.04</v>
      </c>
      <c r="DI43" s="829">
        <v>1828.28</v>
      </c>
      <c r="DJ43" s="829"/>
      <c r="DK43" s="829"/>
      <c r="DL43" s="829">
        <v>296.01</v>
      </c>
      <c r="DM43" s="829">
        <v>319.54000000000002</v>
      </c>
      <c r="DN43" s="829"/>
      <c r="DO43" s="829"/>
      <c r="DP43" s="829">
        <v>4270.9399999999996</v>
      </c>
      <c r="DQ43" s="829">
        <v>136.04</v>
      </c>
      <c r="DR43" s="829"/>
      <c r="DS43" s="829">
        <v>634.35</v>
      </c>
      <c r="DT43" s="829"/>
      <c r="DU43" s="829">
        <v>868.82</v>
      </c>
      <c r="DV43" s="829">
        <v>741.78</v>
      </c>
      <c r="DW43" s="829">
        <v>10576.42</v>
      </c>
      <c r="DX43" s="829">
        <v>7312.19</v>
      </c>
      <c r="DY43" s="829"/>
      <c r="DZ43" s="829"/>
      <c r="EA43" s="829">
        <v>6425.47</v>
      </c>
      <c r="EB43" s="829"/>
      <c r="EC43" s="829"/>
      <c r="ED43" s="829">
        <v>3994.29</v>
      </c>
      <c r="EE43" s="829"/>
      <c r="EF43" s="829">
        <v>509.56</v>
      </c>
      <c r="EG43" s="829"/>
      <c r="EH43" s="829"/>
      <c r="EI43" s="829">
        <v>4.76</v>
      </c>
      <c r="EJ43" s="829"/>
      <c r="EK43" s="829"/>
      <c r="EL43" s="829"/>
      <c r="EM43" s="829">
        <v>87.65</v>
      </c>
      <c r="EN43" s="829"/>
      <c r="EO43" s="829"/>
      <c r="EP43" s="829">
        <v>165.13</v>
      </c>
      <c r="EQ43" s="829"/>
      <c r="ER43" s="829"/>
      <c r="ES43" s="829"/>
      <c r="ET43" s="829"/>
      <c r="EU43" s="829">
        <v>2.62</v>
      </c>
      <c r="EV43" s="829">
        <v>25.62</v>
      </c>
      <c r="EW43" s="829"/>
      <c r="EX43" s="829"/>
      <c r="EY43" s="829"/>
      <c r="EZ43" s="831">
        <f t="shared" si="0"/>
        <v>100992.52999999997</v>
      </c>
    </row>
    <row r="44" spans="1:156" x14ac:dyDescent="0.25">
      <c r="A44">
        <v>40</v>
      </c>
      <c r="B44" s="826">
        <v>14799</v>
      </c>
      <c r="C44" s="877"/>
      <c r="D44" s="829"/>
      <c r="E44" s="829"/>
      <c r="F44" s="829"/>
      <c r="G44" s="828">
        <v>3682.9</v>
      </c>
      <c r="H44" s="829"/>
      <c r="I44" s="829">
        <v>2415.66</v>
      </c>
      <c r="J44" s="829">
        <v>4604.7700000000004</v>
      </c>
      <c r="K44" s="829">
        <v>2405.34</v>
      </c>
      <c r="L44" s="829">
        <v>1678.17</v>
      </c>
      <c r="M44" s="829"/>
      <c r="N44" s="828">
        <v>2203.87</v>
      </c>
      <c r="O44" s="828">
        <v>3947.06</v>
      </c>
      <c r="P44" s="829">
        <v>936.24</v>
      </c>
      <c r="Q44" s="829">
        <v>2516.48</v>
      </c>
      <c r="R44" s="829">
        <v>2423.42</v>
      </c>
      <c r="S44" s="829">
        <v>3915.23</v>
      </c>
      <c r="T44" s="829">
        <v>1692.79</v>
      </c>
      <c r="U44" s="829"/>
      <c r="V44" s="829"/>
      <c r="W44" s="829"/>
      <c r="X44" s="828">
        <v>1229.53</v>
      </c>
      <c r="Y44" s="828">
        <v>2843.85</v>
      </c>
      <c r="Z44" s="829"/>
      <c r="AA44" s="829">
        <v>3429.78</v>
      </c>
      <c r="AB44" s="829">
        <v>2249.96</v>
      </c>
      <c r="AC44" s="828">
        <v>2146.64</v>
      </c>
      <c r="AD44" s="829">
        <v>4295.66</v>
      </c>
      <c r="AE44" s="829">
        <v>2798.77</v>
      </c>
      <c r="AF44" s="829">
        <v>3229.23</v>
      </c>
      <c r="AG44" s="828">
        <v>4950.79</v>
      </c>
      <c r="AH44" s="829">
        <v>4368.67</v>
      </c>
      <c r="AI44" s="829">
        <v>5769.58</v>
      </c>
      <c r="AJ44" s="828">
        <v>2946.57</v>
      </c>
      <c r="AK44" s="829"/>
      <c r="AL44" s="829"/>
      <c r="AM44" s="829"/>
      <c r="AN44" s="828">
        <v>2304.0500000000002</v>
      </c>
      <c r="AO44" s="829"/>
      <c r="AP44" s="829"/>
      <c r="AQ44" s="828">
        <v>3782.98</v>
      </c>
      <c r="AR44" s="829">
        <v>3227.83</v>
      </c>
      <c r="AS44" s="828">
        <v>2334.14</v>
      </c>
      <c r="AT44" s="829"/>
      <c r="AU44" s="828">
        <v>4066.53</v>
      </c>
      <c r="AV44" s="829">
        <v>1880.2</v>
      </c>
      <c r="AW44" s="829">
        <v>2021.54</v>
      </c>
      <c r="AX44" s="829"/>
      <c r="AY44" s="828">
        <v>3708.02</v>
      </c>
      <c r="AZ44" s="828">
        <v>4252.0200000000004</v>
      </c>
      <c r="BA44" s="829">
        <v>3717.73</v>
      </c>
      <c r="BB44" s="828">
        <v>5493.68</v>
      </c>
      <c r="BC44" s="829">
        <v>2274.83</v>
      </c>
      <c r="BD44" s="829">
        <v>2951.6</v>
      </c>
      <c r="BE44" s="829"/>
      <c r="BF44" s="829">
        <v>3835.19</v>
      </c>
      <c r="BG44" s="829">
        <v>3035.75</v>
      </c>
      <c r="BH44" s="828">
        <v>3168.2</v>
      </c>
      <c r="BI44" s="829">
        <v>1994.54</v>
      </c>
      <c r="BJ44" s="829"/>
      <c r="BK44" s="829">
        <v>2859.36</v>
      </c>
      <c r="BL44" s="828">
        <v>3398.89</v>
      </c>
      <c r="BM44" s="829">
        <v>2328.6999999999998</v>
      </c>
      <c r="BN44" s="829"/>
      <c r="BO44" s="828">
        <v>3940.87</v>
      </c>
      <c r="BP44" s="829"/>
      <c r="BQ44" s="829">
        <v>3234.92</v>
      </c>
      <c r="BR44" s="829">
        <v>1913.72</v>
      </c>
      <c r="BS44" s="828">
        <v>2758.9</v>
      </c>
      <c r="BT44" s="829">
        <v>4605.22</v>
      </c>
      <c r="BU44" s="829"/>
      <c r="BV44" s="829"/>
      <c r="BW44" s="829"/>
      <c r="BX44" s="829">
        <v>5880.58</v>
      </c>
      <c r="BY44" s="829">
        <v>2524.66</v>
      </c>
      <c r="BZ44" s="829">
        <v>3050.57</v>
      </c>
      <c r="CA44" s="828">
        <v>2636.86</v>
      </c>
      <c r="CB44" s="829"/>
      <c r="CC44" s="829"/>
      <c r="CD44" s="829">
        <v>2919.26</v>
      </c>
      <c r="CE44" s="829">
        <v>3869.8</v>
      </c>
      <c r="CF44" s="829"/>
      <c r="CG44" s="829"/>
      <c r="CH44" s="828">
        <v>3249.15</v>
      </c>
      <c r="CI44" s="829">
        <v>5960.87</v>
      </c>
      <c r="CJ44" s="828">
        <v>2402.0300000000002</v>
      </c>
      <c r="CK44" s="829"/>
      <c r="CL44" s="829">
        <v>1501.64</v>
      </c>
      <c r="CM44" s="829">
        <v>2484.34</v>
      </c>
      <c r="CN44" s="829">
        <v>1690.08</v>
      </c>
      <c r="CO44" s="829">
        <v>3161.88</v>
      </c>
      <c r="CP44" s="828">
        <v>3308.16</v>
      </c>
      <c r="CQ44" s="829">
        <v>4039.38</v>
      </c>
      <c r="CR44" s="829">
        <v>1017.93</v>
      </c>
      <c r="CS44" s="828">
        <v>7033.26</v>
      </c>
      <c r="CT44" s="829">
        <v>1438.67</v>
      </c>
      <c r="CU44" s="829">
        <v>1834.78</v>
      </c>
      <c r="CV44" s="829">
        <v>4275.8100000000004</v>
      </c>
      <c r="CW44" s="829"/>
      <c r="CX44" s="828">
        <v>1921.4</v>
      </c>
      <c r="CY44" s="828"/>
      <c r="CZ44" s="829">
        <v>2309.65</v>
      </c>
      <c r="DA44" s="829">
        <v>4937.9799999999996</v>
      </c>
      <c r="DB44" s="829"/>
      <c r="DC44" s="828">
        <v>2609.0500000000002</v>
      </c>
      <c r="DD44" s="829">
        <v>3965.02</v>
      </c>
      <c r="DE44" s="829">
        <v>3980.23</v>
      </c>
      <c r="DF44" s="829">
        <v>2797.21</v>
      </c>
      <c r="DG44" s="829"/>
      <c r="DH44" s="829">
        <v>2136.86</v>
      </c>
      <c r="DI44" s="828">
        <v>3453.6</v>
      </c>
      <c r="DJ44" s="829">
        <v>4009.83</v>
      </c>
      <c r="DK44" s="829"/>
      <c r="DL44" s="829">
        <v>3228.4</v>
      </c>
      <c r="DM44" s="829">
        <v>4209.9799999999996</v>
      </c>
      <c r="DN44" s="829">
        <v>594.99</v>
      </c>
      <c r="DO44" s="829"/>
      <c r="DP44" s="829">
        <v>8636.7999999999993</v>
      </c>
      <c r="DQ44" s="829">
        <v>13035.34</v>
      </c>
      <c r="DR44" s="828"/>
      <c r="DS44" s="829">
        <v>5547.7</v>
      </c>
      <c r="DT44" s="829">
        <v>5966.46</v>
      </c>
      <c r="DU44" s="828">
        <v>5585.25</v>
      </c>
      <c r="DV44" s="829">
        <v>6153.03</v>
      </c>
      <c r="DW44" s="828">
        <v>8610.76</v>
      </c>
      <c r="DX44" s="829">
        <v>7199.31</v>
      </c>
      <c r="DY44" s="829"/>
      <c r="DZ44" s="829"/>
      <c r="EA44" s="829">
        <v>6028.47</v>
      </c>
      <c r="EB44" s="829"/>
      <c r="EC44" s="829"/>
      <c r="ED44" s="829">
        <v>6501.71</v>
      </c>
      <c r="EE44" s="829">
        <v>4602.51</v>
      </c>
      <c r="EF44" s="828">
        <v>1943.12</v>
      </c>
      <c r="EG44" s="829"/>
      <c r="EH44" s="828">
        <v>1192.02</v>
      </c>
      <c r="EI44" s="829">
        <v>3778.85</v>
      </c>
      <c r="EJ44" s="829"/>
      <c r="EK44" s="828"/>
      <c r="EL44" s="829"/>
      <c r="EM44" s="829">
        <v>3956.36</v>
      </c>
      <c r="EN44" s="828"/>
      <c r="EO44" s="829"/>
      <c r="EP44" s="829">
        <v>2035.93</v>
      </c>
      <c r="EQ44" s="829"/>
      <c r="ER44" s="829"/>
      <c r="ES44" s="828"/>
      <c r="ET44" s="829">
        <v>1787.97</v>
      </c>
      <c r="EU44" s="829">
        <v>2899.18</v>
      </c>
      <c r="EV44" s="828">
        <v>2250.6799999999998</v>
      </c>
      <c r="EW44" s="829"/>
      <c r="EX44" s="829">
        <v>6644.71</v>
      </c>
      <c r="EY44" s="829"/>
      <c r="EZ44" s="831">
        <f t="shared" si="0"/>
        <v>360560.44</v>
      </c>
    </row>
    <row r="45" spans="1:156" x14ac:dyDescent="0.25">
      <c r="A45">
        <v>41</v>
      </c>
      <c r="B45" s="826">
        <v>14899</v>
      </c>
      <c r="C45" s="877"/>
      <c r="D45" s="829"/>
      <c r="E45" s="829"/>
      <c r="F45" s="829"/>
      <c r="G45" s="828">
        <v>1208.94</v>
      </c>
      <c r="H45" s="829"/>
      <c r="I45" s="829">
        <v>9115.84</v>
      </c>
      <c r="J45" s="828">
        <v>12959.61</v>
      </c>
      <c r="K45" s="828">
        <v>5898.6</v>
      </c>
      <c r="L45" s="828">
        <v>4075.78</v>
      </c>
      <c r="M45" s="829"/>
      <c r="N45" s="828">
        <v>7087.55</v>
      </c>
      <c r="O45" s="828">
        <v>9694.08</v>
      </c>
      <c r="P45" s="829">
        <v>3449.58</v>
      </c>
      <c r="Q45" s="829">
        <v>8141.17</v>
      </c>
      <c r="R45" s="828">
        <v>9561.5499999999993</v>
      </c>
      <c r="S45" s="828">
        <v>7948.6</v>
      </c>
      <c r="T45" s="828">
        <v>3997.32</v>
      </c>
      <c r="U45" s="829"/>
      <c r="V45" s="829"/>
      <c r="W45" s="829"/>
      <c r="X45" s="829">
        <v>4752.6000000000004</v>
      </c>
      <c r="Y45" s="828">
        <v>8123.33</v>
      </c>
      <c r="Z45" s="828"/>
      <c r="AA45" s="828">
        <v>7358.53</v>
      </c>
      <c r="AB45" s="828">
        <v>7162.85</v>
      </c>
      <c r="AC45" s="828">
        <v>5044.66</v>
      </c>
      <c r="AD45" s="829">
        <v>8562.69</v>
      </c>
      <c r="AE45" s="828">
        <v>7349.54</v>
      </c>
      <c r="AF45" s="829">
        <v>10819.98</v>
      </c>
      <c r="AG45" s="828">
        <v>9489.81</v>
      </c>
      <c r="AH45" s="828">
        <v>11341.2</v>
      </c>
      <c r="AI45" s="828">
        <v>8826.32</v>
      </c>
      <c r="AJ45" s="828">
        <v>5616.9</v>
      </c>
      <c r="AK45" s="829"/>
      <c r="AL45" s="829"/>
      <c r="AM45" s="829"/>
      <c r="AN45" s="828">
        <v>8516.1299999999992</v>
      </c>
      <c r="AO45" s="829"/>
      <c r="AP45" s="829"/>
      <c r="AQ45" s="828">
        <v>13622.16</v>
      </c>
      <c r="AR45" s="828">
        <v>6722.06</v>
      </c>
      <c r="AS45" s="828">
        <v>7519.24</v>
      </c>
      <c r="AT45" s="829"/>
      <c r="AU45" s="828">
        <v>11093.69</v>
      </c>
      <c r="AV45" s="828">
        <v>7713.05</v>
      </c>
      <c r="AW45" s="828">
        <v>1655.22</v>
      </c>
      <c r="AX45" s="829"/>
      <c r="AY45" s="828">
        <v>11713.32</v>
      </c>
      <c r="AZ45" s="828">
        <v>10953.83</v>
      </c>
      <c r="BA45" s="828">
        <v>8071.25</v>
      </c>
      <c r="BB45" s="828">
        <v>3750.86</v>
      </c>
      <c r="BC45" s="829">
        <v>5078.6400000000003</v>
      </c>
      <c r="BD45" s="829">
        <v>0</v>
      </c>
      <c r="BE45" s="829"/>
      <c r="BF45" s="828">
        <v>9333.02</v>
      </c>
      <c r="BG45" s="828">
        <v>5350.67</v>
      </c>
      <c r="BH45" s="829">
        <v>6886.53</v>
      </c>
      <c r="BI45" s="828">
        <v>9664.67</v>
      </c>
      <c r="BJ45" s="829"/>
      <c r="BK45" s="829">
        <v>300.32</v>
      </c>
      <c r="BL45" s="828">
        <v>10000.56</v>
      </c>
      <c r="BM45" s="829">
        <v>5807.67</v>
      </c>
      <c r="BN45" s="829"/>
      <c r="BO45" s="828">
        <v>11737.66</v>
      </c>
      <c r="BP45" s="829"/>
      <c r="BQ45" s="829">
        <v>9943.18</v>
      </c>
      <c r="BR45" s="828">
        <v>6199.94</v>
      </c>
      <c r="BS45" s="828">
        <v>9092.01</v>
      </c>
      <c r="BT45" s="829">
        <v>14631.11</v>
      </c>
      <c r="BU45" s="829"/>
      <c r="BV45" s="829"/>
      <c r="BW45" s="829"/>
      <c r="BX45" s="828">
        <v>10927.07</v>
      </c>
      <c r="BY45" s="828">
        <v>6863.85</v>
      </c>
      <c r="BZ45" s="829">
        <v>8612.19</v>
      </c>
      <c r="CA45" s="828">
        <v>5873.89</v>
      </c>
      <c r="CB45" s="829"/>
      <c r="CC45" s="829"/>
      <c r="CD45" s="829">
        <v>7326.37</v>
      </c>
      <c r="CE45" s="828">
        <v>10657.25</v>
      </c>
      <c r="CF45" s="829"/>
      <c r="CG45" s="829"/>
      <c r="CH45" s="828">
        <v>13565.36</v>
      </c>
      <c r="CI45" s="828">
        <v>8280.39</v>
      </c>
      <c r="CJ45" s="828">
        <v>8044.71</v>
      </c>
      <c r="CK45" s="829"/>
      <c r="CL45" s="828">
        <v>4049.38</v>
      </c>
      <c r="CM45" s="828">
        <v>4786.63</v>
      </c>
      <c r="CN45" s="829">
        <v>6531.29</v>
      </c>
      <c r="CO45" s="829">
        <v>6334.7</v>
      </c>
      <c r="CP45" s="828">
        <v>8237.61</v>
      </c>
      <c r="CQ45" s="828">
        <v>10879.74</v>
      </c>
      <c r="CR45" s="829">
        <v>1285.9100000000001</v>
      </c>
      <c r="CS45" s="828">
        <v>12097.94</v>
      </c>
      <c r="CT45" s="829">
        <v>2745.22</v>
      </c>
      <c r="CU45" s="829">
        <v>3334.56</v>
      </c>
      <c r="CV45" s="828">
        <v>7968.78</v>
      </c>
      <c r="CW45" s="829"/>
      <c r="CX45" s="829">
        <v>3689.37</v>
      </c>
      <c r="CY45" s="829"/>
      <c r="CZ45" s="828">
        <v>5168.8</v>
      </c>
      <c r="DA45" s="829">
        <v>13067.34</v>
      </c>
      <c r="DB45" s="829"/>
      <c r="DC45" s="828">
        <v>10174.18</v>
      </c>
      <c r="DD45" s="828">
        <v>13681.42</v>
      </c>
      <c r="DE45" s="829">
        <v>7881.58</v>
      </c>
      <c r="DF45" s="828">
        <v>7233.62</v>
      </c>
      <c r="DG45" s="829"/>
      <c r="DH45" s="829">
        <v>4331.5600000000004</v>
      </c>
      <c r="DI45" s="828">
        <v>13220.24</v>
      </c>
      <c r="DJ45" s="828">
        <v>9192.26</v>
      </c>
      <c r="DK45" s="829"/>
      <c r="DL45" s="828">
        <v>7317.79</v>
      </c>
      <c r="DM45" s="828">
        <v>4119.01</v>
      </c>
      <c r="DN45" s="828"/>
      <c r="DO45" s="829"/>
      <c r="DP45" s="829">
        <v>19466.12</v>
      </c>
      <c r="DQ45" s="829">
        <v>21154.52</v>
      </c>
      <c r="DR45" s="828"/>
      <c r="DS45" s="828">
        <v>11424.92</v>
      </c>
      <c r="DT45" s="829">
        <v>16649.93</v>
      </c>
      <c r="DU45" s="828">
        <v>12096.7</v>
      </c>
      <c r="DV45" s="829">
        <v>20332.3</v>
      </c>
      <c r="DW45" s="828">
        <v>30331.94</v>
      </c>
      <c r="DX45" s="828">
        <v>19939.689999999999</v>
      </c>
      <c r="DY45" s="828"/>
      <c r="DZ45" s="829"/>
      <c r="EA45" s="829">
        <v>17806.740000000002</v>
      </c>
      <c r="EB45" s="829"/>
      <c r="EC45" s="828"/>
      <c r="ED45" s="829">
        <v>12859.06</v>
      </c>
      <c r="EE45" s="829">
        <v>10996.11</v>
      </c>
      <c r="EF45" s="828">
        <v>5603.6</v>
      </c>
      <c r="EG45" s="829"/>
      <c r="EH45" s="828">
        <v>2935.98</v>
      </c>
      <c r="EI45" s="829">
        <v>8972.73</v>
      </c>
      <c r="EJ45" s="829"/>
      <c r="EK45" s="828"/>
      <c r="EL45" s="829"/>
      <c r="EM45" s="829">
        <v>6378.17</v>
      </c>
      <c r="EN45" s="829"/>
      <c r="EO45" s="829"/>
      <c r="EP45" s="828">
        <v>6479.32</v>
      </c>
      <c r="EQ45" s="829"/>
      <c r="ER45" s="829"/>
      <c r="ES45" s="828"/>
      <c r="ET45" s="829">
        <v>6236.18</v>
      </c>
      <c r="EU45" s="829">
        <v>2323.2199999999998</v>
      </c>
      <c r="EV45" s="828">
        <v>6426.42</v>
      </c>
      <c r="EW45" s="829"/>
      <c r="EX45" s="829">
        <v>15841.21</v>
      </c>
      <c r="EY45" s="829"/>
      <c r="EZ45" s="831">
        <f t="shared" si="0"/>
        <v>874678.69000000018</v>
      </c>
    </row>
    <row r="46" spans="1:156" x14ac:dyDescent="0.25">
      <c r="A46">
        <v>42</v>
      </c>
      <c r="B46" s="826">
        <v>15153</v>
      </c>
      <c r="C46" s="877"/>
      <c r="D46" s="829"/>
      <c r="E46" s="829"/>
      <c r="F46" s="887"/>
      <c r="G46" s="829">
        <v>35658.99</v>
      </c>
      <c r="H46" s="829"/>
      <c r="I46" s="829">
        <v>26845.08</v>
      </c>
      <c r="J46" s="829">
        <v>38873.040000000001</v>
      </c>
      <c r="K46" s="829">
        <v>25409.040000000001</v>
      </c>
      <c r="L46" s="829">
        <v>13370.92</v>
      </c>
      <c r="M46" s="829">
        <v>26845.08</v>
      </c>
      <c r="N46" s="829">
        <v>23194.080000000002</v>
      </c>
      <c r="O46" s="829">
        <v>27879.46</v>
      </c>
      <c r="P46" s="829">
        <v>20268.68</v>
      </c>
      <c r="Q46" s="829">
        <v>18357.12</v>
      </c>
      <c r="R46" s="829">
        <v>24496.080000000002</v>
      </c>
      <c r="S46" s="829">
        <v>31099.08</v>
      </c>
      <c r="T46" s="829">
        <v>13370.91</v>
      </c>
      <c r="U46" s="829">
        <v>28464</v>
      </c>
      <c r="V46" s="829"/>
      <c r="W46" s="829">
        <v>25409.040000000001</v>
      </c>
      <c r="X46" s="829">
        <v>15124.13</v>
      </c>
      <c r="Y46" s="829">
        <v>26691.71</v>
      </c>
      <c r="Z46" s="829"/>
      <c r="AA46" s="829">
        <v>31002</v>
      </c>
      <c r="AB46" s="829">
        <v>19975.64</v>
      </c>
      <c r="AC46" s="829">
        <v>24496.080000000002</v>
      </c>
      <c r="AD46" s="829">
        <v>32511.48</v>
      </c>
      <c r="AE46" s="829">
        <v>30151.08</v>
      </c>
      <c r="AF46" s="829">
        <v>27444.36</v>
      </c>
      <c r="AG46" s="829">
        <v>26559.31</v>
      </c>
      <c r="AH46" s="829">
        <v>41309.31</v>
      </c>
      <c r="AI46" s="829">
        <v>31099.200000000001</v>
      </c>
      <c r="AJ46" s="829">
        <v>25213.59</v>
      </c>
      <c r="AK46" s="829">
        <v>27173.84</v>
      </c>
      <c r="AL46" s="829">
        <v>0</v>
      </c>
      <c r="AM46" s="829"/>
      <c r="AN46" s="829">
        <v>35902.559999999998</v>
      </c>
      <c r="AO46" s="829">
        <v>2866.08</v>
      </c>
      <c r="AP46" s="829"/>
      <c r="AQ46" s="829">
        <v>54979.13</v>
      </c>
      <c r="AR46" s="829">
        <v>26845.08</v>
      </c>
      <c r="AS46" s="887">
        <v>32020.080000000002</v>
      </c>
      <c r="AT46" s="829"/>
      <c r="AU46" s="829">
        <v>31099.08</v>
      </c>
      <c r="AV46" s="829">
        <v>35411.040000000001</v>
      </c>
      <c r="AW46" s="829">
        <v>12747.82</v>
      </c>
      <c r="AX46" s="829">
        <v>26083.05</v>
      </c>
      <c r="AY46" s="829">
        <v>36340.019999999997</v>
      </c>
      <c r="AZ46" s="829">
        <v>53404.51</v>
      </c>
      <c r="BA46" s="829">
        <v>27600.27</v>
      </c>
      <c r="BB46" s="829">
        <v>26912.5</v>
      </c>
      <c r="BC46" s="829">
        <v>28872.13</v>
      </c>
      <c r="BD46" s="829">
        <v>33311.370000000003</v>
      </c>
      <c r="BE46" s="829"/>
      <c r="BF46" s="829">
        <v>55752.63</v>
      </c>
      <c r="BG46" s="829">
        <v>35411.040000000001</v>
      </c>
      <c r="BH46" s="829">
        <v>27445.64</v>
      </c>
      <c r="BI46" s="829">
        <v>25998.57</v>
      </c>
      <c r="BJ46" s="829">
        <v>30411.72</v>
      </c>
      <c r="BK46" s="829">
        <v>26845.08</v>
      </c>
      <c r="BL46" s="829">
        <v>35411.040000000001</v>
      </c>
      <c r="BM46" s="829">
        <v>26845.08</v>
      </c>
      <c r="BN46" s="829"/>
      <c r="BO46" s="829">
        <v>56384.76</v>
      </c>
      <c r="BP46" s="829">
        <v>24054</v>
      </c>
      <c r="BQ46" s="829">
        <v>31184.880000000001</v>
      </c>
      <c r="BR46" s="829">
        <v>32148.13</v>
      </c>
      <c r="BS46" s="829">
        <v>31099.08</v>
      </c>
      <c r="BT46" s="829">
        <v>27072.36</v>
      </c>
      <c r="BU46" s="829"/>
      <c r="BV46" s="829"/>
      <c r="BW46" s="829"/>
      <c r="BX46" s="829">
        <v>26845.08</v>
      </c>
      <c r="BY46" s="829">
        <v>34934.879999999997</v>
      </c>
      <c r="BZ46" s="829">
        <v>31417.66</v>
      </c>
      <c r="CA46" s="829">
        <v>25409.040000000001</v>
      </c>
      <c r="CB46" s="829">
        <v>29439</v>
      </c>
      <c r="CC46" s="829">
        <v>32020.080000000002</v>
      </c>
      <c r="CD46" s="829">
        <v>57944.160000000003</v>
      </c>
      <c r="CE46" s="829">
        <v>53613.75</v>
      </c>
      <c r="CF46" s="829">
        <v>23970</v>
      </c>
      <c r="CG46" s="829">
        <v>26845.08</v>
      </c>
      <c r="CH46" s="829">
        <v>36363.82</v>
      </c>
      <c r="CI46" s="829">
        <v>34977</v>
      </c>
      <c r="CJ46" s="829">
        <v>41916.089999999997</v>
      </c>
      <c r="CK46" s="829">
        <v>21350.639999999999</v>
      </c>
      <c r="CL46" s="829"/>
      <c r="CM46" s="829">
        <v>32020.080000000002</v>
      </c>
      <c r="CN46" s="829">
        <v>37320.050000000003</v>
      </c>
      <c r="CO46" s="829"/>
      <c r="CP46" s="829">
        <v>32020.080000000002</v>
      </c>
      <c r="CQ46" s="829">
        <v>29990.99</v>
      </c>
      <c r="CR46" s="829">
        <v>21417.360000000001</v>
      </c>
      <c r="CS46" s="829">
        <v>61202.91</v>
      </c>
      <c r="CT46" s="829">
        <v>25409.040000000001</v>
      </c>
      <c r="CU46" s="828">
        <v>32020.080000000002</v>
      </c>
      <c r="CV46" s="829">
        <v>26845.08</v>
      </c>
      <c r="CW46" s="829">
        <v>27697.17</v>
      </c>
      <c r="CX46" s="829">
        <v>24000.14</v>
      </c>
      <c r="CY46" s="829"/>
      <c r="CZ46" s="829">
        <v>29159.88</v>
      </c>
      <c r="DA46" s="829">
        <v>42633.63</v>
      </c>
      <c r="DB46" s="829">
        <v>25409.040000000001</v>
      </c>
      <c r="DC46" s="829">
        <v>25541.29</v>
      </c>
      <c r="DD46" s="829">
        <v>25422.62</v>
      </c>
      <c r="DE46" s="829">
        <v>2257.13</v>
      </c>
      <c r="DF46" s="829">
        <v>20871.13</v>
      </c>
      <c r="DG46" s="829">
        <v>15075.54</v>
      </c>
      <c r="DH46" s="829">
        <v>22689.48</v>
      </c>
      <c r="DI46" s="829">
        <v>41907.480000000003</v>
      </c>
      <c r="DJ46" s="829">
        <v>28371</v>
      </c>
      <c r="DK46" s="829">
        <v>25076.9</v>
      </c>
      <c r="DL46" s="829">
        <v>25409.040000000001</v>
      </c>
      <c r="DM46" s="829">
        <v>18296.28</v>
      </c>
      <c r="DN46" s="829"/>
      <c r="DO46" s="829"/>
      <c r="DP46" s="829">
        <v>91653.71</v>
      </c>
      <c r="DQ46" s="829">
        <v>113155.2</v>
      </c>
      <c r="DR46" s="829"/>
      <c r="DS46" s="829">
        <v>27852.39</v>
      </c>
      <c r="DT46" s="829">
        <v>95600.02</v>
      </c>
      <c r="DU46" s="829">
        <v>114479.65</v>
      </c>
      <c r="DV46" s="829">
        <v>74890.2</v>
      </c>
      <c r="DW46" s="829">
        <v>76175.7</v>
      </c>
      <c r="DX46" s="887">
        <v>28548.639999999999</v>
      </c>
      <c r="DY46" s="887">
        <v>102559.14</v>
      </c>
      <c r="DZ46" s="829"/>
      <c r="EA46" s="829">
        <v>90755.23</v>
      </c>
      <c r="EB46" s="829"/>
      <c r="EC46" s="887"/>
      <c r="ED46" s="926">
        <f>65346.15+6389.19</f>
        <v>71735.34</v>
      </c>
      <c r="EE46" s="829">
        <v>90780.93</v>
      </c>
      <c r="EF46" s="829">
        <v>31099.08</v>
      </c>
      <c r="EG46" s="829">
        <v>2520.58</v>
      </c>
      <c r="EH46" s="829">
        <v>26845.08</v>
      </c>
      <c r="EI46" s="829">
        <v>19510.95</v>
      </c>
      <c r="EJ46" s="829"/>
      <c r="EK46" s="829"/>
      <c r="EL46" s="829">
        <v>56996.160000000003</v>
      </c>
      <c r="EM46" s="829">
        <v>57662.15</v>
      </c>
      <c r="EN46" s="829"/>
      <c r="EO46" s="829"/>
      <c r="EP46" s="829">
        <v>32454.5</v>
      </c>
      <c r="EQ46" s="829"/>
      <c r="ER46" s="829"/>
      <c r="ES46" s="829"/>
      <c r="ET46" s="829">
        <v>22329.69</v>
      </c>
      <c r="EU46" s="829">
        <v>26845.08</v>
      </c>
      <c r="EV46" s="829">
        <v>75696.789999999994</v>
      </c>
      <c r="EW46" s="829">
        <v>26845.08</v>
      </c>
      <c r="EX46" s="829">
        <v>25831.18</v>
      </c>
      <c r="EY46" s="829"/>
      <c r="EZ46" s="831">
        <f t="shared" si="0"/>
        <v>4226683.2300000004</v>
      </c>
    </row>
    <row r="47" spans="1:156" x14ac:dyDescent="0.25">
      <c r="A47">
        <v>43</v>
      </c>
      <c r="B47" s="826">
        <v>15155</v>
      </c>
      <c r="C47" s="877"/>
      <c r="D47" s="829"/>
      <c r="E47" s="829"/>
      <c r="F47" s="887"/>
      <c r="G47" s="828"/>
      <c r="H47" s="829"/>
      <c r="I47" s="828"/>
      <c r="J47" s="828"/>
      <c r="K47" s="828"/>
      <c r="L47" s="828"/>
      <c r="M47" s="829"/>
      <c r="N47" s="828"/>
      <c r="O47" s="828"/>
      <c r="P47" s="829"/>
      <c r="Q47" s="828"/>
      <c r="R47" s="828"/>
      <c r="S47" s="828"/>
      <c r="T47" s="828"/>
      <c r="U47" s="829"/>
      <c r="V47" s="829"/>
      <c r="W47" s="829"/>
      <c r="X47" s="828"/>
      <c r="Y47" s="828"/>
      <c r="Z47" s="828"/>
      <c r="AA47" s="828"/>
      <c r="AB47" s="828"/>
      <c r="AC47" s="828"/>
      <c r="AD47" s="828"/>
      <c r="AE47" s="828"/>
      <c r="AF47" s="828"/>
      <c r="AG47" s="828"/>
      <c r="AH47" s="828"/>
      <c r="AI47" s="828"/>
      <c r="AJ47" s="828"/>
      <c r="AK47" s="828"/>
      <c r="AL47" s="829"/>
      <c r="AM47" s="829"/>
      <c r="AN47" s="828"/>
      <c r="AO47" s="829"/>
      <c r="AP47" s="829"/>
      <c r="AQ47" s="828"/>
      <c r="AR47" s="828"/>
      <c r="AS47" s="828"/>
      <c r="AT47" s="829"/>
      <c r="AU47" s="828"/>
      <c r="AV47" s="828"/>
      <c r="AW47" s="828"/>
      <c r="AX47" s="829"/>
      <c r="AY47" s="828"/>
      <c r="AZ47" s="828"/>
      <c r="BA47" s="828"/>
      <c r="BB47" s="828"/>
      <c r="BC47" s="829"/>
      <c r="BD47" s="828"/>
      <c r="BE47" s="829"/>
      <c r="BF47" s="828"/>
      <c r="BG47" s="828"/>
      <c r="BH47" s="828"/>
      <c r="BI47" s="828"/>
      <c r="BJ47" s="829"/>
      <c r="BK47" s="828"/>
      <c r="BL47" s="828"/>
      <c r="BM47" s="828"/>
      <c r="BN47" s="829"/>
      <c r="BO47" s="828"/>
      <c r="BP47" s="828">
        <v>5609.35</v>
      </c>
      <c r="BQ47" s="828"/>
      <c r="BR47" s="828"/>
      <c r="BS47" s="828"/>
      <c r="BT47" s="828"/>
      <c r="BU47" s="829"/>
      <c r="BV47" s="829"/>
      <c r="BW47" s="829"/>
      <c r="BX47" s="828"/>
      <c r="BY47" s="828"/>
      <c r="BZ47" s="828"/>
      <c r="CA47" s="828"/>
      <c r="CB47" s="829"/>
      <c r="CC47" s="829"/>
      <c r="CD47" s="828"/>
      <c r="CE47" s="828"/>
      <c r="CF47" s="829"/>
      <c r="CG47" s="828"/>
      <c r="CH47" s="828"/>
      <c r="CI47" s="828"/>
      <c r="CJ47" s="828"/>
      <c r="CK47" s="829"/>
      <c r="CL47" s="828"/>
      <c r="CM47" s="828"/>
      <c r="CN47" s="828"/>
      <c r="CO47" s="828"/>
      <c r="CP47" s="828"/>
      <c r="CQ47" s="828"/>
      <c r="CR47" s="828"/>
      <c r="CS47" s="828"/>
      <c r="CT47" s="828"/>
      <c r="CU47" s="828"/>
      <c r="CV47" s="828"/>
      <c r="CW47" s="829"/>
      <c r="CX47" s="828"/>
      <c r="CY47" s="828"/>
      <c r="CZ47" s="828"/>
      <c r="DA47" s="828"/>
      <c r="DB47" s="829"/>
      <c r="DC47" s="828"/>
      <c r="DD47" s="828"/>
      <c r="DE47" s="828"/>
      <c r="DF47" s="828"/>
      <c r="DG47" s="829"/>
      <c r="DH47" s="828"/>
      <c r="DI47" s="828"/>
      <c r="DJ47" s="828"/>
      <c r="DK47" s="829"/>
      <c r="DL47" s="828"/>
      <c r="DM47" s="828"/>
      <c r="DN47" s="828"/>
      <c r="DO47" s="829"/>
      <c r="DP47" s="829"/>
      <c r="DQ47" s="829"/>
      <c r="DR47" s="828"/>
      <c r="DS47" s="828"/>
      <c r="DT47" s="829"/>
      <c r="DU47" s="828"/>
      <c r="DV47" s="828"/>
      <c r="DW47" s="828"/>
      <c r="DX47" s="828"/>
      <c r="DY47" s="828"/>
      <c r="DZ47" s="828"/>
      <c r="EA47" s="829"/>
      <c r="EB47" s="829"/>
      <c r="EC47" s="828"/>
      <c r="ED47" s="829">
        <v>24169.08</v>
      </c>
      <c r="EE47" s="829"/>
      <c r="EF47" s="828"/>
      <c r="EG47" s="828"/>
      <c r="EH47" s="828"/>
      <c r="EI47" s="829"/>
      <c r="EJ47" s="828"/>
      <c r="EK47" s="828"/>
      <c r="EL47" s="829"/>
      <c r="EM47" s="829"/>
      <c r="EN47" s="828"/>
      <c r="EO47" s="829"/>
      <c r="EP47" s="828"/>
      <c r="EQ47" s="829"/>
      <c r="ER47" s="829"/>
      <c r="ES47" s="828"/>
      <c r="ET47" s="829"/>
      <c r="EU47" s="829"/>
      <c r="EV47" s="828"/>
      <c r="EW47" s="828"/>
      <c r="EX47" s="828"/>
      <c r="EY47" s="829"/>
      <c r="EZ47" s="831">
        <f t="shared" si="0"/>
        <v>29778.43</v>
      </c>
    </row>
    <row r="48" spans="1:156" x14ac:dyDescent="0.25">
      <c r="A48">
        <v>44</v>
      </c>
      <c r="B48" s="826">
        <v>15156</v>
      </c>
      <c r="C48" s="877"/>
      <c r="D48" s="829">
        <v>26845.08</v>
      </c>
      <c r="E48" s="829">
        <v>19417.560000000001</v>
      </c>
      <c r="F48" s="887">
        <v>26845.08</v>
      </c>
      <c r="G48" s="828"/>
      <c r="H48" s="829">
        <v>6326.49</v>
      </c>
      <c r="I48" s="828">
        <v>20069.54</v>
      </c>
      <c r="J48" s="828">
        <v>43869.81</v>
      </c>
      <c r="K48" s="828">
        <v>26646.75</v>
      </c>
      <c r="L48" s="828">
        <v>17393.88</v>
      </c>
      <c r="M48" s="829">
        <v>27436.92</v>
      </c>
      <c r="N48" s="828">
        <v>14864.16</v>
      </c>
      <c r="O48" s="828">
        <v>26499.46</v>
      </c>
      <c r="P48" s="829">
        <v>24650.54</v>
      </c>
      <c r="Q48" s="828">
        <v>56385.23</v>
      </c>
      <c r="R48" s="828">
        <v>43255.61</v>
      </c>
      <c r="S48" s="828">
        <v>32748.48</v>
      </c>
      <c r="T48" s="828">
        <v>39413.040000000001</v>
      </c>
      <c r="U48" s="829">
        <v>29081.21</v>
      </c>
      <c r="V48" s="829"/>
      <c r="W48" s="829">
        <v>34188.239999999998</v>
      </c>
      <c r="X48" s="828"/>
      <c r="Y48" s="828">
        <v>26758.080000000002</v>
      </c>
      <c r="Z48" s="828"/>
      <c r="AA48" s="828">
        <v>52252.68</v>
      </c>
      <c r="AB48" s="828">
        <v>22204.76</v>
      </c>
      <c r="AC48" s="828">
        <v>41991.76</v>
      </c>
      <c r="AD48" s="828">
        <v>52701.29</v>
      </c>
      <c r="AE48" s="828">
        <v>15408.96</v>
      </c>
      <c r="AF48" s="828">
        <v>55880.76</v>
      </c>
      <c r="AG48" s="828"/>
      <c r="AH48" s="828">
        <v>52195.69</v>
      </c>
      <c r="AI48" s="828"/>
      <c r="AJ48" s="828"/>
      <c r="AK48" s="829">
        <v>28912.25</v>
      </c>
      <c r="AL48" s="829">
        <v>0</v>
      </c>
      <c r="AM48" s="829"/>
      <c r="AN48" s="828">
        <v>46379.040000000001</v>
      </c>
      <c r="AO48" s="829"/>
      <c r="AP48" s="829"/>
      <c r="AQ48" s="828">
        <v>76103.02</v>
      </c>
      <c r="AR48" s="828">
        <v>44596.08</v>
      </c>
      <c r="AS48" s="828"/>
      <c r="AT48" s="829">
        <v>735.02</v>
      </c>
      <c r="AU48" s="828">
        <v>41031.599999999999</v>
      </c>
      <c r="AV48" s="828">
        <v>21371.07</v>
      </c>
      <c r="AW48" s="828">
        <v>52266.239999999998</v>
      </c>
      <c r="AX48" s="829">
        <v>43914.720000000001</v>
      </c>
      <c r="AY48" s="828">
        <v>68714.460000000006</v>
      </c>
      <c r="AZ48" s="828">
        <v>32590.18</v>
      </c>
      <c r="BA48" s="828">
        <v>28982.11</v>
      </c>
      <c r="BB48" s="828">
        <v>61812.66</v>
      </c>
      <c r="BC48" s="829">
        <v>45505.4</v>
      </c>
      <c r="BD48" s="829"/>
      <c r="BE48" s="829"/>
      <c r="BF48" s="828">
        <v>43110.73</v>
      </c>
      <c r="BG48" s="828">
        <v>39391.33</v>
      </c>
      <c r="BH48" s="828">
        <v>37908.120000000003</v>
      </c>
      <c r="BI48" s="828">
        <v>52737.599999999999</v>
      </c>
      <c r="BJ48" s="829"/>
      <c r="BK48" s="829">
        <v>24232.63</v>
      </c>
      <c r="BL48" s="828">
        <v>55304.36</v>
      </c>
      <c r="BM48" s="828">
        <v>29595.84</v>
      </c>
      <c r="BN48" s="829"/>
      <c r="BO48" s="828">
        <v>44045.05</v>
      </c>
      <c r="BP48" s="828">
        <v>24787.81</v>
      </c>
      <c r="BQ48" s="828"/>
      <c r="BR48" s="828">
        <v>35676.370000000003</v>
      </c>
      <c r="BS48" s="828">
        <v>22267.65</v>
      </c>
      <c r="BT48" s="828">
        <v>39909.89</v>
      </c>
      <c r="BU48" s="829"/>
      <c r="BV48" s="829"/>
      <c r="BW48" s="829"/>
      <c r="BX48" s="828">
        <v>49532.49</v>
      </c>
      <c r="BY48" s="828">
        <v>27290.720000000001</v>
      </c>
      <c r="BZ48" s="828">
        <v>30102.02</v>
      </c>
      <c r="CA48" s="828">
        <v>7469.19</v>
      </c>
      <c r="CB48" s="829">
        <v>35041.980000000003</v>
      </c>
      <c r="CC48" s="829">
        <v>22606.12</v>
      </c>
      <c r="CD48" s="828">
        <v>72682.179999999993</v>
      </c>
      <c r="CE48" s="828">
        <v>48115.6</v>
      </c>
      <c r="CF48" s="829">
        <v>8920.08</v>
      </c>
      <c r="CG48" s="828">
        <v>2355.9</v>
      </c>
      <c r="CH48" s="828">
        <v>53592.03</v>
      </c>
      <c r="CI48" s="828">
        <v>74960.039999999994</v>
      </c>
      <c r="CJ48" s="828">
        <v>31261.35</v>
      </c>
      <c r="CK48" s="829"/>
      <c r="CL48" s="828">
        <v>17524.79</v>
      </c>
      <c r="CM48" s="828">
        <v>41574.959999999999</v>
      </c>
      <c r="CN48" s="828">
        <v>29660</v>
      </c>
      <c r="CO48" s="828">
        <v>1167.24</v>
      </c>
      <c r="CP48" s="828">
        <v>29200.2</v>
      </c>
      <c r="CQ48" s="828">
        <v>33459.089999999997</v>
      </c>
      <c r="CR48" s="828">
        <v>13780.83</v>
      </c>
      <c r="CS48" s="828">
        <v>52699.63</v>
      </c>
      <c r="CT48" s="828">
        <v>26043.75</v>
      </c>
      <c r="CU48" s="828">
        <v>3986.68</v>
      </c>
      <c r="CV48" s="828">
        <v>28736.87</v>
      </c>
      <c r="CW48" s="829">
        <v>27642.47</v>
      </c>
      <c r="CX48" s="828">
        <v>18956.88</v>
      </c>
      <c r="CY48" s="828"/>
      <c r="CZ48" s="828">
        <v>24054.75</v>
      </c>
      <c r="DA48" s="828">
        <v>57987.48</v>
      </c>
      <c r="DB48" s="829">
        <v>20167.310000000001</v>
      </c>
      <c r="DC48" s="828">
        <v>41659.1</v>
      </c>
      <c r="DD48" s="828">
        <v>41474.28</v>
      </c>
      <c r="DE48" s="828"/>
      <c r="DF48" s="828">
        <v>16810.53</v>
      </c>
      <c r="DG48" s="829">
        <v>29857.8</v>
      </c>
      <c r="DH48" s="828">
        <v>23135.43</v>
      </c>
      <c r="DI48" s="828">
        <v>43201.77</v>
      </c>
      <c r="DJ48" s="828">
        <v>35121.49</v>
      </c>
      <c r="DK48" s="829">
        <v>32001.13</v>
      </c>
      <c r="DL48" s="828">
        <v>26719.35</v>
      </c>
      <c r="DM48" s="828">
        <v>24459.16</v>
      </c>
      <c r="DN48" s="828"/>
      <c r="DO48" s="829"/>
      <c r="DP48" s="829"/>
      <c r="DQ48" s="829">
        <v>190700.77</v>
      </c>
      <c r="DR48" s="828"/>
      <c r="DS48" s="828"/>
      <c r="DT48" s="829">
        <v>156437.51</v>
      </c>
      <c r="DU48" s="828">
        <v>129302.79</v>
      </c>
      <c r="DV48" s="828"/>
      <c r="DW48" s="828"/>
      <c r="DX48" s="828">
        <v>85518.87</v>
      </c>
      <c r="DY48" s="828"/>
      <c r="DZ48" s="828"/>
      <c r="EA48" s="829">
        <v>117063.35</v>
      </c>
      <c r="EB48" s="829"/>
      <c r="EC48" s="828"/>
      <c r="ED48" s="829"/>
      <c r="EE48" s="829">
        <v>0</v>
      </c>
      <c r="EF48" s="828">
        <v>14866.08</v>
      </c>
      <c r="EG48" s="828"/>
      <c r="EH48" s="828">
        <v>23356.38</v>
      </c>
      <c r="EI48" s="829">
        <v>28420.44</v>
      </c>
      <c r="EJ48" s="828"/>
      <c r="EK48" s="828"/>
      <c r="EL48" s="829">
        <v>14035.99</v>
      </c>
      <c r="EM48" s="829">
        <v>77401.58</v>
      </c>
      <c r="EN48" s="828"/>
      <c r="EO48" s="829"/>
      <c r="EP48" s="828">
        <v>19293</v>
      </c>
      <c r="EQ48" s="829"/>
      <c r="ER48" s="829"/>
      <c r="ES48" s="828"/>
      <c r="ET48" s="829">
        <v>59232.73</v>
      </c>
      <c r="EU48" s="829">
        <v>0</v>
      </c>
      <c r="EV48" s="828"/>
      <c r="EW48" s="828">
        <v>12803.62</v>
      </c>
      <c r="EX48" s="828">
        <v>14866.08</v>
      </c>
      <c r="EY48" s="829"/>
      <c r="EZ48" s="831">
        <f t="shared" si="0"/>
        <v>4025524.1500000018</v>
      </c>
    </row>
    <row r="49" spans="1:156" x14ac:dyDescent="0.25">
      <c r="A49">
        <v>45</v>
      </c>
      <c r="B49" s="826">
        <v>15353</v>
      </c>
      <c r="C49" s="877"/>
      <c r="D49" s="829"/>
      <c r="E49" s="829"/>
      <c r="F49" s="829"/>
      <c r="G49" s="828">
        <v>17.37</v>
      </c>
      <c r="H49" s="829"/>
      <c r="I49" s="828">
        <v>75.78</v>
      </c>
      <c r="J49" s="828">
        <v>851.14</v>
      </c>
      <c r="K49" s="828">
        <v>653.09</v>
      </c>
      <c r="L49" s="828">
        <v>534.37</v>
      </c>
      <c r="M49" s="828">
        <v>508.8</v>
      </c>
      <c r="N49" s="828">
        <v>537.04999999999995</v>
      </c>
      <c r="O49" s="828">
        <v>189.47</v>
      </c>
      <c r="P49" s="828">
        <v>315.44</v>
      </c>
      <c r="Q49" s="828">
        <v>1477.97</v>
      </c>
      <c r="R49" s="828">
        <v>290.92</v>
      </c>
      <c r="S49" s="828">
        <v>121.57</v>
      </c>
      <c r="T49" s="828">
        <v>534.35</v>
      </c>
      <c r="U49" s="828">
        <v>661.08</v>
      </c>
      <c r="V49" s="829"/>
      <c r="W49" s="828">
        <v>9466.5300000000007</v>
      </c>
      <c r="X49" s="828"/>
      <c r="Y49" s="828">
        <v>51.16</v>
      </c>
      <c r="Z49" s="829"/>
      <c r="AA49" s="828">
        <v>393.01</v>
      </c>
      <c r="AB49" s="828">
        <v>525.80999999999995</v>
      </c>
      <c r="AC49" s="828">
        <v>484.15</v>
      </c>
      <c r="AD49" s="828">
        <v>37.69</v>
      </c>
      <c r="AE49" s="828">
        <v>1510.96</v>
      </c>
      <c r="AF49" s="828"/>
      <c r="AG49" s="828">
        <v>296.77999999999997</v>
      </c>
      <c r="AH49" s="828">
        <v>5419.64</v>
      </c>
      <c r="AI49" s="828">
        <v>15858.29</v>
      </c>
      <c r="AJ49" s="828">
        <v>253.04</v>
      </c>
      <c r="AK49" s="828">
        <v>99.39</v>
      </c>
      <c r="AL49" s="829"/>
      <c r="AM49" s="829"/>
      <c r="AN49" s="828">
        <v>111.43</v>
      </c>
      <c r="AO49" s="828"/>
      <c r="AP49" s="829"/>
      <c r="AQ49" s="828">
        <v>205.29</v>
      </c>
      <c r="AR49" s="828"/>
      <c r="AS49" s="828">
        <v>324.73</v>
      </c>
      <c r="AT49" s="829"/>
      <c r="AU49" s="828">
        <v>10952.4</v>
      </c>
      <c r="AV49" s="828">
        <v>312.61</v>
      </c>
      <c r="AW49" s="828">
        <v>644.97</v>
      </c>
      <c r="AX49" s="828">
        <v>996.84</v>
      </c>
      <c r="AY49" s="828">
        <v>470.96</v>
      </c>
      <c r="AZ49" s="828">
        <v>2678.9</v>
      </c>
      <c r="BA49" s="828">
        <v>628.52</v>
      </c>
      <c r="BB49" s="828">
        <v>901.45</v>
      </c>
      <c r="BC49" s="828">
        <v>277.54000000000002</v>
      </c>
      <c r="BD49" s="828"/>
      <c r="BE49" s="829"/>
      <c r="BF49" s="828">
        <v>89.45</v>
      </c>
      <c r="BG49" s="828">
        <v>260.51</v>
      </c>
      <c r="BH49" s="828">
        <v>394.3</v>
      </c>
      <c r="BI49" s="828">
        <v>983.82</v>
      </c>
      <c r="BJ49" s="828">
        <v>1445.57</v>
      </c>
      <c r="BK49" s="828">
        <v>2423.1799999999998</v>
      </c>
      <c r="BL49" s="828">
        <v>722.63</v>
      </c>
      <c r="BM49" s="828">
        <v>142.53</v>
      </c>
      <c r="BN49" s="829"/>
      <c r="BO49" s="828">
        <v>945.77</v>
      </c>
      <c r="BP49" s="828">
        <v>4082.79</v>
      </c>
      <c r="BQ49" s="828">
        <v>3030.18</v>
      </c>
      <c r="BR49" s="828">
        <v>517.87</v>
      </c>
      <c r="BS49" s="828">
        <v>2468.5100000000002</v>
      </c>
      <c r="BT49" s="828">
        <v>20.3</v>
      </c>
      <c r="BU49" s="829"/>
      <c r="BV49" s="829"/>
      <c r="BW49" s="829"/>
      <c r="BX49" s="828">
        <v>2571.79</v>
      </c>
      <c r="BY49" s="828">
        <v>4366.78</v>
      </c>
      <c r="BZ49" s="828"/>
      <c r="CA49" s="828"/>
      <c r="CB49" s="828">
        <v>6365.74</v>
      </c>
      <c r="CC49" s="828">
        <v>1796.88</v>
      </c>
      <c r="CD49" s="828">
        <v>1827.89</v>
      </c>
      <c r="CE49" s="828">
        <v>5232.3</v>
      </c>
      <c r="CF49" s="828">
        <v>15.84</v>
      </c>
      <c r="CG49" s="828">
        <v>532.16999999999996</v>
      </c>
      <c r="CH49" s="828"/>
      <c r="CI49" s="828">
        <v>26.87</v>
      </c>
      <c r="CJ49" s="828">
        <v>218.94</v>
      </c>
      <c r="CK49" s="828"/>
      <c r="CL49" s="829"/>
      <c r="CM49" s="828"/>
      <c r="CN49" s="828">
        <v>759.93</v>
      </c>
      <c r="CO49" s="829"/>
      <c r="CP49" s="828">
        <v>2533.79</v>
      </c>
      <c r="CQ49" s="828">
        <v>360.01</v>
      </c>
      <c r="CR49" s="828"/>
      <c r="CS49" s="828">
        <v>1322.89</v>
      </c>
      <c r="CT49" s="828"/>
      <c r="CU49" s="828"/>
      <c r="CV49" s="828">
        <v>2868.68</v>
      </c>
      <c r="CW49" s="828">
        <v>1743.4</v>
      </c>
      <c r="CX49" s="828">
        <v>667.94</v>
      </c>
      <c r="CY49" s="828"/>
      <c r="CZ49" s="828">
        <v>788.03</v>
      </c>
      <c r="DA49" s="828">
        <v>16279.9</v>
      </c>
      <c r="DB49" s="828"/>
      <c r="DC49" s="828">
        <v>278.89</v>
      </c>
      <c r="DD49" s="828">
        <v>2302.56</v>
      </c>
      <c r="DE49" s="828"/>
      <c r="DF49" s="828">
        <v>531.4</v>
      </c>
      <c r="DG49" s="828">
        <v>3462.67</v>
      </c>
      <c r="DH49" s="828"/>
      <c r="DI49" s="828">
        <v>366.16</v>
      </c>
      <c r="DJ49" s="828"/>
      <c r="DK49" s="828">
        <v>2757.19</v>
      </c>
      <c r="DL49" s="828">
        <v>6955.65</v>
      </c>
      <c r="DM49" s="828">
        <v>199.73</v>
      </c>
      <c r="DN49" s="828"/>
      <c r="DO49" s="829"/>
      <c r="DP49" s="829">
        <v>3048.33</v>
      </c>
      <c r="DQ49" s="829">
        <v>443.46</v>
      </c>
      <c r="DR49" s="828"/>
      <c r="DS49" s="828">
        <v>513.49</v>
      </c>
      <c r="DT49" s="829"/>
      <c r="DU49" s="828">
        <v>2674.51</v>
      </c>
      <c r="DV49" s="828">
        <v>1790.97</v>
      </c>
      <c r="DW49" s="828">
        <v>1708.1</v>
      </c>
      <c r="DX49" s="828">
        <v>970.29</v>
      </c>
      <c r="DY49" s="828"/>
      <c r="DZ49" s="828"/>
      <c r="EA49" s="828">
        <v>2015.64</v>
      </c>
      <c r="EB49" s="829"/>
      <c r="EC49" s="828"/>
      <c r="ED49" s="926">
        <f>1840.53+24.62</f>
        <v>1865.1499999999999</v>
      </c>
      <c r="EE49" s="829">
        <v>2803.38</v>
      </c>
      <c r="EF49" s="893">
        <v>1027.46</v>
      </c>
      <c r="EG49" s="828">
        <v>1647.45</v>
      </c>
      <c r="EH49" s="828"/>
      <c r="EI49" s="828">
        <v>25.73</v>
      </c>
      <c r="EJ49" s="828"/>
      <c r="EK49" s="828"/>
      <c r="EL49" s="829"/>
      <c r="EM49" s="829">
        <v>175.44</v>
      </c>
      <c r="EN49" s="828"/>
      <c r="EO49" s="828"/>
      <c r="EP49" s="828">
        <v>319.91000000000003</v>
      </c>
      <c r="EQ49" s="829"/>
      <c r="ER49" s="829"/>
      <c r="ES49" s="828"/>
      <c r="ET49" s="829">
        <v>7.59</v>
      </c>
      <c r="EU49" s="829"/>
      <c r="EV49" s="828"/>
      <c r="EW49" s="828">
        <v>403.86</v>
      </c>
      <c r="EX49" s="828"/>
      <c r="EY49" s="828"/>
      <c r="EZ49" s="831">
        <f t="shared" si="0"/>
        <v>165772.67999999996</v>
      </c>
    </row>
    <row r="50" spans="1:156" x14ac:dyDescent="0.25">
      <c r="A50">
        <v>46</v>
      </c>
      <c r="B50" s="826">
        <v>15355</v>
      </c>
      <c r="C50" s="877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O50" s="829"/>
      <c r="P50" s="829"/>
      <c r="Q50" s="829"/>
      <c r="R50" s="829"/>
      <c r="S50" s="829"/>
      <c r="T50" s="829"/>
      <c r="U50" s="829"/>
      <c r="V50" s="829"/>
      <c r="W50" s="829"/>
      <c r="X50" s="829"/>
      <c r="Y50" s="829"/>
      <c r="Z50" s="829"/>
      <c r="AA50" s="829"/>
      <c r="AB50" s="829"/>
      <c r="AC50" s="829"/>
      <c r="AD50" s="829"/>
      <c r="AE50" s="829"/>
      <c r="AF50" s="829"/>
      <c r="AG50" s="829">
        <v>80.62</v>
      </c>
      <c r="AH50" s="829"/>
      <c r="AI50" s="829"/>
      <c r="AJ50" s="829"/>
      <c r="AK50" s="829"/>
      <c r="AL50" s="829"/>
      <c r="AM50" s="829"/>
      <c r="AN50" s="829"/>
      <c r="AO50" s="829"/>
      <c r="AP50" s="829"/>
      <c r="AQ50" s="829"/>
      <c r="AR50" s="829"/>
      <c r="AS50" s="829"/>
      <c r="AT50" s="829"/>
      <c r="AU50" s="829"/>
      <c r="AV50" s="829"/>
      <c r="AW50" s="829"/>
      <c r="AX50" s="829"/>
      <c r="AY50" s="829"/>
      <c r="AZ50" s="829"/>
      <c r="BA50" s="829"/>
      <c r="BB50" s="829"/>
      <c r="BC50" s="829"/>
      <c r="BD50" s="829"/>
      <c r="BE50" s="829"/>
      <c r="BF50" s="829"/>
      <c r="BG50" s="829"/>
      <c r="BH50" s="829"/>
      <c r="BI50" s="829"/>
      <c r="BJ50" s="829"/>
      <c r="BK50" s="829"/>
      <c r="BL50" s="829"/>
      <c r="BM50" s="829"/>
      <c r="BN50" s="829"/>
      <c r="BO50" s="829"/>
      <c r="BP50" s="828"/>
      <c r="BQ50" s="829"/>
      <c r="BR50" s="829"/>
      <c r="BS50" s="829"/>
      <c r="BT50" s="829"/>
      <c r="BU50" s="829"/>
      <c r="BV50" s="829"/>
      <c r="BW50" s="829"/>
      <c r="BX50" s="829"/>
      <c r="BY50" s="829"/>
      <c r="BZ50" s="829"/>
      <c r="CA50" s="829"/>
      <c r="CB50" s="829"/>
      <c r="CC50" s="829"/>
      <c r="CD50" s="829"/>
      <c r="CE50" s="829"/>
      <c r="CF50" s="829"/>
      <c r="CG50" s="829"/>
      <c r="CH50" s="829"/>
      <c r="CI50" s="829"/>
      <c r="CJ50" s="829"/>
      <c r="CK50" s="829"/>
      <c r="CL50" s="829"/>
      <c r="CM50" s="829"/>
      <c r="CN50" s="829"/>
      <c r="CO50" s="829"/>
      <c r="CP50" s="829"/>
      <c r="CQ50" s="829"/>
      <c r="CR50" s="829"/>
      <c r="CS50" s="829"/>
      <c r="CT50" s="829"/>
      <c r="CU50" s="829"/>
      <c r="CV50" s="829"/>
      <c r="CW50" s="829"/>
      <c r="CX50" s="829"/>
      <c r="CY50" s="829"/>
      <c r="CZ50" s="829"/>
      <c r="DA50" s="829"/>
      <c r="DB50" s="829"/>
      <c r="DC50" s="829"/>
      <c r="DD50" s="829"/>
      <c r="DE50" s="829"/>
      <c r="DF50" s="829"/>
      <c r="DG50" s="829"/>
      <c r="DH50" s="829"/>
      <c r="DI50" s="829"/>
      <c r="DJ50" s="829"/>
      <c r="DK50" s="829"/>
      <c r="DL50" s="829"/>
      <c r="DM50" s="829"/>
      <c r="DN50" s="829"/>
      <c r="DO50" s="829"/>
      <c r="DP50" s="829"/>
      <c r="DQ50" s="829"/>
      <c r="DR50" s="829"/>
      <c r="DS50" s="829"/>
      <c r="DT50" s="829"/>
      <c r="DU50" s="829"/>
      <c r="DV50" s="829"/>
      <c r="DW50" s="829"/>
      <c r="DX50" s="829"/>
      <c r="DY50" s="829"/>
      <c r="DZ50" s="829"/>
      <c r="EA50" s="829"/>
      <c r="EB50" s="829"/>
      <c r="EC50" s="829"/>
      <c r="ED50" s="829">
        <v>7925.19</v>
      </c>
      <c r="EE50" s="829"/>
      <c r="EF50" s="828"/>
      <c r="EG50" s="829"/>
      <c r="EH50" s="829"/>
      <c r="EI50" s="829"/>
      <c r="EJ50" s="829"/>
      <c r="EK50" s="829"/>
      <c r="EL50" s="829"/>
      <c r="EM50" s="829"/>
      <c r="EN50" s="829"/>
      <c r="EO50" s="829"/>
      <c r="EP50" s="829"/>
      <c r="EQ50" s="829"/>
      <c r="ER50" s="829"/>
      <c r="ES50" s="829"/>
      <c r="ET50" s="829"/>
      <c r="EU50" s="829"/>
      <c r="EV50" s="829"/>
      <c r="EW50" s="829"/>
      <c r="EX50" s="829"/>
      <c r="EY50" s="829"/>
      <c r="EZ50" s="831">
        <f t="shared" si="0"/>
        <v>8005.8099999999995</v>
      </c>
    </row>
    <row r="51" spans="1:156" x14ac:dyDescent="0.25">
      <c r="A51">
        <v>47</v>
      </c>
      <c r="B51" s="826">
        <v>15356</v>
      </c>
      <c r="C51" s="877"/>
      <c r="D51" s="828">
        <v>71.27</v>
      </c>
      <c r="E51" s="828"/>
      <c r="F51" s="828"/>
      <c r="G51" s="829"/>
      <c r="H51" s="828"/>
      <c r="I51" s="828"/>
      <c r="J51" s="828">
        <v>113.54</v>
      </c>
      <c r="K51" s="828">
        <v>147.35</v>
      </c>
      <c r="L51" s="828">
        <v>427.93</v>
      </c>
      <c r="M51" s="828">
        <v>460.45</v>
      </c>
      <c r="N51" s="828">
        <v>322.93</v>
      </c>
      <c r="O51" s="828">
        <v>52.27</v>
      </c>
      <c r="P51" s="828">
        <v>167.33</v>
      </c>
      <c r="Q51" s="828">
        <v>85.95</v>
      </c>
      <c r="R51" s="828">
        <v>771.57</v>
      </c>
      <c r="S51" s="828">
        <v>4412.62</v>
      </c>
      <c r="T51" s="828">
        <v>908.51</v>
      </c>
      <c r="U51" s="828">
        <v>1045.77</v>
      </c>
      <c r="V51" s="829"/>
      <c r="W51" s="828">
        <v>24.56</v>
      </c>
      <c r="X51" s="829"/>
      <c r="Y51" s="828"/>
      <c r="Z51" s="828">
        <v>240.32</v>
      </c>
      <c r="AA51" s="828">
        <v>292.95999999999998</v>
      </c>
      <c r="AB51" s="828">
        <v>73.66</v>
      </c>
      <c r="AC51" s="828">
        <v>334.65</v>
      </c>
      <c r="AD51" s="828">
        <v>186.11</v>
      </c>
      <c r="AE51" s="828"/>
      <c r="AF51" s="828">
        <v>278.06</v>
      </c>
      <c r="AG51" s="829"/>
      <c r="AH51" s="829">
        <v>885.93</v>
      </c>
      <c r="AI51" s="829"/>
      <c r="AJ51" s="829"/>
      <c r="AK51" s="828">
        <v>4.0999999999999996</v>
      </c>
      <c r="AL51" s="829"/>
      <c r="AM51" s="829"/>
      <c r="AN51" s="828">
        <v>251.42</v>
      </c>
      <c r="AO51" s="829"/>
      <c r="AP51" s="829"/>
      <c r="AQ51" s="828"/>
      <c r="AR51" s="828">
        <v>24.54</v>
      </c>
      <c r="AS51" s="829"/>
      <c r="AT51" s="828"/>
      <c r="AU51" s="828">
        <v>114.06</v>
      </c>
      <c r="AV51" s="828">
        <v>22.29</v>
      </c>
      <c r="AW51" s="828">
        <v>1130.24</v>
      </c>
      <c r="AX51" s="828">
        <v>21.04</v>
      </c>
      <c r="AY51" s="828">
        <v>4409.93</v>
      </c>
      <c r="AZ51" s="828">
        <v>24.56</v>
      </c>
      <c r="BA51" s="828">
        <v>185.04</v>
      </c>
      <c r="BB51" s="828">
        <v>4122.43</v>
      </c>
      <c r="BC51" s="828">
        <v>758.26</v>
      </c>
      <c r="BD51" s="829"/>
      <c r="BE51" s="829"/>
      <c r="BF51" s="828"/>
      <c r="BG51" s="828">
        <v>42.45</v>
      </c>
      <c r="BH51" s="828"/>
      <c r="BI51" s="828">
        <v>1853.94</v>
      </c>
      <c r="BJ51" s="829"/>
      <c r="BK51" s="828"/>
      <c r="BL51" s="828">
        <v>106.33</v>
      </c>
      <c r="BM51" s="828"/>
      <c r="BN51" s="829"/>
      <c r="BO51" s="828">
        <v>365.36</v>
      </c>
      <c r="BP51" s="828">
        <v>1538.75</v>
      </c>
      <c r="BQ51" s="829"/>
      <c r="BR51" s="828"/>
      <c r="BS51" s="828"/>
      <c r="BT51" s="828">
        <v>159.77000000000001</v>
      </c>
      <c r="BU51" s="829"/>
      <c r="BV51" s="829"/>
      <c r="BW51" s="829"/>
      <c r="BX51" s="828">
        <v>288.54000000000002</v>
      </c>
      <c r="BY51" s="828"/>
      <c r="BZ51" s="828">
        <v>24.12</v>
      </c>
      <c r="CA51" s="828"/>
      <c r="CB51" s="828">
        <v>1610.5</v>
      </c>
      <c r="CC51" s="828"/>
      <c r="CD51" s="828">
        <v>49.12</v>
      </c>
      <c r="CE51" s="828">
        <v>3581.03</v>
      </c>
      <c r="CF51" s="828"/>
      <c r="CG51" s="828"/>
      <c r="CH51" s="828">
        <v>100.94</v>
      </c>
      <c r="CI51" s="828">
        <v>1624.82</v>
      </c>
      <c r="CJ51" s="828">
        <v>985.89</v>
      </c>
      <c r="CK51" s="828"/>
      <c r="CL51" s="828">
        <v>30.35</v>
      </c>
      <c r="CM51" s="828"/>
      <c r="CN51" s="828">
        <v>348.23</v>
      </c>
      <c r="CO51" s="828"/>
      <c r="CP51" s="828">
        <v>490.81</v>
      </c>
      <c r="CQ51" s="828">
        <v>677.74</v>
      </c>
      <c r="CR51" s="828"/>
      <c r="CS51" s="828">
        <v>376.72</v>
      </c>
      <c r="CT51" s="828">
        <v>873.72</v>
      </c>
      <c r="CU51" s="828">
        <v>10.79</v>
      </c>
      <c r="CV51" s="828">
        <v>1610.11</v>
      </c>
      <c r="CW51" s="828">
        <v>2817.4</v>
      </c>
      <c r="CX51" s="828">
        <v>122.78</v>
      </c>
      <c r="CY51" s="828"/>
      <c r="CZ51" s="828"/>
      <c r="DA51" s="828">
        <v>1212</v>
      </c>
      <c r="DB51" s="828"/>
      <c r="DC51" s="828">
        <v>607.48</v>
      </c>
      <c r="DD51" s="828">
        <v>806.7</v>
      </c>
      <c r="DE51" s="828"/>
      <c r="DF51" s="828"/>
      <c r="DG51" s="828">
        <v>4925.09</v>
      </c>
      <c r="DH51" s="828"/>
      <c r="DI51" s="828"/>
      <c r="DJ51" s="828">
        <v>2867.34</v>
      </c>
      <c r="DK51" s="828">
        <v>1000.5</v>
      </c>
      <c r="DL51" s="828">
        <v>26.63</v>
      </c>
      <c r="DM51" s="828">
        <v>183.28</v>
      </c>
      <c r="DN51" s="828"/>
      <c r="DO51" s="829"/>
      <c r="DP51" s="829"/>
      <c r="DQ51" s="829">
        <v>13.12</v>
      </c>
      <c r="DR51" s="829"/>
      <c r="DS51" s="828"/>
      <c r="DT51" s="829"/>
      <c r="DU51" s="829">
        <v>1836.61</v>
      </c>
      <c r="DV51" s="828"/>
      <c r="DW51" s="828"/>
      <c r="DX51" s="829">
        <v>18884.82</v>
      </c>
      <c r="DY51" s="829"/>
      <c r="DZ51" s="828"/>
      <c r="EA51" s="829">
        <v>6083.62</v>
      </c>
      <c r="EB51" s="829"/>
      <c r="EC51" s="829"/>
      <c r="ED51" s="829"/>
      <c r="EE51" s="829"/>
      <c r="EF51" s="829"/>
      <c r="EG51" s="829"/>
      <c r="EH51" s="828"/>
      <c r="EI51" s="829">
        <v>156.51</v>
      </c>
      <c r="EJ51" s="828"/>
      <c r="EK51" s="828"/>
      <c r="EL51" s="829">
        <v>624.12</v>
      </c>
      <c r="EM51" s="829">
        <v>2.04</v>
      </c>
      <c r="EN51" s="828"/>
      <c r="EO51" s="829"/>
      <c r="EP51" s="828">
        <v>508.91</v>
      </c>
      <c r="EQ51" s="829"/>
      <c r="ER51" s="829"/>
      <c r="ES51" s="828"/>
      <c r="ET51" s="829">
        <v>222.65</v>
      </c>
      <c r="EU51" s="829"/>
      <c r="EV51" s="828"/>
      <c r="EW51" s="828">
        <v>902.46</v>
      </c>
      <c r="EX51" s="829">
        <v>2148.73</v>
      </c>
      <c r="EY51" s="829"/>
      <c r="EZ51" s="831">
        <f t="shared" si="0"/>
        <v>85074.469999999972</v>
      </c>
    </row>
    <row r="52" spans="1:156" x14ac:dyDescent="0.25">
      <c r="A52">
        <v>48</v>
      </c>
      <c r="B52" s="826">
        <v>15799</v>
      </c>
      <c r="C52" s="877"/>
      <c r="D52" s="829">
        <v>2574.58</v>
      </c>
      <c r="E52" s="829">
        <v>1487.01</v>
      </c>
      <c r="F52" s="829">
        <v>2564.7399999999998</v>
      </c>
      <c r="G52" s="828">
        <v>3848.73</v>
      </c>
      <c r="H52" s="829"/>
      <c r="I52" s="828">
        <v>3289.32</v>
      </c>
      <c r="J52" s="828">
        <v>7122.35</v>
      </c>
      <c r="K52" s="828">
        <v>3262.34</v>
      </c>
      <c r="L52" s="828">
        <v>2589.81</v>
      </c>
      <c r="M52" s="829">
        <v>4328.7</v>
      </c>
      <c r="N52" s="828">
        <v>3228.54</v>
      </c>
      <c r="O52" s="828">
        <v>3712.15</v>
      </c>
      <c r="P52" s="828">
        <v>2123.12</v>
      </c>
      <c r="Q52" s="828">
        <v>5239.3999999999996</v>
      </c>
      <c r="R52" s="828">
        <v>5604.22</v>
      </c>
      <c r="S52" s="829">
        <v>5419.28</v>
      </c>
      <c r="T52" s="828">
        <v>4129.3999999999996</v>
      </c>
      <c r="U52" s="828">
        <v>4120.46</v>
      </c>
      <c r="V52" s="829"/>
      <c r="W52" s="828">
        <v>4288.2700000000004</v>
      </c>
      <c r="X52" s="829">
        <v>1477.63</v>
      </c>
      <c r="Y52" s="828">
        <v>4843.16</v>
      </c>
      <c r="Z52" s="829"/>
      <c r="AA52" s="828">
        <v>6544.19</v>
      </c>
      <c r="AB52" s="829">
        <v>1751.64</v>
      </c>
      <c r="AC52" s="829">
        <v>3780.88</v>
      </c>
      <c r="AD52" s="828">
        <v>6405.22</v>
      </c>
      <c r="AE52" s="828">
        <v>3337.11</v>
      </c>
      <c r="AF52" s="828">
        <v>5092.28</v>
      </c>
      <c r="AG52" s="828">
        <v>2765.84</v>
      </c>
      <c r="AH52" s="828">
        <v>7841.84</v>
      </c>
      <c r="AI52" s="828">
        <v>5470.06</v>
      </c>
      <c r="AJ52" s="828">
        <v>2364.06</v>
      </c>
      <c r="AK52" s="828">
        <v>2695.65</v>
      </c>
      <c r="AL52" s="829">
        <v>0</v>
      </c>
      <c r="AM52" s="829"/>
      <c r="AN52" s="828">
        <v>4825.67</v>
      </c>
      <c r="AO52" s="829"/>
      <c r="AP52" s="829"/>
      <c r="AQ52" s="828">
        <v>9636.56</v>
      </c>
      <c r="AR52" s="829">
        <v>3731.14</v>
      </c>
      <c r="AS52" s="828">
        <v>3365.5</v>
      </c>
      <c r="AT52" s="829">
        <v>51.85</v>
      </c>
      <c r="AU52" s="828">
        <v>8725.4699999999993</v>
      </c>
      <c r="AV52" s="828">
        <v>4354.54</v>
      </c>
      <c r="AW52" s="828">
        <v>2566.9299999999998</v>
      </c>
      <c r="AX52" s="828">
        <v>3890.87</v>
      </c>
      <c r="AY52" s="828">
        <v>6852.05</v>
      </c>
      <c r="AZ52" s="828">
        <v>8285.11</v>
      </c>
      <c r="BA52" s="828">
        <v>2801.89</v>
      </c>
      <c r="BB52" s="828">
        <v>5025.78</v>
      </c>
      <c r="BC52" s="828">
        <v>3159.64</v>
      </c>
      <c r="BD52" s="829">
        <v>3493.42</v>
      </c>
      <c r="BE52" s="829"/>
      <c r="BF52" s="828">
        <v>5947.18</v>
      </c>
      <c r="BG52" s="828">
        <v>5923.9</v>
      </c>
      <c r="BH52" s="829">
        <v>3960.59</v>
      </c>
      <c r="BI52" s="828">
        <v>5000.95</v>
      </c>
      <c r="BJ52" s="828">
        <v>3286.42</v>
      </c>
      <c r="BK52" s="828">
        <v>3004.23</v>
      </c>
      <c r="BL52" s="828">
        <v>5236.5</v>
      </c>
      <c r="BM52" s="828">
        <v>3749.42</v>
      </c>
      <c r="BN52" s="829"/>
      <c r="BO52" s="828">
        <v>9475.93</v>
      </c>
      <c r="BP52" s="828">
        <v>5308.42</v>
      </c>
      <c r="BQ52" s="828">
        <v>2734.95</v>
      </c>
      <c r="BR52" s="828">
        <v>3542.8</v>
      </c>
      <c r="BS52" s="828">
        <v>4681.3100000000004</v>
      </c>
      <c r="BT52" s="828">
        <v>3500.01</v>
      </c>
      <c r="BU52" s="829"/>
      <c r="BV52" s="829"/>
      <c r="BW52" s="829"/>
      <c r="BX52" s="828">
        <v>4890.71</v>
      </c>
      <c r="BY52" s="828">
        <v>5787.65</v>
      </c>
      <c r="BZ52" s="828">
        <v>4946.84</v>
      </c>
      <c r="CA52" s="829">
        <v>2131.0500000000002</v>
      </c>
      <c r="CB52" s="828">
        <v>4320.5</v>
      </c>
      <c r="CC52" s="828">
        <v>3837.65</v>
      </c>
      <c r="CD52" s="828">
        <v>8091.42</v>
      </c>
      <c r="CE52" s="828">
        <v>8345.75</v>
      </c>
      <c r="CF52" s="829">
        <v>2215.13</v>
      </c>
      <c r="CG52" s="829">
        <v>2611.11</v>
      </c>
      <c r="CH52" s="829">
        <v>6066.58</v>
      </c>
      <c r="CI52" s="829">
        <v>6217.32</v>
      </c>
      <c r="CJ52" s="828">
        <v>4533.59</v>
      </c>
      <c r="CK52" s="828">
        <v>1766.45</v>
      </c>
      <c r="CL52" s="829">
        <v>125.92</v>
      </c>
      <c r="CM52" s="828">
        <v>4911.5200000000004</v>
      </c>
      <c r="CN52" s="828">
        <v>4655.0600000000004</v>
      </c>
      <c r="CO52" s="829"/>
      <c r="CP52" s="828">
        <v>4848.04</v>
      </c>
      <c r="CQ52" s="828">
        <v>3374.54</v>
      </c>
      <c r="CR52" s="829">
        <v>2454.88</v>
      </c>
      <c r="CS52" s="828">
        <v>8271.06</v>
      </c>
      <c r="CT52" s="829">
        <v>5250.47</v>
      </c>
      <c r="CU52" s="828">
        <v>3509.86</v>
      </c>
      <c r="CV52" s="828">
        <v>4829.55</v>
      </c>
      <c r="CW52" s="828">
        <v>3151.57</v>
      </c>
      <c r="CX52" s="828">
        <v>2769.93</v>
      </c>
      <c r="CY52" s="829"/>
      <c r="CZ52" s="828">
        <v>5846.41</v>
      </c>
      <c r="DA52" s="828">
        <v>5279.09</v>
      </c>
      <c r="DB52" s="829">
        <v>2443.37</v>
      </c>
      <c r="DC52" s="829">
        <v>3018.58</v>
      </c>
      <c r="DD52" s="828">
        <v>4905.03</v>
      </c>
      <c r="DE52" s="829">
        <v>225.62</v>
      </c>
      <c r="DF52" s="828">
        <v>2389.81</v>
      </c>
      <c r="DG52" s="828">
        <v>4082.55</v>
      </c>
      <c r="DH52" s="829">
        <v>2292.1</v>
      </c>
      <c r="DI52" s="828">
        <v>4084.38</v>
      </c>
      <c r="DJ52" s="828">
        <v>4120.0200000000004</v>
      </c>
      <c r="DK52" s="828">
        <v>4930.95</v>
      </c>
      <c r="DL52" s="828">
        <v>4880.8599999999997</v>
      </c>
      <c r="DM52" s="828">
        <v>3193.64</v>
      </c>
      <c r="DN52" s="828"/>
      <c r="DO52" s="829"/>
      <c r="DP52" s="829">
        <v>10010.67</v>
      </c>
      <c r="DQ52" s="829">
        <v>17830.13</v>
      </c>
      <c r="DR52" s="828"/>
      <c r="DS52" s="828">
        <v>2784.58</v>
      </c>
      <c r="DT52" s="829">
        <v>19891.21</v>
      </c>
      <c r="DU52" s="828">
        <v>18949.990000000002</v>
      </c>
      <c r="DV52" s="829">
        <v>7124.46</v>
      </c>
      <c r="DW52" s="828">
        <v>7305.37</v>
      </c>
      <c r="DX52" s="828">
        <v>7370.11</v>
      </c>
      <c r="DY52" s="828">
        <v>10893.43</v>
      </c>
      <c r="DZ52" s="829"/>
      <c r="EA52" s="829">
        <v>12541.98</v>
      </c>
      <c r="EB52" s="829"/>
      <c r="EC52" s="828"/>
      <c r="ED52" s="926">
        <f>9468.77+660.96</f>
        <v>10129.73</v>
      </c>
      <c r="EE52" s="829">
        <v>8326.5400000000009</v>
      </c>
      <c r="EF52" s="893">
        <v>4622.62</v>
      </c>
      <c r="EG52" s="828">
        <v>508.07</v>
      </c>
      <c r="EH52" s="828">
        <v>3298.79</v>
      </c>
      <c r="EI52" s="829">
        <v>3052.89</v>
      </c>
      <c r="EJ52" s="829"/>
      <c r="EK52" s="829"/>
      <c r="EL52" s="829">
        <v>6218.57</v>
      </c>
      <c r="EM52" s="829">
        <v>10014.370000000001</v>
      </c>
      <c r="EN52" s="828"/>
      <c r="EO52" s="828"/>
      <c r="EP52" s="828">
        <v>3254.09</v>
      </c>
      <c r="EQ52" s="829"/>
      <c r="ER52" s="829"/>
      <c r="ES52" s="828"/>
      <c r="ET52" s="829">
        <v>2739.76</v>
      </c>
      <c r="EU52" s="829">
        <v>2564.7399999999998</v>
      </c>
      <c r="EV52" s="828">
        <v>7522.23</v>
      </c>
      <c r="EW52" s="829">
        <v>3275.83</v>
      </c>
      <c r="EX52" s="829">
        <v>3532.52</v>
      </c>
      <c r="EY52" s="828"/>
      <c r="EZ52" s="831">
        <f t="shared" si="0"/>
        <v>608790.25000000012</v>
      </c>
    </row>
    <row r="53" spans="1:156" x14ac:dyDescent="0.25">
      <c r="A53">
        <v>49</v>
      </c>
      <c r="B53" s="826">
        <v>15899</v>
      </c>
      <c r="C53" s="877"/>
      <c r="D53" s="829">
        <v>4548.8900000000003</v>
      </c>
      <c r="E53" s="829">
        <v>3281.53</v>
      </c>
      <c r="F53" s="829">
        <v>4536.8500000000004</v>
      </c>
      <c r="G53" s="829">
        <v>6029.31</v>
      </c>
      <c r="H53" s="829">
        <v>239.4</v>
      </c>
      <c r="I53" s="829">
        <v>7466.52</v>
      </c>
      <c r="J53" s="829">
        <v>12020.94</v>
      </c>
      <c r="K53" s="829">
        <v>5899.34</v>
      </c>
      <c r="L53" s="829">
        <v>4552.01</v>
      </c>
      <c r="M53" s="829">
        <v>9337.4</v>
      </c>
      <c r="N53" s="829">
        <v>4148.42</v>
      </c>
      <c r="O53" s="829">
        <v>9230.8700000000008</v>
      </c>
      <c r="P53" s="829">
        <v>6367.3</v>
      </c>
      <c r="Q53" s="829">
        <v>8486.57</v>
      </c>
      <c r="R53" s="829">
        <v>11428.64</v>
      </c>
      <c r="S53" s="829">
        <v>9976.6</v>
      </c>
      <c r="T53" s="829">
        <v>8118.98</v>
      </c>
      <c r="U53" s="829">
        <v>7501.55</v>
      </c>
      <c r="V53" s="829"/>
      <c r="W53" s="829">
        <v>9163.8700000000008</v>
      </c>
      <c r="X53" s="829">
        <v>2555.98</v>
      </c>
      <c r="Y53" s="829">
        <v>8036.78</v>
      </c>
      <c r="Z53" s="829">
        <v>40.619999999999997</v>
      </c>
      <c r="AA53" s="829">
        <v>11114.03</v>
      </c>
      <c r="AB53" s="829">
        <v>5973.87</v>
      </c>
      <c r="AC53" s="829">
        <v>10147.65</v>
      </c>
      <c r="AD53" s="829">
        <v>11971.55</v>
      </c>
      <c r="AE53" s="829">
        <v>7954.93</v>
      </c>
      <c r="AF53" s="829">
        <v>14128.85</v>
      </c>
      <c r="AG53" s="828">
        <v>4321.37</v>
      </c>
      <c r="AH53" s="829">
        <v>16502.310000000001</v>
      </c>
      <c r="AI53" s="829">
        <v>0</v>
      </c>
      <c r="AJ53" s="829">
        <v>4303.83</v>
      </c>
      <c r="AK53" s="829">
        <v>8489.16</v>
      </c>
      <c r="AL53" s="829">
        <v>0</v>
      </c>
      <c r="AM53" s="829"/>
      <c r="AN53" s="829">
        <v>10279.91</v>
      </c>
      <c r="AO53" s="829"/>
      <c r="AP53" s="829"/>
      <c r="AQ53" s="829">
        <v>21646.46</v>
      </c>
      <c r="AR53" s="829">
        <v>12077.8</v>
      </c>
      <c r="AS53" s="829">
        <v>5466.29</v>
      </c>
      <c r="AT53" s="829"/>
      <c r="AU53" s="829">
        <v>13127.15</v>
      </c>
      <c r="AV53" s="829">
        <v>9931.94</v>
      </c>
      <c r="AW53" s="829">
        <v>8523.89</v>
      </c>
      <c r="AX53" s="829">
        <v>10648.36</v>
      </c>
      <c r="AY53" s="829">
        <v>9999.69</v>
      </c>
      <c r="AZ53" s="829">
        <v>14989.98</v>
      </c>
      <c r="BA53" s="829">
        <v>7618.75</v>
      </c>
      <c r="BB53" s="829">
        <v>11625.43</v>
      </c>
      <c r="BC53" s="829">
        <v>9159.48</v>
      </c>
      <c r="BD53" s="829">
        <v>5629.62</v>
      </c>
      <c r="BE53" s="829"/>
      <c r="BF53" s="829">
        <v>15215.51</v>
      </c>
      <c r="BG53" s="829">
        <v>12692.91</v>
      </c>
      <c r="BH53" s="829">
        <v>8852.68</v>
      </c>
      <c r="BI53" s="829">
        <v>13786.08</v>
      </c>
      <c r="BJ53" s="829">
        <v>5383.9</v>
      </c>
      <c r="BK53" s="829">
        <v>6453.85</v>
      </c>
      <c r="BL53" s="829">
        <v>6106.6</v>
      </c>
      <c r="BM53" s="829">
        <v>3768.15</v>
      </c>
      <c r="BN53" s="829"/>
      <c r="BO53" s="829">
        <v>16401.599999999999</v>
      </c>
      <c r="BP53" s="829">
        <v>10234.43</v>
      </c>
      <c r="BQ53" s="829">
        <v>5781.23</v>
      </c>
      <c r="BR53" s="829">
        <v>8032.66</v>
      </c>
      <c r="BS53" s="829">
        <v>9436.23</v>
      </c>
      <c r="BT53" s="829">
        <v>5766.77</v>
      </c>
      <c r="BU53" s="829"/>
      <c r="BV53" s="829"/>
      <c r="BW53" s="829"/>
      <c r="BX53" s="829">
        <v>11465.31</v>
      </c>
      <c r="BY53" s="829">
        <v>11254.04</v>
      </c>
      <c r="BZ53" s="829">
        <v>10541.19</v>
      </c>
      <c r="CA53" s="829">
        <v>5556.45</v>
      </c>
      <c r="CB53" s="829">
        <v>9255.4699999999993</v>
      </c>
      <c r="CC53" s="829">
        <v>9666.7800000000007</v>
      </c>
      <c r="CD53" s="829">
        <v>12372</v>
      </c>
      <c r="CE53" s="829">
        <v>8263.3700000000008</v>
      </c>
      <c r="CF53" s="829">
        <v>4053.61</v>
      </c>
      <c r="CG53" s="829">
        <v>4934.99</v>
      </c>
      <c r="CH53" s="829">
        <v>11708</v>
      </c>
      <c r="CI53" s="829">
        <v>15354.78</v>
      </c>
      <c r="CJ53" s="829">
        <v>12614.84</v>
      </c>
      <c r="CK53" s="829">
        <v>3608.27</v>
      </c>
      <c r="CL53" s="829">
        <v>2966.8</v>
      </c>
      <c r="CM53" s="829">
        <v>8717.74</v>
      </c>
      <c r="CN53" s="829">
        <v>9424.1</v>
      </c>
      <c r="CO53" s="829">
        <v>197.26</v>
      </c>
      <c r="CP53" s="829">
        <v>9204.26</v>
      </c>
      <c r="CQ53" s="829">
        <v>10913.96</v>
      </c>
      <c r="CR53" s="829">
        <v>4782.4399999999996</v>
      </c>
      <c r="CS53" s="829">
        <v>19536.79</v>
      </c>
      <c r="CT53" s="829">
        <v>8921.4500000000007</v>
      </c>
      <c r="CU53" s="829">
        <v>5799.38</v>
      </c>
      <c r="CV53" s="829">
        <v>2445.29</v>
      </c>
      <c r="CW53" s="829">
        <v>3617.59</v>
      </c>
      <c r="CX53" s="829">
        <v>4454.78</v>
      </c>
      <c r="CY53" s="829"/>
      <c r="CZ53" s="829">
        <v>7082.26</v>
      </c>
      <c r="DA53" s="829">
        <v>17444.96</v>
      </c>
      <c r="DB53" s="829">
        <v>7702.38</v>
      </c>
      <c r="DC53" s="829">
        <v>11468.45</v>
      </c>
      <c r="DD53" s="829">
        <v>10822.36</v>
      </c>
      <c r="DE53" s="829">
        <v>381.45</v>
      </c>
      <c r="DF53" s="829">
        <v>6411.96</v>
      </c>
      <c r="DG53" s="829">
        <v>4477.62</v>
      </c>
      <c r="DH53" s="829">
        <v>8640.6200000000008</v>
      </c>
      <c r="DI53" s="829">
        <v>8108.87</v>
      </c>
      <c r="DJ53" s="829">
        <v>9342.7000000000007</v>
      </c>
      <c r="DK53" s="829">
        <v>7570.62</v>
      </c>
      <c r="DL53" s="829">
        <v>10273.959999999999</v>
      </c>
      <c r="DM53" s="829">
        <v>5160.41</v>
      </c>
      <c r="DN53" s="829"/>
      <c r="DO53" s="829"/>
      <c r="DP53" s="829">
        <v>15094.53</v>
      </c>
      <c r="DQ53" s="829">
        <v>34456.44</v>
      </c>
      <c r="DR53" s="829"/>
      <c r="DS53" s="829">
        <v>4793.7700000000004</v>
      </c>
      <c r="DT53" s="829">
        <v>29525.67</v>
      </c>
      <c r="DU53" s="829">
        <v>30570.91</v>
      </c>
      <c r="DV53" s="829">
        <v>11232.94</v>
      </c>
      <c r="DW53" s="829">
        <v>13162.36</v>
      </c>
      <c r="DX53" s="829">
        <v>17732.61</v>
      </c>
      <c r="DY53" s="829">
        <v>17332.509999999998</v>
      </c>
      <c r="DZ53" s="829"/>
      <c r="EA53" s="829">
        <v>16147.98</v>
      </c>
      <c r="EB53" s="829"/>
      <c r="EC53" s="829"/>
      <c r="ED53" s="926">
        <f>10632.21+1039.58</f>
        <v>11671.789999999999</v>
      </c>
      <c r="EE53" s="829">
        <v>15864.27</v>
      </c>
      <c r="EF53" s="828">
        <v>7941.7</v>
      </c>
      <c r="EG53" s="829">
        <v>704.39</v>
      </c>
      <c r="EH53" s="829">
        <v>8484.1299999999992</v>
      </c>
      <c r="EI53" s="829">
        <v>8131.21</v>
      </c>
      <c r="EJ53" s="829"/>
      <c r="EK53" s="829"/>
      <c r="EL53" s="829">
        <v>5013</v>
      </c>
      <c r="EM53" s="829">
        <v>10083.299999999999</v>
      </c>
      <c r="EN53" s="829"/>
      <c r="EO53" s="829"/>
      <c r="EP53" s="829">
        <v>8628.69</v>
      </c>
      <c r="EQ53" s="829"/>
      <c r="ER53" s="829"/>
      <c r="ES53" s="829"/>
      <c r="ET53" s="829">
        <v>8608.5</v>
      </c>
      <c r="EU53" s="829">
        <v>4536.8500000000004</v>
      </c>
      <c r="EV53" s="829">
        <v>2271.48</v>
      </c>
      <c r="EW53" s="829">
        <v>5955.54</v>
      </c>
      <c r="EX53" s="829">
        <v>6917.04</v>
      </c>
      <c r="EY53" s="829"/>
      <c r="EZ53" s="831">
        <f t="shared" si="0"/>
        <v>1147894.4399999995</v>
      </c>
    </row>
    <row r="54" spans="1:156" x14ac:dyDescent="0.25">
      <c r="A54">
        <v>50</v>
      </c>
      <c r="B54" s="826">
        <v>17171</v>
      </c>
      <c r="C54" s="877"/>
      <c r="D54" s="828"/>
      <c r="E54" s="829"/>
      <c r="F54" s="828"/>
      <c r="G54" s="829"/>
      <c r="H54" s="829"/>
      <c r="I54" s="829"/>
      <c r="J54" s="828"/>
      <c r="K54" s="828"/>
      <c r="L54" s="829"/>
      <c r="M54" s="828"/>
      <c r="N54" s="829"/>
      <c r="O54" s="828"/>
      <c r="P54" s="829"/>
      <c r="Q54" s="828"/>
      <c r="R54" s="828"/>
      <c r="S54" s="828"/>
      <c r="T54" s="828"/>
      <c r="U54" s="828"/>
      <c r="V54" s="829"/>
      <c r="W54" s="828"/>
      <c r="X54" s="829"/>
      <c r="Y54" s="828"/>
      <c r="Z54" s="828"/>
      <c r="AA54" s="828"/>
      <c r="AB54" s="828"/>
      <c r="AC54" s="828"/>
      <c r="AD54" s="828"/>
      <c r="AE54" s="828"/>
      <c r="AF54" s="829"/>
      <c r="AG54" s="829"/>
      <c r="AH54" s="829"/>
      <c r="AI54" s="829"/>
      <c r="AJ54" s="829"/>
      <c r="AK54" s="828"/>
      <c r="AL54" s="828"/>
      <c r="AM54" s="829"/>
      <c r="AN54" s="828"/>
      <c r="AO54" s="829"/>
      <c r="AP54" s="829"/>
      <c r="AQ54" s="828"/>
      <c r="AR54" s="829"/>
      <c r="AS54" s="829"/>
      <c r="AT54" s="829"/>
      <c r="AU54" s="828"/>
      <c r="AV54" s="828"/>
      <c r="AW54" s="828"/>
      <c r="AX54" s="828">
        <v>554.19000000000005</v>
      </c>
      <c r="AY54" s="828"/>
      <c r="AZ54" s="828"/>
      <c r="BA54" s="829"/>
      <c r="BB54" s="828"/>
      <c r="BC54" s="828"/>
      <c r="BD54" s="829"/>
      <c r="BE54" s="829"/>
      <c r="BF54" s="828"/>
      <c r="BG54" s="828"/>
      <c r="BH54" s="828"/>
      <c r="BI54" s="828"/>
      <c r="BJ54" s="829"/>
      <c r="BK54" s="828"/>
      <c r="BL54" s="828"/>
      <c r="BM54" s="828"/>
      <c r="BN54" s="829"/>
      <c r="BO54" s="828"/>
      <c r="BP54" s="828"/>
      <c r="BQ54" s="829"/>
      <c r="BR54" s="828"/>
      <c r="BS54" s="829"/>
      <c r="BT54" s="828"/>
      <c r="BU54" s="829"/>
      <c r="BV54" s="829"/>
      <c r="BW54" s="829"/>
      <c r="BX54" s="828"/>
      <c r="BY54" s="829"/>
      <c r="BZ54" s="828"/>
      <c r="CA54" s="828"/>
      <c r="CB54" s="828"/>
      <c r="CC54" s="829"/>
      <c r="CD54" s="829"/>
      <c r="CE54" s="828"/>
      <c r="CF54" s="829"/>
      <c r="CG54" s="829"/>
      <c r="CH54" s="828"/>
      <c r="CI54" s="828"/>
      <c r="CJ54" s="828"/>
      <c r="CK54" s="828"/>
      <c r="CL54" s="828"/>
      <c r="CM54" s="828"/>
      <c r="CN54" s="828"/>
      <c r="CO54" s="829"/>
      <c r="CP54" s="828"/>
      <c r="CQ54" s="828"/>
      <c r="CR54" s="828"/>
      <c r="CS54" s="828"/>
      <c r="CT54" s="829"/>
      <c r="CU54" s="828"/>
      <c r="CV54" s="829"/>
      <c r="CW54" s="828"/>
      <c r="CX54" s="828"/>
      <c r="CY54" s="828"/>
      <c r="CZ54" s="829"/>
      <c r="DA54" s="828"/>
      <c r="DB54" s="828"/>
      <c r="DC54" s="828"/>
      <c r="DD54" s="828"/>
      <c r="DE54" s="829"/>
      <c r="DF54" s="828"/>
      <c r="DG54" s="828"/>
      <c r="DH54" s="829"/>
      <c r="DI54" s="828"/>
      <c r="DJ54" s="828"/>
      <c r="DK54" s="828"/>
      <c r="DL54" s="829"/>
      <c r="DM54" s="828"/>
      <c r="DN54" s="828"/>
      <c r="DO54" s="829"/>
      <c r="DP54" s="829"/>
      <c r="DQ54" s="829"/>
      <c r="DR54" s="829"/>
      <c r="DS54" s="828"/>
      <c r="DT54" s="829"/>
      <c r="DU54" s="829"/>
      <c r="DV54" s="829"/>
      <c r="DW54" s="828"/>
      <c r="DX54" s="829"/>
      <c r="DY54" s="829"/>
      <c r="DZ54" s="829"/>
      <c r="EA54" s="829"/>
      <c r="EB54" s="829"/>
      <c r="EC54" s="829"/>
      <c r="ED54" s="829"/>
      <c r="EE54" s="829"/>
      <c r="EF54" s="829"/>
      <c r="EG54" s="829"/>
      <c r="EH54" s="829"/>
      <c r="EI54" s="829"/>
      <c r="EJ54" s="828"/>
      <c r="EK54" s="828"/>
      <c r="EL54" s="829"/>
      <c r="EM54" s="829"/>
      <c r="EN54" s="829"/>
      <c r="EO54" s="829"/>
      <c r="EP54" s="829"/>
      <c r="EQ54" s="829"/>
      <c r="ER54" s="829"/>
      <c r="ES54" s="829"/>
      <c r="ET54" s="829"/>
      <c r="EU54" s="829"/>
      <c r="EV54" s="828"/>
      <c r="EW54" s="829"/>
      <c r="EX54" s="829"/>
      <c r="EY54" s="829"/>
      <c r="EZ54" s="831">
        <f t="shared" si="0"/>
        <v>554.19000000000005</v>
      </c>
    </row>
    <row r="55" spans="1:156" x14ac:dyDescent="0.25">
      <c r="A55">
        <v>51</v>
      </c>
      <c r="B55" s="826">
        <v>17172</v>
      </c>
      <c r="C55" s="877"/>
      <c r="D55" s="828"/>
      <c r="E55" s="828"/>
      <c r="F55" s="828"/>
      <c r="G55" s="828"/>
      <c r="H55" s="828"/>
      <c r="I55" s="828"/>
      <c r="J55" s="828"/>
      <c r="K55" s="828"/>
      <c r="L55" s="828"/>
      <c r="M55" s="828"/>
      <c r="N55" s="828"/>
      <c r="O55" s="828"/>
      <c r="P55" s="828"/>
      <c r="Q55" s="828"/>
      <c r="R55" s="828"/>
      <c r="S55" s="828"/>
      <c r="T55" s="828"/>
      <c r="U55" s="828"/>
      <c r="V55" s="829"/>
      <c r="W55" s="828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  <c r="AJ55" s="828"/>
      <c r="AK55" s="828"/>
      <c r="AL55" s="828"/>
      <c r="AM55" s="829"/>
      <c r="AN55" s="828"/>
      <c r="AO55" s="829"/>
      <c r="AP55" s="829"/>
      <c r="AQ55" s="828"/>
      <c r="AR55" s="828"/>
      <c r="AS55" s="828"/>
      <c r="AT55" s="828"/>
      <c r="AU55" s="828"/>
      <c r="AV55" s="828"/>
      <c r="AW55" s="828"/>
      <c r="AX55" s="828">
        <v>1200</v>
      </c>
      <c r="AY55" s="828"/>
      <c r="AZ55" s="828"/>
      <c r="BA55" s="828"/>
      <c r="BB55" s="828"/>
      <c r="BC55" s="828"/>
      <c r="BD55" s="828"/>
      <c r="BE55" s="829"/>
      <c r="BF55" s="828"/>
      <c r="BG55" s="828"/>
      <c r="BH55" s="828"/>
      <c r="BI55" s="828"/>
      <c r="BJ55" s="828"/>
      <c r="BK55" s="828"/>
      <c r="BL55" s="828"/>
      <c r="BM55" s="828"/>
      <c r="BN55" s="829"/>
      <c r="BO55" s="828"/>
      <c r="BP55" s="828"/>
      <c r="BQ55" s="828"/>
      <c r="BR55" s="828"/>
      <c r="BS55" s="828"/>
      <c r="BT55" s="828"/>
      <c r="BU55" s="829"/>
      <c r="BV55" s="829"/>
      <c r="BW55" s="829"/>
      <c r="BX55" s="828"/>
      <c r="BY55" s="828"/>
      <c r="BZ55" s="828"/>
      <c r="CA55" s="828"/>
      <c r="CB55" s="828"/>
      <c r="CC55" s="828"/>
      <c r="CD55" s="828"/>
      <c r="CE55" s="828"/>
      <c r="CF55" s="828"/>
      <c r="CG55" s="828"/>
      <c r="CH55" s="828"/>
      <c r="CI55" s="828"/>
      <c r="CJ55" s="828"/>
      <c r="CK55" s="828"/>
      <c r="CL55" s="828"/>
      <c r="CM55" s="828"/>
      <c r="CN55" s="828"/>
      <c r="CO55" s="829"/>
      <c r="CP55" s="828"/>
      <c r="CQ55" s="828"/>
      <c r="CR55" s="828"/>
      <c r="CS55" s="828"/>
      <c r="CT55" s="828"/>
      <c r="CU55" s="828"/>
      <c r="CV55" s="828"/>
      <c r="CW55" s="828"/>
      <c r="CX55" s="828"/>
      <c r="CY55" s="828"/>
      <c r="CZ55" s="828"/>
      <c r="DA55" s="828"/>
      <c r="DB55" s="828"/>
      <c r="DC55" s="828"/>
      <c r="DD55" s="828"/>
      <c r="DE55" s="828"/>
      <c r="DF55" s="828"/>
      <c r="DG55" s="828"/>
      <c r="DH55" s="828"/>
      <c r="DI55" s="828"/>
      <c r="DJ55" s="828"/>
      <c r="DK55" s="828"/>
      <c r="DL55" s="828"/>
      <c r="DM55" s="828"/>
      <c r="DN55" s="828"/>
      <c r="DO55" s="829"/>
      <c r="DP55" s="829"/>
      <c r="DQ55" s="829"/>
      <c r="DR55" s="828"/>
      <c r="DS55" s="828"/>
      <c r="DT55" s="829"/>
      <c r="DU55" s="828"/>
      <c r="DV55" s="828"/>
      <c r="DW55" s="828"/>
      <c r="DX55" s="828"/>
      <c r="DY55" s="828"/>
      <c r="DZ55" s="828"/>
      <c r="EA55" s="828"/>
      <c r="EB55" s="829"/>
      <c r="EC55" s="828"/>
      <c r="ED55" s="829"/>
      <c r="EE55" s="829"/>
      <c r="EF55" s="893"/>
      <c r="EG55" s="828"/>
      <c r="EH55" s="828"/>
      <c r="EI55" s="828"/>
      <c r="EJ55" s="828"/>
      <c r="EK55" s="828"/>
      <c r="EL55" s="829"/>
      <c r="EM55" s="829"/>
      <c r="EN55" s="828"/>
      <c r="EO55" s="828"/>
      <c r="EP55" s="828"/>
      <c r="EQ55" s="829"/>
      <c r="ER55" s="829"/>
      <c r="ES55" s="828"/>
      <c r="ET55" s="829"/>
      <c r="EU55" s="829"/>
      <c r="EV55" s="828"/>
      <c r="EW55" s="828"/>
      <c r="EX55" s="828"/>
      <c r="EY55" s="828"/>
      <c r="EZ55" s="831">
        <f t="shared" si="0"/>
        <v>1200</v>
      </c>
    </row>
    <row r="56" spans="1:156" x14ac:dyDescent="0.25">
      <c r="A56">
        <v>52</v>
      </c>
      <c r="B56" s="826">
        <v>17175</v>
      </c>
      <c r="C56" s="877"/>
      <c r="D56" s="828"/>
      <c r="E56" s="828"/>
      <c r="F56" s="828"/>
      <c r="G56" s="828"/>
      <c r="H56" s="828"/>
      <c r="I56" s="828"/>
      <c r="J56" s="828"/>
      <c r="K56" s="828"/>
      <c r="L56" s="828"/>
      <c r="M56" s="828"/>
      <c r="N56" s="828"/>
      <c r="O56" s="828">
        <v>21301.47</v>
      </c>
      <c r="P56" s="828"/>
      <c r="Q56" s="828"/>
      <c r="R56" s="828"/>
      <c r="S56" s="828"/>
      <c r="T56" s="828"/>
      <c r="U56" s="828"/>
      <c r="V56" s="829"/>
      <c r="W56" s="828"/>
      <c r="X56" s="828"/>
      <c r="Y56" s="828"/>
      <c r="Z56" s="828"/>
      <c r="AA56" s="828">
        <v>23240.38</v>
      </c>
      <c r="AB56" s="828"/>
      <c r="AC56" s="828"/>
      <c r="AD56" s="828"/>
      <c r="AE56" s="828"/>
      <c r="AF56" s="828"/>
      <c r="AG56" s="828"/>
      <c r="AH56" s="828">
        <v>17395.560000000001</v>
      </c>
      <c r="AI56" s="829"/>
      <c r="AJ56" s="828"/>
      <c r="AK56" s="828"/>
      <c r="AL56" s="829">
        <v>54397.83</v>
      </c>
      <c r="AM56" s="829"/>
      <c r="AN56" s="828">
        <v>10787.52</v>
      </c>
      <c r="AO56" s="829"/>
      <c r="AP56" s="829"/>
      <c r="AQ56" s="828"/>
      <c r="AR56" s="828"/>
      <c r="AS56" s="828"/>
      <c r="AT56" s="829"/>
      <c r="AU56" s="828"/>
      <c r="AV56" s="828"/>
      <c r="AW56" s="828"/>
      <c r="AX56" s="828"/>
      <c r="AY56" s="828"/>
      <c r="AZ56" s="828"/>
      <c r="BA56" s="828"/>
      <c r="BB56" s="828"/>
      <c r="BC56" s="828"/>
      <c r="BD56" s="828"/>
      <c r="BE56" s="829"/>
      <c r="BF56" s="828">
        <v>15411.12</v>
      </c>
      <c r="BG56" s="828"/>
      <c r="BH56" s="828"/>
      <c r="BI56" s="828"/>
      <c r="BJ56" s="828"/>
      <c r="BK56" s="828"/>
      <c r="BL56" s="828"/>
      <c r="BM56" s="828"/>
      <c r="BN56" s="829"/>
      <c r="BO56" s="828"/>
      <c r="BP56" s="828"/>
      <c r="BQ56" s="828">
        <v>21968.04</v>
      </c>
      <c r="BR56" s="828"/>
      <c r="BS56" s="828"/>
      <c r="BT56" s="828"/>
      <c r="BU56" s="829"/>
      <c r="BV56" s="829"/>
      <c r="BW56" s="829"/>
      <c r="BX56" s="828"/>
      <c r="BY56" s="828"/>
      <c r="BZ56" s="828"/>
      <c r="CA56" s="828"/>
      <c r="CB56" s="828"/>
      <c r="CC56" s="828"/>
      <c r="CD56" s="828"/>
      <c r="CE56" s="828"/>
      <c r="CF56" s="828"/>
      <c r="CG56" s="828"/>
      <c r="CH56" s="828"/>
      <c r="CI56" s="828"/>
      <c r="CJ56" s="828">
        <v>8636.76</v>
      </c>
      <c r="CK56" s="828"/>
      <c r="CL56" s="828"/>
      <c r="CM56" s="828"/>
      <c r="CN56" s="828"/>
      <c r="CO56" s="828"/>
      <c r="CP56" s="828"/>
      <c r="CQ56" s="828">
        <v>4854.84</v>
      </c>
      <c r="CR56" s="828"/>
      <c r="CS56" s="828"/>
      <c r="CT56" s="828"/>
      <c r="CU56" s="828"/>
      <c r="CV56" s="828">
        <v>8630.0400000000009</v>
      </c>
      <c r="CW56" s="828"/>
      <c r="CX56" s="828"/>
      <c r="CY56" s="829"/>
      <c r="CZ56" s="828"/>
      <c r="DA56" s="828"/>
      <c r="DB56" s="828"/>
      <c r="DC56" s="828"/>
      <c r="DD56" s="828"/>
      <c r="DE56" s="828"/>
      <c r="DF56" s="828"/>
      <c r="DG56" s="828"/>
      <c r="DH56" s="828"/>
      <c r="DI56" s="828"/>
      <c r="DJ56" s="828"/>
      <c r="DK56" s="828"/>
      <c r="DL56" s="828">
        <v>16181.28</v>
      </c>
      <c r="DM56" s="828"/>
      <c r="DN56" s="828"/>
      <c r="DO56" s="829"/>
      <c r="DP56" s="829"/>
      <c r="DQ56" s="829"/>
      <c r="DR56" s="828"/>
      <c r="DS56" s="828"/>
      <c r="DT56" s="829"/>
      <c r="DU56" s="828"/>
      <c r="DV56" s="828">
        <v>66625.259999999995</v>
      </c>
      <c r="DW56" s="828"/>
      <c r="DX56" s="828">
        <v>25116.720000000001</v>
      </c>
      <c r="DY56" s="828"/>
      <c r="DZ56" s="828"/>
      <c r="EA56" s="828"/>
      <c r="EB56" s="829"/>
      <c r="EC56" s="828"/>
      <c r="ED56" s="829"/>
      <c r="EE56" s="829"/>
      <c r="EF56" s="893"/>
      <c r="EG56" s="828"/>
      <c r="EH56" s="828"/>
      <c r="EI56" s="828"/>
      <c r="EJ56" s="828"/>
      <c r="EK56" s="828"/>
      <c r="EL56" s="829">
        <v>49733.65</v>
      </c>
      <c r="EM56" s="829"/>
      <c r="EN56" s="828"/>
      <c r="EO56" s="828"/>
      <c r="EP56" s="828">
        <v>35238.51</v>
      </c>
      <c r="EQ56" s="829"/>
      <c r="ER56" s="829"/>
      <c r="ES56" s="828"/>
      <c r="ET56" s="829"/>
      <c r="EU56" s="829">
        <v>291222.84000000003</v>
      </c>
      <c r="EV56" s="828">
        <v>463507.81</v>
      </c>
      <c r="EW56" s="828">
        <v>72365.460000000006</v>
      </c>
      <c r="EX56" s="829">
        <v>62109.72</v>
      </c>
      <c r="EY56" s="828"/>
      <c r="EZ56" s="831">
        <f t="shared" si="0"/>
        <v>1268724.81</v>
      </c>
    </row>
    <row r="57" spans="1:156" x14ac:dyDescent="0.25">
      <c r="A57">
        <v>53</v>
      </c>
      <c r="B57" s="826">
        <v>17176</v>
      </c>
      <c r="C57" s="877"/>
      <c r="D57" s="829"/>
      <c r="E57" s="829"/>
      <c r="F57" s="829"/>
      <c r="G57" s="829"/>
      <c r="H57" s="829"/>
      <c r="I57" s="829"/>
      <c r="J57" s="829"/>
      <c r="K57" s="829"/>
      <c r="L57" s="829"/>
      <c r="M57" s="829"/>
      <c r="N57" s="829"/>
      <c r="O57" s="829"/>
      <c r="P57" s="829"/>
      <c r="Q57" s="829"/>
      <c r="R57" s="829"/>
      <c r="S57" s="829"/>
      <c r="T57" s="829"/>
      <c r="U57" s="829"/>
      <c r="V57" s="829"/>
      <c r="W57" s="829"/>
      <c r="X57" s="829"/>
      <c r="Y57" s="829"/>
      <c r="Z57" s="829"/>
      <c r="AA57" s="829"/>
      <c r="AB57" s="829"/>
      <c r="AC57" s="829"/>
      <c r="AD57" s="829"/>
      <c r="AE57" s="829"/>
      <c r="AF57" s="829"/>
      <c r="AG57" s="829"/>
      <c r="AH57" s="829"/>
      <c r="AI57" s="829"/>
      <c r="AJ57" s="829"/>
      <c r="AK57" s="829"/>
      <c r="AL57" s="829"/>
      <c r="AM57" s="829"/>
      <c r="AN57" s="829"/>
      <c r="AO57" s="829"/>
      <c r="AP57" s="829"/>
      <c r="AQ57" s="829"/>
      <c r="AR57" s="829"/>
      <c r="AS57" s="829"/>
      <c r="AT57" s="829"/>
      <c r="AU57" s="829"/>
      <c r="AV57" s="829"/>
      <c r="AW57" s="829"/>
      <c r="AX57" s="828"/>
      <c r="AY57" s="829"/>
      <c r="AZ57" s="829"/>
      <c r="BA57" s="829"/>
      <c r="BB57" s="829"/>
      <c r="BC57" s="829"/>
      <c r="BD57" s="829"/>
      <c r="BE57" s="829"/>
      <c r="BF57" s="829"/>
      <c r="BG57" s="829"/>
      <c r="BH57" s="829"/>
      <c r="BI57" s="829"/>
      <c r="BJ57" s="829"/>
      <c r="BK57" s="829"/>
      <c r="BL57" s="829"/>
      <c r="BM57" s="829"/>
      <c r="BN57" s="829"/>
      <c r="BO57" s="829"/>
      <c r="BP57" s="829"/>
      <c r="BQ57" s="829"/>
      <c r="BR57" s="829"/>
      <c r="BS57" s="829"/>
      <c r="BT57" s="829"/>
      <c r="BU57" s="829"/>
      <c r="BV57" s="829"/>
      <c r="BW57" s="829"/>
      <c r="BX57" s="829"/>
      <c r="BY57" s="829"/>
      <c r="BZ57" s="829"/>
      <c r="CA57" s="829"/>
      <c r="CB57" s="829"/>
      <c r="CC57" s="829"/>
      <c r="CD57" s="829"/>
      <c r="CE57" s="829"/>
      <c r="CF57" s="829"/>
      <c r="CG57" s="829"/>
      <c r="CH57" s="829"/>
      <c r="CI57" s="829"/>
      <c r="CJ57" s="829"/>
      <c r="CK57" s="829"/>
      <c r="CL57" s="829"/>
      <c r="CM57" s="829"/>
      <c r="CN57" s="829"/>
      <c r="CO57" s="829"/>
      <c r="CP57" s="829"/>
      <c r="CQ57" s="829"/>
      <c r="CR57" s="829"/>
      <c r="CS57" s="829"/>
      <c r="CT57" s="829"/>
      <c r="CU57" s="829"/>
      <c r="CV57" s="829"/>
      <c r="CW57" s="829"/>
      <c r="CX57" s="829"/>
      <c r="CY57" s="829"/>
      <c r="CZ57" s="829"/>
      <c r="DA57" s="829"/>
      <c r="DB57" s="829"/>
      <c r="DC57" s="829"/>
      <c r="DD57" s="829"/>
      <c r="DE57" s="829"/>
      <c r="DF57" s="829"/>
      <c r="DG57" s="829"/>
      <c r="DH57" s="829"/>
      <c r="DI57" s="829"/>
      <c r="DJ57" s="829"/>
      <c r="DK57" s="829">
        <v>12227.43</v>
      </c>
      <c r="DL57" s="829"/>
      <c r="DM57" s="829"/>
      <c r="DN57" s="829"/>
      <c r="DO57" s="829"/>
      <c r="DP57" s="829">
        <v>65298.04</v>
      </c>
      <c r="DQ57" s="829"/>
      <c r="DR57" s="829"/>
      <c r="DS57" s="829"/>
      <c r="DT57" s="829"/>
      <c r="DU57" s="829"/>
      <c r="DV57" s="829"/>
      <c r="DW57" s="829"/>
      <c r="DX57" s="829"/>
      <c r="DY57" s="829"/>
      <c r="DZ57" s="829"/>
      <c r="EA57" s="829"/>
      <c r="EB57" s="829"/>
      <c r="EC57" s="829"/>
      <c r="ED57" s="829"/>
      <c r="EE57" s="829"/>
      <c r="EF57" s="829"/>
      <c r="EG57" s="829"/>
      <c r="EH57" s="829"/>
      <c r="EI57" s="829"/>
      <c r="EJ57" s="829"/>
      <c r="EK57" s="829"/>
      <c r="EL57" s="829"/>
      <c r="EM57" s="829"/>
      <c r="EN57" s="829"/>
      <c r="EO57" s="829"/>
      <c r="EP57" s="829"/>
      <c r="EQ57" s="829"/>
      <c r="ER57" s="829"/>
      <c r="ES57" s="829"/>
      <c r="ET57" s="829"/>
      <c r="EU57" s="829"/>
      <c r="EV57" s="829"/>
      <c r="EW57" s="829"/>
      <c r="EX57" s="829"/>
      <c r="EY57" s="829"/>
      <c r="EZ57" s="831">
        <f t="shared" si="0"/>
        <v>77525.47</v>
      </c>
    </row>
    <row r="58" spans="1:156" x14ac:dyDescent="0.25">
      <c r="A58">
        <v>54</v>
      </c>
      <c r="B58" s="826">
        <v>17177</v>
      </c>
      <c r="C58" s="877"/>
      <c r="D58" s="829"/>
      <c r="E58" s="829">
        <v>0</v>
      </c>
      <c r="F58" s="829">
        <v>204455.18</v>
      </c>
      <c r="G58" s="829">
        <v>139428.4</v>
      </c>
      <c r="H58" s="829"/>
      <c r="I58" s="829">
        <v>277908.28000000003</v>
      </c>
      <c r="J58" s="829">
        <v>241148.35</v>
      </c>
      <c r="K58" s="829">
        <v>165684.10999999999</v>
      </c>
      <c r="L58" s="829">
        <v>159694.42000000001</v>
      </c>
      <c r="M58" s="829">
        <v>190827.92</v>
      </c>
      <c r="N58" s="829">
        <v>129547.97</v>
      </c>
      <c r="O58" s="828">
        <v>384283.03</v>
      </c>
      <c r="P58" s="829">
        <v>320545.90000000002</v>
      </c>
      <c r="Q58" s="829">
        <v>168337.09</v>
      </c>
      <c r="R58" s="829">
        <v>190339.79</v>
      </c>
      <c r="S58" s="829">
        <v>267776.3</v>
      </c>
      <c r="T58" s="829">
        <v>141496.29</v>
      </c>
      <c r="U58" s="829">
        <v>245778.17</v>
      </c>
      <c r="V58" s="829">
        <v>284734.21999999997</v>
      </c>
      <c r="W58" s="829">
        <v>132014.48000000001</v>
      </c>
      <c r="X58" s="829">
        <v>96531.89</v>
      </c>
      <c r="Y58" s="829">
        <v>150593.92000000001</v>
      </c>
      <c r="Z58" s="829"/>
      <c r="AA58" s="828">
        <v>164744.6</v>
      </c>
      <c r="AB58" s="829">
        <v>217664.73</v>
      </c>
      <c r="AC58" s="829">
        <v>272962.71999999997</v>
      </c>
      <c r="AD58" s="829">
        <v>351743.99</v>
      </c>
      <c r="AE58" s="829">
        <v>207483.94</v>
      </c>
      <c r="AF58" s="829">
        <v>221713</v>
      </c>
      <c r="AG58" s="829">
        <v>18116.22</v>
      </c>
      <c r="AH58" s="828">
        <v>581204.55000000005</v>
      </c>
      <c r="AI58" s="829">
        <v>368383.99</v>
      </c>
      <c r="AJ58" s="829">
        <v>164487.69</v>
      </c>
      <c r="AK58" s="829">
        <v>216604.77</v>
      </c>
      <c r="AL58" s="828">
        <v>236775.57</v>
      </c>
      <c r="AM58" s="829">
        <v>426723.79</v>
      </c>
      <c r="AN58" s="828">
        <v>391891.38</v>
      </c>
      <c r="AO58" s="829">
        <v>199563.29</v>
      </c>
      <c r="AP58" s="829">
        <v>191944.09</v>
      </c>
      <c r="AQ58" s="829">
        <v>502882.62</v>
      </c>
      <c r="AR58" s="829">
        <v>261612.13</v>
      </c>
      <c r="AS58" s="829">
        <v>435739.4</v>
      </c>
      <c r="AT58" s="829">
        <v>482326.21</v>
      </c>
      <c r="AU58" s="829">
        <v>234857.27</v>
      </c>
      <c r="AV58" s="829">
        <v>317184.8</v>
      </c>
      <c r="AW58" s="829">
        <v>167178.29</v>
      </c>
      <c r="AX58" s="829">
        <v>273809.90000000002</v>
      </c>
      <c r="AY58" s="829">
        <v>572846.57999999996</v>
      </c>
      <c r="AZ58" s="829">
        <v>471878.7</v>
      </c>
      <c r="BA58" s="829">
        <v>396791.84</v>
      </c>
      <c r="BB58" s="829">
        <v>363085.32</v>
      </c>
      <c r="BC58" s="829">
        <v>295657.86</v>
      </c>
      <c r="BD58" s="829">
        <v>252492.92</v>
      </c>
      <c r="BE58" s="829">
        <v>283306.25</v>
      </c>
      <c r="BF58" s="828">
        <v>562766.46</v>
      </c>
      <c r="BG58" s="829">
        <v>293564.09999999998</v>
      </c>
      <c r="BH58" s="829">
        <v>232189.02</v>
      </c>
      <c r="BI58" s="829">
        <v>293717.28999999998</v>
      </c>
      <c r="BJ58" s="829">
        <v>325194.11</v>
      </c>
      <c r="BK58" s="829">
        <v>282712.11</v>
      </c>
      <c r="BL58" s="829">
        <v>471451.43</v>
      </c>
      <c r="BM58" s="829">
        <v>538033.79</v>
      </c>
      <c r="BN58" s="829">
        <v>198346.6</v>
      </c>
      <c r="BO58" s="828">
        <v>471905.97</v>
      </c>
      <c r="BP58" s="829">
        <v>145999.42000000001</v>
      </c>
      <c r="BQ58" s="828">
        <v>322244.76</v>
      </c>
      <c r="BR58" s="829">
        <v>311171.93</v>
      </c>
      <c r="BS58" s="829">
        <v>218890.77</v>
      </c>
      <c r="BT58" s="829">
        <v>525730.52</v>
      </c>
      <c r="BU58" s="829">
        <v>686842.39</v>
      </c>
      <c r="BV58" s="829">
        <v>353202.92</v>
      </c>
      <c r="BW58" s="829">
        <v>319838.01</v>
      </c>
      <c r="BX58" s="829">
        <v>396655.13</v>
      </c>
      <c r="BY58" s="829">
        <v>299246.17</v>
      </c>
      <c r="BZ58" s="829">
        <v>273035.40999999997</v>
      </c>
      <c r="CA58" s="829">
        <v>257443.36</v>
      </c>
      <c r="CB58" s="829">
        <v>158948.28</v>
      </c>
      <c r="CC58" s="829">
        <v>75507.240000000005</v>
      </c>
      <c r="CD58" s="828">
        <v>287461.69</v>
      </c>
      <c r="CE58" s="829">
        <v>432833.25</v>
      </c>
      <c r="CF58" s="829">
        <v>219657.19</v>
      </c>
      <c r="CG58" s="829">
        <v>143998.25</v>
      </c>
      <c r="CH58" s="829">
        <v>872107.19</v>
      </c>
      <c r="CI58" s="829">
        <v>799255.39</v>
      </c>
      <c r="CJ58" s="828">
        <v>178067.44</v>
      </c>
      <c r="CK58" s="829">
        <v>322985.73</v>
      </c>
      <c r="CL58" s="829">
        <v>80847.64</v>
      </c>
      <c r="CM58" s="829">
        <v>165424.49</v>
      </c>
      <c r="CN58" s="829">
        <v>273596.57</v>
      </c>
      <c r="CO58" s="829">
        <v>231032.04</v>
      </c>
      <c r="CP58" s="829">
        <v>147426.35</v>
      </c>
      <c r="CQ58" s="828">
        <v>169118.05</v>
      </c>
      <c r="CR58" s="829">
        <v>88217.49</v>
      </c>
      <c r="CS58" s="829">
        <v>416705.93</v>
      </c>
      <c r="CT58" s="829">
        <v>164700.32999999999</v>
      </c>
      <c r="CU58" s="829">
        <v>374320.21</v>
      </c>
      <c r="CV58" s="828">
        <v>301240.03999999998</v>
      </c>
      <c r="CW58" s="829">
        <v>112335.94</v>
      </c>
      <c r="CX58" s="829">
        <v>170297.07</v>
      </c>
      <c r="CY58" s="829"/>
      <c r="CZ58" s="829">
        <v>394315.4</v>
      </c>
      <c r="DA58" s="829">
        <v>474525.5</v>
      </c>
      <c r="DB58" s="829">
        <v>91447.360000000001</v>
      </c>
      <c r="DC58" s="829">
        <v>267349.42</v>
      </c>
      <c r="DD58" s="829">
        <v>237539.08</v>
      </c>
      <c r="DE58" s="829">
        <v>118612.42</v>
      </c>
      <c r="DF58" s="829">
        <v>156591.01999999999</v>
      </c>
      <c r="DG58" s="829">
        <v>250550.26</v>
      </c>
      <c r="DH58" s="829">
        <v>235725.5</v>
      </c>
      <c r="DI58" s="829">
        <v>396989.49</v>
      </c>
      <c r="DJ58" s="829">
        <v>262876.63</v>
      </c>
      <c r="DK58" s="829">
        <v>222871.48</v>
      </c>
      <c r="DL58" s="828">
        <v>111500.89</v>
      </c>
      <c r="DM58" s="829">
        <v>135847.29</v>
      </c>
      <c r="DN58" s="829"/>
      <c r="DO58" s="829">
        <v>177295.27</v>
      </c>
      <c r="DP58" s="829">
        <v>427626.33</v>
      </c>
      <c r="DQ58" s="829">
        <v>520262.21</v>
      </c>
      <c r="DR58" s="829"/>
      <c r="DS58" s="829">
        <v>460168.58</v>
      </c>
      <c r="DT58" s="829"/>
      <c r="DU58" s="829">
        <v>468120.43</v>
      </c>
      <c r="DV58" s="829">
        <v>350562.33</v>
      </c>
      <c r="DW58" s="829">
        <v>590996.53</v>
      </c>
      <c r="DX58" s="828">
        <v>191100.38</v>
      </c>
      <c r="DY58" s="829">
        <v>264831.95</v>
      </c>
      <c r="DZ58" s="828"/>
      <c r="EA58" s="829">
        <v>384325.69</v>
      </c>
      <c r="EB58" s="829"/>
      <c r="EC58" s="829"/>
      <c r="ED58" s="829"/>
      <c r="EE58" s="829">
        <v>1691621.3</v>
      </c>
      <c r="EF58" s="829">
        <v>161583.1</v>
      </c>
      <c r="EG58" s="829">
        <v>283336.83</v>
      </c>
      <c r="EH58" s="829">
        <v>216026.4</v>
      </c>
      <c r="EI58" s="829">
        <v>228404.91</v>
      </c>
      <c r="EJ58" s="829"/>
      <c r="EK58" s="829"/>
      <c r="EL58" s="829">
        <v>1050542.32</v>
      </c>
      <c r="EM58" s="829">
        <v>536411.28</v>
      </c>
      <c r="EN58" s="828"/>
      <c r="EO58" s="828"/>
      <c r="EP58" s="829">
        <v>570513.29</v>
      </c>
      <c r="EQ58" s="829"/>
      <c r="ER58" s="829"/>
      <c r="ES58" s="828"/>
      <c r="ET58" s="829">
        <v>1181748.6000000001</v>
      </c>
      <c r="EU58" s="829">
        <v>689716.53</v>
      </c>
      <c r="EV58" s="829">
        <v>384517.95</v>
      </c>
      <c r="EW58" s="828">
        <v>1018924.27</v>
      </c>
      <c r="EX58" s="828">
        <v>482831.4</v>
      </c>
      <c r="EY58" s="828"/>
      <c r="EZ58" s="831">
        <f t="shared" si="0"/>
        <v>43089259.210000008</v>
      </c>
    </row>
    <row r="59" spans="1:156" x14ac:dyDescent="0.25">
      <c r="A59">
        <v>55</v>
      </c>
      <c r="B59" s="826">
        <v>17371</v>
      </c>
      <c r="C59" s="877"/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  <c r="O59" s="829"/>
      <c r="P59" s="829"/>
      <c r="Q59" s="829"/>
      <c r="R59" s="829"/>
      <c r="S59" s="829"/>
      <c r="T59" s="829"/>
      <c r="U59" s="829"/>
      <c r="V59" s="829"/>
      <c r="W59" s="829"/>
      <c r="X59" s="829"/>
      <c r="Y59" s="829"/>
      <c r="Z59" s="829"/>
      <c r="AA59" s="829"/>
      <c r="AB59" s="829"/>
      <c r="AC59" s="829"/>
      <c r="AD59" s="829"/>
      <c r="AE59" s="829"/>
      <c r="AF59" s="829"/>
      <c r="AG59" s="829"/>
      <c r="AH59" s="829"/>
      <c r="AI59" s="829"/>
      <c r="AJ59" s="829"/>
      <c r="AK59" s="829"/>
      <c r="AL59" s="829"/>
      <c r="AM59" s="829"/>
      <c r="AN59" s="829"/>
      <c r="AO59" s="829"/>
      <c r="AP59" s="829"/>
      <c r="AQ59" s="829"/>
      <c r="AR59" s="829"/>
      <c r="AS59" s="829"/>
      <c r="AT59" s="829"/>
      <c r="AU59" s="829"/>
      <c r="AV59" s="829"/>
      <c r="AW59" s="829"/>
      <c r="AX59" s="829">
        <v>66.900000000000006</v>
      </c>
      <c r="AY59" s="829"/>
      <c r="AZ59" s="829"/>
      <c r="BA59" s="829"/>
      <c r="BB59" s="829"/>
      <c r="BC59" s="829"/>
      <c r="BD59" s="829"/>
      <c r="BE59" s="829"/>
      <c r="BF59" s="829"/>
      <c r="BG59" s="829"/>
      <c r="BH59" s="829"/>
      <c r="BI59" s="829"/>
      <c r="BJ59" s="829"/>
      <c r="BK59" s="829"/>
      <c r="BL59" s="829"/>
      <c r="BM59" s="829"/>
      <c r="BN59" s="829"/>
      <c r="BO59" s="829"/>
      <c r="BP59" s="829"/>
      <c r="BQ59" s="829"/>
      <c r="BR59" s="829"/>
      <c r="BS59" s="829"/>
      <c r="BT59" s="829"/>
      <c r="BU59" s="829"/>
      <c r="BV59" s="829"/>
      <c r="BW59" s="829"/>
      <c r="BX59" s="829"/>
      <c r="BY59" s="829"/>
      <c r="BZ59" s="829"/>
      <c r="CA59" s="829"/>
      <c r="CB59" s="829"/>
      <c r="CC59" s="829"/>
      <c r="CD59" s="829"/>
      <c r="CE59" s="829"/>
      <c r="CF59" s="829"/>
      <c r="CG59" s="829"/>
      <c r="CH59" s="829"/>
      <c r="CI59" s="829"/>
      <c r="CJ59" s="829"/>
      <c r="CK59" s="829"/>
      <c r="CL59" s="829"/>
      <c r="CM59" s="829"/>
      <c r="CN59" s="829"/>
      <c r="CO59" s="829"/>
      <c r="CP59" s="829"/>
      <c r="CQ59" s="829"/>
      <c r="CR59" s="829"/>
      <c r="CS59" s="829"/>
      <c r="CT59" s="829"/>
      <c r="CU59" s="829"/>
      <c r="CV59" s="829"/>
      <c r="CW59" s="829"/>
      <c r="CX59" s="829"/>
      <c r="CY59" s="829"/>
      <c r="CZ59" s="829"/>
      <c r="DA59" s="829"/>
      <c r="DB59" s="829"/>
      <c r="DC59" s="829"/>
      <c r="DD59" s="829"/>
      <c r="DE59" s="829"/>
      <c r="DF59" s="829"/>
      <c r="DG59" s="829"/>
      <c r="DH59" s="829"/>
      <c r="DI59" s="829"/>
      <c r="DJ59" s="829"/>
      <c r="DK59" s="828"/>
      <c r="DL59" s="829"/>
      <c r="DM59" s="829"/>
      <c r="DN59" s="829"/>
      <c r="DO59" s="829"/>
      <c r="DP59" s="829"/>
      <c r="DQ59" s="829"/>
      <c r="DR59" s="828"/>
      <c r="DS59" s="829"/>
      <c r="DT59" s="829"/>
      <c r="DU59" s="829"/>
      <c r="DV59" s="829"/>
      <c r="DW59" s="829"/>
      <c r="DX59" s="829"/>
      <c r="DY59" s="829"/>
      <c r="DZ59" s="829"/>
      <c r="EA59" s="829"/>
      <c r="EB59" s="829"/>
      <c r="EC59" s="829"/>
      <c r="ED59" s="829"/>
      <c r="EE59" s="829"/>
      <c r="EF59" s="829"/>
      <c r="EG59" s="829"/>
      <c r="EH59" s="829"/>
      <c r="EI59" s="829"/>
      <c r="EJ59" s="829"/>
      <c r="EK59" s="829"/>
      <c r="EL59" s="829"/>
      <c r="EM59" s="829"/>
      <c r="EN59" s="829"/>
      <c r="EO59" s="829"/>
      <c r="EP59" s="829"/>
      <c r="EQ59" s="829"/>
      <c r="ER59" s="829"/>
      <c r="ES59" s="829"/>
      <c r="ET59" s="829"/>
      <c r="EU59" s="829"/>
      <c r="EV59" s="829"/>
      <c r="EW59" s="829"/>
      <c r="EX59" s="829"/>
      <c r="EY59" s="829"/>
      <c r="EZ59" s="831">
        <f t="shared" si="0"/>
        <v>66.900000000000006</v>
      </c>
    </row>
    <row r="60" spans="1:156" x14ac:dyDescent="0.25">
      <c r="A60">
        <v>56</v>
      </c>
      <c r="B60" s="826">
        <v>17372</v>
      </c>
      <c r="C60" s="877"/>
      <c r="D60" s="829"/>
      <c r="E60" s="828"/>
      <c r="F60" s="828"/>
      <c r="G60" s="828"/>
      <c r="H60" s="828"/>
      <c r="I60" s="828"/>
      <c r="J60" s="828"/>
      <c r="K60" s="828"/>
      <c r="L60" s="828"/>
      <c r="M60" s="828"/>
      <c r="N60" s="828"/>
      <c r="O60" s="828"/>
      <c r="P60" s="828"/>
      <c r="Q60" s="82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  <c r="AD60" s="828"/>
      <c r="AE60" s="828"/>
      <c r="AF60" s="828"/>
      <c r="AG60" s="828"/>
      <c r="AH60" s="828"/>
      <c r="AI60" s="828"/>
      <c r="AJ60" s="828"/>
      <c r="AK60" s="828"/>
      <c r="AL60" s="828"/>
      <c r="AM60" s="828"/>
      <c r="AN60" s="828"/>
      <c r="AO60" s="828"/>
      <c r="AP60" s="828"/>
      <c r="AQ60" s="828"/>
      <c r="AR60" s="828"/>
      <c r="AS60" s="828"/>
      <c r="AT60" s="828"/>
      <c r="AU60" s="828"/>
      <c r="AV60" s="828"/>
      <c r="AW60" s="828"/>
      <c r="AX60" s="828">
        <v>144.84</v>
      </c>
      <c r="AY60" s="828"/>
      <c r="AZ60" s="828"/>
      <c r="BA60" s="828"/>
      <c r="BB60" s="828"/>
      <c r="BC60" s="828"/>
      <c r="BD60" s="828"/>
      <c r="BE60" s="828"/>
      <c r="BF60" s="828"/>
      <c r="BG60" s="828"/>
      <c r="BH60" s="828"/>
      <c r="BI60" s="828"/>
      <c r="BJ60" s="828"/>
      <c r="BK60" s="828"/>
      <c r="BL60" s="828"/>
      <c r="BM60" s="828"/>
      <c r="BN60" s="828"/>
      <c r="BO60" s="828"/>
      <c r="BP60" s="828"/>
      <c r="BQ60" s="828"/>
      <c r="BR60" s="828"/>
      <c r="BS60" s="828"/>
      <c r="BT60" s="828"/>
      <c r="BU60" s="828"/>
      <c r="BV60" s="828"/>
      <c r="BW60" s="828"/>
      <c r="BX60" s="828"/>
      <c r="BY60" s="828"/>
      <c r="BZ60" s="828"/>
      <c r="CA60" s="828"/>
      <c r="CB60" s="828"/>
      <c r="CC60" s="828"/>
      <c r="CD60" s="828"/>
      <c r="CE60" s="828"/>
      <c r="CF60" s="828"/>
      <c r="CG60" s="828"/>
      <c r="CH60" s="828"/>
      <c r="CI60" s="828"/>
      <c r="CJ60" s="828"/>
      <c r="CK60" s="828"/>
      <c r="CL60" s="828"/>
      <c r="CM60" s="828"/>
      <c r="CN60" s="828"/>
      <c r="CO60" s="828"/>
      <c r="CP60" s="828"/>
      <c r="CQ60" s="828"/>
      <c r="CR60" s="828"/>
      <c r="CS60" s="828"/>
      <c r="CT60" s="828"/>
      <c r="CU60" s="828"/>
      <c r="CV60" s="828"/>
      <c r="CW60" s="828"/>
      <c r="CX60" s="828"/>
      <c r="CY60" s="828"/>
      <c r="CZ60" s="828"/>
      <c r="DA60" s="828"/>
      <c r="DB60" s="828"/>
      <c r="DC60" s="828"/>
      <c r="DD60" s="828"/>
      <c r="DE60" s="828"/>
      <c r="DF60" s="828"/>
      <c r="DG60" s="828"/>
      <c r="DH60" s="828"/>
      <c r="DI60" s="828"/>
      <c r="DJ60" s="828"/>
      <c r="DK60" s="828"/>
      <c r="DL60" s="828"/>
      <c r="DM60" s="828"/>
      <c r="DN60" s="828"/>
      <c r="DO60" s="828"/>
      <c r="DP60" s="828"/>
      <c r="DQ60" s="828"/>
      <c r="DR60" s="828"/>
      <c r="DS60" s="828"/>
      <c r="DT60" s="829"/>
      <c r="DU60" s="828"/>
      <c r="DV60" s="829"/>
      <c r="DW60" s="828"/>
      <c r="DX60" s="828"/>
      <c r="DY60" s="828"/>
      <c r="DZ60" s="828"/>
      <c r="EA60" s="828"/>
      <c r="EB60" s="829"/>
      <c r="EC60" s="828"/>
      <c r="ED60" s="829"/>
      <c r="EE60" s="829"/>
      <c r="EF60" s="829"/>
      <c r="EG60" s="828"/>
      <c r="EH60" s="828"/>
      <c r="EI60" s="828"/>
      <c r="EJ60" s="828"/>
      <c r="EK60" s="828"/>
      <c r="EL60" s="829"/>
      <c r="EM60" s="829"/>
      <c r="EN60" s="828"/>
      <c r="EO60" s="828"/>
      <c r="EP60" s="828"/>
      <c r="EQ60" s="829"/>
      <c r="ER60" s="829"/>
      <c r="ES60" s="828"/>
      <c r="ET60" s="829"/>
      <c r="EU60" s="829"/>
      <c r="EV60" s="828"/>
      <c r="EW60" s="828"/>
      <c r="EX60" s="828"/>
      <c r="EY60" s="828"/>
      <c r="EZ60" s="831">
        <f t="shared" si="0"/>
        <v>144.84</v>
      </c>
    </row>
    <row r="61" spans="1:156" x14ac:dyDescent="0.25">
      <c r="A61">
        <v>57</v>
      </c>
      <c r="B61" s="826">
        <v>17375</v>
      </c>
      <c r="C61" s="877"/>
      <c r="D61" s="829"/>
      <c r="E61" s="829"/>
      <c r="F61" s="829"/>
      <c r="G61" s="829"/>
      <c r="H61" s="829"/>
      <c r="I61" s="829"/>
      <c r="J61" s="829"/>
      <c r="K61" s="829"/>
      <c r="L61" s="829"/>
      <c r="M61" s="829"/>
      <c r="N61" s="829"/>
      <c r="O61" s="829">
        <v>41.08</v>
      </c>
      <c r="P61" s="829"/>
      <c r="Q61" s="829"/>
      <c r="R61" s="829"/>
      <c r="S61" s="829"/>
      <c r="T61" s="829"/>
      <c r="U61" s="829"/>
      <c r="V61" s="829"/>
      <c r="W61" s="829"/>
      <c r="X61" s="829"/>
      <c r="Y61" s="829"/>
      <c r="Z61" s="829"/>
      <c r="AA61" s="829"/>
      <c r="AB61" s="829"/>
      <c r="AC61" s="829"/>
      <c r="AD61" s="829"/>
      <c r="AE61" s="829"/>
      <c r="AF61" s="829"/>
      <c r="AG61" s="829"/>
      <c r="AH61" s="829">
        <v>75.260000000000005</v>
      </c>
      <c r="AI61" s="829"/>
      <c r="AJ61" s="829"/>
      <c r="AK61" s="829"/>
      <c r="AL61" s="829"/>
      <c r="AM61" s="829"/>
      <c r="AN61" s="829"/>
      <c r="AO61" s="829"/>
      <c r="AP61" s="829"/>
      <c r="AQ61" s="829"/>
      <c r="AR61" s="829"/>
      <c r="AS61" s="829"/>
      <c r="AT61" s="829"/>
      <c r="AU61" s="829"/>
      <c r="AV61" s="829"/>
      <c r="AW61" s="829"/>
      <c r="AX61" s="828"/>
      <c r="AY61" s="829"/>
      <c r="AZ61" s="829"/>
      <c r="BA61" s="829"/>
      <c r="BB61" s="829"/>
      <c r="BC61" s="829"/>
      <c r="BD61" s="829"/>
      <c r="BE61" s="829"/>
      <c r="BF61" s="829"/>
      <c r="BG61" s="829"/>
      <c r="BH61" s="829"/>
      <c r="BI61" s="829"/>
      <c r="BJ61" s="829"/>
      <c r="BK61" s="829"/>
      <c r="BL61" s="829"/>
      <c r="BM61" s="829"/>
      <c r="BN61" s="829"/>
      <c r="BO61" s="829"/>
      <c r="BP61" s="829"/>
      <c r="BQ61" s="829"/>
      <c r="BR61" s="829"/>
      <c r="BS61" s="829"/>
      <c r="BT61" s="829"/>
      <c r="BU61" s="829"/>
      <c r="BV61" s="829"/>
      <c r="BW61" s="829"/>
      <c r="BX61" s="829"/>
      <c r="BY61" s="829"/>
      <c r="BZ61" s="829"/>
      <c r="CA61" s="829"/>
      <c r="CB61" s="829"/>
      <c r="CC61" s="829"/>
      <c r="CD61" s="829"/>
      <c r="CE61" s="829"/>
      <c r="CF61" s="829"/>
      <c r="CG61" s="829"/>
      <c r="CH61" s="829"/>
      <c r="CI61" s="829"/>
      <c r="CJ61" s="829"/>
      <c r="CK61" s="829"/>
      <c r="CL61" s="829"/>
      <c r="CM61" s="829"/>
      <c r="CN61" s="829"/>
      <c r="CO61" s="829"/>
      <c r="CP61" s="829"/>
      <c r="CQ61" s="829"/>
      <c r="CR61" s="829"/>
      <c r="CS61" s="829"/>
      <c r="CT61" s="829"/>
      <c r="CU61" s="829"/>
      <c r="CV61" s="829"/>
      <c r="CW61" s="829"/>
      <c r="CX61" s="829"/>
      <c r="CY61" s="829"/>
      <c r="CZ61" s="829"/>
      <c r="DA61" s="829"/>
      <c r="DB61" s="829"/>
      <c r="DC61" s="829"/>
      <c r="DD61" s="829"/>
      <c r="DE61" s="829"/>
      <c r="DF61" s="829"/>
      <c r="DG61" s="829"/>
      <c r="DH61" s="829"/>
      <c r="DI61" s="829"/>
      <c r="DJ61" s="829"/>
      <c r="DK61" s="829"/>
      <c r="DL61" s="829"/>
      <c r="DM61" s="829"/>
      <c r="DN61" s="829"/>
      <c r="DO61" s="829"/>
      <c r="DP61" s="829"/>
      <c r="DQ61" s="829"/>
      <c r="DR61" s="829"/>
      <c r="DS61" s="829"/>
      <c r="DT61" s="829"/>
      <c r="DU61" s="829"/>
      <c r="DV61" s="829">
        <v>1152.79</v>
      </c>
      <c r="DW61" s="829"/>
      <c r="DX61" s="829"/>
      <c r="DY61" s="829"/>
      <c r="DZ61" s="829"/>
      <c r="EA61" s="829"/>
      <c r="EB61" s="829"/>
      <c r="EC61" s="829"/>
      <c r="ED61" s="829"/>
      <c r="EE61" s="829"/>
      <c r="EF61" s="829"/>
      <c r="EG61" s="829"/>
      <c r="EH61" s="829"/>
      <c r="EI61" s="829"/>
      <c r="EJ61" s="829"/>
      <c r="EK61" s="829"/>
      <c r="EL61" s="829"/>
      <c r="EM61" s="829"/>
      <c r="EN61" s="829"/>
      <c r="EO61" s="829"/>
      <c r="EP61" s="829"/>
      <c r="EQ61" s="829"/>
      <c r="ER61" s="829"/>
      <c r="ES61" s="829"/>
      <c r="ET61" s="829"/>
      <c r="EU61" s="829"/>
      <c r="EV61" s="829">
        <v>5244.26</v>
      </c>
      <c r="EW61" s="829"/>
      <c r="EX61" s="829"/>
      <c r="EY61" s="829"/>
      <c r="EZ61" s="831">
        <f t="shared" si="0"/>
        <v>6513.39</v>
      </c>
    </row>
    <row r="62" spans="1:156" x14ac:dyDescent="0.25">
      <c r="A62">
        <v>58</v>
      </c>
      <c r="B62" s="826">
        <v>17376</v>
      </c>
      <c r="C62" s="877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  <c r="O62" s="829"/>
      <c r="P62" s="829"/>
      <c r="Q62" s="829"/>
      <c r="R62" s="829"/>
      <c r="S62" s="829"/>
      <c r="T62" s="829"/>
      <c r="U62" s="829"/>
      <c r="V62" s="829"/>
      <c r="W62" s="829"/>
      <c r="X62" s="829"/>
      <c r="Y62" s="829"/>
      <c r="Z62" s="829"/>
      <c r="AA62" s="829"/>
      <c r="AB62" s="829"/>
      <c r="AC62" s="829"/>
      <c r="AD62" s="829"/>
      <c r="AE62" s="829"/>
      <c r="AF62" s="829"/>
      <c r="AG62" s="829"/>
      <c r="AH62" s="828"/>
      <c r="AI62" s="829"/>
      <c r="AJ62" s="829"/>
      <c r="AK62" s="829"/>
      <c r="AL62" s="829"/>
      <c r="AM62" s="829"/>
      <c r="AN62" s="829"/>
      <c r="AO62" s="829"/>
      <c r="AP62" s="829"/>
      <c r="AQ62" s="829"/>
      <c r="AR62" s="829"/>
      <c r="AS62" s="829"/>
      <c r="AT62" s="829"/>
      <c r="AU62" s="829"/>
      <c r="AV62" s="829"/>
      <c r="AW62" s="829"/>
      <c r="AX62" s="829"/>
      <c r="AY62" s="829"/>
      <c r="AZ62" s="829"/>
      <c r="BA62" s="829"/>
      <c r="BB62" s="829"/>
      <c r="BC62" s="829"/>
      <c r="BD62" s="829"/>
      <c r="BE62" s="829"/>
      <c r="BF62" s="829"/>
      <c r="BG62" s="829"/>
      <c r="BH62" s="829"/>
      <c r="BI62" s="829"/>
      <c r="BJ62" s="829"/>
      <c r="BK62" s="829"/>
      <c r="BL62" s="829"/>
      <c r="BM62" s="829"/>
      <c r="BN62" s="829"/>
      <c r="BO62" s="829"/>
      <c r="BP62" s="829"/>
      <c r="BQ62" s="829"/>
      <c r="BR62" s="829"/>
      <c r="BS62" s="829"/>
      <c r="BT62" s="829"/>
      <c r="BU62" s="829"/>
      <c r="BV62" s="829"/>
      <c r="BW62" s="829"/>
      <c r="BX62" s="829"/>
      <c r="BY62" s="829"/>
      <c r="BZ62" s="829"/>
      <c r="CA62" s="829"/>
      <c r="CB62" s="829"/>
      <c r="CC62" s="829"/>
      <c r="CD62" s="828"/>
      <c r="CE62" s="829"/>
      <c r="CF62" s="829"/>
      <c r="CG62" s="829"/>
      <c r="CH62" s="829"/>
      <c r="CI62" s="829"/>
      <c r="CJ62" s="829"/>
      <c r="CK62" s="829"/>
      <c r="CL62" s="829"/>
      <c r="CM62" s="829"/>
      <c r="CN62" s="829"/>
      <c r="CO62" s="829"/>
      <c r="CP62" s="829"/>
      <c r="CQ62" s="829"/>
      <c r="CR62" s="829"/>
      <c r="CS62" s="829"/>
      <c r="CT62" s="829"/>
      <c r="CU62" s="829"/>
      <c r="CV62" s="829"/>
      <c r="CW62" s="829"/>
      <c r="CX62" s="829"/>
      <c r="CY62" s="829"/>
      <c r="CZ62" s="829"/>
      <c r="DA62" s="829"/>
      <c r="DB62" s="829"/>
      <c r="DC62" s="829"/>
      <c r="DD62" s="829"/>
      <c r="DE62" s="829"/>
      <c r="DF62" s="829"/>
      <c r="DG62" s="829"/>
      <c r="DH62" s="829"/>
      <c r="DI62" s="829"/>
      <c r="DJ62" s="829"/>
      <c r="DK62" s="829">
        <v>134.9</v>
      </c>
      <c r="DL62" s="828"/>
      <c r="DM62" s="829"/>
      <c r="DN62" s="829"/>
      <c r="DO62" s="829"/>
      <c r="DP62" s="829"/>
      <c r="DQ62" s="829"/>
      <c r="DR62" s="829"/>
      <c r="DS62" s="829"/>
      <c r="DT62" s="829"/>
      <c r="DU62" s="829"/>
      <c r="DV62" s="829"/>
      <c r="DW62" s="829"/>
      <c r="DX62" s="828"/>
      <c r="DY62" s="829"/>
      <c r="DZ62" s="829"/>
      <c r="EA62" s="829"/>
      <c r="EB62" s="829"/>
      <c r="EC62" s="829"/>
      <c r="ED62" s="829"/>
      <c r="EE62" s="829"/>
      <c r="EF62" s="829"/>
      <c r="EG62" s="829"/>
      <c r="EH62" s="829"/>
      <c r="EI62" s="829"/>
      <c r="EJ62" s="829"/>
      <c r="EK62" s="829"/>
      <c r="EL62" s="829"/>
      <c r="EM62" s="829"/>
      <c r="EN62" s="829"/>
      <c r="EO62" s="829"/>
      <c r="EP62" s="829"/>
      <c r="EQ62" s="829"/>
      <c r="ER62" s="829"/>
      <c r="ES62" s="828"/>
      <c r="ET62" s="829"/>
      <c r="EU62" s="829"/>
      <c r="EV62" s="829"/>
      <c r="EW62" s="828"/>
      <c r="EX62" s="828"/>
      <c r="EY62" s="828"/>
      <c r="EZ62" s="831">
        <f t="shared" si="0"/>
        <v>134.9</v>
      </c>
    </row>
    <row r="63" spans="1:156" x14ac:dyDescent="0.25">
      <c r="A63">
        <v>59</v>
      </c>
      <c r="B63" s="826">
        <v>17377</v>
      </c>
      <c r="C63" s="877"/>
      <c r="D63" s="829"/>
      <c r="E63" s="829"/>
      <c r="F63" s="829">
        <v>217.58</v>
      </c>
      <c r="G63" s="829">
        <v>144.85</v>
      </c>
      <c r="H63" s="829"/>
      <c r="I63" s="829">
        <v>1235.3800000000001</v>
      </c>
      <c r="J63" s="829">
        <v>2496.4699999999998</v>
      </c>
      <c r="K63" s="829">
        <v>1914.87</v>
      </c>
      <c r="L63" s="829">
        <v>6075.74</v>
      </c>
      <c r="M63" s="829">
        <v>3676.6</v>
      </c>
      <c r="N63" s="829">
        <v>542.83000000000004</v>
      </c>
      <c r="O63" s="829">
        <v>898.48</v>
      </c>
      <c r="P63" s="829"/>
      <c r="Q63" s="829">
        <v>196.45</v>
      </c>
      <c r="R63" s="829">
        <v>6228.24</v>
      </c>
      <c r="S63" s="829">
        <v>4538.47</v>
      </c>
      <c r="T63" s="829">
        <v>1071.05</v>
      </c>
      <c r="U63" s="829">
        <v>5349.43</v>
      </c>
      <c r="V63" s="829">
        <v>1211.95</v>
      </c>
      <c r="W63" s="829">
        <v>1250.55</v>
      </c>
      <c r="X63" s="829">
        <v>8.16</v>
      </c>
      <c r="Y63" s="829">
        <v>947.59</v>
      </c>
      <c r="Z63" s="829">
        <v>187.23</v>
      </c>
      <c r="AA63" s="829">
        <v>1128.1199999999999</v>
      </c>
      <c r="AB63" s="829">
        <v>794.15</v>
      </c>
      <c r="AC63" s="829">
        <v>8562.74</v>
      </c>
      <c r="AD63" s="829">
        <v>572.03</v>
      </c>
      <c r="AE63" s="829">
        <v>17872.05</v>
      </c>
      <c r="AF63" s="829">
        <v>20374.150000000001</v>
      </c>
      <c r="AG63" s="829">
        <v>3808.06</v>
      </c>
      <c r="AH63" s="829">
        <v>5234.96</v>
      </c>
      <c r="AI63" s="829">
        <v>20443.95</v>
      </c>
      <c r="AJ63" s="829">
        <v>1783.66</v>
      </c>
      <c r="AK63" s="829"/>
      <c r="AL63" s="829">
        <v>3614.27</v>
      </c>
      <c r="AM63" s="829">
        <v>3474.38</v>
      </c>
      <c r="AN63" s="829">
        <v>1481.72</v>
      </c>
      <c r="AO63" s="829">
        <v>127.05</v>
      </c>
      <c r="AP63" s="829"/>
      <c r="AQ63" s="829">
        <v>821.88</v>
      </c>
      <c r="AR63" s="829">
        <v>1359.91</v>
      </c>
      <c r="AS63" s="829">
        <v>12938.36</v>
      </c>
      <c r="AT63" s="829">
        <v>384.95</v>
      </c>
      <c r="AU63" s="829">
        <v>8033.68</v>
      </c>
      <c r="AV63" s="829">
        <v>5123.7</v>
      </c>
      <c r="AW63" s="829">
        <v>1597.41</v>
      </c>
      <c r="AX63" s="829">
        <v>2343.5</v>
      </c>
      <c r="AY63" s="829">
        <v>2144.0100000000002</v>
      </c>
      <c r="AZ63" s="829">
        <v>675.33</v>
      </c>
      <c r="BA63" s="829">
        <v>1851.81</v>
      </c>
      <c r="BB63" s="829">
        <v>2186.15</v>
      </c>
      <c r="BC63" s="829">
        <v>1937.86</v>
      </c>
      <c r="BD63" s="829"/>
      <c r="BE63" s="829"/>
      <c r="BF63" s="829">
        <v>693.24</v>
      </c>
      <c r="BG63" s="829">
        <v>4715.49</v>
      </c>
      <c r="BH63" s="829">
        <v>568.12</v>
      </c>
      <c r="BI63" s="829">
        <v>5207.6499999999996</v>
      </c>
      <c r="BJ63" s="829">
        <v>19888.79</v>
      </c>
      <c r="BK63" s="829">
        <v>387.53</v>
      </c>
      <c r="BL63" s="829">
        <v>1558.79</v>
      </c>
      <c r="BM63" s="829">
        <v>34.340000000000003</v>
      </c>
      <c r="BN63" s="829">
        <v>521.82000000000005</v>
      </c>
      <c r="BO63" s="829">
        <v>4499.6400000000003</v>
      </c>
      <c r="BP63" s="829">
        <v>5646.38</v>
      </c>
      <c r="BQ63" s="829">
        <v>1458.66</v>
      </c>
      <c r="BR63" s="829">
        <v>7297.89</v>
      </c>
      <c r="BS63" s="829">
        <v>174.96</v>
      </c>
      <c r="BT63" s="829">
        <v>17.809999999999999</v>
      </c>
      <c r="BU63" s="829"/>
      <c r="BV63" s="829">
        <v>934.26</v>
      </c>
      <c r="BW63" s="829">
        <v>2687.05</v>
      </c>
      <c r="BX63" s="829">
        <v>8873.2999999999993</v>
      </c>
      <c r="BY63" s="829">
        <v>12.46</v>
      </c>
      <c r="BZ63" s="829">
        <v>303.89999999999998</v>
      </c>
      <c r="CA63" s="829">
        <v>10751.8</v>
      </c>
      <c r="CB63" s="829">
        <v>169.39</v>
      </c>
      <c r="CC63" s="829"/>
      <c r="CD63" s="829">
        <v>4139.79</v>
      </c>
      <c r="CE63" s="829">
        <v>2544.9699999999998</v>
      </c>
      <c r="CF63" s="829">
        <v>1025.45</v>
      </c>
      <c r="CG63" s="829">
        <v>5237.8599999999997</v>
      </c>
      <c r="CH63" s="829">
        <v>803.38</v>
      </c>
      <c r="CI63" s="829">
        <v>4939.18</v>
      </c>
      <c r="CJ63" s="829">
        <v>168.66</v>
      </c>
      <c r="CK63" s="829">
        <v>1692.63</v>
      </c>
      <c r="CL63" s="829">
        <v>31.18</v>
      </c>
      <c r="CM63" s="829">
        <v>278.37</v>
      </c>
      <c r="CN63" s="829">
        <v>1428.47</v>
      </c>
      <c r="CO63" s="829">
        <v>266.35000000000002</v>
      </c>
      <c r="CP63" s="829">
        <v>1753.64</v>
      </c>
      <c r="CQ63" s="829">
        <v>6399.16</v>
      </c>
      <c r="CR63" s="829">
        <v>642.66</v>
      </c>
      <c r="CS63" s="829">
        <v>6338.8</v>
      </c>
      <c r="CT63" s="829">
        <v>2273.62</v>
      </c>
      <c r="CU63" s="829">
        <v>791.2</v>
      </c>
      <c r="CV63" s="829">
        <v>1107.3800000000001</v>
      </c>
      <c r="CW63" s="829">
        <v>844.83</v>
      </c>
      <c r="CX63" s="829">
        <v>1092.46</v>
      </c>
      <c r="CY63" s="829"/>
      <c r="CZ63" s="829">
        <v>19989.97</v>
      </c>
      <c r="DA63" s="829">
        <v>2496.6999999999998</v>
      </c>
      <c r="DB63" s="829">
        <v>329.45</v>
      </c>
      <c r="DC63" s="829">
        <v>449.84</v>
      </c>
      <c r="DD63" s="829">
        <v>1938.17</v>
      </c>
      <c r="DE63" s="829"/>
      <c r="DF63" s="829">
        <v>2204.23</v>
      </c>
      <c r="DG63" s="829">
        <v>4595.5600000000004</v>
      </c>
      <c r="DH63" s="829"/>
      <c r="DI63" s="829">
        <v>9956.31</v>
      </c>
      <c r="DJ63" s="829">
        <v>62.52</v>
      </c>
      <c r="DK63" s="828">
        <v>4180.6899999999996</v>
      </c>
      <c r="DL63" s="829">
        <v>566.1</v>
      </c>
      <c r="DM63" s="829">
        <v>1237.3599999999999</v>
      </c>
      <c r="DN63" s="829"/>
      <c r="DO63" s="829">
        <v>287.89</v>
      </c>
      <c r="DP63" s="829">
        <v>222.53</v>
      </c>
      <c r="DQ63" s="829">
        <v>1919.42</v>
      </c>
      <c r="DR63" s="829"/>
      <c r="DS63" s="829">
        <v>2809.68</v>
      </c>
      <c r="DT63" s="829"/>
      <c r="DU63" s="829">
        <v>1475.99</v>
      </c>
      <c r="DV63" s="829">
        <v>12114.24</v>
      </c>
      <c r="DW63" s="829">
        <v>7068.81</v>
      </c>
      <c r="DX63" s="829"/>
      <c r="DY63" s="829"/>
      <c r="DZ63" s="829"/>
      <c r="EA63" s="829">
        <v>6440.52</v>
      </c>
      <c r="EB63" s="829"/>
      <c r="EC63" s="829"/>
      <c r="ED63" s="829"/>
      <c r="EE63" s="829">
        <v>24504.78</v>
      </c>
      <c r="EF63" s="829">
        <v>638.6</v>
      </c>
      <c r="EG63" s="829">
        <v>1326.66</v>
      </c>
      <c r="EH63" s="829">
        <v>289.10000000000002</v>
      </c>
      <c r="EI63" s="829">
        <v>71.56</v>
      </c>
      <c r="EJ63" s="829"/>
      <c r="EK63" s="829"/>
      <c r="EL63" s="829">
        <v>3868.08</v>
      </c>
      <c r="EM63" s="829">
        <v>101.01</v>
      </c>
      <c r="EN63" s="829"/>
      <c r="EO63" s="829"/>
      <c r="EP63" s="829">
        <v>1192.3800000000001</v>
      </c>
      <c r="EQ63" s="829"/>
      <c r="ER63" s="829"/>
      <c r="ES63" s="829"/>
      <c r="ET63" s="829">
        <v>565.34</v>
      </c>
      <c r="EU63" s="829"/>
      <c r="EV63" s="829">
        <v>5488.98</v>
      </c>
      <c r="EW63" s="829">
        <v>-3929.2</v>
      </c>
      <c r="EX63" s="829">
        <v>72.489999999999995</v>
      </c>
      <c r="EY63" s="829"/>
      <c r="EZ63" s="831">
        <f t="shared" si="0"/>
        <v>403600.8299999999</v>
      </c>
    </row>
    <row r="64" spans="1:156" x14ac:dyDescent="0.25">
      <c r="A64">
        <v>60</v>
      </c>
      <c r="B64" s="826">
        <v>17799</v>
      </c>
      <c r="C64" s="877"/>
      <c r="D64" s="829"/>
      <c r="E64" s="829">
        <v>0</v>
      </c>
      <c r="F64" s="828">
        <v>16313</v>
      </c>
      <c r="G64" s="828">
        <v>10840.41</v>
      </c>
      <c r="H64" s="829"/>
      <c r="I64" s="828">
        <v>19765.86</v>
      </c>
      <c r="J64" s="828">
        <v>18191.95</v>
      </c>
      <c r="K64" s="828">
        <v>10413.77</v>
      </c>
      <c r="L64" s="828">
        <v>11319.31</v>
      </c>
      <c r="M64" s="828">
        <v>11406.34</v>
      </c>
      <c r="N64" s="828">
        <v>8254.24</v>
      </c>
      <c r="O64" s="828">
        <v>28369.27</v>
      </c>
      <c r="P64" s="828">
        <v>22059.24</v>
      </c>
      <c r="Q64" s="829">
        <v>11356.13</v>
      </c>
      <c r="R64" s="828">
        <v>13646.57</v>
      </c>
      <c r="S64" s="828">
        <v>19557.580000000002</v>
      </c>
      <c r="T64" s="828">
        <v>10154.629999999999</v>
      </c>
      <c r="U64" s="828">
        <v>13341.4</v>
      </c>
      <c r="V64" s="829">
        <v>25368.880000000001</v>
      </c>
      <c r="W64" s="828">
        <v>9064.58</v>
      </c>
      <c r="X64" s="828">
        <v>7393.02</v>
      </c>
      <c r="Y64" s="828">
        <v>11068.48</v>
      </c>
      <c r="Z64" s="828"/>
      <c r="AA64" s="828">
        <v>12976.97</v>
      </c>
      <c r="AB64" s="828">
        <v>16766.95</v>
      </c>
      <c r="AC64" s="828">
        <v>21978.080000000002</v>
      </c>
      <c r="AD64" s="828">
        <v>26878.04</v>
      </c>
      <c r="AE64" s="828">
        <v>18652.89</v>
      </c>
      <c r="AF64" s="828">
        <v>11703.23</v>
      </c>
      <c r="AG64" s="828">
        <v>3178.86</v>
      </c>
      <c r="AH64" s="828">
        <v>41219.79</v>
      </c>
      <c r="AI64" s="828">
        <v>27382.47</v>
      </c>
      <c r="AJ64" s="828">
        <v>12253.32</v>
      </c>
      <c r="AK64" s="829">
        <v>17503.52</v>
      </c>
      <c r="AL64" s="828">
        <v>21901.360000000001</v>
      </c>
      <c r="AM64" s="828">
        <v>31983.95</v>
      </c>
      <c r="AN64" s="828">
        <v>32051.34</v>
      </c>
      <c r="AO64" s="828">
        <v>14904.87</v>
      </c>
      <c r="AP64" s="828">
        <v>13349.02</v>
      </c>
      <c r="AQ64" s="828">
        <v>33034.26</v>
      </c>
      <c r="AR64" s="828">
        <v>18321.150000000001</v>
      </c>
      <c r="AS64" s="828">
        <v>32670.45</v>
      </c>
      <c r="AT64" s="828">
        <v>37148.85</v>
      </c>
      <c r="AU64" s="828">
        <v>17896.68</v>
      </c>
      <c r="AV64" s="828">
        <v>26027.24</v>
      </c>
      <c r="AW64" s="828">
        <v>12499.52</v>
      </c>
      <c r="AX64" s="828">
        <v>19336.34</v>
      </c>
      <c r="AY64" s="828">
        <v>45153.73</v>
      </c>
      <c r="AZ64" s="828">
        <v>36695.629999999997</v>
      </c>
      <c r="BA64" s="828">
        <v>25301.15</v>
      </c>
      <c r="BB64" s="829">
        <v>31885.67</v>
      </c>
      <c r="BC64" s="828">
        <v>22219.98</v>
      </c>
      <c r="BD64" s="829">
        <v>16787.23</v>
      </c>
      <c r="BE64" s="828">
        <v>24867.38</v>
      </c>
      <c r="BF64" s="828">
        <v>42885.4</v>
      </c>
      <c r="BG64" s="828">
        <v>20633.900000000001</v>
      </c>
      <c r="BH64" s="828">
        <v>19194.46</v>
      </c>
      <c r="BI64" s="828">
        <v>22774.73</v>
      </c>
      <c r="BJ64" s="828">
        <v>23470.400000000001</v>
      </c>
      <c r="BK64" s="828">
        <v>21298.01</v>
      </c>
      <c r="BL64" s="828">
        <v>35776.58</v>
      </c>
      <c r="BM64" s="828">
        <v>39621.82</v>
      </c>
      <c r="BN64" s="828">
        <v>12684.71</v>
      </c>
      <c r="BO64" s="828">
        <v>35010.94</v>
      </c>
      <c r="BP64" s="828">
        <v>10931.57</v>
      </c>
      <c r="BQ64" s="828">
        <v>26484.43</v>
      </c>
      <c r="BR64" s="828">
        <v>22924</v>
      </c>
      <c r="BS64" s="828">
        <v>14557.52</v>
      </c>
      <c r="BT64" s="828">
        <v>39335.07</v>
      </c>
      <c r="BU64" s="828">
        <v>52917.52</v>
      </c>
      <c r="BV64" s="828">
        <v>25868.46</v>
      </c>
      <c r="BW64" s="828">
        <v>21654.3</v>
      </c>
      <c r="BX64" s="828">
        <v>24098.07</v>
      </c>
      <c r="BY64" s="828">
        <v>22220.36</v>
      </c>
      <c r="BZ64" s="828">
        <v>16328.71</v>
      </c>
      <c r="CA64" s="828">
        <v>16777.02</v>
      </c>
      <c r="CB64" s="828">
        <v>10151.879999999999</v>
      </c>
      <c r="CC64" s="828">
        <v>4773.72</v>
      </c>
      <c r="CD64" s="828">
        <v>21508.66</v>
      </c>
      <c r="CE64" s="828">
        <v>34594.25</v>
      </c>
      <c r="CF64" s="828">
        <v>17813.830000000002</v>
      </c>
      <c r="CG64" s="828">
        <v>8976.73</v>
      </c>
      <c r="CH64" s="828">
        <v>58771.02</v>
      </c>
      <c r="CI64" s="828">
        <v>56348.49</v>
      </c>
      <c r="CJ64" s="828">
        <v>14583.89</v>
      </c>
      <c r="CK64" s="828">
        <v>22024.47</v>
      </c>
      <c r="CL64" s="828">
        <v>5878.8</v>
      </c>
      <c r="CM64" s="828">
        <v>12871.64</v>
      </c>
      <c r="CN64" s="828">
        <v>22174.14</v>
      </c>
      <c r="CO64" s="828">
        <v>17894.63</v>
      </c>
      <c r="CP64" s="828">
        <v>9444.83</v>
      </c>
      <c r="CQ64" s="828">
        <v>10837.01</v>
      </c>
      <c r="CR64" s="828">
        <v>6220.98</v>
      </c>
      <c r="CS64" s="828">
        <v>31861.59</v>
      </c>
      <c r="CT64" s="828">
        <v>12307.32</v>
      </c>
      <c r="CU64" s="828">
        <v>28605.98</v>
      </c>
      <c r="CV64" s="828">
        <v>20784.5</v>
      </c>
      <c r="CW64" s="828">
        <v>9345.02</v>
      </c>
      <c r="CX64" s="828">
        <v>10819.33</v>
      </c>
      <c r="CY64" s="828"/>
      <c r="CZ64" s="828">
        <v>33175.85</v>
      </c>
      <c r="DA64" s="828">
        <v>31796.3</v>
      </c>
      <c r="DB64" s="828">
        <v>3738.83</v>
      </c>
      <c r="DC64" s="828">
        <v>17565.55</v>
      </c>
      <c r="DD64" s="828">
        <v>17437.13</v>
      </c>
      <c r="DE64" s="828">
        <v>8592.42</v>
      </c>
      <c r="DF64" s="828">
        <v>10044.64</v>
      </c>
      <c r="DG64" s="828">
        <v>19421.46</v>
      </c>
      <c r="DH64" s="828">
        <v>17363.509999999998</v>
      </c>
      <c r="DI64" s="828">
        <v>28599.15</v>
      </c>
      <c r="DJ64" s="828">
        <v>19487.2</v>
      </c>
      <c r="DK64" s="828">
        <v>16097.09</v>
      </c>
      <c r="DL64" s="828">
        <v>10958.06</v>
      </c>
      <c r="DM64" s="828">
        <v>11452.86</v>
      </c>
      <c r="DN64" s="828"/>
      <c r="DO64" s="828">
        <v>12951.82</v>
      </c>
      <c r="DP64" s="828">
        <v>42863.44</v>
      </c>
      <c r="DQ64" s="828">
        <v>43344.06</v>
      </c>
      <c r="DR64" s="828"/>
      <c r="DS64" s="828">
        <v>40023</v>
      </c>
      <c r="DT64" s="829"/>
      <c r="DU64" s="828">
        <v>41430.86</v>
      </c>
      <c r="DV64" s="829">
        <v>30835.16</v>
      </c>
      <c r="DW64" s="828">
        <v>37382.76</v>
      </c>
      <c r="DX64" s="828">
        <v>6441.42</v>
      </c>
      <c r="DY64" s="828">
        <v>19493.02</v>
      </c>
      <c r="DZ64" s="829"/>
      <c r="EA64" s="829">
        <v>35893.4</v>
      </c>
      <c r="EB64" s="829"/>
      <c r="EC64" s="828"/>
      <c r="ED64" s="829"/>
      <c r="EE64" s="829">
        <v>133570.31</v>
      </c>
      <c r="EF64" s="829">
        <v>13125.1</v>
      </c>
      <c r="EG64" s="828">
        <v>25424.45</v>
      </c>
      <c r="EH64" s="828">
        <v>17478.84</v>
      </c>
      <c r="EI64" s="828">
        <v>20716.53</v>
      </c>
      <c r="EJ64" s="828"/>
      <c r="EK64" s="828"/>
      <c r="EL64" s="829">
        <v>77103.5</v>
      </c>
      <c r="EM64" s="829">
        <v>44216.59</v>
      </c>
      <c r="EN64" s="828"/>
      <c r="EO64" s="828"/>
      <c r="EP64" s="828">
        <v>42523.55</v>
      </c>
      <c r="EQ64" s="829"/>
      <c r="ER64" s="829"/>
      <c r="ES64" s="828"/>
      <c r="ET64" s="829">
        <v>88449.98</v>
      </c>
      <c r="EU64" s="829">
        <v>66982.100000000006</v>
      </c>
      <c r="EV64" s="828">
        <v>61604.61</v>
      </c>
      <c r="EW64" s="828">
        <v>71853.36</v>
      </c>
      <c r="EX64" s="828">
        <v>48429.53</v>
      </c>
      <c r="EY64" s="828"/>
      <c r="EZ64" s="831">
        <f t="shared" si="0"/>
        <v>3286322.7099999981</v>
      </c>
    </row>
    <row r="65" spans="1:156" x14ac:dyDescent="0.25">
      <c r="A65">
        <v>61</v>
      </c>
      <c r="B65" s="826">
        <v>17899</v>
      </c>
      <c r="C65" s="877"/>
      <c r="D65" s="829"/>
      <c r="E65" s="828">
        <v>156.44</v>
      </c>
      <c r="F65" s="828">
        <v>34589.81</v>
      </c>
      <c r="G65" s="828">
        <v>21052.18</v>
      </c>
      <c r="H65" s="828"/>
      <c r="I65" s="828">
        <v>46477.82</v>
      </c>
      <c r="J65" s="828">
        <v>40043.620000000003</v>
      </c>
      <c r="K65" s="828">
        <v>27905.040000000001</v>
      </c>
      <c r="L65" s="828">
        <v>27908.41</v>
      </c>
      <c r="M65" s="828">
        <v>32691.56</v>
      </c>
      <c r="N65" s="828">
        <v>19764.759999999998</v>
      </c>
      <c r="O65" s="828">
        <v>68691.16</v>
      </c>
      <c r="P65" s="828">
        <v>46946.18</v>
      </c>
      <c r="Q65" s="828">
        <v>25796.560000000001</v>
      </c>
      <c r="R65" s="828">
        <v>27938.37</v>
      </c>
      <c r="S65" s="828">
        <v>46927.75</v>
      </c>
      <c r="T65" s="828">
        <v>23895.9</v>
      </c>
      <c r="U65" s="828">
        <v>39839.69</v>
      </c>
      <c r="V65" s="828">
        <v>49781.97</v>
      </c>
      <c r="W65" s="828">
        <v>22653.39</v>
      </c>
      <c r="X65" s="828">
        <v>16423.45</v>
      </c>
      <c r="Y65" s="828">
        <v>28712.639999999999</v>
      </c>
      <c r="Z65" s="828">
        <v>31.64</v>
      </c>
      <c r="AA65" s="828">
        <v>30596.89</v>
      </c>
      <c r="AB65" s="828">
        <v>34749.75</v>
      </c>
      <c r="AC65" s="828">
        <v>38958.79</v>
      </c>
      <c r="AD65" s="828">
        <v>55508.639999999999</v>
      </c>
      <c r="AE65" s="828">
        <v>33833.629999999997</v>
      </c>
      <c r="AF65" s="828">
        <v>40911.54</v>
      </c>
      <c r="AG65" s="828">
        <v>2179.4899999999998</v>
      </c>
      <c r="AH65" s="828">
        <v>94168.13</v>
      </c>
      <c r="AI65" s="828">
        <v>62649.13</v>
      </c>
      <c r="AJ65" s="828">
        <v>28226.7</v>
      </c>
      <c r="AK65" s="828">
        <v>37094.97</v>
      </c>
      <c r="AL65" s="828">
        <v>52764.25</v>
      </c>
      <c r="AM65" s="828">
        <v>73081.02</v>
      </c>
      <c r="AN65" s="828">
        <v>68782.36</v>
      </c>
      <c r="AO65" s="828">
        <v>33747.65</v>
      </c>
      <c r="AP65" s="828">
        <v>20513.599999999999</v>
      </c>
      <c r="AQ65" s="828">
        <v>89043.520000000004</v>
      </c>
      <c r="AR65" s="828">
        <v>45526.14</v>
      </c>
      <c r="AS65" s="828">
        <v>73888.09</v>
      </c>
      <c r="AT65" s="828">
        <v>76968.7</v>
      </c>
      <c r="AU65" s="828">
        <v>39920.18</v>
      </c>
      <c r="AV65" s="828">
        <v>54470.11</v>
      </c>
      <c r="AW65" s="828">
        <v>31390.15</v>
      </c>
      <c r="AX65" s="828">
        <v>40247.89</v>
      </c>
      <c r="AY65" s="828">
        <v>88551.34</v>
      </c>
      <c r="AZ65" s="828">
        <v>80063.69</v>
      </c>
      <c r="BA65" s="828">
        <v>65770.12</v>
      </c>
      <c r="BB65" s="828">
        <v>61055.28</v>
      </c>
      <c r="BC65" s="828">
        <v>44246.8</v>
      </c>
      <c r="BD65" s="828">
        <v>39250.559999999998</v>
      </c>
      <c r="BE65" s="828">
        <v>42814.59</v>
      </c>
      <c r="BF65" s="828">
        <v>95031.12</v>
      </c>
      <c r="BG65" s="828">
        <v>49340.85</v>
      </c>
      <c r="BH65" s="828">
        <v>39380.26</v>
      </c>
      <c r="BI65" s="828">
        <v>52728.31</v>
      </c>
      <c r="BJ65" s="828">
        <v>59777.54</v>
      </c>
      <c r="BK65" s="828">
        <v>45425.32</v>
      </c>
      <c r="BL65" s="828">
        <v>53230.33</v>
      </c>
      <c r="BM65" s="828">
        <v>81301.7</v>
      </c>
      <c r="BN65" s="828">
        <v>33666.230000000003</v>
      </c>
      <c r="BO65" s="828">
        <v>80864.42</v>
      </c>
      <c r="BP65" s="828">
        <v>19448.77</v>
      </c>
      <c r="BQ65" s="828">
        <v>58418.400000000001</v>
      </c>
      <c r="BR65" s="828">
        <v>46741.91</v>
      </c>
      <c r="BS65" s="828">
        <v>34437.82</v>
      </c>
      <c r="BT65" s="828">
        <v>87266.17</v>
      </c>
      <c r="BU65" s="828">
        <v>103533.13</v>
      </c>
      <c r="BV65" s="828">
        <v>56052.24</v>
      </c>
      <c r="BW65" s="828">
        <v>46998.29</v>
      </c>
      <c r="BX65" s="828">
        <v>69167.210000000006</v>
      </c>
      <c r="BY65" s="828">
        <v>53291.83</v>
      </c>
      <c r="BZ65" s="828">
        <v>44855.4</v>
      </c>
      <c r="CA65" s="828">
        <v>38208.53</v>
      </c>
      <c r="CB65" s="828">
        <v>23578.95</v>
      </c>
      <c r="CC65" s="828">
        <v>12760.78</v>
      </c>
      <c r="CD65" s="828">
        <v>49881.71</v>
      </c>
      <c r="CE65" s="828">
        <v>70298.37</v>
      </c>
      <c r="CF65" s="828">
        <v>37731.61</v>
      </c>
      <c r="CG65" s="828">
        <v>24783.9</v>
      </c>
      <c r="CH65" s="828">
        <v>139566.39000000001</v>
      </c>
      <c r="CI65" s="828">
        <v>127923.95</v>
      </c>
      <c r="CJ65" s="828">
        <v>32613.18</v>
      </c>
      <c r="CK65" s="828">
        <v>54324.99</v>
      </c>
      <c r="CL65" s="828">
        <v>13671.19</v>
      </c>
      <c r="CM65" s="828">
        <v>28027.39</v>
      </c>
      <c r="CN65" s="828">
        <v>46479.19</v>
      </c>
      <c r="CO65" s="828">
        <v>39727.81</v>
      </c>
      <c r="CP65" s="828">
        <v>26344.03</v>
      </c>
      <c r="CQ65" s="828">
        <v>25121.53</v>
      </c>
      <c r="CR65" s="828">
        <v>12975.7</v>
      </c>
      <c r="CS65" s="828">
        <v>73096.740000000005</v>
      </c>
      <c r="CT65" s="828">
        <v>25597.98</v>
      </c>
      <c r="CU65" s="828">
        <v>57818.05</v>
      </c>
      <c r="CV65" s="828">
        <v>52156.27</v>
      </c>
      <c r="CW65" s="828">
        <v>13709.06</v>
      </c>
      <c r="CX65" s="828">
        <v>27426.13</v>
      </c>
      <c r="CY65" s="828"/>
      <c r="CZ65" s="828">
        <v>65566.149999999994</v>
      </c>
      <c r="DA65" s="828">
        <v>75224.91</v>
      </c>
      <c r="DB65" s="828">
        <v>15510.34</v>
      </c>
      <c r="DC65" s="828">
        <v>44296.34</v>
      </c>
      <c r="DD65" s="828">
        <v>40471.599999999999</v>
      </c>
      <c r="DE65" s="828">
        <v>20045.48</v>
      </c>
      <c r="DF65" s="828">
        <v>21053.19</v>
      </c>
      <c r="DG65" s="828">
        <v>40256.9</v>
      </c>
      <c r="DH65" s="828">
        <v>37824.6</v>
      </c>
      <c r="DI65" s="828">
        <v>53802.06</v>
      </c>
      <c r="DJ65" s="828">
        <v>43146.71</v>
      </c>
      <c r="DK65" s="828">
        <v>34726.29</v>
      </c>
      <c r="DL65" s="828">
        <v>21673.93</v>
      </c>
      <c r="DM65" s="828">
        <v>20093.39</v>
      </c>
      <c r="DN65" s="828"/>
      <c r="DO65" s="828">
        <v>27384.83</v>
      </c>
      <c r="DP65" s="828">
        <v>79509.19</v>
      </c>
      <c r="DQ65" s="828">
        <v>82116.83</v>
      </c>
      <c r="DR65" s="828"/>
      <c r="DS65" s="828">
        <v>72181.56</v>
      </c>
      <c r="DT65" s="829"/>
      <c r="DU65" s="828">
        <v>75561.72</v>
      </c>
      <c r="DV65" s="829">
        <v>61089.25</v>
      </c>
      <c r="DW65" s="828">
        <v>79217.679999999993</v>
      </c>
      <c r="DX65" s="828">
        <v>34555.72</v>
      </c>
      <c r="DY65" s="828">
        <v>44756.84</v>
      </c>
      <c r="DZ65" s="828"/>
      <c r="EA65" s="828">
        <v>64240.09</v>
      </c>
      <c r="EB65" s="829"/>
      <c r="EC65" s="828"/>
      <c r="ED65" s="829"/>
      <c r="EE65" s="829">
        <v>283147.13</v>
      </c>
      <c r="EF65" s="829">
        <v>25649.4</v>
      </c>
      <c r="EG65" s="828">
        <v>44898.62</v>
      </c>
      <c r="EH65" s="828">
        <v>34139.53</v>
      </c>
      <c r="EI65" s="828">
        <v>38612.550000000003</v>
      </c>
      <c r="EJ65" s="828"/>
      <c r="EK65" s="828"/>
      <c r="EL65" s="829">
        <v>182894.92</v>
      </c>
      <c r="EM65" s="829">
        <v>81736.89</v>
      </c>
      <c r="EN65" s="828"/>
      <c r="EO65" s="828"/>
      <c r="EP65" s="828">
        <v>100032.69</v>
      </c>
      <c r="EQ65" s="829"/>
      <c r="ER65" s="829"/>
      <c r="ES65" s="828"/>
      <c r="ET65" s="829">
        <v>201976.51</v>
      </c>
      <c r="EU65" s="829">
        <v>147124.43</v>
      </c>
      <c r="EV65" s="828">
        <v>130647.65</v>
      </c>
      <c r="EW65" s="828">
        <v>178024.34</v>
      </c>
      <c r="EX65" s="828">
        <v>92197.759999999995</v>
      </c>
      <c r="EY65" s="828"/>
      <c r="EZ65" s="831">
        <f t="shared" si="0"/>
        <v>7189370.7399999984</v>
      </c>
    </row>
    <row r="66" spans="1:156" x14ac:dyDescent="0.25">
      <c r="A66">
        <v>62</v>
      </c>
      <c r="B66" s="826">
        <v>18199</v>
      </c>
      <c r="C66" s="877"/>
      <c r="D66" s="829">
        <v>1696.02</v>
      </c>
      <c r="E66" s="828">
        <v>1767.85</v>
      </c>
      <c r="F66" s="828">
        <v>2592.29</v>
      </c>
      <c r="G66" s="828">
        <v>3797.26</v>
      </c>
      <c r="H66" s="829">
        <v>3384.34</v>
      </c>
      <c r="I66" s="828">
        <v>5095.67</v>
      </c>
      <c r="J66" s="828">
        <v>6645.14</v>
      </c>
      <c r="K66" s="828">
        <v>3949.51</v>
      </c>
      <c r="L66" s="828">
        <v>4128.96</v>
      </c>
      <c r="M66" s="828">
        <v>5510.98</v>
      </c>
      <c r="N66" s="828"/>
      <c r="O66" s="828"/>
      <c r="P66" s="828"/>
      <c r="Q66" s="828">
        <v>5522.09</v>
      </c>
      <c r="R66" s="828">
        <v>5557.43</v>
      </c>
      <c r="S66" s="828">
        <v>5396.61</v>
      </c>
      <c r="T66" s="828">
        <v>3483.23</v>
      </c>
      <c r="U66" s="828">
        <v>7220.36</v>
      </c>
      <c r="V66" s="828">
        <v>5496.55</v>
      </c>
      <c r="W66" s="828">
        <v>5306.95</v>
      </c>
      <c r="X66" s="828"/>
      <c r="Y66" s="828"/>
      <c r="Z66" s="828"/>
      <c r="AA66" s="828"/>
      <c r="AB66" s="828"/>
      <c r="AC66" s="828"/>
      <c r="AD66" s="828"/>
      <c r="AE66" s="828"/>
      <c r="AF66" s="828"/>
      <c r="AG66" s="828"/>
      <c r="AH66" s="828">
        <v>7862.08</v>
      </c>
      <c r="AI66" s="828">
        <v>11930.02</v>
      </c>
      <c r="AJ66" s="828">
        <v>4472.72</v>
      </c>
      <c r="AK66" s="828">
        <v>5233.18</v>
      </c>
      <c r="AL66" s="828">
        <v>5519.83</v>
      </c>
      <c r="AM66" s="828">
        <v>7544.8</v>
      </c>
      <c r="AN66" s="828">
        <v>7089.42</v>
      </c>
      <c r="AO66" s="828">
        <v>3420.5</v>
      </c>
      <c r="AP66" s="828">
        <v>3055.13</v>
      </c>
      <c r="AQ66" s="828">
        <v>12231.88</v>
      </c>
      <c r="AR66" s="828"/>
      <c r="AS66" s="828">
        <v>8759.15</v>
      </c>
      <c r="AT66" s="828">
        <v>8206.2800000000007</v>
      </c>
      <c r="AU66" s="828">
        <v>7877.77</v>
      </c>
      <c r="AV66" s="828">
        <v>6388.16</v>
      </c>
      <c r="AW66" s="828">
        <v>5011.25</v>
      </c>
      <c r="AX66" s="828">
        <v>6296.56</v>
      </c>
      <c r="AY66" s="828">
        <v>10398.19</v>
      </c>
      <c r="AZ66" s="828">
        <v>10296.200000000001</v>
      </c>
      <c r="BA66" s="828">
        <v>6776.25</v>
      </c>
      <c r="BB66" s="828">
        <v>8095.58</v>
      </c>
      <c r="BC66" s="828">
        <v>6868.47</v>
      </c>
      <c r="BD66" s="828"/>
      <c r="BE66" s="828">
        <v>5988.7</v>
      </c>
      <c r="BF66" s="828">
        <v>11040.34</v>
      </c>
      <c r="BG66" s="828">
        <v>6741.13</v>
      </c>
      <c r="BH66" s="828">
        <v>4059.59</v>
      </c>
      <c r="BI66" s="828">
        <v>7441.97</v>
      </c>
      <c r="BJ66" s="828">
        <v>6322.54</v>
      </c>
      <c r="BK66" s="828">
        <v>5726.34</v>
      </c>
      <c r="BL66" s="828">
        <v>8107.32</v>
      </c>
      <c r="BM66" s="828">
        <v>7073.22</v>
      </c>
      <c r="BN66" s="828">
        <v>3917.26</v>
      </c>
      <c r="BO66" s="828">
        <v>10067.969999999999</v>
      </c>
      <c r="BP66" s="828"/>
      <c r="BQ66" s="828">
        <v>7486.43</v>
      </c>
      <c r="BR66" s="828">
        <v>6915.26</v>
      </c>
      <c r="BS66" s="828">
        <v>5655.17</v>
      </c>
      <c r="BT66" s="828">
        <v>8777.15</v>
      </c>
      <c r="BU66" s="828">
        <v>8165.58</v>
      </c>
      <c r="BV66" s="828">
        <v>6915.91</v>
      </c>
      <c r="BW66" s="828">
        <v>5730.25</v>
      </c>
      <c r="BX66" s="828">
        <v>9844.32</v>
      </c>
      <c r="BY66" s="828">
        <v>5516.09</v>
      </c>
      <c r="BZ66" s="828"/>
      <c r="CA66" s="828"/>
      <c r="CB66" s="828"/>
      <c r="CC66" s="828"/>
      <c r="CD66" s="828">
        <v>8387.68</v>
      </c>
      <c r="CE66" s="828">
        <v>8924.43</v>
      </c>
      <c r="CF66" s="828">
        <v>4933.1099999999997</v>
      </c>
      <c r="CG66" s="828">
        <v>3321.55</v>
      </c>
      <c r="CH66" s="828"/>
      <c r="CI66" s="828"/>
      <c r="CJ66" s="828"/>
      <c r="CK66" s="828"/>
      <c r="CL66" s="828"/>
      <c r="CM66" s="828"/>
      <c r="CN66" s="828"/>
      <c r="CO66" s="828"/>
      <c r="CP66" s="828"/>
      <c r="CQ66" s="828"/>
      <c r="CR66" s="828"/>
      <c r="CS66" s="828"/>
      <c r="CT66" s="828"/>
      <c r="CU66" s="828"/>
      <c r="CV66" s="828"/>
      <c r="CW66" s="828"/>
      <c r="CX66" s="828"/>
      <c r="CY66" s="828"/>
      <c r="CZ66" s="828"/>
      <c r="DA66" s="828"/>
      <c r="DB66" s="828"/>
      <c r="DC66" s="828"/>
      <c r="DD66" s="828"/>
      <c r="DE66" s="828"/>
      <c r="DF66" s="828"/>
      <c r="DG66" s="828"/>
      <c r="DH66" s="828"/>
      <c r="DI66" s="828"/>
      <c r="DJ66" s="828"/>
      <c r="DK66" s="828"/>
      <c r="DL66" s="828"/>
      <c r="DM66" s="828"/>
      <c r="DN66" s="828"/>
      <c r="DO66" s="828">
        <v>28469.49</v>
      </c>
      <c r="DP66" s="828">
        <v>23839.56</v>
      </c>
      <c r="DQ66" s="828">
        <v>21172.39</v>
      </c>
      <c r="DR66" s="828"/>
      <c r="DS66" s="828">
        <v>5184</v>
      </c>
      <c r="DT66" s="829">
        <v>7827</v>
      </c>
      <c r="DU66" s="828">
        <v>9219</v>
      </c>
      <c r="DV66" s="829">
        <v>10292</v>
      </c>
      <c r="DW66" s="828">
        <v>13790</v>
      </c>
      <c r="DX66" s="828">
        <v>4964</v>
      </c>
      <c r="DY66" s="828">
        <v>7577</v>
      </c>
      <c r="DZ66" s="828"/>
      <c r="EA66" s="828">
        <v>7438</v>
      </c>
      <c r="EB66" s="829"/>
      <c r="EC66" s="828"/>
      <c r="ED66" s="829"/>
      <c r="EE66" s="829">
        <v>17505.75</v>
      </c>
      <c r="EF66" s="829">
        <v>4089.95</v>
      </c>
      <c r="EG66" s="828">
        <v>3648.66</v>
      </c>
      <c r="EH66" s="828">
        <v>4010.34</v>
      </c>
      <c r="EI66" s="828">
        <v>4671.6899999999996</v>
      </c>
      <c r="EJ66" s="828"/>
      <c r="EK66" s="828"/>
      <c r="EL66" s="829">
        <v>14621.26</v>
      </c>
      <c r="EM66" s="829">
        <v>8262.0400000000009</v>
      </c>
      <c r="EN66" s="828"/>
      <c r="EO66" s="828"/>
      <c r="EP66" s="828">
        <v>9970.2000000000007</v>
      </c>
      <c r="EQ66" s="829"/>
      <c r="ER66" s="829"/>
      <c r="ES66" s="828"/>
      <c r="ET66" s="829">
        <v>11811.34</v>
      </c>
      <c r="EU66" s="829">
        <v>10759.61</v>
      </c>
      <c r="EV66" s="828">
        <v>11121.8</v>
      </c>
      <c r="EW66" s="828">
        <v>11149.91</v>
      </c>
      <c r="EX66" s="828">
        <v>10247.540000000001</v>
      </c>
      <c r="EY66" s="828"/>
      <c r="EZ66" s="831">
        <f t="shared" si="0"/>
        <v>658586.49999999988</v>
      </c>
    </row>
    <row r="67" spans="1:156" x14ac:dyDescent="0.25">
      <c r="A67">
        <v>63</v>
      </c>
      <c r="B67" s="826">
        <v>19199</v>
      </c>
      <c r="C67" s="877"/>
      <c r="D67" s="828"/>
      <c r="E67" s="828"/>
      <c r="F67" s="828"/>
      <c r="G67" s="828"/>
      <c r="H67" s="828"/>
      <c r="I67" s="828"/>
      <c r="J67" s="828"/>
      <c r="K67" s="828"/>
      <c r="L67" s="828"/>
      <c r="M67" s="828"/>
      <c r="N67" s="829"/>
      <c r="O67" s="829"/>
      <c r="P67" s="829"/>
      <c r="Q67" s="828"/>
      <c r="R67" s="828"/>
      <c r="S67" s="828"/>
      <c r="T67" s="828"/>
      <c r="U67" s="828"/>
      <c r="V67" s="828"/>
      <c r="W67" s="828"/>
      <c r="X67" s="829"/>
      <c r="Y67" s="829"/>
      <c r="Z67" s="829"/>
      <c r="AA67" s="829"/>
      <c r="AB67" s="829"/>
      <c r="AC67" s="829"/>
      <c r="AD67" s="829"/>
      <c r="AE67" s="829"/>
      <c r="AF67" s="829"/>
      <c r="AG67" s="829"/>
      <c r="AH67" s="828"/>
      <c r="AI67" s="828"/>
      <c r="AJ67" s="828"/>
      <c r="AK67" s="828"/>
      <c r="AL67" s="828"/>
      <c r="AM67" s="828"/>
      <c r="AN67" s="828"/>
      <c r="AO67" s="828"/>
      <c r="AP67" s="828"/>
      <c r="AQ67" s="828"/>
      <c r="AR67" s="829"/>
      <c r="AS67" s="828"/>
      <c r="AT67" s="828"/>
      <c r="AU67" s="828"/>
      <c r="AV67" s="828"/>
      <c r="AW67" s="828"/>
      <c r="AX67" s="828"/>
      <c r="AY67" s="828"/>
      <c r="AZ67" s="828"/>
      <c r="BA67" s="828"/>
      <c r="BB67" s="828"/>
      <c r="BC67" s="828"/>
      <c r="BD67" s="829"/>
      <c r="BE67" s="828"/>
      <c r="BF67" s="828"/>
      <c r="BG67" s="828"/>
      <c r="BH67" s="828"/>
      <c r="BI67" s="828"/>
      <c r="BJ67" s="828"/>
      <c r="BK67" s="828"/>
      <c r="BL67" s="828"/>
      <c r="BM67" s="828"/>
      <c r="BN67" s="828"/>
      <c r="BO67" s="828"/>
      <c r="BP67" s="829"/>
      <c r="BQ67" s="828"/>
      <c r="BR67" s="828"/>
      <c r="BS67" s="828"/>
      <c r="BT67" s="828"/>
      <c r="BU67" s="828"/>
      <c r="BV67" s="828"/>
      <c r="BW67" s="828"/>
      <c r="BX67" s="828"/>
      <c r="BY67" s="828"/>
      <c r="BZ67" s="829"/>
      <c r="CA67" s="829"/>
      <c r="CB67" s="829"/>
      <c r="CC67" s="829"/>
      <c r="CD67" s="828"/>
      <c r="CE67" s="828"/>
      <c r="CF67" s="828"/>
      <c r="CG67" s="828"/>
      <c r="CH67" s="829"/>
      <c r="CI67" s="829"/>
      <c r="CJ67" s="829"/>
      <c r="CK67" s="829"/>
      <c r="CL67" s="829"/>
      <c r="CM67" s="829"/>
      <c r="CN67" s="829"/>
      <c r="CO67" s="829"/>
      <c r="CP67" s="829"/>
      <c r="CQ67" s="829"/>
      <c r="CR67" s="829"/>
      <c r="CS67" s="829"/>
      <c r="CT67" s="829"/>
      <c r="CU67" s="829"/>
      <c r="CV67" s="829"/>
      <c r="CW67" s="829"/>
      <c r="CX67" s="829"/>
      <c r="CY67" s="829"/>
      <c r="CZ67" s="829"/>
      <c r="DA67" s="829"/>
      <c r="DB67" s="829"/>
      <c r="DC67" s="829"/>
      <c r="DD67" s="829"/>
      <c r="DE67" s="829"/>
      <c r="DF67" s="829"/>
      <c r="DG67" s="829"/>
      <c r="DH67" s="829"/>
      <c r="DI67" s="829"/>
      <c r="DJ67" s="829"/>
      <c r="DK67" s="829"/>
      <c r="DL67" s="829"/>
      <c r="DM67" s="829"/>
      <c r="DN67" s="829"/>
      <c r="DO67" s="828"/>
      <c r="DP67" s="828"/>
      <c r="DQ67" s="828"/>
      <c r="DR67" s="828"/>
      <c r="DS67" s="828"/>
      <c r="DT67" s="829"/>
      <c r="DU67" s="828"/>
      <c r="DV67" s="828"/>
      <c r="DW67" s="828"/>
      <c r="DX67" s="828"/>
      <c r="DY67" s="828"/>
      <c r="DZ67" s="828"/>
      <c r="EA67" s="828"/>
      <c r="EB67" s="829"/>
      <c r="EC67" s="828"/>
      <c r="ED67" s="829"/>
      <c r="EE67" s="829"/>
      <c r="EF67" s="829"/>
      <c r="EG67" s="828"/>
      <c r="EH67" s="828"/>
      <c r="EI67" s="828"/>
      <c r="EJ67" s="828"/>
      <c r="EK67" s="828">
        <v>413.33</v>
      </c>
      <c r="EL67" s="829"/>
      <c r="EM67" s="829"/>
      <c r="EN67" s="828"/>
      <c r="EO67" s="828"/>
      <c r="EP67" s="828"/>
      <c r="EQ67" s="829">
        <v>351053</v>
      </c>
      <c r="ER67" s="829"/>
      <c r="ES67" s="828"/>
      <c r="ET67" s="829"/>
      <c r="EU67" s="829"/>
      <c r="EV67" s="828"/>
      <c r="EW67" s="828"/>
      <c r="EX67" s="828"/>
      <c r="EY67" s="828"/>
      <c r="EZ67" s="831">
        <f t="shared" si="0"/>
        <v>351466.33</v>
      </c>
    </row>
    <row r="68" spans="1:156" x14ac:dyDescent="0.25">
      <c r="A68">
        <v>64</v>
      </c>
      <c r="B68" s="826">
        <v>19199</v>
      </c>
      <c r="C68" s="877">
        <v>19299</v>
      </c>
      <c r="D68" s="829"/>
      <c r="E68" s="829"/>
      <c r="F68" s="829"/>
      <c r="G68" s="829"/>
      <c r="H68" s="829"/>
      <c r="I68" s="829"/>
      <c r="J68" s="829"/>
      <c r="K68" s="829"/>
      <c r="L68" s="829"/>
      <c r="M68" s="829"/>
      <c r="N68" s="829"/>
      <c r="O68" s="829"/>
      <c r="P68" s="829"/>
      <c r="Q68" s="829"/>
      <c r="R68" s="829"/>
      <c r="S68" s="829"/>
      <c r="T68" s="829"/>
      <c r="U68" s="829"/>
      <c r="V68" s="829"/>
      <c r="W68" s="829"/>
      <c r="X68" s="829"/>
      <c r="Y68" s="829"/>
      <c r="Z68" s="829"/>
      <c r="AA68" s="829"/>
      <c r="AB68" s="829"/>
      <c r="AC68" s="829"/>
      <c r="AD68" s="829"/>
      <c r="AE68" s="829"/>
      <c r="AF68" s="829"/>
      <c r="AG68" s="829"/>
      <c r="AH68" s="829"/>
      <c r="AI68" s="829"/>
      <c r="AJ68" s="829"/>
      <c r="AK68" s="829"/>
      <c r="AL68" s="829"/>
      <c r="AM68" s="829"/>
      <c r="AN68" s="829"/>
      <c r="AO68" s="829"/>
      <c r="AP68" s="829"/>
      <c r="AQ68" s="829"/>
      <c r="AR68" s="829"/>
      <c r="AS68" s="829"/>
      <c r="AT68" s="829"/>
      <c r="AU68" s="829"/>
      <c r="AV68" s="829"/>
      <c r="AW68" s="829"/>
      <c r="AX68" s="829"/>
      <c r="AY68" s="829"/>
      <c r="AZ68" s="829"/>
      <c r="BA68" s="829"/>
      <c r="BB68" s="829"/>
      <c r="BC68" s="829"/>
      <c r="BD68" s="829"/>
      <c r="BE68" s="829"/>
      <c r="BF68" s="829"/>
      <c r="BG68" s="829"/>
      <c r="BH68" s="829"/>
      <c r="BI68" s="829"/>
      <c r="BJ68" s="829"/>
      <c r="BK68" s="829"/>
      <c r="BL68" s="829"/>
      <c r="BM68" s="829"/>
      <c r="BN68" s="829"/>
      <c r="BO68" s="829"/>
      <c r="BP68" s="829"/>
      <c r="BQ68" s="829"/>
      <c r="BR68" s="829"/>
      <c r="BS68" s="829"/>
      <c r="BT68" s="829"/>
      <c r="BU68" s="829"/>
      <c r="BV68" s="829"/>
      <c r="BW68" s="829"/>
      <c r="BX68" s="829"/>
      <c r="BY68" s="829"/>
      <c r="BZ68" s="829"/>
      <c r="CA68" s="829"/>
      <c r="CB68" s="829"/>
      <c r="CC68" s="829"/>
      <c r="CD68" s="829"/>
      <c r="CE68" s="829"/>
      <c r="CF68" s="829"/>
      <c r="CG68" s="829"/>
      <c r="CH68" s="829"/>
      <c r="CI68" s="829"/>
      <c r="CJ68" s="829"/>
      <c r="CK68" s="829"/>
      <c r="CL68" s="829"/>
      <c r="CM68" s="829"/>
      <c r="CN68" s="829"/>
      <c r="CO68" s="829"/>
      <c r="CP68" s="829"/>
      <c r="CQ68" s="829"/>
      <c r="CR68" s="829"/>
      <c r="CS68" s="829"/>
      <c r="CT68" s="829"/>
      <c r="CU68" s="829"/>
      <c r="CV68" s="829"/>
      <c r="CW68" s="829"/>
      <c r="CX68" s="829"/>
      <c r="CY68" s="829"/>
      <c r="CZ68" s="829"/>
      <c r="DA68" s="829"/>
      <c r="DB68" s="829"/>
      <c r="DC68" s="829"/>
      <c r="DD68" s="829"/>
      <c r="DE68" s="829"/>
      <c r="DF68" s="829"/>
      <c r="DG68" s="829"/>
      <c r="DH68" s="829"/>
      <c r="DI68" s="829"/>
      <c r="DJ68" s="829"/>
      <c r="DK68" s="829"/>
      <c r="DL68" s="829"/>
      <c r="DM68" s="829"/>
      <c r="DN68" s="829"/>
      <c r="DO68" s="829"/>
      <c r="DP68" s="828"/>
      <c r="DQ68" s="829"/>
      <c r="DR68" s="829"/>
      <c r="DS68" s="829"/>
      <c r="DT68" s="829"/>
      <c r="DU68" s="829"/>
      <c r="DV68" s="829"/>
      <c r="DW68" s="829"/>
      <c r="DX68" s="829"/>
      <c r="DY68" s="829"/>
      <c r="DZ68" s="829"/>
      <c r="EA68" s="829"/>
      <c r="EB68" s="829"/>
      <c r="EC68" s="829"/>
      <c r="ED68" s="829"/>
      <c r="EE68" s="829"/>
      <c r="EF68" s="829"/>
      <c r="EG68" s="829"/>
      <c r="EH68" s="829"/>
      <c r="EI68" s="829"/>
      <c r="EJ68" s="829"/>
      <c r="EK68" s="829"/>
      <c r="EL68" s="829"/>
      <c r="EM68" s="829"/>
      <c r="EN68" s="828"/>
      <c r="EO68" s="829"/>
      <c r="EP68" s="829"/>
      <c r="EQ68" s="829"/>
      <c r="ER68" s="829"/>
      <c r="ES68" s="829"/>
      <c r="ET68" s="829"/>
      <c r="EU68" s="829"/>
      <c r="EV68" s="829"/>
      <c r="EW68" s="829"/>
      <c r="EX68" s="829"/>
      <c r="EY68" s="829"/>
      <c r="EZ68" s="831">
        <f t="shared" si="0"/>
        <v>0</v>
      </c>
    </row>
    <row r="69" spans="1:156" x14ac:dyDescent="0.25">
      <c r="A69">
        <v>65</v>
      </c>
      <c r="B69" s="826">
        <v>19355</v>
      </c>
      <c r="C69" s="877"/>
      <c r="D69" s="829"/>
      <c r="E69" s="829"/>
      <c r="F69" s="829"/>
      <c r="G69" s="829"/>
      <c r="H69" s="829"/>
      <c r="I69" s="829"/>
      <c r="J69" s="829"/>
      <c r="K69" s="829"/>
      <c r="L69" s="829">
        <v>2237</v>
      </c>
      <c r="M69" s="829"/>
      <c r="N69" s="829">
        <v>3930</v>
      </c>
      <c r="O69" s="829"/>
      <c r="P69" s="829"/>
      <c r="Q69" s="829"/>
      <c r="R69" s="829"/>
      <c r="S69" s="829">
        <v>-1081.25</v>
      </c>
      <c r="T69" s="829"/>
      <c r="U69" s="829"/>
      <c r="V69" s="829"/>
      <c r="W69" s="829">
        <v>1877</v>
      </c>
      <c r="X69" s="829"/>
      <c r="Y69" s="829"/>
      <c r="Z69" s="829"/>
      <c r="AA69" s="829">
        <v>729</v>
      </c>
      <c r="AB69" s="829"/>
      <c r="AC69" s="829">
        <v>1608</v>
      </c>
      <c r="AD69" s="829">
        <v>215</v>
      </c>
      <c r="AE69" s="829"/>
      <c r="AF69" s="829"/>
      <c r="AG69" s="829">
        <v>621</v>
      </c>
      <c r="AH69" s="829"/>
      <c r="AI69" s="887">
        <v>2186</v>
      </c>
      <c r="AJ69" s="829"/>
      <c r="AK69" s="829"/>
      <c r="AL69" s="829">
        <v>871.25</v>
      </c>
      <c r="AM69" s="829">
        <v>744</v>
      </c>
      <c r="AN69" s="829"/>
      <c r="AO69" s="829"/>
      <c r="AP69" s="829">
        <v>2916</v>
      </c>
      <c r="AQ69" s="829">
        <v>2808</v>
      </c>
      <c r="AR69" s="829"/>
      <c r="AS69" s="829">
        <v>10</v>
      </c>
      <c r="AT69" s="829">
        <v>1701</v>
      </c>
      <c r="AU69" s="829"/>
      <c r="AV69" s="829"/>
      <c r="AW69" s="829"/>
      <c r="AX69" s="829"/>
      <c r="AY69" s="829">
        <v>720</v>
      </c>
      <c r="AZ69" s="829">
        <v>2916</v>
      </c>
      <c r="BA69" s="829"/>
      <c r="BB69" s="829"/>
      <c r="BC69" s="829">
        <v>2916</v>
      </c>
      <c r="BD69" s="829"/>
      <c r="BE69" s="829">
        <v>4718.41</v>
      </c>
      <c r="BF69" s="829"/>
      <c r="BG69" s="887"/>
      <c r="BH69" s="829"/>
      <c r="BI69" s="829">
        <v>3536</v>
      </c>
      <c r="BJ69" s="829"/>
      <c r="BK69" s="829"/>
      <c r="BL69" s="829">
        <v>-312</v>
      </c>
      <c r="BM69" s="829"/>
      <c r="BN69" s="829"/>
      <c r="BO69" s="829">
        <v>511.32</v>
      </c>
      <c r="BP69" s="829"/>
      <c r="BQ69" s="829">
        <v>250</v>
      </c>
      <c r="BR69" s="829">
        <v>560</v>
      </c>
      <c r="BS69" s="829"/>
      <c r="BT69" s="829">
        <v>2430</v>
      </c>
      <c r="BU69" s="829"/>
      <c r="BV69" s="829"/>
      <c r="BW69" s="829">
        <v>2310</v>
      </c>
      <c r="BX69" s="829"/>
      <c r="BY69" s="829"/>
      <c r="BZ69" s="829">
        <v>420</v>
      </c>
      <c r="CA69" s="829">
        <v>545</v>
      </c>
      <c r="CB69" s="829">
        <v>363</v>
      </c>
      <c r="CC69" s="829"/>
      <c r="CD69" s="829"/>
      <c r="CE69" s="829">
        <v>3936</v>
      </c>
      <c r="CF69" s="829"/>
      <c r="CG69" s="829"/>
      <c r="CH69" s="829">
        <v>9025</v>
      </c>
      <c r="CI69" s="829"/>
      <c r="CJ69" s="829"/>
      <c r="CK69" s="829"/>
      <c r="CL69" s="829"/>
      <c r="CM69" s="829">
        <v>480</v>
      </c>
      <c r="CN69" s="829">
        <v>1292</v>
      </c>
      <c r="CO69" s="829">
        <v>2976</v>
      </c>
      <c r="CP69" s="829">
        <v>140</v>
      </c>
      <c r="CQ69" s="829">
        <v>2727</v>
      </c>
      <c r="CR69" s="829">
        <v>1443</v>
      </c>
      <c r="CS69" s="829">
        <v>2916</v>
      </c>
      <c r="CT69" s="829"/>
      <c r="CU69" s="829"/>
      <c r="CV69" s="829">
        <v>240</v>
      </c>
      <c r="CW69" s="829">
        <v>785</v>
      </c>
      <c r="CX69" s="829"/>
      <c r="CY69" s="829"/>
      <c r="CZ69" s="829">
        <v>3869</v>
      </c>
      <c r="DA69" s="829">
        <v>2916</v>
      </c>
      <c r="DB69" s="829"/>
      <c r="DC69" s="829"/>
      <c r="DD69" s="829">
        <v>350</v>
      </c>
      <c r="DE69" s="829"/>
      <c r="DF69" s="829"/>
      <c r="DG69" s="829"/>
      <c r="DH69" s="829">
        <v>2829</v>
      </c>
      <c r="DI69" s="829"/>
      <c r="DJ69" s="829"/>
      <c r="DK69" s="829"/>
      <c r="DL69" s="829"/>
      <c r="DM69" s="829"/>
      <c r="DN69" s="829"/>
      <c r="DO69" s="829">
        <v>20427</v>
      </c>
      <c r="DP69" s="829">
        <v>7350</v>
      </c>
      <c r="DQ69" s="829">
        <v>7740</v>
      </c>
      <c r="DR69" s="829"/>
      <c r="DS69" s="829"/>
      <c r="DT69" s="829"/>
      <c r="DU69" s="829">
        <v>7898</v>
      </c>
      <c r="DV69" s="829">
        <v>4251</v>
      </c>
      <c r="DW69" s="829">
        <v>12775</v>
      </c>
      <c r="DX69" s="829"/>
      <c r="DY69" s="829"/>
      <c r="DZ69" s="829"/>
      <c r="EA69" s="829">
        <v>10796</v>
      </c>
      <c r="EB69" s="829"/>
      <c r="EC69" s="887"/>
      <c r="ED69" s="829">
        <v>11633</v>
      </c>
      <c r="EE69" s="829">
        <v>-95</v>
      </c>
      <c r="EF69" s="829"/>
      <c r="EG69" s="829"/>
      <c r="EH69" s="829"/>
      <c r="EI69" s="829"/>
      <c r="EJ69" s="829"/>
      <c r="EK69" s="887"/>
      <c r="EL69" s="829">
        <v>3523</v>
      </c>
      <c r="EM69" s="828">
        <v>3855</v>
      </c>
      <c r="EN69" s="829"/>
      <c r="EO69" s="829"/>
      <c r="EP69" s="829">
        <v>1269</v>
      </c>
      <c r="EQ69" s="829"/>
      <c r="ER69" s="829"/>
      <c r="ES69" s="887"/>
      <c r="ET69" s="829">
        <v>110</v>
      </c>
      <c r="EU69" s="829">
        <v>5022.0600000000004</v>
      </c>
      <c r="EV69" s="829">
        <v>1488</v>
      </c>
      <c r="EW69" s="829"/>
      <c r="EX69" s="829"/>
      <c r="EY69" s="829"/>
      <c r="EZ69" s="831">
        <f t="shared" si="0"/>
        <v>177221.79</v>
      </c>
    </row>
    <row r="70" spans="1:156" x14ac:dyDescent="0.25">
      <c r="A70">
        <v>66</v>
      </c>
      <c r="B70" s="826">
        <v>19356</v>
      </c>
      <c r="C70" s="877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  <c r="O70" s="829"/>
      <c r="P70" s="829"/>
      <c r="Q70" s="829"/>
      <c r="R70" s="829"/>
      <c r="S70" s="829"/>
      <c r="T70" s="829"/>
      <c r="U70" s="829"/>
      <c r="V70" s="829"/>
      <c r="W70" s="829"/>
      <c r="X70" s="829"/>
      <c r="Y70" s="829"/>
      <c r="Z70" s="829"/>
      <c r="AA70" s="829"/>
      <c r="AB70" s="829"/>
      <c r="AC70" s="829"/>
      <c r="AD70" s="829">
        <v>199.96</v>
      </c>
      <c r="AE70" s="829"/>
      <c r="AF70" s="829">
        <v>306.72000000000003</v>
      </c>
      <c r="AG70" s="829">
        <v>133.46</v>
      </c>
      <c r="AH70" s="829">
        <v>116.69</v>
      </c>
      <c r="AI70" s="829"/>
      <c r="AJ70" s="829">
        <v>750</v>
      </c>
      <c r="AK70" s="829"/>
      <c r="AL70" s="829"/>
      <c r="AM70" s="829">
        <v>500</v>
      </c>
      <c r="AN70" s="829"/>
      <c r="AO70" s="829"/>
      <c r="AP70" s="829"/>
      <c r="AQ70" s="829"/>
      <c r="AR70" s="829">
        <v>200.04</v>
      </c>
      <c r="AS70" s="829"/>
      <c r="AT70" s="829">
        <v>1875</v>
      </c>
      <c r="AU70" s="829">
        <v>850</v>
      </c>
      <c r="AV70" s="829">
        <v>270</v>
      </c>
      <c r="AW70" s="829"/>
      <c r="AX70" s="829"/>
      <c r="AY70" s="829"/>
      <c r="AZ70" s="829"/>
      <c r="BA70" s="829"/>
      <c r="BB70" s="829"/>
      <c r="BC70" s="829"/>
      <c r="BD70" s="829"/>
      <c r="BE70" s="829"/>
      <c r="BF70" s="829"/>
      <c r="BG70" s="829">
        <v>700</v>
      </c>
      <c r="BH70" s="829"/>
      <c r="BI70" s="829">
        <v>250.88</v>
      </c>
      <c r="BJ70" s="829"/>
      <c r="BK70" s="829"/>
      <c r="BL70" s="829"/>
      <c r="BM70" s="829"/>
      <c r="BN70" s="829"/>
      <c r="BO70" s="829"/>
      <c r="BP70" s="829"/>
      <c r="BQ70" s="829">
        <v>492.5</v>
      </c>
      <c r="BR70" s="829"/>
      <c r="BS70" s="829">
        <v>212.54</v>
      </c>
      <c r="BT70" s="829">
        <v>37.5</v>
      </c>
      <c r="BU70" s="829"/>
      <c r="BV70" s="829"/>
      <c r="BW70" s="829"/>
      <c r="BX70" s="829">
        <v>813.34</v>
      </c>
      <c r="BY70" s="829"/>
      <c r="BZ70" s="829"/>
      <c r="CA70" s="829"/>
      <c r="CB70" s="829"/>
      <c r="CC70" s="829"/>
      <c r="CD70" s="829"/>
      <c r="CE70" s="829"/>
      <c r="CF70" s="829"/>
      <c r="CG70" s="829"/>
      <c r="CH70" s="829">
        <v>1212.5999999999999</v>
      </c>
      <c r="CI70" s="829"/>
      <c r="CJ70" s="829"/>
      <c r="CK70" s="829"/>
      <c r="CL70" s="829"/>
      <c r="CM70" s="829">
        <v>140</v>
      </c>
      <c r="CN70" s="829"/>
      <c r="CO70" s="829"/>
      <c r="CP70" s="829">
        <v>549.99</v>
      </c>
      <c r="CQ70" s="829"/>
      <c r="CR70" s="829"/>
      <c r="CS70" s="829"/>
      <c r="CT70" s="829"/>
      <c r="CU70" s="829"/>
      <c r="CV70" s="829"/>
      <c r="CW70" s="829"/>
      <c r="CX70" s="829">
        <v>975</v>
      </c>
      <c r="CY70" s="829"/>
      <c r="CZ70" s="829"/>
      <c r="DA70" s="829">
        <v>2188.3000000000002</v>
      </c>
      <c r="DB70" s="829"/>
      <c r="DC70" s="829"/>
      <c r="DD70" s="829"/>
      <c r="DE70" s="829"/>
      <c r="DF70" s="829"/>
      <c r="DG70" s="829">
        <v>375</v>
      </c>
      <c r="DH70" s="829"/>
      <c r="DI70" s="829"/>
      <c r="DJ70" s="829"/>
      <c r="DK70" s="829"/>
      <c r="DL70" s="829"/>
      <c r="DM70" s="829"/>
      <c r="DN70" s="829"/>
      <c r="DO70" s="829">
        <v>3080</v>
      </c>
      <c r="DP70" s="829">
        <v>1628.36</v>
      </c>
      <c r="DQ70" s="829"/>
      <c r="DR70" s="829"/>
      <c r="DS70" s="829"/>
      <c r="DT70" s="829"/>
      <c r="DU70" s="829">
        <v>2015.02</v>
      </c>
      <c r="DV70" s="829">
        <v>337.5</v>
      </c>
      <c r="DW70" s="829">
        <v>2028.36</v>
      </c>
      <c r="DX70" s="829"/>
      <c r="DY70" s="829"/>
      <c r="DZ70" s="829"/>
      <c r="EA70" s="829">
        <v>1658.38</v>
      </c>
      <c r="EB70" s="829"/>
      <c r="EC70" s="829"/>
      <c r="ED70" s="829">
        <v>190.04</v>
      </c>
      <c r="EE70" s="829">
        <v>-199.04</v>
      </c>
      <c r="EF70" s="829">
        <v>458.32</v>
      </c>
      <c r="EG70" s="829"/>
      <c r="EH70" s="829">
        <v>1500</v>
      </c>
      <c r="EI70" s="829">
        <v>1550</v>
      </c>
      <c r="EJ70" s="829"/>
      <c r="EK70" s="829">
        <v>249.98</v>
      </c>
      <c r="EL70" s="829">
        <v>720.02</v>
      </c>
      <c r="EM70" s="829"/>
      <c r="EN70" s="829"/>
      <c r="EO70" s="829"/>
      <c r="EP70" s="829">
        <v>125</v>
      </c>
      <c r="EQ70" s="829"/>
      <c r="ER70" s="829"/>
      <c r="ES70" s="829"/>
      <c r="ET70" s="828">
        <v>1783.35</v>
      </c>
      <c r="EU70" s="829">
        <v>1250</v>
      </c>
      <c r="EV70" s="829"/>
      <c r="EW70" s="829">
        <v>1762.5</v>
      </c>
      <c r="EX70" s="829"/>
      <c r="EY70" s="829"/>
      <c r="EZ70" s="831">
        <f t="shared" ref="EZ70:EZ133" si="1">SUM(D70:EY70)</f>
        <v>33287.31</v>
      </c>
    </row>
    <row r="71" spans="1:156" x14ac:dyDescent="0.25">
      <c r="A71">
        <v>67</v>
      </c>
      <c r="B71" s="826">
        <v>19358</v>
      </c>
      <c r="C71" s="877"/>
      <c r="D71" s="829"/>
      <c r="E71" s="829"/>
      <c r="F71" s="829"/>
      <c r="G71" s="829"/>
      <c r="H71" s="829">
        <v>299</v>
      </c>
      <c r="I71" s="829"/>
      <c r="J71" s="829">
        <v>588</v>
      </c>
      <c r="K71" s="829"/>
      <c r="L71" s="829"/>
      <c r="M71" s="829"/>
      <c r="N71" s="829"/>
      <c r="O71" s="829"/>
      <c r="P71" s="829"/>
      <c r="Q71" s="829"/>
      <c r="R71" s="829"/>
      <c r="S71" s="829"/>
      <c r="T71" s="829"/>
      <c r="U71" s="829"/>
      <c r="V71" s="829"/>
      <c r="W71" s="829">
        <v>498</v>
      </c>
      <c r="X71" s="829"/>
      <c r="Y71" s="829">
        <v>441</v>
      </c>
      <c r="Z71" s="829"/>
      <c r="AA71" s="829"/>
      <c r="AB71" s="829"/>
      <c r="AC71" s="829"/>
      <c r="AD71" s="829"/>
      <c r="AE71" s="829"/>
      <c r="AF71" s="829"/>
      <c r="AG71" s="829"/>
      <c r="AH71" s="829"/>
      <c r="AI71" s="829"/>
      <c r="AJ71" s="829"/>
      <c r="AK71" s="829"/>
      <c r="AL71" s="829"/>
      <c r="AM71" s="829">
        <v>1791.72</v>
      </c>
      <c r="AN71" s="829"/>
      <c r="AO71" s="829"/>
      <c r="AP71" s="829"/>
      <c r="AQ71" s="829"/>
      <c r="AR71" s="829"/>
      <c r="AS71" s="829"/>
      <c r="AT71" s="829"/>
      <c r="AU71" s="829"/>
      <c r="AV71" s="829"/>
      <c r="AW71" s="829"/>
      <c r="AX71" s="829"/>
      <c r="AY71" s="829"/>
      <c r="AZ71" s="829"/>
      <c r="BA71" s="829">
        <v>5988</v>
      </c>
      <c r="BB71" s="829"/>
      <c r="BC71" s="829"/>
      <c r="BD71" s="829"/>
      <c r="BE71" s="829"/>
      <c r="BF71" s="829"/>
      <c r="BG71" s="829"/>
      <c r="BH71" s="829"/>
      <c r="BI71" s="829"/>
      <c r="BJ71" s="829"/>
      <c r="BK71" s="829">
        <v>597</v>
      </c>
      <c r="BL71" s="829"/>
      <c r="BM71" s="829"/>
      <c r="BN71" s="829"/>
      <c r="BO71" s="829">
        <v>3797</v>
      </c>
      <c r="BP71" s="829"/>
      <c r="BQ71" s="829"/>
      <c r="BR71" s="829">
        <v>2691</v>
      </c>
      <c r="BS71" s="829">
        <v>198</v>
      </c>
      <c r="BT71" s="829"/>
      <c r="BU71" s="829"/>
      <c r="BV71" s="829"/>
      <c r="BW71" s="829"/>
      <c r="BX71" s="829"/>
      <c r="BY71" s="829"/>
      <c r="BZ71" s="829"/>
      <c r="CA71" s="829"/>
      <c r="CB71" s="829"/>
      <c r="CC71" s="829"/>
      <c r="CD71" s="829"/>
      <c r="CE71" s="829"/>
      <c r="CF71" s="829"/>
      <c r="CG71" s="829"/>
      <c r="CH71" s="829"/>
      <c r="CI71" s="829"/>
      <c r="CJ71" s="829">
        <v>11486</v>
      </c>
      <c r="CK71" s="829">
        <v>796</v>
      </c>
      <c r="CL71" s="829">
        <v>11988</v>
      </c>
      <c r="CM71" s="829"/>
      <c r="CN71" s="829"/>
      <c r="CO71" s="829"/>
      <c r="CP71" s="829"/>
      <c r="CQ71" s="829">
        <v>1574.04</v>
      </c>
      <c r="CR71" s="829"/>
      <c r="CS71" s="829"/>
      <c r="CT71" s="829"/>
      <c r="CU71" s="829"/>
      <c r="CV71" s="829"/>
      <c r="CW71" s="829"/>
      <c r="CX71" s="829"/>
      <c r="CY71" s="829"/>
      <c r="CZ71" s="829"/>
      <c r="DA71" s="829">
        <v>4788</v>
      </c>
      <c r="DB71" s="829"/>
      <c r="DC71" s="829"/>
      <c r="DD71" s="829"/>
      <c r="DE71" s="829"/>
      <c r="DF71" s="829"/>
      <c r="DG71" s="829"/>
      <c r="DH71" s="829"/>
      <c r="DI71" s="829"/>
      <c r="DJ71" s="829"/>
      <c r="DK71" s="829"/>
      <c r="DL71" s="829"/>
      <c r="DM71" s="829"/>
      <c r="DN71" s="829"/>
      <c r="DO71" s="829"/>
      <c r="DP71" s="828">
        <v>734</v>
      </c>
      <c r="DQ71" s="829">
        <v>796</v>
      </c>
      <c r="DR71" s="829"/>
      <c r="DS71" s="829">
        <v>1794</v>
      </c>
      <c r="DT71" s="829"/>
      <c r="DU71" s="829">
        <v>198</v>
      </c>
      <c r="DV71" s="829"/>
      <c r="DW71" s="829"/>
      <c r="DX71" s="829"/>
      <c r="DY71" s="829"/>
      <c r="DZ71" s="829"/>
      <c r="EA71" s="829">
        <v>1020</v>
      </c>
      <c r="EB71" s="829"/>
      <c r="EC71" s="829"/>
      <c r="ED71" s="829"/>
      <c r="EE71" s="829"/>
      <c r="EF71" s="829"/>
      <c r="EG71" s="829"/>
      <c r="EH71" s="829"/>
      <c r="EI71" s="829"/>
      <c r="EJ71" s="829"/>
      <c r="EK71" s="829">
        <v>518</v>
      </c>
      <c r="EL71" s="829"/>
      <c r="EM71" s="829"/>
      <c r="EN71" s="829"/>
      <c r="EO71" s="829"/>
      <c r="EP71" s="829"/>
      <c r="EQ71" s="829"/>
      <c r="ER71" s="829"/>
      <c r="ES71" s="829"/>
      <c r="ET71" s="829"/>
      <c r="EU71" s="829"/>
      <c r="EV71" s="829"/>
      <c r="EW71" s="829"/>
      <c r="EX71" s="829"/>
      <c r="EY71" s="829"/>
      <c r="EZ71" s="831">
        <f t="shared" si="1"/>
        <v>52580.76</v>
      </c>
    </row>
    <row r="72" spans="1:156" x14ac:dyDescent="0.25">
      <c r="A72">
        <v>68</v>
      </c>
      <c r="B72" s="826">
        <v>19359</v>
      </c>
      <c r="C72" s="877"/>
      <c r="D72" s="829"/>
      <c r="E72" s="829"/>
      <c r="F72" s="829"/>
      <c r="G72" s="829"/>
      <c r="H72" s="829"/>
      <c r="I72" s="829"/>
      <c r="J72" s="829"/>
      <c r="K72" s="829"/>
      <c r="L72" s="828"/>
      <c r="M72" s="829"/>
      <c r="N72" s="828"/>
      <c r="O72" s="829"/>
      <c r="P72" s="829">
        <v>3323.84</v>
      </c>
      <c r="Q72" s="829"/>
      <c r="R72" s="829"/>
      <c r="S72" s="828"/>
      <c r="T72" s="829"/>
      <c r="U72" s="829"/>
      <c r="V72" s="829"/>
      <c r="W72" s="828"/>
      <c r="X72" s="829">
        <v>1712.4</v>
      </c>
      <c r="Y72" s="829"/>
      <c r="Z72" s="829"/>
      <c r="AA72" s="828"/>
      <c r="AB72" s="828"/>
      <c r="AC72" s="828"/>
      <c r="AD72" s="828"/>
      <c r="AE72" s="829"/>
      <c r="AF72" s="828">
        <v>38.340000000000003</v>
      </c>
      <c r="AG72" s="828">
        <v>8.32</v>
      </c>
      <c r="AH72" s="829">
        <v>16.670000000000002</v>
      </c>
      <c r="AI72" s="828"/>
      <c r="AJ72" s="829"/>
      <c r="AK72" s="829"/>
      <c r="AL72" s="828"/>
      <c r="AM72" s="829"/>
      <c r="AN72" s="829"/>
      <c r="AO72" s="829"/>
      <c r="AP72" s="828"/>
      <c r="AQ72" s="828"/>
      <c r="AR72" s="828"/>
      <c r="AS72" s="828"/>
      <c r="AT72" s="829">
        <v>125</v>
      </c>
      <c r="AU72" s="829">
        <v>70.760000000000005</v>
      </c>
      <c r="AV72" s="829">
        <v>22.5</v>
      </c>
      <c r="AW72" s="829"/>
      <c r="AX72" s="829"/>
      <c r="AY72" s="828"/>
      <c r="AZ72" s="828"/>
      <c r="BA72" s="829">
        <v>3738.5</v>
      </c>
      <c r="BB72" s="828"/>
      <c r="BC72" s="828"/>
      <c r="BD72" s="829"/>
      <c r="BE72" s="828"/>
      <c r="BF72" s="829"/>
      <c r="BG72" s="829">
        <v>100</v>
      </c>
      <c r="BH72" s="829"/>
      <c r="BI72" s="828">
        <v>35.840000000000003</v>
      </c>
      <c r="BJ72" s="829"/>
      <c r="BK72" s="829"/>
      <c r="BL72" s="829"/>
      <c r="BM72" s="829"/>
      <c r="BN72" s="829"/>
      <c r="BO72" s="828"/>
      <c r="BP72" s="829"/>
      <c r="BQ72" s="828"/>
      <c r="BR72" s="828"/>
      <c r="BS72" s="829">
        <v>33.340000000000003</v>
      </c>
      <c r="BT72" s="828">
        <v>37.5</v>
      </c>
      <c r="BU72" s="829"/>
      <c r="BV72" s="828"/>
      <c r="BW72" s="828"/>
      <c r="BX72" s="828">
        <v>188.34</v>
      </c>
      <c r="BY72" s="829"/>
      <c r="BZ72" s="828"/>
      <c r="CA72" s="828"/>
      <c r="CB72" s="828"/>
      <c r="CC72" s="829"/>
      <c r="CD72" s="828"/>
      <c r="CE72" s="828"/>
      <c r="CF72" s="828"/>
      <c r="CG72" s="828"/>
      <c r="CH72" s="828">
        <v>196.68</v>
      </c>
      <c r="CI72" s="829"/>
      <c r="CJ72" s="828"/>
      <c r="CK72" s="829">
        <v>5959.58</v>
      </c>
      <c r="CL72" s="829"/>
      <c r="CM72" s="828"/>
      <c r="CN72" s="828"/>
      <c r="CO72" s="828"/>
      <c r="CP72" s="828"/>
      <c r="CQ72" s="828"/>
      <c r="CR72" s="828"/>
      <c r="CS72" s="828"/>
      <c r="CT72" s="829"/>
      <c r="CU72" s="829"/>
      <c r="CV72" s="828"/>
      <c r="CW72" s="828"/>
      <c r="CX72" s="829">
        <v>175</v>
      </c>
      <c r="CY72" s="828"/>
      <c r="CZ72" s="828"/>
      <c r="DA72" s="828">
        <v>75</v>
      </c>
      <c r="DB72" s="829"/>
      <c r="DC72" s="829"/>
      <c r="DD72" s="828"/>
      <c r="DE72" s="829"/>
      <c r="DF72" s="829"/>
      <c r="DG72" s="829">
        <v>37.5</v>
      </c>
      <c r="DH72" s="828"/>
      <c r="DI72" s="829"/>
      <c r="DJ72" s="829"/>
      <c r="DK72" s="829"/>
      <c r="DL72" s="829"/>
      <c r="DM72" s="829"/>
      <c r="DN72" s="829"/>
      <c r="DO72" s="828">
        <v>125</v>
      </c>
      <c r="DP72" s="828">
        <v>140.84</v>
      </c>
      <c r="DQ72" s="829"/>
      <c r="DR72" s="828"/>
      <c r="DS72" s="828"/>
      <c r="DT72" s="829"/>
      <c r="DU72" s="829">
        <v>278.33999999999997</v>
      </c>
      <c r="DV72" s="829"/>
      <c r="DW72" s="828">
        <v>38.340000000000003</v>
      </c>
      <c r="DX72" s="828"/>
      <c r="DY72" s="828"/>
      <c r="DZ72" s="828"/>
      <c r="EA72" s="829">
        <v>5889.04</v>
      </c>
      <c r="EB72" s="829"/>
      <c r="EC72" s="828"/>
      <c r="ED72" s="829">
        <v>64.98</v>
      </c>
      <c r="EE72" s="829"/>
      <c r="EF72" s="828"/>
      <c r="EG72" s="828"/>
      <c r="EH72" s="829">
        <v>62.5</v>
      </c>
      <c r="EI72" s="829">
        <v>71.67</v>
      </c>
      <c r="EJ72" s="829"/>
      <c r="EK72" s="829"/>
      <c r="EL72" s="829">
        <v>1786.28</v>
      </c>
      <c r="EM72" s="829"/>
      <c r="EN72" s="829"/>
      <c r="EO72" s="828"/>
      <c r="EP72" s="828"/>
      <c r="EQ72" s="829"/>
      <c r="ER72" s="829"/>
      <c r="ES72" s="828"/>
      <c r="ET72" s="829">
        <v>192.43</v>
      </c>
      <c r="EU72" s="829">
        <v>125</v>
      </c>
      <c r="EV72" s="828">
        <v>2444.8000000000002</v>
      </c>
      <c r="EW72" s="828">
        <v>3883.69</v>
      </c>
      <c r="EX72" s="828"/>
      <c r="EY72" s="829"/>
      <c r="EZ72" s="831">
        <f t="shared" si="1"/>
        <v>30998.019999999997</v>
      </c>
    </row>
    <row r="73" spans="1:156" x14ac:dyDescent="0.25">
      <c r="A73">
        <v>69</v>
      </c>
      <c r="B73" s="826">
        <v>19699</v>
      </c>
      <c r="C73" s="877"/>
      <c r="D73" s="829"/>
      <c r="E73" s="828"/>
      <c r="F73" s="829"/>
      <c r="G73" s="829"/>
      <c r="H73" s="829"/>
      <c r="I73" s="829"/>
      <c r="J73" s="829"/>
      <c r="K73" s="829"/>
      <c r="L73" s="828"/>
      <c r="M73" s="829"/>
      <c r="N73" s="828"/>
      <c r="O73" s="829"/>
      <c r="P73" s="829"/>
      <c r="Q73" s="829"/>
      <c r="R73" s="829"/>
      <c r="S73" s="829"/>
      <c r="T73" s="828"/>
      <c r="U73" s="829"/>
      <c r="V73" s="828"/>
      <c r="W73" s="829"/>
      <c r="X73" s="829"/>
      <c r="Y73" s="829"/>
      <c r="Z73" s="828"/>
      <c r="AA73" s="828"/>
      <c r="AB73" s="828"/>
      <c r="AC73" s="828"/>
      <c r="AD73" s="828"/>
      <c r="AE73" s="829"/>
      <c r="AF73" s="828"/>
      <c r="AG73" s="828"/>
      <c r="AH73" s="828"/>
      <c r="AI73" s="829"/>
      <c r="AJ73" s="828"/>
      <c r="AK73" s="828"/>
      <c r="AL73" s="828"/>
      <c r="AM73" s="828"/>
      <c r="AN73" s="829"/>
      <c r="AO73" s="829"/>
      <c r="AP73" s="828"/>
      <c r="AQ73" s="829"/>
      <c r="AR73" s="828"/>
      <c r="AS73" s="829"/>
      <c r="AT73" s="828"/>
      <c r="AU73" s="828"/>
      <c r="AV73" s="828"/>
      <c r="AW73" s="828"/>
      <c r="AX73" s="829"/>
      <c r="AY73" s="829"/>
      <c r="AZ73" s="829"/>
      <c r="BA73" s="829"/>
      <c r="BB73" s="829"/>
      <c r="BC73" s="829"/>
      <c r="BD73" s="829"/>
      <c r="BE73" s="828"/>
      <c r="BF73" s="829"/>
      <c r="BG73" s="829"/>
      <c r="BH73" s="829"/>
      <c r="BI73" s="829"/>
      <c r="BJ73" s="829"/>
      <c r="BK73" s="828"/>
      <c r="BL73" s="829"/>
      <c r="BM73" s="828"/>
      <c r="BN73" s="829"/>
      <c r="BO73" s="829"/>
      <c r="BP73" s="829"/>
      <c r="BQ73" s="828"/>
      <c r="BR73" s="829"/>
      <c r="BS73" s="829"/>
      <c r="BT73" s="828"/>
      <c r="BU73" s="828"/>
      <c r="BV73" s="828"/>
      <c r="BW73" s="829"/>
      <c r="BX73" s="829"/>
      <c r="BY73" s="829"/>
      <c r="BZ73" s="829"/>
      <c r="CA73" s="829"/>
      <c r="CB73" s="828"/>
      <c r="CC73" s="829"/>
      <c r="CD73" s="828"/>
      <c r="CE73" s="829"/>
      <c r="CF73" s="828"/>
      <c r="CG73" s="829"/>
      <c r="CH73" s="828"/>
      <c r="CI73" s="829"/>
      <c r="CJ73" s="829"/>
      <c r="CK73" s="829"/>
      <c r="CL73" s="829"/>
      <c r="CM73" s="828"/>
      <c r="CN73" s="829"/>
      <c r="CO73" s="829"/>
      <c r="CP73" s="828"/>
      <c r="CQ73" s="829"/>
      <c r="CR73" s="829"/>
      <c r="CS73" s="829"/>
      <c r="CT73" s="829"/>
      <c r="CU73" s="829"/>
      <c r="CV73" s="829"/>
      <c r="CW73" s="829"/>
      <c r="CX73" s="829"/>
      <c r="CY73" s="829"/>
      <c r="CZ73" s="829"/>
      <c r="DA73" s="828"/>
      <c r="DB73" s="829"/>
      <c r="DC73" s="829"/>
      <c r="DD73" s="828"/>
      <c r="DE73" s="829"/>
      <c r="DF73" s="829"/>
      <c r="DG73" s="829"/>
      <c r="DH73" s="829"/>
      <c r="DI73" s="828"/>
      <c r="DJ73" s="829"/>
      <c r="DK73" s="828"/>
      <c r="DL73" s="829"/>
      <c r="DM73" s="829"/>
      <c r="DN73" s="829"/>
      <c r="DO73" s="828"/>
      <c r="DP73" s="828"/>
      <c r="DQ73" s="829"/>
      <c r="DR73" s="828"/>
      <c r="DS73" s="829"/>
      <c r="DT73" s="829"/>
      <c r="DU73" s="829"/>
      <c r="DV73" s="829"/>
      <c r="DW73" s="828"/>
      <c r="DX73" s="828">
        <v>18905</v>
      </c>
      <c r="DY73" s="828"/>
      <c r="DZ73" s="829"/>
      <c r="EA73" s="829"/>
      <c r="EB73" s="829"/>
      <c r="EC73" s="828"/>
      <c r="ED73" s="829"/>
      <c r="EE73" s="829"/>
      <c r="EF73" s="828"/>
      <c r="EG73" s="828"/>
      <c r="EH73" s="828"/>
      <c r="EI73" s="828"/>
      <c r="EJ73" s="828"/>
      <c r="EK73" s="828"/>
      <c r="EL73" s="829"/>
      <c r="EM73" s="829"/>
      <c r="EN73" s="828"/>
      <c r="EO73" s="829"/>
      <c r="EP73" s="828"/>
      <c r="EQ73" s="829"/>
      <c r="ER73" s="829"/>
      <c r="ES73" s="828"/>
      <c r="ET73" s="829"/>
      <c r="EU73" s="829"/>
      <c r="EV73" s="829"/>
      <c r="EW73" s="828"/>
      <c r="EX73" s="829"/>
      <c r="EY73" s="828"/>
      <c r="EZ73" s="831">
        <f t="shared" si="1"/>
        <v>18905</v>
      </c>
    </row>
    <row r="74" spans="1:156" x14ac:dyDescent="0.25">
      <c r="A74">
        <v>70</v>
      </c>
      <c r="B74" s="826">
        <v>19888</v>
      </c>
      <c r="C74" s="877"/>
      <c r="D74" s="829">
        <v>721.76</v>
      </c>
      <c r="E74" s="829">
        <v>217.68</v>
      </c>
      <c r="F74" s="829">
        <v>609.94000000000005</v>
      </c>
      <c r="G74" s="829">
        <v>1128.99</v>
      </c>
      <c r="H74" s="829">
        <v>1451.31</v>
      </c>
      <c r="I74" s="829">
        <v>1136.17</v>
      </c>
      <c r="J74" s="887">
        <v>2153.34</v>
      </c>
      <c r="K74" s="829">
        <v>961.56</v>
      </c>
      <c r="L74" s="829">
        <v>652.4</v>
      </c>
      <c r="M74" s="829">
        <v>694.26</v>
      </c>
      <c r="N74" s="829">
        <v>343.84</v>
      </c>
      <c r="O74" s="829">
        <v>1591.83</v>
      </c>
      <c r="P74" s="829">
        <v>967.54</v>
      </c>
      <c r="Q74" s="829">
        <v>1178.03</v>
      </c>
      <c r="R74" s="829">
        <v>1220.48</v>
      </c>
      <c r="S74" s="829">
        <v>1011.79</v>
      </c>
      <c r="T74" s="829">
        <v>1100.8900000000001</v>
      </c>
      <c r="U74" s="829">
        <v>1599.01</v>
      </c>
      <c r="V74" s="829">
        <v>946.61</v>
      </c>
      <c r="W74" s="829">
        <v>736.12</v>
      </c>
      <c r="X74" s="829">
        <v>584.66999999999996</v>
      </c>
      <c r="Y74" s="829">
        <v>596.79</v>
      </c>
      <c r="Z74" s="829">
        <v>-590.35</v>
      </c>
      <c r="AA74" s="829">
        <v>1542.79</v>
      </c>
      <c r="AB74" s="829">
        <v>715.19</v>
      </c>
      <c r="AC74" s="829">
        <v>351.02</v>
      </c>
      <c r="AD74" s="829">
        <v>1654.62</v>
      </c>
      <c r="AE74" s="829">
        <v>813.85</v>
      </c>
      <c r="AF74" s="829">
        <v>1591.83</v>
      </c>
      <c r="AG74" s="829">
        <v>1017.17</v>
      </c>
      <c r="AH74" s="829">
        <v>2106.09</v>
      </c>
      <c r="AI74" s="829">
        <v>2328.54</v>
      </c>
      <c r="AJ74" s="829">
        <v>1416.62</v>
      </c>
      <c r="AK74" s="829">
        <v>1311.38</v>
      </c>
      <c r="AL74" s="829">
        <v>2370.4</v>
      </c>
      <c r="AM74" s="887">
        <v>1711.43</v>
      </c>
      <c r="AN74" s="829">
        <v>2061.84</v>
      </c>
      <c r="AO74" s="829">
        <v>772</v>
      </c>
      <c r="AP74" s="829">
        <v>890.4</v>
      </c>
      <c r="AQ74" s="829">
        <v>2588.0700000000002</v>
      </c>
      <c r="AR74" s="829">
        <v>1269.52</v>
      </c>
      <c r="AS74" s="829">
        <v>1338.88</v>
      </c>
      <c r="AT74" s="829">
        <v>1171.45</v>
      </c>
      <c r="AU74" s="829">
        <v>2188.62</v>
      </c>
      <c r="AV74" s="829">
        <v>2160.5100000000002</v>
      </c>
      <c r="AW74" s="829">
        <v>1185.2</v>
      </c>
      <c r="AX74" s="829">
        <v>1599.01</v>
      </c>
      <c r="AY74" s="829">
        <v>2335.12</v>
      </c>
      <c r="AZ74" s="829">
        <v>3443.18</v>
      </c>
      <c r="BA74" s="887">
        <v>2019.39</v>
      </c>
      <c r="BB74" s="829">
        <v>1991.28</v>
      </c>
      <c r="BC74" s="829">
        <v>1136.17</v>
      </c>
      <c r="BD74" s="829">
        <v>3086.19</v>
      </c>
      <c r="BE74" s="829">
        <v>1248.5899999999999</v>
      </c>
      <c r="BF74" s="829">
        <v>1634.29</v>
      </c>
      <c r="BG74" s="829">
        <v>1066.2</v>
      </c>
      <c r="BH74" s="829">
        <v>1136.17</v>
      </c>
      <c r="BI74" s="829">
        <v>1332.9</v>
      </c>
      <c r="BJ74" s="829">
        <v>1115.24</v>
      </c>
      <c r="BK74" s="829">
        <v>1255.17</v>
      </c>
      <c r="BL74" s="829">
        <v>772</v>
      </c>
      <c r="BM74" s="829">
        <v>1935.67</v>
      </c>
      <c r="BN74" s="829">
        <v>806.68</v>
      </c>
      <c r="BO74" s="887">
        <v>1844.18</v>
      </c>
      <c r="BP74" s="829"/>
      <c r="BQ74" s="829">
        <v>1829.83</v>
      </c>
      <c r="BR74" s="887">
        <v>1753.28</v>
      </c>
      <c r="BS74" s="829">
        <v>1262.94</v>
      </c>
      <c r="BT74" s="829">
        <v>1332.9</v>
      </c>
      <c r="BU74" s="829">
        <v>2391.9299999999998</v>
      </c>
      <c r="BV74" s="829">
        <v>939.43</v>
      </c>
      <c r="BW74" s="829">
        <v>862.29</v>
      </c>
      <c r="BX74" s="829">
        <v>2061.25</v>
      </c>
      <c r="BY74" s="829">
        <v>1276.0899999999999</v>
      </c>
      <c r="BZ74" s="829">
        <v>1480.01</v>
      </c>
      <c r="CA74" s="829">
        <v>1017.17</v>
      </c>
      <c r="CB74" s="829">
        <v>1458.48</v>
      </c>
      <c r="CC74" s="829">
        <v>1023.75</v>
      </c>
      <c r="CD74" s="829">
        <v>1711.43</v>
      </c>
      <c r="CE74" s="829">
        <v>2251.4</v>
      </c>
      <c r="CF74" s="829">
        <v>974.71</v>
      </c>
      <c r="CG74" s="829">
        <v>785.15</v>
      </c>
      <c r="CH74" s="829">
        <v>2616.1799999999998</v>
      </c>
      <c r="CI74" s="829">
        <v>2833.24</v>
      </c>
      <c r="CJ74" s="829">
        <v>1353.23</v>
      </c>
      <c r="CK74" s="829">
        <v>2089.9499999999998</v>
      </c>
      <c r="CL74" s="887">
        <v>624.29</v>
      </c>
      <c r="CM74" s="829">
        <v>2082.77</v>
      </c>
      <c r="CN74" s="829">
        <v>946.61</v>
      </c>
      <c r="CO74" s="829">
        <v>1051.8499999999999</v>
      </c>
      <c r="CP74" s="829">
        <v>1556.55</v>
      </c>
      <c r="CQ74" s="887">
        <v>1227.06</v>
      </c>
      <c r="CR74" s="829">
        <v>834.78</v>
      </c>
      <c r="CS74" s="829">
        <v>1451.9</v>
      </c>
      <c r="CT74" s="829">
        <v>1115.24</v>
      </c>
      <c r="CU74" s="829">
        <v>1178.03</v>
      </c>
      <c r="CV74" s="829">
        <v>1851.95</v>
      </c>
      <c r="CW74" s="829">
        <v>371.35</v>
      </c>
      <c r="CX74" s="829">
        <v>961.56</v>
      </c>
      <c r="CY74" s="829"/>
      <c r="CZ74" s="829">
        <v>1493.76</v>
      </c>
      <c r="DA74" s="887">
        <v>1311.97</v>
      </c>
      <c r="DB74" s="829">
        <v>953.78</v>
      </c>
      <c r="DC74" s="829">
        <v>1703.65</v>
      </c>
      <c r="DD74" s="829">
        <v>1087.1300000000001</v>
      </c>
      <c r="DE74" s="829">
        <v>785.15</v>
      </c>
      <c r="DF74" s="829">
        <v>1024.3399999999999</v>
      </c>
      <c r="DG74" s="829">
        <v>772</v>
      </c>
      <c r="DH74" s="829">
        <v>1073.3800000000001</v>
      </c>
      <c r="DI74" s="829">
        <v>1746.11</v>
      </c>
      <c r="DJ74" s="829">
        <v>1234.83</v>
      </c>
      <c r="DK74" s="829">
        <v>2069.61</v>
      </c>
      <c r="DL74" s="829">
        <v>1472.83</v>
      </c>
      <c r="DM74" s="829">
        <v>847.94</v>
      </c>
      <c r="DN74" s="829"/>
      <c r="DO74" s="828">
        <v>3745.16</v>
      </c>
      <c r="DP74" s="829">
        <v>8639.65</v>
      </c>
      <c r="DQ74" s="829">
        <v>8142.13</v>
      </c>
      <c r="DR74" s="829"/>
      <c r="DS74" s="829">
        <v>3421.66</v>
      </c>
      <c r="DT74" s="829">
        <v>3633.34</v>
      </c>
      <c r="DU74" s="829">
        <v>6817</v>
      </c>
      <c r="DV74" s="829">
        <v>5267.63</v>
      </c>
      <c r="DW74" s="829">
        <v>6465.98</v>
      </c>
      <c r="DX74" s="829">
        <v>5589.34</v>
      </c>
      <c r="DY74" s="829">
        <v>4284.54</v>
      </c>
      <c r="DZ74" s="829"/>
      <c r="EA74" s="829">
        <v>4698.95</v>
      </c>
      <c r="EB74" s="829"/>
      <c r="EC74" s="887"/>
      <c r="ED74" s="829">
        <v>2980.94</v>
      </c>
      <c r="EE74" s="829">
        <v>4242.6899999999996</v>
      </c>
      <c r="EF74" s="829">
        <v>3230.9</v>
      </c>
      <c r="EG74" s="829">
        <v>1689.9</v>
      </c>
      <c r="EH74" s="829">
        <v>1206.73</v>
      </c>
      <c r="EI74" s="829">
        <v>2524.6799999999998</v>
      </c>
      <c r="EJ74" s="829"/>
      <c r="EK74" s="829"/>
      <c r="EL74" s="829">
        <v>2012.81</v>
      </c>
      <c r="EM74" s="829">
        <v>1837.6</v>
      </c>
      <c r="EN74" s="829"/>
      <c r="EO74" s="829"/>
      <c r="EP74" s="829">
        <v>1999.06</v>
      </c>
      <c r="EQ74" s="829"/>
      <c r="ER74" s="829"/>
      <c r="ES74" s="829"/>
      <c r="ET74" s="829">
        <v>2629.93</v>
      </c>
      <c r="EU74" s="829">
        <v>1915.34</v>
      </c>
      <c r="EV74" s="829">
        <v>2552.79</v>
      </c>
      <c r="EW74" s="829">
        <v>2826.07</v>
      </c>
      <c r="EX74" s="829"/>
      <c r="EY74" s="829"/>
      <c r="EZ74" s="831">
        <f t="shared" si="1"/>
        <v>243819.3899999999</v>
      </c>
    </row>
    <row r="75" spans="1:156" x14ac:dyDescent="0.25">
      <c r="A75">
        <v>71</v>
      </c>
      <c r="B75" s="826">
        <v>22199</v>
      </c>
      <c r="C75" s="877">
        <v>21399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  <c r="O75" s="829"/>
      <c r="P75" s="828"/>
      <c r="Q75" s="829"/>
      <c r="R75" s="829"/>
      <c r="S75" s="829"/>
      <c r="T75" s="829"/>
      <c r="U75" s="829"/>
      <c r="V75" s="829"/>
      <c r="W75" s="829"/>
      <c r="X75" s="828"/>
      <c r="Y75" s="829"/>
      <c r="Z75" s="829"/>
      <c r="AA75" s="829"/>
      <c r="AB75" s="829"/>
      <c r="AC75" s="829"/>
      <c r="AD75" s="829"/>
      <c r="AE75" s="829"/>
      <c r="AF75" s="829"/>
      <c r="AG75" s="829"/>
      <c r="AH75" s="829"/>
      <c r="AI75" s="829"/>
      <c r="AJ75" s="829"/>
      <c r="AK75" s="829"/>
      <c r="AL75" s="829"/>
      <c r="AM75" s="829"/>
      <c r="AN75" s="829"/>
      <c r="AO75" s="829"/>
      <c r="AP75" s="829"/>
      <c r="AQ75" s="829"/>
      <c r="AR75" s="829"/>
      <c r="AS75" s="829"/>
      <c r="AT75" s="829"/>
      <c r="AU75" s="829"/>
      <c r="AV75" s="829"/>
      <c r="AW75" s="829"/>
      <c r="AX75" s="829"/>
      <c r="AY75" s="829"/>
      <c r="AZ75" s="829"/>
      <c r="BA75" s="828"/>
      <c r="BB75" s="829"/>
      <c r="BC75" s="829"/>
      <c r="BD75" s="829"/>
      <c r="BE75" s="829"/>
      <c r="BF75" s="829"/>
      <c r="BG75" s="829"/>
      <c r="BH75" s="829"/>
      <c r="BI75" s="829"/>
      <c r="BJ75" s="829"/>
      <c r="BK75" s="829"/>
      <c r="BL75" s="829"/>
      <c r="BM75" s="829"/>
      <c r="BN75" s="829"/>
      <c r="BO75" s="829"/>
      <c r="BP75" s="829"/>
      <c r="BQ75" s="829"/>
      <c r="BR75" s="829"/>
      <c r="BS75" s="829"/>
      <c r="BT75" s="829"/>
      <c r="BU75" s="829"/>
      <c r="BV75" s="829"/>
      <c r="BW75" s="829"/>
      <c r="BX75" s="829"/>
      <c r="BY75" s="829"/>
      <c r="BZ75" s="829"/>
      <c r="CA75" s="829"/>
      <c r="CB75" s="829"/>
      <c r="CC75" s="829"/>
      <c r="CD75" s="829"/>
      <c r="CE75" s="829"/>
      <c r="CF75" s="829"/>
      <c r="CG75" s="829"/>
      <c r="CH75" s="829"/>
      <c r="CI75" s="829"/>
      <c r="CJ75" s="829"/>
      <c r="CK75" s="828"/>
      <c r="CL75" s="829"/>
      <c r="CM75" s="829"/>
      <c r="CN75" s="829"/>
      <c r="CO75" s="829"/>
      <c r="CP75" s="829"/>
      <c r="CQ75" s="829"/>
      <c r="CR75" s="829"/>
      <c r="CS75" s="829"/>
      <c r="CT75" s="829"/>
      <c r="CU75" s="829"/>
      <c r="CV75" s="829"/>
      <c r="CW75" s="829"/>
      <c r="CX75" s="829"/>
      <c r="CY75" s="829"/>
      <c r="CZ75" s="829"/>
      <c r="DA75" s="829"/>
      <c r="DB75" s="829"/>
      <c r="DC75" s="829"/>
      <c r="DD75" s="829"/>
      <c r="DE75" s="829"/>
      <c r="DF75" s="829"/>
      <c r="DG75" s="829"/>
      <c r="DH75" s="829"/>
      <c r="DI75" s="829"/>
      <c r="DJ75" s="829"/>
      <c r="DK75" s="829"/>
      <c r="DL75" s="829"/>
      <c r="DM75" s="829"/>
      <c r="DN75" s="829"/>
      <c r="DO75" s="829">
        <v>12106.12</v>
      </c>
      <c r="DP75" s="829"/>
      <c r="DQ75" s="829"/>
      <c r="DR75" s="829"/>
      <c r="DS75" s="829"/>
      <c r="DT75" s="829"/>
      <c r="DU75" s="829"/>
      <c r="DV75" s="829"/>
      <c r="DW75" s="829"/>
      <c r="DX75" s="829"/>
      <c r="DY75" s="829"/>
      <c r="DZ75" s="829"/>
      <c r="EA75" s="829"/>
      <c r="EB75" s="829"/>
      <c r="EC75" s="829"/>
      <c r="ED75" s="829"/>
      <c r="EE75" s="829"/>
      <c r="EF75" s="829"/>
      <c r="EG75" s="829"/>
      <c r="EH75" s="828"/>
      <c r="EI75" s="829"/>
      <c r="EJ75" s="829"/>
      <c r="EK75" s="829"/>
      <c r="EL75" s="829"/>
      <c r="EM75" s="829"/>
      <c r="EN75" s="829"/>
      <c r="EO75" s="829"/>
      <c r="EP75" s="829"/>
      <c r="EQ75" s="829"/>
      <c r="ER75" s="829"/>
      <c r="ES75" s="829"/>
      <c r="ET75" s="829"/>
      <c r="EU75" s="829"/>
      <c r="EV75" s="828"/>
      <c r="EW75" s="828"/>
      <c r="EX75" s="828"/>
      <c r="EY75" s="828"/>
      <c r="EZ75" s="831">
        <f t="shared" si="1"/>
        <v>12106.12</v>
      </c>
    </row>
    <row r="76" spans="1:156" x14ac:dyDescent="0.25">
      <c r="A76">
        <v>72</v>
      </c>
      <c r="B76" s="826">
        <v>22199</v>
      </c>
      <c r="C76" s="877"/>
      <c r="D76" s="828"/>
      <c r="E76" s="828"/>
      <c r="F76" s="828"/>
      <c r="G76" s="828"/>
      <c r="H76" s="828"/>
      <c r="I76" s="828"/>
      <c r="J76" s="828"/>
      <c r="K76" s="828"/>
      <c r="L76" s="828"/>
      <c r="M76" s="828"/>
      <c r="N76" s="828"/>
      <c r="O76" s="828"/>
      <c r="P76" s="828"/>
      <c r="Q76" s="828"/>
      <c r="R76" s="828"/>
      <c r="S76" s="828"/>
      <c r="T76" s="828"/>
      <c r="U76" s="828"/>
      <c r="V76" s="828"/>
      <c r="W76" s="828"/>
      <c r="X76" s="828"/>
      <c r="Y76" s="828"/>
      <c r="Z76" s="828"/>
      <c r="AA76" s="828"/>
      <c r="AB76" s="828">
        <v>3850.97</v>
      </c>
      <c r="AC76" s="828"/>
      <c r="AD76" s="828">
        <v>9675</v>
      </c>
      <c r="AE76" s="828"/>
      <c r="AF76" s="828"/>
      <c r="AG76" s="828"/>
      <c r="AH76" s="828"/>
      <c r="AI76" s="828"/>
      <c r="AJ76" s="828"/>
      <c r="AK76" s="828"/>
      <c r="AL76" s="828"/>
      <c r="AM76" s="828"/>
      <c r="AN76" s="828"/>
      <c r="AO76" s="828"/>
      <c r="AP76" s="828"/>
      <c r="AQ76" s="828"/>
      <c r="AR76" s="828"/>
      <c r="AS76" s="828"/>
      <c r="AT76" s="828"/>
      <c r="AU76" s="828"/>
      <c r="AV76" s="828"/>
      <c r="AW76" s="828"/>
      <c r="AX76" s="828"/>
      <c r="AY76" s="828"/>
      <c r="AZ76" s="828"/>
      <c r="BA76" s="828"/>
      <c r="BB76" s="828"/>
      <c r="BC76" s="828"/>
      <c r="BD76" s="828"/>
      <c r="BE76" s="828"/>
      <c r="BF76" s="828"/>
      <c r="BG76" s="828"/>
      <c r="BH76" s="828"/>
      <c r="BI76" s="828"/>
      <c r="BJ76" s="828"/>
      <c r="BK76" s="828"/>
      <c r="BL76" s="828"/>
      <c r="BM76" s="828"/>
      <c r="BN76" s="828"/>
      <c r="BO76" s="828"/>
      <c r="BP76" s="829"/>
      <c r="BQ76" s="828"/>
      <c r="BR76" s="828"/>
      <c r="BS76" s="828"/>
      <c r="BT76" s="828"/>
      <c r="BU76" s="828"/>
      <c r="BV76" s="828"/>
      <c r="BW76" s="828"/>
      <c r="BX76" s="828"/>
      <c r="BY76" s="828"/>
      <c r="BZ76" s="828"/>
      <c r="CA76" s="828"/>
      <c r="CB76" s="828"/>
      <c r="CC76" s="828"/>
      <c r="CD76" s="828"/>
      <c r="CE76" s="828"/>
      <c r="CF76" s="828"/>
      <c r="CG76" s="828"/>
      <c r="CH76" s="828"/>
      <c r="CI76" s="828"/>
      <c r="CJ76" s="828"/>
      <c r="CK76" s="828"/>
      <c r="CL76" s="828"/>
      <c r="CM76" s="828"/>
      <c r="CN76" s="828"/>
      <c r="CO76" s="828"/>
      <c r="CP76" s="828"/>
      <c r="CQ76" s="828"/>
      <c r="CR76" s="828"/>
      <c r="CS76" s="828"/>
      <c r="CT76" s="828"/>
      <c r="CU76" s="828"/>
      <c r="CV76" s="828"/>
      <c r="CW76" s="828"/>
      <c r="CX76" s="828"/>
      <c r="CY76" s="828"/>
      <c r="CZ76" s="828"/>
      <c r="DA76" s="828"/>
      <c r="DB76" s="828"/>
      <c r="DC76" s="828"/>
      <c r="DD76" s="828"/>
      <c r="DE76" s="828"/>
      <c r="DF76" s="828"/>
      <c r="DG76" s="828"/>
      <c r="DH76" s="828"/>
      <c r="DI76" s="828"/>
      <c r="DJ76" s="828"/>
      <c r="DK76" s="828"/>
      <c r="DL76" s="828"/>
      <c r="DM76" s="828"/>
      <c r="DN76" s="828"/>
      <c r="DO76" s="828"/>
      <c r="DP76" s="828">
        <v>5398.08</v>
      </c>
      <c r="DQ76" s="828"/>
      <c r="DR76" s="828"/>
      <c r="DS76" s="828"/>
      <c r="DT76" s="829">
        <v>1430.39</v>
      </c>
      <c r="DU76" s="828"/>
      <c r="DV76" s="828"/>
      <c r="DW76" s="828"/>
      <c r="DX76" s="828"/>
      <c r="DY76" s="828"/>
      <c r="DZ76" s="828"/>
      <c r="EA76" s="828"/>
      <c r="EB76" s="829"/>
      <c r="EC76" s="828"/>
      <c r="ED76" s="829"/>
      <c r="EE76" s="829">
        <v>1440.19</v>
      </c>
      <c r="EF76" s="828"/>
      <c r="EG76" s="828"/>
      <c r="EH76" s="828">
        <v>952.58</v>
      </c>
      <c r="EI76" s="828"/>
      <c r="EJ76" s="828"/>
      <c r="EK76" s="828"/>
      <c r="EL76" s="829"/>
      <c r="EM76" s="829"/>
      <c r="EN76" s="829"/>
      <c r="EO76" s="828"/>
      <c r="EP76" s="828"/>
      <c r="EQ76" s="829"/>
      <c r="ER76" s="829"/>
      <c r="ES76" s="828"/>
      <c r="ET76" s="829"/>
      <c r="EU76" s="829"/>
      <c r="EV76" s="828"/>
      <c r="EW76" s="828"/>
      <c r="EX76" s="828"/>
      <c r="EY76" s="828"/>
      <c r="EZ76" s="831">
        <f t="shared" si="1"/>
        <v>22747.21</v>
      </c>
    </row>
    <row r="77" spans="1:156" x14ac:dyDescent="0.25">
      <c r="A77">
        <v>73</v>
      </c>
      <c r="B77" s="826">
        <v>22399</v>
      </c>
      <c r="C77" s="877"/>
      <c r="D77" s="829">
        <v>20460.98</v>
      </c>
      <c r="E77" s="829">
        <v>27000</v>
      </c>
      <c r="F77" s="829">
        <v>12678.59</v>
      </c>
      <c r="G77" s="829">
        <v>38259.61</v>
      </c>
      <c r="H77" s="829">
        <v>4029.83</v>
      </c>
      <c r="I77" s="829">
        <v>30690.86</v>
      </c>
      <c r="J77" s="829">
        <v>61127.19</v>
      </c>
      <c r="K77" s="829">
        <v>41261.879999999997</v>
      </c>
      <c r="L77" s="829">
        <v>68480.19</v>
      </c>
      <c r="M77" s="829">
        <v>27196.32</v>
      </c>
      <c r="N77" s="829">
        <v>29196.52</v>
      </c>
      <c r="O77" s="829">
        <v>12358.82</v>
      </c>
      <c r="P77" s="829">
        <v>32573.38</v>
      </c>
      <c r="Q77" s="829">
        <v>27167.279999999999</v>
      </c>
      <c r="R77" s="829">
        <v>14137.07</v>
      </c>
      <c r="S77" s="829">
        <v>34283.51</v>
      </c>
      <c r="T77" s="829">
        <v>27175.75</v>
      </c>
      <c r="U77" s="829">
        <v>51887.040000000001</v>
      </c>
      <c r="V77" s="829"/>
      <c r="W77" s="829">
        <v>43709.22</v>
      </c>
      <c r="X77" s="829">
        <v>36198.720000000001</v>
      </c>
      <c r="Y77" s="829">
        <v>42422.94</v>
      </c>
      <c r="Z77" s="829"/>
      <c r="AA77" s="829">
        <v>61607.12</v>
      </c>
      <c r="AB77" s="829">
        <v>31263.22</v>
      </c>
      <c r="AC77" s="829">
        <v>39192.25</v>
      </c>
      <c r="AD77" s="829">
        <v>58453.58</v>
      </c>
      <c r="AE77" s="829">
        <v>29808.84</v>
      </c>
      <c r="AF77" s="829">
        <v>46512.46</v>
      </c>
      <c r="AG77" s="829">
        <v>-19334</v>
      </c>
      <c r="AH77" s="829">
        <v>41092.46</v>
      </c>
      <c r="AI77" s="829">
        <v>62553.75</v>
      </c>
      <c r="AJ77" s="829">
        <v>27631.49</v>
      </c>
      <c r="AK77" s="829">
        <v>29344.85</v>
      </c>
      <c r="AL77" s="829"/>
      <c r="AM77" s="829"/>
      <c r="AN77" s="829">
        <v>55736.69</v>
      </c>
      <c r="AO77" s="829"/>
      <c r="AP77" s="829"/>
      <c r="AQ77" s="829">
        <v>73537.149999999994</v>
      </c>
      <c r="AR77" s="829">
        <v>28030.69</v>
      </c>
      <c r="AS77" s="829">
        <v>43682.98</v>
      </c>
      <c r="AT77" s="829"/>
      <c r="AU77" s="829">
        <v>47535.58</v>
      </c>
      <c r="AV77" s="829">
        <v>41882.26</v>
      </c>
      <c r="AW77" s="829">
        <v>39359.15</v>
      </c>
      <c r="AX77" s="829">
        <v>59941.81</v>
      </c>
      <c r="AY77" s="829">
        <v>56685.16</v>
      </c>
      <c r="AZ77" s="829">
        <v>47934.26</v>
      </c>
      <c r="BA77" s="829">
        <v>38717.019999999997</v>
      </c>
      <c r="BB77" s="829">
        <v>33659.949999999997</v>
      </c>
      <c r="BC77" s="829">
        <v>41388.910000000003</v>
      </c>
      <c r="BD77" s="829">
        <v>46804.4</v>
      </c>
      <c r="BE77" s="829"/>
      <c r="BF77" s="829">
        <v>69023.59</v>
      </c>
      <c r="BG77" s="829">
        <v>50202.3</v>
      </c>
      <c r="BH77" s="829">
        <v>40099.699999999997</v>
      </c>
      <c r="BI77" s="829">
        <v>47474.66</v>
      </c>
      <c r="BJ77" s="829">
        <v>49093.77</v>
      </c>
      <c r="BK77" s="829">
        <v>37730.26</v>
      </c>
      <c r="BL77" s="829">
        <v>38680.22</v>
      </c>
      <c r="BM77" s="829">
        <v>29719.26</v>
      </c>
      <c r="BN77" s="829"/>
      <c r="BO77" s="829">
        <v>59105.54</v>
      </c>
      <c r="BP77" s="829">
        <v>13279.47</v>
      </c>
      <c r="BQ77" s="829">
        <v>55687.09</v>
      </c>
      <c r="BR77" s="829">
        <v>61470.87</v>
      </c>
      <c r="BS77" s="829">
        <v>36952.730000000003</v>
      </c>
      <c r="BT77" s="829">
        <v>51170.55</v>
      </c>
      <c r="BU77" s="829"/>
      <c r="BV77" s="829"/>
      <c r="BW77" s="829"/>
      <c r="BX77" s="829">
        <v>72613.960000000006</v>
      </c>
      <c r="BY77" s="829">
        <v>29685.88</v>
      </c>
      <c r="BZ77" s="829">
        <v>54024.7</v>
      </c>
      <c r="CA77" s="829">
        <v>36904.1</v>
      </c>
      <c r="CB77" s="829">
        <v>35973.65</v>
      </c>
      <c r="CC77" s="829">
        <v>27533.97</v>
      </c>
      <c r="CD77" s="829">
        <v>53720.65</v>
      </c>
      <c r="CE77" s="829">
        <v>44007.08</v>
      </c>
      <c r="CF77" s="829">
        <v>26888.42</v>
      </c>
      <c r="CG77" s="829">
        <v>16658.759999999998</v>
      </c>
      <c r="CH77" s="829">
        <v>57980.11</v>
      </c>
      <c r="CI77" s="829">
        <v>99700.24</v>
      </c>
      <c r="CJ77" s="829">
        <v>35686.35</v>
      </c>
      <c r="CK77" s="829">
        <v>41081.699999999997</v>
      </c>
      <c r="CL77" s="829">
        <v>16919.38</v>
      </c>
      <c r="CM77" s="829">
        <v>42968.79</v>
      </c>
      <c r="CN77" s="829">
        <v>28173.47</v>
      </c>
      <c r="CO77" s="829">
        <v>41465.300000000003</v>
      </c>
      <c r="CP77" s="829">
        <v>47679.38</v>
      </c>
      <c r="CQ77" s="829">
        <v>52290.43</v>
      </c>
      <c r="CR77" s="829">
        <v>26777.66</v>
      </c>
      <c r="CS77" s="829">
        <v>67030.87</v>
      </c>
      <c r="CT77" s="829">
        <v>35912.6</v>
      </c>
      <c r="CU77" s="829">
        <v>38968.76</v>
      </c>
      <c r="CV77" s="829">
        <v>37589.480000000003</v>
      </c>
      <c r="CW77" s="829">
        <v>24584.6</v>
      </c>
      <c r="CX77" s="829">
        <v>29174.48</v>
      </c>
      <c r="CY77" s="829">
        <v>-1200</v>
      </c>
      <c r="CZ77" s="829">
        <v>55817.04</v>
      </c>
      <c r="DA77" s="829">
        <v>74502.19</v>
      </c>
      <c r="DB77" s="829">
        <v>27396.23</v>
      </c>
      <c r="DC77" s="829">
        <v>49504.47</v>
      </c>
      <c r="DD77" s="829">
        <v>40680.9</v>
      </c>
      <c r="DE77" s="829">
        <v>29003.97</v>
      </c>
      <c r="DF77" s="829">
        <v>28048.799999999999</v>
      </c>
      <c r="DG77" s="829">
        <v>19470.009999999998</v>
      </c>
      <c r="DH77" s="829">
        <v>35509.050000000003</v>
      </c>
      <c r="DI77" s="829">
        <v>64486.02</v>
      </c>
      <c r="DJ77" s="829">
        <v>26453.1</v>
      </c>
      <c r="DK77" s="829">
        <v>47117.35</v>
      </c>
      <c r="DL77" s="829">
        <v>72244</v>
      </c>
      <c r="DM77" s="829">
        <v>38708.839999999997</v>
      </c>
      <c r="DN77" s="829">
        <v>-1600</v>
      </c>
      <c r="DO77" s="829"/>
      <c r="DP77" s="828">
        <v>377115.65</v>
      </c>
      <c r="DQ77" s="829">
        <v>252208.8</v>
      </c>
      <c r="DR77" s="829"/>
      <c r="DS77" s="829">
        <v>249719.29</v>
      </c>
      <c r="DT77" s="829">
        <v>74541.3</v>
      </c>
      <c r="DU77" s="829">
        <v>130309.59</v>
      </c>
      <c r="DV77" s="829">
        <v>333471.86</v>
      </c>
      <c r="DW77" s="829">
        <v>312459.5</v>
      </c>
      <c r="DX77" s="829">
        <v>185820.9</v>
      </c>
      <c r="DY77" s="829">
        <v>281232.28000000003</v>
      </c>
      <c r="DZ77" s="829"/>
      <c r="EA77" s="829">
        <v>353558.02</v>
      </c>
      <c r="EB77" s="829"/>
      <c r="EC77" s="829"/>
      <c r="ED77" s="829">
        <v>216432.33</v>
      </c>
      <c r="EE77" s="829">
        <v>85923.42</v>
      </c>
      <c r="EF77" s="829">
        <v>27429.08</v>
      </c>
      <c r="EG77" s="829">
        <v>33705.129999999997</v>
      </c>
      <c r="EH77" s="829">
        <v>65049.82</v>
      </c>
      <c r="EI77" s="829">
        <v>70763.960000000006</v>
      </c>
      <c r="EJ77" s="829"/>
      <c r="EK77" s="829"/>
      <c r="EL77" s="829">
        <v>109680.23</v>
      </c>
      <c r="EM77" s="829">
        <v>64106.98</v>
      </c>
      <c r="EN77" s="829"/>
      <c r="EO77" s="829"/>
      <c r="EP77" s="829">
        <v>42448.69</v>
      </c>
      <c r="EQ77" s="829"/>
      <c r="ER77" s="829"/>
      <c r="ES77" s="829"/>
      <c r="ET77" s="829">
        <v>82399.399999999994</v>
      </c>
      <c r="EU77" s="829">
        <v>73946.42</v>
      </c>
      <c r="EV77" s="829">
        <v>51893.19</v>
      </c>
      <c r="EW77" s="829">
        <v>86490.75</v>
      </c>
      <c r="EX77" s="829">
        <v>59969.13</v>
      </c>
      <c r="EY77" s="829"/>
      <c r="EZ77" s="831">
        <f t="shared" si="1"/>
        <v>7733820.200000002</v>
      </c>
    </row>
    <row r="78" spans="1:156" x14ac:dyDescent="0.25">
      <c r="A78">
        <v>74</v>
      </c>
      <c r="B78" s="826">
        <v>22499</v>
      </c>
      <c r="C78" s="877"/>
      <c r="D78" s="829">
        <v>1188.83</v>
      </c>
      <c r="E78" s="829">
        <v>16206</v>
      </c>
      <c r="F78" s="829">
        <v>4655.33</v>
      </c>
      <c r="G78" s="829">
        <v>17786.189999999999</v>
      </c>
      <c r="H78" s="829">
        <v>1245.3499999999999</v>
      </c>
      <c r="I78" s="829">
        <v>14134.62</v>
      </c>
      <c r="J78" s="829">
        <v>15977.59</v>
      </c>
      <c r="K78" s="829">
        <v>16925.2</v>
      </c>
      <c r="L78" s="829">
        <v>29041.59</v>
      </c>
      <c r="M78" s="829">
        <v>15135.1</v>
      </c>
      <c r="N78" s="829">
        <v>5231.1400000000003</v>
      </c>
      <c r="O78" s="829">
        <v>12816.31</v>
      </c>
      <c r="P78" s="829">
        <v>4774.5200000000004</v>
      </c>
      <c r="Q78" s="829">
        <v>14533.43</v>
      </c>
      <c r="R78" s="829">
        <v>17399.23</v>
      </c>
      <c r="S78" s="829">
        <v>16046.36</v>
      </c>
      <c r="T78" s="829">
        <v>10624.65</v>
      </c>
      <c r="U78" s="829">
        <v>17560.080000000002</v>
      </c>
      <c r="V78" s="829">
        <v>100</v>
      </c>
      <c r="W78" s="829">
        <v>18317.02</v>
      </c>
      <c r="X78" s="829">
        <v>4678.82</v>
      </c>
      <c r="Y78" s="829">
        <v>6940.83</v>
      </c>
      <c r="Z78" s="829"/>
      <c r="AA78" s="829">
        <v>21085.95</v>
      </c>
      <c r="AB78" s="828">
        <v>1824.52</v>
      </c>
      <c r="AC78" s="829">
        <v>21593.46</v>
      </c>
      <c r="AD78" s="828">
        <v>12914.8</v>
      </c>
      <c r="AE78" s="829">
        <v>18633.810000000001</v>
      </c>
      <c r="AF78" s="829">
        <v>10821.52</v>
      </c>
      <c r="AG78" s="829">
        <v>-3823</v>
      </c>
      <c r="AH78" s="829">
        <v>11832.64</v>
      </c>
      <c r="AI78" s="829">
        <v>30261.81</v>
      </c>
      <c r="AJ78" s="829">
        <v>25836.93</v>
      </c>
      <c r="AK78" s="829">
        <v>8348.5499999999993</v>
      </c>
      <c r="AL78" s="829"/>
      <c r="AM78" s="829"/>
      <c r="AN78" s="829">
        <v>11587.74</v>
      </c>
      <c r="AO78" s="829"/>
      <c r="AP78" s="829"/>
      <c r="AQ78" s="829">
        <v>28104.91</v>
      </c>
      <c r="AR78" s="829">
        <v>13442.58</v>
      </c>
      <c r="AS78" s="829">
        <v>14815.79</v>
      </c>
      <c r="AT78" s="829"/>
      <c r="AU78" s="829">
        <v>18205.38</v>
      </c>
      <c r="AV78" s="829">
        <v>11187.94</v>
      </c>
      <c r="AW78" s="829">
        <v>9548.98</v>
      </c>
      <c r="AX78" s="829">
        <v>13379.63</v>
      </c>
      <c r="AY78" s="829">
        <v>32625.03</v>
      </c>
      <c r="AZ78" s="829">
        <v>15909.51</v>
      </c>
      <c r="BA78" s="829">
        <v>7479.9</v>
      </c>
      <c r="BB78" s="829">
        <v>19627.53</v>
      </c>
      <c r="BC78" s="829">
        <v>22540.959999999999</v>
      </c>
      <c r="BD78" s="829">
        <v>14714.21</v>
      </c>
      <c r="BE78" s="829"/>
      <c r="BF78" s="829">
        <v>26496.36</v>
      </c>
      <c r="BG78" s="829">
        <v>24358.080000000002</v>
      </c>
      <c r="BH78" s="829">
        <v>23461.21</v>
      </c>
      <c r="BI78" s="829">
        <v>22375.64</v>
      </c>
      <c r="BJ78" s="829">
        <v>11107.57</v>
      </c>
      <c r="BK78" s="829">
        <v>11476.17</v>
      </c>
      <c r="BL78" s="829">
        <v>27462.39</v>
      </c>
      <c r="BM78" s="829">
        <v>5021.0200000000004</v>
      </c>
      <c r="BN78" s="829"/>
      <c r="BO78" s="829">
        <v>29109.1</v>
      </c>
      <c r="BP78" s="829">
        <v>6954.96</v>
      </c>
      <c r="BQ78" s="829">
        <v>27394.12</v>
      </c>
      <c r="BR78" s="829">
        <v>11981.82</v>
      </c>
      <c r="BS78" s="829">
        <v>27709.27</v>
      </c>
      <c r="BT78" s="829">
        <v>20914.72</v>
      </c>
      <c r="BU78" s="829"/>
      <c r="BV78" s="829"/>
      <c r="BW78" s="829"/>
      <c r="BX78" s="829">
        <v>14063.03</v>
      </c>
      <c r="BY78" s="829">
        <v>9277.61</v>
      </c>
      <c r="BZ78" s="829">
        <v>5359.54</v>
      </c>
      <c r="CA78" s="829">
        <v>14496.47</v>
      </c>
      <c r="CB78" s="829">
        <v>12794.65</v>
      </c>
      <c r="CC78" s="829">
        <v>10103.33</v>
      </c>
      <c r="CD78" s="829">
        <v>29257.08</v>
      </c>
      <c r="CE78" s="829">
        <v>11692.41</v>
      </c>
      <c r="CF78" s="829">
        <v>18595.38</v>
      </c>
      <c r="CG78" s="829">
        <v>11052.2</v>
      </c>
      <c r="CH78" s="829">
        <v>13021.15</v>
      </c>
      <c r="CI78" s="829">
        <v>43159.53</v>
      </c>
      <c r="CJ78" s="829">
        <v>12541.27</v>
      </c>
      <c r="CK78" s="829">
        <v>18091.919999999998</v>
      </c>
      <c r="CL78" s="829">
        <v>12191.36</v>
      </c>
      <c r="CM78" s="829">
        <v>13336.31</v>
      </c>
      <c r="CN78" s="829">
        <v>15768.57</v>
      </c>
      <c r="CO78" s="829">
        <v>22867.9</v>
      </c>
      <c r="CP78" s="829">
        <v>12865.89</v>
      </c>
      <c r="CQ78" s="829">
        <v>74012.88</v>
      </c>
      <c r="CR78" s="829">
        <v>4248</v>
      </c>
      <c r="CS78" s="829">
        <v>18880.810000000001</v>
      </c>
      <c r="CT78" s="829">
        <v>13764.62</v>
      </c>
      <c r="CU78" s="829">
        <v>15621.74</v>
      </c>
      <c r="CV78" s="829">
        <v>19239.89</v>
      </c>
      <c r="CW78" s="829">
        <v>14934.26</v>
      </c>
      <c r="CX78" s="829">
        <v>13458.92</v>
      </c>
      <c r="CY78" s="828"/>
      <c r="CZ78" s="829">
        <v>11106.04</v>
      </c>
      <c r="DA78" s="829">
        <v>27184.69</v>
      </c>
      <c r="DB78" s="829">
        <v>10937.16</v>
      </c>
      <c r="DC78" s="829">
        <v>12160.48</v>
      </c>
      <c r="DD78" s="829">
        <v>10716.42</v>
      </c>
      <c r="DE78" s="829">
        <v>12583.92</v>
      </c>
      <c r="DF78" s="829">
        <v>1923.89</v>
      </c>
      <c r="DG78" s="829">
        <v>29148.46</v>
      </c>
      <c r="DH78" s="829">
        <v>12244.69</v>
      </c>
      <c r="DI78" s="829">
        <v>17980.259999999998</v>
      </c>
      <c r="DJ78" s="829">
        <v>14764.07</v>
      </c>
      <c r="DK78" s="829">
        <v>31951.17</v>
      </c>
      <c r="DL78" s="829">
        <v>10419.620000000001</v>
      </c>
      <c r="DM78" s="829">
        <v>8815.18</v>
      </c>
      <c r="DN78" s="829"/>
      <c r="DO78" s="829"/>
      <c r="DP78" s="829">
        <v>61375.54</v>
      </c>
      <c r="DQ78" s="829">
        <v>78752.61</v>
      </c>
      <c r="DR78" s="828"/>
      <c r="DS78" s="829">
        <v>34015.81</v>
      </c>
      <c r="DT78" s="829">
        <v>23101.74</v>
      </c>
      <c r="DU78" s="829">
        <v>61026.36</v>
      </c>
      <c r="DV78" s="829">
        <v>84016.88</v>
      </c>
      <c r="DW78" s="829">
        <v>66875.509999999995</v>
      </c>
      <c r="DX78" s="829">
        <v>45013.93</v>
      </c>
      <c r="DY78" s="829">
        <v>34599.870000000003</v>
      </c>
      <c r="DZ78" s="829"/>
      <c r="EA78" s="829">
        <v>32609.31</v>
      </c>
      <c r="EB78" s="829"/>
      <c r="EC78" s="829"/>
      <c r="ED78" s="829">
        <v>75063.960000000006</v>
      </c>
      <c r="EE78" s="829">
        <v>27440.38</v>
      </c>
      <c r="EF78" s="829">
        <v>23343.86</v>
      </c>
      <c r="EG78" s="829">
        <v>1293.8800000000001</v>
      </c>
      <c r="EH78" s="829">
        <v>9831.31</v>
      </c>
      <c r="EI78" s="829">
        <v>28129.35</v>
      </c>
      <c r="EJ78" s="828"/>
      <c r="EK78" s="829"/>
      <c r="EL78" s="829">
        <v>26283.59</v>
      </c>
      <c r="EM78" s="829">
        <v>17552.79</v>
      </c>
      <c r="EN78" s="829"/>
      <c r="EO78" s="829"/>
      <c r="EP78" s="829">
        <v>15656.76</v>
      </c>
      <c r="EQ78" s="829"/>
      <c r="ER78" s="829"/>
      <c r="ES78" s="829"/>
      <c r="ET78" s="829">
        <v>30042.080000000002</v>
      </c>
      <c r="EU78" s="829">
        <v>24384.400000000001</v>
      </c>
      <c r="EV78" s="828">
        <v>29458.799999999999</v>
      </c>
      <c r="EW78" s="829">
        <v>21303.64</v>
      </c>
      <c r="EX78" s="829">
        <v>21497.040000000001</v>
      </c>
      <c r="EY78" s="829"/>
      <c r="EZ78" s="831">
        <f t="shared" si="1"/>
        <v>2488943.8699999992</v>
      </c>
    </row>
    <row r="79" spans="1:156" x14ac:dyDescent="0.25">
      <c r="A79">
        <v>75</v>
      </c>
      <c r="B79" s="826">
        <v>23299</v>
      </c>
      <c r="C79" s="877"/>
      <c r="D79" s="828">
        <v>4790.3999999999996</v>
      </c>
      <c r="E79" s="828"/>
      <c r="F79" s="828">
        <v>4491</v>
      </c>
      <c r="G79" s="828">
        <v>8992.1299999999992</v>
      </c>
      <c r="H79" s="828">
        <v>46900.9</v>
      </c>
      <c r="I79" s="828">
        <v>20096</v>
      </c>
      <c r="J79" s="828">
        <v>19461</v>
      </c>
      <c r="K79" s="828">
        <v>18837.25</v>
      </c>
      <c r="L79" s="828">
        <v>11726.5</v>
      </c>
      <c r="M79" s="828">
        <v>28928</v>
      </c>
      <c r="N79" s="828">
        <v>2176</v>
      </c>
      <c r="O79" s="828">
        <v>4710.3999999999996</v>
      </c>
      <c r="P79" s="828">
        <v>3261.44</v>
      </c>
      <c r="Q79" s="828">
        <v>20096</v>
      </c>
      <c r="R79" s="828">
        <v>19960</v>
      </c>
      <c r="S79" s="828">
        <v>27904</v>
      </c>
      <c r="T79" s="828">
        <v>11726.5</v>
      </c>
      <c r="U79" s="828">
        <v>46080</v>
      </c>
      <c r="V79" s="829">
        <v>21332.25</v>
      </c>
      <c r="W79" s="828">
        <v>33280</v>
      </c>
      <c r="X79" s="828">
        <v>5427.2</v>
      </c>
      <c r="Y79" s="828">
        <v>3481.6</v>
      </c>
      <c r="Z79" s="828"/>
      <c r="AA79" s="828">
        <v>3584</v>
      </c>
      <c r="AB79" s="828">
        <v>2176</v>
      </c>
      <c r="AC79" s="828">
        <v>4736</v>
      </c>
      <c r="AD79" s="828">
        <v>4736</v>
      </c>
      <c r="AE79" s="828">
        <v>3507.2</v>
      </c>
      <c r="AF79" s="828">
        <v>6656</v>
      </c>
      <c r="AG79" s="828">
        <v>1206</v>
      </c>
      <c r="AH79" s="828">
        <v>94402.2</v>
      </c>
      <c r="AI79" s="828">
        <v>30720</v>
      </c>
      <c r="AJ79" s="828">
        <v>26547.5</v>
      </c>
      <c r="AK79" s="828">
        <v>16966</v>
      </c>
      <c r="AL79" s="829">
        <v>19960</v>
      </c>
      <c r="AM79" s="829">
        <v>22455</v>
      </c>
      <c r="AN79" s="828">
        <v>41115</v>
      </c>
      <c r="AO79" s="829">
        <v>26112</v>
      </c>
      <c r="AP79" s="829">
        <v>12225.5</v>
      </c>
      <c r="AQ79" s="828">
        <v>76800</v>
      </c>
      <c r="AR79" s="828">
        <v>3123.2</v>
      </c>
      <c r="AS79" s="828">
        <v>27904</v>
      </c>
      <c r="AT79" s="829">
        <v>38400</v>
      </c>
      <c r="AU79" s="828">
        <v>47360</v>
      </c>
      <c r="AV79" s="828">
        <v>26112</v>
      </c>
      <c r="AW79" s="828">
        <v>16217.5</v>
      </c>
      <c r="AX79" s="828">
        <v>34560</v>
      </c>
      <c r="AY79" s="828">
        <v>48640</v>
      </c>
      <c r="AZ79" s="828">
        <v>47616</v>
      </c>
      <c r="BA79" s="828">
        <v>13348.25</v>
      </c>
      <c r="BB79" s="828">
        <v>33831</v>
      </c>
      <c r="BC79" s="828">
        <v>42496</v>
      </c>
      <c r="BD79" s="828">
        <v>7014.4</v>
      </c>
      <c r="BE79" s="829">
        <v>38400</v>
      </c>
      <c r="BF79" s="828">
        <v>47360</v>
      </c>
      <c r="BG79" s="828">
        <v>28928</v>
      </c>
      <c r="BH79" s="828">
        <v>18088.75</v>
      </c>
      <c r="BI79" s="828">
        <v>51712</v>
      </c>
      <c r="BJ79" s="828">
        <v>63232</v>
      </c>
      <c r="BK79" s="828">
        <v>24950</v>
      </c>
      <c r="BL79" s="828">
        <v>18962</v>
      </c>
      <c r="BM79" s="828">
        <v>20958</v>
      </c>
      <c r="BN79" s="829">
        <v>11851.25</v>
      </c>
      <c r="BO79" s="828">
        <v>34816</v>
      </c>
      <c r="BP79" s="828">
        <v>8550.4</v>
      </c>
      <c r="BQ79" s="828">
        <v>27904</v>
      </c>
      <c r="BR79" s="828">
        <v>45209</v>
      </c>
      <c r="BS79" s="828">
        <v>39168</v>
      </c>
      <c r="BT79" s="828">
        <v>16841.25</v>
      </c>
      <c r="BU79" s="829">
        <v>44544</v>
      </c>
      <c r="BV79" s="829">
        <v>37376</v>
      </c>
      <c r="BW79" s="829">
        <v>25199.5</v>
      </c>
      <c r="BX79" s="828">
        <v>34304</v>
      </c>
      <c r="BY79" s="828">
        <v>19055.75</v>
      </c>
      <c r="BZ79" s="828">
        <v>6195.2</v>
      </c>
      <c r="CA79" s="828">
        <v>4326.3999999999996</v>
      </c>
      <c r="CB79" s="828">
        <v>5094.3999999999996</v>
      </c>
      <c r="CC79" s="828">
        <v>3123.2</v>
      </c>
      <c r="CD79" s="828">
        <v>23078.75</v>
      </c>
      <c r="CE79" s="828">
        <v>39424</v>
      </c>
      <c r="CF79" s="828">
        <v>21831.25</v>
      </c>
      <c r="CG79" s="828">
        <v>15968</v>
      </c>
      <c r="CH79" s="828">
        <v>4070.4</v>
      </c>
      <c r="CI79" s="828">
        <v>12160</v>
      </c>
      <c r="CJ79" s="828">
        <v>4249.6000000000004</v>
      </c>
      <c r="CK79" s="828">
        <v>9676.7999999999993</v>
      </c>
      <c r="CL79" s="828">
        <v>2969.6</v>
      </c>
      <c r="CM79" s="828">
        <v>6246.4</v>
      </c>
      <c r="CN79" s="828">
        <v>4070.4</v>
      </c>
      <c r="CO79" s="828">
        <v>2688</v>
      </c>
      <c r="CP79" s="828">
        <v>4505.6000000000004</v>
      </c>
      <c r="CQ79" s="828">
        <v>4147.2</v>
      </c>
      <c r="CR79" s="828">
        <v>2790.4</v>
      </c>
      <c r="CS79" s="828">
        <v>5273.6</v>
      </c>
      <c r="CT79" s="828">
        <v>2688</v>
      </c>
      <c r="CU79" s="828">
        <v>3123.2</v>
      </c>
      <c r="CV79" s="828">
        <v>4403.2</v>
      </c>
      <c r="CW79" s="828">
        <v>2483.1999999999998</v>
      </c>
      <c r="CX79" s="828">
        <v>4275.2</v>
      </c>
      <c r="CY79" s="828"/>
      <c r="CZ79" s="828">
        <v>4070.4</v>
      </c>
      <c r="DA79" s="828">
        <v>9139.2000000000007</v>
      </c>
      <c r="DB79" s="828">
        <v>3251.2</v>
      </c>
      <c r="DC79" s="828">
        <v>5324.8</v>
      </c>
      <c r="DD79" s="828">
        <v>3865.6</v>
      </c>
      <c r="DE79" s="828">
        <v>3046.4</v>
      </c>
      <c r="DF79" s="828">
        <v>3353.6</v>
      </c>
      <c r="DG79" s="828">
        <v>2508.8000000000002</v>
      </c>
      <c r="DH79" s="828">
        <v>6041.6</v>
      </c>
      <c r="DI79" s="828">
        <v>5967.2</v>
      </c>
      <c r="DJ79" s="828">
        <v>5632</v>
      </c>
      <c r="DK79" s="828">
        <v>7065.6</v>
      </c>
      <c r="DL79" s="828">
        <v>2995.2</v>
      </c>
      <c r="DM79" s="828">
        <v>2944</v>
      </c>
      <c r="DN79" s="828"/>
      <c r="DO79" s="829">
        <v>156476.79999999999</v>
      </c>
      <c r="DP79" s="829">
        <v>185600</v>
      </c>
      <c r="DQ79" s="829">
        <v>202240</v>
      </c>
      <c r="DR79" s="828"/>
      <c r="DS79" s="828">
        <v>45568</v>
      </c>
      <c r="DT79" s="829">
        <v>28160</v>
      </c>
      <c r="DU79" s="828">
        <v>47872</v>
      </c>
      <c r="DV79" s="828">
        <v>28160</v>
      </c>
      <c r="DW79" s="828">
        <v>20480</v>
      </c>
      <c r="DX79" s="828">
        <v>40704</v>
      </c>
      <c r="DY79" s="828">
        <v>34357</v>
      </c>
      <c r="DZ79" s="828"/>
      <c r="EA79" s="828">
        <v>49408</v>
      </c>
      <c r="EB79" s="829"/>
      <c r="EC79" s="828"/>
      <c r="ED79" s="829">
        <v>81590</v>
      </c>
      <c r="EE79" s="829"/>
      <c r="EF79" s="828"/>
      <c r="EG79" s="828"/>
      <c r="EH79" s="828"/>
      <c r="EI79" s="828"/>
      <c r="EJ79" s="828"/>
      <c r="EK79" s="828"/>
      <c r="EL79" s="829"/>
      <c r="EM79" s="829"/>
      <c r="EN79" s="828"/>
      <c r="EO79" s="828"/>
      <c r="EP79" s="828"/>
      <c r="EQ79" s="829"/>
      <c r="ER79" s="829"/>
      <c r="ES79" s="828"/>
      <c r="ET79" s="829"/>
      <c r="EU79" s="829"/>
      <c r="EV79" s="828"/>
      <c r="EW79" s="828"/>
      <c r="EX79" s="828"/>
      <c r="EY79" s="828"/>
      <c r="EZ79" s="831">
        <f t="shared" si="1"/>
        <v>2986278.6199999992</v>
      </c>
    </row>
    <row r="80" spans="1:156" x14ac:dyDescent="0.25">
      <c r="A80">
        <v>76</v>
      </c>
      <c r="B80" s="826">
        <v>23499</v>
      </c>
      <c r="C80" s="877"/>
      <c r="D80" s="828"/>
      <c r="E80" s="828"/>
      <c r="F80" s="828"/>
      <c r="G80" s="828">
        <v>8022.47</v>
      </c>
      <c r="H80" s="828">
        <v>2411.5</v>
      </c>
      <c r="I80" s="828"/>
      <c r="J80" s="828">
        <v>3000</v>
      </c>
      <c r="K80" s="828"/>
      <c r="L80" s="828"/>
      <c r="M80" s="828"/>
      <c r="N80" s="828"/>
      <c r="O80" s="828"/>
      <c r="P80" s="828">
        <v>5490</v>
      </c>
      <c r="Q80" s="828">
        <v>880</v>
      </c>
      <c r="R80" s="828">
        <v>5666</v>
      </c>
      <c r="S80" s="828">
        <v>9981</v>
      </c>
      <c r="T80" s="828"/>
      <c r="U80" s="828">
        <v>3315</v>
      </c>
      <c r="V80" s="829"/>
      <c r="W80" s="828">
        <v>10646.5</v>
      </c>
      <c r="X80" s="828">
        <v>1950</v>
      </c>
      <c r="Y80" s="828">
        <v>1430</v>
      </c>
      <c r="Z80" s="828"/>
      <c r="AA80" s="828">
        <v>41515.83</v>
      </c>
      <c r="AB80" s="828">
        <v>13077</v>
      </c>
      <c r="AC80" s="828"/>
      <c r="AD80" s="828">
        <v>864</v>
      </c>
      <c r="AE80" s="828"/>
      <c r="AF80" s="828">
        <v>5944.5</v>
      </c>
      <c r="AG80" s="828">
        <v>4820</v>
      </c>
      <c r="AH80" s="828"/>
      <c r="AI80" s="828">
        <v>14820</v>
      </c>
      <c r="AJ80" s="828">
        <v>11648</v>
      </c>
      <c r="AK80" s="828"/>
      <c r="AL80" s="829">
        <v>4719</v>
      </c>
      <c r="AM80" s="829">
        <v>6318</v>
      </c>
      <c r="AN80" s="828">
        <v>3055</v>
      </c>
      <c r="AO80" s="829">
        <v>4690</v>
      </c>
      <c r="AP80" s="829">
        <v>2495</v>
      </c>
      <c r="AQ80" s="828">
        <v>9450</v>
      </c>
      <c r="AR80" s="828"/>
      <c r="AS80" s="828">
        <v>7785</v>
      </c>
      <c r="AT80" s="829">
        <v>6506.5</v>
      </c>
      <c r="AU80" s="828">
        <v>7020</v>
      </c>
      <c r="AV80" s="828"/>
      <c r="AW80" s="828"/>
      <c r="AX80" s="828">
        <v>10003.5</v>
      </c>
      <c r="AY80" s="828">
        <v>3040</v>
      </c>
      <c r="AZ80" s="828">
        <v>10770.5</v>
      </c>
      <c r="BA80" s="828">
        <v>7784.5</v>
      </c>
      <c r="BB80" s="828">
        <v>3470</v>
      </c>
      <c r="BC80" s="828">
        <v>12628</v>
      </c>
      <c r="BD80" s="828">
        <v>12081.5</v>
      </c>
      <c r="BE80" s="829">
        <v>10945</v>
      </c>
      <c r="BF80" s="828"/>
      <c r="BG80" s="828"/>
      <c r="BH80" s="828">
        <v>4830</v>
      </c>
      <c r="BI80" s="828">
        <v>8893.5</v>
      </c>
      <c r="BJ80" s="828">
        <v>15320</v>
      </c>
      <c r="BK80" s="828">
        <v>2965</v>
      </c>
      <c r="BL80" s="828">
        <v>11700</v>
      </c>
      <c r="BM80" s="828"/>
      <c r="BN80" s="829">
        <v>3040</v>
      </c>
      <c r="BO80" s="828">
        <v>13457</v>
      </c>
      <c r="BP80" s="828">
        <v>10688</v>
      </c>
      <c r="BQ80" s="828">
        <v>10950.5</v>
      </c>
      <c r="BR80" s="828">
        <v>3620</v>
      </c>
      <c r="BS80" s="828"/>
      <c r="BT80" s="828">
        <v>13260</v>
      </c>
      <c r="BU80" s="829">
        <v>100</v>
      </c>
      <c r="BV80" s="829">
        <v>7250</v>
      </c>
      <c r="BW80" s="829">
        <v>8060</v>
      </c>
      <c r="BX80" s="828">
        <v>10003.5</v>
      </c>
      <c r="BY80" s="828">
        <v>10776.97</v>
      </c>
      <c r="BZ80" s="828">
        <v>5781.5</v>
      </c>
      <c r="CA80" s="828">
        <v>10004.5</v>
      </c>
      <c r="CB80" s="828">
        <v>5460</v>
      </c>
      <c r="CC80" s="828">
        <v>1740</v>
      </c>
      <c r="CD80" s="828">
        <v>8505</v>
      </c>
      <c r="CE80" s="828">
        <v>16138</v>
      </c>
      <c r="CF80" s="828">
        <v>11135</v>
      </c>
      <c r="CG80" s="828">
        <v>6986</v>
      </c>
      <c r="CH80" s="828">
        <v>10192</v>
      </c>
      <c r="CI80" s="828">
        <v>19519.5</v>
      </c>
      <c r="CJ80" s="828">
        <v>3217.5</v>
      </c>
      <c r="CK80" s="828">
        <v>7830.47</v>
      </c>
      <c r="CL80" s="828">
        <v>4160</v>
      </c>
      <c r="CM80" s="828">
        <v>7780</v>
      </c>
      <c r="CN80" s="828">
        <v>6707</v>
      </c>
      <c r="CO80" s="828"/>
      <c r="CP80" s="828">
        <v>7793.5</v>
      </c>
      <c r="CQ80" s="828">
        <v>13417.05</v>
      </c>
      <c r="CR80" s="828">
        <v>1740</v>
      </c>
      <c r="CS80" s="828">
        <v>7170</v>
      </c>
      <c r="CT80" s="828">
        <v>10124.5</v>
      </c>
      <c r="CU80" s="828">
        <v>2342</v>
      </c>
      <c r="CV80" s="828">
        <v>5485</v>
      </c>
      <c r="CW80" s="828">
        <v>4995.5</v>
      </c>
      <c r="CX80" s="828">
        <v>6103</v>
      </c>
      <c r="CY80" s="828">
        <v>-1265</v>
      </c>
      <c r="CZ80" s="828">
        <v>12110.1</v>
      </c>
      <c r="DA80" s="828">
        <v>16263</v>
      </c>
      <c r="DB80" s="828"/>
      <c r="DC80" s="828">
        <v>7409.55</v>
      </c>
      <c r="DD80" s="828">
        <v>5579.5</v>
      </c>
      <c r="DE80" s="828">
        <v>6246.5</v>
      </c>
      <c r="DF80" s="828">
        <v>6012.5</v>
      </c>
      <c r="DG80" s="828">
        <v>2268</v>
      </c>
      <c r="DH80" s="828">
        <v>10276.5</v>
      </c>
      <c r="DI80" s="828">
        <v>8660</v>
      </c>
      <c r="DJ80" s="828">
        <v>10120.59</v>
      </c>
      <c r="DK80" s="828">
        <v>2457</v>
      </c>
      <c r="DL80" s="828">
        <v>4920</v>
      </c>
      <c r="DM80" s="828">
        <v>1820</v>
      </c>
      <c r="DN80" s="828"/>
      <c r="DO80" s="829"/>
      <c r="DP80" s="829"/>
      <c r="DQ80" s="829"/>
      <c r="DR80" s="828"/>
      <c r="DS80" s="828">
        <v>560</v>
      </c>
      <c r="DT80" s="829"/>
      <c r="DU80" s="828"/>
      <c r="DV80" s="828"/>
      <c r="DW80" s="828">
        <v>4000</v>
      </c>
      <c r="DX80" s="828"/>
      <c r="DY80" s="828"/>
      <c r="DZ80" s="828"/>
      <c r="EA80" s="828"/>
      <c r="EB80" s="829">
        <v>23450.34</v>
      </c>
      <c r="EC80" s="828"/>
      <c r="ED80" s="829"/>
      <c r="EE80" s="829">
        <v>0</v>
      </c>
      <c r="EF80" s="828"/>
      <c r="EG80" s="828">
        <v>3365</v>
      </c>
      <c r="EH80" s="828">
        <v>2260</v>
      </c>
      <c r="EI80" s="829"/>
      <c r="EJ80" s="828"/>
      <c r="EK80" s="828"/>
      <c r="EL80" s="829">
        <v>12789.46</v>
      </c>
      <c r="EM80" s="829">
        <v>8398.75</v>
      </c>
      <c r="EN80" s="828"/>
      <c r="EO80" s="828"/>
      <c r="EP80" s="828">
        <v>9481</v>
      </c>
      <c r="EQ80" s="829"/>
      <c r="ER80" s="829"/>
      <c r="ES80" s="828"/>
      <c r="ET80" s="829">
        <v>12267.01</v>
      </c>
      <c r="EU80" s="829">
        <v>10757.5</v>
      </c>
      <c r="EV80" s="828">
        <v>90077.41</v>
      </c>
      <c r="EW80" s="828">
        <v>3210</v>
      </c>
      <c r="EX80" s="828"/>
      <c r="EY80" s="828"/>
      <c r="EZ80" s="831">
        <f t="shared" si="1"/>
        <v>860979.5</v>
      </c>
    </row>
    <row r="81" spans="1:156" x14ac:dyDescent="0.25">
      <c r="A81">
        <v>77</v>
      </c>
      <c r="B81" s="826">
        <v>23599</v>
      </c>
      <c r="C81" s="877"/>
      <c r="D81" s="828"/>
      <c r="E81" s="829"/>
      <c r="F81" s="828">
        <v>-12166.67</v>
      </c>
      <c r="G81" s="828"/>
      <c r="H81" s="828"/>
      <c r="I81" s="828"/>
      <c r="J81" s="828"/>
      <c r="K81" s="828"/>
      <c r="L81" s="828"/>
      <c r="M81" s="828"/>
      <c r="N81" s="828"/>
      <c r="O81" s="828">
        <v>400.33</v>
      </c>
      <c r="P81" s="828"/>
      <c r="Q81" s="828"/>
      <c r="R81" s="828"/>
      <c r="S81" s="828"/>
      <c r="T81" s="828"/>
      <c r="U81" s="828"/>
      <c r="V81" s="828"/>
      <c r="W81" s="828">
        <v>-18892.5</v>
      </c>
      <c r="X81" s="829"/>
      <c r="Y81" s="828"/>
      <c r="Z81" s="828"/>
      <c r="AA81" s="828"/>
      <c r="AB81" s="828"/>
      <c r="AC81" s="828"/>
      <c r="AD81" s="828"/>
      <c r="AE81" s="828"/>
      <c r="AF81" s="828">
        <v>8827.5</v>
      </c>
      <c r="AG81" s="828"/>
      <c r="AH81" s="828">
        <v>154</v>
      </c>
      <c r="AI81" s="828"/>
      <c r="AJ81" s="828"/>
      <c r="AK81" s="828"/>
      <c r="AL81" s="828"/>
      <c r="AM81" s="828"/>
      <c r="AN81" s="828">
        <v>2096.3000000000002</v>
      </c>
      <c r="AO81" s="828"/>
      <c r="AP81" s="828"/>
      <c r="AQ81" s="828"/>
      <c r="AR81" s="828"/>
      <c r="AS81" s="828"/>
      <c r="AT81" s="828"/>
      <c r="AU81" s="828"/>
      <c r="AV81" s="828"/>
      <c r="AW81" s="828"/>
      <c r="AX81" s="829"/>
      <c r="AY81" s="828"/>
      <c r="AZ81" s="828"/>
      <c r="BA81" s="828">
        <v>90919.5</v>
      </c>
      <c r="BB81" s="828"/>
      <c r="BC81" s="828"/>
      <c r="BD81" s="828"/>
      <c r="BE81" s="828"/>
      <c r="BF81" s="828"/>
      <c r="BG81" s="828"/>
      <c r="BH81" s="828"/>
      <c r="BI81" s="828"/>
      <c r="BJ81" s="828"/>
      <c r="BK81" s="828"/>
      <c r="BL81" s="828"/>
      <c r="BM81" s="828"/>
      <c r="BN81" s="828"/>
      <c r="BO81" s="828"/>
      <c r="BP81" s="828">
        <v>5641.34</v>
      </c>
      <c r="BQ81" s="828"/>
      <c r="BR81" s="828"/>
      <c r="BS81" s="828"/>
      <c r="BT81" s="828">
        <v>760</v>
      </c>
      <c r="BU81" s="828"/>
      <c r="BV81" s="828"/>
      <c r="BW81" s="828"/>
      <c r="BX81" s="828"/>
      <c r="BY81" s="828"/>
      <c r="BZ81" s="828"/>
      <c r="CA81" s="828"/>
      <c r="CB81" s="828"/>
      <c r="CC81" s="828"/>
      <c r="CD81" s="828"/>
      <c r="CE81" s="828"/>
      <c r="CF81" s="828"/>
      <c r="CG81" s="828"/>
      <c r="CH81" s="828">
        <v>170</v>
      </c>
      <c r="CI81" s="828">
        <v>7970.31</v>
      </c>
      <c r="CJ81" s="828"/>
      <c r="CK81" s="828"/>
      <c r="CL81" s="828"/>
      <c r="CM81" s="828"/>
      <c r="CN81" s="828"/>
      <c r="CO81" s="828"/>
      <c r="CP81" s="828">
        <v>972.2</v>
      </c>
      <c r="CQ81" s="828">
        <v>171.42</v>
      </c>
      <c r="CR81" s="828"/>
      <c r="CS81" s="828"/>
      <c r="CT81" s="828"/>
      <c r="CU81" s="828"/>
      <c r="CV81" s="828"/>
      <c r="CW81" s="828"/>
      <c r="CX81" s="828"/>
      <c r="CY81" s="828"/>
      <c r="CZ81" s="829">
        <v>347.88</v>
      </c>
      <c r="DA81" s="828"/>
      <c r="DB81" s="828"/>
      <c r="DC81" s="828">
        <v>42100.26</v>
      </c>
      <c r="DD81" s="828"/>
      <c r="DE81" s="828"/>
      <c r="DF81" s="828"/>
      <c r="DG81" s="828"/>
      <c r="DH81" s="828"/>
      <c r="DI81" s="828"/>
      <c r="DJ81" s="828"/>
      <c r="DK81" s="828"/>
      <c r="DL81" s="828"/>
      <c r="DM81" s="828"/>
      <c r="DN81" s="828"/>
      <c r="DO81" s="828"/>
      <c r="DP81" s="828"/>
      <c r="DQ81" s="828">
        <v>526.66999999999996</v>
      </c>
      <c r="DR81" s="828"/>
      <c r="DS81" s="828"/>
      <c r="DT81" s="829">
        <v>5677.16</v>
      </c>
      <c r="DU81" s="828"/>
      <c r="DV81" s="828">
        <v>5000</v>
      </c>
      <c r="DW81" s="828"/>
      <c r="DX81" s="828"/>
      <c r="DY81" s="828"/>
      <c r="DZ81" s="828"/>
      <c r="EA81" s="828"/>
      <c r="EB81" s="829"/>
      <c r="EC81" s="828"/>
      <c r="ED81" s="829">
        <v>200</v>
      </c>
      <c r="EE81" s="829"/>
      <c r="EF81" s="828"/>
      <c r="EG81" s="829"/>
      <c r="EH81" s="829"/>
      <c r="EI81" s="829"/>
      <c r="EJ81" s="829"/>
      <c r="EK81" s="829"/>
      <c r="EL81" s="829"/>
      <c r="EM81" s="829"/>
      <c r="EN81" s="829"/>
      <c r="EO81" s="829"/>
      <c r="EP81" s="829"/>
      <c r="EQ81" s="829"/>
      <c r="ER81" s="829"/>
      <c r="ES81" s="829"/>
      <c r="ET81" s="829"/>
      <c r="EU81" s="829"/>
      <c r="EV81" s="829"/>
      <c r="EW81" s="829"/>
      <c r="EX81" s="829"/>
      <c r="EY81" s="829"/>
      <c r="EZ81" s="831">
        <f t="shared" si="1"/>
        <v>140875.69999999998</v>
      </c>
    </row>
    <row r="82" spans="1:156" x14ac:dyDescent="0.25">
      <c r="A82">
        <v>78</v>
      </c>
      <c r="B82" s="826">
        <v>24199</v>
      </c>
      <c r="C82" s="877"/>
      <c r="D82" s="829"/>
      <c r="E82" s="829">
        <v>3858</v>
      </c>
      <c r="F82" s="829">
        <v>675.8</v>
      </c>
      <c r="G82" s="828">
        <v>1677.52</v>
      </c>
      <c r="H82" s="828">
        <v>201.41</v>
      </c>
      <c r="I82" s="829">
        <v>12933.9</v>
      </c>
      <c r="J82" s="828"/>
      <c r="K82" s="829">
        <v>6145.74</v>
      </c>
      <c r="L82" s="829"/>
      <c r="M82" s="829">
        <v>7273.86</v>
      </c>
      <c r="N82" s="829">
        <v>5129.2700000000004</v>
      </c>
      <c r="O82" s="829">
        <v>8243.66</v>
      </c>
      <c r="P82" s="828">
        <v>13417.04</v>
      </c>
      <c r="Q82" s="828">
        <v>8374.27</v>
      </c>
      <c r="R82" s="828">
        <v>4024.51</v>
      </c>
      <c r="S82" s="828">
        <v>2841.81</v>
      </c>
      <c r="T82" s="829"/>
      <c r="U82" s="828">
        <v>13955.24</v>
      </c>
      <c r="V82" s="829"/>
      <c r="W82" s="828">
        <v>5993.01</v>
      </c>
      <c r="X82" s="829">
        <v>4995.5200000000004</v>
      </c>
      <c r="Y82" s="828">
        <v>1705.9</v>
      </c>
      <c r="Z82" s="828"/>
      <c r="AA82" s="828">
        <v>9273.08</v>
      </c>
      <c r="AB82" s="828"/>
      <c r="AC82" s="828">
        <v>9485.1299999999992</v>
      </c>
      <c r="AD82" s="829">
        <v>17164.37</v>
      </c>
      <c r="AE82" s="829">
        <v>6028.4</v>
      </c>
      <c r="AF82" s="828">
        <v>30692.31</v>
      </c>
      <c r="AG82" s="828"/>
      <c r="AH82" s="828">
        <v>7376.55</v>
      </c>
      <c r="AI82" s="829">
        <v>8354.4699999999993</v>
      </c>
      <c r="AJ82" s="828">
        <v>9463.99</v>
      </c>
      <c r="AK82" s="828">
        <v>0</v>
      </c>
      <c r="AL82" s="828"/>
      <c r="AM82" s="828"/>
      <c r="AN82" s="829"/>
      <c r="AO82" s="828"/>
      <c r="AP82" s="828"/>
      <c r="AQ82" s="828">
        <v>3185.29</v>
      </c>
      <c r="AR82" s="829">
        <v>554.58000000000004</v>
      </c>
      <c r="AS82" s="828">
        <v>14673.9</v>
      </c>
      <c r="AT82" s="828"/>
      <c r="AU82" s="828"/>
      <c r="AV82" s="829">
        <v>12300.29</v>
      </c>
      <c r="AW82" s="828">
        <v>12074.34</v>
      </c>
      <c r="AX82" s="828">
        <v>2005.7</v>
      </c>
      <c r="AY82" s="828"/>
      <c r="AZ82" s="828"/>
      <c r="BA82" s="828">
        <v>8988.69</v>
      </c>
      <c r="BB82" s="828"/>
      <c r="BC82" s="828">
        <v>4728.09</v>
      </c>
      <c r="BD82" s="828">
        <v>8538.93</v>
      </c>
      <c r="BE82" s="828"/>
      <c r="BF82" s="829">
        <v>9558.73</v>
      </c>
      <c r="BG82" s="829">
        <v>8915.24</v>
      </c>
      <c r="BH82" s="828">
        <v>2279.91</v>
      </c>
      <c r="BI82" s="828">
        <v>876.9</v>
      </c>
      <c r="BJ82" s="828">
        <v>7972.85</v>
      </c>
      <c r="BK82" s="829">
        <v>1194.77</v>
      </c>
      <c r="BL82" s="828">
        <v>9710.99</v>
      </c>
      <c r="BM82" s="828">
        <v>4407.42</v>
      </c>
      <c r="BN82" s="829"/>
      <c r="BO82" s="828">
        <v>6490.39</v>
      </c>
      <c r="BP82" s="828">
        <v>3904.8</v>
      </c>
      <c r="BQ82" s="828">
        <v>11994.77</v>
      </c>
      <c r="BR82" s="828">
        <v>7152.95</v>
      </c>
      <c r="BS82" s="829"/>
      <c r="BT82" s="828">
        <v>2480.62</v>
      </c>
      <c r="BU82" s="828"/>
      <c r="BV82" s="828"/>
      <c r="BW82" s="828"/>
      <c r="BX82" s="828">
        <v>34939.839999999997</v>
      </c>
      <c r="BY82" s="828">
        <v>8482.92</v>
      </c>
      <c r="BZ82" s="828"/>
      <c r="CA82" s="828">
        <v>5795.12</v>
      </c>
      <c r="CB82" s="828">
        <v>5682</v>
      </c>
      <c r="CC82" s="828">
        <v>8140.51</v>
      </c>
      <c r="CD82" s="828">
        <v>188.36</v>
      </c>
      <c r="CE82" s="828">
        <v>1019.36</v>
      </c>
      <c r="CF82" s="828">
        <v>9003.85</v>
      </c>
      <c r="CG82" s="828"/>
      <c r="CH82" s="828"/>
      <c r="CI82" s="828">
        <v>4906.6099999999997</v>
      </c>
      <c r="CJ82" s="828">
        <v>4113.42</v>
      </c>
      <c r="CK82" s="828">
        <v>8416.32</v>
      </c>
      <c r="CL82" s="828">
        <v>5901.21</v>
      </c>
      <c r="CM82" s="828">
        <v>5832.85</v>
      </c>
      <c r="CN82" s="828">
        <v>6004.97</v>
      </c>
      <c r="CO82" s="829">
        <v>3799.88</v>
      </c>
      <c r="CP82" s="828">
        <v>4514.32</v>
      </c>
      <c r="CQ82" s="829"/>
      <c r="CR82" s="829"/>
      <c r="CS82" s="828">
        <v>9032.08</v>
      </c>
      <c r="CT82" s="828">
        <v>11948.21</v>
      </c>
      <c r="CU82" s="828">
        <v>8749.41</v>
      </c>
      <c r="CV82" s="828">
        <v>7277.21</v>
      </c>
      <c r="CW82" s="828">
        <v>24843.33</v>
      </c>
      <c r="CX82" s="828">
        <v>5523.04</v>
      </c>
      <c r="CY82" s="828">
        <v>-2125</v>
      </c>
      <c r="CZ82" s="828">
        <v>13974.49</v>
      </c>
      <c r="DA82" s="829">
        <v>17843.080000000002</v>
      </c>
      <c r="DB82" s="828"/>
      <c r="DC82" s="828">
        <v>6661.21</v>
      </c>
      <c r="DD82" s="828">
        <v>9846.56</v>
      </c>
      <c r="DE82" s="828"/>
      <c r="DF82" s="828">
        <v>0</v>
      </c>
      <c r="DG82" s="828">
        <v>-15192.51</v>
      </c>
      <c r="DH82" s="828">
        <v>4435.34</v>
      </c>
      <c r="DI82" s="828">
        <v>36186.51</v>
      </c>
      <c r="DJ82" s="828">
        <v>10935.84</v>
      </c>
      <c r="DK82" s="828">
        <v>14277.89</v>
      </c>
      <c r="DL82" s="828">
        <v>13309.49</v>
      </c>
      <c r="DM82" s="828">
        <v>6222.96</v>
      </c>
      <c r="DN82" s="828"/>
      <c r="DO82" s="829"/>
      <c r="DP82" s="829">
        <v>8618.7199999999993</v>
      </c>
      <c r="DQ82" s="829"/>
      <c r="DR82" s="829"/>
      <c r="DS82" s="829">
        <v>6506.89</v>
      </c>
      <c r="DT82" s="829">
        <v>16814.13</v>
      </c>
      <c r="DU82" s="828">
        <v>22076.01</v>
      </c>
      <c r="DV82" s="829">
        <v>30766.959999999999</v>
      </c>
      <c r="DW82" s="829">
        <v>30522.33</v>
      </c>
      <c r="DX82" s="829">
        <v>7849.64</v>
      </c>
      <c r="DY82" s="828">
        <v>16985.439999999999</v>
      </c>
      <c r="DZ82" s="829"/>
      <c r="EA82" s="829">
        <v>3013</v>
      </c>
      <c r="EB82" s="829"/>
      <c r="EC82" s="829"/>
      <c r="ED82" s="828">
        <v>19983.45</v>
      </c>
      <c r="EE82" s="829">
        <v>5058.1899999999996</v>
      </c>
      <c r="EF82" s="829">
        <v>6324.99</v>
      </c>
      <c r="EG82" s="829">
        <v>3609.2</v>
      </c>
      <c r="EH82" s="829">
        <v>6948.1</v>
      </c>
      <c r="EI82" s="828"/>
      <c r="EJ82" s="828"/>
      <c r="EK82" s="829"/>
      <c r="EL82" s="829">
        <v>6797.99</v>
      </c>
      <c r="EM82" s="829">
        <v>3897.6</v>
      </c>
      <c r="EN82" s="829"/>
      <c r="EO82" s="828"/>
      <c r="EP82" s="828">
        <v>1282.68</v>
      </c>
      <c r="EQ82" s="829"/>
      <c r="ER82" s="829"/>
      <c r="ES82" s="828"/>
      <c r="ET82" s="829">
        <v>9965.76</v>
      </c>
      <c r="EU82" s="829">
        <v>20315.34</v>
      </c>
      <c r="EV82" s="828"/>
      <c r="EW82" s="828">
        <v>10093.120000000001</v>
      </c>
      <c r="EX82" s="828">
        <v>11999.74</v>
      </c>
      <c r="EY82" s="829"/>
      <c r="EZ82" s="831">
        <f t="shared" si="1"/>
        <v>893194.86999999953</v>
      </c>
    </row>
    <row r="83" spans="1:156" x14ac:dyDescent="0.25">
      <c r="A83">
        <v>79</v>
      </c>
      <c r="B83" s="826">
        <v>24399</v>
      </c>
      <c r="C83" s="877"/>
      <c r="D83" s="829">
        <v>1366.68</v>
      </c>
      <c r="E83" s="829"/>
      <c r="F83" s="829">
        <v>2487.59</v>
      </c>
      <c r="G83" s="829"/>
      <c r="H83" s="829">
        <v>1267.6099999999999</v>
      </c>
      <c r="I83" s="828"/>
      <c r="J83" s="829">
        <v>9883.9500000000007</v>
      </c>
      <c r="K83" s="829">
        <v>1969.09</v>
      </c>
      <c r="L83" s="829">
        <v>15004.52</v>
      </c>
      <c r="M83" s="829">
        <v>4109.76</v>
      </c>
      <c r="N83" s="829"/>
      <c r="O83" s="828">
        <v>2080.48</v>
      </c>
      <c r="P83" s="829"/>
      <c r="Q83" s="829">
        <v>4958.01</v>
      </c>
      <c r="R83" s="829">
        <v>7852.48</v>
      </c>
      <c r="S83" s="829">
        <v>4221.1499999999996</v>
      </c>
      <c r="T83" s="829">
        <v>5870.52</v>
      </c>
      <c r="U83" s="829"/>
      <c r="V83" s="829"/>
      <c r="W83" s="828"/>
      <c r="X83" s="829"/>
      <c r="Y83" s="829">
        <v>4074.73</v>
      </c>
      <c r="Z83" s="828"/>
      <c r="AA83" s="828">
        <v>1621.26</v>
      </c>
      <c r="AB83" s="829">
        <v>2243.09</v>
      </c>
      <c r="AC83" s="829"/>
      <c r="AD83" s="829">
        <v>1313.64</v>
      </c>
      <c r="AE83" s="829">
        <v>730.97</v>
      </c>
      <c r="AF83" s="829"/>
      <c r="AG83" s="829">
        <v>3033</v>
      </c>
      <c r="AH83" s="829">
        <v>38158.050000000003</v>
      </c>
      <c r="AI83" s="829">
        <v>8189.92</v>
      </c>
      <c r="AJ83" s="829"/>
      <c r="AK83" s="829">
        <v>7536.47</v>
      </c>
      <c r="AL83" s="829"/>
      <c r="AM83" s="829"/>
      <c r="AN83" s="828">
        <v>13423.86</v>
      </c>
      <c r="AO83" s="829"/>
      <c r="AP83" s="829"/>
      <c r="AQ83" s="829">
        <v>14831.94</v>
      </c>
      <c r="AR83" s="829">
        <v>31293.119999999999</v>
      </c>
      <c r="AS83" s="829">
        <v>1283.03</v>
      </c>
      <c r="AT83" s="829"/>
      <c r="AU83" s="829">
        <v>7066.89</v>
      </c>
      <c r="AV83" s="829">
        <v>4375.49</v>
      </c>
      <c r="AW83" s="829">
        <v>2179.89</v>
      </c>
      <c r="AX83" s="829">
        <v>2701.94</v>
      </c>
      <c r="AY83" s="829">
        <v>4238.49</v>
      </c>
      <c r="AZ83" s="829">
        <v>13740.76</v>
      </c>
      <c r="BA83" s="828">
        <v>1611.8</v>
      </c>
      <c r="BB83" s="829">
        <v>8077.01</v>
      </c>
      <c r="BC83" s="829"/>
      <c r="BD83" s="829"/>
      <c r="BE83" s="829"/>
      <c r="BF83" s="829">
        <v>4844.28</v>
      </c>
      <c r="BG83" s="829"/>
      <c r="BH83" s="828">
        <v>3582.45</v>
      </c>
      <c r="BI83" s="829">
        <v>7830.08</v>
      </c>
      <c r="BJ83" s="829"/>
      <c r="BK83" s="829"/>
      <c r="BL83" s="829">
        <v>1521.25</v>
      </c>
      <c r="BM83" s="828">
        <v>721.72</v>
      </c>
      <c r="BN83" s="829"/>
      <c r="BO83" s="829">
        <v>17302.650000000001</v>
      </c>
      <c r="BP83" s="829"/>
      <c r="BQ83" s="829"/>
      <c r="BR83" s="829"/>
      <c r="BS83" s="829">
        <v>8398.2999999999993</v>
      </c>
      <c r="BT83" s="829">
        <v>7513.43</v>
      </c>
      <c r="BU83" s="829"/>
      <c r="BV83" s="829"/>
      <c r="BW83" s="829"/>
      <c r="BX83" s="828"/>
      <c r="BY83" s="829">
        <v>428.88</v>
      </c>
      <c r="BZ83" s="829">
        <v>10253.4</v>
      </c>
      <c r="CA83" s="829"/>
      <c r="CB83" s="829"/>
      <c r="CC83" s="829"/>
      <c r="CD83" s="829">
        <v>1848.98</v>
      </c>
      <c r="CE83" s="829">
        <v>8498.11</v>
      </c>
      <c r="CF83" s="829"/>
      <c r="CG83" s="829">
        <v>4249.18</v>
      </c>
      <c r="CH83" s="829">
        <v>7699.1</v>
      </c>
      <c r="CI83" s="829">
        <v>13538.44</v>
      </c>
      <c r="CJ83" s="829">
        <v>37588.04</v>
      </c>
      <c r="CK83" s="829"/>
      <c r="CL83" s="829"/>
      <c r="CM83" s="829"/>
      <c r="CN83" s="829">
        <v>6671.17</v>
      </c>
      <c r="CO83" s="829">
        <v>8998.1</v>
      </c>
      <c r="CP83" s="828">
        <v>5072.49</v>
      </c>
      <c r="CQ83" s="829">
        <v>15084.23</v>
      </c>
      <c r="CR83" s="829">
        <v>8804.39</v>
      </c>
      <c r="CS83" s="829"/>
      <c r="CT83" s="829"/>
      <c r="CU83" s="829"/>
      <c r="CV83" s="829">
        <v>16.329999999999998</v>
      </c>
      <c r="CW83" s="829"/>
      <c r="CX83" s="829">
        <v>2020.28</v>
      </c>
      <c r="CY83" s="828"/>
      <c r="CZ83" s="829"/>
      <c r="DA83" s="829"/>
      <c r="DB83" s="829">
        <v>6534.15</v>
      </c>
      <c r="DC83" s="828"/>
      <c r="DD83" s="829">
        <v>7126.13</v>
      </c>
      <c r="DE83" s="829">
        <v>4765.41</v>
      </c>
      <c r="DF83" s="829">
        <v>8738.9</v>
      </c>
      <c r="DG83" s="829"/>
      <c r="DH83" s="829">
        <v>411.72</v>
      </c>
      <c r="DI83" s="829">
        <v>-8380.4599999999991</v>
      </c>
      <c r="DJ83" s="829"/>
      <c r="DK83" s="829"/>
      <c r="DL83" s="829"/>
      <c r="DM83" s="829"/>
      <c r="DN83" s="828"/>
      <c r="DO83" s="829"/>
      <c r="DP83" s="829">
        <v>11692.03</v>
      </c>
      <c r="DQ83" s="829">
        <v>83795.929999999993</v>
      </c>
      <c r="DR83" s="829"/>
      <c r="DS83" s="829">
        <v>17054.95</v>
      </c>
      <c r="DT83" s="829"/>
      <c r="DU83" s="829"/>
      <c r="DV83" s="828">
        <v>3950.25</v>
      </c>
      <c r="DW83" s="829">
        <v>4310.63</v>
      </c>
      <c r="DX83" s="828">
        <v>19506.72</v>
      </c>
      <c r="DY83" s="829"/>
      <c r="DZ83" s="829"/>
      <c r="EA83" s="829">
        <v>25914.67</v>
      </c>
      <c r="EB83" s="829">
        <v>300</v>
      </c>
      <c r="EC83" s="829"/>
      <c r="ED83" s="829">
        <v>2855.22</v>
      </c>
      <c r="EE83" s="829">
        <v>4116.6499999999996</v>
      </c>
      <c r="EF83" s="829">
        <v>687.2</v>
      </c>
      <c r="EG83" s="829"/>
      <c r="EH83" s="829"/>
      <c r="EI83" s="829">
        <v>11767.44</v>
      </c>
      <c r="EJ83" s="829"/>
      <c r="EK83" s="829"/>
      <c r="EL83" s="829">
        <v>3295.69</v>
      </c>
      <c r="EM83" s="829"/>
      <c r="EN83" s="829"/>
      <c r="EO83" s="829"/>
      <c r="EP83" s="829">
        <v>4918.34</v>
      </c>
      <c r="EQ83" s="829"/>
      <c r="ER83" s="829"/>
      <c r="ES83" s="829"/>
      <c r="ET83" s="829">
        <v>4981.6400000000003</v>
      </c>
      <c r="EU83" s="829">
        <v>1852.62</v>
      </c>
      <c r="EV83" s="829">
        <v>12519.87</v>
      </c>
      <c r="EW83" s="829">
        <v>3694.63</v>
      </c>
      <c r="EX83" s="829">
        <v>17981.669999999998</v>
      </c>
      <c r="EY83" s="829"/>
      <c r="EZ83" s="831">
        <f t="shared" si="1"/>
        <v>669674.46999999986</v>
      </c>
    </row>
    <row r="84" spans="1:156" x14ac:dyDescent="0.25">
      <c r="A84">
        <v>80</v>
      </c>
      <c r="B84" s="826">
        <v>26199</v>
      </c>
      <c r="C84" s="877"/>
      <c r="D84" s="829">
        <v>11829.1</v>
      </c>
      <c r="E84" s="828">
        <v>5644.66</v>
      </c>
      <c r="F84" s="828">
        <v>313.48</v>
      </c>
      <c r="G84" s="828">
        <v>39179.22</v>
      </c>
      <c r="H84" s="828">
        <v>18310.689999999999</v>
      </c>
      <c r="I84" s="828">
        <v>10447.83</v>
      </c>
      <c r="J84" s="828">
        <v>8614.48</v>
      </c>
      <c r="K84" s="828">
        <v>8539.35</v>
      </c>
      <c r="L84" s="829">
        <v>3529.75</v>
      </c>
      <c r="M84" s="828">
        <v>5732.07</v>
      </c>
      <c r="N84" s="828">
        <v>2495.86</v>
      </c>
      <c r="O84" s="828">
        <v>7423.67</v>
      </c>
      <c r="P84" s="828">
        <v>6559.73</v>
      </c>
      <c r="Q84" s="828">
        <v>3851.93</v>
      </c>
      <c r="R84" s="828">
        <v>8888.09</v>
      </c>
      <c r="S84" s="828">
        <v>7434.44</v>
      </c>
      <c r="T84" s="829">
        <v>7906.88</v>
      </c>
      <c r="U84" s="828">
        <v>18494.43</v>
      </c>
      <c r="V84" s="829">
        <v>453.82</v>
      </c>
      <c r="W84" s="828">
        <v>4573.09</v>
      </c>
      <c r="X84" s="828">
        <v>33624.46</v>
      </c>
      <c r="Y84" s="828">
        <v>7048.58</v>
      </c>
      <c r="Z84" s="828"/>
      <c r="AA84" s="828">
        <v>10415.219999999999</v>
      </c>
      <c r="AB84" s="829">
        <v>4103.21</v>
      </c>
      <c r="AC84" s="828">
        <v>10618.71</v>
      </c>
      <c r="AD84" s="828">
        <v>5667.47</v>
      </c>
      <c r="AE84" s="828">
        <v>7241.63</v>
      </c>
      <c r="AF84" s="828">
        <v>6603.7</v>
      </c>
      <c r="AG84" s="829">
        <v>331.42</v>
      </c>
      <c r="AH84" s="828">
        <v>23701.97</v>
      </c>
      <c r="AI84" s="828">
        <v>124994.45</v>
      </c>
      <c r="AJ84" s="828">
        <v>48145.54</v>
      </c>
      <c r="AK84" s="829">
        <v>3228.71</v>
      </c>
      <c r="AL84" s="829">
        <v>1026.8</v>
      </c>
      <c r="AM84" s="829"/>
      <c r="AN84" s="829">
        <v>4592.3999999999996</v>
      </c>
      <c r="AO84" s="829"/>
      <c r="AP84" s="829">
        <v>23.67</v>
      </c>
      <c r="AQ84" s="828">
        <v>15084.33</v>
      </c>
      <c r="AR84" s="828">
        <v>4962.1099999999997</v>
      </c>
      <c r="AS84" s="828">
        <v>65104.53</v>
      </c>
      <c r="AT84" s="829"/>
      <c r="AU84" s="828">
        <v>4656.1499999999996</v>
      </c>
      <c r="AV84" s="829">
        <v>5714.29</v>
      </c>
      <c r="AW84" s="828">
        <v>5365.5</v>
      </c>
      <c r="AX84" s="828">
        <v>4081.42</v>
      </c>
      <c r="AY84" s="829">
        <v>8991.43</v>
      </c>
      <c r="AZ84" s="829">
        <v>35989</v>
      </c>
      <c r="BA84" s="828">
        <v>5284.21</v>
      </c>
      <c r="BB84" s="829">
        <v>13695</v>
      </c>
      <c r="BC84" s="828">
        <v>6197.5</v>
      </c>
      <c r="BD84" s="828">
        <v>51429.21</v>
      </c>
      <c r="BE84" s="829"/>
      <c r="BF84" s="828">
        <v>10354.030000000001</v>
      </c>
      <c r="BG84" s="828">
        <v>17440.23</v>
      </c>
      <c r="BH84" s="828">
        <v>4935.24</v>
      </c>
      <c r="BI84" s="828">
        <v>17228.939999999999</v>
      </c>
      <c r="BJ84" s="828">
        <v>4274.54</v>
      </c>
      <c r="BK84" s="828">
        <v>4443.1899999999996</v>
      </c>
      <c r="BL84" s="829">
        <v>10252.629999999999</v>
      </c>
      <c r="BM84" s="829">
        <v>5504.86</v>
      </c>
      <c r="BN84" s="829">
        <v>0</v>
      </c>
      <c r="BO84" s="828">
        <v>13429.3</v>
      </c>
      <c r="BP84" s="828">
        <v>3883.99</v>
      </c>
      <c r="BQ84" s="828">
        <v>65059.98</v>
      </c>
      <c r="BR84" s="828">
        <v>5511.42</v>
      </c>
      <c r="BS84" s="829">
        <v>39003.14</v>
      </c>
      <c r="BT84" s="828">
        <v>10307.42</v>
      </c>
      <c r="BU84" s="829"/>
      <c r="BV84" s="829"/>
      <c r="BW84" s="829"/>
      <c r="BX84" s="828">
        <v>16127.56</v>
      </c>
      <c r="BY84" s="828">
        <v>7598.45</v>
      </c>
      <c r="BZ84" s="828">
        <v>6179.83</v>
      </c>
      <c r="CA84" s="828">
        <v>35699</v>
      </c>
      <c r="CB84" s="828">
        <v>13865.49</v>
      </c>
      <c r="CC84" s="828">
        <v>2689.48</v>
      </c>
      <c r="CD84" s="828">
        <v>13321.92</v>
      </c>
      <c r="CE84" s="828">
        <v>3662.68</v>
      </c>
      <c r="CF84" s="828">
        <v>25110.51</v>
      </c>
      <c r="CG84" s="829">
        <v>18034.46</v>
      </c>
      <c r="CH84" s="829">
        <v>12786.43</v>
      </c>
      <c r="CI84" s="829">
        <v>11891.64</v>
      </c>
      <c r="CJ84" s="828">
        <v>5292.97</v>
      </c>
      <c r="CK84" s="828">
        <v>69080.649999999994</v>
      </c>
      <c r="CL84" s="828">
        <v>3660.18</v>
      </c>
      <c r="CM84" s="828">
        <v>11874.11</v>
      </c>
      <c r="CN84" s="828">
        <v>4591.6000000000004</v>
      </c>
      <c r="CO84" s="828">
        <v>55734.62</v>
      </c>
      <c r="CP84" s="828">
        <v>10032.879999999999</v>
      </c>
      <c r="CQ84" s="828">
        <v>5581.21</v>
      </c>
      <c r="CR84" s="829">
        <v>2168.12</v>
      </c>
      <c r="CS84" s="828">
        <v>6069.82</v>
      </c>
      <c r="CT84" s="828">
        <v>9708.74</v>
      </c>
      <c r="CU84" s="828">
        <v>26210.38</v>
      </c>
      <c r="CV84" s="828">
        <v>5616.8</v>
      </c>
      <c r="CW84" s="828">
        <v>7184.74</v>
      </c>
      <c r="CX84" s="828">
        <v>7581.8</v>
      </c>
      <c r="CY84" s="828"/>
      <c r="CZ84" s="828">
        <v>44827.62</v>
      </c>
      <c r="DA84" s="828">
        <v>12978.21</v>
      </c>
      <c r="DB84" s="829">
        <v>3006.53</v>
      </c>
      <c r="DC84" s="828">
        <v>19244.82</v>
      </c>
      <c r="DD84" s="828">
        <v>6400.14</v>
      </c>
      <c r="DE84" s="828">
        <v>10389.92</v>
      </c>
      <c r="DF84" s="828">
        <v>2340.91</v>
      </c>
      <c r="DG84" s="828">
        <v>4505.9799999999996</v>
      </c>
      <c r="DH84" s="829">
        <v>5913.52</v>
      </c>
      <c r="DI84" s="828">
        <v>7540.08</v>
      </c>
      <c r="DJ84" s="828">
        <v>5882.62</v>
      </c>
      <c r="DK84" s="828">
        <v>7212.79</v>
      </c>
      <c r="DL84" s="828">
        <v>4411.82</v>
      </c>
      <c r="DM84" s="828">
        <v>3857.18</v>
      </c>
      <c r="DN84" s="828"/>
      <c r="DO84" s="829">
        <v>25009.17</v>
      </c>
      <c r="DP84" s="829">
        <v>156595.72</v>
      </c>
      <c r="DQ84" s="829">
        <v>12341.08</v>
      </c>
      <c r="DR84" s="828"/>
      <c r="DS84" s="829">
        <v>162645.56</v>
      </c>
      <c r="DT84" s="829">
        <v>13116.03</v>
      </c>
      <c r="DU84" s="828">
        <v>105118.36</v>
      </c>
      <c r="DV84" s="828">
        <v>195182.6</v>
      </c>
      <c r="DW84" s="828">
        <v>186388.59</v>
      </c>
      <c r="DX84" s="828">
        <v>13730.07</v>
      </c>
      <c r="DY84" s="828">
        <v>129313.85</v>
      </c>
      <c r="DZ84" s="828"/>
      <c r="EA84" s="828">
        <v>47705.65</v>
      </c>
      <c r="EB84" s="829"/>
      <c r="EC84" s="828"/>
      <c r="ED84" s="829">
        <v>177589.18</v>
      </c>
      <c r="EE84" s="829">
        <v>89562.45</v>
      </c>
      <c r="EF84" s="828">
        <v>2231.29</v>
      </c>
      <c r="EG84" s="828">
        <v>19641.29</v>
      </c>
      <c r="EH84" s="828">
        <v>1381.47</v>
      </c>
      <c r="EI84" s="828">
        <v>2086.83</v>
      </c>
      <c r="EJ84" s="828"/>
      <c r="EK84" s="829"/>
      <c r="EL84" s="829">
        <v>65413.53</v>
      </c>
      <c r="EM84" s="829">
        <v>11982.32</v>
      </c>
      <c r="EN84" s="828"/>
      <c r="EO84" s="829"/>
      <c r="EP84" s="828">
        <v>9871.69</v>
      </c>
      <c r="EQ84" s="829"/>
      <c r="ER84" s="829"/>
      <c r="ES84" s="828"/>
      <c r="ET84" s="829">
        <v>10095.23</v>
      </c>
      <c r="EU84" s="829">
        <v>70226.8</v>
      </c>
      <c r="EV84" s="828">
        <v>32223</v>
      </c>
      <c r="EW84" s="828">
        <v>47271.29</v>
      </c>
      <c r="EX84" s="829">
        <v>28227.07</v>
      </c>
      <c r="EY84" s="828"/>
      <c r="EZ84" s="831">
        <f t="shared" si="1"/>
        <v>3060592.43</v>
      </c>
    </row>
    <row r="85" spans="1:156" x14ac:dyDescent="0.25">
      <c r="A85">
        <v>81</v>
      </c>
      <c r="B85" s="826">
        <v>27199</v>
      </c>
      <c r="C85" s="877"/>
      <c r="D85" s="828">
        <v>4833.9799999999996</v>
      </c>
      <c r="E85" s="829"/>
      <c r="F85" s="887">
        <v>6198.53</v>
      </c>
      <c r="G85" s="829">
        <v>9493.8700000000008</v>
      </c>
      <c r="H85" s="828"/>
      <c r="I85" s="829">
        <v>2906.08</v>
      </c>
      <c r="J85" s="828">
        <v>5122.63</v>
      </c>
      <c r="K85" s="828">
        <v>3679.83</v>
      </c>
      <c r="L85" s="828">
        <v>5719</v>
      </c>
      <c r="M85" s="828">
        <v>17021.55</v>
      </c>
      <c r="N85" s="829">
        <v>7671.39</v>
      </c>
      <c r="O85" s="829">
        <v>75</v>
      </c>
      <c r="P85" s="829"/>
      <c r="Q85" s="828">
        <v>4135.49</v>
      </c>
      <c r="R85" s="828">
        <v>16763.849999999999</v>
      </c>
      <c r="S85" s="828">
        <v>2528.9299999999998</v>
      </c>
      <c r="T85" s="828">
        <v>3948.8</v>
      </c>
      <c r="U85" s="828">
        <v>5130</v>
      </c>
      <c r="V85" s="829"/>
      <c r="W85" s="829">
        <v>8736.16</v>
      </c>
      <c r="X85" s="829">
        <v>1221.3599999999999</v>
      </c>
      <c r="Y85" s="828">
        <v>5052.91</v>
      </c>
      <c r="Z85" s="829"/>
      <c r="AA85" s="829">
        <v>30271.5</v>
      </c>
      <c r="AB85" s="828">
        <v>7612.63</v>
      </c>
      <c r="AC85" s="828">
        <v>6147.75</v>
      </c>
      <c r="AD85" s="829">
        <v>22028.080000000002</v>
      </c>
      <c r="AE85" s="828">
        <v>4513.88</v>
      </c>
      <c r="AF85" s="829">
        <v>9690.35</v>
      </c>
      <c r="AG85" s="828">
        <v>2630</v>
      </c>
      <c r="AH85" s="828">
        <v>5892.58</v>
      </c>
      <c r="AI85" s="828">
        <v>2375.94</v>
      </c>
      <c r="AJ85" s="829">
        <v>2273.89</v>
      </c>
      <c r="AK85" s="828">
        <v>6843.25</v>
      </c>
      <c r="AL85" s="829"/>
      <c r="AM85" s="829"/>
      <c r="AN85" s="828">
        <v>2271.36</v>
      </c>
      <c r="AO85" s="829"/>
      <c r="AP85" s="829">
        <v>289.89999999999998</v>
      </c>
      <c r="AQ85" s="828">
        <v>9120.1299999999992</v>
      </c>
      <c r="AR85" s="828">
        <v>3907.97</v>
      </c>
      <c r="AS85" s="828">
        <v>2113.65</v>
      </c>
      <c r="AT85" s="829"/>
      <c r="AU85" s="828">
        <v>5990.79</v>
      </c>
      <c r="AV85" s="828">
        <v>25524.42</v>
      </c>
      <c r="AW85" s="829">
        <v>647.98</v>
      </c>
      <c r="AX85" s="828">
        <v>170.5</v>
      </c>
      <c r="AY85" s="828">
        <v>1385</v>
      </c>
      <c r="AZ85" s="828">
        <v>17080.87</v>
      </c>
      <c r="BA85" s="828">
        <v>15134.67</v>
      </c>
      <c r="BB85" s="828">
        <v>15128.51</v>
      </c>
      <c r="BC85" s="828">
        <v>1781.25</v>
      </c>
      <c r="BD85" s="829">
        <v>11996.76</v>
      </c>
      <c r="BE85" s="829"/>
      <c r="BF85" s="828">
        <v>2486.38</v>
      </c>
      <c r="BG85" s="829">
        <v>5136.2</v>
      </c>
      <c r="BH85" s="828">
        <v>19222.73</v>
      </c>
      <c r="BI85" s="828">
        <v>9375.7999999999993</v>
      </c>
      <c r="BJ85" s="828">
        <v>6059.64</v>
      </c>
      <c r="BK85" s="829">
        <v>11779.83</v>
      </c>
      <c r="BL85" s="828"/>
      <c r="BM85" s="828">
        <v>8001.34</v>
      </c>
      <c r="BN85" s="829"/>
      <c r="BO85" s="829">
        <v>4331.33</v>
      </c>
      <c r="BP85" s="828">
        <v>14788.27</v>
      </c>
      <c r="BQ85" s="828">
        <v>11276.44</v>
      </c>
      <c r="BR85" s="829">
        <v>13482.28</v>
      </c>
      <c r="BS85" s="828">
        <v>3373.32</v>
      </c>
      <c r="BT85" s="828">
        <v>27206.04</v>
      </c>
      <c r="BU85" s="829"/>
      <c r="BV85" s="829"/>
      <c r="BW85" s="829"/>
      <c r="BX85" s="829">
        <v>19055.310000000001</v>
      </c>
      <c r="BY85" s="829">
        <v>20760.75</v>
      </c>
      <c r="BZ85" s="828">
        <v>2020.89</v>
      </c>
      <c r="CA85" s="829">
        <v>13081.13</v>
      </c>
      <c r="CB85" s="829"/>
      <c r="CC85" s="829">
        <v>4597.66</v>
      </c>
      <c r="CD85" s="828">
        <v>6293.19</v>
      </c>
      <c r="CE85" s="828">
        <v>24004.82</v>
      </c>
      <c r="CF85" s="887">
        <v>11725.89</v>
      </c>
      <c r="CG85" s="828">
        <v>3131.98</v>
      </c>
      <c r="CH85" s="828">
        <v>2410</v>
      </c>
      <c r="CI85" s="828">
        <v>17274.41</v>
      </c>
      <c r="CJ85" s="828">
        <v>3637.8</v>
      </c>
      <c r="CK85" s="829">
        <v>9274.68</v>
      </c>
      <c r="CL85" s="829"/>
      <c r="CM85" s="829">
        <v>3864.6</v>
      </c>
      <c r="CN85" s="828">
        <v>1840</v>
      </c>
      <c r="CO85" s="828">
        <v>459.42</v>
      </c>
      <c r="CP85" s="828">
        <v>3834.55</v>
      </c>
      <c r="CQ85" s="828">
        <v>11613.86</v>
      </c>
      <c r="CR85" s="828">
        <v>3963.09</v>
      </c>
      <c r="CS85" s="829">
        <v>32614.720000000001</v>
      </c>
      <c r="CT85" s="828">
        <v>5638.42</v>
      </c>
      <c r="CU85" s="829">
        <v>8484.9599999999991</v>
      </c>
      <c r="CV85" s="828">
        <v>5375.28</v>
      </c>
      <c r="CW85" s="829">
        <v>1137.73</v>
      </c>
      <c r="CX85" s="828">
        <v>5988.4</v>
      </c>
      <c r="CY85" s="828"/>
      <c r="CZ85" s="829">
        <v>14839.39</v>
      </c>
      <c r="DA85" s="828">
        <v>7533.1</v>
      </c>
      <c r="DB85" s="828"/>
      <c r="DC85" s="829">
        <v>5663.94</v>
      </c>
      <c r="DD85" s="828">
        <v>2510.09</v>
      </c>
      <c r="DE85" s="828">
        <v>10874.34</v>
      </c>
      <c r="DF85" s="829">
        <v>7579.23</v>
      </c>
      <c r="DG85" s="829"/>
      <c r="DH85" s="828">
        <v>2193.92</v>
      </c>
      <c r="DI85" s="828">
        <v>3955</v>
      </c>
      <c r="DJ85" s="829">
        <v>167.06</v>
      </c>
      <c r="DK85" s="829">
        <v>6399.64</v>
      </c>
      <c r="DL85" s="829">
        <v>6004.26</v>
      </c>
      <c r="DM85" s="829"/>
      <c r="DN85" s="829"/>
      <c r="DO85" s="829"/>
      <c r="DP85" s="829">
        <v>13107.87</v>
      </c>
      <c r="DQ85" s="829">
        <v>15026.25</v>
      </c>
      <c r="DR85" s="828"/>
      <c r="DS85" s="828">
        <v>148895.74</v>
      </c>
      <c r="DT85" s="829">
        <v>22864.9</v>
      </c>
      <c r="DU85" s="828">
        <v>60520</v>
      </c>
      <c r="DV85" s="829">
        <v>39415.94</v>
      </c>
      <c r="DW85" s="828">
        <v>37269.32</v>
      </c>
      <c r="DX85" s="828">
        <v>69314.259999999995</v>
      </c>
      <c r="DY85" s="829">
        <v>121781.63</v>
      </c>
      <c r="DZ85" s="828"/>
      <c r="EA85" s="829">
        <v>138788.29999999999</v>
      </c>
      <c r="EB85" s="829"/>
      <c r="EC85" s="828"/>
      <c r="ED85" s="828">
        <v>58647.78</v>
      </c>
      <c r="EE85" s="829">
        <v>8566.26</v>
      </c>
      <c r="EF85" s="828">
        <v>7365.37</v>
      </c>
      <c r="EG85" s="828">
        <v>5472.15</v>
      </c>
      <c r="EH85" s="828">
        <v>7459.05</v>
      </c>
      <c r="EI85" s="829">
        <v>1709.4</v>
      </c>
      <c r="EJ85" s="828"/>
      <c r="EK85" s="828"/>
      <c r="EL85" s="829">
        <v>20177.62</v>
      </c>
      <c r="EM85" s="829">
        <v>12880.71</v>
      </c>
      <c r="EN85" s="828"/>
      <c r="EO85" s="828"/>
      <c r="EP85" s="829">
        <v>6288.61</v>
      </c>
      <c r="EQ85" s="829"/>
      <c r="ER85" s="829"/>
      <c r="ES85" s="828"/>
      <c r="ET85" s="829">
        <v>798.49</v>
      </c>
      <c r="EU85" s="829">
        <v>7048.38</v>
      </c>
      <c r="EV85" s="828">
        <v>23377.84</v>
      </c>
      <c r="EW85" s="828">
        <v>4675.78</v>
      </c>
      <c r="EX85" s="828">
        <v>14373.64</v>
      </c>
      <c r="EY85" s="828"/>
      <c r="EZ85" s="831">
        <f t="shared" si="1"/>
        <v>1595211.3700000003</v>
      </c>
    </row>
    <row r="86" spans="1:156" x14ac:dyDescent="0.25">
      <c r="A86">
        <v>82</v>
      </c>
      <c r="B86" s="826">
        <v>27298</v>
      </c>
      <c r="C86" s="877"/>
      <c r="D86" s="828"/>
      <c r="E86" s="828"/>
      <c r="F86" s="828"/>
      <c r="G86" s="828"/>
      <c r="H86" s="828"/>
      <c r="I86" s="828"/>
      <c r="J86" s="828"/>
      <c r="K86" s="828"/>
      <c r="L86" s="828"/>
      <c r="M86" s="828"/>
      <c r="N86" s="828"/>
      <c r="O86" s="828"/>
      <c r="P86" s="828"/>
      <c r="Q86" s="828"/>
      <c r="R86" s="828"/>
      <c r="S86" s="828"/>
      <c r="T86" s="828"/>
      <c r="U86" s="828"/>
      <c r="V86" s="828"/>
      <c r="W86" s="828"/>
      <c r="X86" s="828"/>
      <c r="Y86" s="828"/>
      <c r="Z86" s="828"/>
      <c r="AA86" s="828"/>
      <c r="AB86" s="828"/>
      <c r="AC86" s="828"/>
      <c r="AD86" s="828"/>
      <c r="AE86" s="828"/>
      <c r="AF86" s="828"/>
      <c r="AG86" s="828"/>
      <c r="AH86" s="828"/>
      <c r="AI86" s="828"/>
      <c r="AJ86" s="828"/>
      <c r="AK86" s="828"/>
      <c r="AL86" s="829"/>
      <c r="AM86" s="828"/>
      <c r="AN86" s="828"/>
      <c r="AO86" s="829"/>
      <c r="AP86" s="829"/>
      <c r="AQ86" s="828"/>
      <c r="AR86" s="828"/>
      <c r="AS86" s="828"/>
      <c r="AT86" s="829"/>
      <c r="AU86" s="828"/>
      <c r="AV86" s="828"/>
      <c r="AW86" s="828"/>
      <c r="AX86" s="828"/>
      <c r="AY86" s="828"/>
      <c r="AZ86" s="828"/>
      <c r="BA86" s="828"/>
      <c r="BB86" s="828"/>
      <c r="BC86" s="828"/>
      <c r="BD86" s="828"/>
      <c r="BE86" s="829"/>
      <c r="BF86" s="828"/>
      <c r="BG86" s="828"/>
      <c r="BH86" s="828"/>
      <c r="BI86" s="828"/>
      <c r="BJ86" s="828"/>
      <c r="BK86" s="828"/>
      <c r="BL86" s="828"/>
      <c r="BM86" s="828"/>
      <c r="BN86" s="828"/>
      <c r="BO86" s="828"/>
      <c r="BP86" s="828"/>
      <c r="BQ86" s="828"/>
      <c r="BR86" s="828"/>
      <c r="BS86" s="828"/>
      <c r="BT86" s="828"/>
      <c r="BU86" s="829"/>
      <c r="BV86" s="829"/>
      <c r="BW86" s="829"/>
      <c r="BX86" s="828"/>
      <c r="BY86" s="828"/>
      <c r="BZ86" s="828"/>
      <c r="CA86" s="828"/>
      <c r="CB86" s="828"/>
      <c r="CC86" s="828"/>
      <c r="CD86" s="828"/>
      <c r="CE86" s="828"/>
      <c r="CF86" s="828"/>
      <c r="CG86" s="828"/>
      <c r="CH86" s="828"/>
      <c r="CI86" s="828"/>
      <c r="CJ86" s="828"/>
      <c r="CK86" s="828"/>
      <c r="CL86" s="828"/>
      <c r="CM86" s="828"/>
      <c r="CN86" s="828"/>
      <c r="CO86" s="828"/>
      <c r="CP86" s="828"/>
      <c r="CQ86" s="828"/>
      <c r="CR86" s="828"/>
      <c r="CS86" s="828"/>
      <c r="CT86" s="828"/>
      <c r="CU86" s="828"/>
      <c r="CV86" s="828"/>
      <c r="CW86" s="828"/>
      <c r="CX86" s="828"/>
      <c r="CY86" s="828"/>
      <c r="CZ86" s="828"/>
      <c r="DA86" s="828"/>
      <c r="DB86" s="828"/>
      <c r="DC86" s="828"/>
      <c r="DD86" s="828"/>
      <c r="DE86" s="828"/>
      <c r="DF86" s="828"/>
      <c r="DG86" s="828"/>
      <c r="DH86" s="828"/>
      <c r="DI86" s="828"/>
      <c r="DJ86" s="828"/>
      <c r="DK86" s="828"/>
      <c r="DL86" s="828"/>
      <c r="DM86" s="828"/>
      <c r="DN86" s="828"/>
      <c r="DO86" s="829"/>
      <c r="DP86" s="828"/>
      <c r="DQ86" s="829"/>
      <c r="DR86" s="828"/>
      <c r="DS86" s="828"/>
      <c r="DT86" s="829"/>
      <c r="DU86" s="828"/>
      <c r="DV86" s="828"/>
      <c r="DW86" s="828"/>
      <c r="DX86" s="828"/>
      <c r="DY86" s="828"/>
      <c r="DZ86" s="828"/>
      <c r="EA86" s="828"/>
      <c r="EB86" s="829"/>
      <c r="EC86" s="828"/>
      <c r="ED86" s="829"/>
      <c r="EE86" s="829"/>
      <c r="EF86" s="828"/>
      <c r="EG86" s="828"/>
      <c r="EH86" s="828"/>
      <c r="EI86" s="828"/>
      <c r="EJ86" s="828"/>
      <c r="EK86" s="828"/>
      <c r="EL86" s="829"/>
      <c r="EM86" s="829"/>
      <c r="EN86" s="828"/>
      <c r="EO86" s="828"/>
      <c r="EP86" s="828"/>
      <c r="EQ86" s="829"/>
      <c r="ER86" s="829"/>
      <c r="ES86" s="828"/>
      <c r="ET86" s="829"/>
      <c r="EU86" s="829">
        <v>0</v>
      </c>
      <c r="EV86" s="828"/>
      <c r="EW86" s="828"/>
      <c r="EX86" s="828"/>
      <c r="EY86" s="828"/>
      <c r="EZ86" s="831">
        <f t="shared" si="1"/>
        <v>0</v>
      </c>
    </row>
    <row r="87" spans="1:156" x14ac:dyDescent="0.25">
      <c r="A87">
        <v>83</v>
      </c>
      <c r="B87" s="826">
        <v>27299</v>
      </c>
      <c r="C87" s="877"/>
      <c r="D87" s="828">
        <v>843</v>
      </c>
      <c r="E87" s="829"/>
      <c r="F87" s="828">
        <v>1065</v>
      </c>
      <c r="G87" s="828">
        <v>1499</v>
      </c>
      <c r="H87" s="829">
        <v>594</v>
      </c>
      <c r="I87" s="828"/>
      <c r="J87" s="828"/>
      <c r="K87" s="828"/>
      <c r="L87" s="828"/>
      <c r="M87" s="828">
        <v>2024</v>
      </c>
      <c r="N87" s="828">
        <v>2215.2199999999998</v>
      </c>
      <c r="O87" s="828">
        <v>2691.85</v>
      </c>
      <c r="P87" s="828"/>
      <c r="Q87" s="828">
        <v>2058</v>
      </c>
      <c r="R87" s="828"/>
      <c r="S87" s="828">
        <v>4278</v>
      </c>
      <c r="T87" s="828"/>
      <c r="U87" s="828">
        <v>2241</v>
      </c>
      <c r="V87" s="829">
        <v>1244</v>
      </c>
      <c r="W87" s="828"/>
      <c r="X87" s="828">
        <v>2745.54</v>
      </c>
      <c r="Y87" s="828"/>
      <c r="Z87" s="828"/>
      <c r="AA87" s="828">
        <v>5074.09</v>
      </c>
      <c r="AB87" s="828">
        <v>1916.12</v>
      </c>
      <c r="AC87" s="828">
        <v>9446.8799999999992</v>
      </c>
      <c r="AD87" s="828">
        <v>4582.57</v>
      </c>
      <c r="AE87" s="828"/>
      <c r="AF87" s="828">
        <v>4151.41</v>
      </c>
      <c r="AG87" s="828">
        <v>7586.12</v>
      </c>
      <c r="AH87" s="828"/>
      <c r="AI87" s="828">
        <v>7794</v>
      </c>
      <c r="AJ87" s="828"/>
      <c r="AK87" s="828"/>
      <c r="AL87" s="829">
        <v>4712</v>
      </c>
      <c r="AM87" s="829">
        <v>6175</v>
      </c>
      <c r="AN87" s="828"/>
      <c r="AO87" s="829">
        <v>954</v>
      </c>
      <c r="AP87" s="829"/>
      <c r="AQ87" s="828">
        <v>7434</v>
      </c>
      <c r="AR87" s="828">
        <v>3726</v>
      </c>
      <c r="AS87" s="828"/>
      <c r="AT87" s="829"/>
      <c r="AU87" s="828">
        <v>2263</v>
      </c>
      <c r="AV87" s="828"/>
      <c r="AW87" s="829">
        <v>5469</v>
      </c>
      <c r="AX87" s="828"/>
      <c r="AY87" s="828">
        <v>7747</v>
      </c>
      <c r="AZ87" s="828">
        <v>2182</v>
      </c>
      <c r="BA87" s="828">
        <v>4195</v>
      </c>
      <c r="BB87" s="828"/>
      <c r="BC87" s="828"/>
      <c r="BD87" s="828"/>
      <c r="BE87" s="829">
        <v>3671</v>
      </c>
      <c r="BF87" s="828"/>
      <c r="BG87" s="828"/>
      <c r="BH87" s="828">
        <v>4270</v>
      </c>
      <c r="BI87" s="828"/>
      <c r="BJ87" s="828"/>
      <c r="BK87" s="828">
        <v>1218</v>
      </c>
      <c r="BL87" s="829"/>
      <c r="BM87" s="828"/>
      <c r="BN87" s="829"/>
      <c r="BO87" s="828">
        <v>7542</v>
      </c>
      <c r="BP87" s="828">
        <v>7399.25</v>
      </c>
      <c r="BQ87" s="828">
        <v>2670</v>
      </c>
      <c r="BR87" s="828">
        <v>2460</v>
      </c>
      <c r="BS87" s="828"/>
      <c r="BT87" s="828">
        <v>2531</v>
      </c>
      <c r="BU87" s="829">
        <v>1127</v>
      </c>
      <c r="BV87" s="829">
        <v>5790</v>
      </c>
      <c r="BW87" s="829"/>
      <c r="BX87" s="828"/>
      <c r="BY87" s="828"/>
      <c r="BZ87" s="828">
        <v>6808</v>
      </c>
      <c r="CA87" s="828">
        <v>6799.67</v>
      </c>
      <c r="CB87" s="829">
        <v>4559.47</v>
      </c>
      <c r="CC87" s="828">
        <v>2534</v>
      </c>
      <c r="CD87" s="828">
        <v>6451.24</v>
      </c>
      <c r="CE87" s="828"/>
      <c r="CF87" s="828"/>
      <c r="CG87" s="828">
        <v>2616</v>
      </c>
      <c r="CH87" s="828">
        <v>6133.03</v>
      </c>
      <c r="CI87" s="828">
        <v>8358.36</v>
      </c>
      <c r="CJ87" s="828">
        <v>4299.18</v>
      </c>
      <c r="CK87" s="828">
        <v>3957.39</v>
      </c>
      <c r="CL87" s="829">
        <v>1945.7</v>
      </c>
      <c r="CM87" s="828">
        <v>3990.52</v>
      </c>
      <c r="CN87" s="828"/>
      <c r="CO87" s="828"/>
      <c r="CP87" s="828">
        <v>5626.37</v>
      </c>
      <c r="CQ87" s="828">
        <v>6676</v>
      </c>
      <c r="CR87" s="828">
        <v>3093.66</v>
      </c>
      <c r="CS87" s="828">
        <v>3461.54</v>
      </c>
      <c r="CT87" s="828"/>
      <c r="CU87" s="828">
        <v>5880.25</v>
      </c>
      <c r="CV87" s="828">
        <v>4145.2700000000004</v>
      </c>
      <c r="CW87" s="828">
        <v>1406</v>
      </c>
      <c r="CX87" s="828">
        <v>4648.71</v>
      </c>
      <c r="CY87" s="828"/>
      <c r="CZ87" s="828"/>
      <c r="DA87" s="828">
        <v>5348.52</v>
      </c>
      <c r="DB87" s="829">
        <v>2274.34</v>
      </c>
      <c r="DC87" s="828">
        <v>7641.37</v>
      </c>
      <c r="DD87" s="828"/>
      <c r="DE87" s="828">
        <v>2223.92</v>
      </c>
      <c r="DF87" s="828">
        <v>2354.3200000000002</v>
      </c>
      <c r="DG87" s="828">
        <v>1721</v>
      </c>
      <c r="DH87" s="828">
        <v>3260.02</v>
      </c>
      <c r="DI87" s="828"/>
      <c r="DJ87" s="829"/>
      <c r="DK87" s="828">
        <v>3036.47</v>
      </c>
      <c r="DL87" s="828"/>
      <c r="DM87" s="829">
        <v>3175.03</v>
      </c>
      <c r="DN87" s="828"/>
      <c r="DO87" s="829">
        <v>16620</v>
      </c>
      <c r="DP87" s="829">
        <v>13358</v>
      </c>
      <c r="DQ87" s="829">
        <v>15889</v>
      </c>
      <c r="DR87" s="828"/>
      <c r="DS87" s="828">
        <v>20228.03</v>
      </c>
      <c r="DT87" s="829">
        <v>6247</v>
      </c>
      <c r="DU87" s="828">
        <v>22331.09</v>
      </c>
      <c r="DV87" s="828">
        <v>20624.310000000001</v>
      </c>
      <c r="DW87" s="828">
        <v>22996.69</v>
      </c>
      <c r="DX87" s="828">
        <v>22281</v>
      </c>
      <c r="DY87" s="828"/>
      <c r="DZ87" s="828"/>
      <c r="EA87" s="828">
        <v>16960</v>
      </c>
      <c r="EB87" s="829"/>
      <c r="EC87" s="828"/>
      <c r="ED87" s="829">
        <v>15755.81</v>
      </c>
      <c r="EE87" s="829">
        <v>5028.6899999999996</v>
      </c>
      <c r="EF87" s="828"/>
      <c r="EG87" s="828">
        <v>331</v>
      </c>
      <c r="EH87" s="828"/>
      <c r="EI87" s="828"/>
      <c r="EJ87" s="828"/>
      <c r="EK87" s="828"/>
      <c r="EL87" s="829"/>
      <c r="EM87" s="829"/>
      <c r="EN87" s="828"/>
      <c r="EO87" s="829"/>
      <c r="EP87" s="828">
        <v>450</v>
      </c>
      <c r="EQ87" s="829"/>
      <c r="ER87" s="829"/>
      <c r="ES87" s="828"/>
      <c r="ET87" s="829">
        <v>2014</v>
      </c>
      <c r="EU87" s="829">
        <v>2589</v>
      </c>
      <c r="EV87" s="828"/>
      <c r="EW87" s="828">
        <v>809</v>
      </c>
      <c r="EX87" s="828">
        <v>243</v>
      </c>
      <c r="EY87" s="828"/>
      <c r="EZ87" s="831">
        <f t="shared" si="1"/>
        <v>476766.02000000008</v>
      </c>
    </row>
    <row r="88" spans="1:156" x14ac:dyDescent="0.25">
      <c r="A88">
        <v>84</v>
      </c>
      <c r="B88" s="826">
        <v>28198</v>
      </c>
      <c r="C88" s="877"/>
      <c r="D88" s="828"/>
      <c r="E88" s="828">
        <v>2675.16</v>
      </c>
      <c r="F88" s="828">
        <v>2070</v>
      </c>
      <c r="G88" s="828"/>
      <c r="H88" s="828">
        <v>24003.29</v>
      </c>
      <c r="I88" s="829">
        <v>460.6</v>
      </c>
      <c r="J88" s="829">
        <v>2236.67</v>
      </c>
      <c r="K88" s="829">
        <v>772.98</v>
      </c>
      <c r="L88" s="829">
        <v>2524.9899999999998</v>
      </c>
      <c r="M88" s="828">
        <v>3383.1</v>
      </c>
      <c r="N88" s="828">
        <v>4637</v>
      </c>
      <c r="O88" s="829">
        <v>140.9</v>
      </c>
      <c r="P88" s="829">
        <v>20998.16</v>
      </c>
      <c r="Q88" s="829">
        <v>6020.41</v>
      </c>
      <c r="R88" s="828">
        <v>2961.65</v>
      </c>
      <c r="S88" s="829">
        <v>17663</v>
      </c>
      <c r="T88" s="829">
        <v>16331.7</v>
      </c>
      <c r="U88" s="828">
        <v>285.32</v>
      </c>
      <c r="V88" s="828">
        <v>57970.35</v>
      </c>
      <c r="W88" s="829">
        <v>1629.68</v>
      </c>
      <c r="X88" s="828">
        <v>11852.17</v>
      </c>
      <c r="Y88" s="828"/>
      <c r="Z88" s="829"/>
      <c r="AA88" s="828">
        <v>10112.24</v>
      </c>
      <c r="AB88" s="828">
        <v>6926.75</v>
      </c>
      <c r="AC88" s="828">
        <v>39961.050000000003</v>
      </c>
      <c r="AD88" s="828">
        <v>504.32</v>
      </c>
      <c r="AE88" s="828">
        <v>7670.74</v>
      </c>
      <c r="AF88" s="828">
        <v>83604.63</v>
      </c>
      <c r="AG88" s="828">
        <v>-9050.07</v>
      </c>
      <c r="AH88" s="828">
        <v>3304.82</v>
      </c>
      <c r="AI88" s="828"/>
      <c r="AJ88" s="829">
        <v>70075.960000000006</v>
      </c>
      <c r="AK88" s="828">
        <v>-1181.6400000000001</v>
      </c>
      <c r="AL88" s="828"/>
      <c r="AM88" s="829">
        <v>5609.42</v>
      </c>
      <c r="AN88" s="829">
        <v>3877.33</v>
      </c>
      <c r="AO88" s="828">
        <v>425.49</v>
      </c>
      <c r="AP88" s="829"/>
      <c r="AQ88" s="828">
        <v>3990.73</v>
      </c>
      <c r="AR88" s="828">
        <v>65.91</v>
      </c>
      <c r="AS88" s="829">
        <v>4939.71</v>
      </c>
      <c r="AT88" s="829">
        <v>0</v>
      </c>
      <c r="AU88" s="828"/>
      <c r="AV88" s="828">
        <v>4919.17</v>
      </c>
      <c r="AW88" s="829">
        <v>4926.8900000000003</v>
      </c>
      <c r="AX88" s="828">
        <v>6827.33</v>
      </c>
      <c r="AY88" s="828">
        <v>3164.91</v>
      </c>
      <c r="AZ88" s="828">
        <v>416418.24</v>
      </c>
      <c r="BA88" s="828">
        <v>4426.8900000000003</v>
      </c>
      <c r="BB88" s="829">
        <v>4183.6099999999997</v>
      </c>
      <c r="BC88" s="829">
        <v>98702.81</v>
      </c>
      <c r="BD88" s="829">
        <v>18504.03</v>
      </c>
      <c r="BE88" s="828">
        <v>16311.46</v>
      </c>
      <c r="BF88" s="829">
        <v>80849.61</v>
      </c>
      <c r="BG88" s="829">
        <v>9624.7900000000009</v>
      </c>
      <c r="BH88" s="828">
        <v>5203.1400000000003</v>
      </c>
      <c r="BI88" s="829">
        <v>87381.06</v>
      </c>
      <c r="BJ88" s="829">
        <v>800.55</v>
      </c>
      <c r="BK88" s="828">
        <v>26959.919999999998</v>
      </c>
      <c r="BL88" s="829"/>
      <c r="BM88" s="829">
        <v>44999.83</v>
      </c>
      <c r="BN88" s="829">
        <v>16068</v>
      </c>
      <c r="BO88" s="828">
        <v>20198.740000000002</v>
      </c>
      <c r="BP88" s="828">
        <v>41830.18</v>
      </c>
      <c r="BQ88" s="829">
        <v>-3027.83</v>
      </c>
      <c r="BR88" s="828">
        <v>10988.4</v>
      </c>
      <c r="BS88" s="829"/>
      <c r="BT88" s="828">
        <v>410744.2</v>
      </c>
      <c r="BU88" s="828">
        <v>612.57000000000005</v>
      </c>
      <c r="BV88" s="828">
        <v>7400.96</v>
      </c>
      <c r="BW88" s="829"/>
      <c r="BX88" s="829">
        <v>276.16000000000003</v>
      </c>
      <c r="BY88" s="828">
        <v>10438.11</v>
      </c>
      <c r="BZ88" s="828">
        <v>30730.3</v>
      </c>
      <c r="CA88" s="828">
        <v>5395.25</v>
      </c>
      <c r="CB88" s="828"/>
      <c r="CC88" s="828">
        <v>1861.83</v>
      </c>
      <c r="CD88" s="828">
        <v>54906.22</v>
      </c>
      <c r="CE88" s="828">
        <v>673.59</v>
      </c>
      <c r="CF88" s="828">
        <v>38983.360000000001</v>
      </c>
      <c r="CG88" s="828"/>
      <c r="CH88" s="828">
        <v>2536.1999999999998</v>
      </c>
      <c r="CI88" s="828">
        <v>1314</v>
      </c>
      <c r="CJ88" s="829"/>
      <c r="CK88" s="828">
        <v>30941.77</v>
      </c>
      <c r="CL88" s="828"/>
      <c r="CM88" s="828">
        <v>29465</v>
      </c>
      <c r="CN88" s="829">
        <v>91292.33</v>
      </c>
      <c r="CO88" s="829">
        <v>1371.2</v>
      </c>
      <c r="CP88" s="828">
        <v>27723.7</v>
      </c>
      <c r="CQ88" s="828">
        <v>53856.83</v>
      </c>
      <c r="CR88" s="828"/>
      <c r="CS88" s="828">
        <v>16825.78</v>
      </c>
      <c r="CT88" s="828">
        <v>1644.74</v>
      </c>
      <c r="CU88" s="828"/>
      <c r="CV88" s="828">
        <v>2682.44</v>
      </c>
      <c r="CW88" s="828"/>
      <c r="CX88" s="828">
        <v>8307.9</v>
      </c>
      <c r="CY88" s="828"/>
      <c r="CZ88" s="829">
        <v>26574.67</v>
      </c>
      <c r="DA88" s="828">
        <v>7833.2</v>
      </c>
      <c r="DB88" s="828">
        <v>20988.67</v>
      </c>
      <c r="DC88" s="828">
        <v>162</v>
      </c>
      <c r="DD88" s="828">
        <v>756.3</v>
      </c>
      <c r="DE88" s="828">
        <v>18650.28</v>
      </c>
      <c r="DF88" s="828">
        <v>1645.87</v>
      </c>
      <c r="DG88" s="828"/>
      <c r="DH88" s="829"/>
      <c r="DI88" s="828">
        <v>64255.5</v>
      </c>
      <c r="DJ88" s="828">
        <v>24891.57</v>
      </c>
      <c r="DK88" s="828"/>
      <c r="DL88" s="828">
        <v>2095.6999999999998</v>
      </c>
      <c r="DM88" s="828">
        <v>141013.16</v>
      </c>
      <c r="DN88" s="828"/>
      <c r="DO88" s="829">
        <v>4114.24</v>
      </c>
      <c r="DP88" s="828"/>
      <c r="DQ88" s="829">
        <v>26127.8</v>
      </c>
      <c r="DR88" s="828"/>
      <c r="DS88" s="828">
        <v>45527.14</v>
      </c>
      <c r="DT88" s="829"/>
      <c r="DU88" s="828">
        <v>69434.27</v>
      </c>
      <c r="DV88" s="828">
        <v>325371.13</v>
      </c>
      <c r="DW88" s="828"/>
      <c r="DX88" s="829">
        <v>94270.77</v>
      </c>
      <c r="DY88" s="828">
        <v>772.45</v>
      </c>
      <c r="DZ88" s="828"/>
      <c r="EA88" s="829">
        <v>13803.01</v>
      </c>
      <c r="EB88" s="829"/>
      <c r="EC88" s="828"/>
      <c r="ED88" s="829">
        <v>-22809.02</v>
      </c>
      <c r="EE88" s="829">
        <v>81606.210000000006</v>
      </c>
      <c r="EF88" s="828">
        <v>33439.65</v>
      </c>
      <c r="EG88" s="828"/>
      <c r="EH88" s="828"/>
      <c r="EI88" s="828">
        <v>20143.650000000001</v>
      </c>
      <c r="EJ88" s="829"/>
      <c r="EK88" s="829"/>
      <c r="EL88" s="829">
        <v>57708.83</v>
      </c>
      <c r="EM88" s="829">
        <v>90692.94</v>
      </c>
      <c r="EN88" s="829"/>
      <c r="EO88" s="829"/>
      <c r="EP88" s="829">
        <v>22785</v>
      </c>
      <c r="EQ88" s="829"/>
      <c r="ER88" s="829"/>
      <c r="ES88" s="828"/>
      <c r="ET88" s="829">
        <v>1729.54</v>
      </c>
      <c r="EU88" s="829">
        <v>34826.17</v>
      </c>
      <c r="EV88" s="828">
        <v>1925.08</v>
      </c>
      <c r="EW88" s="828">
        <v>1251.8599999999999</v>
      </c>
      <c r="EX88" s="829"/>
      <c r="EY88" s="829"/>
      <c r="EZ88" s="831">
        <f t="shared" si="1"/>
        <v>3371288.3299999996</v>
      </c>
    </row>
    <row r="89" spans="1:156" x14ac:dyDescent="0.25">
      <c r="A89">
        <v>85</v>
      </c>
      <c r="B89" s="826">
        <v>28199</v>
      </c>
      <c r="C89" s="877"/>
      <c r="D89" s="829">
        <v>5283.15</v>
      </c>
      <c r="E89" s="828">
        <v>6220.75</v>
      </c>
      <c r="F89" s="828">
        <v>5433.96</v>
      </c>
      <c r="G89" s="829">
        <v>7540.69</v>
      </c>
      <c r="H89" s="828">
        <v>12210.53</v>
      </c>
      <c r="I89" s="828">
        <v>2298.61</v>
      </c>
      <c r="J89" s="828">
        <v>10585.7</v>
      </c>
      <c r="K89" s="828">
        <v>8007.69</v>
      </c>
      <c r="L89" s="828">
        <v>4196.0200000000004</v>
      </c>
      <c r="M89" s="828">
        <v>353</v>
      </c>
      <c r="N89" s="829">
        <v>7623.99</v>
      </c>
      <c r="O89" s="829">
        <v>97815.72</v>
      </c>
      <c r="P89" s="828"/>
      <c r="Q89" s="829">
        <v>10525.15</v>
      </c>
      <c r="R89" s="828">
        <v>11083.77</v>
      </c>
      <c r="S89" s="828">
        <v>13738.66</v>
      </c>
      <c r="T89" s="828">
        <v>5474.82</v>
      </c>
      <c r="U89" s="828">
        <v>32975.980000000003</v>
      </c>
      <c r="V89" s="828"/>
      <c r="W89" s="828">
        <v>6156.11</v>
      </c>
      <c r="X89" s="828">
        <v>7649.52</v>
      </c>
      <c r="Y89" s="828">
        <v>13734.53</v>
      </c>
      <c r="Z89" s="828"/>
      <c r="AA89" s="828">
        <v>6668.37</v>
      </c>
      <c r="AB89" s="828">
        <v>12890.65</v>
      </c>
      <c r="AC89" s="828"/>
      <c r="AD89" s="828">
        <v>48540.35</v>
      </c>
      <c r="AE89" s="828">
        <v>26010.95</v>
      </c>
      <c r="AF89" s="828">
        <v>26896.52</v>
      </c>
      <c r="AG89" s="828">
        <v>80407.350000000006</v>
      </c>
      <c r="AH89" s="828">
        <v>140286.10999999999</v>
      </c>
      <c r="AI89" s="828">
        <v>70845.95</v>
      </c>
      <c r="AJ89" s="828">
        <v>4936.63</v>
      </c>
      <c r="AK89" s="828">
        <v>17145.02</v>
      </c>
      <c r="AL89" s="829"/>
      <c r="AM89" s="828"/>
      <c r="AN89" s="828">
        <v>9230.4599999999991</v>
      </c>
      <c r="AO89" s="828"/>
      <c r="AP89" s="829"/>
      <c r="AQ89" s="828">
        <v>38752.18</v>
      </c>
      <c r="AR89" s="828">
        <v>10212.719999999999</v>
      </c>
      <c r="AS89" s="828">
        <v>6280.45</v>
      </c>
      <c r="AT89" s="887"/>
      <c r="AU89" s="828">
        <v>13337.29</v>
      </c>
      <c r="AV89" s="828">
        <v>15855.26</v>
      </c>
      <c r="AW89" s="828">
        <v>8435.36</v>
      </c>
      <c r="AX89" s="828">
        <v>41554.21</v>
      </c>
      <c r="AY89" s="828">
        <v>38237.120000000003</v>
      </c>
      <c r="AZ89" s="828">
        <v>4028.98</v>
      </c>
      <c r="BA89" s="828">
        <v>18742.72</v>
      </c>
      <c r="BB89" s="828">
        <v>8661.85</v>
      </c>
      <c r="BC89" s="828">
        <v>22474.76</v>
      </c>
      <c r="BD89" s="828">
        <v>45683.79</v>
      </c>
      <c r="BE89" s="829"/>
      <c r="BF89" s="828">
        <v>184566.55</v>
      </c>
      <c r="BG89" s="828">
        <v>5001.91</v>
      </c>
      <c r="BH89" s="828">
        <v>1162.6600000000001</v>
      </c>
      <c r="BI89" s="828">
        <v>51698.17</v>
      </c>
      <c r="BJ89" s="828">
        <v>23542.36</v>
      </c>
      <c r="BK89" s="828">
        <v>775.55</v>
      </c>
      <c r="BL89" s="829">
        <v>46733.81</v>
      </c>
      <c r="BM89" s="828">
        <v>17194.12</v>
      </c>
      <c r="BN89" s="828"/>
      <c r="BO89" s="828">
        <v>40620.49</v>
      </c>
      <c r="BP89" s="828">
        <v>14091.88</v>
      </c>
      <c r="BQ89" s="828">
        <v>18414.71</v>
      </c>
      <c r="BR89" s="828">
        <v>5017.82</v>
      </c>
      <c r="BS89" s="829">
        <v>54314.51</v>
      </c>
      <c r="BT89" s="828">
        <v>28290.19</v>
      </c>
      <c r="BU89" s="829">
        <v>1999.23</v>
      </c>
      <c r="BV89" s="828"/>
      <c r="BW89" s="828">
        <v>33183.43</v>
      </c>
      <c r="BX89" s="828">
        <v>42132.85</v>
      </c>
      <c r="BY89" s="828"/>
      <c r="BZ89" s="829">
        <v>28955.81</v>
      </c>
      <c r="CA89" s="828">
        <v>12983.36</v>
      </c>
      <c r="CB89" s="829">
        <v>32487.67</v>
      </c>
      <c r="CC89" s="828">
        <v>2974.15</v>
      </c>
      <c r="CD89" s="828">
        <v>9432.94</v>
      </c>
      <c r="CE89" s="828">
        <v>33096.75</v>
      </c>
      <c r="CF89" s="828">
        <v>6301.16</v>
      </c>
      <c r="CG89" s="828">
        <v>5576.09</v>
      </c>
      <c r="CH89" s="828">
        <v>68352.36</v>
      </c>
      <c r="CI89" s="828">
        <v>40843.9</v>
      </c>
      <c r="CJ89" s="829">
        <v>156552.04999999999</v>
      </c>
      <c r="CK89" s="828">
        <v>16439.02</v>
      </c>
      <c r="CL89" s="829">
        <v>23858.22</v>
      </c>
      <c r="CM89" s="828">
        <v>15444.61</v>
      </c>
      <c r="CN89" s="828">
        <v>9648.34</v>
      </c>
      <c r="CO89" s="828">
        <v>19475.61</v>
      </c>
      <c r="CP89" s="828">
        <v>10576.97</v>
      </c>
      <c r="CQ89" s="828">
        <v>108446.35</v>
      </c>
      <c r="CR89" s="829">
        <v>8526.68</v>
      </c>
      <c r="CS89" s="828">
        <v>4895.21</v>
      </c>
      <c r="CT89" s="828">
        <v>12669.16</v>
      </c>
      <c r="CU89" s="829">
        <v>16446.96</v>
      </c>
      <c r="CV89" s="828">
        <v>8764.61</v>
      </c>
      <c r="CW89" s="828">
        <v>6986.18</v>
      </c>
      <c r="CX89" s="828">
        <v>38361.5</v>
      </c>
      <c r="CY89" s="828"/>
      <c r="CZ89" s="828">
        <v>71333.81</v>
      </c>
      <c r="DA89" s="828">
        <v>34159.39</v>
      </c>
      <c r="DB89" s="828">
        <v>4720.53</v>
      </c>
      <c r="DC89" s="828">
        <v>16750.53</v>
      </c>
      <c r="DD89" s="828">
        <v>16689.05</v>
      </c>
      <c r="DE89" s="828">
        <v>16629.669999999998</v>
      </c>
      <c r="DF89" s="828">
        <v>10904.63</v>
      </c>
      <c r="DG89" s="829">
        <v>37907.379999999997</v>
      </c>
      <c r="DH89" s="828">
        <v>10525.09</v>
      </c>
      <c r="DI89" s="828">
        <v>9696.1299999999992</v>
      </c>
      <c r="DJ89" s="828">
        <v>18167.13</v>
      </c>
      <c r="DK89" s="829">
        <v>39441.1</v>
      </c>
      <c r="DL89" s="829">
        <v>15187.5</v>
      </c>
      <c r="DM89" s="828">
        <v>11095.51</v>
      </c>
      <c r="DN89" s="828"/>
      <c r="DO89" s="828"/>
      <c r="DP89" s="829">
        <v>468265.6</v>
      </c>
      <c r="DQ89" s="828">
        <v>118659.09</v>
      </c>
      <c r="DR89" s="829"/>
      <c r="DS89" s="828">
        <v>96982.07</v>
      </c>
      <c r="DT89" s="829">
        <v>113702.87</v>
      </c>
      <c r="DU89" s="828">
        <v>341.27</v>
      </c>
      <c r="DV89" s="828">
        <v>11157.31</v>
      </c>
      <c r="DW89" s="828">
        <v>487124.17</v>
      </c>
      <c r="DX89" s="828">
        <v>44149.35</v>
      </c>
      <c r="DY89" s="829">
        <v>101958.33</v>
      </c>
      <c r="DZ89" s="828"/>
      <c r="EA89" s="828">
        <v>191095.15</v>
      </c>
      <c r="EB89" s="829"/>
      <c r="EC89" s="828"/>
      <c r="ED89" s="829">
        <v>336790.56</v>
      </c>
      <c r="EE89" s="829">
        <v>181576.16</v>
      </c>
      <c r="EF89" s="828">
        <v>16844.580000000002</v>
      </c>
      <c r="EG89" s="828">
        <v>62913.69</v>
      </c>
      <c r="EH89" s="828">
        <v>56107.59</v>
      </c>
      <c r="EI89" s="829">
        <v>134475.76999999999</v>
      </c>
      <c r="EJ89" s="829"/>
      <c r="EK89" s="828"/>
      <c r="EL89" s="829">
        <v>20984.34</v>
      </c>
      <c r="EM89" s="829">
        <v>84087.4</v>
      </c>
      <c r="EN89" s="828"/>
      <c r="EO89" s="828"/>
      <c r="EP89" s="828">
        <v>45788.42</v>
      </c>
      <c r="EQ89" s="829"/>
      <c r="ER89" s="829"/>
      <c r="ES89" s="828"/>
      <c r="ET89" s="829">
        <v>36854.28</v>
      </c>
      <c r="EU89" s="829">
        <v>27148.15</v>
      </c>
      <c r="EV89" s="828">
        <v>17171.099999999999</v>
      </c>
      <c r="EW89" s="828">
        <v>33127.699999999997</v>
      </c>
      <c r="EX89" s="828">
        <v>22394.5</v>
      </c>
      <c r="EY89" s="828"/>
      <c r="EZ89" s="831">
        <f t="shared" si="1"/>
        <v>5274766.1999999993</v>
      </c>
    </row>
    <row r="90" spans="1:156" x14ac:dyDescent="0.25">
      <c r="A90">
        <v>86</v>
      </c>
      <c r="B90" s="826">
        <v>28599</v>
      </c>
      <c r="C90" s="877"/>
      <c r="D90" s="828">
        <v>930</v>
      </c>
      <c r="E90" s="828">
        <v>1500</v>
      </c>
      <c r="F90" s="828">
        <v>14716.67</v>
      </c>
      <c r="G90" s="828">
        <v>1460.94</v>
      </c>
      <c r="H90" s="828">
        <v>18444</v>
      </c>
      <c r="I90" s="828">
        <v>271.99</v>
      </c>
      <c r="J90" s="828">
        <v>3126.77</v>
      </c>
      <c r="K90" s="828">
        <v>1800</v>
      </c>
      <c r="L90" s="828">
        <v>1748.75</v>
      </c>
      <c r="M90" s="828">
        <v>13460.52</v>
      </c>
      <c r="N90" s="828">
        <v>12283</v>
      </c>
      <c r="O90" s="828">
        <v>41680</v>
      </c>
      <c r="P90" s="829">
        <v>2972.11</v>
      </c>
      <c r="Q90" s="828">
        <v>950</v>
      </c>
      <c r="R90" s="828">
        <v>21125.599999999999</v>
      </c>
      <c r="S90" s="828">
        <v>3976.81</v>
      </c>
      <c r="T90" s="828">
        <v>4587.5</v>
      </c>
      <c r="U90" s="828">
        <v>1613.58</v>
      </c>
      <c r="V90" s="829">
        <v>73422.77</v>
      </c>
      <c r="W90" s="828">
        <v>32180.13</v>
      </c>
      <c r="X90" s="828">
        <v>2400</v>
      </c>
      <c r="Y90" s="828">
        <v>4143.21</v>
      </c>
      <c r="Z90" s="828"/>
      <c r="AA90" s="828">
        <v>3286.63</v>
      </c>
      <c r="AB90" s="828">
        <v>1846.64</v>
      </c>
      <c r="AC90" s="828"/>
      <c r="AD90" s="828">
        <v>5630.64</v>
      </c>
      <c r="AE90" s="828">
        <v>8278</v>
      </c>
      <c r="AF90" s="828">
        <v>7295.04</v>
      </c>
      <c r="AG90" s="828"/>
      <c r="AH90" s="828">
        <v>2029.68</v>
      </c>
      <c r="AI90" s="828"/>
      <c r="AJ90" s="828">
        <v>4005.1</v>
      </c>
      <c r="AK90" s="828">
        <v>54628.17</v>
      </c>
      <c r="AL90" s="829"/>
      <c r="AM90" s="828"/>
      <c r="AN90" s="828">
        <v>1143.9000000000001</v>
      </c>
      <c r="AO90" s="828"/>
      <c r="AP90" s="829"/>
      <c r="AQ90" s="828">
        <v>1695.97</v>
      </c>
      <c r="AR90" s="828">
        <v>960.41</v>
      </c>
      <c r="AS90" s="828">
        <v>3760</v>
      </c>
      <c r="AT90" s="829">
        <v>93223.9</v>
      </c>
      <c r="AU90" s="828">
        <v>422</v>
      </c>
      <c r="AV90" s="828">
        <v>475</v>
      </c>
      <c r="AW90" s="828">
        <v>3026.74</v>
      </c>
      <c r="AX90" s="828">
        <v>7137.9</v>
      </c>
      <c r="AY90" s="828"/>
      <c r="AZ90" s="828">
        <v>7018.47</v>
      </c>
      <c r="BA90" s="828">
        <v>43622.71</v>
      </c>
      <c r="BB90" s="828">
        <v>6279.82</v>
      </c>
      <c r="BC90" s="828">
        <v>4505.1000000000004</v>
      </c>
      <c r="BD90" s="828">
        <v>9011</v>
      </c>
      <c r="BE90" s="829"/>
      <c r="BF90" s="828">
        <v>3342.2</v>
      </c>
      <c r="BG90" s="828">
        <v>3207.57</v>
      </c>
      <c r="BH90" s="828">
        <v>5657.37</v>
      </c>
      <c r="BI90" s="828">
        <v>4733.47</v>
      </c>
      <c r="BJ90" s="828">
        <v>4800.5600000000004</v>
      </c>
      <c r="BK90" s="828"/>
      <c r="BL90" s="828"/>
      <c r="BM90" s="828">
        <v>1805.36</v>
      </c>
      <c r="BN90" s="829"/>
      <c r="BO90" s="828">
        <v>2690</v>
      </c>
      <c r="BP90" s="828">
        <v>6.67</v>
      </c>
      <c r="BQ90" s="828">
        <v>3083.14</v>
      </c>
      <c r="BR90" s="828">
        <v>3071.32</v>
      </c>
      <c r="BS90" s="828">
        <v>13308.3</v>
      </c>
      <c r="BT90" s="828">
        <v>7272.84</v>
      </c>
      <c r="BU90" s="829"/>
      <c r="BV90" s="828">
        <v>19301.84</v>
      </c>
      <c r="BW90" s="829"/>
      <c r="BX90" s="828">
        <v>7550</v>
      </c>
      <c r="BY90" s="829">
        <v>379.92</v>
      </c>
      <c r="BZ90" s="828">
        <v>1714.12</v>
      </c>
      <c r="CA90" s="828"/>
      <c r="CB90" s="828"/>
      <c r="CC90" s="828">
        <v>1695</v>
      </c>
      <c r="CD90" s="828">
        <v>12.03</v>
      </c>
      <c r="CE90" s="828">
        <v>6522.72</v>
      </c>
      <c r="CF90" s="828">
        <v>4525.05</v>
      </c>
      <c r="CG90" s="828">
        <v>220</v>
      </c>
      <c r="CH90" s="828">
        <v>0</v>
      </c>
      <c r="CI90" s="828">
        <v>18512.52</v>
      </c>
      <c r="CJ90" s="828">
        <v>3361.5</v>
      </c>
      <c r="CK90" s="828">
        <v>4224</v>
      </c>
      <c r="CL90" s="828">
        <v>2495.64</v>
      </c>
      <c r="CM90" s="828">
        <v>5338.2</v>
      </c>
      <c r="CN90" s="828">
        <v>4989.91</v>
      </c>
      <c r="CO90" s="828">
        <v>1989</v>
      </c>
      <c r="CP90" s="828">
        <v>1191.4000000000001</v>
      </c>
      <c r="CQ90" s="828">
        <v>2305.2399999999998</v>
      </c>
      <c r="CR90" s="828">
        <v>12636.29</v>
      </c>
      <c r="CS90" s="828">
        <v>778.72</v>
      </c>
      <c r="CT90" s="828">
        <v>16096.49</v>
      </c>
      <c r="CU90" s="828">
        <v>3762.4</v>
      </c>
      <c r="CV90" s="828">
        <v>4315.24</v>
      </c>
      <c r="CW90" s="828">
        <v>2746.26</v>
      </c>
      <c r="CX90" s="828">
        <v>3495</v>
      </c>
      <c r="CY90" s="828"/>
      <c r="CZ90" s="828">
        <v>6007.98</v>
      </c>
      <c r="DA90" s="828">
        <v>5700.54</v>
      </c>
      <c r="DB90" s="828">
        <v>2000</v>
      </c>
      <c r="DC90" s="828">
        <v>6050</v>
      </c>
      <c r="DD90" s="828">
        <v>2420</v>
      </c>
      <c r="DE90" s="828">
        <v>8103.58</v>
      </c>
      <c r="DF90" s="828">
        <v>55863.38</v>
      </c>
      <c r="DG90" s="828">
        <v>2970.2</v>
      </c>
      <c r="DH90" s="828">
        <v>847.62</v>
      </c>
      <c r="DI90" s="828">
        <v>1329.96</v>
      </c>
      <c r="DJ90" s="828">
        <v>8572.02</v>
      </c>
      <c r="DK90" s="828">
        <v>5918.16</v>
      </c>
      <c r="DL90" s="828">
        <v>565</v>
      </c>
      <c r="DM90" s="828">
        <v>3636</v>
      </c>
      <c r="DN90" s="828"/>
      <c r="DO90" s="828"/>
      <c r="DP90" s="829">
        <v>7823.45</v>
      </c>
      <c r="DQ90" s="829">
        <v>25404.18</v>
      </c>
      <c r="DR90" s="828"/>
      <c r="DS90" s="828">
        <v>18167.77</v>
      </c>
      <c r="DT90" s="829"/>
      <c r="DU90" s="828"/>
      <c r="DV90" s="828">
        <v>9270</v>
      </c>
      <c r="DW90" s="828">
        <v>20996.66</v>
      </c>
      <c r="DX90" s="828">
        <v>36846.44</v>
      </c>
      <c r="DY90" s="828"/>
      <c r="DZ90" s="828"/>
      <c r="EA90" s="828">
        <v>10051.040000000001</v>
      </c>
      <c r="EB90" s="829"/>
      <c r="EC90" s="828"/>
      <c r="ED90" s="829">
        <v>5030.76</v>
      </c>
      <c r="EE90" s="829">
        <v>880</v>
      </c>
      <c r="EF90" s="828">
        <v>5000</v>
      </c>
      <c r="EG90" s="828">
        <v>3267.37</v>
      </c>
      <c r="EH90" s="828">
        <v>2553.54</v>
      </c>
      <c r="EI90" s="828">
        <v>2791.8</v>
      </c>
      <c r="EJ90" s="828"/>
      <c r="EK90" s="828"/>
      <c r="EL90" s="829">
        <v>34583.54</v>
      </c>
      <c r="EM90" s="829">
        <v>6179.38</v>
      </c>
      <c r="EN90" s="828"/>
      <c r="EO90" s="828"/>
      <c r="EP90" s="828">
        <v>3752.09</v>
      </c>
      <c r="EQ90" s="829"/>
      <c r="ER90" s="829"/>
      <c r="ES90" s="828"/>
      <c r="ET90" s="829">
        <v>1975</v>
      </c>
      <c r="EU90" s="829">
        <v>6962</v>
      </c>
      <c r="EV90" s="828">
        <v>3696</v>
      </c>
      <c r="EW90" s="828">
        <v>3807.31</v>
      </c>
      <c r="EX90" s="828">
        <v>2695.61</v>
      </c>
      <c r="EY90" s="828"/>
      <c r="EZ90" s="831">
        <f t="shared" si="1"/>
        <v>1032932.8400000001</v>
      </c>
    </row>
    <row r="91" spans="1:156" x14ac:dyDescent="0.25">
      <c r="A91">
        <v>87</v>
      </c>
      <c r="B91" s="826">
        <v>28699</v>
      </c>
      <c r="C91" s="877"/>
      <c r="D91" s="828"/>
      <c r="E91" s="829"/>
      <c r="F91" s="828"/>
      <c r="G91" s="828"/>
      <c r="H91" s="828"/>
      <c r="I91" s="828"/>
      <c r="J91" s="828"/>
      <c r="K91" s="828"/>
      <c r="L91" s="828"/>
      <c r="M91" s="828"/>
      <c r="N91" s="828"/>
      <c r="O91" s="828"/>
      <c r="P91" s="828"/>
      <c r="Q91" s="828"/>
      <c r="R91" s="828"/>
      <c r="S91" s="828"/>
      <c r="T91" s="828"/>
      <c r="U91" s="828"/>
      <c r="V91" s="828"/>
      <c r="W91" s="828"/>
      <c r="X91" s="828"/>
      <c r="Y91" s="828"/>
      <c r="Z91" s="829"/>
      <c r="AA91" s="828"/>
      <c r="AB91" s="828"/>
      <c r="AC91" s="828"/>
      <c r="AD91" s="828"/>
      <c r="AE91" s="828"/>
      <c r="AF91" s="828"/>
      <c r="AG91" s="828"/>
      <c r="AH91" s="828"/>
      <c r="AI91" s="829"/>
      <c r="AJ91" s="828"/>
      <c r="AK91" s="828"/>
      <c r="AL91" s="829"/>
      <c r="AM91" s="829"/>
      <c r="AN91" s="828"/>
      <c r="AO91" s="829"/>
      <c r="AP91" s="829"/>
      <c r="AQ91" s="828"/>
      <c r="AR91" s="828"/>
      <c r="AS91" s="828"/>
      <c r="AT91" s="828"/>
      <c r="AU91" s="828"/>
      <c r="AV91" s="828"/>
      <c r="AW91" s="828"/>
      <c r="AX91" s="828"/>
      <c r="AY91" s="829"/>
      <c r="AZ91" s="828"/>
      <c r="BA91" s="828"/>
      <c r="BB91" s="828"/>
      <c r="BC91" s="828"/>
      <c r="BD91" s="828"/>
      <c r="BE91" s="829"/>
      <c r="BF91" s="828"/>
      <c r="BG91" s="828"/>
      <c r="BH91" s="828"/>
      <c r="BI91" s="828"/>
      <c r="BJ91" s="828"/>
      <c r="BK91" s="828"/>
      <c r="BL91" s="829"/>
      <c r="BM91" s="828"/>
      <c r="BN91" s="829"/>
      <c r="BO91" s="828"/>
      <c r="BP91" s="828"/>
      <c r="BQ91" s="828"/>
      <c r="BR91" s="828"/>
      <c r="BS91" s="828"/>
      <c r="BT91" s="828"/>
      <c r="BU91" s="829"/>
      <c r="BV91" s="828"/>
      <c r="BW91" s="829"/>
      <c r="BX91" s="828"/>
      <c r="BY91" s="828"/>
      <c r="BZ91" s="828"/>
      <c r="CA91" s="829"/>
      <c r="CB91" s="828"/>
      <c r="CC91" s="828"/>
      <c r="CD91" s="828"/>
      <c r="CE91" s="828"/>
      <c r="CF91" s="828"/>
      <c r="CG91" s="828"/>
      <c r="CH91" s="887"/>
      <c r="CI91" s="828"/>
      <c r="CJ91" s="828"/>
      <c r="CK91" s="828"/>
      <c r="CL91" s="828"/>
      <c r="CM91" s="828"/>
      <c r="CN91" s="828"/>
      <c r="CO91" s="828"/>
      <c r="CP91" s="828"/>
      <c r="CQ91" s="828"/>
      <c r="CR91" s="828"/>
      <c r="CS91" s="828"/>
      <c r="CT91" s="828"/>
      <c r="CU91" s="828"/>
      <c r="CV91" s="828"/>
      <c r="CW91" s="828"/>
      <c r="CX91" s="828"/>
      <c r="CY91" s="828"/>
      <c r="CZ91" s="828"/>
      <c r="DA91" s="828"/>
      <c r="DB91" s="828"/>
      <c r="DC91" s="828"/>
      <c r="DD91" s="828"/>
      <c r="DE91" s="828"/>
      <c r="DF91" s="828"/>
      <c r="DG91" s="828"/>
      <c r="DH91" s="828"/>
      <c r="DI91" s="828"/>
      <c r="DJ91" s="828"/>
      <c r="DK91" s="828"/>
      <c r="DL91" s="828"/>
      <c r="DM91" s="828"/>
      <c r="DN91" s="828"/>
      <c r="DO91" s="829"/>
      <c r="DP91" s="829"/>
      <c r="DQ91" s="829"/>
      <c r="DR91" s="828"/>
      <c r="DS91" s="828"/>
      <c r="DT91" s="829"/>
      <c r="DU91" s="828"/>
      <c r="DV91" s="829"/>
      <c r="DW91" s="829"/>
      <c r="DX91" s="828"/>
      <c r="DY91" s="828"/>
      <c r="DZ91" s="828"/>
      <c r="EA91" s="829"/>
      <c r="EB91" s="829"/>
      <c r="EC91" s="828"/>
      <c r="ED91" s="829">
        <v>4739.67</v>
      </c>
      <c r="EE91" s="829"/>
      <c r="EF91" s="828"/>
      <c r="EG91" s="887"/>
      <c r="EH91" s="828"/>
      <c r="EI91" s="828"/>
      <c r="EJ91" s="828"/>
      <c r="EK91" s="828"/>
      <c r="EL91" s="829"/>
      <c r="EM91" s="829"/>
      <c r="EN91" s="828"/>
      <c r="EO91" s="828"/>
      <c r="EP91" s="828"/>
      <c r="EQ91" s="829"/>
      <c r="ER91" s="829"/>
      <c r="ES91" s="828"/>
      <c r="ET91" s="829"/>
      <c r="EU91" s="829">
        <v>117.35</v>
      </c>
      <c r="EV91" s="828"/>
      <c r="EW91" s="828">
        <v>10450.43</v>
      </c>
      <c r="EX91" s="828"/>
      <c r="EY91" s="828"/>
      <c r="EZ91" s="831">
        <f t="shared" si="1"/>
        <v>15307.45</v>
      </c>
    </row>
    <row r="92" spans="1:156" x14ac:dyDescent="0.25">
      <c r="A92">
        <v>88</v>
      </c>
      <c r="B92" s="826">
        <v>28799</v>
      </c>
      <c r="C92" s="877"/>
      <c r="D92" s="829"/>
      <c r="E92" s="829"/>
      <c r="F92" s="829"/>
      <c r="G92" s="829"/>
      <c r="H92" s="829"/>
      <c r="I92" s="829"/>
      <c r="J92" s="829"/>
      <c r="K92" s="829"/>
      <c r="L92" s="829"/>
      <c r="M92" s="829"/>
      <c r="N92" s="829"/>
      <c r="O92" s="829"/>
      <c r="P92" s="829"/>
      <c r="Q92" s="829"/>
      <c r="R92" s="829"/>
      <c r="S92" s="829"/>
      <c r="T92" s="829"/>
      <c r="U92" s="829"/>
      <c r="V92" s="829"/>
      <c r="W92" s="829"/>
      <c r="X92" s="829"/>
      <c r="Y92" s="829"/>
      <c r="Z92" s="829"/>
      <c r="AA92" s="829"/>
      <c r="AB92" s="829"/>
      <c r="AC92" s="829"/>
      <c r="AD92" s="829"/>
      <c r="AE92" s="829"/>
      <c r="AF92" s="829"/>
      <c r="AG92" s="829">
        <v>21534.52</v>
      </c>
      <c r="AH92" s="829"/>
      <c r="AI92" s="829"/>
      <c r="AJ92" s="829"/>
      <c r="AK92" s="829"/>
      <c r="AL92" s="829"/>
      <c r="AM92" s="829"/>
      <c r="AN92" s="829"/>
      <c r="AO92" s="829"/>
      <c r="AP92" s="829"/>
      <c r="AQ92" s="829"/>
      <c r="AR92" s="829"/>
      <c r="AS92" s="829"/>
      <c r="AT92" s="829"/>
      <c r="AU92" s="829"/>
      <c r="AV92" s="829"/>
      <c r="AW92" s="829"/>
      <c r="AX92" s="829"/>
      <c r="AY92" s="829"/>
      <c r="AZ92" s="829"/>
      <c r="BA92" s="829"/>
      <c r="BB92" s="829"/>
      <c r="BC92" s="829"/>
      <c r="BD92" s="829"/>
      <c r="BE92" s="829"/>
      <c r="BF92" s="829"/>
      <c r="BG92" s="829"/>
      <c r="BH92" s="829"/>
      <c r="BI92" s="829"/>
      <c r="BJ92" s="829"/>
      <c r="BK92" s="829"/>
      <c r="BL92" s="829"/>
      <c r="BM92" s="829"/>
      <c r="BN92" s="829"/>
      <c r="BO92" s="829"/>
      <c r="BP92" s="829"/>
      <c r="BQ92" s="829"/>
      <c r="BR92" s="829"/>
      <c r="BS92" s="829"/>
      <c r="BT92" s="829"/>
      <c r="BU92" s="829"/>
      <c r="BV92" s="829"/>
      <c r="BW92" s="829"/>
      <c r="BX92" s="829"/>
      <c r="BY92" s="829"/>
      <c r="BZ92" s="829"/>
      <c r="CA92" s="829"/>
      <c r="CB92" s="829"/>
      <c r="CC92" s="829"/>
      <c r="CD92" s="829"/>
      <c r="CE92" s="829"/>
      <c r="CF92" s="829"/>
      <c r="CG92" s="829"/>
      <c r="CH92" s="829"/>
      <c r="CI92" s="829"/>
      <c r="CJ92" s="829"/>
      <c r="CK92" s="828"/>
      <c r="CL92" s="829"/>
      <c r="CM92" s="829"/>
      <c r="CN92" s="829"/>
      <c r="CO92" s="829"/>
      <c r="CP92" s="829"/>
      <c r="CQ92" s="829"/>
      <c r="CR92" s="829"/>
      <c r="CS92" s="829"/>
      <c r="CT92" s="829"/>
      <c r="CU92" s="829"/>
      <c r="CV92" s="829"/>
      <c r="CW92" s="829"/>
      <c r="CX92" s="829"/>
      <c r="CY92" s="829"/>
      <c r="CZ92" s="829"/>
      <c r="DA92" s="829"/>
      <c r="DB92" s="829"/>
      <c r="DC92" s="829"/>
      <c r="DD92" s="829"/>
      <c r="DE92" s="829"/>
      <c r="DF92" s="829"/>
      <c r="DG92" s="829"/>
      <c r="DH92" s="829"/>
      <c r="DI92" s="829"/>
      <c r="DJ92" s="829"/>
      <c r="DK92" s="829"/>
      <c r="DL92" s="829"/>
      <c r="DM92" s="829"/>
      <c r="DN92" s="828"/>
      <c r="DO92" s="829"/>
      <c r="DP92" s="829"/>
      <c r="DQ92" s="829"/>
      <c r="DR92" s="829"/>
      <c r="DS92" s="829"/>
      <c r="DT92" s="829"/>
      <c r="DU92" s="829"/>
      <c r="DV92" s="829"/>
      <c r="DW92" s="829"/>
      <c r="DX92" s="829">
        <v>500000</v>
      </c>
      <c r="DY92" s="829"/>
      <c r="DZ92" s="829"/>
      <c r="EA92" s="829">
        <v>25000</v>
      </c>
      <c r="EB92" s="829"/>
      <c r="EC92" s="829"/>
      <c r="ED92" s="829"/>
      <c r="EE92" s="829"/>
      <c r="EF92" s="828"/>
      <c r="EG92" s="829"/>
      <c r="EH92" s="829"/>
      <c r="EI92" s="829"/>
      <c r="EJ92" s="829"/>
      <c r="EK92" s="829"/>
      <c r="EL92" s="829"/>
      <c r="EM92" s="829"/>
      <c r="EN92" s="829"/>
      <c r="EO92" s="829"/>
      <c r="EP92" s="829"/>
      <c r="EQ92" s="829"/>
      <c r="ER92" s="829"/>
      <c r="ES92" s="829"/>
      <c r="ET92" s="829"/>
      <c r="EU92" s="829"/>
      <c r="EV92" s="829"/>
      <c r="EW92" s="829"/>
      <c r="EX92" s="829"/>
      <c r="EY92" s="828"/>
      <c r="EZ92" s="831">
        <f t="shared" si="1"/>
        <v>546534.52</v>
      </c>
    </row>
    <row r="93" spans="1:156" x14ac:dyDescent="0.25">
      <c r="A93">
        <v>89</v>
      </c>
      <c r="B93" s="826">
        <v>29798</v>
      </c>
      <c r="C93" s="877"/>
      <c r="D93" s="829">
        <v>72.98</v>
      </c>
      <c r="E93" s="829"/>
      <c r="F93" s="829"/>
      <c r="G93" s="829"/>
      <c r="H93" s="829"/>
      <c r="I93" s="829"/>
      <c r="J93" s="829"/>
      <c r="K93" s="829"/>
      <c r="L93" s="829"/>
      <c r="M93" s="829"/>
      <c r="N93" s="829"/>
      <c r="O93" s="829"/>
      <c r="P93" s="829"/>
      <c r="Q93" s="829"/>
      <c r="R93" s="829"/>
      <c r="S93" s="829"/>
      <c r="T93" s="829"/>
      <c r="U93" s="829">
        <v>2897.37</v>
      </c>
      <c r="V93" s="829"/>
      <c r="W93" s="829">
        <v>1367.16</v>
      </c>
      <c r="X93" s="829"/>
      <c r="Y93" s="829"/>
      <c r="Z93" s="829"/>
      <c r="AA93" s="829"/>
      <c r="AB93" s="829"/>
      <c r="AC93" s="829"/>
      <c r="AD93" s="829"/>
      <c r="AE93" s="829"/>
      <c r="AF93" s="829"/>
      <c r="AG93" s="828"/>
      <c r="AH93" s="829"/>
      <c r="AI93" s="829"/>
      <c r="AJ93" s="829"/>
      <c r="AK93" s="829"/>
      <c r="AL93" s="829"/>
      <c r="AM93" s="829"/>
      <c r="AN93" s="829"/>
      <c r="AO93" s="829"/>
      <c r="AP93" s="829"/>
      <c r="AQ93" s="829">
        <v>176.78</v>
      </c>
      <c r="AR93" s="829"/>
      <c r="AS93" s="829"/>
      <c r="AT93" s="829"/>
      <c r="AU93" s="829">
        <v>803.89</v>
      </c>
      <c r="AV93" s="829"/>
      <c r="AW93" s="829"/>
      <c r="AX93" s="829"/>
      <c r="AY93" s="829"/>
      <c r="AZ93" s="829"/>
      <c r="BA93" s="829"/>
      <c r="BB93" s="829"/>
      <c r="BC93" s="829"/>
      <c r="BD93" s="829"/>
      <c r="BE93" s="829"/>
      <c r="BF93" s="829"/>
      <c r="BG93" s="829"/>
      <c r="BH93" s="829"/>
      <c r="BI93" s="829"/>
      <c r="BJ93" s="829"/>
      <c r="BK93" s="829"/>
      <c r="BL93" s="829"/>
      <c r="BM93" s="829"/>
      <c r="BN93" s="829"/>
      <c r="BO93" s="829"/>
      <c r="BP93" s="829"/>
      <c r="BQ93" s="829"/>
      <c r="BR93" s="829"/>
      <c r="BS93" s="829"/>
      <c r="BT93" s="829"/>
      <c r="BU93" s="829"/>
      <c r="BV93" s="829"/>
      <c r="BW93" s="829"/>
      <c r="BX93" s="829"/>
      <c r="BY93" s="829"/>
      <c r="BZ93" s="829">
        <v>1558.75</v>
      </c>
      <c r="CA93" s="829"/>
      <c r="CB93" s="829"/>
      <c r="CC93" s="829"/>
      <c r="CD93" s="829"/>
      <c r="CE93" s="829"/>
      <c r="CF93" s="829"/>
      <c r="CG93" s="829"/>
      <c r="CH93" s="829"/>
      <c r="CI93" s="829"/>
      <c r="CJ93" s="829"/>
      <c r="CK93" s="829"/>
      <c r="CL93" s="829"/>
      <c r="CM93" s="829"/>
      <c r="CN93" s="829"/>
      <c r="CO93" s="829"/>
      <c r="CP93" s="829">
        <v>1809.13</v>
      </c>
      <c r="CQ93" s="829"/>
      <c r="CR93" s="829"/>
      <c r="CS93" s="829"/>
      <c r="CT93" s="829"/>
      <c r="CU93" s="829"/>
      <c r="CV93" s="829"/>
      <c r="CW93" s="829"/>
      <c r="CX93" s="829"/>
      <c r="CY93" s="829"/>
      <c r="CZ93" s="829"/>
      <c r="DA93" s="829"/>
      <c r="DB93" s="829"/>
      <c r="DC93" s="829">
        <v>9808.1299999999992</v>
      </c>
      <c r="DD93" s="829"/>
      <c r="DE93" s="829">
        <v>23905.9</v>
      </c>
      <c r="DF93" s="829"/>
      <c r="DG93" s="829"/>
      <c r="DH93" s="829"/>
      <c r="DI93" s="829">
        <v>54.6</v>
      </c>
      <c r="DJ93" s="829"/>
      <c r="DK93" s="829"/>
      <c r="DL93" s="829"/>
      <c r="DM93" s="829"/>
      <c r="DN93" s="829"/>
      <c r="DO93" s="829"/>
      <c r="DP93" s="829"/>
      <c r="DQ93" s="829">
        <v>66.5</v>
      </c>
      <c r="DR93" s="829"/>
      <c r="DS93" s="829"/>
      <c r="DT93" s="829"/>
      <c r="DU93" s="829"/>
      <c r="DV93" s="829"/>
      <c r="DW93" s="829"/>
      <c r="DX93" s="828"/>
      <c r="DY93" s="829"/>
      <c r="DZ93" s="829"/>
      <c r="EA93" s="829"/>
      <c r="EB93" s="829"/>
      <c r="EC93" s="828"/>
      <c r="ED93" s="829"/>
      <c r="EE93" s="829">
        <v>7538.15</v>
      </c>
      <c r="EF93" s="828"/>
      <c r="EG93" s="829"/>
      <c r="EH93" s="829"/>
      <c r="EI93" s="829"/>
      <c r="EJ93" s="829"/>
      <c r="EK93" s="829"/>
      <c r="EL93" s="829"/>
      <c r="EM93" s="829"/>
      <c r="EN93" s="829"/>
      <c r="EO93" s="829"/>
      <c r="EP93" s="829"/>
      <c r="EQ93" s="829"/>
      <c r="ER93" s="829"/>
      <c r="ES93" s="829"/>
      <c r="ET93" s="829"/>
      <c r="EU93" s="829"/>
      <c r="EV93" s="829"/>
      <c r="EW93" s="829">
        <v>30382.44</v>
      </c>
      <c r="EX93" s="829"/>
      <c r="EY93" s="829"/>
      <c r="EZ93" s="831">
        <f t="shared" si="1"/>
        <v>80441.78</v>
      </c>
    </row>
    <row r="94" spans="1:156" x14ac:dyDescent="0.25">
      <c r="A94">
        <v>90</v>
      </c>
      <c r="B94" s="826">
        <v>31211</v>
      </c>
      <c r="C94" s="877"/>
      <c r="D94" s="829"/>
      <c r="E94" s="829"/>
      <c r="F94" s="829"/>
      <c r="G94" s="829"/>
      <c r="H94" s="829"/>
      <c r="I94" s="829"/>
      <c r="J94" s="829"/>
      <c r="K94" s="829"/>
      <c r="L94" s="829"/>
      <c r="M94" s="829"/>
      <c r="N94" s="829"/>
      <c r="O94" s="829"/>
      <c r="P94" s="829"/>
      <c r="Q94" s="829">
        <v>5330</v>
      </c>
      <c r="R94" s="829"/>
      <c r="S94" s="829"/>
      <c r="T94" s="829">
        <v>2.4900000000000002</v>
      </c>
      <c r="U94" s="829">
        <v>2640</v>
      </c>
      <c r="V94" s="829">
        <v>5113.42</v>
      </c>
      <c r="W94" s="829"/>
      <c r="X94" s="829"/>
      <c r="Y94" s="829"/>
      <c r="Z94" s="829"/>
      <c r="AA94" s="829"/>
      <c r="AB94" s="829"/>
      <c r="AC94" s="829"/>
      <c r="AD94" s="829"/>
      <c r="AE94" s="829"/>
      <c r="AF94" s="829"/>
      <c r="AG94" s="829"/>
      <c r="AH94" s="829"/>
      <c r="AI94" s="828"/>
      <c r="AJ94" s="829"/>
      <c r="AK94" s="829">
        <v>1200</v>
      </c>
      <c r="AL94" s="829"/>
      <c r="AM94" s="887"/>
      <c r="AN94" s="829"/>
      <c r="AO94" s="829"/>
      <c r="AP94" s="829"/>
      <c r="AQ94" s="828"/>
      <c r="AR94" s="829"/>
      <c r="AS94" s="829"/>
      <c r="AT94" s="829">
        <v>5204.6000000000004</v>
      </c>
      <c r="AU94" s="829"/>
      <c r="AV94" s="829"/>
      <c r="AW94" s="829"/>
      <c r="AX94" s="829"/>
      <c r="AY94" s="829">
        <v>167.5</v>
      </c>
      <c r="AZ94" s="829">
        <v>6.41</v>
      </c>
      <c r="BA94" s="829"/>
      <c r="BB94" s="829"/>
      <c r="BC94" s="829"/>
      <c r="BD94" s="829"/>
      <c r="BE94" s="829"/>
      <c r="BF94" s="829"/>
      <c r="BG94" s="829"/>
      <c r="BH94" s="829"/>
      <c r="BI94" s="829"/>
      <c r="BJ94" s="829">
        <v>644.38</v>
      </c>
      <c r="BK94" s="829">
        <v>120.03</v>
      </c>
      <c r="BL94" s="828"/>
      <c r="BM94" s="829"/>
      <c r="BN94" s="829"/>
      <c r="BO94" s="829"/>
      <c r="BP94" s="829"/>
      <c r="BQ94" s="829"/>
      <c r="BR94" s="829"/>
      <c r="BS94" s="829"/>
      <c r="BT94" s="828"/>
      <c r="BU94" s="829"/>
      <c r="BV94" s="829"/>
      <c r="BW94" s="829"/>
      <c r="BX94" s="829"/>
      <c r="BY94" s="829"/>
      <c r="BZ94" s="828"/>
      <c r="CA94" s="829"/>
      <c r="CB94" s="829"/>
      <c r="CC94" s="829"/>
      <c r="CD94" s="829"/>
      <c r="CE94" s="829"/>
      <c r="CF94" s="829">
        <v>5324.24</v>
      </c>
      <c r="CG94" s="829"/>
      <c r="CH94" s="829"/>
      <c r="CI94" s="829">
        <v>5830.06</v>
      </c>
      <c r="CJ94" s="829"/>
      <c r="CK94" s="829"/>
      <c r="CL94" s="829"/>
      <c r="CM94" s="829"/>
      <c r="CN94" s="829"/>
      <c r="CO94" s="829"/>
      <c r="CP94" s="828">
        <v>1984.37</v>
      </c>
      <c r="CQ94" s="829"/>
      <c r="CR94" s="829"/>
      <c r="CS94" s="829"/>
      <c r="CT94" s="829"/>
      <c r="CU94" s="829"/>
      <c r="CV94" s="829"/>
      <c r="CW94" s="829"/>
      <c r="CX94" s="829"/>
      <c r="CY94" s="829"/>
      <c r="CZ94" s="829"/>
      <c r="DA94" s="829"/>
      <c r="DB94" s="829"/>
      <c r="DC94" s="828"/>
      <c r="DD94" s="829"/>
      <c r="DE94" s="828"/>
      <c r="DF94" s="829"/>
      <c r="DG94" s="829">
        <v>7560</v>
      </c>
      <c r="DH94" s="829"/>
      <c r="DI94" s="829"/>
      <c r="DJ94" s="829"/>
      <c r="DK94" s="829"/>
      <c r="DL94" s="829"/>
      <c r="DM94" s="829"/>
      <c r="DN94" s="829"/>
      <c r="DO94" s="829"/>
      <c r="DP94" s="829"/>
      <c r="DQ94" s="829"/>
      <c r="DR94" s="829"/>
      <c r="DS94" s="828"/>
      <c r="DT94" s="829"/>
      <c r="DU94" s="829"/>
      <c r="DV94" s="829"/>
      <c r="DW94" s="829"/>
      <c r="DX94" s="829"/>
      <c r="DY94" s="829"/>
      <c r="DZ94" s="829"/>
      <c r="EA94" s="829"/>
      <c r="EB94" s="829"/>
      <c r="EC94" s="829"/>
      <c r="ED94" s="829"/>
      <c r="EE94" s="829"/>
      <c r="EF94" s="829"/>
      <c r="EG94" s="828"/>
      <c r="EH94" s="829"/>
      <c r="EI94" s="829"/>
      <c r="EJ94" s="829"/>
      <c r="EK94" s="829"/>
      <c r="EL94" s="829">
        <v>57040</v>
      </c>
      <c r="EM94" s="829"/>
      <c r="EN94" s="828"/>
      <c r="EO94" s="828"/>
      <c r="EP94" s="829"/>
      <c r="EQ94" s="829"/>
      <c r="ER94" s="829"/>
      <c r="ES94" s="829"/>
      <c r="ET94" s="829"/>
      <c r="EU94" s="829">
        <v>24.15</v>
      </c>
      <c r="EV94" s="829"/>
      <c r="EW94" s="829">
        <v>31.35</v>
      </c>
      <c r="EX94" s="829"/>
      <c r="EY94" s="828"/>
      <c r="EZ94" s="831">
        <f t="shared" si="1"/>
        <v>98223</v>
      </c>
    </row>
    <row r="95" spans="1:156" x14ac:dyDescent="0.25">
      <c r="A95">
        <v>91</v>
      </c>
      <c r="B95" s="826">
        <v>31799</v>
      </c>
      <c r="C95" s="877"/>
      <c r="D95" s="829"/>
      <c r="E95" s="829"/>
      <c r="F95" s="829"/>
      <c r="G95" s="828">
        <v>1836.44</v>
      </c>
      <c r="H95" s="829"/>
      <c r="I95" s="829"/>
      <c r="J95" s="829"/>
      <c r="K95" s="829"/>
      <c r="L95" s="829"/>
      <c r="M95" s="829"/>
      <c r="N95" s="829">
        <v>1414</v>
      </c>
      <c r="O95" s="829"/>
      <c r="P95" s="829"/>
      <c r="Q95" s="828">
        <v>335.54</v>
      </c>
      <c r="R95" s="829"/>
      <c r="S95" s="828">
        <v>1680.53</v>
      </c>
      <c r="T95" s="829"/>
      <c r="U95" s="828">
        <v>3729.1</v>
      </c>
      <c r="V95" s="828">
        <v>75.010000000000005</v>
      </c>
      <c r="W95" s="829"/>
      <c r="X95" s="829">
        <v>3632.31</v>
      </c>
      <c r="Y95" s="829">
        <v>386</v>
      </c>
      <c r="Z95" s="829"/>
      <c r="AA95" s="829">
        <v>6520.21</v>
      </c>
      <c r="AB95" s="829">
        <v>1056.99</v>
      </c>
      <c r="AC95" s="828">
        <v>10267.36</v>
      </c>
      <c r="AD95" s="829">
        <v>1212.96</v>
      </c>
      <c r="AE95" s="829">
        <v>1720.59</v>
      </c>
      <c r="AF95" s="829">
        <v>133.41</v>
      </c>
      <c r="AG95" s="829"/>
      <c r="AH95" s="829">
        <v>40.01</v>
      </c>
      <c r="AI95" s="828">
        <v>5069.6400000000003</v>
      </c>
      <c r="AJ95" s="829"/>
      <c r="AK95" s="828">
        <v>190.01</v>
      </c>
      <c r="AL95" s="829">
        <v>945.85</v>
      </c>
      <c r="AM95" s="829"/>
      <c r="AN95" s="829">
        <v>1443.5</v>
      </c>
      <c r="AO95" s="829">
        <v>3494.86</v>
      </c>
      <c r="AP95" s="829"/>
      <c r="AQ95" s="829">
        <v>33.33</v>
      </c>
      <c r="AR95" s="829"/>
      <c r="AS95" s="829"/>
      <c r="AT95" s="828"/>
      <c r="AU95" s="828">
        <v>11406.28</v>
      </c>
      <c r="AV95" s="829">
        <v>2176.79</v>
      </c>
      <c r="AW95" s="829"/>
      <c r="AX95" s="829">
        <v>1656</v>
      </c>
      <c r="AY95" s="828">
        <v>3600.43</v>
      </c>
      <c r="AZ95" s="829">
        <v>1069.27</v>
      </c>
      <c r="BA95" s="829"/>
      <c r="BB95" s="829">
        <v>1766.32</v>
      </c>
      <c r="BC95" s="829"/>
      <c r="BD95" s="829"/>
      <c r="BE95" s="828">
        <v>2126.81</v>
      </c>
      <c r="BF95" s="829">
        <v>386</v>
      </c>
      <c r="BG95" s="829"/>
      <c r="BH95" s="829">
        <v>817.53</v>
      </c>
      <c r="BI95" s="829">
        <v>509.5</v>
      </c>
      <c r="BJ95" s="828"/>
      <c r="BK95" s="828">
        <v>2147.04</v>
      </c>
      <c r="BL95" s="829"/>
      <c r="BM95" s="829">
        <v>542.44000000000005</v>
      </c>
      <c r="BN95" s="829">
        <v>1587.62</v>
      </c>
      <c r="BO95" s="829"/>
      <c r="BP95" s="829"/>
      <c r="BQ95" s="829">
        <v>14194</v>
      </c>
      <c r="BR95" s="829">
        <v>1596.97</v>
      </c>
      <c r="BS95" s="829"/>
      <c r="BT95" s="829">
        <v>2063.75</v>
      </c>
      <c r="BU95" s="829">
        <v>1371.69</v>
      </c>
      <c r="BV95" s="829">
        <v>2462.54</v>
      </c>
      <c r="BW95" s="829"/>
      <c r="BX95" s="828"/>
      <c r="BY95" s="829">
        <v>2476.4499999999998</v>
      </c>
      <c r="BZ95" s="828"/>
      <c r="CA95" s="829">
        <v>5555.7</v>
      </c>
      <c r="CB95" s="829"/>
      <c r="CC95" s="829"/>
      <c r="CD95" s="829">
        <v>1955.13</v>
      </c>
      <c r="CE95" s="829"/>
      <c r="CF95" s="828">
        <v>167.49</v>
      </c>
      <c r="CG95" s="829"/>
      <c r="CH95" s="829">
        <v>1502.21</v>
      </c>
      <c r="CI95" s="828">
        <v>2031.89</v>
      </c>
      <c r="CJ95" s="829"/>
      <c r="CK95" s="829"/>
      <c r="CL95" s="829">
        <v>350.55</v>
      </c>
      <c r="CM95" s="829"/>
      <c r="CN95" s="829"/>
      <c r="CO95" s="829"/>
      <c r="CP95" s="828">
        <v>2272.34</v>
      </c>
      <c r="CQ95" s="829"/>
      <c r="CR95" s="829"/>
      <c r="CS95" s="829"/>
      <c r="CT95" s="829"/>
      <c r="CU95" s="828">
        <v>1824.14</v>
      </c>
      <c r="CV95" s="829">
        <v>3144.62</v>
      </c>
      <c r="CW95" s="829"/>
      <c r="CX95" s="829">
        <v>3386.15</v>
      </c>
      <c r="CY95" s="829"/>
      <c r="CZ95" s="829"/>
      <c r="DA95" s="829"/>
      <c r="DB95" s="829">
        <v>5084.3900000000003</v>
      </c>
      <c r="DC95" s="829">
        <v>2333.46</v>
      </c>
      <c r="DD95" s="829"/>
      <c r="DE95" s="829"/>
      <c r="DF95" s="829"/>
      <c r="DG95" s="828">
        <v>958.53</v>
      </c>
      <c r="DH95" s="829">
        <v>1452.26</v>
      </c>
      <c r="DI95" s="828">
        <v>1003.41</v>
      </c>
      <c r="DJ95" s="829">
        <v>5411.19</v>
      </c>
      <c r="DK95" s="829">
        <v>2608.4899999999998</v>
      </c>
      <c r="DL95" s="829">
        <v>5897.35</v>
      </c>
      <c r="DM95" s="829"/>
      <c r="DN95" s="829"/>
      <c r="DO95" s="829">
        <v>4174.3099999999995</v>
      </c>
      <c r="DP95" s="829">
        <v>738.01</v>
      </c>
      <c r="DQ95" s="829"/>
      <c r="DR95" s="829"/>
      <c r="DS95" s="829">
        <v>1201.74</v>
      </c>
      <c r="DT95" s="829">
        <v>3281.67</v>
      </c>
      <c r="DU95" s="829">
        <v>341.03</v>
      </c>
      <c r="DV95" s="829">
        <v>1817.46</v>
      </c>
      <c r="DW95" s="829">
        <v>4868.68</v>
      </c>
      <c r="DX95" s="829">
        <v>2972.32</v>
      </c>
      <c r="DY95" s="829"/>
      <c r="DZ95" s="829"/>
      <c r="EA95" s="829"/>
      <c r="EB95" s="829"/>
      <c r="EC95" s="829"/>
      <c r="ED95" s="829"/>
      <c r="EE95" s="829">
        <v>7165.65</v>
      </c>
      <c r="EF95" s="829">
        <v>7483.09</v>
      </c>
      <c r="EG95" s="828">
        <v>995.86</v>
      </c>
      <c r="EH95" s="829">
        <v>6001.38</v>
      </c>
      <c r="EI95" s="829">
        <v>1267.29</v>
      </c>
      <c r="EJ95" s="829"/>
      <c r="EK95" s="829"/>
      <c r="EL95" s="829">
        <v>8764.08</v>
      </c>
      <c r="EM95" s="829">
        <v>4788.8599999999997</v>
      </c>
      <c r="EN95" s="829"/>
      <c r="EO95" s="828"/>
      <c r="EP95" s="829">
        <v>6549.04</v>
      </c>
      <c r="EQ95" s="829"/>
      <c r="ER95" s="829"/>
      <c r="ES95" s="829"/>
      <c r="ET95" s="829">
        <v>6283.93</v>
      </c>
      <c r="EU95" s="829">
        <v>3125.95</v>
      </c>
      <c r="EV95" s="828">
        <v>10817.51</v>
      </c>
      <c r="EW95" s="829">
        <v>7259.21</v>
      </c>
      <c r="EX95" s="829">
        <v>9.19</v>
      </c>
      <c r="EY95" s="829"/>
      <c r="EZ95" s="831">
        <f t="shared" si="1"/>
        <v>236020.63999999998</v>
      </c>
    </row>
    <row r="96" spans="1:156" x14ac:dyDescent="0.25">
      <c r="A96">
        <v>92</v>
      </c>
      <c r="B96" s="826">
        <v>32199</v>
      </c>
      <c r="C96" s="877"/>
      <c r="D96" s="829"/>
      <c r="E96" s="829">
        <v>815</v>
      </c>
      <c r="F96" s="829"/>
      <c r="G96" s="829"/>
      <c r="H96" s="829"/>
      <c r="I96" s="829"/>
      <c r="J96" s="829"/>
      <c r="K96" s="829"/>
      <c r="L96" s="829"/>
      <c r="M96" s="829"/>
      <c r="N96" s="829">
        <v>815</v>
      </c>
      <c r="O96" s="829"/>
      <c r="P96" s="829"/>
      <c r="Q96" s="829">
        <v>815</v>
      </c>
      <c r="R96" s="829"/>
      <c r="S96" s="829"/>
      <c r="T96" s="829"/>
      <c r="U96" s="829"/>
      <c r="V96" s="829">
        <v>815</v>
      </c>
      <c r="W96" s="829"/>
      <c r="X96" s="829"/>
      <c r="Y96" s="829"/>
      <c r="Z96" s="829"/>
      <c r="AA96" s="829">
        <v>815</v>
      </c>
      <c r="AB96" s="829"/>
      <c r="AC96" s="829">
        <v>1630</v>
      </c>
      <c r="AD96" s="829">
        <v>815</v>
      </c>
      <c r="AE96" s="829"/>
      <c r="AF96" s="829"/>
      <c r="AG96" s="829"/>
      <c r="AH96" s="829"/>
      <c r="AI96" s="829">
        <v>1688</v>
      </c>
      <c r="AJ96" s="829"/>
      <c r="AK96" s="829"/>
      <c r="AL96" s="829">
        <v>815</v>
      </c>
      <c r="AM96" s="829"/>
      <c r="AN96" s="829"/>
      <c r="AO96" s="829">
        <v>3260</v>
      </c>
      <c r="AP96" s="829"/>
      <c r="AQ96" s="829"/>
      <c r="AR96" s="829"/>
      <c r="AS96" s="829"/>
      <c r="AT96" s="829">
        <v>1630</v>
      </c>
      <c r="AU96" s="829">
        <v>815</v>
      </c>
      <c r="AV96" s="829">
        <v>1630</v>
      </c>
      <c r="AW96" s="829"/>
      <c r="AX96" s="829"/>
      <c r="AY96" s="829">
        <v>1110.52</v>
      </c>
      <c r="AZ96" s="829"/>
      <c r="BA96" s="829"/>
      <c r="BB96" s="829">
        <v>2307.56</v>
      </c>
      <c r="BC96" s="829"/>
      <c r="BD96" s="829"/>
      <c r="BE96" s="829">
        <v>815</v>
      </c>
      <c r="BF96" s="829"/>
      <c r="BG96" s="829"/>
      <c r="BH96" s="829"/>
      <c r="BI96" s="829">
        <v>815</v>
      </c>
      <c r="BJ96" s="829">
        <v>815</v>
      </c>
      <c r="BK96" s="829">
        <v>1630</v>
      </c>
      <c r="BL96" s="829"/>
      <c r="BM96" s="829">
        <v>2795.9</v>
      </c>
      <c r="BN96" s="829">
        <v>1630</v>
      </c>
      <c r="BO96" s="829"/>
      <c r="BP96" s="829"/>
      <c r="BQ96" s="829"/>
      <c r="BR96" s="829">
        <v>130</v>
      </c>
      <c r="BS96" s="829"/>
      <c r="BT96" s="829">
        <v>1630</v>
      </c>
      <c r="BU96" s="829">
        <v>1003.45</v>
      </c>
      <c r="BV96" s="829"/>
      <c r="BW96" s="829"/>
      <c r="BX96" s="829"/>
      <c r="BY96" s="829">
        <v>815</v>
      </c>
      <c r="BZ96" s="829">
        <v>815</v>
      </c>
      <c r="CA96" s="829">
        <v>815</v>
      </c>
      <c r="CB96" s="829"/>
      <c r="CC96" s="829"/>
      <c r="CD96" s="829">
        <v>2445</v>
      </c>
      <c r="CE96" s="829"/>
      <c r="CF96" s="829">
        <v>815</v>
      </c>
      <c r="CG96" s="829"/>
      <c r="CH96" s="829">
        <v>1630</v>
      </c>
      <c r="CI96" s="829">
        <v>1630</v>
      </c>
      <c r="CJ96" s="829"/>
      <c r="CK96" s="829"/>
      <c r="CL96" s="829">
        <v>815</v>
      </c>
      <c r="CM96" s="829"/>
      <c r="CN96" s="829"/>
      <c r="CO96" s="829"/>
      <c r="CP96" s="829">
        <v>815</v>
      </c>
      <c r="CQ96" s="829"/>
      <c r="CR96" s="829"/>
      <c r="CS96" s="829"/>
      <c r="CT96" s="829"/>
      <c r="CU96" s="829">
        <v>1630</v>
      </c>
      <c r="CV96" s="829">
        <v>1630</v>
      </c>
      <c r="CW96" s="829"/>
      <c r="CX96" s="829">
        <v>3727.46</v>
      </c>
      <c r="CY96" s="829"/>
      <c r="CZ96" s="829">
        <v>815</v>
      </c>
      <c r="DA96" s="829"/>
      <c r="DB96" s="829">
        <v>815</v>
      </c>
      <c r="DC96" s="829">
        <v>815</v>
      </c>
      <c r="DD96" s="829"/>
      <c r="DE96" s="829"/>
      <c r="DF96" s="829"/>
      <c r="DG96" s="829">
        <v>803.95</v>
      </c>
      <c r="DH96" s="829">
        <v>815</v>
      </c>
      <c r="DI96" s="829">
        <v>1395.24</v>
      </c>
      <c r="DJ96" s="829">
        <v>1148.57</v>
      </c>
      <c r="DK96" s="829"/>
      <c r="DL96" s="829">
        <v>2258.36</v>
      </c>
      <c r="DM96" s="829"/>
      <c r="DN96" s="829"/>
      <c r="DO96" s="829">
        <v>2445</v>
      </c>
      <c r="DP96" s="828">
        <v>815</v>
      </c>
      <c r="DQ96" s="829"/>
      <c r="DR96" s="829"/>
      <c r="DS96" s="829">
        <v>946.84</v>
      </c>
      <c r="DT96" s="829">
        <v>1630</v>
      </c>
      <c r="DU96" s="829">
        <v>824.17</v>
      </c>
      <c r="DV96" s="829">
        <v>815</v>
      </c>
      <c r="DW96" s="829">
        <v>3260</v>
      </c>
      <c r="DX96" s="829">
        <v>1301.95</v>
      </c>
      <c r="DY96" s="829"/>
      <c r="DZ96" s="829"/>
      <c r="EA96" s="829"/>
      <c r="EB96" s="829"/>
      <c r="EC96" s="829"/>
      <c r="ED96" s="829"/>
      <c r="EE96" s="829">
        <v>6284.15</v>
      </c>
      <c r="EF96" s="829"/>
      <c r="EG96" s="829">
        <v>1542.8</v>
      </c>
      <c r="EH96" s="829">
        <v>2445</v>
      </c>
      <c r="EI96" s="829">
        <v>971.64</v>
      </c>
      <c r="EJ96" s="829"/>
      <c r="EK96" s="829"/>
      <c r="EL96" s="829">
        <v>12009.45</v>
      </c>
      <c r="EM96" s="829"/>
      <c r="EN96" s="829"/>
      <c r="EO96" s="829"/>
      <c r="EP96" s="829">
        <v>4117.72</v>
      </c>
      <c r="EQ96" s="829"/>
      <c r="ER96" s="829"/>
      <c r="ES96" s="829"/>
      <c r="ET96" s="829">
        <v>4890</v>
      </c>
      <c r="EU96" s="829">
        <v>3483</v>
      </c>
      <c r="EV96" s="829"/>
      <c r="EW96" s="829">
        <v>5491.2</v>
      </c>
      <c r="EX96" s="829">
        <v>815</v>
      </c>
      <c r="EY96" s="829"/>
      <c r="EZ96" s="831">
        <f t="shared" si="1"/>
        <v>111576.92999999998</v>
      </c>
    </row>
    <row r="97" spans="1:156" x14ac:dyDescent="0.25">
      <c r="A97">
        <v>93</v>
      </c>
      <c r="B97" s="826">
        <v>34299</v>
      </c>
      <c r="C97" s="877"/>
      <c r="D97" s="829">
        <v>1050</v>
      </c>
      <c r="E97" s="828">
        <v>975</v>
      </c>
      <c r="F97" s="829">
        <v>790</v>
      </c>
      <c r="G97" s="828"/>
      <c r="H97" s="829">
        <v>1480</v>
      </c>
      <c r="I97" s="829"/>
      <c r="J97" s="829"/>
      <c r="K97" s="829">
        <v>1410</v>
      </c>
      <c r="L97" s="829"/>
      <c r="M97" s="829">
        <v>4515</v>
      </c>
      <c r="N97" s="828">
        <v>600</v>
      </c>
      <c r="O97" s="829">
        <v>7450</v>
      </c>
      <c r="P97" s="829">
        <v>1090.52</v>
      </c>
      <c r="Q97" s="828">
        <v>11500</v>
      </c>
      <c r="R97" s="829">
        <v>275</v>
      </c>
      <c r="S97" s="828"/>
      <c r="T97" s="829">
        <v>954</v>
      </c>
      <c r="U97" s="828">
        <v>2189.34</v>
      </c>
      <c r="V97" s="828">
        <v>5585</v>
      </c>
      <c r="W97" s="829">
        <v>1085</v>
      </c>
      <c r="X97" s="828"/>
      <c r="Y97" s="828">
        <v>2499.83</v>
      </c>
      <c r="Z97" s="828"/>
      <c r="AA97" s="828"/>
      <c r="AB97" s="828">
        <v>5350</v>
      </c>
      <c r="AC97" s="828">
        <v>8838.08</v>
      </c>
      <c r="AD97" s="828"/>
      <c r="AE97" s="828"/>
      <c r="AF97" s="828">
        <v>406.67</v>
      </c>
      <c r="AG97" s="829"/>
      <c r="AH97" s="829"/>
      <c r="AI97" s="828">
        <v>8900</v>
      </c>
      <c r="AJ97" s="829">
        <v>5755</v>
      </c>
      <c r="AK97" s="829">
        <v>5175.5</v>
      </c>
      <c r="AL97" s="828">
        <v>4140</v>
      </c>
      <c r="AM97" s="829"/>
      <c r="AN97" s="828">
        <v>693</v>
      </c>
      <c r="AO97" s="828">
        <v>2130</v>
      </c>
      <c r="AP97" s="829"/>
      <c r="AQ97" s="828">
        <v>75</v>
      </c>
      <c r="AR97" s="829">
        <v>2868.9</v>
      </c>
      <c r="AS97" s="829">
        <v>2870</v>
      </c>
      <c r="AT97" s="829"/>
      <c r="AU97" s="828">
        <v>640</v>
      </c>
      <c r="AV97" s="828">
        <v>595</v>
      </c>
      <c r="AW97" s="829">
        <v>5970</v>
      </c>
      <c r="AX97" s="828">
        <v>447.98</v>
      </c>
      <c r="AY97" s="828"/>
      <c r="AZ97" s="828">
        <v>9426.2999999999993</v>
      </c>
      <c r="BA97" s="829">
        <v>1083.5</v>
      </c>
      <c r="BB97" s="828">
        <v>10950</v>
      </c>
      <c r="BC97" s="829">
        <v>18510.3</v>
      </c>
      <c r="BD97" s="828">
        <v>3872.44</v>
      </c>
      <c r="BE97" s="828">
        <v>8449.5400000000009</v>
      </c>
      <c r="BF97" s="828"/>
      <c r="BG97" s="829">
        <v>9703</v>
      </c>
      <c r="BH97" s="828">
        <v>4550</v>
      </c>
      <c r="BI97" s="828">
        <v>660.19</v>
      </c>
      <c r="BJ97" s="829">
        <v>3912</v>
      </c>
      <c r="BK97" s="828">
        <v>350</v>
      </c>
      <c r="BL97" s="829"/>
      <c r="BM97" s="828"/>
      <c r="BN97" s="828"/>
      <c r="BO97" s="829">
        <v>7127.45</v>
      </c>
      <c r="BP97" s="829">
        <v>8590.02</v>
      </c>
      <c r="BQ97" s="828"/>
      <c r="BR97" s="828">
        <v>520</v>
      </c>
      <c r="BS97" s="829"/>
      <c r="BT97" s="828"/>
      <c r="BU97" s="828">
        <v>2878.04</v>
      </c>
      <c r="BV97" s="828"/>
      <c r="BW97" s="829">
        <v>19380</v>
      </c>
      <c r="BX97" s="829">
        <v>410</v>
      </c>
      <c r="BY97" s="828">
        <v>7100</v>
      </c>
      <c r="BZ97" s="828">
        <v>7760.02</v>
      </c>
      <c r="CA97" s="828">
        <v>3710</v>
      </c>
      <c r="CB97" s="829">
        <v>3230.63</v>
      </c>
      <c r="CC97" s="829"/>
      <c r="CD97" s="828">
        <v>2585</v>
      </c>
      <c r="CE97" s="829">
        <v>6199.91</v>
      </c>
      <c r="CF97" s="828">
        <v>1812</v>
      </c>
      <c r="CG97" s="829"/>
      <c r="CH97" s="828">
        <v>7475</v>
      </c>
      <c r="CI97" s="828">
        <v>2930</v>
      </c>
      <c r="CJ97" s="829">
        <v>8955</v>
      </c>
      <c r="CK97" s="829">
        <v>9018.08</v>
      </c>
      <c r="CL97" s="828">
        <v>280</v>
      </c>
      <c r="CM97" s="829">
        <v>4105</v>
      </c>
      <c r="CN97" s="829">
        <v>230</v>
      </c>
      <c r="CO97" s="829">
        <v>6430.54</v>
      </c>
      <c r="CP97" s="828">
        <v>11537</v>
      </c>
      <c r="CQ97" s="829">
        <v>18221.93</v>
      </c>
      <c r="CR97" s="829">
        <v>4606.68</v>
      </c>
      <c r="CS97" s="829">
        <v>2370</v>
      </c>
      <c r="CT97" s="829">
        <v>3280.54</v>
      </c>
      <c r="CU97" s="828"/>
      <c r="CV97" s="828"/>
      <c r="CW97" s="829"/>
      <c r="CX97" s="828"/>
      <c r="CY97" s="828"/>
      <c r="CZ97" s="829"/>
      <c r="DA97" s="829">
        <v>8330</v>
      </c>
      <c r="DB97" s="828"/>
      <c r="DC97" s="828">
        <v>6075.79</v>
      </c>
      <c r="DD97" s="829">
        <v>2935</v>
      </c>
      <c r="DE97" s="829">
        <v>1664.88</v>
      </c>
      <c r="DF97" s="829"/>
      <c r="DG97" s="828"/>
      <c r="DH97" s="828"/>
      <c r="DI97" s="828"/>
      <c r="DJ97" s="828">
        <v>1515</v>
      </c>
      <c r="DK97" s="828"/>
      <c r="DL97" s="828"/>
      <c r="DM97" s="829"/>
      <c r="DN97" s="828"/>
      <c r="DO97" s="828">
        <v>8980</v>
      </c>
      <c r="DP97" s="828">
        <v>900</v>
      </c>
      <c r="DQ97" s="829">
        <v>5248</v>
      </c>
      <c r="DR97" s="828"/>
      <c r="DS97" s="829">
        <v>19055</v>
      </c>
      <c r="DT97" s="829">
        <v>4215.58</v>
      </c>
      <c r="DU97" s="828"/>
      <c r="DV97" s="828"/>
      <c r="DW97" s="828">
        <v>24825.99</v>
      </c>
      <c r="DX97" s="828">
        <v>29077.14</v>
      </c>
      <c r="DY97" s="828">
        <v>20785</v>
      </c>
      <c r="DZ97" s="828">
        <v>880</v>
      </c>
      <c r="EA97" s="829">
        <v>16600</v>
      </c>
      <c r="EB97" s="829"/>
      <c r="EC97" s="829"/>
      <c r="ED97" s="829"/>
      <c r="EE97" s="829">
        <v>14095.94</v>
      </c>
      <c r="EF97" s="829"/>
      <c r="EG97" s="828"/>
      <c r="EH97" s="828"/>
      <c r="EI97" s="828"/>
      <c r="EJ97" s="828"/>
      <c r="EK97" s="828">
        <v>268.3</v>
      </c>
      <c r="EL97" s="829">
        <v>300</v>
      </c>
      <c r="EM97" s="829"/>
      <c r="EN97" s="828"/>
      <c r="EO97" s="828"/>
      <c r="EP97" s="828">
        <v>3926.67</v>
      </c>
      <c r="EQ97" s="829"/>
      <c r="ER97" s="829"/>
      <c r="ES97" s="828"/>
      <c r="ET97" s="829"/>
      <c r="EU97" s="829"/>
      <c r="EV97" s="828"/>
      <c r="EW97" s="828">
        <v>1185.9000000000001</v>
      </c>
      <c r="EX97" s="828">
        <v>6</v>
      </c>
      <c r="EY97" s="828"/>
      <c r="EZ97" s="831">
        <f t="shared" si="1"/>
        <v>491384.11999999994</v>
      </c>
    </row>
    <row r="98" spans="1:156" x14ac:dyDescent="0.25">
      <c r="A98">
        <v>94</v>
      </c>
      <c r="B98" s="826">
        <v>36199</v>
      </c>
      <c r="C98" s="877"/>
      <c r="D98" s="829"/>
      <c r="E98" s="829"/>
      <c r="F98" s="829"/>
      <c r="G98" s="829"/>
      <c r="H98" s="829"/>
      <c r="I98" s="829"/>
      <c r="J98" s="829"/>
      <c r="K98" s="829"/>
      <c r="L98" s="829"/>
      <c r="M98" s="829"/>
      <c r="N98" s="829"/>
      <c r="O98" s="829"/>
      <c r="P98" s="829"/>
      <c r="Q98" s="829"/>
      <c r="R98" s="829"/>
      <c r="S98" s="829"/>
      <c r="T98" s="829"/>
      <c r="U98" s="829"/>
      <c r="V98" s="829"/>
      <c r="W98" s="829"/>
      <c r="X98" s="829"/>
      <c r="Y98" s="829"/>
      <c r="Z98" s="829"/>
      <c r="AA98" s="829"/>
      <c r="AB98" s="829"/>
      <c r="AC98" s="829"/>
      <c r="AD98" s="829"/>
      <c r="AE98" s="829"/>
      <c r="AF98" s="829"/>
      <c r="AG98" s="829"/>
      <c r="AH98" s="829"/>
      <c r="AI98" s="829"/>
      <c r="AJ98" s="829"/>
      <c r="AK98" s="829"/>
      <c r="AL98" s="829"/>
      <c r="AM98" s="829"/>
      <c r="AN98" s="829"/>
      <c r="AO98" s="829"/>
      <c r="AP98" s="829"/>
      <c r="AQ98" s="829"/>
      <c r="AR98" s="829"/>
      <c r="AS98" s="829"/>
      <c r="AT98" s="829"/>
      <c r="AU98" s="829"/>
      <c r="AV98" s="829"/>
      <c r="AW98" s="829"/>
      <c r="AX98" s="829"/>
      <c r="AY98" s="829"/>
      <c r="AZ98" s="829"/>
      <c r="BA98" s="829"/>
      <c r="BB98" s="829"/>
      <c r="BC98" s="829"/>
      <c r="BD98" s="829"/>
      <c r="BE98" s="829"/>
      <c r="BF98" s="829"/>
      <c r="BG98" s="829"/>
      <c r="BH98" s="829"/>
      <c r="BI98" s="829"/>
      <c r="BJ98" s="829"/>
      <c r="BK98" s="829"/>
      <c r="BL98" s="829"/>
      <c r="BM98" s="829">
        <v>43.4</v>
      </c>
      <c r="BN98" s="829"/>
      <c r="BO98" s="829"/>
      <c r="BP98" s="829"/>
      <c r="BQ98" s="829"/>
      <c r="BR98" s="829"/>
      <c r="BS98" s="829"/>
      <c r="BT98" s="829"/>
      <c r="BU98" s="829"/>
      <c r="BV98" s="829"/>
      <c r="BW98" s="829"/>
      <c r="BX98" s="829"/>
      <c r="BY98" s="829"/>
      <c r="BZ98" s="829"/>
      <c r="CA98" s="829"/>
      <c r="CB98" s="829"/>
      <c r="CC98" s="829"/>
      <c r="CD98" s="829"/>
      <c r="CE98" s="829"/>
      <c r="CF98" s="829"/>
      <c r="CG98" s="829"/>
      <c r="CH98" s="829"/>
      <c r="CI98" s="829"/>
      <c r="CJ98" s="829"/>
      <c r="CK98" s="829"/>
      <c r="CL98" s="829"/>
      <c r="CM98" s="829"/>
      <c r="CN98" s="829"/>
      <c r="CO98" s="829"/>
      <c r="CP98" s="829"/>
      <c r="CQ98" s="829"/>
      <c r="CR98" s="829"/>
      <c r="CS98" s="829"/>
      <c r="CT98" s="829"/>
      <c r="CU98" s="829"/>
      <c r="CV98" s="829"/>
      <c r="CW98" s="829"/>
      <c r="CX98" s="829"/>
      <c r="CY98" s="829"/>
      <c r="CZ98" s="829"/>
      <c r="DA98" s="829"/>
      <c r="DB98" s="829"/>
      <c r="DC98" s="829"/>
      <c r="DD98" s="829"/>
      <c r="DE98" s="829"/>
      <c r="DF98" s="829"/>
      <c r="DG98" s="829"/>
      <c r="DH98" s="829"/>
      <c r="DI98" s="829"/>
      <c r="DJ98" s="829"/>
      <c r="DK98" s="829"/>
      <c r="DL98" s="829"/>
      <c r="DM98" s="829"/>
      <c r="DN98" s="829"/>
      <c r="DO98" s="829"/>
      <c r="DP98" s="828"/>
      <c r="DQ98" s="829"/>
      <c r="DR98" s="829"/>
      <c r="DS98" s="829"/>
      <c r="DT98" s="829">
        <v>118.35</v>
      </c>
      <c r="DU98" s="829"/>
      <c r="DV98" s="829"/>
      <c r="DW98" s="829"/>
      <c r="DX98" s="829">
        <v>6.9</v>
      </c>
      <c r="DY98" s="829"/>
      <c r="DZ98" s="829"/>
      <c r="EA98" s="829"/>
      <c r="EB98" s="829"/>
      <c r="EC98" s="829"/>
      <c r="ED98" s="829"/>
      <c r="EE98" s="829"/>
      <c r="EF98" s="829"/>
      <c r="EG98" s="829"/>
      <c r="EH98" s="829"/>
      <c r="EI98" s="829"/>
      <c r="EJ98" s="829"/>
      <c r="EK98" s="829"/>
      <c r="EL98" s="829"/>
      <c r="EM98" s="829"/>
      <c r="EN98" s="829"/>
      <c r="EO98" s="829"/>
      <c r="EP98" s="829"/>
      <c r="EQ98" s="829"/>
      <c r="ER98" s="829"/>
      <c r="ES98" s="829"/>
      <c r="ET98" s="829"/>
      <c r="EU98" s="829"/>
      <c r="EV98" s="829"/>
      <c r="EW98" s="829"/>
      <c r="EX98" s="829"/>
      <c r="EY98" s="829"/>
      <c r="EZ98" s="831">
        <f t="shared" si="1"/>
        <v>168.65</v>
      </c>
    </row>
    <row r="99" spans="1:156" x14ac:dyDescent="0.25">
      <c r="A99">
        <v>95</v>
      </c>
      <c r="B99" s="826">
        <v>36399</v>
      </c>
      <c r="C99" s="877"/>
      <c r="D99" s="829"/>
      <c r="E99" s="828"/>
      <c r="F99" s="829"/>
      <c r="G99" s="829"/>
      <c r="H99" s="829"/>
      <c r="I99" s="829"/>
      <c r="J99" s="829"/>
      <c r="K99" s="829"/>
      <c r="L99" s="829"/>
      <c r="M99" s="829"/>
      <c r="N99" s="828"/>
      <c r="O99" s="829">
        <v>42.24</v>
      </c>
      <c r="P99" s="829"/>
      <c r="Q99" s="828"/>
      <c r="R99" s="829"/>
      <c r="S99" s="829">
        <v>15</v>
      </c>
      <c r="T99" s="829"/>
      <c r="U99" s="829"/>
      <c r="V99" s="828">
        <v>349.3</v>
      </c>
      <c r="W99" s="829">
        <v>2004.88</v>
      </c>
      <c r="X99" s="829"/>
      <c r="Y99" s="828"/>
      <c r="Z99" s="828"/>
      <c r="AA99" s="828">
        <v>120.15</v>
      </c>
      <c r="AB99" s="828">
        <v>242.4</v>
      </c>
      <c r="AC99" s="828">
        <v>256.2</v>
      </c>
      <c r="AD99" s="828">
        <v>242.6</v>
      </c>
      <c r="AE99" s="829"/>
      <c r="AF99" s="829">
        <v>524.42999999999995</v>
      </c>
      <c r="AG99" s="829">
        <v>240</v>
      </c>
      <c r="AH99" s="829"/>
      <c r="AI99" s="828"/>
      <c r="AJ99" s="829"/>
      <c r="AK99" s="829"/>
      <c r="AL99" s="828">
        <v>767</v>
      </c>
      <c r="AM99" s="829"/>
      <c r="AN99" s="829"/>
      <c r="AO99" s="829"/>
      <c r="AP99" s="829"/>
      <c r="AQ99" s="829">
        <v>3</v>
      </c>
      <c r="AR99" s="829"/>
      <c r="AS99" s="829"/>
      <c r="AT99" s="828">
        <v>131.4</v>
      </c>
      <c r="AU99" s="829"/>
      <c r="AV99" s="828">
        <v>1608.3</v>
      </c>
      <c r="AW99" s="829">
        <v>927.95</v>
      </c>
      <c r="AX99" s="829">
        <v>38.68</v>
      </c>
      <c r="AY99" s="828"/>
      <c r="AZ99" s="829">
        <v>67.11</v>
      </c>
      <c r="BA99" s="829">
        <v>10</v>
      </c>
      <c r="BB99" s="829"/>
      <c r="BC99" s="829"/>
      <c r="BD99" s="828"/>
      <c r="BE99" s="829"/>
      <c r="BF99" s="828"/>
      <c r="BG99" s="829"/>
      <c r="BH99" s="828"/>
      <c r="BI99" s="828"/>
      <c r="BJ99" s="829"/>
      <c r="BK99" s="829"/>
      <c r="BL99" s="829"/>
      <c r="BM99" s="828">
        <v>332.01</v>
      </c>
      <c r="BN99" s="828"/>
      <c r="BO99" s="829">
        <v>350.72</v>
      </c>
      <c r="BP99" s="829"/>
      <c r="BQ99" s="829"/>
      <c r="BR99" s="828"/>
      <c r="BS99" s="829">
        <v>322</v>
      </c>
      <c r="BT99" s="828"/>
      <c r="BU99" s="828">
        <v>72</v>
      </c>
      <c r="BV99" s="829"/>
      <c r="BW99" s="829"/>
      <c r="BX99" s="829"/>
      <c r="BY99" s="828">
        <v>1178.8</v>
      </c>
      <c r="BZ99" s="828"/>
      <c r="CA99" s="828">
        <v>91.25</v>
      </c>
      <c r="CB99" s="829"/>
      <c r="CC99" s="829"/>
      <c r="CD99" s="828">
        <v>1484.49</v>
      </c>
      <c r="CE99" s="829">
        <v>27.61</v>
      </c>
      <c r="CF99" s="828"/>
      <c r="CG99" s="829">
        <v>403.04</v>
      </c>
      <c r="CH99" s="828"/>
      <c r="CI99" s="829">
        <v>458.92</v>
      </c>
      <c r="CJ99" s="829">
        <v>270</v>
      </c>
      <c r="CK99" s="829">
        <v>427.06</v>
      </c>
      <c r="CL99" s="828"/>
      <c r="CM99" s="829">
        <v>226.5</v>
      </c>
      <c r="CN99" s="829">
        <v>96.9</v>
      </c>
      <c r="CO99" s="829"/>
      <c r="CP99" s="829"/>
      <c r="CQ99" s="829"/>
      <c r="CR99" s="829"/>
      <c r="CS99" s="829">
        <v>16</v>
      </c>
      <c r="CT99" s="829">
        <v>68.400000000000006</v>
      </c>
      <c r="CU99" s="828">
        <v>3453.1</v>
      </c>
      <c r="CV99" s="828"/>
      <c r="CW99" s="829"/>
      <c r="CX99" s="828">
        <v>367</v>
      </c>
      <c r="CY99" s="828"/>
      <c r="CZ99" s="828"/>
      <c r="DA99" s="829">
        <v>1156.96</v>
      </c>
      <c r="DB99" s="828"/>
      <c r="DC99" s="828">
        <v>300.97000000000003</v>
      </c>
      <c r="DD99" s="829">
        <v>114</v>
      </c>
      <c r="DE99" s="829"/>
      <c r="DF99" s="829"/>
      <c r="DG99" s="828"/>
      <c r="DH99" s="828"/>
      <c r="DI99" s="828"/>
      <c r="DJ99" s="828"/>
      <c r="DK99" s="829"/>
      <c r="DL99" s="828"/>
      <c r="DM99" s="829"/>
      <c r="DN99" s="828"/>
      <c r="DO99" s="828">
        <v>6537.75</v>
      </c>
      <c r="DP99" s="828">
        <v>14222.38</v>
      </c>
      <c r="DQ99" s="828">
        <v>1576.2</v>
      </c>
      <c r="DR99" s="828"/>
      <c r="DS99" s="829">
        <v>3335.35</v>
      </c>
      <c r="DT99" s="829">
        <v>105.98</v>
      </c>
      <c r="DU99" s="828"/>
      <c r="DV99" s="828"/>
      <c r="DW99" s="828"/>
      <c r="DX99" s="828">
        <v>248.92</v>
      </c>
      <c r="DY99" s="828">
        <v>9753.75</v>
      </c>
      <c r="DZ99" s="828"/>
      <c r="EA99" s="829">
        <v>30161.200000000001</v>
      </c>
      <c r="EB99" s="829"/>
      <c r="EC99" s="829"/>
      <c r="ED99" s="829"/>
      <c r="EE99" s="829"/>
      <c r="EF99" s="829">
        <v>51978.02</v>
      </c>
      <c r="EG99" s="828">
        <v>191.7</v>
      </c>
      <c r="EH99" s="829">
        <v>9138.31</v>
      </c>
      <c r="EI99" s="828">
        <v>983.98</v>
      </c>
      <c r="EJ99" s="828"/>
      <c r="EK99" s="828"/>
      <c r="EL99" s="829">
        <v>821.68</v>
      </c>
      <c r="EM99" s="829"/>
      <c r="EN99" s="828"/>
      <c r="EO99" s="828"/>
      <c r="EP99" s="829">
        <v>4912.42</v>
      </c>
      <c r="EQ99" s="829"/>
      <c r="ER99" s="829"/>
      <c r="ES99" s="828"/>
      <c r="ET99" s="829"/>
      <c r="EU99" s="829">
        <v>1188.8699999999999</v>
      </c>
      <c r="EV99" s="828"/>
      <c r="EW99" s="828">
        <v>331.02</v>
      </c>
      <c r="EX99" s="828">
        <v>215029.12</v>
      </c>
      <c r="EY99" s="828"/>
      <c r="EZ99" s="831">
        <f t="shared" si="1"/>
        <v>369325.02</v>
      </c>
    </row>
    <row r="100" spans="1:156" x14ac:dyDescent="0.25">
      <c r="A100">
        <v>96</v>
      </c>
      <c r="B100" s="826">
        <v>36499</v>
      </c>
      <c r="C100" s="877"/>
      <c r="D100" s="829">
        <v>1061.0999999999999</v>
      </c>
      <c r="E100" s="829">
        <v>123.5</v>
      </c>
      <c r="F100" s="828"/>
      <c r="G100" s="829"/>
      <c r="H100" s="829"/>
      <c r="I100" s="829"/>
      <c r="J100" s="828"/>
      <c r="K100" s="828">
        <v>160.5</v>
      </c>
      <c r="L100" s="829"/>
      <c r="M100" s="828"/>
      <c r="N100" s="829"/>
      <c r="O100" s="828"/>
      <c r="P100" s="828"/>
      <c r="Q100" s="828"/>
      <c r="R100" s="829"/>
      <c r="S100" s="829">
        <v>1734.3</v>
      </c>
      <c r="T100" s="828"/>
      <c r="U100" s="828"/>
      <c r="V100" s="828"/>
      <c r="W100" s="828"/>
      <c r="X100" s="829"/>
      <c r="Y100" s="828"/>
      <c r="Z100" s="829"/>
      <c r="AA100" s="828">
        <v>583</v>
      </c>
      <c r="AB100" s="828"/>
      <c r="AC100" s="828"/>
      <c r="AD100" s="829"/>
      <c r="AE100" s="829"/>
      <c r="AF100" s="828"/>
      <c r="AG100" s="829"/>
      <c r="AH100" s="829"/>
      <c r="AI100" s="829"/>
      <c r="AJ100" s="828"/>
      <c r="AK100" s="829"/>
      <c r="AL100" s="828">
        <v>19.14</v>
      </c>
      <c r="AM100" s="828"/>
      <c r="AN100" s="829">
        <v>910.8</v>
      </c>
      <c r="AO100" s="828"/>
      <c r="AP100" s="829">
        <v>-130</v>
      </c>
      <c r="AQ100" s="829">
        <v>1771.6</v>
      </c>
      <c r="AR100" s="829"/>
      <c r="AS100" s="828"/>
      <c r="AT100" s="829"/>
      <c r="AU100" s="829"/>
      <c r="AV100" s="829"/>
      <c r="AW100" s="828">
        <v>594.75</v>
      </c>
      <c r="AX100" s="828"/>
      <c r="AY100" s="829"/>
      <c r="AZ100" s="828"/>
      <c r="BA100" s="828"/>
      <c r="BB100" s="828">
        <v>85.6</v>
      </c>
      <c r="BC100" s="828"/>
      <c r="BD100" s="829"/>
      <c r="BE100" s="828"/>
      <c r="BF100" s="829"/>
      <c r="BG100" s="828"/>
      <c r="BH100" s="828"/>
      <c r="BI100" s="828">
        <v>1924.45</v>
      </c>
      <c r="BJ100" s="828"/>
      <c r="BK100" s="828"/>
      <c r="BL100" s="829"/>
      <c r="BM100" s="828">
        <v>2651</v>
      </c>
      <c r="BN100" s="829"/>
      <c r="BO100" s="828">
        <v>1103.6500000000001</v>
      </c>
      <c r="BP100" s="828"/>
      <c r="BQ100" s="829"/>
      <c r="BR100" s="828"/>
      <c r="BS100" s="828"/>
      <c r="BT100" s="829"/>
      <c r="BU100" s="828"/>
      <c r="BV100" s="829"/>
      <c r="BW100" s="828"/>
      <c r="BX100" s="829"/>
      <c r="BY100" s="828">
        <v>96.48</v>
      </c>
      <c r="BZ100" s="828"/>
      <c r="CA100" s="828"/>
      <c r="CB100" s="828"/>
      <c r="CC100" s="828"/>
      <c r="CD100" s="828"/>
      <c r="CE100" s="828">
        <v>25</v>
      </c>
      <c r="CF100" s="828">
        <v>4</v>
      </c>
      <c r="CG100" s="829">
        <v>98.4</v>
      </c>
      <c r="CH100" s="828">
        <v>373</v>
      </c>
      <c r="CI100" s="829"/>
      <c r="CJ100" s="828"/>
      <c r="CK100" s="828">
        <v>132.30000000000001</v>
      </c>
      <c r="CL100" s="828"/>
      <c r="CM100" s="828"/>
      <c r="CN100" s="829"/>
      <c r="CO100" s="828"/>
      <c r="CP100" s="828"/>
      <c r="CQ100" s="828"/>
      <c r="CR100" s="828"/>
      <c r="CS100" s="828"/>
      <c r="CT100" s="828"/>
      <c r="CU100" s="828"/>
      <c r="CV100" s="828"/>
      <c r="CW100" s="828"/>
      <c r="CX100" s="829">
        <v>458.61</v>
      </c>
      <c r="CY100" s="829"/>
      <c r="CZ100" s="829"/>
      <c r="DA100" s="828"/>
      <c r="DB100" s="829"/>
      <c r="DC100" s="828"/>
      <c r="DD100" s="828">
        <v>335.06</v>
      </c>
      <c r="DE100" s="828"/>
      <c r="DF100" s="828"/>
      <c r="DG100" s="829"/>
      <c r="DH100" s="828"/>
      <c r="DI100" s="829">
        <v>1023.17</v>
      </c>
      <c r="DJ100" s="828"/>
      <c r="DK100" s="829"/>
      <c r="DL100" s="829"/>
      <c r="DM100" s="828"/>
      <c r="DN100" s="829"/>
      <c r="DO100" s="828">
        <v>203.94</v>
      </c>
      <c r="DP100" s="829">
        <v>4594.1899999999996</v>
      </c>
      <c r="DQ100" s="829"/>
      <c r="DR100" s="828"/>
      <c r="DS100" s="828">
        <v>94</v>
      </c>
      <c r="DT100" s="829">
        <v>712.46</v>
      </c>
      <c r="DU100" s="828"/>
      <c r="DV100" s="828"/>
      <c r="DW100" s="829">
        <v>113.49</v>
      </c>
      <c r="DX100" s="829"/>
      <c r="DY100" s="828">
        <v>2638.89</v>
      </c>
      <c r="DZ100" s="828"/>
      <c r="EA100" s="828"/>
      <c r="EB100" s="829"/>
      <c r="EC100" s="829"/>
      <c r="ED100" s="829"/>
      <c r="EE100" s="829"/>
      <c r="EF100" s="829">
        <v>6480.25</v>
      </c>
      <c r="EG100" s="828"/>
      <c r="EH100" s="829">
        <v>122.62</v>
      </c>
      <c r="EI100" s="829">
        <v>595</v>
      </c>
      <c r="EJ100" s="829">
        <v>79.08</v>
      </c>
      <c r="EK100" s="829">
        <v>1595.3</v>
      </c>
      <c r="EL100" s="829"/>
      <c r="EM100" s="829"/>
      <c r="EN100" s="828"/>
      <c r="EO100" s="829"/>
      <c r="EP100" s="829">
        <v>1028.3800000000001</v>
      </c>
      <c r="EQ100" s="829"/>
      <c r="ER100" s="829"/>
      <c r="ES100" s="828"/>
      <c r="ET100" s="829">
        <v>488</v>
      </c>
      <c r="EU100" s="829"/>
      <c r="EV100" s="829"/>
      <c r="EW100" s="829">
        <v>725.51</v>
      </c>
      <c r="EX100" s="829">
        <v>652</v>
      </c>
      <c r="EY100" s="828"/>
      <c r="EZ100" s="831">
        <f t="shared" si="1"/>
        <v>35262.519999999997</v>
      </c>
    </row>
    <row r="101" spans="1:156" x14ac:dyDescent="0.25">
      <c r="A101">
        <v>97</v>
      </c>
      <c r="B101" s="826">
        <v>37199</v>
      </c>
      <c r="C101" s="877"/>
      <c r="D101" s="829">
        <v>17.760000000000002</v>
      </c>
      <c r="E101" s="829"/>
      <c r="F101" s="829"/>
      <c r="G101" s="829"/>
      <c r="H101" s="829"/>
      <c r="I101" s="829"/>
      <c r="J101" s="829"/>
      <c r="K101" s="829"/>
      <c r="L101" s="829"/>
      <c r="M101" s="829"/>
      <c r="N101" s="829"/>
      <c r="O101" s="829"/>
      <c r="P101" s="829"/>
      <c r="Q101" s="829"/>
      <c r="R101" s="829"/>
      <c r="S101" s="829"/>
      <c r="T101" s="829"/>
      <c r="U101" s="829">
        <v>115.88</v>
      </c>
      <c r="V101" s="829">
        <v>102.32</v>
      </c>
      <c r="W101" s="829"/>
      <c r="X101" s="829"/>
      <c r="Y101" s="829"/>
      <c r="Z101" s="829"/>
      <c r="AA101" s="829"/>
      <c r="AB101" s="829"/>
      <c r="AC101" s="829"/>
      <c r="AD101" s="829"/>
      <c r="AE101" s="829"/>
      <c r="AF101" s="829">
        <v>134.68</v>
      </c>
      <c r="AG101" s="829">
        <v>3.65</v>
      </c>
      <c r="AH101" s="829"/>
      <c r="AI101" s="829"/>
      <c r="AJ101" s="829"/>
      <c r="AK101" s="829"/>
      <c r="AL101" s="829">
        <v>51.68</v>
      </c>
      <c r="AM101" s="829"/>
      <c r="AN101" s="829">
        <v>90.82</v>
      </c>
      <c r="AO101" s="829"/>
      <c r="AP101" s="829">
        <v>417.6</v>
      </c>
      <c r="AQ101" s="829"/>
      <c r="AR101" s="829"/>
      <c r="AS101" s="829">
        <v>83</v>
      </c>
      <c r="AT101" s="829"/>
      <c r="AU101" s="829"/>
      <c r="AV101" s="829"/>
      <c r="AW101" s="829"/>
      <c r="AX101" s="829"/>
      <c r="AY101" s="829"/>
      <c r="AZ101" s="829"/>
      <c r="BA101" s="829"/>
      <c r="BB101" s="829">
        <v>68.63</v>
      </c>
      <c r="BC101" s="829">
        <v>49.06</v>
      </c>
      <c r="BD101" s="829"/>
      <c r="BE101" s="829">
        <v>43.84</v>
      </c>
      <c r="BF101" s="829"/>
      <c r="BG101" s="829">
        <v>95.53</v>
      </c>
      <c r="BH101" s="829"/>
      <c r="BI101" s="829"/>
      <c r="BJ101" s="829"/>
      <c r="BK101" s="829"/>
      <c r="BL101" s="829"/>
      <c r="BM101" s="829">
        <v>1009.06</v>
      </c>
      <c r="BN101" s="829"/>
      <c r="BO101" s="829"/>
      <c r="BP101" s="829">
        <v>285.54000000000002</v>
      </c>
      <c r="BQ101" s="829"/>
      <c r="BR101" s="829"/>
      <c r="BS101" s="829"/>
      <c r="BT101" s="829"/>
      <c r="BU101" s="829">
        <v>69.959999999999994</v>
      </c>
      <c r="BV101" s="829"/>
      <c r="BW101" s="829"/>
      <c r="BX101" s="829">
        <v>275.61</v>
      </c>
      <c r="BY101" s="829"/>
      <c r="BZ101" s="829"/>
      <c r="CA101" s="829"/>
      <c r="CB101" s="829"/>
      <c r="CC101" s="829"/>
      <c r="CD101" s="829"/>
      <c r="CE101" s="829"/>
      <c r="CF101" s="829">
        <v>54.29</v>
      </c>
      <c r="CG101" s="829"/>
      <c r="CH101" s="829"/>
      <c r="CI101" s="829"/>
      <c r="CJ101" s="829"/>
      <c r="CK101" s="829"/>
      <c r="CL101" s="829"/>
      <c r="CM101" s="829"/>
      <c r="CN101" s="829"/>
      <c r="CO101" s="829"/>
      <c r="CP101" s="829">
        <v>121.1</v>
      </c>
      <c r="CQ101" s="829"/>
      <c r="CR101" s="829">
        <v>70.989999999999995</v>
      </c>
      <c r="CS101" s="829"/>
      <c r="CT101" s="829"/>
      <c r="CU101" s="829"/>
      <c r="CV101" s="829"/>
      <c r="CW101" s="829">
        <v>385.24</v>
      </c>
      <c r="CX101" s="829"/>
      <c r="CY101" s="829"/>
      <c r="CZ101" s="829"/>
      <c r="DA101" s="829"/>
      <c r="DB101" s="829"/>
      <c r="DC101" s="829"/>
      <c r="DD101" s="829"/>
      <c r="DE101" s="829"/>
      <c r="DF101" s="829"/>
      <c r="DG101" s="829">
        <v>19.829999999999998</v>
      </c>
      <c r="DH101" s="829"/>
      <c r="DI101" s="829">
        <v>91.87</v>
      </c>
      <c r="DJ101" s="829"/>
      <c r="DK101" s="829">
        <v>43.79</v>
      </c>
      <c r="DL101" s="829"/>
      <c r="DM101" s="829"/>
      <c r="DN101" s="829"/>
      <c r="DO101" s="829">
        <v>1096.19</v>
      </c>
      <c r="DP101" s="829"/>
      <c r="DQ101" s="829">
        <v>898.23</v>
      </c>
      <c r="DR101" s="829"/>
      <c r="DS101" s="829"/>
      <c r="DT101" s="829"/>
      <c r="DU101" s="829">
        <v>1275.23</v>
      </c>
      <c r="DV101" s="828">
        <v>256.3</v>
      </c>
      <c r="DW101" s="829">
        <v>1570.18</v>
      </c>
      <c r="DX101" s="829"/>
      <c r="DY101" s="829"/>
      <c r="DZ101" s="828"/>
      <c r="EA101" s="829">
        <v>739.89</v>
      </c>
      <c r="EB101" s="829"/>
      <c r="EC101" s="829"/>
      <c r="ED101" s="829"/>
      <c r="EE101" s="829">
        <v>1736.71</v>
      </c>
      <c r="EF101" s="829">
        <v>1101.93</v>
      </c>
      <c r="EG101" s="829"/>
      <c r="EH101" s="829">
        <v>57.94</v>
      </c>
      <c r="EI101" s="829">
        <v>536.09</v>
      </c>
      <c r="EJ101" s="829">
        <v>294.93</v>
      </c>
      <c r="EK101" s="829">
        <v>297.02</v>
      </c>
      <c r="EL101" s="829">
        <v>483.38</v>
      </c>
      <c r="EM101" s="829">
        <v>975.66</v>
      </c>
      <c r="EN101" s="829"/>
      <c r="EO101" s="829"/>
      <c r="EP101" s="829">
        <v>872.8</v>
      </c>
      <c r="EQ101" s="829"/>
      <c r="ER101" s="829"/>
      <c r="ES101" s="829"/>
      <c r="ET101" s="829">
        <v>70.349999999999994</v>
      </c>
      <c r="EU101" s="829">
        <v>196.27</v>
      </c>
      <c r="EV101" s="829">
        <v>509.48</v>
      </c>
      <c r="EW101" s="829">
        <v>907.24</v>
      </c>
      <c r="EX101" s="829">
        <v>7791.38</v>
      </c>
      <c r="EY101" s="829"/>
      <c r="EZ101" s="831">
        <f t="shared" si="1"/>
        <v>25368.930000000004</v>
      </c>
    </row>
    <row r="102" spans="1:156" x14ac:dyDescent="0.25">
      <c r="A102">
        <v>98</v>
      </c>
      <c r="B102" s="826">
        <v>43199</v>
      </c>
      <c r="C102" s="877"/>
      <c r="D102" s="829">
        <v>1132.4000000000001</v>
      </c>
      <c r="E102" s="829">
        <v>5134</v>
      </c>
      <c r="F102" s="829"/>
      <c r="G102" s="829">
        <v>23265.56</v>
      </c>
      <c r="H102" s="829">
        <v>195.99</v>
      </c>
      <c r="I102" s="829">
        <v>1630.76</v>
      </c>
      <c r="J102" s="829">
        <v>6253.13</v>
      </c>
      <c r="K102" s="829">
        <v>1274.8800000000001</v>
      </c>
      <c r="L102" s="829"/>
      <c r="M102" s="829">
        <v>5931.66</v>
      </c>
      <c r="N102" s="828">
        <v>677.57</v>
      </c>
      <c r="O102" s="829">
        <v>4659.72</v>
      </c>
      <c r="P102" s="829">
        <v>41.49</v>
      </c>
      <c r="Q102" s="828">
        <v>866.34</v>
      </c>
      <c r="R102" s="829">
        <v>341.64</v>
      </c>
      <c r="S102" s="828">
        <v>3.49</v>
      </c>
      <c r="T102" s="829"/>
      <c r="U102" s="828">
        <v>20616.12</v>
      </c>
      <c r="V102" s="828">
        <v>1886.32</v>
      </c>
      <c r="W102" s="829">
        <v>11268.55</v>
      </c>
      <c r="X102" s="829">
        <v>70.790000000000006</v>
      </c>
      <c r="Y102" s="828">
        <v>2204.31</v>
      </c>
      <c r="Z102" s="829"/>
      <c r="AA102" s="828">
        <v>2998.2</v>
      </c>
      <c r="AB102" s="828">
        <v>4257.07</v>
      </c>
      <c r="AC102" s="828">
        <v>332.81</v>
      </c>
      <c r="AD102" s="829">
        <v>312.08999999999997</v>
      </c>
      <c r="AE102" s="829">
        <v>12342.06</v>
      </c>
      <c r="AF102" s="828">
        <v>1267.3599999999999</v>
      </c>
      <c r="AG102" s="829"/>
      <c r="AH102" s="829">
        <v>19349.560000000001</v>
      </c>
      <c r="AI102" s="829">
        <v>7073.53</v>
      </c>
      <c r="AJ102" s="829"/>
      <c r="AK102" s="829">
        <v>2460.79</v>
      </c>
      <c r="AL102" s="829"/>
      <c r="AM102" s="829"/>
      <c r="AN102" s="829">
        <v>1624.21</v>
      </c>
      <c r="AO102" s="828"/>
      <c r="AP102" s="829"/>
      <c r="AQ102" s="829">
        <v>13802.64</v>
      </c>
      <c r="AR102" s="829">
        <v>1233.24</v>
      </c>
      <c r="AS102" s="829">
        <v>483.04</v>
      </c>
      <c r="AT102" s="829"/>
      <c r="AU102" s="828">
        <v>18157.79</v>
      </c>
      <c r="AV102" s="828">
        <v>8767.19</v>
      </c>
      <c r="AW102" s="828">
        <v>591.92999999999995</v>
      </c>
      <c r="AX102" s="828">
        <v>2445.9899999999998</v>
      </c>
      <c r="AY102" s="828">
        <v>78705.94</v>
      </c>
      <c r="AZ102" s="828">
        <v>8757.9599999999991</v>
      </c>
      <c r="BA102" s="829">
        <v>4143.32</v>
      </c>
      <c r="BB102" s="829">
        <v>1431.89</v>
      </c>
      <c r="BC102" s="829"/>
      <c r="BD102" s="829"/>
      <c r="BE102" s="828"/>
      <c r="BF102" s="829"/>
      <c r="BG102" s="829">
        <v>89198.35</v>
      </c>
      <c r="BH102" s="829">
        <v>942.18</v>
      </c>
      <c r="BI102" s="829">
        <v>3560.03</v>
      </c>
      <c r="BJ102" s="829">
        <v>12.47</v>
      </c>
      <c r="BK102" s="829">
        <v>29275.54</v>
      </c>
      <c r="BL102" s="829"/>
      <c r="BM102" s="828">
        <v>14180</v>
      </c>
      <c r="BN102" s="829"/>
      <c r="BO102" s="829">
        <v>6364.17</v>
      </c>
      <c r="BP102" s="829">
        <v>705.21</v>
      </c>
      <c r="BQ102" s="829">
        <v>68202.34</v>
      </c>
      <c r="BR102" s="829">
        <v>619.33000000000004</v>
      </c>
      <c r="BS102" s="828">
        <v>19679.86</v>
      </c>
      <c r="BT102" s="829">
        <v>7061.31</v>
      </c>
      <c r="BU102" s="829"/>
      <c r="BV102" s="828"/>
      <c r="BW102" s="829"/>
      <c r="BX102" s="829">
        <v>4794</v>
      </c>
      <c r="BY102" s="828">
        <v>4563.84</v>
      </c>
      <c r="BZ102" s="829">
        <v>52111.88</v>
      </c>
      <c r="CA102" s="828">
        <v>444.4</v>
      </c>
      <c r="CB102" s="829">
        <v>4387.58</v>
      </c>
      <c r="CC102" s="829"/>
      <c r="CD102" s="828">
        <v>22388.83</v>
      </c>
      <c r="CE102" s="829">
        <v>1436</v>
      </c>
      <c r="CF102" s="829">
        <v>-349.99</v>
      </c>
      <c r="CG102" s="828">
        <v>63.21</v>
      </c>
      <c r="CH102" s="829">
        <v>3706.88</v>
      </c>
      <c r="CI102" s="829">
        <v>3149.97</v>
      </c>
      <c r="CJ102" s="829">
        <v>732.93</v>
      </c>
      <c r="CK102" s="829">
        <v>1332.99</v>
      </c>
      <c r="CL102" s="829">
        <v>860.67</v>
      </c>
      <c r="CM102" s="828">
        <v>25760.74</v>
      </c>
      <c r="CN102" s="829">
        <v>228.05</v>
      </c>
      <c r="CO102" s="829">
        <v>4546.91</v>
      </c>
      <c r="CP102" s="829">
        <v>32037.7</v>
      </c>
      <c r="CQ102" s="829">
        <v>5353.52</v>
      </c>
      <c r="CR102" s="829"/>
      <c r="CS102" s="828">
        <v>331.56</v>
      </c>
      <c r="CT102" s="829">
        <v>86.27</v>
      </c>
      <c r="CU102" s="828">
        <v>5074.3900000000003</v>
      </c>
      <c r="CV102" s="829"/>
      <c r="CW102" s="829"/>
      <c r="CX102" s="829">
        <v>166.45</v>
      </c>
      <c r="CY102" s="829"/>
      <c r="CZ102" s="829">
        <v>472.45</v>
      </c>
      <c r="DA102" s="828">
        <v>1819.82</v>
      </c>
      <c r="DB102" s="829"/>
      <c r="DC102" s="829">
        <v>4438.25</v>
      </c>
      <c r="DD102" s="829">
        <v>1162.55</v>
      </c>
      <c r="DE102" s="828">
        <v>10442.49</v>
      </c>
      <c r="DF102" s="829">
        <v>1982.03</v>
      </c>
      <c r="DG102" s="829">
        <v>275.89999999999998</v>
      </c>
      <c r="DH102" s="829">
        <v>257.49</v>
      </c>
      <c r="DI102" s="829">
        <v>12794.94</v>
      </c>
      <c r="DJ102" s="829">
        <v>4075.22</v>
      </c>
      <c r="DK102" s="829">
        <v>4800.53</v>
      </c>
      <c r="DL102" s="829">
        <v>1324.7</v>
      </c>
      <c r="DM102" s="828">
        <v>32.85</v>
      </c>
      <c r="DN102" s="829"/>
      <c r="DO102" s="828"/>
      <c r="DP102" s="828">
        <v>96.79</v>
      </c>
      <c r="DQ102" s="829">
        <v>10322.1</v>
      </c>
      <c r="DR102" s="828"/>
      <c r="DS102" s="828">
        <v>13875.77</v>
      </c>
      <c r="DT102" s="829">
        <v>479</v>
      </c>
      <c r="DU102" s="828">
        <v>17253.5</v>
      </c>
      <c r="DV102" s="828">
        <v>19080.45</v>
      </c>
      <c r="DW102" s="829">
        <v>41343.15</v>
      </c>
      <c r="DX102" s="828">
        <v>13320.87</v>
      </c>
      <c r="DY102" s="829">
        <v>9441.6200000000008</v>
      </c>
      <c r="DZ102" s="828"/>
      <c r="EA102" s="828">
        <v>26432.09</v>
      </c>
      <c r="EB102" s="829"/>
      <c r="EC102" s="828"/>
      <c r="ED102" s="829"/>
      <c r="EE102" s="829">
        <v>29073.96</v>
      </c>
      <c r="EF102" s="828">
        <v>387.19</v>
      </c>
      <c r="EG102" s="828"/>
      <c r="EH102" s="828"/>
      <c r="EI102" s="828">
        <v>406.95</v>
      </c>
      <c r="EJ102" s="828"/>
      <c r="EK102" s="828"/>
      <c r="EL102" s="829">
        <v>-188.92</v>
      </c>
      <c r="EM102" s="829">
        <v>53117.81</v>
      </c>
      <c r="EN102" s="828"/>
      <c r="EO102" s="828"/>
      <c r="EP102" s="829">
        <v>532.73</v>
      </c>
      <c r="EQ102" s="829"/>
      <c r="ER102" s="829"/>
      <c r="ES102" s="828"/>
      <c r="ET102" s="829">
        <v>16919.25</v>
      </c>
      <c r="EU102" s="829">
        <v>638.21</v>
      </c>
      <c r="EV102" s="829">
        <v>12976.3</v>
      </c>
      <c r="EW102" s="828">
        <v>-21388.799999999999</v>
      </c>
      <c r="EX102" s="829">
        <v>5387.62</v>
      </c>
      <c r="EY102" s="828"/>
      <c r="EZ102" s="831">
        <f t="shared" si="1"/>
        <v>984389.75999999966</v>
      </c>
    </row>
    <row r="103" spans="1:156" x14ac:dyDescent="0.25">
      <c r="A103">
        <v>99</v>
      </c>
      <c r="B103" s="826">
        <v>43298</v>
      </c>
      <c r="C103" s="877"/>
      <c r="D103" s="829"/>
      <c r="E103" s="829"/>
      <c r="F103" s="829">
        <v>201.11</v>
      </c>
      <c r="G103" s="829"/>
      <c r="H103" s="829"/>
      <c r="I103" s="829"/>
      <c r="J103" s="829"/>
      <c r="K103" s="829">
        <v>994.94</v>
      </c>
      <c r="L103" s="829"/>
      <c r="M103" s="829">
        <v>453.83</v>
      </c>
      <c r="N103" s="829"/>
      <c r="O103" s="829">
        <v>1034.04</v>
      </c>
      <c r="P103" s="829"/>
      <c r="Q103" s="829">
        <v>82.6</v>
      </c>
      <c r="R103" s="829">
        <v>773.61</v>
      </c>
      <c r="S103" s="829">
        <v>1157.44</v>
      </c>
      <c r="T103" s="829"/>
      <c r="U103" s="829"/>
      <c r="V103" s="829">
        <v>4649.24</v>
      </c>
      <c r="W103" s="829"/>
      <c r="X103" s="829"/>
      <c r="Y103" s="828">
        <v>-80.8</v>
      </c>
      <c r="Z103" s="829"/>
      <c r="AA103" s="829">
        <v>1126.57</v>
      </c>
      <c r="AB103" s="829">
        <v>184.42</v>
      </c>
      <c r="AC103" s="829"/>
      <c r="AD103" s="829">
        <v>5944.91</v>
      </c>
      <c r="AE103" s="829">
        <v>495.18</v>
      </c>
      <c r="AF103" s="829"/>
      <c r="AG103" s="829">
        <v>2520.7399999999998</v>
      </c>
      <c r="AH103" s="829">
        <v>0</v>
      </c>
      <c r="AI103" s="828"/>
      <c r="AJ103" s="829"/>
      <c r="AK103" s="829">
        <v>1183.99</v>
      </c>
      <c r="AL103" s="828"/>
      <c r="AM103" s="829">
        <v>2515.4</v>
      </c>
      <c r="AN103" s="829">
        <v>4410.2299999999996</v>
      </c>
      <c r="AO103" s="829">
        <v>12086.78</v>
      </c>
      <c r="AP103" s="829">
        <v>1288</v>
      </c>
      <c r="AQ103" s="829">
        <v>49583.95</v>
      </c>
      <c r="AR103" s="829"/>
      <c r="AS103" s="829">
        <v>8851.66</v>
      </c>
      <c r="AT103" s="828"/>
      <c r="AU103" s="829">
        <v>70</v>
      </c>
      <c r="AV103" s="829"/>
      <c r="AW103" s="829"/>
      <c r="AX103" s="829"/>
      <c r="AY103" s="829">
        <v>2618.4</v>
      </c>
      <c r="AZ103" s="829">
        <v>1628.94</v>
      </c>
      <c r="BA103" s="829">
        <v>356.12</v>
      </c>
      <c r="BB103" s="829">
        <v>7207.73</v>
      </c>
      <c r="BC103" s="829"/>
      <c r="BD103" s="829"/>
      <c r="BE103" s="828"/>
      <c r="BF103" s="829"/>
      <c r="BG103" s="829">
        <v>15902.8</v>
      </c>
      <c r="BH103" s="829">
        <v>1281.0999999999999</v>
      </c>
      <c r="BI103" s="828"/>
      <c r="BJ103" s="829">
        <v>3356.7</v>
      </c>
      <c r="BK103" s="829">
        <v>37.24</v>
      </c>
      <c r="BL103" s="829">
        <v>5370.89</v>
      </c>
      <c r="BM103" s="829">
        <v>231.39</v>
      </c>
      <c r="BN103" s="829">
        <v>7.98</v>
      </c>
      <c r="BO103" s="828">
        <v>2109.6799999999998</v>
      </c>
      <c r="BP103" s="828">
        <v>3946.47</v>
      </c>
      <c r="BQ103" s="829">
        <v>4156.4799999999996</v>
      </c>
      <c r="BR103" s="829">
        <v>2936.75</v>
      </c>
      <c r="BS103" s="829">
        <v>1430.64</v>
      </c>
      <c r="BT103" s="828">
        <v>3011.5</v>
      </c>
      <c r="BU103" s="829">
        <v>-1509.12</v>
      </c>
      <c r="BV103" s="829">
        <v>369.11</v>
      </c>
      <c r="BW103" s="829">
        <v>798.53</v>
      </c>
      <c r="BX103" s="829"/>
      <c r="BY103" s="828"/>
      <c r="BZ103" s="829"/>
      <c r="CA103" s="829">
        <v>1085.98</v>
      </c>
      <c r="CB103" s="829">
        <v>1378.73</v>
      </c>
      <c r="CC103" s="829"/>
      <c r="CD103" s="829"/>
      <c r="CE103" s="828">
        <v>735.53</v>
      </c>
      <c r="CF103" s="829">
        <v>1765.53</v>
      </c>
      <c r="CG103" s="828">
        <v>175.14</v>
      </c>
      <c r="CH103" s="887">
        <v>6097.54</v>
      </c>
      <c r="CI103" s="829">
        <v>53.02</v>
      </c>
      <c r="CJ103" s="828"/>
      <c r="CK103" s="829">
        <v>6867.29</v>
      </c>
      <c r="CL103" s="829"/>
      <c r="CM103" s="829"/>
      <c r="CN103" s="829">
        <v>3627.51</v>
      </c>
      <c r="CO103" s="828"/>
      <c r="CP103" s="829">
        <v>2593.79</v>
      </c>
      <c r="CQ103" s="829">
        <v>6764.15</v>
      </c>
      <c r="CR103" s="829">
        <v>5938.44</v>
      </c>
      <c r="CS103" s="829"/>
      <c r="CT103" s="829">
        <v>689.21</v>
      </c>
      <c r="CU103" s="829">
        <v>384.94</v>
      </c>
      <c r="CV103" s="829">
        <v>410.18</v>
      </c>
      <c r="CW103" s="829"/>
      <c r="CX103" s="829">
        <v>0</v>
      </c>
      <c r="CY103" s="828"/>
      <c r="CZ103" s="829"/>
      <c r="DA103" s="829">
        <v>4850.57</v>
      </c>
      <c r="DB103" s="829"/>
      <c r="DC103" s="828">
        <v>7251.55</v>
      </c>
      <c r="DD103" s="828">
        <v>84.37</v>
      </c>
      <c r="DE103" s="828">
        <v>601.47</v>
      </c>
      <c r="DF103" s="829">
        <v>1037.48</v>
      </c>
      <c r="DG103" s="829"/>
      <c r="DH103" s="829">
        <v>3810.97</v>
      </c>
      <c r="DI103" s="828"/>
      <c r="DJ103" s="829">
        <v>1951.23</v>
      </c>
      <c r="DK103" s="829"/>
      <c r="DL103" s="828"/>
      <c r="DM103" s="829">
        <v>2218.42</v>
      </c>
      <c r="DN103" s="829"/>
      <c r="DO103" s="829"/>
      <c r="DP103" s="829"/>
      <c r="DQ103" s="829"/>
      <c r="DR103" s="828"/>
      <c r="DS103" s="828"/>
      <c r="DT103" s="829"/>
      <c r="DU103" s="829"/>
      <c r="DV103" s="828"/>
      <c r="DW103" s="829"/>
      <c r="DX103" s="829"/>
      <c r="DY103" s="828"/>
      <c r="DZ103" s="829"/>
      <c r="EA103" s="828"/>
      <c r="EB103" s="829"/>
      <c r="EC103" s="829"/>
      <c r="ED103" s="829"/>
      <c r="EE103" s="829">
        <v>0</v>
      </c>
      <c r="EF103" s="829"/>
      <c r="EG103" s="829"/>
      <c r="EH103" s="828"/>
      <c r="EI103" s="828"/>
      <c r="EJ103" s="828"/>
      <c r="EK103" s="828"/>
      <c r="EL103" s="829">
        <v>1317.38</v>
      </c>
      <c r="EM103" s="828"/>
      <c r="EN103" s="828"/>
      <c r="EO103" s="829"/>
      <c r="EP103" s="829"/>
      <c r="EQ103" s="829"/>
      <c r="ER103" s="829"/>
      <c r="ES103" s="828"/>
      <c r="ET103" s="829"/>
      <c r="EU103" s="829"/>
      <c r="EV103" s="829"/>
      <c r="EW103" s="829">
        <v>1248.27</v>
      </c>
      <c r="EX103" s="828"/>
      <c r="EY103" s="828"/>
      <c r="EZ103" s="831">
        <f t="shared" si="1"/>
        <v>217715.8600000001</v>
      </c>
    </row>
    <row r="104" spans="1:156" x14ac:dyDescent="0.25">
      <c r="A104">
        <v>100</v>
      </c>
      <c r="B104" s="826">
        <v>43299</v>
      </c>
      <c r="C104" s="877"/>
      <c r="D104" s="829">
        <v>1519.61</v>
      </c>
      <c r="E104" s="829">
        <v>1800</v>
      </c>
      <c r="F104" s="829"/>
      <c r="G104" s="829">
        <v>1532.5</v>
      </c>
      <c r="H104" s="829">
        <v>4176.78</v>
      </c>
      <c r="I104" s="829">
        <v>43720.5</v>
      </c>
      <c r="J104" s="829">
        <v>55793.37</v>
      </c>
      <c r="K104" s="829"/>
      <c r="L104" s="829">
        <v>63967.53</v>
      </c>
      <c r="M104" s="829"/>
      <c r="N104" s="829">
        <v>102.87</v>
      </c>
      <c r="O104" s="829">
        <v>71872.28</v>
      </c>
      <c r="P104" s="829">
        <v>7715.21</v>
      </c>
      <c r="Q104" s="829">
        <v>21985</v>
      </c>
      <c r="R104" s="829">
        <v>49048.480000000003</v>
      </c>
      <c r="S104" s="829">
        <v>63.16</v>
      </c>
      <c r="T104" s="829">
        <v>33681.480000000003</v>
      </c>
      <c r="U104" s="829">
        <v>2011.65</v>
      </c>
      <c r="V104" s="828">
        <v>3045.34</v>
      </c>
      <c r="W104" s="829">
        <v>74168.38</v>
      </c>
      <c r="X104" s="829">
        <v>21962.38</v>
      </c>
      <c r="Y104" s="829">
        <v>28639.759999999998</v>
      </c>
      <c r="Z104" s="829"/>
      <c r="AA104" s="829">
        <v>55253.22</v>
      </c>
      <c r="AB104" s="829">
        <v>1915.15</v>
      </c>
      <c r="AC104" s="829">
        <v>41028.44</v>
      </c>
      <c r="AD104" s="829">
        <v>3116.48</v>
      </c>
      <c r="AE104" s="829">
        <v>7753.5</v>
      </c>
      <c r="AF104" s="829">
        <v>37.130000000000003</v>
      </c>
      <c r="AG104" s="829">
        <v>6633.69</v>
      </c>
      <c r="AH104" s="828">
        <v>10783.85</v>
      </c>
      <c r="AI104" s="829">
        <v>86.13</v>
      </c>
      <c r="AJ104" s="829">
        <v>3235.14</v>
      </c>
      <c r="AK104" s="829">
        <v>315.16000000000003</v>
      </c>
      <c r="AL104" s="829"/>
      <c r="AM104" s="829"/>
      <c r="AN104" s="829">
        <v>74666.009999999995</v>
      </c>
      <c r="AO104" s="829"/>
      <c r="AP104" s="829">
        <v>2271.96</v>
      </c>
      <c r="AQ104" s="829">
        <v>53352.6</v>
      </c>
      <c r="AR104" s="829">
        <v>39748.82</v>
      </c>
      <c r="AS104" s="828">
        <v>6953.51</v>
      </c>
      <c r="AT104" s="829"/>
      <c r="AU104" s="829">
        <v>50676.01</v>
      </c>
      <c r="AV104" s="829">
        <v>4891.8500000000004</v>
      </c>
      <c r="AW104" s="829">
        <v>49123.5</v>
      </c>
      <c r="AX104" s="829"/>
      <c r="AY104" s="828">
        <v>5073.8500000000004</v>
      </c>
      <c r="AZ104" s="829">
        <v>79195.759999999995</v>
      </c>
      <c r="BA104" s="829">
        <v>35882.49</v>
      </c>
      <c r="BB104" s="828">
        <v>51504.2</v>
      </c>
      <c r="BC104" s="829"/>
      <c r="BD104" s="829">
        <v>546.07000000000005</v>
      </c>
      <c r="BE104" s="828"/>
      <c r="BF104" s="829"/>
      <c r="BG104" s="829">
        <v>176.85</v>
      </c>
      <c r="BH104" s="829">
        <v>230.22</v>
      </c>
      <c r="BI104" s="829">
        <v>62245.98</v>
      </c>
      <c r="BJ104" s="829">
        <v>1434.9</v>
      </c>
      <c r="BK104" s="829">
        <v>19447.509999999998</v>
      </c>
      <c r="BL104" s="829">
        <v>76359.97</v>
      </c>
      <c r="BM104" s="828">
        <v>7460.08</v>
      </c>
      <c r="BN104" s="829">
        <v>476</v>
      </c>
      <c r="BO104" s="829">
        <v>69701.070000000007</v>
      </c>
      <c r="BP104" s="829">
        <v>62310.239999999998</v>
      </c>
      <c r="BQ104" s="829">
        <v>95.5</v>
      </c>
      <c r="BR104" s="829">
        <v>52752.89</v>
      </c>
      <c r="BS104" s="829">
        <v>68388.929999999993</v>
      </c>
      <c r="BT104" s="828">
        <v>77202.05</v>
      </c>
      <c r="BU104" s="829">
        <v>1476.7</v>
      </c>
      <c r="BV104" s="829"/>
      <c r="BW104" s="829"/>
      <c r="BX104" s="828">
        <v>59644.22</v>
      </c>
      <c r="BY104" s="829">
        <v>2383.29</v>
      </c>
      <c r="BZ104" s="829">
        <v>1593.11</v>
      </c>
      <c r="CA104" s="829">
        <v>752.02</v>
      </c>
      <c r="CB104" s="829">
        <v>3712.54</v>
      </c>
      <c r="CC104" s="829"/>
      <c r="CD104" s="829"/>
      <c r="CE104" s="829">
        <v>69691.5</v>
      </c>
      <c r="CF104" s="829">
        <v>891.64</v>
      </c>
      <c r="CG104" s="828">
        <v>4523.84</v>
      </c>
      <c r="CH104" s="887">
        <v>1258.0999999999999</v>
      </c>
      <c r="CI104" s="829">
        <v>28240.59</v>
      </c>
      <c r="CJ104" s="828">
        <v>1990.98</v>
      </c>
      <c r="CK104" s="829">
        <v>407.2</v>
      </c>
      <c r="CL104" s="829"/>
      <c r="CM104" s="829"/>
      <c r="CN104" s="829">
        <v>37779.29</v>
      </c>
      <c r="CO104" s="829"/>
      <c r="CP104" s="828">
        <v>852.58</v>
      </c>
      <c r="CQ104" s="829">
        <v>93695.79</v>
      </c>
      <c r="CR104" s="829"/>
      <c r="CS104" s="829">
        <v>461.84</v>
      </c>
      <c r="CT104" s="829">
        <v>1558.31</v>
      </c>
      <c r="CU104" s="829">
        <v>48.72</v>
      </c>
      <c r="CV104" s="829">
        <v>213.74</v>
      </c>
      <c r="CW104" s="828"/>
      <c r="CX104" s="829">
        <v>10453.67</v>
      </c>
      <c r="CY104" s="829"/>
      <c r="CZ104" s="829"/>
      <c r="DA104" s="829"/>
      <c r="DB104" s="829"/>
      <c r="DC104" s="829">
        <v>284.72000000000003</v>
      </c>
      <c r="DD104" s="829">
        <v>3109.24</v>
      </c>
      <c r="DE104" s="829">
        <v>31158</v>
      </c>
      <c r="DF104" s="829">
        <v>14071.31</v>
      </c>
      <c r="DG104" s="829">
        <v>151.24</v>
      </c>
      <c r="DH104" s="829"/>
      <c r="DI104" s="829">
        <v>60554.5</v>
      </c>
      <c r="DJ104" s="829">
        <v>75.650000000000006</v>
      </c>
      <c r="DK104" s="829">
        <v>2762.5</v>
      </c>
      <c r="DL104" s="829">
        <v>31472.21</v>
      </c>
      <c r="DM104" s="829">
        <v>2790.2</v>
      </c>
      <c r="DN104" s="829"/>
      <c r="DO104" s="828">
        <v>1750.25</v>
      </c>
      <c r="DP104" s="829">
        <v>173605.58</v>
      </c>
      <c r="DQ104" s="829">
        <v>51.16</v>
      </c>
      <c r="DR104" s="829"/>
      <c r="DS104" s="828">
        <v>140168.9</v>
      </c>
      <c r="DT104" s="829">
        <v>234017.48</v>
      </c>
      <c r="DU104" s="829">
        <v>101786.62</v>
      </c>
      <c r="DV104" s="829">
        <v>186894.45</v>
      </c>
      <c r="DW104" s="828">
        <v>189932.99</v>
      </c>
      <c r="DX104" s="828">
        <v>158870.06</v>
      </c>
      <c r="DY104" s="828"/>
      <c r="DZ104" s="829"/>
      <c r="EA104" s="829">
        <v>162032.87</v>
      </c>
      <c r="EB104" s="829"/>
      <c r="EC104" s="828"/>
      <c r="ED104" s="829">
        <v>206735.05</v>
      </c>
      <c r="EE104" s="829"/>
      <c r="EF104" s="828">
        <v>2625.77</v>
      </c>
      <c r="EG104" s="828">
        <v>8458.27</v>
      </c>
      <c r="EH104" s="828">
        <v>3594.42</v>
      </c>
      <c r="EI104" s="829">
        <v>143.54</v>
      </c>
      <c r="EJ104" s="829"/>
      <c r="EK104" s="829"/>
      <c r="EL104" s="829"/>
      <c r="EM104" s="829"/>
      <c r="EN104" s="828"/>
      <c r="EO104" s="828"/>
      <c r="EP104" s="828">
        <v>20.67</v>
      </c>
      <c r="EQ104" s="829"/>
      <c r="ER104" s="829"/>
      <c r="ES104" s="828"/>
      <c r="ET104" s="829">
        <v>3442.8</v>
      </c>
      <c r="EU104" s="829">
        <v>352.17</v>
      </c>
      <c r="EV104" s="829">
        <v>3825.64</v>
      </c>
      <c r="EW104" s="828"/>
      <c r="EX104" s="828">
        <v>20668.330000000002</v>
      </c>
      <c r="EY104" s="828"/>
      <c r="EZ104" s="831">
        <f t="shared" si="1"/>
        <v>3636169.25</v>
      </c>
    </row>
    <row r="105" spans="1:156" x14ac:dyDescent="0.25">
      <c r="A105">
        <v>101</v>
      </c>
      <c r="B105" s="826">
        <v>43399</v>
      </c>
      <c r="C105" s="877"/>
      <c r="D105" s="828"/>
      <c r="E105" s="829"/>
      <c r="F105" s="829"/>
      <c r="G105" s="828"/>
      <c r="H105" s="828"/>
      <c r="I105" s="828"/>
      <c r="J105" s="828"/>
      <c r="K105" s="828">
        <v>63997.71</v>
      </c>
      <c r="L105" s="828">
        <v>2908.33</v>
      </c>
      <c r="M105" s="828">
        <v>107095.38</v>
      </c>
      <c r="N105" s="828">
        <v>33447.9</v>
      </c>
      <c r="O105" s="828"/>
      <c r="P105" s="828">
        <v>120269.38</v>
      </c>
      <c r="Q105" s="828">
        <v>424.45</v>
      </c>
      <c r="R105" s="828"/>
      <c r="S105" s="829">
        <v>38268</v>
      </c>
      <c r="T105" s="828"/>
      <c r="U105" s="828">
        <v>92829.17</v>
      </c>
      <c r="V105" s="828"/>
      <c r="W105" s="828">
        <v>1190.74</v>
      </c>
      <c r="X105" s="828"/>
      <c r="Y105" s="829">
        <v>14917.71</v>
      </c>
      <c r="Z105" s="828"/>
      <c r="AA105" s="828"/>
      <c r="AB105" s="828">
        <v>29457</v>
      </c>
      <c r="AC105" s="828">
        <v>492.73</v>
      </c>
      <c r="AD105" s="828">
        <v>82222</v>
      </c>
      <c r="AE105" s="828">
        <v>39267.4</v>
      </c>
      <c r="AF105" s="828">
        <v>70893</v>
      </c>
      <c r="AG105" s="828"/>
      <c r="AH105" s="828">
        <v>8665.67</v>
      </c>
      <c r="AI105" s="828">
        <v>121130</v>
      </c>
      <c r="AJ105" s="828">
        <v>40533</v>
      </c>
      <c r="AK105" s="828">
        <v>85457.1</v>
      </c>
      <c r="AL105" s="829"/>
      <c r="AM105" s="829"/>
      <c r="AN105" s="828"/>
      <c r="AO105" s="829">
        <v>619.4</v>
      </c>
      <c r="AP105" s="829">
        <v>761.61</v>
      </c>
      <c r="AQ105" s="828">
        <v>50467</v>
      </c>
      <c r="AR105" s="828">
        <v>3125</v>
      </c>
      <c r="AS105" s="828">
        <v>46155.3</v>
      </c>
      <c r="AT105" s="828"/>
      <c r="AU105" s="828"/>
      <c r="AV105" s="828">
        <v>60753.5</v>
      </c>
      <c r="AW105" s="828"/>
      <c r="AX105" s="828">
        <v>94758.080000000002</v>
      </c>
      <c r="AY105" s="828">
        <v>2036.8</v>
      </c>
      <c r="AZ105" s="828"/>
      <c r="BA105" s="828">
        <v>714</v>
      </c>
      <c r="BB105" s="828">
        <v>6712.66</v>
      </c>
      <c r="BC105" s="829">
        <v>85621.03</v>
      </c>
      <c r="BD105" s="829">
        <v>29142.99</v>
      </c>
      <c r="BE105" s="829"/>
      <c r="BF105" s="828">
        <v>98760.66</v>
      </c>
      <c r="BG105" s="828"/>
      <c r="BH105" s="828">
        <v>51085.41</v>
      </c>
      <c r="BI105" s="828">
        <v>2444.83</v>
      </c>
      <c r="BJ105" s="828">
        <v>112925.44</v>
      </c>
      <c r="BK105" s="828"/>
      <c r="BL105" s="828"/>
      <c r="BM105" s="828">
        <v>26039</v>
      </c>
      <c r="BN105" s="829"/>
      <c r="BO105" s="828"/>
      <c r="BP105" s="828">
        <v>61166.57</v>
      </c>
      <c r="BQ105" s="828"/>
      <c r="BR105" s="828">
        <v>12193</v>
      </c>
      <c r="BS105" s="828"/>
      <c r="BT105" s="828">
        <v>3882.5</v>
      </c>
      <c r="BU105" s="829"/>
      <c r="BV105" s="829"/>
      <c r="BW105" s="829"/>
      <c r="BX105" s="828">
        <v>4670.51</v>
      </c>
      <c r="BY105" s="828">
        <v>61747.56</v>
      </c>
      <c r="BZ105" s="828">
        <v>6303</v>
      </c>
      <c r="CA105" s="828">
        <v>47868</v>
      </c>
      <c r="CB105" s="829">
        <v>63601.56</v>
      </c>
      <c r="CC105" s="829">
        <v>75604.77</v>
      </c>
      <c r="CD105" s="828">
        <v>38896.44</v>
      </c>
      <c r="CE105" s="828">
        <v>6727.8</v>
      </c>
      <c r="CF105" s="828">
        <v>54324.41</v>
      </c>
      <c r="CG105" s="828">
        <v>45318.01</v>
      </c>
      <c r="CH105" s="828">
        <v>84455.77</v>
      </c>
      <c r="CI105" s="828">
        <v>81122</v>
      </c>
      <c r="CJ105" s="829">
        <v>92690.09</v>
      </c>
      <c r="CK105" s="828">
        <v>87501.43</v>
      </c>
      <c r="CL105" s="828">
        <v>53763</v>
      </c>
      <c r="CM105" s="828">
        <v>5402</v>
      </c>
      <c r="CN105" s="828"/>
      <c r="CO105" s="829">
        <v>23925</v>
      </c>
      <c r="CP105" s="828">
        <v>12393</v>
      </c>
      <c r="CQ105" s="828"/>
      <c r="CR105" s="828">
        <v>23942.55</v>
      </c>
      <c r="CS105" s="828">
        <v>74100.88</v>
      </c>
      <c r="CT105" s="828">
        <v>45012.72</v>
      </c>
      <c r="CU105" s="828">
        <v>47607.25</v>
      </c>
      <c r="CV105" s="828">
        <v>66177.2</v>
      </c>
      <c r="CW105" s="829">
        <v>61660.79</v>
      </c>
      <c r="CX105" s="828">
        <v>29063</v>
      </c>
      <c r="CY105" s="828"/>
      <c r="CZ105" s="828">
        <v>60376.27</v>
      </c>
      <c r="DA105" s="828">
        <v>97610.44</v>
      </c>
      <c r="DB105" s="828">
        <v>55119.86</v>
      </c>
      <c r="DC105" s="828">
        <v>54046.62</v>
      </c>
      <c r="DD105" s="828">
        <v>69897</v>
      </c>
      <c r="DE105" s="828"/>
      <c r="DF105" s="828">
        <v>26018.880000000001</v>
      </c>
      <c r="DG105" s="828">
        <v>55893.919999999998</v>
      </c>
      <c r="DH105" s="828">
        <v>51914.3</v>
      </c>
      <c r="DI105" s="828">
        <v>9638.4699999999993</v>
      </c>
      <c r="DJ105" s="828">
        <v>78881.56</v>
      </c>
      <c r="DK105" s="828">
        <v>52566.05</v>
      </c>
      <c r="DL105" s="828"/>
      <c r="DM105" s="828">
        <v>31494.77</v>
      </c>
      <c r="DN105" s="828"/>
      <c r="DO105" s="829">
        <v>2315.85</v>
      </c>
      <c r="DP105" s="829">
        <v>71863</v>
      </c>
      <c r="DQ105" s="829">
        <v>141123.69</v>
      </c>
      <c r="DR105" s="828"/>
      <c r="DS105" s="828">
        <v>1600</v>
      </c>
      <c r="DT105" s="829"/>
      <c r="DU105" s="828"/>
      <c r="DV105" s="829"/>
      <c r="DW105" s="828"/>
      <c r="DX105" s="828">
        <v>3631.34</v>
      </c>
      <c r="DY105" s="828">
        <v>155012.03</v>
      </c>
      <c r="DZ105" s="828"/>
      <c r="EA105" s="828"/>
      <c r="EB105" s="829"/>
      <c r="EC105" s="828"/>
      <c r="ED105" s="829">
        <v>7652.8</v>
      </c>
      <c r="EE105" s="829">
        <v>607.78</v>
      </c>
      <c r="EF105" s="829">
        <v>54182.559999999998</v>
      </c>
      <c r="EG105" s="828">
        <v>41964</v>
      </c>
      <c r="EH105" s="828">
        <v>25166</v>
      </c>
      <c r="EI105" s="829">
        <v>20785</v>
      </c>
      <c r="EJ105" s="829"/>
      <c r="EK105" s="828"/>
      <c r="EL105" s="829">
        <v>52580.77</v>
      </c>
      <c r="EM105" s="829"/>
      <c r="EN105" s="828"/>
      <c r="EO105" s="828"/>
      <c r="EP105" s="828">
        <v>17799.5</v>
      </c>
      <c r="EQ105" s="829"/>
      <c r="ER105" s="829"/>
      <c r="ES105" s="828"/>
      <c r="ET105" s="829">
        <v>11992.98</v>
      </c>
      <c r="EU105" s="829">
        <v>34630.949999999997</v>
      </c>
      <c r="EV105" s="828">
        <v>928</v>
      </c>
      <c r="EW105" s="828">
        <v>70988.070000000007</v>
      </c>
      <c r="EX105" s="828">
        <v>34891.300000000003</v>
      </c>
      <c r="EY105" s="829"/>
      <c r="EZ105" s="831">
        <f t="shared" si="1"/>
        <v>4289883.9499999993</v>
      </c>
    </row>
    <row r="106" spans="1:156" x14ac:dyDescent="0.25">
      <c r="A106">
        <v>102</v>
      </c>
      <c r="B106" s="826">
        <v>44197</v>
      </c>
      <c r="C106" s="877"/>
      <c r="D106" s="829">
        <v>1286.0999999999999</v>
      </c>
      <c r="E106" s="829"/>
      <c r="F106" s="828"/>
      <c r="G106" s="829">
        <v>6398.75</v>
      </c>
      <c r="H106" s="829"/>
      <c r="I106" s="829">
        <v>1559.54</v>
      </c>
      <c r="J106" s="829"/>
      <c r="K106" s="828">
        <v>117.65</v>
      </c>
      <c r="L106" s="829"/>
      <c r="M106" s="828"/>
      <c r="N106" s="829"/>
      <c r="O106" s="828"/>
      <c r="P106" s="829">
        <v>596</v>
      </c>
      <c r="Q106" s="829">
        <v>2087.5500000000002</v>
      </c>
      <c r="R106" s="828"/>
      <c r="S106" s="828">
        <v>326</v>
      </c>
      <c r="T106" s="829"/>
      <c r="U106" s="829">
        <v>2763</v>
      </c>
      <c r="V106" s="828">
        <v>12777.72</v>
      </c>
      <c r="W106" s="829"/>
      <c r="X106" s="829"/>
      <c r="Y106" s="828"/>
      <c r="Z106" s="829"/>
      <c r="AA106" s="828"/>
      <c r="AB106" s="829"/>
      <c r="AC106" s="829">
        <v>-9</v>
      </c>
      <c r="AD106" s="828">
        <v>9105.6</v>
      </c>
      <c r="AE106" s="828">
        <v>394.5</v>
      </c>
      <c r="AF106" s="829"/>
      <c r="AG106" s="828"/>
      <c r="AH106" s="828"/>
      <c r="AI106" s="829"/>
      <c r="AJ106" s="829">
        <v>3763</v>
      </c>
      <c r="AK106" s="828">
        <v>6099.5</v>
      </c>
      <c r="AL106" s="829"/>
      <c r="AM106" s="828"/>
      <c r="AN106" s="828">
        <v>74.650000000000006</v>
      </c>
      <c r="AO106" s="828"/>
      <c r="AP106" s="828"/>
      <c r="AQ106" s="828"/>
      <c r="AR106" s="829">
        <v>16.3</v>
      </c>
      <c r="AS106" s="828"/>
      <c r="AT106" s="829"/>
      <c r="AU106" s="828"/>
      <c r="AV106" s="828">
        <v>8197.7000000000007</v>
      </c>
      <c r="AW106" s="829">
        <v>472.09</v>
      </c>
      <c r="AX106" s="829">
        <v>7734.45</v>
      </c>
      <c r="AY106" s="828">
        <v>10335.1</v>
      </c>
      <c r="AZ106" s="828">
        <v>7505.57</v>
      </c>
      <c r="BA106" s="828"/>
      <c r="BB106" s="828"/>
      <c r="BC106" s="829"/>
      <c r="BD106" s="829">
        <v>-16</v>
      </c>
      <c r="BE106" s="828"/>
      <c r="BF106" s="829"/>
      <c r="BG106" s="828">
        <v>200</v>
      </c>
      <c r="BH106" s="828">
        <v>1328.55</v>
      </c>
      <c r="BI106" s="829"/>
      <c r="BJ106" s="828"/>
      <c r="BK106" s="828">
        <v>12</v>
      </c>
      <c r="BL106" s="828"/>
      <c r="BM106" s="828">
        <v>4535.8999999999996</v>
      </c>
      <c r="BN106" s="828"/>
      <c r="BO106" s="828">
        <v>1917.2</v>
      </c>
      <c r="BP106" s="828">
        <v>600</v>
      </c>
      <c r="BQ106" s="828"/>
      <c r="BR106" s="828">
        <v>1286.5899999999999</v>
      </c>
      <c r="BS106" s="828"/>
      <c r="BT106" s="828">
        <v>8426.5499999999993</v>
      </c>
      <c r="BU106" s="828">
        <v>568.5</v>
      </c>
      <c r="BV106" s="828">
        <v>1915.02</v>
      </c>
      <c r="BW106" s="828"/>
      <c r="BX106" s="829"/>
      <c r="BY106" s="829">
        <v>6320.31</v>
      </c>
      <c r="BZ106" s="829"/>
      <c r="CA106" s="828">
        <v>5479.84</v>
      </c>
      <c r="CB106" s="828"/>
      <c r="CC106" s="829"/>
      <c r="CD106" s="829">
        <v>250.5</v>
      </c>
      <c r="CE106" s="829">
        <v>4495.96</v>
      </c>
      <c r="CF106" s="828"/>
      <c r="CG106" s="828">
        <v>84</v>
      </c>
      <c r="CH106" s="828">
        <v>98.4</v>
      </c>
      <c r="CI106" s="828"/>
      <c r="CJ106" s="829">
        <v>920</v>
      </c>
      <c r="CK106" s="828"/>
      <c r="CL106" s="829"/>
      <c r="CM106" s="829">
        <v>690</v>
      </c>
      <c r="CN106" s="828"/>
      <c r="CO106" s="829">
        <v>1584</v>
      </c>
      <c r="CP106" s="828">
        <v>702.5</v>
      </c>
      <c r="CQ106" s="828">
        <v>6938.44</v>
      </c>
      <c r="CR106" s="828">
        <v>3416.38</v>
      </c>
      <c r="CS106" s="829">
        <v>1709.45</v>
      </c>
      <c r="CT106" s="828">
        <v>22</v>
      </c>
      <c r="CU106" s="828">
        <v>11227.45</v>
      </c>
      <c r="CV106" s="828"/>
      <c r="CW106" s="829"/>
      <c r="CX106" s="828"/>
      <c r="CY106" s="829"/>
      <c r="CZ106" s="829">
        <v>448.7</v>
      </c>
      <c r="DA106" s="828">
        <v>23.99</v>
      </c>
      <c r="DB106" s="829"/>
      <c r="DC106" s="828">
        <v>27412.07</v>
      </c>
      <c r="DD106" s="829"/>
      <c r="DE106" s="828"/>
      <c r="DF106" s="828"/>
      <c r="DG106" s="829"/>
      <c r="DH106" s="828"/>
      <c r="DI106" s="829"/>
      <c r="DJ106" s="828"/>
      <c r="DK106" s="829"/>
      <c r="DL106" s="829"/>
      <c r="DM106" s="828"/>
      <c r="DN106" s="828"/>
      <c r="DO106" s="829">
        <v>23083.17</v>
      </c>
      <c r="DP106" s="829">
        <v>1043.3399999999999</v>
      </c>
      <c r="DQ106" s="829"/>
      <c r="DR106" s="829"/>
      <c r="DS106" s="829">
        <v>22000</v>
      </c>
      <c r="DT106" s="829"/>
      <c r="DU106" s="829"/>
      <c r="DV106" s="829"/>
      <c r="DW106" s="829">
        <v>10308.58</v>
      </c>
      <c r="DX106" s="829">
        <v>1194.22</v>
      </c>
      <c r="DY106" s="829">
        <v>5206.6899999999996</v>
      </c>
      <c r="DZ106" s="829"/>
      <c r="EA106" s="829">
        <v>23367.88</v>
      </c>
      <c r="EB106" s="829"/>
      <c r="EC106" s="829"/>
      <c r="ED106" s="829">
        <v>-20.399999999999999</v>
      </c>
      <c r="EE106" s="829"/>
      <c r="EF106" s="829"/>
      <c r="EG106" s="829">
        <v>736.7</v>
      </c>
      <c r="EH106" s="829"/>
      <c r="EI106" s="829">
        <v>116.66</v>
      </c>
      <c r="EJ106" s="829"/>
      <c r="EK106" s="829"/>
      <c r="EL106" s="829">
        <v>1106.99</v>
      </c>
      <c r="EM106" s="829"/>
      <c r="EN106" s="829"/>
      <c r="EO106" s="828"/>
      <c r="EP106" s="829">
        <v>1084.5</v>
      </c>
      <c r="EQ106" s="829"/>
      <c r="ER106" s="829"/>
      <c r="ES106" s="829"/>
      <c r="ET106" s="829">
        <v>452.88</v>
      </c>
      <c r="EU106" s="829"/>
      <c r="EV106" s="829">
        <v>58.24</v>
      </c>
      <c r="EW106" s="829">
        <v>77689.64</v>
      </c>
      <c r="EX106" s="829"/>
      <c r="EY106" s="828"/>
      <c r="EZ106" s="831">
        <f t="shared" si="1"/>
        <v>341629.16000000003</v>
      </c>
    </row>
    <row r="107" spans="1:156" x14ac:dyDescent="0.25">
      <c r="A107">
        <v>103</v>
      </c>
      <c r="B107" s="826">
        <v>44198</v>
      </c>
      <c r="C107" s="877"/>
      <c r="D107" s="828"/>
      <c r="E107" s="828"/>
      <c r="F107" s="829">
        <v>11.33</v>
      </c>
      <c r="G107" s="828"/>
      <c r="H107" s="828"/>
      <c r="I107" s="828"/>
      <c r="J107" s="828"/>
      <c r="K107" s="828">
        <v>101.75</v>
      </c>
      <c r="L107" s="828"/>
      <c r="M107" s="828">
        <v>15.92</v>
      </c>
      <c r="N107" s="829">
        <v>136.91999999999999</v>
      </c>
      <c r="O107" s="828"/>
      <c r="P107" s="828"/>
      <c r="Q107" s="829"/>
      <c r="R107" s="828"/>
      <c r="S107" s="828"/>
      <c r="T107" s="828"/>
      <c r="U107" s="828"/>
      <c r="V107" s="828"/>
      <c r="W107" s="828"/>
      <c r="X107" s="828"/>
      <c r="Y107" s="828"/>
      <c r="Z107" s="828"/>
      <c r="AA107" s="828"/>
      <c r="AB107" s="828"/>
      <c r="AC107" s="828"/>
      <c r="AD107" s="828"/>
      <c r="AE107" s="828"/>
      <c r="AF107" s="828">
        <v>124.96</v>
      </c>
      <c r="AG107" s="828">
        <v>801.77</v>
      </c>
      <c r="AH107" s="828">
        <v>13.5</v>
      </c>
      <c r="AI107" s="828"/>
      <c r="AJ107" s="828"/>
      <c r="AK107" s="829"/>
      <c r="AL107" s="828"/>
      <c r="AM107" s="887"/>
      <c r="AN107" s="828">
        <v>344.85</v>
      </c>
      <c r="AO107" s="829"/>
      <c r="AP107" s="828"/>
      <c r="AQ107" s="828">
        <v>117.16</v>
      </c>
      <c r="AR107" s="828"/>
      <c r="AS107" s="828"/>
      <c r="AT107" s="829"/>
      <c r="AU107" s="828"/>
      <c r="AV107" s="828">
        <v>0</v>
      </c>
      <c r="AW107" s="828"/>
      <c r="AX107" s="828"/>
      <c r="AY107" s="828"/>
      <c r="AZ107" s="828"/>
      <c r="BA107" s="828"/>
      <c r="BB107" s="828">
        <v>61.4</v>
      </c>
      <c r="BC107" s="829"/>
      <c r="BD107" s="828"/>
      <c r="BE107" s="829"/>
      <c r="BF107" s="829"/>
      <c r="BG107" s="828">
        <v>85.55</v>
      </c>
      <c r="BH107" s="828"/>
      <c r="BI107" s="828"/>
      <c r="BJ107" s="828">
        <v>42358.37</v>
      </c>
      <c r="BK107" s="828">
        <v>10</v>
      </c>
      <c r="BL107" s="828"/>
      <c r="BM107" s="828">
        <v>20.99</v>
      </c>
      <c r="BN107" s="828"/>
      <c r="BO107" s="828">
        <v>52.17</v>
      </c>
      <c r="BP107" s="828">
        <v>45.03</v>
      </c>
      <c r="BQ107" s="828"/>
      <c r="BR107" s="828">
        <v>75</v>
      </c>
      <c r="BS107" s="828">
        <v>88.98</v>
      </c>
      <c r="BT107" s="828"/>
      <c r="BU107" s="828"/>
      <c r="BV107" s="829"/>
      <c r="BW107" s="829"/>
      <c r="BX107" s="828">
        <v>105.08</v>
      </c>
      <c r="BY107" s="828"/>
      <c r="BZ107" s="828"/>
      <c r="CA107" s="828"/>
      <c r="CB107" s="828">
        <v>73.260000000000005</v>
      </c>
      <c r="CC107" s="828"/>
      <c r="CD107" s="828">
        <v>116.38</v>
      </c>
      <c r="CE107" s="828">
        <v>40.82</v>
      </c>
      <c r="CF107" s="828"/>
      <c r="CG107" s="828"/>
      <c r="CH107" s="828">
        <v>667.89</v>
      </c>
      <c r="CI107" s="828"/>
      <c r="CJ107" s="828">
        <v>5.95</v>
      </c>
      <c r="CK107" s="828">
        <v>176.74</v>
      </c>
      <c r="CL107" s="828"/>
      <c r="CM107" s="829"/>
      <c r="CN107" s="828">
        <v>15.37</v>
      </c>
      <c r="CO107" s="828"/>
      <c r="CP107" s="828">
        <v>99</v>
      </c>
      <c r="CQ107" s="828"/>
      <c r="CR107" s="829"/>
      <c r="CS107" s="828"/>
      <c r="CT107" s="828"/>
      <c r="CU107" s="828"/>
      <c r="CV107" s="828"/>
      <c r="CW107" s="829">
        <v>35</v>
      </c>
      <c r="CX107" s="828">
        <v>549.63</v>
      </c>
      <c r="CY107" s="828"/>
      <c r="CZ107" s="829"/>
      <c r="DA107" s="829">
        <v>176.84</v>
      </c>
      <c r="DB107" s="828"/>
      <c r="DC107" s="828">
        <v>71.33</v>
      </c>
      <c r="DD107" s="828"/>
      <c r="DE107" s="828"/>
      <c r="DF107" s="828">
        <v>8.2899999999999991</v>
      </c>
      <c r="DG107" s="828"/>
      <c r="DH107" s="828"/>
      <c r="DI107" s="828"/>
      <c r="DJ107" s="828">
        <v>177.11</v>
      </c>
      <c r="DK107" s="828"/>
      <c r="DL107" s="828">
        <v>99.27</v>
      </c>
      <c r="DM107" s="828"/>
      <c r="DN107" s="828"/>
      <c r="DO107" s="829"/>
      <c r="DP107" s="829">
        <v>28449.42</v>
      </c>
      <c r="DQ107" s="829"/>
      <c r="DR107" s="828"/>
      <c r="DS107" s="828"/>
      <c r="DT107" s="829"/>
      <c r="DU107" s="828"/>
      <c r="DV107" s="828"/>
      <c r="DW107" s="828">
        <v>352.41</v>
      </c>
      <c r="DX107" s="828">
        <v>1125.6300000000001</v>
      </c>
      <c r="DY107" s="828">
        <v>66</v>
      </c>
      <c r="DZ107" s="828"/>
      <c r="EA107" s="828"/>
      <c r="EB107" s="829"/>
      <c r="EC107" s="828"/>
      <c r="ED107" s="829">
        <v>168.01</v>
      </c>
      <c r="EE107" s="829">
        <v>-531.33000000000004</v>
      </c>
      <c r="EF107" s="828"/>
      <c r="EG107" s="828"/>
      <c r="EH107" s="828"/>
      <c r="EI107" s="828">
        <v>53.33</v>
      </c>
      <c r="EJ107" s="828"/>
      <c r="EK107" s="828"/>
      <c r="EL107" s="829">
        <v>654.79999999999995</v>
      </c>
      <c r="EM107" s="829"/>
      <c r="EN107" s="828"/>
      <c r="EO107" s="829"/>
      <c r="EP107" s="829"/>
      <c r="EQ107" s="829"/>
      <c r="ER107" s="829"/>
      <c r="ES107" s="828"/>
      <c r="ET107" s="829"/>
      <c r="EU107" s="829">
        <v>305</v>
      </c>
      <c r="EV107" s="828"/>
      <c r="EW107" s="828">
        <v>267.19</v>
      </c>
      <c r="EX107" s="828">
        <v>22.78</v>
      </c>
      <c r="EY107" s="828"/>
      <c r="EZ107" s="831">
        <f t="shared" si="1"/>
        <v>77816.850000000006</v>
      </c>
    </row>
    <row r="108" spans="1:156" x14ac:dyDescent="0.25">
      <c r="A108">
        <v>104</v>
      </c>
      <c r="B108" s="826">
        <v>44199</v>
      </c>
      <c r="C108" s="877"/>
      <c r="D108" s="829"/>
      <c r="E108" s="829"/>
      <c r="F108" s="829"/>
      <c r="G108" s="829"/>
      <c r="H108" s="829"/>
      <c r="I108" s="829">
        <v>933.07</v>
      </c>
      <c r="J108" s="829">
        <v>1621.69</v>
      </c>
      <c r="K108" s="829"/>
      <c r="L108" s="829"/>
      <c r="M108" s="829"/>
      <c r="N108" s="829">
        <v>125.55</v>
      </c>
      <c r="O108" s="829"/>
      <c r="P108" s="829"/>
      <c r="Q108" s="829">
        <v>1879.5</v>
      </c>
      <c r="R108" s="829"/>
      <c r="S108" s="829"/>
      <c r="T108" s="829"/>
      <c r="U108" s="829"/>
      <c r="V108" s="829"/>
      <c r="W108" s="829">
        <v>270.83</v>
      </c>
      <c r="X108" s="829"/>
      <c r="Y108" s="829"/>
      <c r="Z108" s="829"/>
      <c r="AA108" s="829"/>
      <c r="AB108" s="829"/>
      <c r="AC108" s="829">
        <v>2001.61</v>
      </c>
      <c r="AD108" s="829">
        <v>367.8</v>
      </c>
      <c r="AE108" s="829">
        <v>202</v>
      </c>
      <c r="AF108" s="829">
        <v>145.43</v>
      </c>
      <c r="AG108" s="829"/>
      <c r="AH108" s="829"/>
      <c r="AI108" s="829">
        <v>50</v>
      </c>
      <c r="AJ108" s="829">
        <v>306</v>
      </c>
      <c r="AK108" s="829"/>
      <c r="AL108" s="829">
        <v>554.1</v>
      </c>
      <c r="AM108" s="829"/>
      <c r="AN108" s="829"/>
      <c r="AO108" s="829">
        <v>150</v>
      </c>
      <c r="AP108" s="829"/>
      <c r="AQ108" s="829"/>
      <c r="AR108" s="829"/>
      <c r="AS108" s="829"/>
      <c r="AT108" s="829"/>
      <c r="AU108" s="829"/>
      <c r="AV108" s="829">
        <v>65.72</v>
      </c>
      <c r="AW108" s="829">
        <v>773.5</v>
      </c>
      <c r="AX108" s="829"/>
      <c r="AY108" s="829"/>
      <c r="AZ108" s="829"/>
      <c r="BA108" s="829">
        <v>20.25</v>
      </c>
      <c r="BB108" s="829"/>
      <c r="BC108" s="829"/>
      <c r="BD108" s="829">
        <v>805.78</v>
      </c>
      <c r="BE108" s="829"/>
      <c r="BF108" s="829"/>
      <c r="BG108" s="829"/>
      <c r="BH108" s="829"/>
      <c r="BI108" s="829"/>
      <c r="BJ108" s="829"/>
      <c r="BK108" s="829"/>
      <c r="BL108" s="829">
        <v>432.85</v>
      </c>
      <c r="BM108" s="829">
        <v>1842.99</v>
      </c>
      <c r="BN108" s="829">
        <v>27</v>
      </c>
      <c r="BO108" s="829">
        <v>8.4499999999999993</v>
      </c>
      <c r="BP108" s="829"/>
      <c r="BQ108" s="829"/>
      <c r="BR108" s="829">
        <v>277.5</v>
      </c>
      <c r="BS108" s="829"/>
      <c r="BT108" s="829"/>
      <c r="BU108" s="829"/>
      <c r="BV108" s="829"/>
      <c r="BW108" s="829">
        <v>327.64</v>
      </c>
      <c r="BX108" s="829"/>
      <c r="BY108" s="829"/>
      <c r="BZ108" s="829"/>
      <c r="CA108" s="829"/>
      <c r="CB108" s="829"/>
      <c r="CC108" s="829"/>
      <c r="CD108" s="829">
        <v>536</v>
      </c>
      <c r="CE108" s="829">
        <v>286.81</v>
      </c>
      <c r="CF108" s="829"/>
      <c r="CG108" s="829"/>
      <c r="CH108" s="829">
        <v>11479.69</v>
      </c>
      <c r="CI108" s="829">
        <v>2009.58</v>
      </c>
      <c r="CJ108" s="829">
        <v>810</v>
      </c>
      <c r="CK108" s="829"/>
      <c r="CL108" s="829">
        <v>1630.04</v>
      </c>
      <c r="CM108" s="829">
        <v>111.4</v>
      </c>
      <c r="CN108" s="829"/>
      <c r="CO108" s="829"/>
      <c r="CP108" s="829">
        <v>531</v>
      </c>
      <c r="CQ108" s="829"/>
      <c r="CR108" s="829">
        <v>611.82000000000005</v>
      </c>
      <c r="CS108" s="829">
        <v>658.33</v>
      </c>
      <c r="CT108" s="829">
        <v>72</v>
      </c>
      <c r="CU108" s="829"/>
      <c r="CV108" s="829"/>
      <c r="CW108" s="829"/>
      <c r="CX108" s="829"/>
      <c r="CY108" s="829"/>
      <c r="CZ108" s="829"/>
      <c r="DA108" s="829"/>
      <c r="DB108" s="829"/>
      <c r="DC108" s="829">
        <v>179.3</v>
      </c>
      <c r="DD108" s="829"/>
      <c r="DE108" s="829">
        <v>84.14</v>
      </c>
      <c r="DF108" s="829">
        <v>222.06</v>
      </c>
      <c r="DG108" s="829"/>
      <c r="DH108" s="829"/>
      <c r="DI108" s="829">
        <v>288</v>
      </c>
      <c r="DJ108" s="829"/>
      <c r="DK108" s="829"/>
      <c r="DL108" s="829"/>
      <c r="DM108" s="829"/>
      <c r="DN108" s="829"/>
      <c r="DO108" s="829"/>
      <c r="DP108" s="828">
        <v>53.59</v>
      </c>
      <c r="DQ108" s="829">
        <v>909.53</v>
      </c>
      <c r="DR108" s="829"/>
      <c r="DS108" s="829">
        <v>1194.6199999999999</v>
      </c>
      <c r="DT108" s="829"/>
      <c r="DU108" s="829"/>
      <c r="DV108" s="829"/>
      <c r="DW108" s="829">
        <v>56.15</v>
      </c>
      <c r="DX108" s="829">
        <v>1088.75</v>
      </c>
      <c r="DY108" s="829">
        <v>202.08</v>
      </c>
      <c r="DZ108" s="829"/>
      <c r="EA108" s="829">
        <v>2155.0100000000002</v>
      </c>
      <c r="EB108" s="829"/>
      <c r="EC108" s="829"/>
      <c r="ED108" s="829"/>
      <c r="EE108" s="829">
        <v>531.33000000000004</v>
      </c>
      <c r="EF108" s="829"/>
      <c r="EG108" s="829"/>
      <c r="EH108" s="829"/>
      <c r="EI108" s="829"/>
      <c r="EJ108" s="829"/>
      <c r="EK108" s="829">
        <v>36.25</v>
      </c>
      <c r="EL108" s="829"/>
      <c r="EM108" s="829"/>
      <c r="EN108" s="829"/>
      <c r="EO108" s="829"/>
      <c r="EP108" s="829">
        <v>3290.22</v>
      </c>
      <c r="EQ108" s="829"/>
      <c r="ER108" s="829"/>
      <c r="ES108" s="829"/>
      <c r="ET108" s="829">
        <v>3382.5</v>
      </c>
      <c r="EU108" s="829">
        <v>59.5</v>
      </c>
      <c r="EV108" s="829"/>
      <c r="EW108" s="829"/>
      <c r="EX108" s="829"/>
      <c r="EY108" s="829"/>
      <c r="EZ108" s="831">
        <f t="shared" si="1"/>
        <v>45658.960000000021</v>
      </c>
    </row>
    <row r="109" spans="1:156" x14ac:dyDescent="0.25">
      <c r="A109">
        <v>105</v>
      </c>
      <c r="B109" s="826">
        <v>44298</v>
      </c>
      <c r="C109" s="877"/>
      <c r="D109" s="829"/>
      <c r="E109" s="828"/>
      <c r="F109" s="829"/>
      <c r="G109" s="829"/>
      <c r="H109" s="829">
        <v>359.75</v>
      </c>
      <c r="I109" s="829"/>
      <c r="J109" s="829"/>
      <c r="K109" s="828"/>
      <c r="L109" s="828"/>
      <c r="M109" s="828"/>
      <c r="N109" s="828"/>
      <c r="O109" s="828"/>
      <c r="P109" s="828"/>
      <c r="Q109" s="829"/>
      <c r="R109" s="829"/>
      <c r="S109" s="828"/>
      <c r="T109" s="829"/>
      <c r="U109" s="828"/>
      <c r="V109" s="828"/>
      <c r="W109" s="828"/>
      <c r="X109" s="828"/>
      <c r="Y109" s="828"/>
      <c r="Z109" s="829"/>
      <c r="AA109" s="829"/>
      <c r="AB109" s="828"/>
      <c r="AC109" s="829">
        <v>6.7</v>
      </c>
      <c r="AD109" s="828"/>
      <c r="AE109" s="828"/>
      <c r="AF109" s="828"/>
      <c r="AG109" s="829"/>
      <c r="AH109" s="828"/>
      <c r="AI109" s="828"/>
      <c r="AJ109" s="828"/>
      <c r="AK109" s="828">
        <v>488</v>
      </c>
      <c r="AL109" s="829"/>
      <c r="AM109" s="829"/>
      <c r="AN109" s="828"/>
      <c r="AO109" s="828"/>
      <c r="AP109" s="828"/>
      <c r="AQ109" s="828"/>
      <c r="AR109" s="828"/>
      <c r="AS109" s="828"/>
      <c r="AT109" s="829"/>
      <c r="AU109" s="829"/>
      <c r="AV109" s="828"/>
      <c r="AW109" s="828"/>
      <c r="AX109" s="828"/>
      <c r="AY109" s="828"/>
      <c r="AZ109" s="829"/>
      <c r="BA109" s="828"/>
      <c r="BB109" s="828"/>
      <c r="BC109" s="828"/>
      <c r="BD109" s="828"/>
      <c r="BE109" s="829"/>
      <c r="BF109" s="828"/>
      <c r="BG109" s="829"/>
      <c r="BH109" s="829"/>
      <c r="BI109" s="828"/>
      <c r="BJ109" s="828"/>
      <c r="BK109" s="828">
        <v>19.170000000000002</v>
      </c>
      <c r="BL109" s="829"/>
      <c r="BM109" s="828"/>
      <c r="BN109" s="829"/>
      <c r="BO109" s="828"/>
      <c r="BP109" s="828"/>
      <c r="BQ109" s="829"/>
      <c r="BR109" s="828"/>
      <c r="BS109" s="828"/>
      <c r="BT109" s="828"/>
      <c r="BU109" s="829"/>
      <c r="BV109" s="829"/>
      <c r="BW109" s="829"/>
      <c r="BX109" s="828"/>
      <c r="BY109" s="828"/>
      <c r="BZ109" s="828"/>
      <c r="CA109" s="828"/>
      <c r="CB109" s="828"/>
      <c r="CC109" s="828"/>
      <c r="CD109" s="828"/>
      <c r="CE109" s="828"/>
      <c r="CF109" s="828"/>
      <c r="CG109" s="828"/>
      <c r="CH109" s="828"/>
      <c r="CI109" s="828"/>
      <c r="CJ109" s="828"/>
      <c r="CK109" s="828"/>
      <c r="CL109" s="828"/>
      <c r="CM109" s="828"/>
      <c r="CN109" s="828"/>
      <c r="CO109" s="828"/>
      <c r="CP109" s="828"/>
      <c r="CQ109" s="828"/>
      <c r="CR109" s="828"/>
      <c r="CS109" s="828"/>
      <c r="CT109" s="828"/>
      <c r="CU109" s="828"/>
      <c r="CV109" s="828"/>
      <c r="CW109" s="828"/>
      <c r="CX109" s="828"/>
      <c r="CY109" s="828"/>
      <c r="CZ109" s="828"/>
      <c r="DA109" s="828"/>
      <c r="DB109" s="828"/>
      <c r="DC109" s="828"/>
      <c r="DD109" s="828"/>
      <c r="DE109" s="828"/>
      <c r="DF109" s="828"/>
      <c r="DG109" s="828"/>
      <c r="DH109" s="828"/>
      <c r="DI109" s="828"/>
      <c r="DJ109" s="828"/>
      <c r="DK109" s="828"/>
      <c r="DL109" s="828"/>
      <c r="DM109" s="828"/>
      <c r="DN109" s="828"/>
      <c r="DO109" s="829"/>
      <c r="DP109" s="828"/>
      <c r="DQ109" s="829">
        <v>40.58</v>
      </c>
      <c r="DR109" s="828"/>
      <c r="DS109" s="828"/>
      <c r="DT109" s="829"/>
      <c r="DU109" s="828"/>
      <c r="DV109" s="829"/>
      <c r="DW109" s="829"/>
      <c r="DX109" s="829"/>
      <c r="DY109" s="829"/>
      <c r="DZ109" s="829"/>
      <c r="EA109" s="828"/>
      <c r="EB109" s="829"/>
      <c r="EC109" s="829"/>
      <c r="ED109" s="829"/>
      <c r="EE109" s="829"/>
      <c r="EF109" s="828"/>
      <c r="EG109" s="828"/>
      <c r="EH109" s="828"/>
      <c r="EI109" s="828"/>
      <c r="EJ109" s="828"/>
      <c r="EK109" s="828"/>
      <c r="EL109" s="829"/>
      <c r="EM109" s="829"/>
      <c r="EN109" s="828"/>
      <c r="EO109" s="828"/>
      <c r="EP109" s="828"/>
      <c r="EQ109" s="829"/>
      <c r="ER109" s="829"/>
      <c r="ES109" s="828"/>
      <c r="ET109" s="829"/>
      <c r="EU109" s="829"/>
      <c r="EV109" s="828"/>
      <c r="EW109" s="828"/>
      <c r="EX109" s="828"/>
      <c r="EY109" s="828"/>
      <c r="EZ109" s="831">
        <f t="shared" si="1"/>
        <v>914.2</v>
      </c>
    </row>
    <row r="110" spans="1:156" x14ac:dyDescent="0.25">
      <c r="A110">
        <v>106</v>
      </c>
      <c r="B110" s="826">
        <v>45199</v>
      </c>
      <c r="C110" s="877"/>
      <c r="D110" s="828">
        <v>209</v>
      </c>
      <c r="E110" s="829"/>
      <c r="F110" s="829"/>
      <c r="G110" s="828"/>
      <c r="H110" s="829">
        <v>-153.05000000000001</v>
      </c>
      <c r="I110" s="829">
        <v>1884.77</v>
      </c>
      <c r="J110" s="829">
        <v>8993.4500000000007</v>
      </c>
      <c r="K110" s="828">
        <v>239.95</v>
      </c>
      <c r="L110" s="829"/>
      <c r="M110" s="828">
        <v>476.88</v>
      </c>
      <c r="N110" s="829"/>
      <c r="O110" s="829">
        <v>1486.08</v>
      </c>
      <c r="P110" s="828"/>
      <c r="Q110" s="829">
        <v>495.98</v>
      </c>
      <c r="R110" s="829"/>
      <c r="S110" s="828"/>
      <c r="T110" s="829"/>
      <c r="U110" s="829">
        <v>142.49</v>
      </c>
      <c r="V110" s="828">
        <v>483.74</v>
      </c>
      <c r="W110" s="828">
        <v>256.2</v>
      </c>
      <c r="X110" s="829"/>
      <c r="Y110" s="829"/>
      <c r="Z110" s="829"/>
      <c r="AA110" s="829"/>
      <c r="AB110" s="829">
        <v>1006.35</v>
      </c>
      <c r="AC110" s="828">
        <v>8123.04</v>
      </c>
      <c r="AD110" s="828">
        <v>318</v>
      </c>
      <c r="AE110" s="828">
        <v>199.99</v>
      </c>
      <c r="AF110" s="829">
        <v>10215.299999999999</v>
      </c>
      <c r="AG110" s="829">
        <v>278.77</v>
      </c>
      <c r="AH110" s="829">
        <v>1825.07</v>
      </c>
      <c r="AI110" s="829">
        <v>132.47999999999999</v>
      </c>
      <c r="AJ110" s="828">
        <v>2200.33</v>
      </c>
      <c r="AK110" s="828">
        <v>840</v>
      </c>
      <c r="AL110" s="829">
        <v>18670.78</v>
      </c>
      <c r="AM110" s="887"/>
      <c r="AN110" s="829">
        <v>320</v>
      </c>
      <c r="AO110" s="829"/>
      <c r="AP110" s="829"/>
      <c r="AQ110" s="828">
        <v>7749.25</v>
      </c>
      <c r="AR110" s="829">
        <v>2593.4499999999998</v>
      </c>
      <c r="AS110" s="829">
        <v>1648</v>
      </c>
      <c r="AT110" s="829"/>
      <c r="AU110" s="828">
        <v>692.49</v>
      </c>
      <c r="AV110" s="828">
        <v>723.51</v>
      </c>
      <c r="AW110" s="829">
        <v>49.82</v>
      </c>
      <c r="AX110" s="828"/>
      <c r="AY110" s="828">
        <v>651.74</v>
      </c>
      <c r="AZ110" s="828">
        <v>137</v>
      </c>
      <c r="BA110" s="829">
        <v>224.92</v>
      </c>
      <c r="BB110" s="829">
        <v>649.08000000000004</v>
      </c>
      <c r="BC110" s="829"/>
      <c r="BD110" s="829">
        <v>812.05</v>
      </c>
      <c r="BE110" s="829">
        <v>999.33</v>
      </c>
      <c r="BF110" s="829">
        <v>6833</v>
      </c>
      <c r="BG110" s="828">
        <v>0</v>
      </c>
      <c r="BH110" s="828">
        <v>347.75</v>
      </c>
      <c r="BI110" s="829"/>
      <c r="BJ110" s="829">
        <v>400</v>
      </c>
      <c r="BK110" s="828">
        <v>58.33</v>
      </c>
      <c r="BL110" s="829">
        <v>153</v>
      </c>
      <c r="BM110" s="828">
        <v>213.32</v>
      </c>
      <c r="BN110" s="829">
        <v>129.77000000000001</v>
      </c>
      <c r="BO110" s="829">
        <v>115.64</v>
      </c>
      <c r="BP110" s="829">
        <v>4936.55</v>
      </c>
      <c r="BQ110" s="829">
        <v>5219.05</v>
      </c>
      <c r="BR110" s="828"/>
      <c r="BS110" s="828"/>
      <c r="BT110" s="828">
        <v>8064.06</v>
      </c>
      <c r="BU110" s="829">
        <v>789</v>
      </c>
      <c r="BV110" s="828">
        <v>133.32</v>
      </c>
      <c r="BW110" s="829">
        <v>5773.59</v>
      </c>
      <c r="BX110" s="829">
        <v>686.07</v>
      </c>
      <c r="BY110" s="828"/>
      <c r="BZ110" s="829">
        <v>1843.53</v>
      </c>
      <c r="CA110" s="828"/>
      <c r="CB110" s="829">
        <v>2158.86</v>
      </c>
      <c r="CC110" s="829">
        <v>1150.96</v>
      </c>
      <c r="CD110" s="829">
        <v>969.27</v>
      </c>
      <c r="CE110" s="828">
        <v>167</v>
      </c>
      <c r="CF110" s="829"/>
      <c r="CG110" s="828"/>
      <c r="CH110" s="828"/>
      <c r="CI110" s="828">
        <v>318</v>
      </c>
      <c r="CJ110" s="828"/>
      <c r="CK110" s="829">
        <v>214.05</v>
      </c>
      <c r="CL110" s="829">
        <v>5115.6099999999997</v>
      </c>
      <c r="CM110" s="828"/>
      <c r="CN110" s="829">
        <v>1217.6500000000001</v>
      </c>
      <c r="CO110" s="829">
        <v>3871.49</v>
      </c>
      <c r="CP110" s="828">
        <v>254.22</v>
      </c>
      <c r="CQ110" s="828"/>
      <c r="CR110" s="828">
        <v>574.11</v>
      </c>
      <c r="CS110" s="828">
        <v>1976.33</v>
      </c>
      <c r="CT110" s="828">
        <v>3676.56</v>
      </c>
      <c r="CU110" s="829">
        <v>1550.81</v>
      </c>
      <c r="CV110" s="829"/>
      <c r="CW110" s="829"/>
      <c r="CX110" s="828">
        <v>2061.2399999999998</v>
      </c>
      <c r="CY110" s="828"/>
      <c r="CZ110" s="829">
        <v>734</v>
      </c>
      <c r="DA110" s="828">
        <v>4412.7700000000004</v>
      </c>
      <c r="DB110" s="829"/>
      <c r="DC110" s="828">
        <v>200.28</v>
      </c>
      <c r="DD110" s="829">
        <v>8636.7199999999993</v>
      </c>
      <c r="DE110" s="828"/>
      <c r="DF110" s="828">
        <v>4069.92</v>
      </c>
      <c r="DG110" s="829"/>
      <c r="DH110" s="829"/>
      <c r="DI110" s="829">
        <v>4676.6099999999997</v>
      </c>
      <c r="DJ110" s="828">
        <v>11155.39</v>
      </c>
      <c r="DK110" s="829">
        <v>34.1</v>
      </c>
      <c r="DL110" s="829"/>
      <c r="DM110" s="829">
        <v>1212.83</v>
      </c>
      <c r="DN110" s="829"/>
      <c r="DO110" s="828"/>
      <c r="DP110" s="828">
        <v>32462.720000000001</v>
      </c>
      <c r="DQ110" s="829">
        <v>2658.44</v>
      </c>
      <c r="DR110" s="828"/>
      <c r="DS110" s="829">
        <v>1853.25</v>
      </c>
      <c r="DT110" s="829">
        <v>20294.25</v>
      </c>
      <c r="DU110" s="828"/>
      <c r="DV110" s="829">
        <v>2140.31</v>
      </c>
      <c r="DW110" s="829">
        <v>1386.34</v>
      </c>
      <c r="DX110" s="829">
        <v>69218.47</v>
      </c>
      <c r="DY110" s="828">
        <v>924.6</v>
      </c>
      <c r="DZ110" s="828"/>
      <c r="EA110" s="828">
        <v>19375.84</v>
      </c>
      <c r="EB110" s="829"/>
      <c r="EC110" s="828"/>
      <c r="ED110" s="829"/>
      <c r="EE110" s="829">
        <v>38900.17</v>
      </c>
      <c r="EF110" s="828">
        <v>1364.79</v>
      </c>
      <c r="EG110" s="829">
        <v>3713.64</v>
      </c>
      <c r="EH110" s="829"/>
      <c r="EI110" s="828">
        <v>144.94</v>
      </c>
      <c r="EJ110" s="829"/>
      <c r="EK110" s="829"/>
      <c r="EL110" s="829">
        <v>530.20000000000005</v>
      </c>
      <c r="EM110" s="829">
        <v>8353.9599999999991</v>
      </c>
      <c r="EN110" s="828"/>
      <c r="EO110" s="828"/>
      <c r="EP110" s="829">
        <v>331.83</v>
      </c>
      <c r="EQ110" s="829"/>
      <c r="ER110" s="829"/>
      <c r="ES110" s="829"/>
      <c r="ET110" s="829">
        <v>8.32</v>
      </c>
      <c r="EU110" s="829">
        <v>1613.89</v>
      </c>
      <c r="EV110" s="829">
        <v>233.9</v>
      </c>
      <c r="EW110" s="829">
        <v>421.65</v>
      </c>
      <c r="EX110" s="828">
        <v>9351.8799999999992</v>
      </c>
      <c r="EY110" s="828"/>
      <c r="EZ110" s="831">
        <f t="shared" si="1"/>
        <v>386964.39000000013</v>
      </c>
    </row>
    <row r="111" spans="1:156" x14ac:dyDescent="0.25">
      <c r="A111">
        <v>107</v>
      </c>
      <c r="B111" s="826">
        <v>45299</v>
      </c>
      <c r="C111" s="877"/>
      <c r="D111" s="829"/>
      <c r="E111" s="829"/>
      <c r="F111" s="828"/>
      <c r="G111" s="829"/>
      <c r="H111" s="829"/>
      <c r="I111" s="829"/>
      <c r="J111" s="829"/>
      <c r="K111" s="829"/>
      <c r="L111" s="829"/>
      <c r="M111" s="829"/>
      <c r="N111" s="828"/>
      <c r="O111" s="828"/>
      <c r="P111" s="829"/>
      <c r="Q111" s="829"/>
      <c r="R111" s="829"/>
      <c r="S111" s="829"/>
      <c r="T111" s="829"/>
      <c r="U111" s="829"/>
      <c r="V111" s="829"/>
      <c r="W111" s="829"/>
      <c r="X111" s="829"/>
      <c r="Y111" s="829"/>
      <c r="Z111" s="829"/>
      <c r="AA111" s="829"/>
      <c r="AB111" s="829"/>
      <c r="AC111" s="828"/>
      <c r="AD111" s="829"/>
      <c r="AE111" s="828"/>
      <c r="AF111" s="828"/>
      <c r="AG111" s="828"/>
      <c r="AH111" s="829"/>
      <c r="AI111" s="829"/>
      <c r="AJ111" s="828"/>
      <c r="AK111" s="828"/>
      <c r="AL111" s="829"/>
      <c r="AM111" s="829"/>
      <c r="AN111" s="829"/>
      <c r="AO111" s="829"/>
      <c r="AP111" s="829"/>
      <c r="AQ111" s="828"/>
      <c r="AR111" s="829"/>
      <c r="AS111" s="828"/>
      <c r="AT111" s="829"/>
      <c r="AU111" s="829"/>
      <c r="AV111" s="828"/>
      <c r="AW111" s="829"/>
      <c r="AX111" s="828"/>
      <c r="AY111" s="829"/>
      <c r="AZ111" s="828"/>
      <c r="BA111" s="829"/>
      <c r="BB111" s="828"/>
      <c r="BC111" s="829"/>
      <c r="BD111" s="829"/>
      <c r="BE111" s="829"/>
      <c r="BF111" s="829"/>
      <c r="BG111" s="828"/>
      <c r="BH111" s="829"/>
      <c r="BI111" s="829"/>
      <c r="BJ111" s="828"/>
      <c r="BK111" s="828"/>
      <c r="BL111" s="828"/>
      <c r="BM111" s="828"/>
      <c r="BN111" s="829"/>
      <c r="BO111" s="829"/>
      <c r="BP111" s="828"/>
      <c r="BQ111" s="829"/>
      <c r="BR111" s="829"/>
      <c r="BS111" s="828"/>
      <c r="BT111" s="829"/>
      <c r="BU111" s="829"/>
      <c r="BV111" s="829"/>
      <c r="BW111" s="829"/>
      <c r="BX111" s="829"/>
      <c r="BY111" s="887"/>
      <c r="BZ111" s="829"/>
      <c r="CA111" s="828"/>
      <c r="CB111" s="828"/>
      <c r="CC111" s="829"/>
      <c r="CD111" s="828"/>
      <c r="CE111" s="828"/>
      <c r="CF111" s="829"/>
      <c r="CG111" s="828"/>
      <c r="CH111" s="828"/>
      <c r="CI111" s="829"/>
      <c r="CJ111" s="828"/>
      <c r="CK111" s="829"/>
      <c r="CL111" s="829"/>
      <c r="CM111" s="829"/>
      <c r="CN111" s="829"/>
      <c r="CO111" s="829"/>
      <c r="CP111" s="829"/>
      <c r="CQ111" s="829"/>
      <c r="CR111" s="829"/>
      <c r="CS111" s="829"/>
      <c r="CT111" s="828"/>
      <c r="CU111" s="829"/>
      <c r="CV111" s="829"/>
      <c r="CW111" s="828"/>
      <c r="CX111" s="828"/>
      <c r="CY111" s="828"/>
      <c r="CZ111" s="829"/>
      <c r="DA111" s="828"/>
      <c r="DB111" s="829"/>
      <c r="DC111" s="828"/>
      <c r="DD111" s="828"/>
      <c r="DE111" s="829"/>
      <c r="DF111" s="828"/>
      <c r="DG111" s="829"/>
      <c r="DH111" s="828"/>
      <c r="DI111" s="829"/>
      <c r="DJ111" s="828"/>
      <c r="DK111" s="829"/>
      <c r="DL111" s="829"/>
      <c r="DM111" s="829"/>
      <c r="DN111" s="828"/>
      <c r="DO111" s="829"/>
      <c r="DP111" s="829"/>
      <c r="DQ111" s="829"/>
      <c r="DR111" s="829">
        <v>9.44</v>
      </c>
      <c r="DS111" s="828"/>
      <c r="DT111" s="829"/>
      <c r="DU111" s="829"/>
      <c r="DV111" s="829"/>
      <c r="DW111" s="829"/>
      <c r="DX111" s="829"/>
      <c r="DY111" s="828"/>
      <c r="DZ111" s="828"/>
      <c r="EA111" s="828"/>
      <c r="EB111" s="829"/>
      <c r="EC111" s="828"/>
      <c r="ED111" s="829"/>
      <c r="EE111" s="829"/>
      <c r="EF111" s="828"/>
      <c r="EG111" s="829"/>
      <c r="EH111" s="829"/>
      <c r="EI111" s="829"/>
      <c r="EJ111" s="828">
        <v>155.66</v>
      </c>
      <c r="EK111" s="828">
        <v>1281.94</v>
      </c>
      <c r="EL111" s="829"/>
      <c r="EM111" s="829"/>
      <c r="EN111" s="829"/>
      <c r="EO111" s="829"/>
      <c r="EP111" s="829"/>
      <c r="EQ111" s="829">
        <v>1022.2</v>
      </c>
      <c r="ER111" s="829"/>
      <c r="ES111" s="829"/>
      <c r="ET111" s="829">
        <v>17.739999999999998</v>
      </c>
      <c r="EU111" s="829"/>
      <c r="EV111" s="828"/>
      <c r="EW111" s="829"/>
      <c r="EX111" s="829"/>
      <c r="EY111" s="829"/>
      <c r="EZ111" s="831">
        <f t="shared" si="1"/>
        <v>2486.9799999999996</v>
      </c>
    </row>
    <row r="112" spans="1:156" x14ac:dyDescent="0.25">
      <c r="A112">
        <v>108</v>
      </c>
      <c r="B112" s="826">
        <v>45398</v>
      </c>
      <c r="C112" s="877"/>
      <c r="D112" s="829">
        <v>1608.46</v>
      </c>
      <c r="E112" s="829"/>
      <c r="F112" s="828">
        <v>779.81</v>
      </c>
      <c r="G112" s="829">
        <v>946.63</v>
      </c>
      <c r="H112" s="828">
        <v>1464.62</v>
      </c>
      <c r="I112" s="829">
        <v>6243.76</v>
      </c>
      <c r="J112" s="828">
        <v>351.77</v>
      </c>
      <c r="K112" s="829">
        <v>7212.88</v>
      </c>
      <c r="L112" s="829">
        <v>14276.2</v>
      </c>
      <c r="M112" s="828">
        <v>454.22</v>
      </c>
      <c r="N112" s="829"/>
      <c r="O112" s="829">
        <v>10712.44</v>
      </c>
      <c r="P112" s="829"/>
      <c r="Q112" s="828">
        <v>526.42999999999995</v>
      </c>
      <c r="R112" s="829"/>
      <c r="S112" s="829"/>
      <c r="T112" s="829">
        <v>15505.41</v>
      </c>
      <c r="U112" s="828">
        <v>9246.48</v>
      </c>
      <c r="V112" s="828"/>
      <c r="W112" s="829">
        <v>4966.0600000000004</v>
      </c>
      <c r="X112" s="829"/>
      <c r="Y112" s="828">
        <v>2625.44</v>
      </c>
      <c r="Z112" s="887"/>
      <c r="AA112" s="829"/>
      <c r="AB112" s="829">
        <v>271.94</v>
      </c>
      <c r="AC112" s="828">
        <v>4870.46</v>
      </c>
      <c r="AD112" s="828">
        <v>9802.16</v>
      </c>
      <c r="AE112" s="828">
        <v>10441.06</v>
      </c>
      <c r="AF112" s="828">
        <v>2349.5700000000002</v>
      </c>
      <c r="AG112" s="829"/>
      <c r="AH112" s="829">
        <v>2323.31</v>
      </c>
      <c r="AI112" s="829">
        <v>7109.67</v>
      </c>
      <c r="AJ112" s="829">
        <v>13217.24</v>
      </c>
      <c r="AK112" s="829">
        <v>2468.4</v>
      </c>
      <c r="AL112" s="828">
        <v>736.46</v>
      </c>
      <c r="AM112" s="829">
        <v>7705.36</v>
      </c>
      <c r="AN112" s="828">
        <v>118.3</v>
      </c>
      <c r="AO112" s="829">
        <v>898.53</v>
      </c>
      <c r="AP112" s="829">
        <v>3504.53</v>
      </c>
      <c r="AQ112" s="828">
        <v>5257.9</v>
      </c>
      <c r="AR112" s="828">
        <v>978.05</v>
      </c>
      <c r="AS112" s="829"/>
      <c r="AT112" s="829">
        <v>12877.53</v>
      </c>
      <c r="AU112" s="829">
        <v>316.7</v>
      </c>
      <c r="AV112" s="828">
        <v>474.79</v>
      </c>
      <c r="AW112" s="828">
        <v>11477.68</v>
      </c>
      <c r="AX112" s="829">
        <v>1303.77</v>
      </c>
      <c r="AY112" s="828">
        <v>7867.5</v>
      </c>
      <c r="AZ112" s="828">
        <v>18960.099999999999</v>
      </c>
      <c r="BA112" s="828">
        <v>1717.08</v>
      </c>
      <c r="BB112" s="829"/>
      <c r="BC112" s="829">
        <v>14272.73</v>
      </c>
      <c r="BD112" s="828">
        <v>6709.03</v>
      </c>
      <c r="BE112" s="828">
        <v>243.12</v>
      </c>
      <c r="BF112" s="829">
        <v>26493.06</v>
      </c>
      <c r="BG112" s="828"/>
      <c r="BH112" s="828">
        <v>5192.55</v>
      </c>
      <c r="BI112" s="829">
        <v>9239.2000000000007</v>
      </c>
      <c r="BJ112" s="829">
        <v>12340.22</v>
      </c>
      <c r="BK112" s="828">
        <v>2649.89</v>
      </c>
      <c r="BL112" s="828">
        <v>32921.1</v>
      </c>
      <c r="BM112" s="828">
        <v>1470.17</v>
      </c>
      <c r="BN112" s="829">
        <v>1466.87</v>
      </c>
      <c r="BO112" s="829">
        <v>14291.58</v>
      </c>
      <c r="BP112" s="828">
        <v>5323.69</v>
      </c>
      <c r="BQ112" s="828">
        <v>12702.12</v>
      </c>
      <c r="BR112" s="828">
        <v>21503.72</v>
      </c>
      <c r="BS112" s="828">
        <v>9515.8700000000008</v>
      </c>
      <c r="BT112" s="829">
        <v>7963.26</v>
      </c>
      <c r="BU112" s="829">
        <v>738.81</v>
      </c>
      <c r="BV112" s="829">
        <v>2161.41</v>
      </c>
      <c r="BW112" s="828"/>
      <c r="BX112" s="829">
        <v>10728.73</v>
      </c>
      <c r="BY112" s="829">
        <v>9782.23</v>
      </c>
      <c r="BZ112" s="829">
        <v>669.4</v>
      </c>
      <c r="CA112" s="829">
        <v>6927.04</v>
      </c>
      <c r="CB112" s="829">
        <v>18761.22</v>
      </c>
      <c r="CC112" s="829">
        <v>296.83</v>
      </c>
      <c r="CD112" s="829">
        <v>3903.37</v>
      </c>
      <c r="CE112" s="828">
        <v>8321.31</v>
      </c>
      <c r="CF112" s="829">
        <v>13717.06</v>
      </c>
      <c r="CG112" s="829">
        <v>1039.33</v>
      </c>
      <c r="CH112" s="828"/>
      <c r="CI112" s="828">
        <v>38667.019999999997</v>
      </c>
      <c r="CJ112" s="828">
        <v>14515.25</v>
      </c>
      <c r="CK112" s="828">
        <v>11697.09</v>
      </c>
      <c r="CL112" s="828">
        <v>8777.08</v>
      </c>
      <c r="CM112" s="829">
        <v>19196.990000000002</v>
      </c>
      <c r="CN112" s="829">
        <v>7905.91</v>
      </c>
      <c r="CO112" s="829">
        <v>9865.7000000000007</v>
      </c>
      <c r="CP112" s="828">
        <v>10662.33</v>
      </c>
      <c r="CQ112" s="828">
        <v>80.430000000000007</v>
      </c>
      <c r="CR112" s="828">
        <v>6481.11</v>
      </c>
      <c r="CS112" s="828">
        <v>342.56</v>
      </c>
      <c r="CT112" s="829"/>
      <c r="CU112" s="828">
        <v>15652.37</v>
      </c>
      <c r="CV112" s="828">
        <v>11007.65</v>
      </c>
      <c r="CW112" s="828">
        <v>5807.76</v>
      </c>
      <c r="CX112" s="829">
        <v>4759.84</v>
      </c>
      <c r="CY112" s="829"/>
      <c r="CZ112" s="829">
        <v>16312.22</v>
      </c>
      <c r="DA112" s="829">
        <v>6560.26</v>
      </c>
      <c r="DB112" s="829">
        <v>4380.41</v>
      </c>
      <c r="DC112" s="828">
        <v>14244.85</v>
      </c>
      <c r="DD112" s="828">
        <v>7699.96</v>
      </c>
      <c r="DE112" s="829">
        <v>273.33</v>
      </c>
      <c r="DF112" s="828">
        <v>2487.04</v>
      </c>
      <c r="DG112" s="829">
        <v>4265.9399999999996</v>
      </c>
      <c r="DH112" s="829"/>
      <c r="DI112" s="829">
        <v>1163.18</v>
      </c>
      <c r="DJ112" s="828"/>
      <c r="DK112" s="829"/>
      <c r="DL112" s="829"/>
      <c r="DM112" s="829">
        <v>7225.16</v>
      </c>
      <c r="DN112" s="829"/>
      <c r="DO112" s="828">
        <v>55846</v>
      </c>
      <c r="DP112" s="829">
        <v>35985.69</v>
      </c>
      <c r="DQ112" s="828"/>
      <c r="DR112" s="828"/>
      <c r="DS112" s="828">
        <v>10.81</v>
      </c>
      <c r="DT112" s="829">
        <v>324.83</v>
      </c>
      <c r="DU112" s="829"/>
      <c r="DV112" s="829"/>
      <c r="DW112" s="829">
        <v>98770.62</v>
      </c>
      <c r="DX112" s="829">
        <v>904.01</v>
      </c>
      <c r="DY112" s="828"/>
      <c r="DZ112" s="828"/>
      <c r="EA112" s="828"/>
      <c r="EB112" s="829"/>
      <c r="EC112" s="828"/>
      <c r="ED112" s="829"/>
      <c r="EE112" s="829">
        <v>4980.22</v>
      </c>
      <c r="EF112" s="829">
        <v>2249.17</v>
      </c>
      <c r="EG112" s="828">
        <v>3867.1</v>
      </c>
      <c r="EH112" s="829">
        <v>1555.35</v>
      </c>
      <c r="EI112" s="828">
        <v>4521.53</v>
      </c>
      <c r="EJ112" s="829"/>
      <c r="EK112" s="829"/>
      <c r="EL112" s="829">
        <v>8217.93</v>
      </c>
      <c r="EM112" s="829"/>
      <c r="EN112" s="829"/>
      <c r="EO112" s="829"/>
      <c r="EP112" s="829">
        <v>425.86</v>
      </c>
      <c r="EQ112" s="829"/>
      <c r="ER112" s="829"/>
      <c r="ES112" s="828"/>
      <c r="ET112" s="829">
        <v>4028.55</v>
      </c>
      <c r="EU112" s="829">
        <v>10979.23</v>
      </c>
      <c r="EV112" s="829">
        <v>6350.84</v>
      </c>
      <c r="EW112" s="829">
        <v>1549.78</v>
      </c>
      <c r="EX112" s="829">
        <v>1486.45</v>
      </c>
      <c r="EY112" s="829"/>
      <c r="EZ112" s="831">
        <f t="shared" si="1"/>
        <v>937399.0299999998</v>
      </c>
    </row>
    <row r="113" spans="1:156" x14ac:dyDescent="0.25">
      <c r="A113">
        <v>109</v>
      </c>
      <c r="B113" s="826">
        <v>45399</v>
      </c>
      <c r="C113" s="877"/>
      <c r="D113" s="829"/>
      <c r="E113" s="829">
        <v>2788.75</v>
      </c>
      <c r="F113" s="829"/>
      <c r="G113" s="829"/>
      <c r="H113" s="828"/>
      <c r="I113" s="829"/>
      <c r="J113" s="829"/>
      <c r="K113" s="829">
        <v>457.2</v>
      </c>
      <c r="L113" s="829"/>
      <c r="M113" s="828"/>
      <c r="N113" s="829"/>
      <c r="O113" s="829">
        <v>564</v>
      </c>
      <c r="P113" s="829"/>
      <c r="Q113" s="829"/>
      <c r="R113" s="829">
        <v>12449.65</v>
      </c>
      <c r="S113" s="829">
        <v>317.31</v>
      </c>
      <c r="T113" s="829"/>
      <c r="U113" s="829">
        <v>588.38</v>
      </c>
      <c r="V113" s="829">
        <v>31.5</v>
      </c>
      <c r="W113" s="829"/>
      <c r="X113" s="829"/>
      <c r="Y113" s="829"/>
      <c r="Z113" s="829"/>
      <c r="AA113" s="829">
        <v>451.53</v>
      </c>
      <c r="AB113" s="829">
        <v>1465.88</v>
      </c>
      <c r="AC113" s="829">
        <v>489.94</v>
      </c>
      <c r="AD113" s="829">
        <v>8389.9500000000007</v>
      </c>
      <c r="AE113" s="829"/>
      <c r="AF113" s="829">
        <v>170</v>
      </c>
      <c r="AG113" s="829"/>
      <c r="AH113" s="829">
        <v>477.36</v>
      </c>
      <c r="AI113" s="829"/>
      <c r="AJ113" s="829"/>
      <c r="AK113" s="829">
        <v>6371.42</v>
      </c>
      <c r="AL113" s="829"/>
      <c r="AM113" s="829">
        <v>3643.42</v>
      </c>
      <c r="AN113" s="829">
        <v>78.97</v>
      </c>
      <c r="AO113" s="829">
        <v>188</v>
      </c>
      <c r="AP113" s="829"/>
      <c r="AQ113" s="829">
        <v>2907.2</v>
      </c>
      <c r="AR113" s="829">
        <v>7783.84</v>
      </c>
      <c r="AS113" s="829">
        <v>88</v>
      </c>
      <c r="AT113" s="829">
        <v>952.51</v>
      </c>
      <c r="AU113" s="829">
        <v>1181.49</v>
      </c>
      <c r="AV113" s="829">
        <v>58.24</v>
      </c>
      <c r="AW113" s="829">
        <v>1961.16</v>
      </c>
      <c r="AX113" s="829">
        <v>-623.04999999999995</v>
      </c>
      <c r="AY113" s="829">
        <v>53.38</v>
      </c>
      <c r="AZ113" s="829">
        <v>112.4</v>
      </c>
      <c r="BA113" s="829">
        <v>302.77999999999997</v>
      </c>
      <c r="BB113" s="829">
        <v>406.43</v>
      </c>
      <c r="BC113" s="829">
        <v>3368.4</v>
      </c>
      <c r="BD113" s="829">
        <v>634.32000000000005</v>
      </c>
      <c r="BE113" s="829"/>
      <c r="BF113" s="829"/>
      <c r="BG113" s="829">
        <v>1136.8599999999999</v>
      </c>
      <c r="BH113" s="829">
        <v>1590</v>
      </c>
      <c r="BI113" s="829">
        <v>2900.44</v>
      </c>
      <c r="BJ113" s="829"/>
      <c r="BK113" s="828">
        <v>934.07</v>
      </c>
      <c r="BL113" s="829"/>
      <c r="BM113" s="829">
        <v>3661.72</v>
      </c>
      <c r="BN113" s="829"/>
      <c r="BO113" s="829">
        <v>9731.5499999999993</v>
      </c>
      <c r="BP113" s="829"/>
      <c r="BQ113" s="829"/>
      <c r="BR113" s="829">
        <v>37.450000000000003</v>
      </c>
      <c r="BS113" s="829">
        <v>2265.5</v>
      </c>
      <c r="BT113" s="829">
        <v>247.6</v>
      </c>
      <c r="BU113" s="829"/>
      <c r="BV113" s="829">
        <v>15893.24</v>
      </c>
      <c r="BW113" s="829">
        <v>270.45</v>
      </c>
      <c r="BX113" s="829">
        <v>5432.91</v>
      </c>
      <c r="BY113" s="829">
        <v>774.85</v>
      </c>
      <c r="BZ113" s="829">
        <v>1024.1099999999999</v>
      </c>
      <c r="CA113" s="829">
        <v>5049.12</v>
      </c>
      <c r="CB113" s="829"/>
      <c r="CC113" s="829">
        <v>918.6</v>
      </c>
      <c r="CD113" s="829">
        <v>818.5</v>
      </c>
      <c r="CE113" s="829">
        <v>5479.56</v>
      </c>
      <c r="CF113" s="829"/>
      <c r="CG113" s="829">
        <v>865.88</v>
      </c>
      <c r="CH113" s="829">
        <v>3719.75</v>
      </c>
      <c r="CI113" s="829">
        <v>2652.09</v>
      </c>
      <c r="CJ113" s="829"/>
      <c r="CK113" s="829">
        <v>5706.56</v>
      </c>
      <c r="CL113" s="829">
        <v>2710.71</v>
      </c>
      <c r="CM113" s="829"/>
      <c r="CN113" s="829">
        <v>319.14999999999998</v>
      </c>
      <c r="CO113" s="829">
        <v>439.17</v>
      </c>
      <c r="CP113" s="829">
        <v>991.91</v>
      </c>
      <c r="CQ113" s="829"/>
      <c r="CR113" s="829"/>
      <c r="CS113" s="829">
        <v>4509.0200000000004</v>
      </c>
      <c r="CT113" s="829"/>
      <c r="CU113" s="829">
        <v>542.79</v>
      </c>
      <c r="CV113" s="829">
        <v>713.15</v>
      </c>
      <c r="CW113" s="829"/>
      <c r="CX113" s="829">
        <v>79.95</v>
      </c>
      <c r="CY113" s="829"/>
      <c r="CZ113" s="829"/>
      <c r="DA113" s="828">
        <v>1526.24</v>
      </c>
      <c r="DB113" s="829">
        <v>80.23</v>
      </c>
      <c r="DC113" s="829">
        <v>188</v>
      </c>
      <c r="DD113" s="829"/>
      <c r="DE113" s="829"/>
      <c r="DF113" s="829">
        <v>681.4</v>
      </c>
      <c r="DG113" s="829"/>
      <c r="DH113" s="829"/>
      <c r="DI113" s="829"/>
      <c r="DJ113" s="829"/>
      <c r="DK113" s="829">
        <v>5400.23</v>
      </c>
      <c r="DL113" s="829">
        <v>17730.79</v>
      </c>
      <c r="DM113" s="829">
        <v>694.45</v>
      </c>
      <c r="DN113" s="829"/>
      <c r="DO113" s="829">
        <v>7509.23</v>
      </c>
      <c r="DP113" s="829">
        <v>-651.64</v>
      </c>
      <c r="DQ113" s="829">
        <v>70.37</v>
      </c>
      <c r="DR113" s="829"/>
      <c r="DS113" s="829">
        <v>240</v>
      </c>
      <c r="DT113" s="829"/>
      <c r="DU113" s="829"/>
      <c r="DV113" s="829"/>
      <c r="DW113" s="829">
        <v>44881.35</v>
      </c>
      <c r="DX113" s="829"/>
      <c r="DY113" s="829"/>
      <c r="DZ113" s="829"/>
      <c r="EA113" s="829">
        <v>7047.1</v>
      </c>
      <c r="EB113" s="829"/>
      <c r="EC113" s="829"/>
      <c r="ED113" s="829">
        <v>4025</v>
      </c>
      <c r="EE113" s="829">
        <v>2983.84</v>
      </c>
      <c r="EF113" s="829"/>
      <c r="EG113" s="829">
        <v>245.29</v>
      </c>
      <c r="EH113" s="829">
        <v>1719.2</v>
      </c>
      <c r="EI113" s="829">
        <v>1878.5</v>
      </c>
      <c r="EJ113" s="829"/>
      <c r="EK113" s="829"/>
      <c r="EL113" s="829">
        <v>4092.12</v>
      </c>
      <c r="EM113" s="829">
        <v>65.3</v>
      </c>
      <c r="EN113" s="829"/>
      <c r="EO113" s="828"/>
      <c r="EP113" s="829">
        <v>615.79</v>
      </c>
      <c r="EQ113" s="829"/>
      <c r="ER113" s="829"/>
      <c r="ES113" s="829"/>
      <c r="ET113" s="829">
        <v>1220.6099999999999</v>
      </c>
      <c r="EU113" s="829">
        <v>764.73</v>
      </c>
      <c r="EV113" s="829"/>
      <c r="EW113" s="829">
        <v>1425.79</v>
      </c>
      <c r="EX113" s="829">
        <v>2994.4</v>
      </c>
      <c r="EY113" s="828"/>
      <c r="EZ113" s="831">
        <f t="shared" si="1"/>
        <v>246955.34000000005</v>
      </c>
    </row>
    <row r="114" spans="1:156" x14ac:dyDescent="0.25">
      <c r="A114">
        <v>110</v>
      </c>
      <c r="B114" s="826">
        <v>45499</v>
      </c>
      <c r="C114" s="877"/>
      <c r="D114" s="828">
        <v>1804.67</v>
      </c>
      <c r="E114" s="828">
        <v>527.63</v>
      </c>
      <c r="F114" s="828">
        <v>291.87</v>
      </c>
      <c r="G114" s="829">
        <v>1360.22</v>
      </c>
      <c r="H114" s="828">
        <v>1529.55</v>
      </c>
      <c r="I114" s="828">
        <v>353.76</v>
      </c>
      <c r="J114" s="828">
        <v>1606.73</v>
      </c>
      <c r="K114" s="829">
        <v>3946.14</v>
      </c>
      <c r="L114" s="829"/>
      <c r="M114" s="828">
        <v>2220.14</v>
      </c>
      <c r="N114" s="829">
        <v>751.75</v>
      </c>
      <c r="O114" s="829">
        <v>3654.54</v>
      </c>
      <c r="P114" s="829">
        <v>386.02</v>
      </c>
      <c r="Q114" s="828">
        <v>230.73</v>
      </c>
      <c r="R114" s="828"/>
      <c r="S114" s="829">
        <v>1848.43</v>
      </c>
      <c r="T114" s="829"/>
      <c r="U114" s="828">
        <v>645.33000000000004</v>
      </c>
      <c r="V114" s="828">
        <v>2127.65</v>
      </c>
      <c r="W114" s="829">
        <v>1408.25</v>
      </c>
      <c r="X114" s="829">
        <v>647.35</v>
      </c>
      <c r="Y114" s="829">
        <v>663.03</v>
      </c>
      <c r="Z114" s="828"/>
      <c r="AA114" s="828">
        <v>1002.99</v>
      </c>
      <c r="AB114" s="828">
        <v>518.47</v>
      </c>
      <c r="AC114" s="828">
        <v>4447.79</v>
      </c>
      <c r="AD114" s="828">
        <v>3688.82</v>
      </c>
      <c r="AE114" s="828">
        <v>1534.35</v>
      </c>
      <c r="AF114" s="828">
        <v>1008.21</v>
      </c>
      <c r="AG114" s="828">
        <v>957.62</v>
      </c>
      <c r="AH114" s="828">
        <v>1895.43</v>
      </c>
      <c r="AI114" s="829">
        <v>25.99</v>
      </c>
      <c r="AJ114" s="828">
        <v>5076.22</v>
      </c>
      <c r="AK114" s="828">
        <v>746.55</v>
      </c>
      <c r="AL114" s="828">
        <v>29.55</v>
      </c>
      <c r="AM114" s="829">
        <v>181.05</v>
      </c>
      <c r="AN114" s="828">
        <v>176.59</v>
      </c>
      <c r="AO114" s="829">
        <v>88.2</v>
      </c>
      <c r="AP114" s="829">
        <v>152.16999999999999</v>
      </c>
      <c r="AQ114" s="828">
        <v>1014.48</v>
      </c>
      <c r="AR114" s="828">
        <v>2658.29</v>
      </c>
      <c r="AS114" s="828">
        <v>198.99</v>
      </c>
      <c r="AT114" s="829">
        <v>2369.7199999999998</v>
      </c>
      <c r="AU114" s="829">
        <v>1120.75</v>
      </c>
      <c r="AV114" s="828">
        <v>906.39</v>
      </c>
      <c r="AW114" s="828">
        <v>497.56</v>
      </c>
      <c r="AX114" s="829">
        <v>20869.009999999998</v>
      </c>
      <c r="AY114" s="828">
        <v>98.52</v>
      </c>
      <c r="AZ114" s="828">
        <v>5707.23</v>
      </c>
      <c r="BA114" s="828">
        <v>171.7</v>
      </c>
      <c r="BB114" s="828">
        <v>1171.28</v>
      </c>
      <c r="BC114" s="829"/>
      <c r="BD114" s="828">
        <v>251.46</v>
      </c>
      <c r="BE114" s="828">
        <v>439.88</v>
      </c>
      <c r="BF114" s="828"/>
      <c r="BG114" s="829">
        <v>646.78</v>
      </c>
      <c r="BH114" s="828">
        <v>2205.73</v>
      </c>
      <c r="BI114" s="829">
        <v>413.09</v>
      </c>
      <c r="BJ114" s="829">
        <v>4864.07</v>
      </c>
      <c r="BK114" s="828">
        <v>1719.26</v>
      </c>
      <c r="BL114" s="829">
        <v>10177.19</v>
      </c>
      <c r="BM114" s="828">
        <v>2156.0100000000002</v>
      </c>
      <c r="BN114" s="828">
        <v>924.16</v>
      </c>
      <c r="BO114" s="828">
        <v>4678.67</v>
      </c>
      <c r="BP114" s="828">
        <v>1096.32</v>
      </c>
      <c r="BQ114" s="828">
        <v>701.36</v>
      </c>
      <c r="BR114" s="829">
        <v>3508.87</v>
      </c>
      <c r="BS114" s="829">
        <v>2053.16</v>
      </c>
      <c r="BT114" s="828">
        <v>18112.080000000002</v>
      </c>
      <c r="BU114" s="828">
        <v>363.16</v>
      </c>
      <c r="BV114" s="828">
        <v>4960.99</v>
      </c>
      <c r="BW114" s="828">
        <v>692.76</v>
      </c>
      <c r="BX114" s="829">
        <v>2547.84</v>
      </c>
      <c r="BY114" s="828">
        <v>4702.17</v>
      </c>
      <c r="BZ114" s="829">
        <v>-134.22999999999999</v>
      </c>
      <c r="CA114" s="829">
        <v>6694.29</v>
      </c>
      <c r="CB114" s="829">
        <v>9556.9</v>
      </c>
      <c r="CC114" s="828">
        <v>136.08000000000001</v>
      </c>
      <c r="CD114" s="828">
        <v>2999.67</v>
      </c>
      <c r="CE114" s="828">
        <v>624.63</v>
      </c>
      <c r="CF114" s="829">
        <v>697.34</v>
      </c>
      <c r="CG114" s="829">
        <v>104.15</v>
      </c>
      <c r="CH114" s="829">
        <v>4089.34</v>
      </c>
      <c r="CI114" s="829">
        <v>3986.65</v>
      </c>
      <c r="CJ114" s="828">
        <v>3362.83</v>
      </c>
      <c r="CK114" s="828">
        <v>617.09</v>
      </c>
      <c r="CL114" s="828">
        <v>3786.73</v>
      </c>
      <c r="CM114" s="828">
        <v>1908.77</v>
      </c>
      <c r="CN114" s="828">
        <v>6666.84</v>
      </c>
      <c r="CO114" s="829">
        <v>4597</v>
      </c>
      <c r="CP114" s="828">
        <v>3621.24</v>
      </c>
      <c r="CQ114" s="828">
        <v>119.85</v>
      </c>
      <c r="CR114" s="829">
        <v>1629.47</v>
      </c>
      <c r="CS114" s="828">
        <v>1489.53</v>
      </c>
      <c r="CT114" s="828">
        <v>87.62</v>
      </c>
      <c r="CU114" s="828">
        <v>1045.04</v>
      </c>
      <c r="CV114" s="829">
        <v>1568.86</v>
      </c>
      <c r="CW114" s="828">
        <v>453.19</v>
      </c>
      <c r="CX114" s="828">
        <v>5686.31</v>
      </c>
      <c r="CY114" s="828"/>
      <c r="CZ114" s="829"/>
      <c r="DA114" s="828">
        <v>9720.5300000000007</v>
      </c>
      <c r="DB114" s="828">
        <v>374.85</v>
      </c>
      <c r="DC114" s="829">
        <v>314.58</v>
      </c>
      <c r="DD114" s="828">
        <v>2641.55</v>
      </c>
      <c r="DE114" s="828">
        <v>25.18</v>
      </c>
      <c r="DF114" s="828">
        <v>145.66</v>
      </c>
      <c r="DG114" s="829">
        <v>4214.34</v>
      </c>
      <c r="DH114" s="829"/>
      <c r="DI114" s="828">
        <v>1197.51</v>
      </c>
      <c r="DJ114" s="828">
        <v>1106.97</v>
      </c>
      <c r="DK114" s="828">
        <v>5051.46</v>
      </c>
      <c r="DL114" s="829"/>
      <c r="DM114" s="828">
        <v>24</v>
      </c>
      <c r="DN114" s="828"/>
      <c r="DO114" s="828">
        <v>39583.919999999998</v>
      </c>
      <c r="DP114" s="829">
        <v>2126.7800000000002</v>
      </c>
      <c r="DQ114" s="828">
        <v>1943.65</v>
      </c>
      <c r="DR114" s="828"/>
      <c r="DS114" s="828">
        <v>3190.44</v>
      </c>
      <c r="DT114" s="829"/>
      <c r="DU114" s="828"/>
      <c r="DV114" s="828">
        <v>422.33</v>
      </c>
      <c r="DW114" s="829">
        <v>2971.38</v>
      </c>
      <c r="DX114" s="828">
        <v>18821.740000000002</v>
      </c>
      <c r="DY114" s="828">
        <v>24328.02</v>
      </c>
      <c r="DZ114" s="828">
        <v>88.3</v>
      </c>
      <c r="EA114" s="828">
        <v>9781.3700000000008</v>
      </c>
      <c r="EB114" s="829"/>
      <c r="EC114" s="828"/>
      <c r="ED114" s="828">
        <v>1729.58</v>
      </c>
      <c r="EE114" s="829">
        <v>698</v>
      </c>
      <c r="EF114" s="828">
        <v>1611.04</v>
      </c>
      <c r="EG114" s="828">
        <v>801.2</v>
      </c>
      <c r="EH114" s="828">
        <v>423</v>
      </c>
      <c r="EI114" s="828">
        <v>588.54999999999995</v>
      </c>
      <c r="EJ114" s="829"/>
      <c r="EK114" s="828">
        <v>45.84</v>
      </c>
      <c r="EL114" s="829">
        <v>4919.1099999999997</v>
      </c>
      <c r="EM114" s="829">
        <v>4921.72</v>
      </c>
      <c r="EN114" s="828"/>
      <c r="EO114" s="828"/>
      <c r="EP114" s="828">
        <v>1471.06</v>
      </c>
      <c r="EQ114" s="829"/>
      <c r="ER114" s="829"/>
      <c r="ES114" s="828"/>
      <c r="ET114" s="829">
        <v>2677.15</v>
      </c>
      <c r="EU114" s="829">
        <v>4873.68</v>
      </c>
      <c r="EV114" s="828">
        <v>3153.18</v>
      </c>
      <c r="EW114" s="828">
        <v>1198.53</v>
      </c>
      <c r="EX114" s="828">
        <v>7234.24</v>
      </c>
      <c r="EY114" s="829"/>
      <c r="EZ114" s="831">
        <f t="shared" si="1"/>
        <v>381348.35</v>
      </c>
    </row>
    <row r="115" spans="1:156" x14ac:dyDescent="0.25">
      <c r="A115">
        <v>111</v>
      </c>
      <c r="B115" s="826">
        <v>45699</v>
      </c>
      <c r="C115" s="877"/>
      <c r="D115" s="829"/>
      <c r="E115" s="829">
        <v>1733.6</v>
      </c>
      <c r="F115" s="829"/>
      <c r="G115" s="829"/>
      <c r="H115" s="829">
        <v>32.29</v>
      </c>
      <c r="I115" s="829"/>
      <c r="J115" s="829"/>
      <c r="K115" s="829"/>
      <c r="L115" s="829"/>
      <c r="M115" s="829">
        <v>1010.29</v>
      </c>
      <c r="N115" s="829"/>
      <c r="O115" s="829"/>
      <c r="P115" s="829"/>
      <c r="Q115" s="829"/>
      <c r="R115" s="829"/>
      <c r="S115" s="829"/>
      <c r="T115" s="829"/>
      <c r="U115" s="829"/>
      <c r="V115" s="829">
        <v>119.9</v>
      </c>
      <c r="W115" s="829"/>
      <c r="X115" s="829"/>
      <c r="Y115" s="829">
        <v>1005.15</v>
      </c>
      <c r="Z115" s="829"/>
      <c r="AA115" s="829"/>
      <c r="AB115" s="829"/>
      <c r="AC115" s="829"/>
      <c r="AD115" s="829">
        <v>214.58</v>
      </c>
      <c r="AE115" s="829"/>
      <c r="AF115" s="829"/>
      <c r="AG115" s="829"/>
      <c r="AH115" s="829"/>
      <c r="AI115" s="829"/>
      <c r="AJ115" s="829"/>
      <c r="AK115" s="829"/>
      <c r="AL115" s="829"/>
      <c r="AM115" s="829">
        <v>319.2</v>
      </c>
      <c r="AN115" s="829">
        <v>30</v>
      </c>
      <c r="AO115" s="829">
        <v>2337.09</v>
      </c>
      <c r="AP115" s="829">
        <v>13</v>
      </c>
      <c r="AQ115" s="829"/>
      <c r="AR115" s="829"/>
      <c r="AS115" s="829">
        <v>166</v>
      </c>
      <c r="AT115" s="829"/>
      <c r="AU115" s="829"/>
      <c r="AV115" s="829"/>
      <c r="AW115" s="829"/>
      <c r="AX115" s="829">
        <v>841.25</v>
      </c>
      <c r="AY115" s="829"/>
      <c r="AZ115" s="829"/>
      <c r="BA115" s="829"/>
      <c r="BB115" s="829"/>
      <c r="BC115" s="829"/>
      <c r="BD115" s="829"/>
      <c r="BE115" s="829">
        <v>157.97999999999999</v>
      </c>
      <c r="BF115" s="829"/>
      <c r="BG115" s="829"/>
      <c r="BH115" s="829">
        <v>2760.92</v>
      </c>
      <c r="BI115" s="829"/>
      <c r="BJ115" s="829"/>
      <c r="BK115" s="829"/>
      <c r="BL115" s="829"/>
      <c r="BM115" s="829">
        <v>54</v>
      </c>
      <c r="BN115" s="829"/>
      <c r="BO115" s="829">
        <v>2127.65</v>
      </c>
      <c r="BP115" s="829"/>
      <c r="BQ115" s="829">
        <v>40</v>
      </c>
      <c r="BR115" s="829"/>
      <c r="BS115" s="829"/>
      <c r="BT115" s="828"/>
      <c r="BU115" s="829"/>
      <c r="BV115" s="829"/>
      <c r="BW115" s="829"/>
      <c r="BX115" s="829"/>
      <c r="BY115" s="829">
        <v>2546.5700000000002</v>
      </c>
      <c r="BZ115" s="829"/>
      <c r="CA115" s="829">
        <v>192</v>
      </c>
      <c r="CB115" s="829"/>
      <c r="CC115" s="829"/>
      <c r="CD115" s="829"/>
      <c r="CE115" s="829">
        <v>187.98</v>
      </c>
      <c r="CF115" s="829">
        <v>1519</v>
      </c>
      <c r="CG115" s="829"/>
      <c r="CH115" s="829"/>
      <c r="CI115" s="829">
        <v>342.17</v>
      </c>
      <c r="CJ115" s="829"/>
      <c r="CK115" s="829"/>
      <c r="CL115" s="829"/>
      <c r="CM115" s="829"/>
      <c r="CN115" s="829"/>
      <c r="CO115" s="829"/>
      <c r="CP115" s="829">
        <v>5.94</v>
      </c>
      <c r="CQ115" s="829"/>
      <c r="CR115" s="829"/>
      <c r="CS115" s="829"/>
      <c r="CT115" s="829"/>
      <c r="CU115" s="829"/>
      <c r="CV115" s="829"/>
      <c r="CW115" s="829"/>
      <c r="CX115" s="829">
        <v>2139</v>
      </c>
      <c r="CY115" s="829"/>
      <c r="CZ115" s="829"/>
      <c r="DA115" s="829"/>
      <c r="DB115" s="829"/>
      <c r="DC115" s="829"/>
      <c r="DD115" s="829"/>
      <c r="DE115" s="829"/>
      <c r="DF115" s="829">
        <v>791</v>
      </c>
      <c r="DG115" s="829"/>
      <c r="DH115" s="829"/>
      <c r="DI115" s="829"/>
      <c r="DJ115" s="829"/>
      <c r="DK115" s="829"/>
      <c r="DL115" s="829"/>
      <c r="DM115" s="829"/>
      <c r="DN115" s="829"/>
      <c r="DO115" s="829">
        <v>21350.95</v>
      </c>
      <c r="DP115" s="829">
        <v>235</v>
      </c>
      <c r="DQ115" s="829"/>
      <c r="DR115" s="829"/>
      <c r="DS115" s="829">
        <v>18</v>
      </c>
      <c r="DT115" s="829">
        <v>16.96</v>
      </c>
      <c r="DU115" s="829"/>
      <c r="DV115" s="829"/>
      <c r="DW115" s="829"/>
      <c r="DX115" s="829"/>
      <c r="DY115" s="829"/>
      <c r="DZ115" s="829"/>
      <c r="EA115" s="829">
        <v>12059.44</v>
      </c>
      <c r="EB115" s="829"/>
      <c r="EC115" s="829"/>
      <c r="ED115" s="829"/>
      <c r="EE115" s="829"/>
      <c r="EF115" s="829">
        <v>0</v>
      </c>
      <c r="EG115" s="829"/>
      <c r="EH115" s="829"/>
      <c r="EI115" s="829"/>
      <c r="EJ115" s="829"/>
      <c r="EK115" s="829"/>
      <c r="EL115" s="829"/>
      <c r="EM115" s="828"/>
      <c r="EN115" s="828"/>
      <c r="EO115" s="829"/>
      <c r="EP115" s="829"/>
      <c r="EQ115" s="829"/>
      <c r="ER115" s="829"/>
      <c r="ES115" s="829"/>
      <c r="ET115" s="829"/>
      <c r="EU115" s="829">
        <v>518.5</v>
      </c>
      <c r="EV115" s="828"/>
      <c r="EW115" s="829"/>
      <c r="EX115" s="829">
        <v>150</v>
      </c>
      <c r="EY115" s="829"/>
      <c r="EZ115" s="831">
        <f t="shared" si="1"/>
        <v>55035.409999999996</v>
      </c>
    </row>
    <row r="116" spans="1:156" x14ac:dyDescent="0.25">
      <c r="A116">
        <v>112</v>
      </c>
      <c r="B116" s="826">
        <v>46198</v>
      </c>
      <c r="C116" s="877"/>
      <c r="D116" s="829">
        <v>278.39999999999998</v>
      </c>
      <c r="E116" s="829"/>
      <c r="F116" s="828">
        <v>783.06</v>
      </c>
      <c r="G116" s="828">
        <v>2749.67</v>
      </c>
      <c r="H116" s="828"/>
      <c r="I116" s="828">
        <v>651.03</v>
      </c>
      <c r="J116" s="828">
        <v>8212.83</v>
      </c>
      <c r="K116" s="828"/>
      <c r="L116" s="828"/>
      <c r="M116" s="828">
        <v>2059.73</v>
      </c>
      <c r="N116" s="829">
        <v>3151.51</v>
      </c>
      <c r="O116" s="828"/>
      <c r="P116" s="828">
        <v>7185.75</v>
      </c>
      <c r="Q116" s="828">
        <v>10296.49</v>
      </c>
      <c r="R116" s="829">
        <v>4094.08</v>
      </c>
      <c r="S116" s="829">
        <v>3147.09</v>
      </c>
      <c r="T116" s="828"/>
      <c r="U116" s="828">
        <v>13381.06</v>
      </c>
      <c r="V116" s="828">
        <v>5735.49</v>
      </c>
      <c r="W116" s="828">
        <v>7460.17</v>
      </c>
      <c r="X116" s="829"/>
      <c r="Y116" s="828">
        <v>7108.56</v>
      </c>
      <c r="Z116" s="828"/>
      <c r="AA116" s="829">
        <v>3828</v>
      </c>
      <c r="AB116" s="828">
        <v>10200.35</v>
      </c>
      <c r="AC116" s="828">
        <v>21501.360000000001</v>
      </c>
      <c r="AD116" s="828">
        <v>1296.6500000000001</v>
      </c>
      <c r="AE116" s="828"/>
      <c r="AF116" s="828">
        <v>16624.54</v>
      </c>
      <c r="AG116" s="829">
        <v>12780.77</v>
      </c>
      <c r="AH116" s="828">
        <v>13782.12</v>
      </c>
      <c r="AI116" s="828"/>
      <c r="AJ116" s="828"/>
      <c r="AK116" s="828"/>
      <c r="AL116" s="828">
        <v>17952.03</v>
      </c>
      <c r="AM116" s="828"/>
      <c r="AN116" s="828">
        <v>1950.7</v>
      </c>
      <c r="AO116" s="828">
        <v>4722.5200000000004</v>
      </c>
      <c r="AP116" s="828">
        <v>9.56</v>
      </c>
      <c r="AQ116" s="828">
        <v>9920.08</v>
      </c>
      <c r="AR116" s="828">
        <v>549.16999999999996</v>
      </c>
      <c r="AS116" s="829">
        <v>5736.12</v>
      </c>
      <c r="AT116" s="828">
        <v>-14.34</v>
      </c>
      <c r="AU116" s="828">
        <v>9819.09</v>
      </c>
      <c r="AV116" s="828">
        <v>16284.07</v>
      </c>
      <c r="AW116" s="828"/>
      <c r="AX116" s="828">
        <v>21.26</v>
      </c>
      <c r="AY116" s="828">
        <v>111.8</v>
      </c>
      <c r="AZ116" s="829">
        <v>9723.06</v>
      </c>
      <c r="BA116" s="829">
        <v>10937.43</v>
      </c>
      <c r="BB116" s="828">
        <v>27532.35</v>
      </c>
      <c r="BC116" s="828"/>
      <c r="BD116" s="828">
        <v>14.98</v>
      </c>
      <c r="BE116" s="828">
        <v>14045.9</v>
      </c>
      <c r="BF116" s="828">
        <v>138.27000000000001</v>
      </c>
      <c r="BG116" s="828">
        <v>19288.64</v>
      </c>
      <c r="BH116" s="828">
        <v>4492.78</v>
      </c>
      <c r="BI116" s="828"/>
      <c r="BJ116" s="828"/>
      <c r="BK116" s="828"/>
      <c r="BL116" s="828">
        <v>3137.36</v>
      </c>
      <c r="BM116" s="828">
        <v>2453.4299999999998</v>
      </c>
      <c r="BN116" s="828">
        <v>1531.87</v>
      </c>
      <c r="BO116" s="828">
        <v>3940.41</v>
      </c>
      <c r="BP116" s="828">
        <v>15479</v>
      </c>
      <c r="BQ116" s="828"/>
      <c r="BR116" s="828"/>
      <c r="BS116" s="828"/>
      <c r="BT116" s="828">
        <v>14676.31</v>
      </c>
      <c r="BU116" s="828">
        <v>4706.74</v>
      </c>
      <c r="BV116" s="828">
        <v>541.77</v>
      </c>
      <c r="BW116" s="829"/>
      <c r="BX116" s="828">
        <v>19772.63</v>
      </c>
      <c r="BY116" s="828"/>
      <c r="BZ116" s="828">
        <v>7052.9</v>
      </c>
      <c r="CA116" s="828">
        <v>4139.49</v>
      </c>
      <c r="CB116" s="828"/>
      <c r="CC116" s="829"/>
      <c r="CD116" s="828">
        <v>9867.26</v>
      </c>
      <c r="CE116" s="828">
        <v>12152.01</v>
      </c>
      <c r="CF116" s="828"/>
      <c r="CG116" s="828">
        <v>4165.7</v>
      </c>
      <c r="CH116" s="829">
        <v>6297</v>
      </c>
      <c r="CI116" s="828"/>
      <c r="CJ116" s="828"/>
      <c r="CK116" s="828">
        <v>1007.05</v>
      </c>
      <c r="CL116" s="828"/>
      <c r="CM116" s="828"/>
      <c r="CN116" s="828"/>
      <c r="CO116" s="828"/>
      <c r="CP116" s="828">
        <v>1631.27</v>
      </c>
      <c r="CQ116" s="828">
        <v>20069.8</v>
      </c>
      <c r="CR116" s="828">
        <v>1295</v>
      </c>
      <c r="CS116" s="829">
        <v>4217.7</v>
      </c>
      <c r="CT116" s="828">
        <v>6021.81</v>
      </c>
      <c r="CU116" s="828">
        <v>5965.58</v>
      </c>
      <c r="CV116" s="828">
        <v>554.49</v>
      </c>
      <c r="CW116" s="828"/>
      <c r="CX116" s="828"/>
      <c r="CY116" s="828"/>
      <c r="CZ116" s="828"/>
      <c r="DA116" s="828">
        <v>3889.1</v>
      </c>
      <c r="DB116" s="828"/>
      <c r="DC116" s="828"/>
      <c r="DD116" s="828">
        <v>5293.46</v>
      </c>
      <c r="DE116" s="828">
        <v>8362.41</v>
      </c>
      <c r="DF116" s="828">
        <v>1829.47</v>
      </c>
      <c r="DG116" s="828"/>
      <c r="DH116" s="829"/>
      <c r="DI116" s="828">
        <v>6330.12</v>
      </c>
      <c r="DJ116" s="829">
        <v>7169.63</v>
      </c>
      <c r="DK116" s="829"/>
      <c r="DL116" s="829"/>
      <c r="DM116" s="828"/>
      <c r="DN116" s="828"/>
      <c r="DO116" s="829"/>
      <c r="DP116" s="828">
        <v>90</v>
      </c>
      <c r="DQ116" s="828">
        <v>27978</v>
      </c>
      <c r="DR116" s="828"/>
      <c r="DS116" s="829">
        <v>5925.46</v>
      </c>
      <c r="DT116" s="829">
        <v>36016.92</v>
      </c>
      <c r="DU116" s="828"/>
      <c r="DV116" s="828">
        <v>23316.03</v>
      </c>
      <c r="DW116" s="829"/>
      <c r="DX116" s="829">
        <v>21416.62</v>
      </c>
      <c r="DY116" s="828">
        <v>35245.03</v>
      </c>
      <c r="DZ116" s="828"/>
      <c r="EA116" s="829">
        <v>2334.79</v>
      </c>
      <c r="EB116" s="829"/>
      <c r="EC116" s="829"/>
      <c r="ED116" s="829">
        <v>26328.06</v>
      </c>
      <c r="EE116" s="829"/>
      <c r="EF116" s="829"/>
      <c r="EG116" s="828"/>
      <c r="EH116" s="828"/>
      <c r="EI116" s="828"/>
      <c r="EJ116" s="828"/>
      <c r="EK116" s="828"/>
      <c r="EL116" s="829">
        <v>8352.2900000000009</v>
      </c>
      <c r="EM116" s="829">
        <v>15927.33</v>
      </c>
      <c r="EN116" s="828"/>
      <c r="EO116" s="829"/>
      <c r="EP116" s="828">
        <v>2808.53</v>
      </c>
      <c r="EQ116" s="829"/>
      <c r="ER116" s="829"/>
      <c r="ES116" s="828"/>
      <c r="ET116" s="829"/>
      <c r="EU116" s="829">
        <v>4.5</v>
      </c>
      <c r="EV116" s="828"/>
      <c r="EW116" s="828"/>
      <c r="EX116" s="828">
        <v>11102.14</v>
      </c>
      <c r="EY116" s="828"/>
      <c r="EZ116" s="831">
        <f t="shared" si="1"/>
        <v>709940.65000000026</v>
      </c>
    </row>
    <row r="117" spans="1:156" x14ac:dyDescent="0.25">
      <c r="A117">
        <v>113</v>
      </c>
      <c r="B117" s="826">
        <v>46199</v>
      </c>
      <c r="C117" s="877"/>
      <c r="D117" s="828">
        <v>2140.2600000000002</v>
      </c>
      <c r="E117" s="828">
        <v>11490.8</v>
      </c>
      <c r="F117" s="829">
        <v>3083.37</v>
      </c>
      <c r="G117" s="829">
        <v>24303.03</v>
      </c>
      <c r="H117" s="828">
        <v>4207.5</v>
      </c>
      <c r="I117" s="828">
        <v>30039.7</v>
      </c>
      <c r="J117" s="828">
        <v>29776.63</v>
      </c>
      <c r="K117" s="829">
        <v>29428.06</v>
      </c>
      <c r="L117" s="829">
        <v>40768.239999999998</v>
      </c>
      <c r="M117" s="829">
        <v>20021.73</v>
      </c>
      <c r="N117" s="828">
        <v>16162.59</v>
      </c>
      <c r="O117" s="828">
        <v>30499.14</v>
      </c>
      <c r="P117" s="829">
        <v>34594.160000000003</v>
      </c>
      <c r="Q117" s="829">
        <v>36124.769999999997</v>
      </c>
      <c r="R117" s="828">
        <v>54324.63</v>
      </c>
      <c r="S117" s="828">
        <v>43469.2</v>
      </c>
      <c r="T117" s="829">
        <v>77789.919999999998</v>
      </c>
      <c r="U117" s="828">
        <v>100009.16</v>
      </c>
      <c r="V117" s="828">
        <v>17312.18</v>
      </c>
      <c r="W117" s="829">
        <v>30854.38</v>
      </c>
      <c r="X117" s="829">
        <v>28498.76</v>
      </c>
      <c r="Y117" s="828">
        <v>13147.49</v>
      </c>
      <c r="Z117" s="828"/>
      <c r="AA117" s="828">
        <v>31798.44</v>
      </c>
      <c r="AB117" s="828">
        <v>9993.6</v>
      </c>
      <c r="AC117" s="828">
        <v>100574.85</v>
      </c>
      <c r="AD117" s="828">
        <v>66745.88</v>
      </c>
      <c r="AE117" s="887">
        <v>34362.5</v>
      </c>
      <c r="AF117" s="828">
        <v>30973.06</v>
      </c>
      <c r="AG117" s="829">
        <v>22793.34</v>
      </c>
      <c r="AH117" s="829">
        <v>57604.43</v>
      </c>
      <c r="AI117" s="829">
        <v>144030.89000000001</v>
      </c>
      <c r="AJ117" s="829">
        <v>9729.5300000000007</v>
      </c>
      <c r="AK117" s="828">
        <v>32262.080000000002</v>
      </c>
      <c r="AL117" s="828">
        <v>38542.75</v>
      </c>
      <c r="AM117" s="828">
        <v>83275.91</v>
      </c>
      <c r="AN117" s="828">
        <v>30452.94</v>
      </c>
      <c r="AO117" s="828">
        <v>5959.41</v>
      </c>
      <c r="AP117" s="828">
        <v>29267.42</v>
      </c>
      <c r="AQ117" s="828">
        <v>153578.10999999999</v>
      </c>
      <c r="AR117" s="828">
        <v>31731.19</v>
      </c>
      <c r="AS117" s="828">
        <v>55258.78</v>
      </c>
      <c r="AT117" s="828">
        <v>96524.69</v>
      </c>
      <c r="AU117" s="828">
        <v>47155.9</v>
      </c>
      <c r="AV117" s="828">
        <v>24272.34</v>
      </c>
      <c r="AW117" s="828">
        <v>18843.23</v>
      </c>
      <c r="AX117" s="828">
        <v>52918.26</v>
      </c>
      <c r="AY117" s="829">
        <v>78778.45</v>
      </c>
      <c r="AZ117" s="829">
        <v>49609.9</v>
      </c>
      <c r="BA117" s="828">
        <v>25102.82</v>
      </c>
      <c r="BB117" s="828">
        <v>78391.47</v>
      </c>
      <c r="BC117" s="828">
        <v>101438.62</v>
      </c>
      <c r="BD117" s="828">
        <v>43845.68</v>
      </c>
      <c r="BE117" s="828">
        <v>65684.289999999994</v>
      </c>
      <c r="BF117" s="828">
        <v>174258.81</v>
      </c>
      <c r="BG117" s="828">
        <v>75096.87</v>
      </c>
      <c r="BH117" s="828">
        <v>20155.689999999999</v>
      </c>
      <c r="BI117" s="828">
        <v>62688.28</v>
      </c>
      <c r="BJ117" s="829">
        <v>61075.57</v>
      </c>
      <c r="BK117" s="828">
        <v>27347.74</v>
      </c>
      <c r="BL117" s="829">
        <v>35171.160000000003</v>
      </c>
      <c r="BM117" s="828">
        <v>36953.870000000003</v>
      </c>
      <c r="BN117" s="829">
        <v>29647.65</v>
      </c>
      <c r="BO117" s="828">
        <v>97630.14</v>
      </c>
      <c r="BP117" s="828">
        <v>22567.82</v>
      </c>
      <c r="BQ117" s="828">
        <v>59029.88</v>
      </c>
      <c r="BR117" s="829">
        <v>37854.129999999997</v>
      </c>
      <c r="BS117" s="828">
        <v>9735.84</v>
      </c>
      <c r="BT117" s="829">
        <v>45650.8</v>
      </c>
      <c r="BU117" s="829">
        <v>29994.14</v>
      </c>
      <c r="BV117" s="828">
        <v>51359.93</v>
      </c>
      <c r="BW117" s="828">
        <v>102041.69</v>
      </c>
      <c r="BX117" s="828">
        <v>58518.91</v>
      </c>
      <c r="BY117" s="828">
        <v>9622.2199999999993</v>
      </c>
      <c r="BZ117" s="829">
        <v>45598.07</v>
      </c>
      <c r="CA117" s="828">
        <v>30683</v>
      </c>
      <c r="CB117" s="828">
        <v>10630.64</v>
      </c>
      <c r="CC117" s="828">
        <v>23104.49</v>
      </c>
      <c r="CD117" s="828">
        <v>15499.78</v>
      </c>
      <c r="CE117" s="828">
        <v>25118.6</v>
      </c>
      <c r="CF117" s="829">
        <v>24619.29</v>
      </c>
      <c r="CG117" s="828">
        <v>11600.26</v>
      </c>
      <c r="CH117" s="828">
        <v>133435.93</v>
      </c>
      <c r="CI117" s="828">
        <v>58565.71</v>
      </c>
      <c r="CJ117" s="829">
        <v>83069.84</v>
      </c>
      <c r="CK117" s="828">
        <v>34065.699999999997</v>
      </c>
      <c r="CL117" s="828">
        <v>41703.58</v>
      </c>
      <c r="CM117" s="829">
        <v>22768.39</v>
      </c>
      <c r="CN117" s="828">
        <v>28007.7</v>
      </c>
      <c r="CO117" s="828">
        <v>9772.08</v>
      </c>
      <c r="CP117" s="828">
        <v>48008.160000000003</v>
      </c>
      <c r="CQ117" s="829">
        <v>41620.51</v>
      </c>
      <c r="CR117" s="829">
        <v>12814.78</v>
      </c>
      <c r="CS117" s="828">
        <v>79997.789999999994</v>
      </c>
      <c r="CT117" s="828">
        <v>15612.11</v>
      </c>
      <c r="CU117" s="828">
        <v>47569.06</v>
      </c>
      <c r="CV117" s="828">
        <v>20120.82</v>
      </c>
      <c r="CW117" s="829">
        <v>11525.16</v>
      </c>
      <c r="CX117" s="829">
        <v>41973.2</v>
      </c>
      <c r="CY117" s="828"/>
      <c r="CZ117" s="829">
        <v>130827.86</v>
      </c>
      <c r="DA117" s="828">
        <v>43906.98</v>
      </c>
      <c r="DB117" s="828">
        <v>24074.44</v>
      </c>
      <c r="DC117" s="829">
        <v>36982.46</v>
      </c>
      <c r="DD117" s="829">
        <v>68345.62</v>
      </c>
      <c r="DE117" s="829">
        <v>18023.88</v>
      </c>
      <c r="DF117" s="829">
        <v>14225.7</v>
      </c>
      <c r="DG117" s="829">
        <v>39290.86</v>
      </c>
      <c r="DH117" s="829">
        <v>55766.65</v>
      </c>
      <c r="DI117" s="828">
        <v>50011.11</v>
      </c>
      <c r="DJ117" s="829">
        <v>41934.67</v>
      </c>
      <c r="DK117" s="828">
        <v>57259.519999999997</v>
      </c>
      <c r="DL117" s="828">
        <v>44061.48</v>
      </c>
      <c r="DM117" s="887">
        <v>64605.96</v>
      </c>
      <c r="DN117" s="828"/>
      <c r="DO117" s="829">
        <v>127616.93</v>
      </c>
      <c r="DP117" s="829">
        <v>103389.51</v>
      </c>
      <c r="DQ117" s="828">
        <v>368911.54</v>
      </c>
      <c r="DR117" s="828"/>
      <c r="DS117" s="828">
        <v>120761.49</v>
      </c>
      <c r="DT117" s="829">
        <v>151956.01</v>
      </c>
      <c r="DU117" s="828">
        <v>460071.94</v>
      </c>
      <c r="DV117" s="829">
        <v>207488.23</v>
      </c>
      <c r="DW117" s="829">
        <v>135866.42000000001</v>
      </c>
      <c r="DX117" s="829">
        <v>87734.09</v>
      </c>
      <c r="DY117" s="828">
        <v>161442.78</v>
      </c>
      <c r="DZ117" s="828">
        <v>1317.5</v>
      </c>
      <c r="EA117" s="829">
        <v>166285.22</v>
      </c>
      <c r="EB117" s="829"/>
      <c r="EC117" s="828"/>
      <c r="ED117" s="828">
        <v>61348.51</v>
      </c>
      <c r="EE117" s="829">
        <v>182372.59</v>
      </c>
      <c r="EF117" s="828">
        <v>5488.69</v>
      </c>
      <c r="EG117" s="829">
        <v>10367.26</v>
      </c>
      <c r="EH117" s="829">
        <v>17036.5</v>
      </c>
      <c r="EI117" s="828">
        <v>17823.79</v>
      </c>
      <c r="EJ117" s="828"/>
      <c r="EK117" s="828"/>
      <c r="EL117" s="829">
        <v>49042.16</v>
      </c>
      <c r="EM117" s="829">
        <v>61467.87</v>
      </c>
      <c r="EN117" s="828"/>
      <c r="EO117" s="829"/>
      <c r="EP117" s="828">
        <v>39550.39</v>
      </c>
      <c r="EQ117" s="829"/>
      <c r="ER117" s="829"/>
      <c r="ES117" s="828"/>
      <c r="ET117" s="829">
        <v>22705.02</v>
      </c>
      <c r="EU117" s="829">
        <v>21609.33</v>
      </c>
      <c r="EV117" s="828"/>
      <c r="EW117" s="828">
        <v>13933.64</v>
      </c>
      <c r="EX117" s="828">
        <v>18166.41</v>
      </c>
      <c r="EY117" s="828"/>
      <c r="EZ117" s="831">
        <f t="shared" si="1"/>
        <v>7596503.2600000026</v>
      </c>
    </row>
    <row r="118" spans="1:156" x14ac:dyDescent="0.25">
      <c r="A118">
        <v>114</v>
      </c>
      <c r="B118" s="826">
        <v>46399</v>
      </c>
      <c r="C118" s="877"/>
      <c r="D118" s="828"/>
      <c r="E118" s="828">
        <v>2800</v>
      </c>
      <c r="F118" s="828">
        <v>1567.72</v>
      </c>
      <c r="G118" s="828"/>
      <c r="H118" s="828">
        <v>1537.13</v>
      </c>
      <c r="I118" s="828"/>
      <c r="J118" s="828">
        <v>182.97</v>
      </c>
      <c r="K118" s="828">
        <v>59.98</v>
      </c>
      <c r="L118" s="829"/>
      <c r="M118" s="828">
        <v>800.93</v>
      </c>
      <c r="N118" s="828">
        <v>299</v>
      </c>
      <c r="O118" s="828">
        <v>339.7</v>
      </c>
      <c r="P118" s="828"/>
      <c r="Q118" s="828">
        <v>1067.27</v>
      </c>
      <c r="R118" s="828"/>
      <c r="S118" s="828">
        <v>18.25</v>
      </c>
      <c r="T118" s="829"/>
      <c r="U118" s="828"/>
      <c r="V118" s="828">
        <v>970.49</v>
      </c>
      <c r="W118" s="828">
        <v>1655.1</v>
      </c>
      <c r="X118" s="828"/>
      <c r="Y118" s="828"/>
      <c r="Z118" s="828"/>
      <c r="AA118" s="828">
        <v>86.84</v>
      </c>
      <c r="AB118" s="828">
        <v>434.25</v>
      </c>
      <c r="AC118" s="828">
        <v>1362.51</v>
      </c>
      <c r="AD118" s="828">
        <v>364</v>
      </c>
      <c r="AE118" s="828">
        <v>149.96</v>
      </c>
      <c r="AF118" s="828">
        <v>939.04</v>
      </c>
      <c r="AG118" s="828">
        <v>94.74</v>
      </c>
      <c r="AH118" s="828">
        <v>445</v>
      </c>
      <c r="AI118" s="828"/>
      <c r="AJ118" s="828">
        <v>2453.25</v>
      </c>
      <c r="AK118" s="828">
        <v>7736.79</v>
      </c>
      <c r="AL118" s="829">
        <v>925</v>
      </c>
      <c r="AM118" s="828"/>
      <c r="AN118" s="828">
        <v>9.2899999999999991</v>
      </c>
      <c r="AO118" s="828">
        <v>39.94</v>
      </c>
      <c r="AP118" s="828"/>
      <c r="AQ118" s="828">
        <v>5506.67</v>
      </c>
      <c r="AR118" s="828"/>
      <c r="AS118" s="828"/>
      <c r="AT118" s="828"/>
      <c r="AU118" s="828"/>
      <c r="AV118" s="828">
        <v>170.61</v>
      </c>
      <c r="AW118" s="829"/>
      <c r="AX118" s="828"/>
      <c r="AY118" s="828"/>
      <c r="AZ118" s="828"/>
      <c r="BA118" s="828">
        <v>212</v>
      </c>
      <c r="BB118" s="828">
        <v>875.37</v>
      </c>
      <c r="BC118" s="828"/>
      <c r="BD118" s="828">
        <v>34.99</v>
      </c>
      <c r="BE118" s="828"/>
      <c r="BF118" s="828"/>
      <c r="BG118" s="828"/>
      <c r="BH118" s="828">
        <v>313.77</v>
      </c>
      <c r="BI118" s="828"/>
      <c r="BJ118" s="828"/>
      <c r="BK118" s="828"/>
      <c r="BL118" s="828"/>
      <c r="BM118" s="828">
        <v>2197.52</v>
      </c>
      <c r="BN118" s="828"/>
      <c r="BO118" s="828">
        <v>645.79</v>
      </c>
      <c r="BP118" s="828">
        <v>-5901.83</v>
      </c>
      <c r="BQ118" s="828">
        <v>900</v>
      </c>
      <c r="BR118" s="828">
        <v>1152.6400000000001</v>
      </c>
      <c r="BS118" s="828"/>
      <c r="BT118" s="828"/>
      <c r="BU118" s="828"/>
      <c r="BV118" s="828">
        <v>6.42</v>
      </c>
      <c r="BW118" s="828">
        <v>344</v>
      </c>
      <c r="BX118" s="828">
        <v>253.35</v>
      </c>
      <c r="BY118" s="828">
        <v>8.3000000000000007</v>
      </c>
      <c r="BZ118" s="828">
        <v>3414.87</v>
      </c>
      <c r="CA118" s="828"/>
      <c r="CB118" s="828"/>
      <c r="CC118" s="828"/>
      <c r="CD118" s="828">
        <v>2561.2600000000002</v>
      </c>
      <c r="CE118" s="828">
        <v>1282.7</v>
      </c>
      <c r="CF118" s="828"/>
      <c r="CG118" s="828"/>
      <c r="CH118" s="828"/>
      <c r="CI118" s="828">
        <v>1309.69</v>
      </c>
      <c r="CJ118" s="828"/>
      <c r="CK118" s="828">
        <v>286.5</v>
      </c>
      <c r="CL118" s="828"/>
      <c r="CM118" s="828">
        <v>442.29</v>
      </c>
      <c r="CN118" s="828">
        <v>722.38</v>
      </c>
      <c r="CO118" s="828">
        <v>346</v>
      </c>
      <c r="CP118" s="828">
        <v>1018.26</v>
      </c>
      <c r="CQ118" s="828"/>
      <c r="CR118" s="828">
        <v>106.23</v>
      </c>
      <c r="CS118" s="828"/>
      <c r="CT118" s="828">
        <v>123</v>
      </c>
      <c r="CU118" s="828">
        <v>2771.37</v>
      </c>
      <c r="CV118" s="828"/>
      <c r="CW118" s="828"/>
      <c r="CX118" s="828"/>
      <c r="CY118" s="828"/>
      <c r="CZ118" s="829"/>
      <c r="DA118" s="828"/>
      <c r="DB118" s="828"/>
      <c r="DC118" s="828"/>
      <c r="DD118" s="828">
        <v>452.49</v>
      </c>
      <c r="DE118" s="828">
        <v>8552.5</v>
      </c>
      <c r="DF118" s="829">
        <v>12</v>
      </c>
      <c r="DG118" s="828"/>
      <c r="DH118" s="829"/>
      <c r="DI118" s="828"/>
      <c r="DJ118" s="828">
        <v>13.37</v>
      </c>
      <c r="DK118" s="828">
        <v>996.94</v>
      </c>
      <c r="DL118" s="829"/>
      <c r="DM118" s="828">
        <v>2408.8000000000002</v>
      </c>
      <c r="DN118" s="828"/>
      <c r="DO118" s="828">
        <v>2837.34</v>
      </c>
      <c r="DP118" s="828">
        <v>324.64</v>
      </c>
      <c r="DQ118" s="828">
        <v>1150.77</v>
      </c>
      <c r="DR118" s="828"/>
      <c r="DS118" s="828">
        <v>1516.4</v>
      </c>
      <c r="DT118" s="829"/>
      <c r="DU118" s="828"/>
      <c r="DV118" s="829">
        <v>28028.61</v>
      </c>
      <c r="DW118" s="829">
        <v>1162.5</v>
      </c>
      <c r="DX118" s="828">
        <v>18.87</v>
      </c>
      <c r="DY118" s="828">
        <v>1576.55</v>
      </c>
      <c r="DZ118" s="828"/>
      <c r="EA118" s="828">
        <v>17999.830000000002</v>
      </c>
      <c r="EB118" s="828"/>
      <c r="EC118" s="828"/>
      <c r="ED118" s="828">
        <v>257.70999999999998</v>
      </c>
      <c r="EE118" s="829"/>
      <c r="EF118" s="828"/>
      <c r="EG118" s="828">
        <v>632</v>
      </c>
      <c r="EH118" s="828"/>
      <c r="EI118" s="828"/>
      <c r="EJ118" s="828"/>
      <c r="EK118" s="828"/>
      <c r="EL118" s="829">
        <v>7727.88</v>
      </c>
      <c r="EM118" s="829"/>
      <c r="EN118" s="828"/>
      <c r="EO118" s="828"/>
      <c r="EP118" s="828">
        <v>6150.38</v>
      </c>
      <c r="EQ118" s="829"/>
      <c r="ER118" s="829"/>
      <c r="ES118" s="828"/>
      <c r="ET118" s="829">
        <v>295</v>
      </c>
      <c r="EU118" s="829">
        <v>2350.91</v>
      </c>
      <c r="EV118" s="828">
        <v>7.16</v>
      </c>
      <c r="EW118" s="828">
        <v>226.03</v>
      </c>
      <c r="EX118" s="828">
        <v>1122.49</v>
      </c>
      <c r="EY118" s="828"/>
      <c r="EZ118" s="831">
        <f t="shared" si="1"/>
        <v>133264.47</v>
      </c>
    </row>
    <row r="119" spans="1:156" x14ac:dyDescent="0.25">
      <c r="A119">
        <v>115</v>
      </c>
      <c r="B119" s="826">
        <v>46499</v>
      </c>
      <c r="C119" s="877"/>
      <c r="D119" s="829">
        <v>1431.64</v>
      </c>
      <c r="E119" s="829"/>
      <c r="F119" s="829">
        <v>1159.68</v>
      </c>
      <c r="G119" s="829"/>
      <c r="H119" s="829">
        <v>6144.72</v>
      </c>
      <c r="I119" s="829">
        <v>2936.5</v>
      </c>
      <c r="J119" s="829">
        <v>12142.35</v>
      </c>
      <c r="K119" s="829">
        <v>642.48</v>
      </c>
      <c r="L119" s="829"/>
      <c r="M119" s="829">
        <v>6212.9</v>
      </c>
      <c r="N119" s="829">
        <v>8420.85</v>
      </c>
      <c r="O119" s="829">
        <v>7175.13</v>
      </c>
      <c r="P119" s="829">
        <v>27.08</v>
      </c>
      <c r="Q119" s="829">
        <v>4169.6499999999996</v>
      </c>
      <c r="R119" s="829"/>
      <c r="S119" s="829">
        <v>5256.31</v>
      </c>
      <c r="T119" s="829"/>
      <c r="U119" s="829">
        <v>5306.51</v>
      </c>
      <c r="V119" s="829">
        <v>6221.56</v>
      </c>
      <c r="W119" s="829">
        <v>2417.4699999999998</v>
      </c>
      <c r="X119" s="829"/>
      <c r="Y119" s="829">
        <v>7742.74</v>
      </c>
      <c r="Z119" s="829"/>
      <c r="AA119" s="829"/>
      <c r="AB119" s="829">
        <v>7692.25</v>
      </c>
      <c r="AC119" s="829">
        <v>6102.95</v>
      </c>
      <c r="AD119" s="829">
        <v>3142.49</v>
      </c>
      <c r="AE119" s="829">
        <v>2039.42</v>
      </c>
      <c r="AF119" s="829">
        <v>623.57000000000005</v>
      </c>
      <c r="AG119" s="829">
        <v>5904.39</v>
      </c>
      <c r="AH119" s="829">
        <v>60811.35</v>
      </c>
      <c r="AI119" s="829"/>
      <c r="AJ119" s="829">
        <v>1409.3</v>
      </c>
      <c r="AK119" s="829">
        <v>7834.04</v>
      </c>
      <c r="AL119" s="829">
        <v>4795.24</v>
      </c>
      <c r="AM119" s="829"/>
      <c r="AN119" s="829"/>
      <c r="AO119" s="829">
        <v>13411.4</v>
      </c>
      <c r="AP119" s="829"/>
      <c r="AQ119" s="829">
        <v>9157.19</v>
      </c>
      <c r="AR119" s="829">
        <v>6221.54</v>
      </c>
      <c r="AS119" s="829">
        <v>242</v>
      </c>
      <c r="AT119" s="829">
        <v>373.3</v>
      </c>
      <c r="AU119" s="829"/>
      <c r="AV119" s="829">
        <v>3090.43</v>
      </c>
      <c r="AW119" s="829">
        <v>120.9</v>
      </c>
      <c r="AX119" s="829"/>
      <c r="AY119" s="829">
        <v>2162.59</v>
      </c>
      <c r="AZ119" s="829">
        <v>1654.42</v>
      </c>
      <c r="BA119" s="829"/>
      <c r="BB119" s="829">
        <v>20.83</v>
      </c>
      <c r="BC119" s="829"/>
      <c r="BD119" s="829">
        <v>1853.65</v>
      </c>
      <c r="BE119" s="829">
        <v>18591.259999999998</v>
      </c>
      <c r="BF119" s="829"/>
      <c r="BG119" s="829">
        <v>410.95</v>
      </c>
      <c r="BH119" s="829">
        <v>2413.09</v>
      </c>
      <c r="BI119" s="829"/>
      <c r="BJ119" s="829"/>
      <c r="BK119" s="829"/>
      <c r="BL119" s="829">
        <v>20746.7</v>
      </c>
      <c r="BM119" s="829">
        <v>1458.6</v>
      </c>
      <c r="BN119" s="829"/>
      <c r="BO119" s="829">
        <v>4110</v>
      </c>
      <c r="BP119" s="829">
        <v>16536.509999999998</v>
      </c>
      <c r="BQ119" s="829">
        <v>8343</v>
      </c>
      <c r="BR119" s="829">
        <v>5096.6000000000004</v>
      </c>
      <c r="BS119" s="829"/>
      <c r="BT119" s="829">
        <v>1154</v>
      </c>
      <c r="BU119" s="829"/>
      <c r="BV119" s="829">
        <v>4203.12</v>
      </c>
      <c r="BW119" s="829">
        <v>640.84</v>
      </c>
      <c r="BX119" s="829">
        <v>6499.74</v>
      </c>
      <c r="BY119" s="829">
        <v>836.34</v>
      </c>
      <c r="BZ119" s="829">
        <v>17382.759999999998</v>
      </c>
      <c r="CA119" s="829">
        <v>1189.32</v>
      </c>
      <c r="CB119" s="829">
        <v>4078.7</v>
      </c>
      <c r="CC119" s="829"/>
      <c r="CD119" s="829">
        <v>5858.7</v>
      </c>
      <c r="CE119" s="829">
        <v>7118.09</v>
      </c>
      <c r="CF119" s="829"/>
      <c r="CG119" s="829">
        <v>868.05</v>
      </c>
      <c r="CH119" s="829"/>
      <c r="CI119" s="829">
        <v>2813.05</v>
      </c>
      <c r="CJ119" s="829"/>
      <c r="CK119" s="829">
        <v>5084.93</v>
      </c>
      <c r="CL119" s="829">
        <v>2159.16</v>
      </c>
      <c r="CM119" s="829">
        <v>170.64</v>
      </c>
      <c r="CN119" s="829">
        <v>2760.12</v>
      </c>
      <c r="CO119" s="829">
        <v>16019.17</v>
      </c>
      <c r="CP119" s="829">
        <v>413.21</v>
      </c>
      <c r="CQ119" s="829">
        <v>15214.51</v>
      </c>
      <c r="CR119" s="829">
        <v>766.3</v>
      </c>
      <c r="CS119" s="829"/>
      <c r="CT119" s="829">
        <v>4603.55</v>
      </c>
      <c r="CU119" s="829">
        <v>13.57</v>
      </c>
      <c r="CV119" s="829"/>
      <c r="CW119" s="829">
        <v>753.15</v>
      </c>
      <c r="CX119" s="829">
        <v>582.62</v>
      </c>
      <c r="CY119" s="829"/>
      <c r="CZ119" s="829"/>
      <c r="DA119" s="829">
        <v>2241.5300000000002</v>
      </c>
      <c r="DB119" s="829"/>
      <c r="DC119" s="829">
        <v>1159.79</v>
      </c>
      <c r="DD119" s="829">
        <v>339.36</v>
      </c>
      <c r="DE119" s="829">
        <v>9862.14</v>
      </c>
      <c r="DF119" s="829">
        <v>9689.0499999999993</v>
      </c>
      <c r="DG119" s="829"/>
      <c r="DH119" s="829"/>
      <c r="DI119" s="829">
        <v>1654.51</v>
      </c>
      <c r="DJ119" s="829">
        <v>4284.1000000000004</v>
      </c>
      <c r="DK119" s="829">
        <v>1140.6600000000001</v>
      </c>
      <c r="DL119" s="829"/>
      <c r="DM119" s="829">
        <v>3509.5</v>
      </c>
      <c r="DN119" s="829"/>
      <c r="DO119" s="829"/>
      <c r="DP119" s="828">
        <v>980</v>
      </c>
      <c r="DQ119" s="829">
        <v>11351.86</v>
      </c>
      <c r="DR119" s="829"/>
      <c r="DS119" s="829">
        <v>12747.92</v>
      </c>
      <c r="DT119" s="829">
        <v>4470.18</v>
      </c>
      <c r="DU119" s="829"/>
      <c r="DV119" s="829">
        <v>17895.919999999998</v>
      </c>
      <c r="DW119" s="829">
        <v>31516.93</v>
      </c>
      <c r="DX119" s="829">
        <v>34043.550000000003</v>
      </c>
      <c r="DY119" s="829">
        <v>12105.8</v>
      </c>
      <c r="DZ119" s="829">
        <v>17028.05</v>
      </c>
      <c r="EA119" s="829">
        <v>232.82</v>
      </c>
      <c r="EB119" s="829"/>
      <c r="EC119" s="829"/>
      <c r="ED119" s="829">
        <v>10168.6</v>
      </c>
      <c r="EE119" s="829"/>
      <c r="EF119" s="829">
        <v>12892.36</v>
      </c>
      <c r="EG119" s="829">
        <v>176.94</v>
      </c>
      <c r="EH119" s="829"/>
      <c r="EI119" s="829">
        <v>374.59</v>
      </c>
      <c r="EJ119" s="829"/>
      <c r="EK119" s="829"/>
      <c r="EL119" s="829">
        <v>28568.6</v>
      </c>
      <c r="EM119" s="829"/>
      <c r="EN119" s="829"/>
      <c r="EO119" s="829"/>
      <c r="EP119" s="829">
        <v>32371.18</v>
      </c>
      <c r="EQ119" s="829">
        <v>4089.45</v>
      </c>
      <c r="ER119" s="829"/>
      <c r="ES119" s="829"/>
      <c r="ET119" s="829">
        <v>770.45</v>
      </c>
      <c r="EU119" s="829">
        <v>3680.77</v>
      </c>
      <c r="EV119" s="829">
        <v>42131.37</v>
      </c>
      <c r="EW119" s="829">
        <v>495.64</v>
      </c>
      <c r="EX119" s="829">
        <v>3264.69</v>
      </c>
      <c r="EY119" s="829"/>
      <c r="EZ119" s="831">
        <f t="shared" si="1"/>
        <v>710199.47999999986</v>
      </c>
    </row>
    <row r="120" spans="1:156" x14ac:dyDescent="0.25">
      <c r="A120">
        <v>116</v>
      </c>
      <c r="B120" s="826">
        <v>46799</v>
      </c>
      <c r="C120" s="877"/>
      <c r="D120" s="829">
        <v>16.64</v>
      </c>
      <c r="E120" s="828">
        <v>120</v>
      </c>
      <c r="F120" s="829">
        <v>495.72</v>
      </c>
      <c r="G120" s="828"/>
      <c r="H120" s="829">
        <v>13.54</v>
      </c>
      <c r="I120" s="829"/>
      <c r="J120" s="829">
        <v>5240.75</v>
      </c>
      <c r="K120" s="829">
        <v>3745.48</v>
      </c>
      <c r="L120" s="829"/>
      <c r="M120" s="828">
        <v>1022.59</v>
      </c>
      <c r="N120" s="829">
        <v>699</v>
      </c>
      <c r="O120" s="829">
        <v>564.48</v>
      </c>
      <c r="P120" s="829"/>
      <c r="Q120" s="829">
        <v>5500.46</v>
      </c>
      <c r="R120" s="829"/>
      <c r="S120" s="829">
        <v>14503.94</v>
      </c>
      <c r="T120" s="829"/>
      <c r="U120" s="829">
        <v>30</v>
      </c>
      <c r="V120" s="828">
        <v>1156.96</v>
      </c>
      <c r="W120" s="829"/>
      <c r="X120" s="829"/>
      <c r="Y120" s="828">
        <v>4159.07</v>
      </c>
      <c r="Z120" s="828"/>
      <c r="AA120" s="829">
        <v>10444.049999999999</v>
      </c>
      <c r="AB120" s="829">
        <v>546.37</v>
      </c>
      <c r="AC120" s="829">
        <v>5390.63</v>
      </c>
      <c r="AD120" s="829">
        <v>1544.83</v>
      </c>
      <c r="AE120" s="829">
        <v>1210.8499999999999</v>
      </c>
      <c r="AF120" s="829">
        <v>5997</v>
      </c>
      <c r="AG120" s="829">
        <v>715.61</v>
      </c>
      <c r="AH120" s="828">
        <v>6820.73</v>
      </c>
      <c r="AI120" s="829">
        <v>305.76</v>
      </c>
      <c r="AJ120" s="829">
        <v>150.11000000000001</v>
      </c>
      <c r="AK120" s="829">
        <v>13281.35</v>
      </c>
      <c r="AL120" s="829">
        <v>25.82</v>
      </c>
      <c r="AM120" s="828">
        <v>82</v>
      </c>
      <c r="AN120" s="828">
        <v>6</v>
      </c>
      <c r="AO120" s="828">
        <v>11196.56</v>
      </c>
      <c r="AP120" s="829">
        <v>15.29</v>
      </c>
      <c r="AQ120" s="828">
        <v>28671.3</v>
      </c>
      <c r="AR120" s="829"/>
      <c r="AS120" s="828">
        <v>21.99</v>
      </c>
      <c r="AT120" s="829"/>
      <c r="AU120" s="829">
        <v>4946.3</v>
      </c>
      <c r="AV120" s="829">
        <v>232.2</v>
      </c>
      <c r="AW120" s="829">
        <v>417.6</v>
      </c>
      <c r="AX120" s="828"/>
      <c r="AY120" s="829">
        <v>461.88</v>
      </c>
      <c r="AZ120" s="829"/>
      <c r="BA120" s="829"/>
      <c r="BB120" s="829">
        <v>2218.39</v>
      </c>
      <c r="BC120" s="829"/>
      <c r="BD120" s="829"/>
      <c r="BE120" s="829">
        <v>2052.1999999999998</v>
      </c>
      <c r="BF120" s="829"/>
      <c r="BG120" s="829">
        <v>1499.85</v>
      </c>
      <c r="BH120" s="828">
        <v>1184.92</v>
      </c>
      <c r="BI120" s="829">
        <v>808.13</v>
      </c>
      <c r="BJ120" s="829">
        <v>2941.2</v>
      </c>
      <c r="BK120" s="829">
        <v>21.66</v>
      </c>
      <c r="BL120" s="829"/>
      <c r="BM120" s="828">
        <v>2322.6799999999998</v>
      </c>
      <c r="BN120" s="829"/>
      <c r="BO120" s="828">
        <v>7146.48</v>
      </c>
      <c r="BP120" s="829">
        <v>331.57</v>
      </c>
      <c r="BQ120" s="828">
        <v>2532.46</v>
      </c>
      <c r="BR120" s="829">
        <v>591.45000000000005</v>
      </c>
      <c r="BS120" s="829">
        <v>29355.8</v>
      </c>
      <c r="BT120" s="829">
        <v>3106.62</v>
      </c>
      <c r="BU120" s="829">
        <v>58.11</v>
      </c>
      <c r="BV120" s="829"/>
      <c r="BW120" s="828"/>
      <c r="BX120" s="828">
        <v>5272.07</v>
      </c>
      <c r="BY120" s="828">
        <v>6928.18</v>
      </c>
      <c r="BZ120" s="829">
        <v>289.42</v>
      </c>
      <c r="CA120" s="829">
        <v>3169.47</v>
      </c>
      <c r="CB120" s="829">
        <v>23402.99</v>
      </c>
      <c r="CC120" s="828">
        <v>4440.76</v>
      </c>
      <c r="CD120" s="829">
        <v>33984.04</v>
      </c>
      <c r="CE120" s="829">
        <v>8645.94</v>
      </c>
      <c r="CF120" s="828"/>
      <c r="CG120" s="829">
        <v>293.51</v>
      </c>
      <c r="CH120" s="829"/>
      <c r="CI120" s="828"/>
      <c r="CJ120" s="829">
        <v>361.25</v>
      </c>
      <c r="CK120" s="829">
        <v>3151.68</v>
      </c>
      <c r="CL120" s="829"/>
      <c r="CM120" s="829">
        <v>505</v>
      </c>
      <c r="CN120" s="829"/>
      <c r="CO120" s="829">
        <v>2762.99</v>
      </c>
      <c r="CP120" s="829">
        <v>4036.6</v>
      </c>
      <c r="CQ120" s="829">
        <v>658.58</v>
      </c>
      <c r="CR120" s="829"/>
      <c r="CS120" s="829"/>
      <c r="CT120" s="829">
        <v>2377.73</v>
      </c>
      <c r="CU120" s="829">
        <v>321.33999999999997</v>
      </c>
      <c r="CV120" s="829"/>
      <c r="CW120" s="829"/>
      <c r="CX120" s="828">
        <v>104.75</v>
      </c>
      <c r="CY120" s="828"/>
      <c r="CZ120" s="829"/>
      <c r="DA120" s="829">
        <v>2752.16</v>
      </c>
      <c r="DB120" s="829">
        <v>110</v>
      </c>
      <c r="DC120" s="828">
        <v>2663.31</v>
      </c>
      <c r="DD120" s="829"/>
      <c r="DE120" s="828">
        <v>2748</v>
      </c>
      <c r="DF120" s="829">
        <v>530</v>
      </c>
      <c r="DG120" s="829"/>
      <c r="DH120" s="829"/>
      <c r="DI120" s="829">
        <v>2336.94</v>
      </c>
      <c r="DJ120" s="829">
        <v>628.79999999999995</v>
      </c>
      <c r="DK120" s="829">
        <v>966.09</v>
      </c>
      <c r="DL120" s="829">
        <v>555.78</v>
      </c>
      <c r="DM120" s="829"/>
      <c r="DN120" s="828"/>
      <c r="DO120" s="829"/>
      <c r="DP120" s="828">
        <v>325.82</v>
      </c>
      <c r="DQ120" s="829"/>
      <c r="DR120" s="828"/>
      <c r="DS120" s="829">
        <v>3051.62</v>
      </c>
      <c r="DT120" s="829"/>
      <c r="DU120" s="829"/>
      <c r="DV120" s="829">
        <v>3142.21</v>
      </c>
      <c r="DW120" s="829">
        <v>79.900000000000006</v>
      </c>
      <c r="DX120" s="829">
        <v>8384.49</v>
      </c>
      <c r="DY120" s="829"/>
      <c r="DZ120" s="829"/>
      <c r="EA120" s="829"/>
      <c r="EB120" s="829"/>
      <c r="EC120" s="828"/>
      <c r="ED120" s="829">
        <v>869.18</v>
      </c>
      <c r="EE120" s="829">
        <v>481</v>
      </c>
      <c r="EF120" s="829">
        <v>704.49</v>
      </c>
      <c r="EG120" s="829">
        <v>7316.6</v>
      </c>
      <c r="EH120" s="829"/>
      <c r="EI120" s="829">
        <v>8455.4699999999993</v>
      </c>
      <c r="EJ120" s="829"/>
      <c r="EK120" s="828"/>
      <c r="EL120" s="829">
        <v>48709.32</v>
      </c>
      <c r="EM120" s="829"/>
      <c r="EN120" s="828"/>
      <c r="EO120" s="829"/>
      <c r="EP120" s="829">
        <v>6799.33</v>
      </c>
      <c r="EQ120" s="829"/>
      <c r="ER120" s="829"/>
      <c r="ES120" s="829"/>
      <c r="ET120" s="829"/>
      <c r="EU120" s="829">
        <v>1822.17</v>
      </c>
      <c r="EV120" s="829"/>
      <c r="EW120" s="828"/>
      <c r="EX120" s="829">
        <v>2220.92</v>
      </c>
      <c r="EY120" s="829"/>
      <c r="EZ120" s="831">
        <f t="shared" si="1"/>
        <v>392284.28</v>
      </c>
    </row>
    <row r="121" spans="1:156" x14ac:dyDescent="0.25">
      <c r="A121">
        <v>117</v>
      </c>
      <c r="B121" s="826">
        <v>46899</v>
      </c>
      <c r="C121" s="877"/>
      <c r="D121" s="828"/>
      <c r="E121" s="828"/>
      <c r="F121" s="828"/>
      <c r="G121" s="828"/>
      <c r="H121" s="829"/>
      <c r="I121" s="828"/>
      <c r="J121" s="828"/>
      <c r="K121" s="829"/>
      <c r="L121" s="829"/>
      <c r="M121" s="828">
        <v>55.56</v>
      </c>
      <c r="N121" s="828"/>
      <c r="O121" s="829">
        <v>1973.28</v>
      </c>
      <c r="P121" s="828"/>
      <c r="Q121" s="828">
        <v>8297.2800000000007</v>
      </c>
      <c r="R121" s="828"/>
      <c r="S121" s="828">
        <v>7977.8</v>
      </c>
      <c r="T121" s="829"/>
      <c r="U121" s="828"/>
      <c r="V121" s="828">
        <v>7569.93</v>
      </c>
      <c r="W121" s="828"/>
      <c r="X121" s="829"/>
      <c r="Y121" s="828"/>
      <c r="Z121" s="828"/>
      <c r="AA121" s="828">
        <v>284.88</v>
      </c>
      <c r="AB121" s="828">
        <v>1366.62</v>
      </c>
      <c r="AC121" s="828">
        <v>680</v>
      </c>
      <c r="AD121" s="829"/>
      <c r="AE121" s="829"/>
      <c r="AF121" s="828"/>
      <c r="AG121" s="828">
        <v>1448</v>
      </c>
      <c r="AH121" s="828">
        <v>409.19</v>
      </c>
      <c r="AI121" s="829"/>
      <c r="AJ121" s="829"/>
      <c r="AK121" s="829">
        <v>717.26</v>
      </c>
      <c r="AL121" s="828"/>
      <c r="AM121" s="829"/>
      <c r="AN121" s="828">
        <v>73.900000000000006</v>
      </c>
      <c r="AO121" s="828">
        <v>1250.51</v>
      </c>
      <c r="AP121" s="829"/>
      <c r="AQ121" s="828"/>
      <c r="AR121" s="829"/>
      <c r="AS121" s="828"/>
      <c r="AT121" s="828"/>
      <c r="AU121" s="828">
        <v>698.5</v>
      </c>
      <c r="AV121" s="828">
        <v>1110.2</v>
      </c>
      <c r="AW121" s="828">
        <v>136.88999999999999</v>
      </c>
      <c r="AX121" s="829">
        <v>8422.2800000000007</v>
      </c>
      <c r="AY121" s="828"/>
      <c r="AZ121" s="828">
        <v>3566.95</v>
      </c>
      <c r="BA121" s="828"/>
      <c r="BB121" s="828">
        <v>265</v>
      </c>
      <c r="BC121" s="829"/>
      <c r="BD121" s="829"/>
      <c r="BE121" s="828"/>
      <c r="BF121" s="829"/>
      <c r="BG121" s="828"/>
      <c r="BH121" s="828"/>
      <c r="BI121" s="829"/>
      <c r="BJ121" s="829"/>
      <c r="BK121" s="829"/>
      <c r="BL121" s="828">
        <v>292.67</v>
      </c>
      <c r="BM121" s="828"/>
      <c r="BN121" s="828">
        <v>47.11</v>
      </c>
      <c r="BO121" s="828">
        <v>2653</v>
      </c>
      <c r="BP121" s="828">
        <v>291.51</v>
      </c>
      <c r="BQ121" s="828"/>
      <c r="BR121" s="829"/>
      <c r="BS121" s="829"/>
      <c r="BT121" s="828"/>
      <c r="BU121" s="828"/>
      <c r="BV121" s="828"/>
      <c r="BW121" s="829"/>
      <c r="BX121" s="828">
        <v>12624.85</v>
      </c>
      <c r="BY121" s="828">
        <v>7004.36</v>
      </c>
      <c r="BZ121" s="828"/>
      <c r="CA121" s="828">
        <v>516.30999999999995</v>
      </c>
      <c r="CB121" s="829">
        <v>3856.98</v>
      </c>
      <c r="CC121" s="828"/>
      <c r="CD121" s="828">
        <v>336</v>
      </c>
      <c r="CE121" s="828">
        <v>2110.9699999999998</v>
      </c>
      <c r="CF121" s="829"/>
      <c r="CG121" s="828"/>
      <c r="CH121" s="828"/>
      <c r="CI121" s="829"/>
      <c r="CJ121" s="829"/>
      <c r="CK121" s="829">
        <v>4274.7</v>
      </c>
      <c r="CL121" s="829"/>
      <c r="CM121" s="829"/>
      <c r="CN121" s="829"/>
      <c r="CO121" s="829"/>
      <c r="CP121" s="828">
        <v>6947.88</v>
      </c>
      <c r="CQ121" s="828"/>
      <c r="CR121" s="829"/>
      <c r="CS121" s="828"/>
      <c r="CT121" s="828"/>
      <c r="CU121" s="828"/>
      <c r="CV121" s="828"/>
      <c r="CW121" s="829">
        <v>40.79</v>
      </c>
      <c r="CX121" s="829">
        <v>1164.25</v>
      </c>
      <c r="CY121" s="828"/>
      <c r="CZ121" s="829"/>
      <c r="DA121" s="828"/>
      <c r="DB121" s="829"/>
      <c r="DC121" s="828"/>
      <c r="DD121" s="828">
        <v>1698.53</v>
      </c>
      <c r="DE121" s="828"/>
      <c r="DF121" s="828">
        <v>8307.39</v>
      </c>
      <c r="DG121" s="829"/>
      <c r="DH121" s="829"/>
      <c r="DI121" s="828">
        <v>528.5</v>
      </c>
      <c r="DJ121" s="828"/>
      <c r="DK121" s="829"/>
      <c r="DL121" s="829"/>
      <c r="DM121" s="829"/>
      <c r="DN121" s="828"/>
      <c r="DO121" s="828"/>
      <c r="DP121" s="829">
        <v>4398.71</v>
      </c>
      <c r="DQ121" s="828">
        <v>6595.25</v>
      </c>
      <c r="DR121" s="829"/>
      <c r="DS121" s="828">
        <v>55.97</v>
      </c>
      <c r="DT121" s="829"/>
      <c r="DU121" s="828"/>
      <c r="DV121" s="828">
        <v>134.19999999999999</v>
      </c>
      <c r="DW121" s="828">
        <v>9429.7900000000009</v>
      </c>
      <c r="DX121" s="828">
        <v>20229.900000000001</v>
      </c>
      <c r="DY121" s="829"/>
      <c r="DZ121" s="828"/>
      <c r="EA121" s="828"/>
      <c r="EB121" s="829"/>
      <c r="EC121" s="828"/>
      <c r="ED121" s="829">
        <v>1197.1199999999999</v>
      </c>
      <c r="EE121" s="829"/>
      <c r="EF121" s="828">
        <v>460.32</v>
      </c>
      <c r="EG121" s="828"/>
      <c r="EH121" s="829"/>
      <c r="EI121" s="829">
        <v>59.43</v>
      </c>
      <c r="EJ121" s="829"/>
      <c r="EK121" s="829"/>
      <c r="EL121" s="829"/>
      <c r="EM121" s="829"/>
      <c r="EN121" s="828"/>
      <c r="EO121" s="828"/>
      <c r="EP121" s="828">
        <v>4549.43</v>
      </c>
      <c r="EQ121" s="829"/>
      <c r="ER121" s="829"/>
      <c r="ES121" s="828"/>
      <c r="ET121" s="829"/>
      <c r="EU121" s="829"/>
      <c r="EV121" s="829"/>
      <c r="EW121" s="828"/>
      <c r="EX121" s="829">
        <v>42.18</v>
      </c>
      <c r="EY121" s="829"/>
      <c r="EZ121" s="831">
        <f t="shared" si="1"/>
        <v>146152.12999999995</v>
      </c>
    </row>
    <row r="122" spans="1:156" x14ac:dyDescent="0.25">
      <c r="A122">
        <v>118</v>
      </c>
      <c r="B122" s="826">
        <v>47199</v>
      </c>
      <c r="C122" s="877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/>
      <c r="O122" s="828"/>
      <c r="P122" s="828"/>
      <c r="Q122" s="828"/>
      <c r="R122" s="828"/>
      <c r="S122" s="828"/>
      <c r="T122" s="828"/>
      <c r="U122" s="828"/>
      <c r="V122" s="828"/>
      <c r="W122" s="828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  <c r="AM122" s="828"/>
      <c r="AN122" s="828"/>
      <c r="AO122" s="828"/>
      <c r="AP122" s="828"/>
      <c r="AQ122" s="828"/>
      <c r="AR122" s="828"/>
      <c r="AS122" s="828"/>
      <c r="AT122" s="828"/>
      <c r="AU122" s="828"/>
      <c r="AV122" s="828"/>
      <c r="AW122" s="828"/>
      <c r="AX122" s="828"/>
      <c r="AY122" s="828"/>
      <c r="AZ122" s="828"/>
      <c r="BA122" s="828"/>
      <c r="BB122" s="828"/>
      <c r="BC122" s="828"/>
      <c r="BD122" s="828"/>
      <c r="BE122" s="828"/>
      <c r="BF122" s="828"/>
      <c r="BG122" s="828"/>
      <c r="BH122" s="828"/>
      <c r="BI122" s="828"/>
      <c r="BJ122" s="828"/>
      <c r="BK122" s="828"/>
      <c r="BL122" s="828"/>
      <c r="BM122" s="828"/>
      <c r="BN122" s="828"/>
      <c r="BO122" s="828"/>
      <c r="BP122" s="828"/>
      <c r="BQ122" s="828"/>
      <c r="BR122" s="828"/>
      <c r="BS122" s="828"/>
      <c r="BT122" s="828"/>
      <c r="BU122" s="828"/>
      <c r="BV122" s="828"/>
      <c r="BW122" s="828"/>
      <c r="BX122" s="828"/>
      <c r="BY122" s="828"/>
      <c r="BZ122" s="828"/>
      <c r="CA122" s="828"/>
      <c r="CB122" s="828"/>
      <c r="CC122" s="828"/>
      <c r="CD122" s="828"/>
      <c r="CE122" s="828"/>
      <c r="CF122" s="828"/>
      <c r="CG122" s="828"/>
      <c r="CH122" s="828"/>
      <c r="CI122" s="828"/>
      <c r="CJ122" s="828"/>
      <c r="CK122" s="828"/>
      <c r="CL122" s="828"/>
      <c r="CM122" s="828"/>
      <c r="CN122" s="828"/>
      <c r="CO122" s="828"/>
      <c r="CP122" s="828"/>
      <c r="CQ122" s="828"/>
      <c r="CR122" s="828"/>
      <c r="CS122" s="828"/>
      <c r="CT122" s="828"/>
      <c r="CU122" s="828"/>
      <c r="CV122" s="828"/>
      <c r="CW122" s="828"/>
      <c r="CX122" s="828"/>
      <c r="CY122" s="828"/>
      <c r="CZ122" s="828"/>
      <c r="DA122" s="828"/>
      <c r="DB122" s="828"/>
      <c r="DC122" s="828"/>
      <c r="DD122" s="828"/>
      <c r="DE122" s="828"/>
      <c r="DF122" s="828"/>
      <c r="DG122" s="828"/>
      <c r="DH122" s="828"/>
      <c r="DI122" s="828"/>
      <c r="DJ122" s="828"/>
      <c r="DK122" s="828"/>
      <c r="DL122" s="828"/>
      <c r="DM122" s="828"/>
      <c r="DN122" s="828"/>
      <c r="DO122" s="828">
        <v>4326.91</v>
      </c>
      <c r="DP122" s="828"/>
      <c r="DQ122" s="828"/>
      <c r="DR122" s="828"/>
      <c r="DS122" s="828"/>
      <c r="DT122" s="829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9"/>
      <c r="EE122" s="829"/>
      <c r="EF122" s="828"/>
      <c r="EG122" s="828"/>
      <c r="EH122" s="828"/>
      <c r="EI122" s="828"/>
      <c r="EJ122" s="828">
        <v>441.67</v>
      </c>
      <c r="EK122" s="828">
        <v>1940.48</v>
      </c>
      <c r="EL122" s="829"/>
      <c r="EM122" s="829"/>
      <c r="EN122" s="828"/>
      <c r="EO122" s="828"/>
      <c r="EP122" s="828"/>
      <c r="EQ122" s="829"/>
      <c r="ER122" s="829"/>
      <c r="ES122" s="828"/>
      <c r="ET122" s="829"/>
      <c r="EU122" s="829"/>
      <c r="EV122" s="828"/>
      <c r="EW122" s="828"/>
      <c r="EX122" s="829"/>
      <c r="EY122" s="828"/>
      <c r="EZ122" s="831">
        <f t="shared" si="1"/>
        <v>6709.0599999999995</v>
      </c>
    </row>
    <row r="123" spans="1:156" x14ac:dyDescent="0.25">
      <c r="A123">
        <v>119</v>
      </c>
      <c r="B123" s="826">
        <v>47499</v>
      </c>
      <c r="C123" s="877">
        <v>47411</v>
      </c>
      <c r="D123" s="828"/>
      <c r="E123" s="829"/>
      <c r="F123" s="828"/>
      <c r="G123" s="829"/>
      <c r="H123" s="829"/>
      <c r="I123" s="829"/>
      <c r="J123" s="828"/>
      <c r="K123" s="829"/>
      <c r="L123" s="829"/>
      <c r="M123" s="828"/>
      <c r="N123" s="828"/>
      <c r="O123" s="829"/>
      <c r="P123" s="829"/>
      <c r="Q123" s="828"/>
      <c r="R123" s="829"/>
      <c r="S123" s="829"/>
      <c r="T123" s="829"/>
      <c r="U123" s="828"/>
      <c r="V123" s="828"/>
      <c r="W123" s="828"/>
      <c r="X123" s="829"/>
      <c r="Y123" s="829"/>
      <c r="Z123" s="828"/>
      <c r="AA123" s="829"/>
      <c r="AB123" s="828"/>
      <c r="AC123" s="828"/>
      <c r="AD123" s="829"/>
      <c r="AE123" s="829"/>
      <c r="AF123" s="828"/>
      <c r="AG123" s="829"/>
      <c r="AH123" s="828"/>
      <c r="AI123" s="829"/>
      <c r="AJ123" s="829"/>
      <c r="AK123" s="828"/>
      <c r="AL123" s="828"/>
      <c r="AM123" s="828"/>
      <c r="AN123" s="828"/>
      <c r="AO123" s="828"/>
      <c r="AP123" s="829"/>
      <c r="AQ123" s="828"/>
      <c r="AR123" s="829"/>
      <c r="AS123" s="828"/>
      <c r="AT123" s="829"/>
      <c r="AU123" s="828"/>
      <c r="AV123" s="828"/>
      <c r="AW123" s="829"/>
      <c r="AX123" s="829"/>
      <c r="AY123" s="829"/>
      <c r="AZ123" s="828"/>
      <c r="BA123" s="828"/>
      <c r="BB123" s="828"/>
      <c r="BC123" s="829"/>
      <c r="BD123" s="829"/>
      <c r="BE123" s="829"/>
      <c r="BF123" s="829"/>
      <c r="BG123" s="829"/>
      <c r="BH123" s="828"/>
      <c r="BI123" s="829"/>
      <c r="BJ123" s="829"/>
      <c r="BK123" s="829"/>
      <c r="BL123" s="828"/>
      <c r="BM123" s="828"/>
      <c r="BN123" s="829"/>
      <c r="BO123" s="828"/>
      <c r="BP123" s="828"/>
      <c r="BQ123" s="828"/>
      <c r="BR123" s="828"/>
      <c r="BS123" s="828"/>
      <c r="BT123" s="828"/>
      <c r="BU123" s="828"/>
      <c r="BV123" s="829"/>
      <c r="BW123" s="828"/>
      <c r="BX123" s="828"/>
      <c r="BY123" s="828"/>
      <c r="BZ123" s="828"/>
      <c r="CA123" s="829"/>
      <c r="CB123" s="829"/>
      <c r="CC123" s="828"/>
      <c r="CD123" s="828"/>
      <c r="CE123" s="828"/>
      <c r="CF123" s="829"/>
      <c r="CG123" s="829"/>
      <c r="CH123" s="829"/>
      <c r="CI123" s="828"/>
      <c r="CJ123" s="829"/>
      <c r="CK123" s="829"/>
      <c r="CL123" s="829"/>
      <c r="CM123" s="829"/>
      <c r="CN123" s="829"/>
      <c r="CO123" s="828"/>
      <c r="CP123" s="829"/>
      <c r="CQ123" s="828"/>
      <c r="CR123" s="828"/>
      <c r="CS123" s="829"/>
      <c r="CT123" s="828"/>
      <c r="CU123" s="828"/>
      <c r="CV123" s="829"/>
      <c r="CW123" s="829"/>
      <c r="CX123" s="829"/>
      <c r="CY123" s="828"/>
      <c r="CZ123" s="829"/>
      <c r="DA123" s="828"/>
      <c r="DB123" s="829"/>
      <c r="DC123" s="828"/>
      <c r="DD123" s="829"/>
      <c r="DE123" s="828"/>
      <c r="DF123" s="828"/>
      <c r="DG123" s="829"/>
      <c r="DH123" s="829"/>
      <c r="DI123" s="828"/>
      <c r="DJ123" s="829"/>
      <c r="DK123" s="828"/>
      <c r="DL123" s="829"/>
      <c r="DM123" s="828"/>
      <c r="DN123" s="828"/>
      <c r="DO123" s="828">
        <v>17214.349999999999</v>
      </c>
      <c r="DP123" s="828"/>
      <c r="DQ123" s="828"/>
      <c r="DR123" s="829"/>
      <c r="DS123" s="828"/>
      <c r="DT123" s="829"/>
      <c r="DU123" s="829"/>
      <c r="DV123" s="829"/>
      <c r="DW123" s="829"/>
      <c r="DX123" s="828"/>
      <c r="DY123" s="828"/>
      <c r="DZ123" s="828"/>
      <c r="EA123" s="829"/>
      <c r="EB123" s="829"/>
      <c r="EC123" s="828"/>
      <c r="ED123" s="829"/>
      <c r="EE123" s="829"/>
      <c r="EF123" s="828"/>
      <c r="EG123" s="828"/>
      <c r="EH123" s="829"/>
      <c r="EI123" s="829"/>
      <c r="EJ123" s="829"/>
      <c r="EK123" s="828"/>
      <c r="EL123" s="829"/>
      <c r="EM123" s="829"/>
      <c r="EN123" s="828"/>
      <c r="EO123" s="828"/>
      <c r="EP123" s="829"/>
      <c r="EQ123" s="829"/>
      <c r="ER123" s="829"/>
      <c r="ES123" s="828"/>
      <c r="ET123" s="829"/>
      <c r="EU123" s="829"/>
      <c r="EV123" s="829"/>
      <c r="EW123" s="829"/>
      <c r="EX123" s="828"/>
      <c r="EY123" s="828"/>
      <c r="EZ123" s="831">
        <f t="shared" si="1"/>
        <v>17214.349999999999</v>
      </c>
    </row>
    <row r="124" spans="1:156" x14ac:dyDescent="0.25">
      <c r="A124">
        <v>120</v>
      </c>
      <c r="B124" s="826">
        <v>47499</v>
      </c>
      <c r="C124" s="877">
        <v>47422</v>
      </c>
      <c r="D124" s="828"/>
      <c r="E124" s="829"/>
      <c r="F124" s="828"/>
      <c r="G124" s="829"/>
      <c r="H124" s="828"/>
      <c r="I124" s="828"/>
      <c r="J124" s="828"/>
      <c r="K124" s="828"/>
      <c r="L124" s="829"/>
      <c r="M124" s="828"/>
      <c r="N124" s="828"/>
      <c r="O124" s="829"/>
      <c r="P124" s="829"/>
      <c r="Q124" s="828"/>
      <c r="R124" s="829"/>
      <c r="S124" s="828"/>
      <c r="T124" s="829"/>
      <c r="U124" s="828"/>
      <c r="V124" s="828"/>
      <c r="W124" s="828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9"/>
      <c r="AJ124" s="828"/>
      <c r="AK124" s="828"/>
      <c r="AL124" s="828"/>
      <c r="AM124" s="828"/>
      <c r="AN124" s="828"/>
      <c r="AO124" s="828"/>
      <c r="AP124" s="828"/>
      <c r="AQ124" s="828"/>
      <c r="AR124" s="828"/>
      <c r="AS124" s="828"/>
      <c r="AT124" s="828"/>
      <c r="AU124" s="829"/>
      <c r="AV124" s="828"/>
      <c r="AW124" s="828"/>
      <c r="AX124" s="829"/>
      <c r="AY124" s="829"/>
      <c r="AZ124" s="828"/>
      <c r="BA124" s="828"/>
      <c r="BB124" s="828"/>
      <c r="BC124" s="829"/>
      <c r="BD124" s="828"/>
      <c r="BE124" s="828"/>
      <c r="BF124" s="829"/>
      <c r="BG124" s="829"/>
      <c r="BH124" s="828"/>
      <c r="BI124" s="829"/>
      <c r="BJ124" s="829"/>
      <c r="BK124" s="828"/>
      <c r="BL124" s="828"/>
      <c r="BM124" s="828"/>
      <c r="BN124" s="829"/>
      <c r="BO124" s="829"/>
      <c r="BP124" s="828"/>
      <c r="BQ124" s="828"/>
      <c r="BR124" s="828"/>
      <c r="BS124" s="828"/>
      <c r="BT124" s="828"/>
      <c r="BU124" s="829"/>
      <c r="BV124" s="828"/>
      <c r="BW124" s="828"/>
      <c r="BX124" s="828"/>
      <c r="BY124" s="828"/>
      <c r="BZ124" s="828"/>
      <c r="CA124" s="828"/>
      <c r="CB124" s="829"/>
      <c r="CC124" s="829"/>
      <c r="CD124" s="828"/>
      <c r="CE124" s="828"/>
      <c r="CF124" s="829"/>
      <c r="CG124" s="828"/>
      <c r="CH124" s="887"/>
      <c r="CI124" s="828"/>
      <c r="CJ124" s="828"/>
      <c r="CK124" s="828"/>
      <c r="CL124" s="829"/>
      <c r="CM124" s="829"/>
      <c r="CN124" s="828"/>
      <c r="CO124" s="828"/>
      <c r="CP124" s="828"/>
      <c r="CQ124" s="828"/>
      <c r="CR124" s="828"/>
      <c r="CS124" s="828"/>
      <c r="CT124" s="828"/>
      <c r="CU124" s="828"/>
      <c r="CV124" s="829"/>
      <c r="CW124" s="829"/>
      <c r="CX124" s="828"/>
      <c r="CY124" s="828"/>
      <c r="CZ124" s="829"/>
      <c r="DA124" s="828"/>
      <c r="DB124" s="829"/>
      <c r="DC124" s="828"/>
      <c r="DD124" s="828"/>
      <c r="DE124" s="828"/>
      <c r="DF124" s="828"/>
      <c r="DG124" s="829"/>
      <c r="DH124" s="829"/>
      <c r="DI124" s="828"/>
      <c r="DJ124" s="828"/>
      <c r="DK124" s="828"/>
      <c r="DL124" s="829"/>
      <c r="DM124" s="828"/>
      <c r="DN124" s="828"/>
      <c r="DO124" s="828">
        <v>25805.01</v>
      </c>
      <c r="DP124" s="829"/>
      <c r="DQ124" s="828"/>
      <c r="DR124" s="829"/>
      <c r="DS124" s="828"/>
      <c r="DT124" s="829"/>
      <c r="DU124" s="828"/>
      <c r="DV124" s="829"/>
      <c r="DW124" s="829"/>
      <c r="DX124" s="828"/>
      <c r="DY124" s="828"/>
      <c r="DZ124" s="828"/>
      <c r="EA124" s="828"/>
      <c r="EB124" s="828"/>
      <c r="EC124" s="828"/>
      <c r="ED124" s="829"/>
      <c r="EE124" s="829"/>
      <c r="EF124" s="828"/>
      <c r="EG124" s="828"/>
      <c r="EH124" s="828"/>
      <c r="EI124" s="828"/>
      <c r="EJ124" s="829"/>
      <c r="EK124" s="828"/>
      <c r="EL124" s="829"/>
      <c r="EM124" s="829"/>
      <c r="EN124" s="828"/>
      <c r="EO124" s="828"/>
      <c r="EP124" s="829"/>
      <c r="EQ124" s="829"/>
      <c r="ER124" s="829"/>
      <c r="ES124" s="828"/>
      <c r="ET124" s="828"/>
      <c r="EU124" s="829"/>
      <c r="EV124" s="828"/>
      <c r="EW124" s="828"/>
      <c r="EX124" s="828"/>
      <c r="EY124" s="828"/>
      <c r="EZ124" s="831">
        <f t="shared" si="1"/>
        <v>25805.01</v>
      </c>
    </row>
    <row r="125" spans="1:156" x14ac:dyDescent="0.25">
      <c r="A125">
        <v>121</v>
      </c>
      <c r="B125" s="826">
        <v>47499</v>
      </c>
      <c r="C125" s="877"/>
      <c r="D125" s="828">
        <v>6628.9</v>
      </c>
      <c r="E125" s="829">
        <v>4180</v>
      </c>
      <c r="F125" s="828">
        <v>10881.05</v>
      </c>
      <c r="G125" s="829">
        <v>7399.4</v>
      </c>
      <c r="H125" s="828">
        <v>3942.67</v>
      </c>
      <c r="I125" s="828">
        <v>15572.69</v>
      </c>
      <c r="J125" s="828">
        <v>16126.73</v>
      </c>
      <c r="K125" s="828">
        <v>954.09</v>
      </c>
      <c r="L125" s="829"/>
      <c r="M125" s="828">
        <v>20444.78</v>
      </c>
      <c r="N125" s="829">
        <v>20272.86</v>
      </c>
      <c r="O125" s="828">
        <v>5386.44</v>
      </c>
      <c r="P125" s="829">
        <v>11129.91</v>
      </c>
      <c r="Q125" s="828">
        <v>78424.490000000005</v>
      </c>
      <c r="R125" s="829">
        <v>89589.65</v>
      </c>
      <c r="S125" s="828">
        <v>5884.62</v>
      </c>
      <c r="T125" s="829"/>
      <c r="U125" s="828">
        <v>12682.3</v>
      </c>
      <c r="V125" s="828">
        <v>6337.38</v>
      </c>
      <c r="W125" s="829">
        <v>29663.52</v>
      </c>
      <c r="X125" s="829">
        <v>3240</v>
      </c>
      <c r="Y125" s="828">
        <v>2217.48</v>
      </c>
      <c r="Z125" s="828"/>
      <c r="AA125" s="828">
        <v>47591.07</v>
      </c>
      <c r="AB125" s="828">
        <v>18268.990000000002</v>
      </c>
      <c r="AC125" s="828">
        <v>47685.15</v>
      </c>
      <c r="AD125" s="828">
        <v>31908.23</v>
      </c>
      <c r="AE125" s="828">
        <v>6721.31</v>
      </c>
      <c r="AF125" s="828">
        <v>68221.289999999994</v>
      </c>
      <c r="AG125" s="828">
        <v>6740.81</v>
      </c>
      <c r="AH125" s="828">
        <v>3454.29</v>
      </c>
      <c r="AI125" s="828">
        <v>19314.849999999999</v>
      </c>
      <c r="AJ125" s="829">
        <v>18015.689999999999</v>
      </c>
      <c r="AK125" s="829">
        <v>18414.330000000002</v>
      </c>
      <c r="AL125" s="828">
        <v>48210.22</v>
      </c>
      <c r="AM125" s="828">
        <v>9975.6200000000008</v>
      </c>
      <c r="AN125" s="828">
        <v>5122.13</v>
      </c>
      <c r="AO125" s="828">
        <v>2033.22</v>
      </c>
      <c r="AP125" s="828">
        <v>16151.44</v>
      </c>
      <c r="AQ125" s="828">
        <v>41664.01</v>
      </c>
      <c r="AR125" s="829">
        <v>0</v>
      </c>
      <c r="AS125" s="828">
        <v>35514.03</v>
      </c>
      <c r="AT125" s="828">
        <v>53280.6</v>
      </c>
      <c r="AU125" s="828">
        <v>10049.6</v>
      </c>
      <c r="AV125" s="828">
        <v>23891.56</v>
      </c>
      <c r="AW125" s="828">
        <v>9620</v>
      </c>
      <c r="AX125" s="828">
        <v>20754.57</v>
      </c>
      <c r="AY125" s="828">
        <v>12551.78</v>
      </c>
      <c r="AZ125" s="829">
        <v>10989.26</v>
      </c>
      <c r="BA125" s="828">
        <v>21197.21</v>
      </c>
      <c r="BB125" s="828">
        <v>10347.530000000001</v>
      </c>
      <c r="BC125" s="829">
        <v>24460.09</v>
      </c>
      <c r="BD125" s="829">
        <v>77.459999999999994</v>
      </c>
      <c r="BE125" s="829">
        <v>2984.35</v>
      </c>
      <c r="BF125" s="829">
        <v>3096.6</v>
      </c>
      <c r="BG125" s="828">
        <v>8477.5</v>
      </c>
      <c r="BH125" s="828">
        <v>9569.15</v>
      </c>
      <c r="BI125" s="828">
        <v>19227.89</v>
      </c>
      <c r="BJ125" s="828">
        <v>7206.9</v>
      </c>
      <c r="BK125" s="828">
        <v>13082.9</v>
      </c>
      <c r="BL125" s="829">
        <v>15926.88</v>
      </c>
      <c r="BM125" s="828">
        <v>37618.230000000003</v>
      </c>
      <c r="BN125" s="829">
        <v>19319.099999999999</v>
      </c>
      <c r="BO125" s="829">
        <v>40662.870000000003</v>
      </c>
      <c r="BP125" s="828">
        <v>36622.15</v>
      </c>
      <c r="BQ125" s="828">
        <v>33459.96</v>
      </c>
      <c r="BR125" s="828">
        <v>31414.13</v>
      </c>
      <c r="BS125" s="828">
        <v>33169.949999999997</v>
      </c>
      <c r="BT125" s="828">
        <v>52591.08</v>
      </c>
      <c r="BU125" s="828">
        <v>5507.11</v>
      </c>
      <c r="BV125" s="829">
        <v>10967.87</v>
      </c>
      <c r="BW125" s="829">
        <v>17985.25</v>
      </c>
      <c r="BX125" s="828">
        <v>30175.31</v>
      </c>
      <c r="BY125" s="828">
        <v>12926.44</v>
      </c>
      <c r="BZ125" s="828">
        <v>9088.48</v>
      </c>
      <c r="CA125" s="828">
        <v>24282.7</v>
      </c>
      <c r="CB125" s="828">
        <v>19295.75</v>
      </c>
      <c r="CC125" s="828">
        <v>5642.98</v>
      </c>
      <c r="CD125" s="828">
        <v>17373.88</v>
      </c>
      <c r="CE125" s="828">
        <v>16210.18</v>
      </c>
      <c r="CF125" s="829">
        <v>18648.05</v>
      </c>
      <c r="CG125" s="828">
        <v>7474.68</v>
      </c>
      <c r="CH125" s="829">
        <v>5965.18</v>
      </c>
      <c r="CI125" s="829">
        <v>27336.37</v>
      </c>
      <c r="CJ125" s="828">
        <v>32037.22</v>
      </c>
      <c r="CK125" s="828">
        <v>75863.58</v>
      </c>
      <c r="CL125" s="829">
        <v>17210.59</v>
      </c>
      <c r="CM125" s="828">
        <v>9158.59</v>
      </c>
      <c r="CN125" s="829">
        <v>30337.119999999999</v>
      </c>
      <c r="CO125" s="828">
        <v>860.13</v>
      </c>
      <c r="CP125" s="828">
        <v>30113.64</v>
      </c>
      <c r="CQ125" s="828">
        <v>89757.02</v>
      </c>
      <c r="CR125" s="829">
        <v>6540.89</v>
      </c>
      <c r="CS125" s="828">
        <v>38447.64</v>
      </c>
      <c r="CT125" s="828">
        <v>5352.9</v>
      </c>
      <c r="CU125" s="828">
        <v>34655.22</v>
      </c>
      <c r="CV125" s="829">
        <v>19416.47</v>
      </c>
      <c r="CW125" s="829"/>
      <c r="CX125" s="828">
        <v>7513.66</v>
      </c>
      <c r="CY125" s="828"/>
      <c r="CZ125" s="829">
        <v>51611.7</v>
      </c>
      <c r="DA125" s="828">
        <v>23883.34</v>
      </c>
      <c r="DB125" s="829">
        <v>11362.29</v>
      </c>
      <c r="DC125" s="828">
        <v>41954.55</v>
      </c>
      <c r="DD125" s="829">
        <v>58008.33</v>
      </c>
      <c r="DE125" s="828">
        <v>28177.21</v>
      </c>
      <c r="DF125" s="828">
        <v>17136.560000000001</v>
      </c>
      <c r="DG125" s="829">
        <v>39720</v>
      </c>
      <c r="DH125" s="829">
        <v>62395.81</v>
      </c>
      <c r="DI125" s="828">
        <v>12649.03</v>
      </c>
      <c r="DJ125" s="828">
        <v>7559.3</v>
      </c>
      <c r="DK125" s="828"/>
      <c r="DL125" s="828">
        <v>9094.09</v>
      </c>
      <c r="DM125" s="829">
        <v>4154.33</v>
      </c>
      <c r="DN125" s="828"/>
      <c r="DO125" s="829">
        <v>3176</v>
      </c>
      <c r="DP125" s="829">
        <v>56794.15</v>
      </c>
      <c r="DQ125" s="828">
        <v>122208.34</v>
      </c>
      <c r="DR125" s="828"/>
      <c r="DS125" s="829">
        <v>96153.16</v>
      </c>
      <c r="DT125" s="829">
        <v>186747.67</v>
      </c>
      <c r="DU125" s="828"/>
      <c r="DV125" s="829">
        <v>110163.87</v>
      </c>
      <c r="DW125" s="829">
        <v>99573.65</v>
      </c>
      <c r="DX125" s="828">
        <v>60337.66</v>
      </c>
      <c r="DY125" s="828">
        <v>152081.57</v>
      </c>
      <c r="DZ125" s="828">
        <v>29954.52</v>
      </c>
      <c r="EA125" s="829">
        <v>389009.6</v>
      </c>
      <c r="EB125" s="829"/>
      <c r="EC125" s="829"/>
      <c r="ED125" s="829">
        <v>26217.89</v>
      </c>
      <c r="EE125" s="829">
        <v>46385.38</v>
      </c>
      <c r="EF125" s="828">
        <v>6203.16</v>
      </c>
      <c r="EG125" s="828">
        <v>23355.29</v>
      </c>
      <c r="EH125" s="828">
        <v>107.78</v>
      </c>
      <c r="EI125" s="828">
        <v>24934.76</v>
      </c>
      <c r="EJ125" s="829"/>
      <c r="EK125" s="828"/>
      <c r="EL125" s="829">
        <v>48763.56</v>
      </c>
      <c r="EM125" s="829">
        <v>58768.53</v>
      </c>
      <c r="EN125" s="828"/>
      <c r="EO125" s="828"/>
      <c r="EP125" s="829">
        <v>49511.02</v>
      </c>
      <c r="EQ125" s="829"/>
      <c r="ER125" s="829"/>
      <c r="ES125" s="828"/>
      <c r="ET125" s="829">
        <v>14378.41</v>
      </c>
      <c r="EU125" s="829">
        <v>31573.75</v>
      </c>
      <c r="EV125" s="828">
        <v>9635.4699999999993</v>
      </c>
      <c r="EW125" s="828">
        <v>20160.22</v>
      </c>
      <c r="EX125" s="828">
        <v>8934.2199999999993</v>
      </c>
      <c r="EY125" s="828"/>
      <c r="EZ125" s="831">
        <f t="shared" si="1"/>
        <v>4026596.0099999993</v>
      </c>
    </row>
    <row r="126" spans="1:156" x14ac:dyDescent="0.25">
      <c r="A126">
        <v>122</v>
      </c>
      <c r="B126" s="826">
        <v>52199</v>
      </c>
      <c r="C126" s="877"/>
      <c r="D126" s="829">
        <v>258.39999999999998</v>
      </c>
      <c r="E126" s="829"/>
      <c r="F126" s="829">
        <v>87.28</v>
      </c>
      <c r="G126" s="829">
        <v>99.8</v>
      </c>
      <c r="H126" s="829">
        <v>322.37</v>
      </c>
      <c r="I126" s="829">
        <v>312.54000000000002</v>
      </c>
      <c r="J126" s="829">
        <v>516.32000000000005</v>
      </c>
      <c r="K126" s="829">
        <v>384.41</v>
      </c>
      <c r="L126" s="829">
        <v>292.08</v>
      </c>
      <c r="M126" s="828">
        <v>768.5</v>
      </c>
      <c r="N126" s="829"/>
      <c r="O126" s="828">
        <v>13.2</v>
      </c>
      <c r="P126" s="829">
        <v>332.42</v>
      </c>
      <c r="Q126" s="828">
        <v>387.21</v>
      </c>
      <c r="R126" s="829">
        <v>212.9</v>
      </c>
      <c r="S126" s="829">
        <v>689.88</v>
      </c>
      <c r="T126" s="829">
        <v>713.96</v>
      </c>
      <c r="U126" s="829">
        <v>68.78</v>
      </c>
      <c r="V126" s="828">
        <v>56.07</v>
      </c>
      <c r="W126" s="829">
        <v>417.47</v>
      </c>
      <c r="X126" s="829">
        <v>87.55</v>
      </c>
      <c r="Y126" s="828">
        <v>18.7</v>
      </c>
      <c r="Z126" s="829"/>
      <c r="AA126" s="828">
        <v>871.37</v>
      </c>
      <c r="AB126" s="828">
        <v>442.64</v>
      </c>
      <c r="AC126" s="829">
        <v>1160.92</v>
      </c>
      <c r="AD126" s="828">
        <v>901.47</v>
      </c>
      <c r="AE126" s="828">
        <v>1038.6500000000001</v>
      </c>
      <c r="AF126" s="829">
        <v>1252.29</v>
      </c>
      <c r="AG126" s="828">
        <v>-576</v>
      </c>
      <c r="AH126" s="828">
        <v>546.07000000000005</v>
      </c>
      <c r="AI126" s="829">
        <v>362</v>
      </c>
      <c r="AJ126" s="829">
        <v>233.5</v>
      </c>
      <c r="AK126" s="828">
        <v>638</v>
      </c>
      <c r="AL126" s="829">
        <v>563.5</v>
      </c>
      <c r="AM126" s="829">
        <v>11.22</v>
      </c>
      <c r="AN126" s="828">
        <v>400.36</v>
      </c>
      <c r="AO126" s="828">
        <v>310.64</v>
      </c>
      <c r="AP126" s="829">
        <v>161.44</v>
      </c>
      <c r="AQ126" s="829">
        <v>71.72</v>
      </c>
      <c r="AR126" s="829">
        <v>25</v>
      </c>
      <c r="AS126" s="829">
        <v>235.45</v>
      </c>
      <c r="AT126" s="828">
        <v>569.09</v>
      </c>
      <c r="AU126" s="829">
        <v>383.51</v>
      </c>
      <c r="AV126" s="829">
        <v>415.47</v>
      </c>
      <c r="AW126" s="828">
        <v>180.63</v>
      </c>
      <c r="AX126" s="828">
        <v>622.76</v>
      </c>
      <c r="AY126" s="829">
        <v>593.5</v>
      </c>
      <c r="AZ126" s="829">
        <v>1071.43</v>
      </c>
      <c r="BA126" s="829">
        <v>297.45</v>
      </c>
      <c r="BB126" s="828"/>
      <c r="BC126" s="829">
        <v>184.7</v>
      </c>
      <c r="BD126" s="829">
        <v>504.67</v>
      </c>
      <c r="BE126" s="829">
        <v>743.54</v>
      </c>
      <c r="BF126" s="829">
        <v>60.96</v>
      </c>
      <c r="BG126" s="829">
        <v>581.70000000000005</v>
      </c>
      <c r="BH126" s="829">
        <v>222.02</v>
      </c>
      <c r="BI126" s="829">
        <v>657.67</v>
      </c>
      <c r="BJ126" s="829">
        <v>513.16</v>
      </c>
      <c r="BK126" s="828">
        <v>265.3</v>
      </c>
      <c r="BL126" s="828">
        <v>594.5</v>
      </c>
      <c r="BM126" s="829">
        <v>185.13</v>
      </c>
      <c r="BN126" s="828">
        <v>205.74</v>
      </c>
      <c r="BO126" s="829">
        <v>542.37</v>
      </c>
      <c r="BP126" s="829">
        <v>551.13</v>
      </c>
      <c r="BQ126" s="829">
        <v>447.55</v>
      </c>
      <c r="BR126" s="829">
        <v>728.07</v>
      </c>
      <c r="BS126" s="829">
        <v>548</v>
      </c>
      <c r="BT126" s="829">
        <v>2090.81</v>
      </c>
      <c r="BU126" s="829">
        <v>547.63</v>
      </c>
      <c r="BV126" s="829">
        <v>520.25</v>
      </c>
      <c r="BW126" s="829">
        <v>621.54</v>
      </c>
      <c r="BX126" s="828">
        <v>931</v>
      </c>
      <c r="BY126" s="828">
        <v>1163.19</v>
      </c>
      <c r="BZ126" s="828"/>
      <c r="CA126" s="828">
        <v>681.65</v>
      </c>
      <c r="CB126" s="828">
        <v>679.55</v>
      </c>
      <c r="CC126" s="829">
        <v>262.5</v>
      </c>
      <c r="CD126" s="829">
        <v>1761.55</v>
      </c>
      <c r="CE126" s="828">
        <v>803.21</v>
      </c>
      <c r="CF126" s="829">
        <v>80.430000000000007</v>
      </c>
      <c r="CG126" s="829">
        <v>185.08</v>
      </c>
      <c r="CH126" s="829">
        <v>253.51</v>
      </c>
      <c r="CI126" s="829">
        <v>1730.88</v>
      </c>
      <c r="CJ126" s="828">
        <v>874.6</v>
      </c>
      <c r="CK126" s="828">
        <v>808</v>
      </c>
      <c r="CL126" s="829">
        <v>186.4</v>
      </c>
      <c r="CM126" s="828">
        <v>647.23</v>
      </c>
      <c r="CN126" s="829">
        <v>367.44</v>
      </c>
      <c r="CO126" s="829">
        <v>387</v>
      </c>
      <c r="CP126" s="828">
        <v>811.15</v>
      </c>
      <c r="CQ126" s="829">
        <v>507.8</v>
      </c>
      <c r="CR126" s="829">
        <v>318.7</v>
      </c>
      <c r="CS126" s="828">
        <v>961.86</v>
      </c>
      <c r="CT126" s="828">
        <v>317.23</v>
      </c>
      <c r="CU126" s="829">
        <v>348.64</v>
      </c>
      <c r="CV126" s="829">
        <v>149.5</v>
      </c>
      <c r="CW126" s="829">
        <v>528.54999999999995</v>
      </c>
      <c r="CX126" s="828">
        <v>405.2</v>
      </c>
      <c r="CY126" s="829"/>
      <c r="CZ126" s="829">
        <v>825.12</v>
      </c>
      <c r="DA126" s="829">
        <v>272.76</v>
      </c>
      <c r="DB126" s="829">
        <v>276.18</v>
      </c>
      <c r="DC126" s="829">
        <v>442.3</v>
      </c>
      <c r="DD126" s="829">
        <v>1028.54</v>
      </c>
      <c r="DE126" s="829">
        <v>781.82</v>
      </c>
      <c r="DF126" s="829">
        <v>345.33</v>
      </c>
      <c r="DG126" s="829">
        <v>169.68</v>
      </c>
      <c r="DH126" s="829"/>
      <c r="DI126" s="828">
        <v>736.55</v>
      </c>
      <c r="DJ126" s="829">
        <v>711.35</v>
      </c>
      <c r="DK126" s="829">
        <v>416.65</v>
      </c>
      <c r="DL126" s="829">
        <v>254.35</v>
      </c>
      <c r="DM126" s="829">
        <v>380.75</v>
      </c>
      <c r="DN126" s="829"/>
      <c r="DO126" s="829">
        <v>277.33</v>
      </c>
      <c r="DP126" s="887">
        <v>7263.09</v>
      </c>
      <c r="DQ126" s="828">
        <v>4782.54</v>
      </c>
      <c r="DR126" s="828"/>
      <c r="DS126" s="828">
        <v>3582.24</v>
      </c>
      <c r="DT126" s="829">
        <v>3722.58</v>
      </c>
      <c r="DU126" s="829">
        <v>8478.6</v>
      </c>
      <c r="DV126" s="829">
        <v>1270.24</v>
      </c>
      <c r="DW126" s="829">
        <v>6627.34</v>
      </c>
      <c r="DX126" s="828">
        <v>20032.79</v>
      </c>
      <c r="DY126" s="828">
        <v>10567.67</v>
      </c>
      <c r="DZ126" s="828"/>
      <c r="EA126" s="829">
        <v>6323.11</v>
      </c>
      <c r="EB126" s="829"/>
      <c r="EC126" s="828"/>
      <c r="ED126" s="829">
        <v>3550.12</v>
      </c>
      <c r="EE126" s="829">
        <v>58.33</v>
      </c>
      <c r="EF126" s="828">
        <v>1362.58</v>
      </c>
      <c r="EG126" s="829">
        <v>490.88</v>
      </c>
      <c r="EH126" s="829">
        <v>6.85</v>
      </c>
      <c r="EI126" s="829">
        <v>441.27</v>
      </c>
      <c r="EJ126" s="829"/>
      <c r="EK126" s="829"/>
      <c r="EL126" s="829">
        <v>2764.45</v>
      </c>
      <c r="EM126" s="829">
        <v>765.85</v>
      </c>
      <c r="EN126" s="828"/>
      <c r="EO126" s="829"/>
      <c r="EP126" s="829">
        <v>578.34</v>
      </c>
      <c r="EQ126" s="829"/>
      <c r="ER126" s="829"/>
      <c r="ES126" s="828"/>
      <c r="ET126" s="829">
        <v>197.96</v>
      </c>
      <c r="EU126" s="829">
        <v>180</v>
      </c>
      <c r="EV126" s="829">
        <v>1048.5999999999999</v>
      </c>
      <c r="EW126" s="829">
        <v>4.7</v>
      </c>
      <c r="EX126" s="828">
        <v>591.47</v>
      </c>
      <c r="EY126" s="829"/>
      <c r="EZ126" s="831">
        <f t="shared" si="1"/>
        <v>137902.52000000005</v>
      </c>
    </row>
    <row r="127" spans="1:156" x14ac:dyDescent="0.25">
      <c r="A127">
        <v>123</v>
      </c>
      <c r="B127" s="826">
        <v>52212</v>
      </c>
      <c r="C127" s="877">
        <v>52211</v>
      </c>
      <c r="D127" s="829"/>
      <c r="E127" s="829"/>
      <c r="F127" s="829"/>
      <c r="G127" s="829"/>
      <c r="H127" s="829"/>
      <c r="I127" s="829"/>
      <c r="J127" s="829"/>
      <c r="K127" s="829"/>
      <c r="L127" s="829"/>
      <c r="M127" s="829"/>
      <c r="N127" s="829"/>
      <c r="O127" s="829"/>
      <c r="P127" s="829"/>
      <c r="Q127" s="829"/>
      <c r="R127" s="829"/>
      <c r="S127" s="829"/>
      <c r="T127" s="829"/>
      <c r="U127" s="829"/>
      <c r="V127" s="829"/>
      <c r="W127" s="829"/>
      <c r="X127" s="829"/>
      <c r="Y127" s="829"/>
      <c r="Z127" s="829"/>
      <c r="AA127" s="829"/>
      <c r="AB127" s="829"/>
      <c r="AC127" s="829"/>
      <c r="AD127" s="829"/>
      <c r="AE127" s="829"/>
      <c r="AF127" s="829"/>
      <c r="AG127" s="829"/>
      <c r="AH127" s="829"/>
      <c r="AI127" s="829"/>
      <c r="AJ127" s="829"/>
      <c r="AK127" s="829"/>
      <c r="AL127" s="829"/>
      <c r="AM127" s="829"/>
      <c r="AN127" s="829"/>
      <c r="AO127" s="829"/>
      <c r="AP127" s="829"/>
      <c r="AQ127" s="829"/>
      <c r="AR127" s="829"/>
      <c r="AS127" s="829"/>
      <c r="AT127" s="829"/>
      <c r="AU127" s="829"/>
      <c r="AV127" s="829"/>
      <c r="AW127" s="829"/>
      <c r="AX127" s="829"/>
      <c r="AY127" s="829"/>
      <c r="AZ127" s="829"/>
      <c r="BA127" s="829"/>
      <c r="BB127" s="829"/>
      <c r="BC127" s="829"/>
      <c r="BD127" s="829"/>
      <c r="BE127" s="829"/>
      <c r="BF127" s="829"/>
      <c r="BG127" s="829"/>
      <c r="BH127" s="829"/>
      <c r="BI127" s="829"/>
      <c r="BJ127" s="829"/>
      <c r="BK127" s="829"/>
      <c r="BL127" s="829"/>
      <c r="BM127" s="829"/>
      <c r="BN127" s="829"/>
      <c r="BO127" s="829"/>
      <c r="BP127" s="829"/>
      <c r="BQ127" s="829"/>
      <c r="BR127" s="829"/>
      <c r="BS127" s="829"/>
      <c r="BT127" s="829"/>
      <c r="BU127" s="829"/>
      <c r="BV127" s="829"/>
      <c r="BW127" s="829"/>
      <c r="BX127" s="829"/>
      <c r="BY127" s="829"/>
      <c r="BZ127" s="829"/>
      <c r="CA127" s="829"/>
      <c r="CB127" s="829"/>
      <c r="CC127" s="829"/>
      <c r="CD127" s="829"/>
      <c r="CE127" s="829"/>
      <c r="CF127" s="829"/>
      <c r="CG127" s="829"/>
      <c r="CH127" s="829"/>
      <c r="CI127" s="829"/>
      <c r="CJ127" s="829"/>
      <c r="CK127" s="829"/>
      <c r="CL127" s="829"/>
      <c r="CM127" s="829"/>
      <c r="CN127" s="829"/>
      <c r="CO127" s="829"/>
      <c r="CP127" s="829"/>
      <c r="CQ127" s="829"/>
      <c r="CR127" s="829"/>
      <c r="CS127" s="829"/>
      <c r="CT127" s="829"/>
      <c r="CU127" s="829"/>
      <c r="CV127" s="829"/>
      <c r="CW127" s="829"/>
      <c r="CX127" s="829"/>
      <c r="CY127" s="829"/>
      <c r="CZ127" s="829"/>
      <c r="DA127" s="829"/>
      <c r="DB127" s="829"/>
      <c r="DC127" s="829"/>
      <c r="DD127" s="829"/>
      <c r="DE127" s="829"/>
      <c r="DF127" s="829"/>
      <c r="DG127" s="829"/>
      <c r="DH127" s="829"/>
      <c r="DI127" s="829"/>
      <c r="DJ127" s="829"/>
      <c r="DK127" s="829"/>
      <c r="DL127" s="829"/>
      <c r="DM127" s="829"/>
      <c r="DN127" s="829"/>
      <c r="DO127" s="829">
        <v>8815.57</v>
      </c>
      <c r="DP127" s="828"/>
      <c r="DQ127" s="829"/>
      <c r="DR127" s="829"/>
      <c r="DS127" s="829"/>
      <c r="DT127" s="829"/>
      <c r="DU127" s="829"/>
      <c r="DV127" s="829"/>
      <c r="DW127" s="829"/>
      <c r="DX127" s="829"/>
      <c r="DY127" s="829"/>
      <c r="DZ127" s="829"/>
      <c r="EA127" s="829"/>
      <c r="EB127" s="829"/>
      <c r="EC127" s="829"/>
      <c r="ED127" s="829"/>
      <c r="EE127" s="829"/>
      <c r="EF127" s="829"/>
      <c r="EG127" s="829"/>
      <c r="EH127" s="829"/>
      <c r="EI127" s="829"/>
      <c r="EJ127" s="829"/>
      <c r="EK127" s="829"/>
      <c r="EL127" s="829"/>
      <c r="EM127" s="828"/>
      <c r="EN127" s="829"/>
      <c r="EO127" s="829"/>
      <c r="EP127" s="829"/>
      <c r="EQ127" s="829"/>
      <c r="ER127" s="829"/>
      <c r="ES127" s="829"/>
      <c r="ET127" s="829"/>
      <c r="EU127" s="829"/>
      <c r="EV127" s="829"/>
      <c r="EW127" s="829"/>
      <c r="EX127" s="829"/>
      <c r="EY127" s="829"/>
      <c r="EZ127" s="831">
        <f t="shared" si="1"/>
        <v>8815.57</v>
      </c>
    </row>
    <row r="128" spans="1:156" x14ac:dyDescent="0.25">
      <c r="A128">
        <v>124</v>
      </c>
      <c r="B128" s="826">
        <v>52212</v>
      </c>
      <c r="C128" s="877"/>
      <c r="D128" s="829"/>
      <c r="E128" s="829"/>
      <c r="F128" s="829"/>
      <c r="G128" s="829"/>
      <c r="H128" s="829"/>
      <c r="I128" s="829"/>
      <c r="J128" s="829"/>
      <c r="K128" s="829"/>
      <c r="L128" s="829"/>
      <c r="M128" s="829"/>
      <c r="N128" s="829"/>
      <c r="O128" s="829"/>
      <c r="P128" s="829"/>
      <c r="Q128" s="829"/>
      <c r="R128" s="829"/>
      <c r="S128" s="829"/>
      <c r="T128" s="829"/>
      <c r="U128" s="829"/>
      <c r="V128" s="829"/>
      <c r="W128" s="829">
        <v>0</v>
      </c>
      <c r="X128" s="829"/>
      <c r="Y128" s="829"/>
      <c r="Z128" s="829"/>
      <c r="AA128" s="829"/>
      <c r="AB128" s="829"/>
      <c r="AC128" s="829"/>
      <c r="AD128" s="829"/>
      <c r="AE128" s="829"/>
      <c r="AF128" s="829"/>
      <c r="AG128" s="829"/>
      <c r="AH128" s="829"/>
      <c r="AI128" s="829"/>
      <c r="AJ128" s="829"/>
      <c r="AK128" s="829"/>
      <c r="AL128" s="829">
        <v>0</v>
      </c>
      <c r="AM128" s="829"/>
      <c r="AN128" s="829"/>
      <c r="AO128" s="829"/>
      <c r="AP128" s="829"/>
      <c r="AQ128" s="829"/>
      <c r="AR128" s="829"/>
      <c r="AS128" s="829"/>
      <c r="AT128" s="829"/>
      <c r="AU128" s="829"/>
      <c r="AV128" s="829"/>
      <c r="AW128" s="829"/>
      <c r="AX128" s="829"/>
      <c r="AY128" s="829"/>
      <c r="AZ128" s="829"/>
      <c r="BA128" s="829"/>
      <c r="BB128" s="829"/>
      <c r="BC128" s="829"/>
      <c r="BD128" s="829"/>
      <c r="BE128" s="829"/>
      <c r="BF128" s="829"/>
      <c r="BG128" s="829"/>
      <c r="BH128" s="829"/>
      <c r="BI128" s="829"/>
      <c r="BJ128" s="829"/>
      <c r="BK128" s="829"/>
      <c r="BL128" s="829"/>
      <c r="BM128" s="829"/>
      <c r="BN128" s="829"/>
      <c r="BO128" s="829"/>
      <c r="BP128" s="829"/>
      <c r="BQ128" s="829"/>
      <c r="BR128" s="829"/>
      <c r="BS128" s="829"/>
      <c r="BT128" s="829"/>
      <c r="BU128" s="829"/>
      <c r="BV128" s="829"/>
      <c r="BW128" s="829"/>
      <c r="BX128" s="829"/>
      <c r="BY128" s="829"/>
      <c r="BZ128" s="829"/>
      <c r="CA128" s="829"/>
      <c r="CB128" s="829"/>
      <c r="CC128" s="829"/>
      <c r="CD128" s="829"/>
      <c r="CE128" s="829"/>
      <c r="CF128" s="829"/>
      <c r="CG128" s="829"/>
      <c r="CH128" s="829"/>
      <c r="CI128" s="829"/>
      <c r="CJ128" s="829"/>
      <c r="CK128" s="829"/>
      <c r="CL128" s="829"/>
      <c r="CM128" s="829"/>
      <c r="CN128" s="829"/>
      <c r="CO128" s="829"/>
      <c r="CP128" s="829"/>
      <c r="CQ128" s="829"/>
      <c r="CR128" s="829"/>
      <c r="CS128" s="829"/>
      <c r="CT128" s="829"/>
      <c r="CU128" s="829"/>
      <c r="CV128" s="829"/>
      <c r="CW128" s="829"/>
      <c r="CX128" s="829"/>
      <c r="CY128" s="829"/>
      <c r="CZ128" s="829"/>
      <c r="DA128" s="829"/>
      <c r="DB128" s="829"/>
      <c r="DC128" s="829"/>
      <c r="DD128" s="829"/>
      <c r="DE128" s="829"/>
      <c r="DF128" s="829"/>
      <c r="DG128" s="829"/>
      <c r="DH128" s="829"/>
      <c r="DI128" s="829"/>
      <c r="DJ128" s="829"/>
      <c r="DK128" s="829"/>
      <c r="DL128" s="829"/>
      <c r="DM128" s="829"/>
      <c r="DN128" s="829"/>
      <c r="DO128" s="829">
        <v>274.45</v>
      </c>
      <c r="DP128" s="828"/>
      <c r="DQ128" s="829"/>
      <c r="DR128" s="829"/>
      <c r="DS128" s="829"/>
      <c r="DT128" s="829"/>
      <c r="DU128" s="829"/>
      <c r="DV128" s="829"/>
      <c r="DW128" s="829"/>
      <c r="DX128" s="829"/>
      <c r="DY128" s="829"/>
      <c r="DZ128" s="829"/>
      <c r="EA128" s="829"/>
      <c r="EB128" s="829"/>
      <c r="EC128" s="829"/>
      <c r="ED128" s="829"/>
      <c r="EE128" s="829"/>
      <c r="EF128" s="829"/>
      <c r="EG128" s="829"/>
      <c r="EH128" s="829"/>
      <c r="EI128" s="829"/>
      <c r="EJ128" s="829">
        <v>200</v>
      </c>
      <c r="EK128" s="829">
        <v>139.03</v>
      </c>
      <c r="EL128" s="829"/>
      <c r="EM128" s="829"/>
      <c r="EN128" s="829"/>
      <c r="EO128" s="829"/>
      <c r="EP128" s="829"/>
      <c r="EQ128" s="829"/>
      <c r="ER128" s="829"/>
      <c r="ES128" s="829"/>
      <c r="ET128" s="829"/>
      <c r="EU128" s="829"/>
      <c r="EV128" s="829"/>
      <c r="EW128" s="829"/>
      <c r="EX128" s="829">
        <v>96.94</v>
      </c>
      <c r="EY128" s="829"/>
      <c r="EZ128" s="831">
        <f t="shared" si="1"/>
        <v>710.42000000000007</v>
      </c>
    </row>
    <row r="129" spans="1:156" x14ac:dyDescent="0.25">
      <c r="A129">
        <v>125</v>
      </c>
      <c r="B129" s="826">
        <v>52299</v>
      </c>
      <c r="C129" s="877"/>
      <c r="D129" s="829">
        <v>2196.96</v>
      </c>
      <c r="E129" s="829">
        <v>1752.68</v>
      </c>
      <c r="F129" s="829"/>
      <c r="G129" s="829"/>
      <c r="H129" s="829">
        <v>2844.07</v>
      </c>
      <c r="I129" s="829">
        <v>3554.52</v>
      </c>
      <c r="J129" s="829">
        <v>4106.54</v>
      </c>
      <c r="K129" s="829">
        <v>2252.1799999999998</v>
      </c>
      <c r="L129" s="829">
        <v>5034.59</v>
      </c>
      <c r="M129" s="829">
        <v>5162.46</v>
      </c>
      <c r="N129" s="829">
        <v>878.12</v>
      </c>
      <c r="O129" s="829">
        <v>2543.8000000000002</v>
      </c>
      <c r="P129" s="829">
        <v>2648.1</v>
      </c>
      <c r="Q129" s="829">
        <v>3514.79</v>
      </c>
      <c r="R129" s="829">
        <v>1665.45</v>
      </c>
      <c r="S129" s="829">
        <v>1808.11</v>
      </c>
      <c r="T129" s="829">
        <v>3516.31</v>
      </c>
      <c r="U129" s="829">
        <v>2432.6999999999998</v>
      </c>
      <c r="V129" s="829">
        <v>2287.85</v>
      </c>
      <c r="W129" s="829">
        <v>3540.23</v>
      </c>
      <c r="X129" s="829">
        <v>628.47</v>
      </c>
      <c r="Y129" s="829">
        <v>2008.78</v>
      </c>
      <c r="Z129" s="829"/>
      <c r="AA129" s="829">
        <v>693.04</v>
      </c>
      <c r="AB129" s="829">
        <v>1162.1600000000001</v>
      </c>
      <c r="AC129" s="829">
        <v>10061.66</v>
      </c>
      <c r="AD129" s="829">
        <v>2991.12</v>
      </c>
      <c r="AE129" s="829">
        <v>8849.4599999999991</v>
      </c>
      <c r="AF129" s="829">
        <v>1725.59</v>
      </c>
      <c r="AG129" s="829">
        <v>5087.87</v>
      </c>
      <c r="AH129" s="829">
        <v>8989.11</v>
      </c>
      <c r="AI129" s="829">
        <v>10540.99</v>
      </c>
      <c r="AJ129" s="829">
        <v>2191.37</v>
      </c>
      <c r="AK129" s="829">
        <v>3404.71</v>
      </c>
      <c r="AL129" s="829">
        <v>8145.46</v>
      </c>
      <c r="AM129" s="829">
        <v>5138.7700000000004</v>
      </c>
      <c r="AN129" s="829">
        <v>181.3</v>
      </c>
      <c r="AO129" s="829">
        <v>1997.19</v>
      </c>
      <c r="AP129" s="829">
        <v>3096.46</v>
      </c>
      <c r="AQ129" s="829">
        <v>2584.67</v>
      </c>
      <c r="AR129" s="829">
        <v>3489</v>
      </c>
      <c r="AS129" s="829">
        <v>3169.53</v>
      </c>
      <c r="AT129" s="829">
        <v>1081.25</v>
      </c>
      <c r="AU129" s="829">
        <v>7282.99</v>
      </c>
      <c r="AV129" s="829">
        <v>7076.1</v>
      </c>
      <c r="AW129" s="829">
        <v>1433.55</v>
      </c>
      <c r="AX129" s="829">
        <v>3248.14</v>
      </c>
      <c r="AY129" s="829">
        <v>2317.9299999999998</v>
      </c>
      <c r="AZ129" s="829">
        <v>9541.4500000000007</v>
      </c>
      <c r="BA129" s="829">
        <v>422.75</v>
      </c>
      <c r="BB129" s="829">
        <v>1805.19</v>
      </c>
      <c r="BC129" s="829">
        <v>1998.87</v>
      </c>
      <c r="BD129" s="829">
        <v>6915.58</v>
      </c>
      <c r="BE129" s="829">
        <v>3438.19</v>
      </c>
      <c r="BF129" s="829">
        <v>2170.7399999999998</v>
      </c>
      <c r="BG129" s="829">
        <v>3059.29</v>
      </c>
      <c r="BH129" s="829">
        <v>125</v>
      </c>
      <c r="BI129" s="829">
        <v>3741.75</v>
      </c>
      <c r="BJ129" s="829">
        <v>2216.54</v>
      </c>
      <c r="BK129" s="829">
        <v>2998.64</v>
      </c>
      <c r="BL129" s="829">
        <v>8439.94</v>
      </c>
      <c r="BM129" s="829">
        <v>5830.06</v>
      </c>
      <c r="BN129" s="829">
        <v>2750.16</v>
      </c>
      <c r="BO129" s="829">
        <v>5279.65</v>
      </c>
      <c r="BP129" s="829">
        <v>453.24</v>
      </c>
      <c r="BQ129" s="829">
        <v>9194.52</v>
      </c>
      <c r="BR129" s="829">
        <v>1509.29</v>
      </c>
      <c r="BS129" s="829">
        <v>2684.25</v>
      </c>
      <c r="BT129" s="829">
        <v>5488.63</v>
      </c>
      <c r="BU129" s="829">
        <v>-2273.73</v>
      </c>
      <c r="BV129" s="829">
        <v>805.5</v>
      </c>
      <c r="BW129" s="829">
        <v>6816.2</v>
      </c>
      <c r="BX129" s="829">
        <v>2282.23</v>
      </c>
      <c r="BY129" s="829">
        <v>534.57000000000005</v>
      </c>
      <c r="BZ129" s="829">
        <v>1878.83</v>
      </c>
      <c r="CA129" s="829">
        <v>6348.02</v>
      </c>
      <c r="CB129" s="829">
        <v>3213.29</v>
      </c>
      <c r="CC129" s="829">
        <v>3653.38</v>
      </c>
      <c r="CD129" s="829">
        <v>10093.16</v>
      </c>
      <c r="CE129" s="829">
        <v>3213.76</v>
      </c>
      <c r="CF129" s="829">
        <v>3484.82</v>
      </c>
      <c r="CG129" s="829">
        <v>872.61</v>
      </c>
      <c r="CH129" s="829">
        <v>4736.5600000000004</v>
      </c>
      <c r="CI129" s="829">
        <v>5980.74</v>
      </c>
      <c r="CJ129" s="829">
        <v>2800.17</v>
      </c>
      <c r="CK129" s="829">
        <v>1569.04</v>
      </c>
      <c r="CL129" s="829">
        <v>2817.46</v>
      </c>
      <c r="CM129" s="829">
        <v>10895.94</v>
      </c>
      <c r="CN129" s="829">
        <v>5336.53</v>
      </c>
      <c r="CO129" s="829">
        <v>6167.35</v>
      </c>
      <c r="CP129" s="829">
        <v>3115.17</v>
      </c>
      <c r="CQ129" s="829">
        <v>1936.98</v>
      </c>
      <c r="CR129" s="829">
        <v>498.45</v>
      </c>
      <c r="CS129" s="829">
        <v>8710.89</v>
      </c>
      <c r="CT129" s="829">
        <v>1055.1400000000001</v>
      </c>
      <c r="CU129" s="829">
        <v>3270.94</v>
      </c>
      <c r="CV129" s="829">
        <v>3936.25</v>
      </c>
      <c r="CW129" s="829">
        <v>4323.96</v>
      </c>
      <c r="CX129" s="829">
        <v>1640.49</v>
      </c>
      <c r="CY129" s="829"/>
      <c r="CZ129" s="829">
        <v>3334.33</v>
      </c>
      <c r="DA129" s="829">
        <v>3024.39</v>
      </c>
      <c r="DB129" s="829">
        <v>667.11</v>
      </c>
      <c r="DC129" s="829">
        <v>5387.99</v>
      </c>
      <c r="DD129" s="829">
        <v>4776.6400000000003</v>
      </c>
      <c r="DE129" s="829">
        <v>1800</v>
      </c>
      <c r="DF129" s="829">
        <v>2340.94</v>
      </c>
      <c r="DG129" s="829">
        <v>391.76</v>
      </c>
      <c r="DH129" s="829"/>
      <c r="DI129" s="829">
        <v>1773.21</v>
      </c>
      <c r="DJ129" s="829">
        <v>892</v>
      </c>
      <c r="DK129" s="829">
        <v>1054.98</v>
      </c>
      <c r="DL129" s="829">
        <v>3142.06</v>
      </c>
      <c r="DM129" s="829">
        <v>2839.13</v>
      </c>
      <c r="DN129" s="829"/>
      <c r="DO129" s="829"/>
      <c r="DP129" s="828">
        <v>7322</v>
      </c>
      <c r="DQ129" s="829">
        <v>14526.89</v>
      </c>
      <c r="DR129" s="829"/>
      <c r="DS129" s="829">
        <v>8287.2800000000007</v>
      </c>
      <c r="DT129" s="829">
        <v>3911.32</v>
      </c>
      <c r="DU129" s="829">
        <v>11080.89</v>
      </c>
      <c r="DV129" s="829">
        <v>10988.12</v>
      </c>
      <c r="DW129" s="829">
        <v>7805.61</v>
      </c>
      <c r="DX129" s="829">
        <v>5855.3</v>
      </c>
      <c r="DY129" s="829">
        <v>11146.09</v>
      </c>
      <c r="DZ129" s="829"/>
      <c r="EA129" s="829">
        <v>20267.98</v>
      </c>
      <c r="EB129" s="829"/>
      <c r="EC129" s="829"/>
      <c r="ED129" s="829">
        <v>7297.35</v>
      </c>
      <c r="EE129" s="829">
        <v>20627.189999999999</v>
      </c>
      <c r="EF129" s="829">
        <v>2713.94</v>
      </c>
      <c r="EG129" s="829">
        <v>1651.2</v>
      </c>
      <c r="EH129" s="829">
        <v>3030.82</v>
      </c>
      <c r="EI129" s="829">
        <v>2373.4499999999998</v>
      </c>
      <c r="EJ129" s="829"/>
      <c r="EK129" s="829"/>
      <c r="EL129" s="829">
        <v>8475.61</v>
      </c>
      <c r="EM129" s="829">
        <v>4245.3999999999996</v>
      </c>
      <c r="EN129" s="829"/>
      <c r="EO129" s="829"/>
      <c r="EP129" s="829">
        <v>8131.44</v>
      </c>
      <c r="EQ129" s="829"/>
      <c r="ER129" s="829"/>
      <c r="ES129" s="829"/>
      <c r="ET129" s="829">
        <v>2146.75</v>
      </c>
      <c r="EU129" s="829">
        <v>2685.08</v>
      </c>
      <c r="EV129" s="829">
        <v>3002.44</v>
      </c>
      <c r="EW129" s="829">
        <v>1085.04</v>
      </c>
      <c r="EX129" s="829">
        <v>6377.41</v>
      </c>
      <c r="EY129" s="829"/>
      <c r="EZ129" s="831">
        <f t="shared" si="1"/>
        <v>556553.70000000007</v>
      </c>
    </row>
    <row r="130" spans="1:156" x14ac:dyDescent="0.25">
      <c r="A130">
        <v>126</v>
      </c>
      <c r="B130" s="826">
        <v>53199</v>
      </c>
      <c r="C130" s="877"/>
      <c r="D130" s="828"/>
      <c r="E130" s="828"/>
      <c r="F130" s="828"/>
      <c r="G130" s="828"/>
      <c r="H130" s="828"/>
      <c r="I130" s="828"/>
      <c r="J130" s="828"/>
      <c r="K130" s="828"/>
      <c r="L130" s="829"/>
      <c r="M130" s="828"/>
      <c r="N130" s="828"/>
      <c r="O130" s="828"/>
      <c r="P130" s="828"/>
      <c r="Q130" s="828"/>
      <c r="R130" s="828"/>
      <c r="S130" s="828"/>
      <c r="T130" s="829"/>
      <c r="U130" s="828"/>
      <c r="V130" s="828"/>
      <c r="W130" s="828"/>
      <c r="X130" s="828"/>
      <c r="Y130" s="828"/>
      <c r="Z130" s="828"/>
      <c r="AA130" s="828"/>
      <c r="AB130" s="828"/>
      <c r="AC130" s="828"/>
      <c r="AD130" s="828"/>
      <c r="AE130" s="828"/>
      <c r="AF130" s="828"/>
      <c r="AG130" s="828"/>
      <c r="AH130" s="828"/>
      <c r="AI130" s="828"/>
      <c r="AJ130" s="828"/>
      <c r="AK130" s="828"/>
      <c r="AL130" s="828"/>
      <c r="AM130" s="828"/>
      <c r="AN130" s="828"/>
      <c r="AO130" s="828"/>
      <c r="AP130" s="828"/>
      <c r="AQ130" s="828"/>
      <c r="AR130" s="828"/>
      <c r="AS130" s="828"/>
      <c r="AT130" s="828"/>
      <c r="AU130" s="828"/>
      <c r="AV130" s="828"/>
      <c r="AW130" s="828"/>
      <c r="AX130" s="828"/>
      <c r="AY130" s="828"/>
      <c r="AZ130" s="828"/>
      <c r="BA130" s="828"/>
      <c r="BB130" s="828"/>
      <c r="BC130" s="828"/>
      <c r="BD130" s="828"/>
      <c r="BE130" s="828"/>
      <c r="BF130" s="828"/>
      <c r="BG130" s="828"/>
      <c r="BH130" s="828"/>
      <c r="BI130" s="828"/>
      <c r="BJ130" s="828"/>
      <c r="BK130" s="828"/>
      <c r="BL130" s="828"/>
      <c r="BM130" s="828"/>
      <c r="BN130" s="828"/>
      <c r="BO130" s="828"/>
      <c r="BP130" s="828"/>
      <c r="BQ130" s="828"/>
      <c r="BR130" s="828"/>
      <c r="BS130" s="828"/>
      <c r="BT130" s="828"/>
      <c r="BU130" s="828"/>
      <c r="BV130" s="828"/>
      <c r="BW130" s="828"/>
      <c r="BX130" s="828"/>
      <c r="BY130" s="828"/>
      <c r="BZ130" s="828"/>
      <c r="CA130" s="828"/>
      <c r="CB130" s="828"/>
      <c r="CC130" s="828"/>
      <c r="CD130" s="828"/>
      <c r="CE130" s="828"/>
      <c r="CF130" s="828"/>
      <c r="CG130" s="828"/>
      <c r="CH130" s="828"/>
      <c r="CI130" s="828"/>
      <c r="CJ130" s="828"/>
      <c r="CK130" s="828"/>
      <c r="CL130" s="828"/>
      <c r="CM130" s="828"/>
      <c r="CN130" s="828"/>
      <c r="CO130" s="828"/>
      <c r="CP130" s="828"/>
      <c r="CQ130" s="828"/>
      <c r="CR130" s="828"/>
      <c r="CS130" s="828"/>
      <c r="CT130" s="828"/>
      <c r="CU130" s="828"/>
      <c r="CV130" s="828"/>
      <c r="CW130" s="829"/>
      <c r="CX130" s="828"/>
      <c r="CY130" s="828"/>
      <c r="CZ130" s="828"/>
      <c r="DA130" s="828"/>
      <c r="DB130" s="828"/>
      <c r="DC130" s="828"/>
      <c r="DD130" s="828"/>
      <c r="DE130" s="828"/>
      <c r="DF130" s="828"/>
      <c r="DG130" s="828"/>
      <c r="DH130" s="828"/>
      <c r="DI130" s="828"/>
      <c r="DJ130" s="828"/>
      <c r="DK130" s="828"/>
      <c r="DL130" s="828"/>
      <c r="DM130" s="828"/>
      <c r="DN130" s="828"/>
      <c r="DO130" s="828">
        <v>1980</v>
      </c>
      <c r="DP130" s="828"/>
      <c r="DQ130" s="828"/>
      <c r="DR130" s="828"/>
      <c r="DS130" s="828"/>
      <c r="DT130" s="829"/>
      <c r="DU130" s="828"/>
      <c r="DV130" s="828"/>
      <c r="DW130" s="829"/>
      <c r="DX130" s="828"/>
      <c r="DY130" s="828"/>
      <c r="DZ130" s="828"/>
      <c r="EA130" s="828"/>
      <c r="EB130" s="828"/>
      <c r="EC130" s="828"/>
      <c r="ED130" s="828"/>
      <c r="EE130" s="829"/>
      <c r="EF130" s="828"/>
      <c r="EG130" s="828"/>
      <c r="EH130" s="828"/>
      <c r="EI130" s="828"/>
      <c r="EJ130" s="828"/>
      <c r="EK130" s="828"/>
      <c r="EL130" s="829"/>
      <c r="EM130" s="829"/>
      <c r="EN130" s="828"/>
      <c r="EO130" s="828"/>
      <c r="EP130" s="828"/>
      <c r="EQ130" s="829"/>
      <c r="ER130" s="829"/>
      <c r="ES130" s="828"/>
      <c r="ET130" s="829"/>
      <c r="EU130" s="829"/>
      <c r="EV130" s="828"/>
      <c r="EW130" s="828"/>
      <c r="EX130" s="828"/>
      <c r="EY130" s="828"/>
      <c r="EZ130" s="831">
        <f t="shared" si="1"/>
        <v>1980</v>
      </c>
    </row>
    <row r="131" spans="1:156" x14ac:dyDescent="0.25">
      <c r="A131">
        <v>127</v>
      </c>
      <c r="B131" s="826">
        <v>53699</v>
      </c>
      <c r="C131" s="877"/>
      <c r="D131" s="829">
        <v>37258.69</v>
      </c>
      <c r="E131" s="829">
        <v>44367.41</v>
      </c>
      <c r="F131" s="829"/>
      <c r="G131" s="829">
        <v>11268.41</v>
      </c>
      <c r="H131" s="829">
        <v>68487.48</v>
      </c>
      <c r="I131" s="829">
        <v>23850.799999999999</v>
      </c>
      <c r="J131" s="829">
        <v>177802.82</v>
      </c>
      <c r="K131" s="829">
        <v>245577.48</v>
      </c>
      <c r="L131" s="829">
        <v>29493.11</v>
      </c>
      <c r="M131" s="829">
        <v>21186.720000000001</v>
      </c>
      <c r="N131" s="829">
        <v>54363.02</v>
      </c>
      <c r="O131" s="829">
        <v>77340.600000000006</v>
      </c>
      <c r="P131" s="829">
        <v>37626.74</v>
      </c>
      <c r="Q131" s="829">
        <v>32186.78</v>
      </c>
      <c r="R131" s="829">
        <v>57512.5</v>
      </c>
      <c r="S131" s="829">
        <v>78367.509999999995</v>
      </c>
      <c r="T131" s="829">
        <v>55592.47</v>
      </c>
      <c r="U131" s="829">
        <v>340424.61</v>
      </c>
      <c r="V131" s="829">
        <v>44162.41</v>
      </c>
      <c r="W131" s="829">
        <v>140062.85999999999</v>
      </c>
      <c r="X131" s="829">
        <v>86212.35</v>
      </c>
      <c r="Y131" s="829">
        <v>56793.17</v>
      </c>
      <c r="Z131" s="829"/>
      <c r="AA131" s="829">
        <v>74260.679999999993</v>
      </c>
      <c r="AB131" s="829">
        <v>17279.41</v>
      </c>
      <c r="AC131" s="829">
        <v>44526.89</v>
      </c>
      <c r="AD131" s="829">
        <v>145520.17000000001</v>
      </c>
      <c r="AE131" s="829">
        <v>65865.820000000007</v>
      </c>
      <c r="AF131" s="829">
        <v>107684.81</v>
      </c>
      <c r="AG131" s="829">
        <v>179078.45</v>
      </c>
      <c r="AH131" s="829">
        <v>127834.13</v>
      </c>
      <c r="AI131" s="829">
        <v>209877.25</v>
      </c>
      <c r="AJ131" s="829">
        <v>16803.939999999999</v>
      </c>
      <c r="AK131" s="829">
        <v>33979.050000000003</v>
      </c>
      <c r="AL131" s="829">
        <v>242831.09</v>
      </c>
      <c r="AM131" s="829">
        <v>13727.72</v>
      </c>
      <c r="AN131" s="829">
        <v>109321.53</v>
      </c>
      <c r="AO131" s="829">
        <v>57453.29</v>
      </c>
      <c r="AP131" s="829">
        <v>46355.32</v>
      </c>
      <c r="AQ131" s="829">
        <v>115715.57</v>
      </c>
      <c r="AR131" s="829">
        <v>41364.89</v>
      </c>
      <c r="AS131" s="829">
        <v>18929.75</v>
      </c>
      <c r="AT131" s="829">
        <v>54572.160000000003</v>
      </c>
      <c r="AU131" s="829">
        <v>4557.3999999999996</v>
      </c>
      <c r="AV131" s="829">
        <v>441400.58</v>
      </c>
      <c r="AW131" s="829">
        <v>301554.43</v>
      </c>
      <c r="AX131" s="829">
        <v>199597.94</v>
      </c>
      <c r="AY131" s="829">
        <v>25810.86</v>
      </c>
      <c r="AZ131" s="829">
        <v>128479.28</v>
      </c>
      <c r="BA131" s="829">
        <v>37683.81</v>
      </c>
      <c r="BB131" s="829">
        <v>355167.81</v>
      </c>
      <c r="BC131" s="829">
        <v>137385.19</v>
      </c>
      <c r="BD131" s="829">
        <v>185531.78</v>
      </c>
      <c r="BE131" s="829">
        <v>44671.58</v>
      </c>
      <c r="BF131" s="829">
        <v>101406.12</v>
      </c>
      <c r="BG131" s="829">
        <v>164411.99</v>
      </c>
      <c r="BH131" s="829">
        <v>127080.41</v>
      </c>
      <c r="BI131" s="829">
        <v>228586.44</v>
      </c>
      <c r="BJ131" s="829">
        <v>220826.78</v>
      </c>
      <c r="BK131" s="829">
        <v>43263.12</v>
      </c>
      <c r="BL131" s="829">
        <v>55654.67</v>
      </c>
      <c r="BM131" s="829">
        <v>5596.6</v>
      </c>
      <c r="BN131" s="829">
        <v>46098.73</v>
      </c>
      <c r="BO131" s="829">
        <v>244186.52</v>
      </c>
      <c r="BP131" s="829">
        <v>109492.71</v>
      </c>
      <c r="BQ131" s="829">
        <v>60654.21</v>
      </c>
      <c r="BR131" s="829">
        <v>185130.01</v>
      </c>
      <c r="BS131" s="829">
        <v>155480.64000000001</v>
      </c>
      <c r="BT131" s="829">
        <v>158702.57</v>
      </c>
      <c r="BU131" s="829">
        <v>111439.97</v>
      </c>
      <c r="BV131" s="829">
        <v>26155.4</v>
      </c>
      <c r="BW131" s="829">
        <v>54349.65</v>
      </c>
      <c r="BX131" s="829">
        <v>154660.18</v>
      </c>
      <c r="BY131" s="829">
        <v>86198.09</v>
      </c>
      <c r="BZ131" s="829">
        <v>69299.72</v>
      </c>
      <c r="CA131" s="829">
        <v>54865.83</v>
      </c>
      <c r="CB131" s="829">
        <v>47103.76</v>
      </c>
      <c r="CC131" s="829">
        <v>22765.79</v>
      </c>
      <c r="CD131" s="829">
        <v>123200.65</v>
      </c>
      <c r="CE131" s="829">
        <v>1693.12</v>
      </c>
      <c r="CF131" s="829">
        <v>72980.19</v>
      </c>
      <c r="CG131" s="829">
        <v>38651.019999999997</v>
      </c>
      <c r="CH131" s="829">
        <v>18562.580000000002</v>
      </c>
      <c r="CI131" s="829">
        <v>218886.15</v>
      </c>
      <c r="CJ131" s="829">
        <v>121484.24</v>
      </c>
      <c r="CK131" s="829">
        <v>256254.24</v>
      </c>
      <c r="CL131" s="829">
        <v>18915.810000000001</v>
      </c>
      <c r="CM131" s="829">
        <v>104826.71</v>
      </c>
      <c r="CN131" s="829">
        <v>102489.91</v>
      </c>
      <c r="CO131" s="829">
        <v>21259.46</v>
      </c>
      <c r="CP131" s="829">
        <v>196499.31</v>
      </c>
      <c r="CQ131" s="829">
        <v>79745.2</v>
      </c>
      <c r="CR131" s="829">
        <v>38011.160000000003</v>
      </c>
      <c r="CS131" s="829">
        <v>65117.18</v>
      </c>
      <c r="CT131" s="829">
        <v>37933.58</v>
      </c>
      <c r="CU131" s="829">
        <v>70102.69</v>
      </c>
      <c r="CV131" s="829">
        <v>170001.1</v>
      </c>
      <c r="CW131" s="829">
        <v>118611.76</v>
      </c>
      <c r="CX131" s="829">
        <v>26410.25</v>
      </c>
      <c r="CY131" s="829"/>
      <c r="CZ131" s="829">
        <v>182770.02</v>
      </c>
      <c r="DA131" s="829">
        <v>280012.63</v>
      </c>
      <c r="DB131" s="829">
        <v>3490.95</v>
      </c>
      <c r="DC131" s="829">
        <v>16253.07</v>
      </c>
      <c r="DD131" s="829">
        <v>212596.15</v>
      </c>
      <c r="DE131" s="829">
        <v>33753.82</v>
      </c>
      <c r="DF131" s="829">
        <v>83991.02</v>
      </c>
      <c r="DG131" s="829">
        <v>21433.68</v>
      </c>
      <c r="DH131" s="829">
        <v>140633.06</v>
      </c>
      <c r="DI131" s="829">
        <v>171969.78</v>
      </c>
      <c r="DJ131" s="829">
        <v>33944.480000000003</v>
      </c>
      <c r="DK131" s="829">
        <v>3628.42</v>
      </c>
      <c r="DL131" s="829">
        <v>102059.92</v>
      </c>
      <c r="DM131" s="829">
        <v>58169.760000000002</v>
      </c>
      <c r="DN131" s="829"/>
      <c r="DO131" s="829">
        <v>360977.80000000005</v>
      </c>
      <c r="DP131" s="829">
        <v>209308.79999999999</v>
      </c>
      <c r="DQ131" s="829">
        <v>154721.74</v>
      </c>
      <c r="DR131" s="829"/>
      <c r="DS131" s="829">
        <v>19228.88</v>
      </c>
      <c r="DT131" s="829">
        <v>159233.51</v>
      </c>
      <c r="DU131" s="829">
        <v>382817.7</v>
      </c>
      <c r="DV131" s="829">
        <v>134177.71</v>
      </c>
      <c r="DW131" s="829">
        <v>122396.35</v>
      </c>
      <c r="DX131" s="829">
        <v>342274.95</v>
      </c>
      <c r="DY131" s="829">
        <v>158472.29999999999</v>
      </c>
      <c r="DZ131" s="829">
        <v>46816.08</v>
      </c>
      <c r="EA131" s="829">
        <v>462283.72</v>
      </c>
      <c r="EB131" s="829">
        <v>262.5</v>
      </c>
      <c r="EC131" s="829"/>
      <c r="ED131" s="829">
        <v>346061.85</v>
      </c>
      <c r="EE131" s="829">
        <v>172849.83</v>
      </c>
      <c r="EF131" s="829">
        <v>203477.16</v>
      </c>
      <c r="EG131" s="829">
        <v>165534.64000000001</v>
      </c>
      <c r="EH131" s="829">
        <v>103621.84</v>
      </c>
      <c r="EI131" s="829">
        <v>65042.3</v>
      </c>
      <c r="EJ131" s="829"/>
      <c r="EK131" s="829"/>
      <c r="EL131" s="829">
        <v>475779.99</v>
      </c>
      <c r="EM131" s="829">
        <v>433158.46</v>
      </c>
      <c r="EN131" s="829"/>
      <c r="EO131" s="829"/>
      <c r="EP131" s="829">
        <v>173249.97</v>
      </c>
      <c r="EQ131" s="829"/>
      <c r="ER131" s="829"/>
      <c r="ES131" s="829"/>
      <c r="ET131" s="828">
        <v>24434.78</v>
      </c>
      <c r="EU131" s="829">
        <v>27641.79</v>
      </c>
      <c r="EV131" s="829">
        <v>504948.73</v>
      </c>
      <c r="EW131" s="829">
        <v>254649.9</v>
      </c>
      <c r="EX131" s="829">
        <v>401820.81</v>
      </c>
      <c r="EY131" s="829"/>
      <c r="EZ131" s="831">
        <f t="shared" si="1"/>
        <v>16989757.590000007</v>
      </c>
    </row>
    <row r="132" spans="1:156" x14ac:dyDescent="0.25">
      <c r="A132">
        <v>128</v>
      </c>
      <c r="B132" s="826">
        <v>53704</v>
      </c>
      <c r="C132" s="877">
        <v>53701</v>
      </c>
      <c r="D132" s="828"/>
      <c r="E132" s="829"/>
      <c r="F132" s="828"/>
      <c r="G132" s="828"/>
      <c r="H132" s="828"/>
      <c r="I132" s="828"/>
      <c r="J132" s="828"/>
      <c r="K132" s="828"/>
      <c r="L132" s="828"/>
      <c r="M132" s="828"/>
      <c r="N132" s="829"/>
      <c r="O132" s="828"/>
      <c r="P132" s="828"/>
      <c r="Q132" s="828"/>
      <c r="R132" s="828"/>
      <c r="S132" s="828"/>
      <c r="T132" s="828"/>
      <c r="U132" s="828"/>
      <c r="V132" s="828"/>
      <c r="W132" s="828"/>
      <c r="X132" s="828"/>
      <c r="Y132" s="828"/>
      <c r="Z132" s="828"/>
      <c r="AA132" s="828"/>
      <c r="AB132" s="828"/>
      <c r="AC132" s="828"/>
      <c r="AD132" s="828"/>
      <c r="AE132" s="828"/>
      <c r="AF132" s="828"/>
      <c r="AG132" s="828"/>
      <c r="AH132" s="828"/>
      <c r="AI132" s="828"/>
      <c r="AJ132" s="828"/>
      <c r="AK132" s="828"/>
      <c r="AL132" s="828"/>
      <c r="AM132" s="828"/>
      <c r="AN132" s="828"/>
      <c r="AO132" s="828"/>
      <c r="AP132" s="828"/>
      <c r="AQ132" s="828"/>
      <c r="AR132" s="887"/>
      <c r="AS132" s="828"/>
      <c r="AT132" s="828"/>
      <c r="AU132" s="828"/>
      <c r="AV132" s="828"/>
      <c r="AW132" s="828"/>
      <c r="AX132" s="828"/>
      <c r="AY132" s="828"/>
      <c r="AZ132" s="828"/>
      <c r="BA132" s="828"/>
      <c r="BB132" s="828"/>
      <c r="BC132" s="828"/>
      <c r="BD132" s="828"/>
      <c r="BE132" s="828"/>
      <c r="BF132" s="828"/>
      <c r="BG132" s="828"/>
      <c r="BH132" s="828"/>
      <c r="BI132" s="829"/>
      <c r="BJ132" s="828"/>
      <c r="BK132" s="828"/>
      <c r="BL132" s="828"/>
      <c r="BM132" s="828"/>
      <c r="BN132" s="828"/>
      <c r="BO132" s="828"/>
      <c r="BP132" s="828"/>
      <c r="BQ132" s="828"/>
      <c r="BR132" s="828"/>
      <c r="BS132" s="828"/>
      <c r="BT132" s="828"/>
      <c r="BU132" s="828"/>
      <c r="BV132" s="828"/>
      <c r="BW132" s="828"/>
      <c r="BX132" s="828"/>
      <c r="BY132" s="828"/>
      <c r="BZ132" s="828"/>
      <c r="CA132" s="828"/>
      <c r="CB132" s="828"/>
      <c r="CC132" s="828"/>
      <c r="CD132" s="828"/>
      <c r="CE132" s="828"/>
      <c r="CF132" s="828"/>
      <c r="CG132" s="828"/>
      <c r="CH132" s="828"/>
      <c r="CI132" s="828"/>
      <c r="CJ132" s="828"/>
      <c r="CK132" s="828"/>
      <c r="CL132" s="828"/>
      <c r="CM132" s="828"/>
      <c r="CN132" s="828"/>
      <c r="CO132" s="829"/>
      <c r="CP132" s="828"/>
      <c r="CQ132" s="828"/>
      <c r="CR132" s="828"/>
      <c r="CS132" s="828"/>
      <c r="CT132" s="828"/>
      <c r="CU132" s="828"/>
      <c r="CV132" s="828"/>
      <c r="CW132" s="828"/>
      <c r="CX132" s="828"/>
      <c r="CY132" s="828"/>
      <c r="CZ132" s="828"/>
      <c r="DA132" s="828"/>
      <c r="DB132" s="828"/>
      <c r="DC132" s="828"/>
      <c r="DD132" s="828"/>
      <c r="DE132" s="828"/>
      <c r="DF132" s="828"/>
      <c r="DG132" s="828"/>
      <c r="DH132" s="829"/>
      <c r="DI132" s="828"/>
      <c r="DJ132" s="828"/>
      <c r="DK132" s="828"/>
      <c r="DL132" s="828"/>
      <c r="DM132" s="828"/>
      <c r="DN132" s="828"/>
      <c r="DO132" s="828">
        <v>13.1</v>
      </c>
      <c r="DP132" s="828"/>
      <c r="DQ132" s="828"/>
      <c r="DR132" s="828">
        <v>13258.79</v>
      </c>
      <c r="DS132" s="828"/>
      <c r="DT132" s="829"/>
      <c r="DU132" s="828"/>
      <c r="DV132" s="828"/>
      <c r="DW132" s="828"/>
      <c r="DX132" s="828"/>
      <c r="DY132" s="828"/>
      <c r="DZ132" s="828"/>
      <c r="EA132" s="828"/>
      <c r="EB132" s="829"/>
      <c r="EC132" s="828"/>
      <c r="ED132" s="829"/>
      <c r="EE132" s="829"/>
      <c r="EF132" s="828"/>
      <c r="EG132" s="828"/>
      <c r="EH132" s="828"/>
      <c r="EI132" s="828"/>
      <c r="EJ132" s="828"/>
      <c r="EK132" s="828">
        <v>2913.7</v>
      </c>
      <c r="EL132" s="829"/>
      <c r="EM132" s="829"/>
      <c r="EN132" s="828"/>
      <c r="EO132" s="828"/>
      <c r="EP132" s="828"/>
      <c r="EQ132" s="829"/>
      <c r="ER132" s="829"/>
      <c r="ES132" s="828"/>
      <c r="ET132" s="829"/>
      <c r="EU132" s="829"/>
      <c r="EV132" s="828"/>
      <c r="EW132" s="828"/>
      <c r="EX132" s="828"/>
      <c r="EY132" s="829"/>
      <c r="EZ132" s="831">
        <f t="shared" si="1"/>
        <v>16185.59</v>
      </c>
    </row>
    <row r="133" spans="1:156" x14ac:dyDescent="0.25">
      <c r="A133">
        <v>129</v>
      </c>
      <c r="B133" s="826">
        <v>53704</v>
      </c>
      <c r="C133" s="877"/>
      <c r="D133" s="829">
        <v>7179.5</v>
      </c>
      <c r="E133" s="829">
        <v>3926.5</v>
      </c>
      <c r="F133" s="829">
        <v>2325</v>
      </c>
      <c r="G133" s="829"/>
      <c r="H133" s="829">
        <v>5707.75</v>
      </c>
      <c r="I133" s="829">
        <v>14325.1</v>
      </c>
      <c r="J133" s="829">
        <v>13481.96</v>
      </c>
      <c r="K133" s="829">
        <v>22347</v>
      </c>
      <c r="L133" s="829">
        <v>23207.05</v>
      </c>
      <c r="M133" s="829">
        <v>6645</v>
      </c>
      <c r="N133" s="829">
        <v>18865.2</v>
      </c>
      <c r="O133" s="829">
        <v>46003.45</v>
      </c>
      <c r="P133" s="829">
        <v>18341.21</v>
      </c>
      <c r="Q133" s="829">
        <v>63477.29</v>
      </c>
      <c r="R133" s="829">
        <v>15620.76</v>
      </c>
      <c r="S133" s="829">
        <v>30879.23</v>
      </c>
      <c r="T133" s="829">
        <v>42176.65</v>
      </c>
      <c r="U133" s="829">
        <v>36061.699999999997</v>
      </c>
      <c r="V133" s="829">
        <v>38310.47</v>
      </c>
      <c r="W133" s="829">
        <v>57030.95</v>
      </c>
      <c r="X133" s="829">
        <v>32959.85</v>
      </c>
      <c r="Y133" s="829">
        <v>34137.79</v>
      </c>
      <c r="Z133" s="829"/>
      <c r="AA133" s="829">
        <v>29613.8</v>
      </c>
      <c r="AB133" s="829">
        <v>68057.63</v>
      </c>
      <c r="AC133" s="829">
        <v>65547.27</v>
      </c>
      <c r="AD133" s="829">
        <v>80302.960000000006</v>
      </c>
      <c r="AE133" s="829">
        <v>60399.21</v>
      </c>
      <c r="AF133" s="829">
        <v>67726.960000000006</v>
      </c>
      <c r="AG133" s="829">
        <v>37798.03</v>
      </c>
      <c r="AH133" s="829">
        <v>42869.02</v>
      </c>
      <c r="AI133" s="829">
        <v>17203.5</v>
      </c>
      <c r="AJ133" s="829">
        <v>49915.25</v>
      </c>
      <c r="AK133" s="829">
        <v>46244.39</v>
      </c>
      <c r="AL133" s="829">
        <v>38690.33</v>
      </c>
      <c r="AM133" s="829">
        <v>19775</v>
      </c>
      <c r="AN133" s="829">
        <v>30096.74</v>
      </c>
      <c r="AO133" s="829">
        <v>65864.41</v>
      </c>
      <c r="AP133" s="829">
        <v>19096.5</v>
      </c>
      <c r="AQ133" s="829">
        <v>63197.57</v>
      </c>
      <c r="AR133" s="829">
        <v>47801.61</v>
      </c>
      <c r="AS133" s="829">
        <v>12055</v>
      </c>
      <c r="AT133" s="829">
        <v>25321.19</v>
      </c>
      <c r="AU133" s="829">
        <v>50667.5</v>
      </c>
      <c r="AV133" s="829">
        <v>69304.740000000005</v>
      </c>
      <c r="AW133" s="829">
        <v>52035.839999999997</v>
      </c>
      <c r="AX133" s="829">
        <v>51511</v>
      </c>
      <c r="AY133" s="829">
        <v>19103</v>
      </c>
      <c r="AZ133" s="829">
        <v>83860.69</v>
      </c>
      <c r="BA133" s="829">
        <v>42938.7</v>
      </c>
      <c r="BB133" s="829">
        <v>46382.42</v>
      </c>
      <c r="BC133" s="829">
        <v>49921.5</v>
      </c>
      <c r="BD133" s="829">
        <v>46938.62</v>
      </c>
      <c r="BE133" s="829">
        <v>59262.45</v>
      </c>
      <c r="BF133" s="829">
        <v>134334.39999999999</v>
      </c>
      <c r="BG133" s="829">
        <v>28136.5</v>
      </c>
      <c r="BH133" s="829">
        <v>31554.5</v>
      </c>
      <c r="BI133" s="829">
        <v>14154.99</v>
      </c>
      <c r="BJ133" s="829">
        <v>57304.53</v>
      </c>
      <c r="BK133" s="829">
        <v>45134.239999999998</v>
      </c>
      <c r="BL133" s="829">
        <v>57323.17</v>
      </c>
      <c r="BM133" s="829">
        <v>26841.759999999998</v>
      </c>
      <c r="BN133" s="829">
        <v>46952.49</v>
      </c>
      <c r="BO133" s="829">
        <v>19976.63</v>
      </c>
      <c r="BP133" s="829">
        <v>40817.870000000003</v>
      </c>
      <c r="BQ133" s="829">
        <v>13695.5</v>
      </c>
      <c r="BR133" s="829">
        <v>23857</v>
      </c>
      <c r="BS133" s="829">
        <v>25878.17</v>
      </c>
      <c r="BT133" s="829">
        <v>62303</v>
      </c>
      <c r="BU133" s="829">
        <v>22193.63</v>
      </c>
      <c r="BV133" s="829">
        <v>78055.98</v>
      </c>
      <c r="BW133" s="829">
        <v>12863.4</v>
      </c>
      <c r="BX133" s="829">
        <v>117021.2</v>
      </c>
      <c r="BY133" s="829">
        <v>79303.399999999994</v>
      </c>
      <c r="BZ133" s="829">
        <v>2195.25</v>
      </c>
      <c r="CA133" s="829">
        <v>115990.7</v>
      </c>
      <c r="CB133" s="829">
        <v>35853</v>
      </c>
      <c r="CC133" s="829">
        <v>8233.25</v>
      </c>
      <c r="CD133" s="829">
        <v>98829.21</v>
      </c>
      <c r="CE133" s="829">
        <v>53596.57</v>
      </c>
      <c r="CF133" s="829">
        <v>43804.2</v>
      </c>
      <c r="CG133" s="829">
        <v>17684</v>
      </c>
      <c r="CH133" s="829">
        <v>42820</v>
      </c>
      <c r="CI133" s="829">
        <v>87126.74</v>
      </c>
      <c r="CJ133" s="829">
        <v>55989.52</v>
      </c>
      <c r="CK133" s="829">
        <v>43507.34</v>
      </c>
      <c r="CL133" s="829">
        <v>29295.45</v>
      </c>
      <c r="CM133" s="829">
        <v>32883</v>
      </c>
      <c r="CN133" s="829">
        <v>71070.880000000005</v>
      </c>
      <c r="CO133" s="829">
        <v>56689.33</v>
      </c>
      <c r="CP133" s="829">
        <v>3255</v>
      </c>
      <c r="CQ133" s="829">
        <v>29946.76</v>
      </c>
      <c r="CR133" s="829">
        <v>41891.74</v>
      </c>
      <c r="CS133" s="829">
        <v>88533.6</v>
      </c>
      <c r="CT133" s="829">
        <v>81733.02</v>
      </c>
      <c r="CU133" s="829">
        <v>56704.82</v>
      </c>
      <c r="CV133" s="829">
        <v>1392.5</v>
      </c>
      <c r="CW133" s="829">
        <v>45160.45</v>
      </c>
      <c r="CX133" s="829">
        <v>39421.980000000003</v>
      </c>
      <c r="CY133" s="829"/>
      <c r="CZ133" s="829">
        <v>70903.399999999994</v>
      </c>
      <c r="DA133" s="829">
        <v>41282.699999999997</v>
      </c>
      <c r="DB133" s="829">
        <v>22427.43</v>
      </c>
      <c r="DC133" s="829">
        <v>34947</v>
      </c>
      <c r="DD133" s="829">
        <v>42260</v>
      </c>
      <c r="DE133" s="829">
        <v>15153.37</v>
      </c>
      <c r="DF133" s="829">
        <v>25315.88</v>
      </c>
      <c r="DG133" s="829">
        <v>33373.699999999997</v>
      </c>
      <c r="DH133" s="829">
        <v>18179.7</v>
      </c>
      <c r="DI133" s="829">
        <v>65323.25</v>
      </c>
      <c r="DJ133" s="829">
        <v>78880</v>
      </c>
      <c r="DK133" s="829">
        <v>32980.71</v>
      </c>
      <c r="DL133" s="829">
        <v>79902.03</v>
      </c>
      <c r="DM133" s="829">
        <v>17982.5</v>
      </c>
      <c r="DN133" s="829"/>
      <c r="DO133" s="829">
        <v>301050.63</v>
      </c>
      <c r="DP133" s="828">
        <v>19135.5</v>
      </c>
      <c r="DQ133" s="829">
        <v>137078.67000000001</v>
      </c>
      <c r="DR133" s="829"/>
      <c r="DS133" s="829">
        <v>102920.32000000001</v>
      </c>
      <c r="DT133" s="829">
        <v>148840.59</v>
      </c>
      <c r="DU133" s="829">
        <v>187331.5</v>
      </c>
      <c r="DV133" s="829">
        <v>146143.04000000001</v>
      </c>
      <c r="DW133" s="829">
        <v>299933.34000000003</v>
      </c>
      <c r="DX133" s="829">
        <v>187934.17</v>
      </c>
      <c r="DY133" s="829">
        <v>243246.24</v>
      </c>
      <c r="DZ133" s="829">
        <v>90311.82</v>
      </c>
      <c r="EA133" s="829">
        <v>101870.32</v>
      </c>
      <c r="EB133" s="829"/>
      <c r="EC133" s="829"/>
      <c r="ED133" s="829">
        <v>36381.96</v>
      </c>
      <c r="EE133" s="829">
        <v>27767.55</v>
      </c>
      <c r="EF133" s="829">
        <v>76792.92</v>
      </c>
      <c r="EG133" s="829">
        <v>15775</v>
      </c>
      <c r="EH133" s="829">
        <v>2735.06</v>
      </c>
      <c r="EI133" s="829">
        <v>688.24</v>
      </c>
      <c r="EJ133" s="829"/>
      <c r="EK133" s="829"/>
      <c r="EL133" s="829">
        <v>160563.15</v>
      </c>
      <c r="EM133" s="829">
        <v>53110.74</v>
      </c>
      <c r="EN133" s="829"/>
      <c r="EO133" s="829"/>
      <c r="EP133" s="829">
        <v>6062.49</v>
      </c>
      <c r="EQ133" s="829"/>
      <c r="ER133" s="829"/>
      <c r="ES133" s="829"/>
      <c r="ET133" s="829"/>
      <c r="EU133" s="829">
        <v>682</v>
      </c>
      <c r="EV133" s="829">
        <v>5098.6000000000004</v>
      </c>
      <c r="EW133" s="829">
        <v>30270.25</v>
      </c>
      <c r="EX133" s="829">
        <v>102210.2</v>
      </c>
      <c r="EY133" s="829"/>
      <c r="EZ133" s="831">
        <f t="shared" si="1"/>
        <v>7176668.8800000018</v>
      </c>
    </row>
    <row r="134" spans="1:156" x14ac:dyDescent="0.25">
      <c r="A134">
        <v>130</v>
      </c>
      <c r="B134" s="826">
        <v>53705</v>
      </c>
      <c r="C134" s="877"/>
      <c r="D134" s="829">
        <v>2885</v>
      </c>
      <c r="E134" s="829">
        <v>10498.5</v>
      </c>
      <c r="F134" s="829">
        <v>2985.75</v>
      </c>
      <c r="G134" s="829">
        <v>10206.709999999999</v>
      </c>
      <c r="H134" s="829">
        <v>8244</v>
      </c>
      <c r="I134" s="829">
        <v>9766.92</v>
      </c>
      <c r="J134" s="829">
        <v>16564.419999999998</v>
      </c>
      <c r="K134" s="829">
        <v>5334.3</v>
      </c>
      <c r="L134" s="829">
        <v>4784.8900000000003</v>
      </c>
      <c r="M134" s="829">
        <v>5801.58</v>
      </c>
      <c r="N134" s="829">
        <v>7197.46</v>
      </c>
      <c r="O134" s="829">
        <v>15217.6</v>
      </c>
      <c r="P134" s="829">
        <v>7127.99</v>
      </c>
      <c r="Q134" s="829">
        <v>36320.75</v>
      </c>
      <c r="R134" s="829">
        <v>6492</v>
      </c>
      <c r="S134" s="829">
        <v>11401.49</v>
      </c>
      <c r="T134" s="829">
        <v>5089.76</v>
      </c>
      <c r="U134" s="829">
        <v>5858.54</v>
      </c>
      <c r="V134" s="829">
        <v>25014.49</v>
      </c>
      <c r="W134" s="828">
        <v>3169.15</v>
      </c>
      <c r="X134" s="829">
        <v>16269.74</v>
      </c>
      <c r="Y134" s="829">
        <v>6549</v>
      </c>
      <c r="Z134" s="829"/>
      <c r="AA134" s="829">
        <v>6311.36</v>
      </c>
      <c r="AB134" s="829">
        <v>9200.32</v>
      </c>
      <c r="AC134" s="829">
        <v>23146.94</v>
      </c>
      <c r="AD134" s="829">
        <v>19441.05</v>
      </c>
      <c r="AE134" s="829">
        <v>4044</v>
      </c>
      <c r="AF134" s="829">
        <v>17030</v>
      </c>
      <c r="AG134" s="829">
        <v>8730.27</v>
      </c>
      <c r="AH134" s="829">
        <v>10218.129999999999</v>
      </c>
      <c r="AI134" s="829">
        <v>12359.17</v>
      </c>
      <c r="AJ134" s="829">
        <v>10004.61</v>
      </c>
      <c r="AK134" s="829">
        <v>17203.919999999998</v>
      </c>
      <c r="AL134" s="829">
        <v>12624.83</v>
      </c>
      <c r="AM134" s="829">
        <v>4961.3999999999996</v>
      </c>
      <c r="AN134" s="829">
        <v>8165</v>
      </c>
      <c r="AO134" s="829">
        <v>9158.92</v>
      </c>
      <c r="AP134" s="829">
        <v>4052.5</v>
      </c>
      <c r="AQ134" s="829">
        <v>5558.7</v>
      </c>
      <c r="AR134" s="829">
        <v>1984</v>
      </c>
      <c r="AS134" s="829">
        <v>2934.31</v>
      </c>
      <c r="AT134" s="829">
        <v>10294.41</v>
      </c>
      <c r="AU134" s="829">
        <v>16321.73</v>
      </c>
      <c r="AV134" s="829">
        <v>6849.89</v>
      </c>
      <c r="AW134" s="829">
        <v>4052.02</v>
      </c>
      <c r="AX134" s="829">
        <v>33453.4</v>
      </c>
      <c r="AY134" s="829">
        <v>28383.53</v>
      </c>
      <c r="AZ134" s="829">
        <v>20920.5</v>
      </c>
      <c r="BA134" s="829">
        <v>8115.04</v>
      </c>
      <c r="BB134" s="829">
        <v>15650.18</v>
      </c>
      <c r="BC134" s="829">
        <v>11532.11</v>
      </c>
      <c r="BD134" s="829">
        <v>7514.75</v>
      </c>
      <c r="BE134" s="829">
        <v>4848.67</v>
      </c>
      <c r="BF134" s="829">
        <v>28464.03</v>
      </c>
      <c r="BG134" s="829">
        <v>7505.8</v>
      </c>
      <c r="BH134" s="829">
        <v>10396.44</v>
      </c>
      <c r="BI134" s="829">
        <v>8908.86</v>
      </c>
      <c r="BJ134" s="829">
        <v>22436.36</v>
      </c>
      <c r="BK134" s="829">
        <v>3431</v>
      </c>
      <c r="BL134" s="829">
        <v>19460.29</v>
      </c>
      <c r="BM134" s="829">
        <v>26253.79</v>
      </c>
      <c r="BN134" s="829">
        <v>5291.25</v>
      </c>
      <c r="BO134" s="829">
        <v>49888.61</v>
      </c>
      <c r="BP134" s="829">
        <v>3943</v>
      </c>
      <c r="BQ134" s="829">
        <v>9165</v>
      </c>
      <c r="BR134" s="829">
        <v>4522.67</v>
      </c>
      <c r="BS134" s="829">
        <v>6364.69</v>
      </c>
      <c r="BT134" s="829">
        <v>13362.65</v>
      </c>
      <c r="BU134" s="829">
        <v>8045.5</v>
      </c>
      <c r="BV134" s="829">
        <v>13834.12</v>
      </c>
      <c r="BW134" s="829">
        <v>22388.92</v>
      </c>
      <c r="BX134" s="829">
        <v>8373.01</v>
      </c>
      <c r="BY134" s="829">
        <v>9795.74</v>
      </c>
      <c r="BZ134" s="829">
        <v>7019.51</v>
      </c>
      <c r="CA134" s="829">
        <v>13161.46</v>
      </c>
      <c r="CB134" s="829">
        <v>3809</v>
      </c>
      <c r="CC134" s="829">
        <v>1120</v>
      </c>
      <c r="CD134" s="829">
        <v>3805.4</v>
      </c>
      <c r="CE134" s="829">
        <v>12840.5</v>
      </c>
      <c r="CF134" s="829">
        <v>2290</v>
      </c>
      <c r="CG134" s="829">
        <v>4998.5</v>
      </c>
      <c r="CH134" s="829">
        <v>13870.15</v>
      </c>
      <c r="CI134" s="829">
        <v>11710.62</v>
      </c>
      <c r="CJ134" s="829">
        <v>14860</v>
      </c>
      <c r="CK134" s="829">
        <v>9810</v>
      </c>
      <c r="CL134" s="829">
        <v>13302.65</v>
      </c>
      <c r="CM134" s="829">
        <v>7614</v>
      </c>
      <c r="CN134" s="829">
        <v>8238.33</v>
      </c>
      <c r="CO134" s="829">
        <v>7612.55</v>
      </c>
      <c r="CP134" s="829">
        <v>3546.14</v>
      </c>
      <c r="CQ134" s="829">
        <v>6532.93</v>
      </c>
      <c r="CR134" s="829">
        <v>6000.9</v>
      </c>
      <c r="CS134" s="829">
        <v>43687.03</v>
      </c>
      <c r="CT134" s="829">
        <v>4752.51</v>
      </c>
      <c r="CU134" s="829">
        <v>8025.5</v>
      </c>
      <c r="CV134" s="829">
        <v>2718.03</v>
      </c>
      <c r="CW134" s="829">
        <v>7633.05</v>
      </c>
      <c r="CX134" s="829">
        <v>7420.34</v>
      </c>
      <c r="CY134" s="829"/>
      <c r="CZ134" s="829">
        <v>23385</v>
      </c>
      <c r="DA134" s="829">
        <v>10382.5</v>
      </c>
      <c r="DB134" s="829">
        <v>2935.68</v>
      </c>
      <c r="DC134" s="829">
        <v>8379.31</v>
      </c>
      <c r="DD134" s="829">
        <v>28924.3</v>
      </c>
      <c r="DE134" s="829">
        <v>10551.9</v>
      </c>
      <c r="DF134" s="829">
        <v>5861.46</v>
      </c>
      <c r="DG134" s="829">
        <v>6669</v>
      </c>
      <c r="DH134" s="829">
        <v>8800</v>
      </c>
      <c r="DI134" s="829">
        <v>24649.05</v>
      </c>
      <c r="DJ134" s="829">
        <v>4677.71</v>
      </c>
      <c r="DK134" s="829">
        <v>14495.06</v>
      </c>
      <c r="DL134" s="829">
        <v>14575.05</v>
      </c>
      <c r="DM134" s="829">
        <v>2856</v>
      </c>
      <c r="DN134" s="829"/>
      <c r="DO134" s="829">
        <v>4190.41</v>
      </c>
      <c r="DP134" s="829">
        <v>7979.32</v>
      </c>
      <c r="DQ134" s="829">
        <v>9794.1299999999992</v>
      </c>
      <c r="DR134" s="829"/>
      <c r="DS134" s="829">
        <v>27336.81</v>
      </c>
      <c r="DT134" s="829">
        <v>29583.38</v>
      </c>
      <c r="DU134" s="829">
        <v>10488.45</v>
      </c>
      <c r="DV134" s="829">
        <v>28338.01</v>
      </c>
      <c r="DW134" s="829">
        <v>10980.12</v>
      </c>
      <c r="DX134" s="829">
        <v>19188.32</v>
      </c>
      <c r="DY134" s="829">
        <v>14070.67</v>
      </c>
      <c r="DZ134" s="829">
        <v>2537.65</v>
      </c>
      <c r="EA134" s="829">
        <v>10176.56</v>
      </c>
      <c r="EB134" s="829"/>
      <c r="EC134" s="829"/>
      <c r="ED134" s="829">
        <v>8682</v>
      </c>
      <c r="EE134" s="829">
        <v>80663.789999999994</v>
      </c>
      <c r="EF134" s="829">
        <v>12468.12</v>
      </c>
      <c r="EG134" s="829">
        <v>6752.57</v>
      </c>
      <c r="EH134" s="829">
        <v>19225.310000000001</v>
      </c>
      <c r="EI134" s="829">
        <v>1157.5</v>
      </c>
      <c r="EJ134" s="829"/>
      <c r="EK134" s="829"/>
      <c r="EL134" s="829">
        <v>27268.58</v>
      </c>
      <c r="EM134" s="828">
        <v>10127.84</v>
      </c>
      <c r="EN134" s="828"/>
      <c r="EO134" s="829"/>
      <c r="EP134" s="829">
        <v>20650.21</v>
      </c>
      <c r="EQ134" s="829"/>
      <c r="ER134" s="829"/>
      <c r="ES134" s="829"/>
      <c r="ET134" s="829">
        <v>26841.85</v>
      </c>
      <c r="EU134" s="829">
        <v>50297.34</v>
      </c>
      <c r="EV134" s="829">
        <v>76082.259999999995</v>
      </c>
      <c r="EW134" s="829">
        <v>20064.919999999998</v>
      </c>
      <c r="EX134" s="829">
        <v>15903.49</v>
      </c>
      <c r="EY134" s="829"/>
      <c r="EZ134" s="831">
        <f t="shared" ref="EZ134:EZ197" si="2">SUM(D134:EY134)</f>
        <v>1804048.1600000008</v>
      </c>
    </row>
    <row r="135" spans="1:156" x14ac:dyDescent="0.25">
      <c r="A135">
        <v>131</v>
      </c>
      <c r="B135" s="826">
        <v>53707</v>
      </c>
      <c r="C135" s="877"/>
      <c r="D135" s="828"/>
      <c r="E135" s="828"/>
      <c r="F135" s="828"/>
      <c r="G135" s="829"/>
      <c r="H135" s="828"/>
      <c r="I135" s="828"/>
      <c r="J135" s="828"/>
      <c r="K135" s="828"/>
      <c r="L135" s="828"/>
      <c r="M135" s="828"/>
      <c r="N135" s="828"/>
      <c r="O135" s="828"/>
      <c r="P135" s="828"/>
      <c r="Q135" s="828"/>
      <c r="R135" s="828"/>
      <c r="S135" s="828"/>
      <c r="T135" s="828"/>
      <c r="U135" s="828"/>
      <c r="V135" s="828"/>
      <c r="W135" s="828"/>
      <c r="X135" s="828"/>
      <c r="Y135" s="828"/>
      <c r="Z135" s="828"/>
      <c r="AA135" s="828"/>
      <c r="AB135" s="828"/>
      <c r="AC135" s="828"/>
      <c r="AD135" s="828"/>
      <c r="AE135" s="828"/>
      <c r="AF135" s="828"/>
      <c r="AG135" s="828"/>
      <c r="AH135" s="828"/>
      <c r="AI135" s="828"/>
      <c r="AJ135" s="828"/>
      <c r="AK135" s="828"/>
      <c r="AL135" s="828"/>
      <c r="AM135" s="828"/>
      <c r="AN135" s="828"/>
      <c r="AO135" s="828"/>
      <c r="AP135" s="828"/>
      <c r="AQ135" s="828"/>
      <c r="AR135" s="828"/>
      <c r="AS135" s="828"/>
      <c r="AT135" s="828"/>
      <c r="AU135" s="828"/>
      <c r="AV135" s="828"/>
      <c r="AW135" s="828"/>
      <c r="AX135" s="828"/>
      <c r="AY135" s="828"/>
      <c r="AZ135" s="828"/>
      <c r="BA135" s="828"/>
      <c r="BB135" s="828"/>
      <c r="BC135" s="828"/>
      <c r="BD135" s="828"/>
      <c r="BE135" s="828"/>
      <c r="BF135" s="828"/>
      <c r="BG135" s="828"/>
      <c r="BH135" s="828"/>
      <c r="BI135" s="828"/>
      <c r="BJ135" s="828"/>
      <c r="BK135" s="828"/>
      <c r="BL135" s="828"/>
      <c r="BM135" s="828"/>
      <c r="BN135" s="828"/>
      <c r="BO135" s="828"/>
      <c r="BP135" s="828"/>
      <c r="BQ135" s="828"/>
      <c r="BR135" s="828"/>
      <c r="BS135" s="828"/>
      <c r="BT135" s="828"/>
      <c r="BU135" s="828"/>
      <c r="BV135" s="828"/>
      <c r="BW135" s="828"/>
      <c r="BX135" s="828"/>
      <c r="BY135" s="828"/>
      <c r="BZ135" s="828"/>
      <c r="CA135" s="828"/>
      <c r="CB135" s="828"/>
      <c r="CC135" s="828"/>
      <c r="CD135" s="828"/>
      <c r="CE135" s="828"/>
      <c r="CF135" s="828"/>
      <c r="CG135" s="828"/>
      <c r="CH135" s="828"/>
      <c r="CI135" s="828"/>
      <c r="CJ135" s="828"/>
      <c r="CK135" s="828"/>
      <c r="CL135" s="828"/>
      <c r="CM135" s="828"/>
      <c r="CN135" s="828"/>
      <c r="CO135" s="828"/>
      <c r="CP135" s="828"/>
      <c r="CQ135" s="828"/>
      <c r="CR135" s="828"/>
      <c r="CS135" s="828"/>
      <c r="CT135" s="828"/>
      <c r="CU135" s="828"/>
      <c r="CV135" s="828"/>
      <c r="CW135" s="828"/>
      <c r="CX135" s="828"/>
      <c r="CY135" s="828"/>
      <c r="CZ135" s="828"/>
      <c r="DA135" s="828"/>
      <c r="DB135" s="828"/>
      <c r="DC135" s="828"/>
      <c r="DD135" s="828"/>
      <c r="DE135" s="828"/>
      <c r="DF135" s="828"/>
      <c r="DG135" s="828"/>
      <c r="DH135" s="829"/>
      <c r="DI135" s="828"/>
      <c r="DJ135" s="828"/>
      <c r="DK135" s="828"/>
      <c r="DL135" s="828"/>
      <c r="DM135" s="828"/>
      <c r="DN135" s="828"/>
      <c r="DO135" s="828"/>
      <c r="DP135" s="829"/>
      <c r="DQ135" s="828"/>
      <c r="DR135" s="828"/>
      <c r="DS135" s="828"/>
      <c r="DT135" s="829"/>
      <c r="DU135" s="828"/>
      <c r="DV135" s="828"/>
      <c r="DW135" s="828"/>
      <c r="DX135" s="828"/>
      <c r="DY135" s="828"/>
      <c r="DZ135" s="828"/>
      <c r="EA135" s="828"/>
      <c r="EB135" s="829"/>
      <c r="EC135" s="828"/>
      <c r="ED135" s="828"/>
      <c r="EE135" s="829"/>
      <c r="EF135" s="828"/>
      <c r="EG135" s="828"/>
      <c r="EH135" s="828"/>
      <c r="EI135" s="828"/>
      <c r="EJ135" s="828">
        <v>200</v>
      </c>
      <c r="EK135" s="828"/>
      <c r="EL135" s="829"/>
      <c r="EM135" s="828"/>
      <c r="EN135" s="828"/>
      <c r="EO135" s="828"/>
      <c r="EP135" s="828"/>
      <c r="EQ135" s="829">
        <v>1357734.33</v>
      </c>
      <c r="ER135" s="829"/>
      <c r="ES135" s="828"/>
      <c r="ET135" s="829"/>
      <c r="EU135" s="829"/>
      <c r="EV135" s="828"/>
      <c r="EW135" s="828"/>
      <c r="EX135" s="828"/>
      <c r="EY135" s="828"/>
      <c r="EZ135" s="831">
        <f t="shared" si="2"/>
        <v>1357934.33</v>
      </c>
    </row>
    <row r="136" spans="1:156" x14ac:dyDescent="0.25">
      <c r="A136">
        <v>132</v>
      </c>
      <c r="B136" s="826">
        <v>54199</v>
      </c>
      <c r="C136" s="877"/>
      <c r="D136" s="829"/>
      <c r="E136" s="829"/>
      <c r="F136" s="829"/>
      <c r="G136" s="829"/>
      <c r="H136" s="829"/>
      <c r="I136" s="829"/>
      <c r="J136" s="829"/>
      <c r="K136" s="829"/>
      <c r="L136" s="829"/>
      <c r="M136" s="829"/>
      <c r="N136" s="829"/>
      <c r="O136" s="829"/>
      <c r="P136" s="829"/>
      <c r="Q136" s="829"/>
      <c r="R136" s="829"/>
      <c r="S136" s="829"/>
      <c r="T136" s="829"/>
      <c r="U136" s="829"/>
      <c r="V136" s="829"/>
      <c r="W136" s="829"/>
      <c r="X136" s="829"/>
      <c r="Y136" s="829"/>
      <c r="Z136" s="829"/>
      <c r="AA136" s="829"/>
      <c r="AB136" s="829"/>
      <c r="AC136" s="829"/>
      <c r="AD136" s="829"/>
      <c r="AE136" s="829"/>
      <c r="AF136" s="829"/>
      <c r="AG136" s="829"/>
      <c r="AH136" s="829"/>
      <c r="AI136" s="829"/>
      <c r="AJ136" s="829"/>
      <c r="AK136" s="829"/>
      <c r="AL136" s="829"/>
      <c r="AM136" s="829"/>
      <c r="AN136" s="829"/>
      <c r="AO136" s="829"/>
      <c r="AP136" s="829"/>
      <c r="AQ136" s="829"/>
      <c r="AR136" s="829"/>
      <c r="AS136" s="829"/>
      <c r="AT136" s="829"/>
      <c r="AU136" s="829"/>
      <c r="AV136" s="829"/>
      <c r="AW136" s="829"/>
      <c r="AX136" s="829"/>
      <c r="AY136" s="829"/>
      <c r="AZ136" s="829"/>
      <c r="BA136" s="829"/>
      <c r="BB136" s="829"/>
      <c r="BC136" s="829"/>
      <c r="BD136" s="829"/>
      <c r="BE136" s="829"/>
      <c r="BF136" s="829"/>
      <c r="BG136" s="829"/>
      <c r="BH136" s="829"/>
      <c r="BI136" s="829"/>
      <c r="BJ136" s="829"/>
      <c r="BK136" s="829"/>
      <c r="BL136" s="829"/>
      <c r="BM136" s="829"/>
      <c r="BN136" s="829"/>
      <c r="BO136" s="829"/>
      <c r="BP136" s="829"/>
      <c r="BQ136" s="829"/>
      <c r="BR136" s="829"/>
      <c r="BS136" s="829"/>
      <c r="BT136" s="829"/>
      <c r="BU136" s="829"/>
      <c r="BV136" s="829"/>
      <c r="BW136" s="829"/>
      <c r="BX136" s="829"/>
      <c r="BY136" s="829"/>
      <c r="BZ136" s="829"/>
      <c r="CA136" s="829"/>
      <c r="CB136" s="829"/>
      <c r="CC136" s="829"/>
      <c r="CD136" s="829"/>
      <c r="CE136" s="829"/>
      <c r="CF136" s="829"/>
      <c r="CG136" s="829"/>
      <c r="CH136" s="829"/>
      <c r="CI136" s="829"/>
      <c r="CJ136" s="829"/>
      <c r="CK136" s="829"/>
      <c r="CL136" s="829"/>
      <c r="CM136" s="829"/>
      <c r="CN136" s="829"/>
      <c r="CO136" s="829"/>
      <c r="CP136" s="829"/>
      <c r="CQ136" s="829"/>
      <c r="CR136" s="829"/>
      <c r="CS136" s="829"/>
      <c r="CT136" s="829"/>
      <c r="CU136" s="829"/>
      <c r="CV136" s="829"/>
      <c r="CW136" s="829"/>
      <c r="CX136" s="829"/>
      <c r="CY136" s="829"/>
      <c r="CZ136" s="829"/>
      <c r="DA136" s="829"/>
      <c r="DB136" s="829"/>
      <c r="DC136" s="829"/>
      <c r="DD136" s="829"/>
      <c r="DE136" s="829"/>
      <c r="DF136" s="829"/>
      <c r="DG136" s="829"/>
      <c r="DH136" s="829"/>
      <c r="DI136" s="829"/>
      <c r="DJ136" s="829"/>
      <c r="DK136" s="829"/>
      <c r="DL136" s="829"/>
      <c r="DM136" s="829"/>
      <c r="DN136" s="829"/>
      <c r="DO136" s="829"/>
      <c r="DP136" s="828"/>
      <c r="DQ136" s="829"/>
      <c r="DR136" s="829"/>
      <c r="DS136" s="829"/>
      <c r="DT136" s="829"/>
      <c r="DU136" s="829"/>
      <c r="DV136" s="829"/>
      <c r="DW136" s="829"/>
      <c r="DX136" s="829"/>
      <c r="DY136" s="829"/>
      <c r="DZ136" s="829"/>
      <c r="EA136" s="829"/>
      <c r="EB136" s="829"/>
      <c r="EC136" s="829"/>
      <c r="ED136" s="829"/>
      <c r="EE136" s="829"/>
      <c r="EF136" s="829"/>
      <c r="EG136" s="829"/>
      <c r="EH136" s="829"/>
      <c r="EI136" s="829"/>
      <c r="EJ136" s="829">
        <v>23</v>
      </c>
      <c r="EK136" s="829">
        <v>55.49</v>
      </c>
      <c r="EL136" s="829"/>
      <c r="EM136" s="829"/>
      <c r="EN136" s="829"/>
      <c r="EO136" s="829"/>
      <c r="EP136" s="829"/>
      <c r="EQ136" s="829"/>
      <c r="ER136" s="829"/>
      <c r="ES136" s="829"/>
      <c r="ET136" s="829"/>
      <c r="EU136" s="829"/>
      <c r="EV136" s="829"/>
      <c r="EW136" s="829"/>
      <c r="EX136" s="829"/>
      <c r="EY136" s="829"/>
      <c r="EZ136" s="831">
        <f t="shared" si="2"/>
        <v>78.490000000000009</v>
      </c>
    </row>
    <row r="137" spans="1:156" x14ac:dyDescent="0.25">
      <c r="A137">
        <v>133</v>
      </c>
      <c r="B137" s="826">
        <v>54299</v>
      </c>
      <c r="C137" s="877">
        <v>54221</v>
      </c>
      <c r="D137" s="828"/>
      <c r="E137" s="828"/>
      <c r="F137" s="828"/>
      <c r="G137" s="828"/>
      <c r="H137" s="828"/>
      <c r="I137" s="828"/>
      <c r="J137" s="828"/>
      <c r="K137" s="828"/>
      <c r="L137" s="828"/>
      <c r="M137" s="828"/>
      <c r="N137" s="828"/>
      <c r="O137" s="828"/>
      <c r="P137" s="828"/>
      <c r="Q137" s="828"/>
      <c r="R137" s="828"/>
      <c r="S137" s="828"/>
      <c r="T137" s="828"/>
      <c r="U137" s="828"/>
      <c r="V137" s="828"/>
      <c r="W137" s="828"/>
      <c r="X137" s="828"/>
      <c r="Y137" s="828"/>
      <c r="Z137" s="828"/>
      <c r="AA137" s="828"/>
      <c r="AB137" s="828"/>
      <c r="AC137" s="828"/>
      <c r="AD137" s="828"/>
      <c r="AE137" s="828"/>
      <c r="AF137" s="828"/>
      <c r="AG137" s="828"/>
      <c r="AH137" s="828"/>
      <c r="AI137" s="828"/>
      <c r="AJ137" s="828"/>
      <c r="AK137" s="828"/>
      <c r="AL137" s="828"/>
      <c r="AM137" s="828"/>
      <c r="AN137" s="828"/>
      <c r="AO137" s="828"/>
      <c r="AP137" s="828"/>
      <c r="AQ137" s="828"/>
      <c r="AR137" s="828"/>
      <c r="AS137" s="828"/>
      <c r="AT137" s="828"/>
      <c r="AU137" s="828"/>
      <c r="AV137" s="828"/>
      <c r="AW137" s="828"/>
      <c r="AX137" s="828"/>
      <c r="AY137" s="828"/>
      <c r="AZ137" s="828"/>
      <c r="BA137" s="828"/>
      <c r="BB137" s="828"/>
      <c r="BC137" s="828"/>
      <c r="BD137" s="828"/>
      <c r="BE137" s="828"/>
      <c r="BF137" s="828"/>
      <c r="BG137" s="828"/>
      <c r="BH137" s="828"/>
      <c r="BI137" s="828"/>
      <c r="BJ137" s="828"/>
      <c r="BK137" s="828"/>
      <c r="BL137" s="828"/>
      <c r="BM137" s="828"/>
      <c r="BN137" s="828"/>
      <c r="BO137" s="828"/>
      <c r="BP137" s="828"/>
      <c r="BQ137" s="828"/>
      <c r="BR137" s="828"/>
      <c r="BS137" s="828"/>
      <c r="BT137" s="828"/>
      <c r="BU137" s="828"/>
      <c r="BV137" s="828"/>
      <c r="BW137" s="828"/>
      <c r="BX137" s="828"/>
      <c r="BY137" s="828"/>
      <c r="BZ137" s="828"/>
      <c r="CA137" s="828"/>
      <c r="CB137" s="828"/>
      <c r="CC137" s="828"/>
      <c r="CD137" s="828"/>
      <c r="CE137" s="828"/>
      <c r="CF137" s="828"/>
      <c r="CG137" s="828"/>
      <c r="CH137" s="828"/>
      <c r="CI137" s="828"/>
      <c r="CJ137" s="828"/>
      <c r="CK137" s="828"/>
      <c r="CL137" s="828"/>
      <c r="CM137" s="828"/>
      <c r="CN137" s="828"/>
      <c r="CO137" s="828"/>
      <c r="CP137" s="828"/>
      <c r="CQ137" s="828"/>
      <c r="CR137" s="828"/>
      <c r="CS137" s="828"/>
      <c r="CT137" s="828"/>
      <c r="CU137" s="828"/>
      <c r="CV137" s="828"/>
      <c r="CW137" s="828"/>
      <c r="CX137" s="828"/>
      <c r="CY137" s="828"/>
      <c r="CZ137" s="828"/>
      <c r="DA137" s="828"/>
      <c r="DB137" s="828"/>
      <c r="DC137" s="828"/>
      <c r="DD137" s="828"/>
      <c r="DE137" s="828"/>
      <c r="DF137" s="828"/>
      <c r="DG137" s="828"/>
      <c r="DH137" s="828"/>
      <c r="DI137" s="828"/>
      <c r="DJ137" s="828"/>
      <c r="DK137" s="828"/>
      <c r="DL137" s="828"/>
      <c r="DM137" s="828"/>
      <c r="DN137" s="828"/>
      <c r="DO137" s="828">
        <v>1317.5</v>
      </c>
      <c r="DP137" s="828"/>
      <c r="DQ137" s="828"/>
      <c r="DR137" s="828"/>
      <c r="DS137" s="828"/>
      <c r="DT137" s="829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9"/>
      <c r="EF137" s="828"/>
      <c r="EG137" s="828"/>
      <c r="EH137" s="828"/>
      <c r="EI137" s="828"/>
      <c r="EJ137" s="828"/>
      <c r="EK137" s="828"/>
      <c r="EL137" s="829"/>
      <c r="EM137" s="829"/>
      <c r="EN137" s="828"/>
      <c r="EO137" s="828"/>
      <c r="EP137" s="828"/>
      <c r="EQ137" s="829"/>
      <c r="ER137" s="829"/>
      <c r="ES137" s="828"/>
      <c r="ET137" s="829"/>
      <c r="EU137" s="829"/>
      <c r="EV137" s="828"/>
      <c r="EW137" s="828"/>
      <c r="EX137" s="828"/>
      <c r="EY137" s="828"/>
      <c r="EZ137" s="831">
        <f t="shared" si="2"/>
        <v>1317.5</v>
      </c>
    </row>
    <row r="138" spans="1:156" x14ac:dyDescent="0.25">
      <c r="A138">
        <v>134</v>
      </c>
      <c r="B138" s="826">
        <v>54222</v>
      </c>
      <c r="C138" s="877"/>
      <c r="D138" s="829"/>
      <c r="E138" s="829"/>
      <c r="F138" s="829"/>
      <c r="G138" s="829"/>
      <c r="H138" s="829"/>
      <c r="I138" s="829"/>
      <c r="J138" s="829"/>
      <c r="K138" s="829"/>
      <c r="L138" s="829"/>
      <c r="M138" s="829"/>
      <c r="N138" s="829"/>
      <c r="O138" s="829"/>
      <c r="P138" s="829"/>
      <c r="Q138" s="829"/>
      <c r="R138" s="829"/>
      <c r="S138" s="829"/>
      <c r="T138" s="829"/>
      <c r="U138" s="829"/>
      <c r="V138" s="829"/>
      <c r="W138" s="829"/>
      <c r="X138" s="829"/>
      <c r="Y138" s="829"/>
      <c r="Z138" s="829"/>
      <c r="AA138" s="829"/>
      <c r="AB138" s="829"/>
      <c r="AC138" s="829"/>
      <c r="AD138" s="829"/>
      <c r="AE138" s="829"/>
      <c r="AF138" s="829"/>
      <c r="AG138" s="829"/>
      <c r="AH138" s="829"/>
      <c r="AI138" s="829"/>
      <c r="AJ138" s="829"/>
      <c r="AK138" s="829"/>
      <c r="AL138" s="829"/>
      <c r="AM138" s="829"/>
      <c r="AN138" s="829"/>
      <c r="AO138" s="829"/>
      <c r="AP138" s="829"/>
      <c r="AQ138" s="829"/>
      <c r="AR138" s="829"/>
      <c r="AS138" s="829"/>
      <c r="AT138" s="829"/>
      <c r="AU138" s="829"/>
      <c r="AV138" s="829"/>
      <c r="AW138" s="829"/>
      <c r="AX138" s="829"/>
      <c r="AY138" s="829"/>
      <c r="AZ138" s="829"/>
      <c r="BA138" s="829"/>
      <c r="BB138" s="829"/>
      <c r="BC138" s="829"/>
      <c r="BD138" s="829"/>
      <c r="BE138" s="829"/>
      <c r="BF138" s="829"/>
      <c r="BG138" s="829"/>
      <c r="BH138" s="829"/>
      <c r="BI138" s="829"/>
      <c r="BJ138" s="829"/>
      <c r="BK138" s="829"/>
      <c r="BL138" s="829"/>
      <c r="BM138" s="829"/>
      <c r="BN138" s="829"/>
      <c r="BO138" s="829"/>
      <c r="BP138" s="829"/>
      <c r="BQ138" s="829"/>
      <c r="BR138" s="829"/>
      <c r="BS138" s="829"/>
      <c r="BT138" s="829"/>
      <c r="BU138" s="829"/>
      <c r="BV138" s="829"/>
      <c r="BW138" s="829"/>
      <c r="BX138" s="829"/>
      <c r="BY138" s="829"/>
      <c r="BZ138" s="829"/>
      <c r="CA138" s="829"/>
      <c r="CB138" s="829"/>
      <c r="CC138" s="829"/>
      <c r="CD138" s="829"/>
      <c r="CE138" s="829"/>
      <c r="CF138" s="829"/>
      <c r="CG138" s="829"/>
      <c r="CH138" s="829"/>
      <c r="CI138" s="829"/>
      <c r="CJ138" s="829"/>
      <c r="CK138" s="829"/>
      <c r="CL138" s="829"/>
      <c r="CM138" s="829"/>
      <c r="CN138" s="829"/>
      <c r="CO138" s="829"/>
      <c r="CP138" s="829"/>
      <c r="CQ138" s="829"/>
      <c r="CR138" s="829"/>
      <c r="CS138" s="829"/>
      <c r="CT138" s="829"/>
      <c r="CU138" s="829"/>
      <c r="CV138" s="829"/>
      <c r="CW138" s="829"/>
      <c r="CX138" s="829"/>
      <c r="CY138" s="829"/>
      <c r="CZ138" s="829"/>
      <c r="DA138" s="829"/>
      <c r="DB138" s="829"/>
      <c r="DC138" s="829"/>
      <c r="DD138" s="829"/>
      <c r="DE138" s="829"/>
      <c r="DF138" s="829"/>
      <c r="DG138" s="829"/>
      <c r="DH138" s="829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8"/>
      <c r="DU138" s="829"/>
      <c r="DV138" s="829"/>
      <c r="DW138" s="829"/>
      <c r="DX138" s="829"/>
      <c r="DY138" s="829"/>
      <c r="DZ138" s="829"/>
      <c r="EA138" s="829"/>
      <c r="EB138" s="829"/>
      <c r="EC138" s="829"/>
      <c r="ED138" s="829"/>
      <c r="EE138" s="829"/>
      <c r="EF138" s="829"/>
      <c r="EG138" s="829"/>
      <c r="EH138" s="829"/>
      <c r="EI138" s="829"/>
      <c r="EJ138" s="829">
        <v>24.96</v>
      </c>
      <c r="EK138" s="829">
        <v>412.5</v>
      </c>
      <c r="EL138" s="829"/>
      <c r="EM138" s="829"/>
      <c r="EN138" s="828"/>
      <c r="EO138" s="829"/>
      <c r="EP138" s="829"/>
      <c r="EQ138" s="829"/>
      <c r="ER138" s="829"/>
      <c r="ES138" s="829"/>
      <c r="ET138" s="829"/>
      <c r="EU138" s="829"/>
      <c r="EV138" s="829"/>
      <c r="EW138" s="829"/>
      <c r="EX138" s="829"/>
      <c r="EY138" s="829"/>
      <c r="EZ138" s="831">
        <f t="shared" si="2"/>
        <v>437.46</v>
      </c>
    </row>
    <row r="139" spans="1:156" x14ac:dyDescent="0.25">
      <c r="A139">
        <v>135</v>
      </c>
      <c r="B139" s="826">
        <v>54225</v>
      </c>
      <c r="C139" s="877"/>
      <c r="D139" s="829"/>
      <c r="E139" s="829"/>
      <c r="F139" s="829"/>
      <c r="G139" s="829"/>
      <c r="H139" s="829"/>
      <c r="I139" s="829"/>
      <c r="J139" s="829"/>
      <c r="K139" s="829"/>
      <c r="L139" s="829"/>
      <c r="M139" s="829"/>
      <c r="N139" s="829"/>
      <c r="O139" s="829"/>
      <c r="P139" s="829"/>
      <c r="Q139" s="829"/>
      <c r="R139" s="829"/>
      <c r="S139" s="829"/>
      <c r="T139" s="829"/>
      <c r="U139" s="829"/>
      <c r="V139" s="829"/>
      <c r="W139" s="829"/>
      <c r="X139" s="829"/>
      <c r="Y139" s="829"/>
      <c r="Z139" s="829"/>
      <c r="AA139" s="829"/>
      <c r="AB139" s="829"/>
      <c r="AC139" s="829"/>
      <c r="AD139" s="829"/>
      <c r="AE139" s="829"/>
      <c r="AF139" s="829"/>
      <c r="AG139" s="829"/>
      <c r="AH139" s="829"/>
      <c r="AI139" s="829"/>
      <c r="AJ139" s="829"/>
      <c r="AK139" s="829"/>
      <c r="AL139" s="829"/>
      <c r="AM139" s="829"/>
      <c r="AN139" s="829"/>
      <c r="AO139" s="829"/>
      <c r="AP139" s="829"/>
      <c r="AQ139" s="829"/>
      <c r="AR139" s="829"/>
      <c r="AS139" s="829"/>
      <c r="AT139" s="829"/>
      <c r="AU139" s="829"/>
      <c r="AV139" s="829"/>
      <c r="AW139" s="829"/>
      <c r="AX139" s="829"/>
      <c r="AY139" s="829"/>
      <c r="AZ139" s="829"/>
      <c r="BA139" s="829"/>
      <c r="BB139" s="829"/>
      <c r="BC139" s="829"/>
      <c r="BD139" s="829"/>
      <c r="BE139" s="829"/>
      <c r="BF139" s="829"/>
      <c r="BG139" s="829"/>
      <c r="BH139" s="829"/>
      <c r="BI139" s="829"/>
      <c r="BJ139" s="829"/>
      <c r="BK139" s="829"/>
      <c r="BL139" s="829"/>
      <c r="BM139" s="829"/>
      <c r="BN139" s="829"/>
      <c r="BO139" s="829"/>
      <c r="BP139" s="829"/>
      <c r="BQ139" s="829"/>
      <c r="BR139" s="829"/>
      <c r="BS139" s="829"/>
      <c r="BT139" s="829"/>
      <c r="BU139" s="829"/>
      <c r="BV139" s="829"/>
      <c r="BW139" s="829"/>
      <c r="BX139" s="829"/>
      <c r="BY139" s="829"/>
      <c r="BZ139" s="829"/>
      <c r="CA139" s="829"/>
      <c r="CB139" s="829"/>
      <c r="CC139" s="829"/>
      <c r="CD139" s="829"/>
      <c r="CE139" s="829"/>
      <c r="CF139" s="829"/>
      <c r="CG139" s="829"/>
      <c r="CH139" s="829"/>
      <c r="CI139" s="829"/>
      <c r="CJ139" s="829"/>
      <c r="CK139" s="829"/>
      <c r="CL139" s="829"/>
      <c r="CM139" s="829"/>
      <c r="CN139" s="829"/>
      <c r="CO139" s="829"/>
      <c r="CP139" s="829"/>
      <c r="CQ139" s="829"/>
      <c r="CR139" s="829"/>
      <c r="CS139" s="829"/>
      <c r="CT139" s="829"/>
      <c r="CU139" s="829"/>
      <c r="CV139" s="829"/>
      <c r="CW139" s="829"/>
      <c r="CX139" s="829"/>
      <c r="CY139" s="829"/>
      <c r="CZ139" s="829"/>
      <c r="DA139" s="829"/>
      <c r="DB139" s="829"/>
      <c r="DC139" s="829"/>
      <c r="DD139" s="829"/>
      <c r="DE139" s="829"/>
      <c r="DF139" s="829"/>
      <c r="DG139" s="829"/>
      <c r="DH139" s="829"/>
      <c r="DI139" s="829"/>
      <c r="DJ139" s="829"/>
      <c r="DK139" s="829"/>
      <c r="DL139" s="829"/>
      <c r="DM139" s="829"/>
      <c r="DN139" s="829"/>
      <c r="DO139" s="829"/>
      <c r="DP139" s="828"/>
      <c r="DQ139" s="829"/>
      <c r="DR139" s="829"/>
      <c r="DS139" s="829"/>
      <c r="DT139" s="887"/>
      <c r="DU139" s="829"/>
      <c r="DV139" s="829"/>
      <c r="DW139" s="829"/>
      <c r="DX139" s="829"/>
      <c r="DY139" s="829"/>
      <c r="DZ139" s="829"/>
      <c r="EA139" s="829"/>
      <c r="EB139" s="829"/>
      <c r="EC139" s="829"/>
      <c r="ED139" s="829"/>
      <c r="EE139" s="829"/>
      <c r="EF139" s="829"/>
      <c r="EG139" s="829"/>
      <c r="EH139" s="829"/>
      <c r="EI139" s="829"/>
      <c r="EJ139" s="829">
        <v>169.59</v>
      </c>
      <c r="EK139" s="829">
        <v>13.2</v>
      </c>
      <c r="EL139" s="829"/>
      <c r="EM139" s="829"/>
      <c r="EN139" s="829"/>
      <c r="EO139" s="829"/>
      <c r="EP139" s="829"/>
      <c r="EQ139" s="829"/>
      <c r="ER139" s="829"/>
      <c r="ES139" s="829"/>
      <c r="ET139" s="829"/>
      <c r="EU139" s="829"/>
      <c r="EV139" s="829"/>
      <c r="EW139" s="829"/>
      <c r="EX139" s="829"/>
      <c r="EY139" s="829"/>
      <c r="EZ139" s="831">
        <f t="shared" si="2"/>
        <v>182.79</v>
      </c>
    </row>
    <row r="140" spans="1:156" x14ac:dyDescent="0.25">
      <c r="A140">
        <v>136</v>
      </c>
      <c r="B140" s="826">
        <v>54299</v>
      </c>
      <c r="C140" s="877"/>
      <c r="D140" s="828"/>
      <c r="E140" s="828"/>
      <c r="F140" s="828"/>
      <c r="G140" s="829"/>
      <c r="H140" s="828"/>
      <c r="I140" s="828"/>
      <c r="J140" s="828"/>
      <c r="K140" s="828"/>
      <c r="L140" s="828"/>
      <c r="M140" s="828"/>
      <c r="N140" s="828"/>
      <c r="O140" s="828"/>
      <c r="P140" s="828"/>
      <c r="Q140" s="828"/>
      <c r="R140" s="828"/>
      <c r="S140" s="828"/>
      <c r="T140" s="828"/>
      <c r="U140" s="828"/>
      <c r="V140" s="828"/>
      <c r="W140" s="828"/>
      <c r="X140" s="828"/>
      <c r="Y140" s="828"/>
      <c r="Z140" s="828"/>
      <c r="AA140" s="828"/>
      <c r="AB140" s="828"/>
      <c r="AC140" s="828"/>
      <c r="AD140" s="828"/>
      <c r="AE140" s="828"/>
      <c r="AF140" s="828"/>
      <c r="AG140" s="828"/>
      <c r="AH140" s="828"/>
      <c r="AI140" s="828"/>
      <c r="AJ140" s="828"/>
      <c r="AK140" s="828"/>
      <c r="AL140" s="828"/>
      <c r="AM140" s="828"/>
      <c r="AN140" s="828"/>
      <c r="AO140" s="828"/>
      <c r="AP140" s="828"/>
      <c r="AQ140" s="828"/>
      <c r="AR140" s="828"/>
      <c r="AS140" s="828"/>
      <c r="AT140" s="828"/>
      <c r="AU140" s="828"/>
      <c r="AV140" s="828"/>
      <c r="AW140" s="828"/>
      <c r="AX140" s="828"/>
      <c r="AY140" s="828"/>
      <c r="AZ140" s="828"/>
      <c r="BA140" s="828"/>
      <c r="BB140" s="828"/>
      <c r="BC140" s="828"/>
      <c r="BD140" s="828"/>
      <c r="BE140" s="828"/>
      <c r="BF140" s="828"/>
      <c r="BG140" s="828"/>
      <c r="BH140" s="828"/>
      <c r="BI140" s="828"/>
      <c r="BJ140" s="828"/>
      <c r="BK140" s="828"/>
      <c r="BL140" s="828"/>
      <c r="BM140" s="828"/>
      <c r="BN140" s="828"/>
      <c r="BO140" s="828"/>
      <c r="BP140" s="828"/>
      <c r="BQ140" s="828"/>
      <c r="BR140" s="828"/>
      <c r="BS140" s="828"/>
      <c r="BT140" s="828"/>
      <c r="BU140" s="828"/>
      <c r="BV140" s="828"/>
      <c r="BW140" s="828"/>
      <c r="BX140" s="828"/>
      <c r="BY140" s="828"/>
      <c r="BZ140" s="828"/>
      <c r="CA140" s="828"/>
      <c r="CB140" s="828"/>
      <c r="CC140" s="828"/>
      <c r="CD140" s="828"/>
      <c r="CE140" s="828"/>
      <c r="CF140" s="828"/>
      <c r="CG140" s="828"/>
      <c r="CH140" s="828"/>
      <c r="CI140" s="828"/>
      <c r="CJ140" s="828"/>
      <c r="CK140" s="828"/>
      <c r="CL140" s="828"/>
      <c r="CM140" s="828"/>
      <c r="CN140" s="828"/>
      <c r="CO140" s="828"/>
      <c r="CP140" s="828"/>
      <c r="CQ140" s="828"/>
      <c r="CR140" s="828"/>
      <c r="CS140" s="828"/>
      <c r="CT140" s="828"/>
      <c r="CU140" s="828"/>
      <c r="CV140" s="828"/>
      <c r="CW140" s="828"/>
      <c r="CX140" s="828"/>
      <c r="CY140" s="828"/>
      <c r="CZ140" s="828"/>
      <c r="DA140" s="828"/>
      <c r="DB140" s="828"/>
      <c r="DC140" s="828"/>
      <c r="DD140" s="828"/>
      <c r="DE140" s="828"/>
      <c r="DF140" s="828"/>
      <c r="DG140" s="828"/>
      <c r="DH140" s="828"/>
      <c r="DI140" s="828"/>
      <c r="DJ140" s="828"/>
      <c r="DK140" s="828"/>
      <c r="DL140" s="828"/>
      <c r="DM140" s="828"/>
      <c r="DN140" s="828"/>
      <c r="DO140" s="828">
        <v>529.29999999999995</v>
      </c>
      <c r="DP140" s="828"/>
      <c r="DQ140" s="828"/>
      <c r="DR140" s="828"/>
      <c r="DS140" s="828"/>
      <c r="DT140" s="829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9"/>
      <c r="EE140" s="829"/>
      <c r="EF140" s="828"/>
      <c r="EG140" s="828"/>
      <c r="EH140" s="828"/>
      <c r="EI140" s="828"/>
      <c r="EJ140" s="828">
        <v>-1260.33</v>
      </c>
      <c r="EK140" s="828"/>
      <c r="EL140" s="829"/>
      <c r="EM140" s="829"/>
      <c r="EN140" s="828"/>
      <c r="EO140" s="828"/>
      <c r="EP140" s="828"/>
      <c r="EQ140" s="829">
        <v>18333.330000000002</v>
      </c>
      <c r="ER140" s="829"/>
      <c r="ES140" s="828"/>
      <c r="ET140" s="829"/>
      <c r="EU140" s="829"/>
      <c r="EV140" s="828"/>
      <c r="EW140" s="828"/>
      <c r="EX140" s="828"/>
      <c r="EY140" s="828"/>
      <c r="EZ140" s="831">
        <f t="shared" si="2"/>
        <v>17602.300000000003</v>
      </c>
    </row>
    <row r="141" spans="1:156" x14ac:dyDescent="0.25">
      <c r="A141">
        <v>137</v>
      </c>
      <c r="B141" s="826">
        <v>54899</v>
      </c>
      <c r="C141" s="877"/>
      <c r="D141" s="828"/>
      <c r="E141" s="828">
        <v>1988</v>
      </c>
      <c r="F141" s="828">
        <v>798</v>
      </c>
      <c r="G141" s="828">
        <v>5463</v>
      </c>
      <c r="H141" s="828"/>
      <c r="I141" s="828">
        <v>4625</v>
      </c>
      <c r="J141" s="828">
        <v>6936</v>
      </c>
      <c r="K141" s="828">
        <v>3890</v>
      </c>
      <c r="L141" s="828">
        <v>3287</v>
      </c>
      <c r="M141" s="828">
        <v>24817</v>
      </c>
      <c r="N141" s="828"/>
      <c r="O141" s="828"/>
      <c r="P141" s="828"/>
      <c r="Q141" s="828">
        <v>7650</v>
      </c>
      <c r="R141" s="828">
        <v>5222</v>
      </c>
      <c r="S141" s="828">
        <v>3312</v>
      </c>
      <c r="T141" s="828">
        <v>3822</v>
      </c>
      <c r="U141" s="828">
        <v>11546</v>
      </c>
      <c r="V141" s="828">
        <v>4638</v>
      </c>
      <c r="W141" s="828">
        <v>4890</v>
      </c>
      <c r="X141" s="828"/>
      <c r="Y141" s="828"/>
      <c r="Z141" s="828"/>
      <c r="AA141" s="828"/>
      <c r="AB141" s="828"/>
      <c r="AC141" s="828"/>
      <c r="AD141" s="828"/>
      <c r="AE141" s="828"/>
      <c r="AF141" s="828"/>
      <c r="AG141" s="828"/>
      <c r="AH141" s="828">
        <v>7006</v>
      </c>
      <c r="AI141" s="828">
        <v>6460</v>
      </c>
      <c r="AJ141" s="828">
        <v>7184</v>
      </c>
      <c r="AK141" s="828">
        <v>3634</v>
      </c>
      <c r="AL141" s="828">
        <v>12466</v>
      </c>
      <c r="AM141" s="828">
        <v>7409</v>
      </c>
      <c r="AN141" s="828">
        <v>9384</v>
      </c>
      <c r="AO141" s="828">
        <v>2104</v>
      </c>
      <c r="AP141" s="828">
        <v>4396</v>
      </c>
      <c r="AQ141" s="828">
        <v>12052</v>
      </c>
      <c r="AR141" s="828">
        <v>6211</v>
      </c>
      <c r="AS141" s="828">
        <v>5367</v>
      </c>
      <c r="AT141" s="828">
        <v>638</v>
      </c>
      <c r="AU141" s="828">
        <v>9828</v>
      </c>
      <c r="AV141" s="828">
        <v>7387</v>
      </c>
      <c r="AW141" s="828">
        <v>4520</v>
      </c>
      <c r="AX141" s="828"/>
      <c r="AY141" s="828"/>
      <c r="AZ141" s="828"/>
      <c r="BA141" s="828">
        <v>7916</v>
      </c>
      <c r="BB141" s="828">
        <v>7261</v>
      </c>
      <c r="BC141" s="828">
        <v>6735</v>
      </c>
      <c r="BD141" s="828"/>
      <c r="BE141" s="828">
        <v>10769</v>
      </c>
      <c r="BF141" s="828">
        <v>6546</v>
      </c>
      <c r="BG141" s="828">
        <v>4869</v>
      </c>
      <c r="BH141" s="828">
        <v>5121</v>
      </c>
      <c r="BI141" s="828">
        <v>5713</v>
      </c>
      <c r="BJ141" s="828">
        <v>3016</v>
      </c>
      <c r="BK141" s="828">
        <v>7045</v>
      </c>
      <c r="BL141" s="828">
        <v>4560</v>
      </c>
      <c r="BM141" s="828">
        <v>6633</v>
      </c>
      <c r="BN141" s="828">
        <v>3205</v>
      </c>
      <c r="BO141" s="828">
        <v>9579</v>
      </c>
      <c r="BP141" s="828"/>
      <c r="BQ141" s="828">
        <v>7918</v>
      </c>
      <c r="BR141" s="828">
        <v>10890</v>
      </c>
      <c r="BS141" s="828">
        <v>6133</v>
      </c>
      <c r="BT141" s="828">
        <v>5821</v>
      </c>
      <c r="BU141" s="828">
        <v>13399</v>
      </c>
      <c r="BV141" s="828">
        <v>5347</v>
      </c>
      <c r="BW141" s="828">
        <v>6442</v>
      </c>
      <c r="BX141" s="828">
        <v>7660</v>
      </c>
      <c r="BY141" s="828">
        <v>4881</v>
      </c>
      <c r="BZ141" s="828"/>
      <c r="CA141" s="828"/>
      <c r="CB141" s="828"/>
      <c r="CC141" s="828"/>
      <c r="CD141" s="828">
        <v>10841</v>
      </c>
      <c r="CE141" s="828">
        <v>10024</v>
      </c>
      <c r="CF141" s="828">
        <v>4190</v>
      </c>
      <c r="CG141" s="828">
        <v>3353</v>
      </c>
      <c r="CH141" s="828"/>
      <c r="CI141" s="828"/>
      <c r="CJ141" s="828"/>
      <c r="CK141" s="828"/>
      <c r="CL141" s="828"/>
      <c r="CM141" s="828"/>
      <c r="CN141" s="828"/>
      <c r="CO141" s="828"/>
      <c r="CP141" s="828"/>
      <c r="CQ141" s="828"/>
      <c r="CR141" s="828"/>
      <c r="CS141" s="828"/>
      <c r="CT141" s="828"/>
      <c r="CU141" s="828"/>
      <c r="CV141" s="828"/>
      <c r="CW141" s="828"/>
      <c r="CX141" s="828"/>
      <c r="CY141" s="828"/>
      <c r="CZ141" s="828"/>
      <c r="DA141" s="828"/>
      <c r="DB141" s="828"/>
      <c r="DC141" s="828"/>
      <c r="DD141" s="828"/>
      <c r="DE141" s="828"/>
      <c r="DF141" s="828"/>
      <c r="DG141" s="828"/>
      <c r="DH141" s="828"/>
      <c r="DI141" s="828"/>
      <c r="DJ141" s="828"/>
      <c r="DK141" s="828"/>
      <c r="DL141" s="828"/>
      <c r="DM141" s="828"/>
      <c r="DN141" s="828"/>
      <c r="DO141" s="828">
        <v>3168.5</v>
      </c>
      <c r="DP141" s="829">
        <v>11670</v>
      </c>
      <c r="DQ141" s="828">
        <v>14848</v>
      </c>
      <c r="DR141" s="828"/>
      <c r="DS141" s="828"/>
      <c r="DT141" s="829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9">
        <v>22137</v>
      </c>
      <c r="EF141" s="828">
        <v>1528</v>
      </c>
      <c r="EG141" s="828">
        <v>4582</v>
      </c>
      <c r="EH141" s="828">
        <v>3475</v>
      </c>
      <c r="EI141" s="828">
        <v>798</v>
      </c>
      <c r="EJ141" s="828"/>
      <c r="EK141" s="828"/>
      <c r="EL141" s="829">
        <v>5884</v>
      </c>
      <c r="EM141" s="829">
        <v>9754</v>
      </c>
      <c r="EN141" s="828"/>
      <c r="EO141" s="828"/>
      <c r="EP141" s="828">
        <v>9278</v>
      </c>
      <c r="EQ141" s="829"/>
      <c r="ER141" s="829"/>
      <c r="ES141" s="828"/>
      <c r="ET141" s="829">
        <v>11448</v>
      </c>
      <c r="EU141" s="829">
        <v>5390</v>
      </c>
      <c r="EV141" s="828">
        <v>11639</v>
      </c>
      <c r="EW141" s="828">
        <v>12855</v>
      </c>
      <c r="EX141" s="828"/>
      <c r="EY141" s="828"/>
      <c r="EZ141" s="831">
        <f t="shared" si="2"/>
        <v>513251.5</v>
      </c>
    </row>
    <row r="142" spans="1:156" s="781" customFormat="1" x14ac:dyDescent="0.25">
      <c r="A142" s="1">
        <v>139</v>
      </c>
      <c r="B142" s="826">
        <v>55198</v>
      </c>
      <c r="C142" s="877"/>
      <c r="D142" s="829"/>
      <c r="E142" s="829"/>
      <c r="F142" s="829"/>
      <c r="G142" s="829">
        <v>30813.69</v>
      </c>
      <c r="H142" s="829"/>
      <c r="I142" s="829"/>
      <c r="J142" s="829"/>
      <c r="K142" s="829"/>
      <c r="L142" s="829"/>
      <c r="M142" s="829"/>
      <c r="N142" s="829"/>
      <c r="O142" s="829"/>
      <c r="P142" s="829"/>
      <c r="Q142" s="829"/>
      <c r="R142" s="829"/>
      <c r="S142" s="829"/>
      <c r="T142" s="829"/>
      <c r="U142" s="829">
        <v>1993.54</v>
      </c>
      <c r="V142" s="829">
        <v>321.3</v>
      </c>
      <c r="W142" s="829"/>
      <c r="X142" s="829"/>
      <c r="Y142" s="829"/>
      <c r="Z142" s="829"/>
      <c r="AA142" s="829"/>
      <c r="AB142" s="829"/>
      <c r="AC142" s="829"/>
      <c r="AD142" s="829"/>
      <c r="AE142" s="829"/>
      <c r="AF142" s="829"/>
      <c r="AG142" s="829"/>
      <c r="AH142" s="829"/>
      <c r="AI142" s="829"/>
      <c r="AJ142" s="829"/>
      <c r="AK142" s="829"/>
      <c r="AL142" s="829"/>
      <c r="AM142" s="829"/>
      <c r="AN142" s="829"/>
      <c r="AO142" s="829"/>
      <c r="AP142" s="829"/>
      <c r="AQ142" s="829"/>
      <c r="AR142" s="828"/>
      <c r="AS142" s="829"/>
      <c r="AT142" s="829"/>
      <c r="AU142" s="829"/>
      <c r="AV142" s="829"/>
      <c r="AW142" s="829"/>
      <c r="AX142" s="829"/>
      <c r="AY142" s="829"/>
      <c r="AZ142" s="829"/>
      <c r="BA142" s="829"/>
      <c r="BB142" s="829">
        <v>100130.16</v>
      </c>
      <c r="BC142" s="829">
        <v>264.20999999999998</v>
      </c>
      <c r="BD142" s="829">
        <v>12052.71</v>
      </c>
      <c r="BE142" s="829"/>
      <c r="BF142" s="829"/>
      <c r="BG142" s="829"/>
      <c r="BH142" s="829"/>
      <c r="BI142" s="829"/>
      <c r="BJ142" s="829"/>
      <c r="BK142" s="829"/>
      <c r="BL142" s="829"/>
      <c r="BM142" s="829"/>
      <c r="BN142" s="829"/>
      <c r="BO142" s="829"/>
      <c r="BP142" s="829"/>
      <c r="BQ142" s="829"/>
      <c r="BR142" s="829"/>
      <c r="BS142" s="829"/>
      <c r="BT142" s="829"/>
      <c r="BU142" s="829"/>
      <c r="BV142" s="829"/>
      <c r="BW142" s="829"/>
      <c r="BX142" s="829"/>
      <c r="BY142" s="829"/>
      <c r="BZ142" s="829"/>
      <c r="CA142" s="829"/>
      <c r="CB142" s="829"/>
      <c r="CC142" s="829"/>
      <c r="CD142" s="829"/>
      <c r="CE142" s="829"/>
      <c r="CF142" s="829"/>
      <c r="CG142" s="829"/>
      <c r="CH142" s="828"/>
      <c r="CI142" s="829"/>
      <c r="CJ142" s="829"/>
      <c r="CK142" s="829"/>
      <c r="CL142" s="829"/>
      <c r="CM142" s="829"/>
      <c r="CN142" s="829"/>
      <c r="CO142" s="829"/>
      <c r="CP142" s="829"/>
      <c r="CQ142" s="829"/>
      <c r="CR142" s="829"/>
      <c r="CS142" s="829"/>
      <c r="CT142" s="829"/>
      <c r="CU142" s="829"/>
      <c r="CV142" s="829"/>
      <c r="CW142" s="829"/>
      <c r="CX142" s="829"/>
      <c r="CY142" s="829"/>
      <c r="CZ142" s="829"/>
      <c r="DA142" s="828"/>
      <c r="DB142" s="829"/>
      <c r="DC142" s="829"/>
      <c r="DD142" s="829"/>
      <c r="DE142" s="829"/>
      <c r="DF142" s="829"/>
      <c r="DG142" s="829"/>
      <c r="DH142" s="829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>
        <v>28254.52</v>
      </c>
      <c r="DX142" s="829"/>
      <c r="DY142" s="829"/>
      <c r="DZ142" s="829"/>
      <c r="EA142" s="829">
        <v>9825.99</v>
      </c>
      <c r="EB142" s="829"/>
      <c r="EC142" s="829"/>
      <c r="ED142" s="829"/>
      <c r="EE142" s="829"/>
      <c r="EF142" s="829"/>
      <c r="EG142" s="829"/>
      <c r="EH142" s="829"/>
      <c r="EI142" s="829"/>
      <c r="EJ142" s="829"/>
      <c r="EK142" s="829"/>
      <c r="EL142" s="829"/>
      <c r="EM142" s="829"/>
      <c r="EN142" s="829"/>
      <c r="EO142" s="829"/>
      <c r="EP142" s="829"/>
      <c r="EQ142" s="829"/>
      <c r="ER142" s="829"/>
      <c r="ES142" s="829"/>
      <c r="ET142" s="829"/>
      <c r="EU142" s="829"/>
      <c r="EV142" s="829"/>
      <c r="EW142" s="829"/>
      <c r="EX142" s="829"/>
      <c r="EY142" s="829"/>
      <c r="EZ142" s="831">
        <f t="shared" si="2"/>
        <v>183656.11999999997</v>
      </c>
    </row>
    <row r="143" spans="1:156" x14ac:dyDescent="0.25">
      <c r="A143">
        <v>140</v>
      </c>
      <c r="B143" s="826">
        <v>55199</v>
      </c>
      <c r="C143" s="877"/>
      <c r="D143" s="829"/>
      <c r="E143" s="829"/>
      <c r="F143" s="829"/>
      <c r="G143" s="829"/>
      <c r="H143" s="829"/>
      <c r="I143" s="829"/>
      <c r="J143" s="829"/>
      <c r="K143" s="829"/>
      <c r="L143" s="829"/>
      <c r="M143" s="829"/>
      <c r="N143" s="829"/>
      <c r="O143" s="829"/>
      <c r="P143" s="829"/>
      <c r="Q143" s="829"/>
      <c r="R143" s="829"/>
      <c r="S143" s="829"/>
      <c r="T143" s="829"/>
      <c r="U143" s="829"/>
      <c r="V143" s="829"/>
      <c r="W143" s="829"/>
      <c r="X143" s="829"/>
      <c r="Y143" s="829"/>
      <c r="Z143" s="829"/>
      <c r="AA143" s="829"/>
      <c r="AB143" s="829"/>
      <c r="AC143" s="829"/>
      <c r="AD143" s="829"/>
      <c r="AE143" s="829"/>
      <c r="AF143" s="829"/>
      <c r="AG143" s="829"/>
      <c r="AH143" s="829"/>
      <c r="AI143" s="829"/>
      <c r="AJ143" s="829"/>
      <c r="AK143" s="829"/>
      <c r="AL143" s="829"/>
      <c r="AM143" s="829"/>
      <c r="AN143" s="829"/>
      <c r="AO143" s="829"/>
      <c r="AP143" s="829"/>
      <c r="AQ143" s="829"/>
      <c r="AR143" s="829"/>
      <c r="AS143" s="829"/>
      <c r="AT143" s="829"/>
      <c r="AU143" s="829"/>
      <c r="AV143" s="829"/>
      <c r="AW143" s="829"/>
      <c r="AX143" s="829"/>
      <c r="AY143" s="829"/>
      <c r="AZ143" s="829"/>
      <c r="BA143" s="829"/>
      <c r="BB143" s="829"/>
      <c r="BC143" s="829"/>
      <c r="BD143" s="829"/>
      <c r="BE143" s="829"/>
      <c r="BF143" s="829"/>
      <c r="BG143" s="829"/>
      <c r="BH143" s="829"/>
      <c r="BI143" s="829"/>
      <c r="BJ143" s="829"/>
      <c r="BK143" s="829"/>
      <c r="BL143" s="829"/>
      <c r="BM143" s="829"/>
      <c r="BN143" s="829"/>
      <c r="BO143" s="829"/>
      <c r="BP143" s="829"/>
      <c r="BQ143" s="829"/>
      <c r="BR143" s="829"/>
      <c r="BS143" s="829"/>
      <c r="BT143" s="829"/>
      <c r="BU143" s="829"/>
      <c r="BV143" s="829"/>
      <c r="BW143" s="829"/>
      <c r="BX143" s="829"/>
      <c r="BY143" s="829"/>
      <c r="BZ143" s="829"/>
      <c r="CA143" s="829"/>
      <c r="CB143" s="829"/>
      <c r="CC143" s="829"/>
      <c r="CD143" s="829"/>
      <c r="CE143" s="829"/>
      <c r="CF143" s="829"/>
      <c r="CG143" s="829"/>
      <c r="CH143" s="829"/>
      <c r="CI143" s="829"/>
      <c r="CJ143" s="829"/>
      <c r="CK143" s="829"/>
      <c r="CL143" s="829"/>
      <c r="CM143" s="829"/>
      <c r="CN143" s="829"/>
      <c r="CO143" s="829"/>
      <c r="CP143" s="829"/>
      <c r="CQ143" s="829"/>
      <c r="CR143" s="829"/>
      <c r="CS143" s="829"/>
      <c r="CT143" s="829"/>
      <c r="CU143" s="829"/>
      <c r="CV143" s="829"/>
      <c r="CW143" s="829"/>
      <c r="CX143" s="829"/>
      <c r="CY143" s="829"/>
      <c r="CZ143" s="829"/>
      <c r="DA143" s="829"/>
      <c r="DB143" s="829"/>
      <c r="DC143" s="829"/>
      <c r="DD143" s="829"/>
      <c r="DE143" s="829"/>
      <c r="DF143" s="829"/>
      <c r="DG143" s="829"/>
      <c r="DH143" s="829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>
        <v>67635</v>
      </c>
      <c r="DS143" s="829"/>
      <c r="DT143" s="829"/>
      <c r="DU143" s="829"/>
      <c r="DV143" s="829"/>
      <c r="DW143" s="829"/>
      <c r="DX143" s="829"/>
      <c r="DY143" s="829"/>
      <c r="DZ143" s="829"/>
      <c r="EA143" s="829"/>
      <c r="EB143" s="829"/>
      <c r="EC143" s="829"/>
      <c r="ED143" s="829"/>
      <c r="EE143" s="829"/>
      <c r="EF143" s="829"/>
      <c r="EG143" s="829"/>
      <c r="EH143" s="829"/>
      <c r="EI143" s="829"/>
      <c r="EJ143" s="829"/>
      <c r="EK143" s="829"/>
      <c r="EL143" s="829"/>
      <c r="EM143" s="829"/>
      <c r="EN143" s="829"/>
      <c r="EO143" s="829"/>
      <c r="EP143" s="829"/>
      <c r="EQ143" s="829"/>
      <c r="ER143" s="829"/>
      <c r="ES143" s="829"/>
      <c r="ET143" s="828"/>
      <c r="EU143" s="829"/>
      <c r="EV143" s="829"/>
      <c r="EW143" s="829"/>
      <c r="EX143" s="829"/>
      <c r="EY143" s="829"/>
      <c r="EZ143" s="831">
        <f t="shared" si="2"/>
        <v>67635</v>
      </c>
    </row>
    <row r="144" spans="1:156" x14ac:dyDescent="0.25">
      <c r="A144">
        <v>143</v>
      </c>
      <c r="B144" s="826">
        <v>57104</v>
      </c>
      <c r="C144" s="877"/>
      <c r="D144" s="829"/>
      <c r="E144" s="829"/>
      <c r="F144" s="829"/>
      <c r="G144" s="829"/>
      <c r="H144" s="829"/>
      <c r="I144" s="829"/>
      <c r="J144" s="829"/>
      <c r="K144" s="829"/>
      <c r="L144" s="829"/>
      <c r="M144" s="829"/>
      <c r="N144" s="829"/>
      <c r="O144" s="829"/>
      <c r="P144" s="829"/>
      <c r="Q144" s="829">
        <v>58.4</v>
      </c>
      <c r="R144" s="829"/>
      <c r="S144" s="829"/>
      <c r="T144" s="829"/>
      <c r="U144" s="829"/>
      <c r="V144" s="829"/>
      <c r="W144" s="829"/>
      <c r="X144" s="829"/>
      <c r="Y144" s="829"/>
      <c r="Z144" s="829"/>
      <c r="AA144" s="829"/>
      <c r="AB144" s="829"/>
      <c r="AC144" s="829"/>
      <c r="AD144" s="829"/>
      <c r="AE144" s="829"/>
      <c r="AF144" s="829"/>
      <c r="AG144" s="829"/>
      <c r="AH144" s="829">
        <v>11406.52</v>
      </c>
      <c r="AI144" s="829"/>
      <c r="AJ144" s="829"/>
      <c r="AK144" s="829"/>
      <c r="AL144" s="829"/>
      <c r="AM144" s="829"/>
      <c r="AN144" s="829"/>
      <c r="AO144" s="829"/>
      <c r="AP144" s="829"/>
      <c r="AQ144" s="829"/>
      <c r="AR144" s="829"/>
      <c r="AS144" s="829"/>
      <c r="AT144" s="829"/>
      <c r="AU144" s="829"/>
      <c r="AV144" s="829"/>
      <c r="AW144" s="829"/>
      <c r="AX144" s="829"/>
      <c r="AY144" s="829"/>
      <c r="AZ144" s="829"/>
      <c r="BA144" s="829"/>
      <c r="BB144" s="829"/>
      <c r="BC144" s="829"/>
      <c r="BD144" s="829"/>
      <c r="BE144" s="829"/>
      <c r="BF144" s="829"/>
      <c r="BG144" s="829"/>
      <c r="BH144" s="829"/>
      <c r="BI144" s="829"/>
      <c r="BJ144" s="829"/>
      <c r="BK144" s="829"/>
      <c r="BL144" s="829"/>
      <c r="BM144" s="829"/>
      <c r="BN144" s="829"/>
      <c r="BO144" s="829"/>
      <c r="BP144" s="829"/>
      <c r="BQ144" s="829"/>
      <c r="BR144" s="829"/>
      <c r="BS144" s="829"/>
      <c r="BT144" s="829"/>
      <c r="BU144" s="829"/>
      <c r="BV144" s="829"/>
      <c r="BW144" s="829"/>
      <c r="BX144" s="829"/>
      <c r="BY144" s="829"/>
      <c r="BZ144" s="829"/>
      <c r="CA144" s="829"/>
      <c r="CB144" s="829"/>
      <c r="CC144" s="829"/>
      <c r="CD144" s="829"/>
      <c r="CE144" s="829"/>
      <c r="CF144" s="829"/>
      <c r="CG144" s="829"/>
      <c r="CH144" s="829"/>
      <c r="CI144" s="829"/>
      <c r="CJ144" s="829"/>
      <c r="CK144" s="829"/>
      <c r="CL144" s="829"/>
      <c r="CM144" s="829"/>
      <c r="CN144" s="829"/>
      <c r="CO144" s="829">
        <v>1613.29</v>
      </c>
      <c r="CP144" s="829"/>
      <c r="CQ144" s="829"/>
      <c r="CR144" s="829"/>
      <c r="CS144" s="829"/>
      <c r="CT144" s="829"/>
      <c r="CU144" s="829"/>
      <c r="CV144" s="829"/>
      <c r="CW144" s="829"/>
      <c r="CX144" s="829"/>
      <c r="CY144" s="829"/>
      <c r="CZ144" s="829"/>
      <c r="DA144" s="829"/>
      <c r="DB144" s="829"/>
      <c r="DC144" s="829"/>
      <c r="DD144" s="829"/>
      <c r="DE144" s="829"/>
      <c r="DF144" s="829"/>
      <c r="DG144" s="829"/>
      <c r="DH144" s="829"/>
      <c r="DI144" s="829"/>
      <c r="DJ144" s="829"/>
      <c r="DK144" s="829"/>
      <c r="DL144" s="829"/>
      <c r="DM144" s="829"/>
      <c r="DN144" s="829"/>
      <c r="DO144" s="829"/>
      <c r="DP144" s="828"/>
      <c r="DQ144" s="829"/>
      <c r="DR144" s="829"/>
      <c r="DS144" s="829"/>
      <c r="DT144" s="829"/>
      <c r="DU144" s="829"/>
      <c r="DV144" s="829"/>
      <c r="DW144" s="829"/>
      <c r="DX144" s="829"/>
      <c r="DY144" s="829"/>
      <c r="DZ144" s="829"/>
      <c r="EA144" s="829"/>
      <c r="EB144" s="829"/>
      <c r="EC144" s="829"/>
      <c r="ED144" s="829"/>
      <c r="EE144" s="829"/>
      <c r="EF144" s="829"/>
      <c r="EG144" s="829"/>
      <c r="EH144" s="829"/>
      <c r="EI144" s="829"/>
      <c r="EJ144" s="829"/>
      <c r="EK144" s="829"/>
      <c r="EL144" s="829"/>
      <c r="EM144" s="829"/>
      <c r="EN144" s="829"/>
      <c r="EO144" s="829"/>
      <c r="EP144" s="829"/>
      <c r="EQ144" s="829"/>
      <c r="ER144" s="829"/>
      <c r="ES144" s="829"/>
      <c r="ET144" s="829"/>
      <c r="EU144" s="829"/>
      <c r="EV144" s="829"/>
      <c r="EW144" s="829"/>
      <c r="EX144" s="829"/>
      <c r="EY144" s="829"/>
      <c r="EZ144" s="831">
        <f t="shared" si="2"/>
        <v>13078.21</v>
      </c>
    </row>
    <row r="145" spans="1:156" x14ac:dyDescent="0.25">
      <c r="A145">
        <v>144</v>
      </c>
      <c r="B145" s="826">
        <v>57105</v>
      </c>
      <c r="C145" s="877"/>
      <c r="D145" s="829">
        <v>427.7</v>
      </c>
      <c r="E145" s="829"/>
      <c r="F145" s="829">
        <v>1082</v>
      </c>
      <c r="G145" s="829"/>
      <c r="H145" s="829">
        <v>1881.77</v>
      </c>
      <c r="I145" s="829">
        <v>10449.67</v>
      </c>
      <c r="J145" s="829">
        <v>10287.14</v>
      </c>
      <c r="K145" s="829">
        <v>956</v>
      </c>
      <c r="L145" s="829"/>
      <c r="M145" s="829">
        <v>2963.7</v>
      </c>
      <c r="N145" s="829">
        <v>451.5</v>
      </c>
      <c r="O145" s="829">
        <v>3670.76</v>
      </c>
      <c r="P145" s="829">
        <v>1740.5</v>
      </c>
      <c r="Q145" s="829">
        <v>78660</v>
      </c>
      <c r="R145" s="829">
        <v>68553.899999999994</v>
      </c>
      <c r="S145" s="829">
        <v>2158</v>
      </c>
      <c r="T145" s="829"/>
      <c r="U145" s="829">
        <v>387.52</v>
      </c>
      <c r="V145" s="829">
        <v>17655.759999999998</v>
      </c>
      <c r="W145" s="829">
        <v>14702.67</v>
      </c>
      <c r="X145" s="829">
        <v>479.15</v>
      </c>
      <c r="Y145" s="829">
        <v>12824.73</v>
      </c>
      <c r="Z145" s="829"/>
      <c r="AA145" s="829">
        <v>6046.49</v>
      </c>
      <c r="AB145" s="829">
        <v>6558.71</v>
      </c>
      <c r="AC145" s="829">
        <v>102649.38</v>
      </c>
      <c r="AD145" s="829">
        <v>39496.81</v>
      </c>
      <c r="AE145" s="829">
        <v>9585.17</v>
      </c>
      <c r="AF145" s="829">
        <v>60736.93</v>
      </c>
      <c r="AG145" s="829">
        <v>1512.33</v>
      </c>
      <c r="AH145" s="829">
        <v>4585</v>
      </c>
      <c r="AI145" s="829"/>
      <c r="AJ145" s="829">
        <v>17703.16</v>
      </c>
      <c r="AK145" s="829">
        <v>14970.64</v>
      </c>
      <c r="AL145" s="829">
        <v>7845.91</v>
      </c>
      <c r="AM145" s="829">
        <v>10611.53</v>
      </c>
      <c r="AN145" s="829">
        <v>11663.94</v>
      </c>
      <c r="AO145" s="829">
        <v>14025.72</v>
      </c>
      <c r="AP145" s="829"/>
      <c r="AQ145" s="829">
        <v>58082.06</v>
      </c>
      <c r="AR145" s="829">
        <v>14914</v>
      </c>
      <c r="AS145" s="829">
        <v>12725.84</v>
      </c>
      <c r="AT145" s="829">
        <v>13013.02</v>
      </c>
      <c r="AU145" s="829">
        <v>12883.34</v>
      </c>
      <c r="AV145" s="829">
        <v>6440.83</v>
      </c>
      <c r="AW145" s="829">
        <v>12003.02</v>
      </c>
      <c r="AX145" s="829">
        <v>455</v>
      </c>
      <c r="AY145" s="829">
        <v>22438.69</v>
      </c>
      <c r="AZ145" s="829">
        <v>22854.23</v>
      </c>
      <c r="BA145" s="829">
        <v>7041.21</v>
      </c>
      <c r="BB145" s="829">
        <v>14083.86</v>
      </c>
      <c r="BC145" s="829">
        <v>53999.06</v>
      </c>
      <c r="BD145" s="829">
        <v>18665.2</v>
      </c>
      <c r="BE145" s="829">
        <v>12201.26</v>
      </c>
      <c r="BF145" s="829"/>
      <c r="BG145" s="829">
        <v>45245.74</v>
      </c>
      <c r="BH145" s="829">
        <v>11011.67</v>
      </c>
      <c r="BI145" s="829">
        <v>23031.360000000001</v>
      </c>
      <c r="BJ145" s="829">
        <v>15673.15</v>
      </c>
      <c r="BK145" s="829">
        <v>5608.5</v>
      </c>
      <c r="BL145" s="829">
        <v>10773.92</v>
      </c>
      <c r="BM145" s="829">
        <v>4801.55</v>
      </c>
      <c r="BN145" s="829">
        <v>8064.5</v>
      </c>
      <c r="BO145" s="829">
        <v>52002.66</v>
      </c>
      <c r="BP145" s="829">
        <v>8368.52</v>
      </c>
      <c r="BQ145" s="829">
        <v>73840.61</v>
      </c>
      <c r="BR145" s="829">
        <v>14741.15</v>
      </c>
      <c r="BS145" s="829">
        <v>12911.87</v>
      </c>
      <c r="BT145" s="829">
        <v>25813.87</v>
      </c>
      <c r="BU145" s="829">
        <v>3220.45</v>
      </c>
      <c r="BV145" s="829">
        <v>20552.16</v>
      </c>
      <c r="BW145" s="829">
        <v>19454.12</v>
      </c>
      <c r="BX145" s="829">
        <v>46387.46</v>
      </c>
      <c r="BY145" s="829">
        <v>28331.13</v>
      </c>
      <c r="BZ145" s="829">
        <v>36266.080000000002</v>
      </c>
      <c r="CA145" s="829">
        <v>718.5</v>
      </c>
      <c r="CB145" s="829">
        <v>1666.6</v>
      </c>
      <c r="CC145" s="829">
        <v>21547.75</v>
      </c>
      <c r="CD145" s="829">
        <v>7723.6</v>
      </c>
      <c r="CE145" s="829">
        <v>31989.38</v>
      </c>
      <c r="CF145" s="829">
        <v>5822.47</v>
      </c>
      <c r="CG145" s="829">
        <v>7602.3</v>
      </c>
      <c r="CH145" s="829">
        <v>68440.070000000007</v>
      </c>
      <c r="CI145" s="829">
        <v>43999.69</v>
      </c>
      <c r="CJ145" s="829">
        <v>65728.34</v>
      </c>
      <c r="CK145" s="829">
        <v>11941.95</v>
      </c>
      <c r="CL145" s="829">
        <v>2479</v>
      </c>
      <c r="CM145" s="829">
        <v>5281.23</v>
      </c>
      <c r="CN145" s="829">
        <v>1405</v>
      </c>
      <c r="CO145" s="829">
        <v>18023.75</v>
      </c>
      <c r="CP145" s="829">
        <v>61343.93</v>
      </c>
      <c r="CQ145" s="829">
        <v>29869</v>
      </c>
      <c r="CR145" s="829">
        <v>9300</v>
      </c>
      <c r="CS145" s="829">
        <v>11604</v>
      </c>
      <c r="CT145" s="829">
        <v>12380.67</v>
      </c>
      <c r="CU145" s="829">
        <v>21409.4</v>
      </c>
      <c r="CV145" s="829">
        <v>28623.53</v>
      </c>
      <c r="CW145" s="829">
        <v>240</v>
      </c>
      <c r="CX145" s="829">
        <v>5603.83</v>
      </c>
      <c r="CY145" s="829"/>
      <c r="CZ145" s="829"/>
      <c r="DA145" s="829">
        <v>16904.599999999999</v>
      </c>
      <c r="DB145" s="829">
        <v>38555.64</v>
      </c>
      <c r="DC145" s="829">
        <v>17925.55</v>
      </c>
      <c r="DD145" s="829">
        <v>4636.58</v>
      </c>
      <c r="DE145" s="829">
        <v>1482.73</v>
      </c>
      <c r="DF145" s="829">
        <v>10727.5</v>
      </c>
      <c r="DG145" s="829">
        <v>1619.66</v>
      </c>
      <c r="DH145" s="829">
        <v>2090</v>
      </c>
      <c r="DI145" s="829">
        <v>17029.5</v>
      </c>
      <c r="DJ145" s="829">
        <v>52251.67</v>
      </c>
      <c r="DK145" s="829">
        <v>5081.5</v>
      </c>
      <c r="DL145" s="829">
        <v>12486</v>
      </c>
      <c r="DM145" s="829">
        <v>1267</v>
      </c>
      <c r="DN145" s="829"/>
      <c r="DO145" s="829">
        <v>95985.53</v>
      </c>
      <c r="DP145" s="829">
        <v>78028.179999999993</v>
      </c>
      <c r="DQ145" s="829">
        <v>23791.34</v>
      </c>
      <c r="DR145" s="829"/>
      <c r="DS145" s="829">
        <v>40057.870000000003</v>
      </c>
      <c r="DT145" s="829">
        <v>99097.86</v>
      </c>
      <c r="DU145" s="829"/>
      <c r="DV145" s="829">
        <v>258.05</v>
      </c>
      <c r="DW145" s="829">
        <v>39882.400000000001</v>
      </c>
      <c r="DX145" s="829">
        <v>15661.96</v>
      </c>
      <c r="DY145" s="829">
        <v>55255.35</v>
      </c>
      <c r="DZ145" s="829"/>
      <c r="EA145" s="829">
        <v>9460.9500000000007</v>
      </c>
      <c r="EB145" s="829"/>
      <c r="EC145" s="829"/>
      <c r="ED145" s="829">
        <v>27230.45</v>
      </c>
      <c r="EE145" s="829">
        <v>407</v>
      </c>
      <c r="EF145" s="829">
        <v>13143.15</v>
      </c>
      <c r="EG145" s="829">
        <v>1998.86</v>
      </c>
      <c r="EH145" s="829">
        <v>3449.8</v>
      </c>
      <c r="EI145" s="829">
        <v>556.52</v>
      </c>
      <c r="EJ145" s="829"/>
      <c r="EK145" s="829"/>
      <c r="EL145" s="829">
        <v>123010.46</v>
      </c>
      <c r="EM145" s="828">
        <v>17808.34</v>
      </c>
      <c r="EN145" s="828"/>
      <c r="EO145" s="829"/>
      <c r="EP145" s="829">
        <v>25169.82</v>
      </c>
      <c r="EQ145" s="829"/>
      <c r="ER145" s="829"/>
      <c r="ES145" s="829"/>
      <c r="ET145" s="829">
        <v>835.86</v>
      </c>
      <c r="EU145" s="829">
        <v>4411.7</v>
      </c>
      <c r="EV145" s="829">
        <v>22362.65</v>
      </c>
      <c r="EW145" s="829">
        <v>3572.04</v>
      </c>
      <c r="EX145" s="829">
        <v>613.47</v>
      </c>
      <c r="EY145" s="829"/>
      <c r="EZ145" s="831">
        <f t="shared" si="2"/>
        <v>2644076.8099999996</v>
      </c>
    </row>
    <row r="146" spans="1:156" x14ac:dyDescent="0.25">
      <c r="A146">
        <v>145</v>
      </c>
      <c r="B146" s="826">
        <v>57109</v>
      </c>
      <c r="C146" s="877"/>
      <c r="D146" s="829"/>
      <c r="E146" s="829"/>
      <c r="F146" s="829">
        <v>141.46</v>
      </c>
      <c r="G146" s="829"/>
      <c r="H146" s="829">
        <v>18.3</v>
      </c>
      <c r="I146" s="829">
        <v>510.4</v>
      </c>
      <c r="J146" s="829">
        <v>58.19</v>
      </c>
      <c r="K146" s="829">
        <v>52.9</v>
      </c>
      <c r="L146" s="829"/>
      <c r="M146" s="829">
        <v>1053.06</v>
      </c>
      <c r="N146" s="829">
        <v>175</v>
      </c>
      <c r="O146" s="829"/>
      <c r="P146" s="829">
        <v>383.5</v>
      </c>
      <c r="Q146" s="829">
        <v>102.18</v>
      </c>
      <c r="R146" s="829">
        <v>681.25</v>
      </c>
      <c r="S146" s="829">
        <v>331.99</v>
      </c>
      <c r="T146" s="829">
        <v>70.22</v>
      </c>
      <c r="U146" s="829">
        <v>577.54</v>
      </c>
      <c r="V146" s="829">
        <v>357.79</v>
      </c>
      <c r="W146" s="829"/>
      <c r="X146" s="829"/>
      <c r="Y146" s="829">
        <v>464.22</v>
      </c>
      <c r="Z146" s="829"/>
      <c r="AA146" s="829">
        <v>312.89</v>
      </c>
      <c r="AB146" s="829">
        <v>224.55</v>
      </c>
      <c r="AC146" s="829">
        <v>44.96</v>
      </c>
      <c r="AD146" s="829">
        <v>1075.95</v>
      </c>
      <c r="AE146" s="829">
        <v>1150.82</v>
      </c>
      <c r="AF146" s="829">
        <v>1110.46</v>
      </c>
      <c r="AG146" s="829">
        <v>481.46</v>
      </c>
      <c r="AH146" s="829"/>
      <c r="AI146" s="829"/>
      <c r="AJ146" s="829">
        <v>46.4</v>
      </c>
      <c r="AK146" s="829">
        <v>170.4</v>
      </c>
      <c r="AL146" s="829">
        <v>85.86</v>
      </c>
      <c r="AM146" s="829">
        <v>60</v>
      </c>
      <c r="AN146" s="829"/>
      <c r="AO146" s="829">
        <v>333.52</v>
      </c>
      <c r="AP146" s="829">
        <v>81.16</v>
      </c>
      <c r="AQ146" s="829">
        <v>283.92</v>
      </c>
      <c r="AR146" s="829">
        <v>19.55</v>
      </c>
      <c r="AS146" s="829">
        <v>357.09</v>
      </c>
      <c r="AT146" s="829">
        <v>1012.84</v>
      </c>
      <c r="AU146" s="829">
        <v>2882.76</v>
      </c>
      <c r="AV146" s="829"/>
      <c r="AW146" s="829"/>
      <c r="AX146" s="829">
        <v>312</v>
      </c>
      <c r="AY146" s="829">
        <v>493.2</v>
      </c>
      <c r="AZ146" s="829">
        <v>1003.54</v>
      </c>
      <c r="BA146" s="829"/>
      <c r="BB146" s="829">
        <v>5038.28</v>
      </c>
      <c r="BC146" s="829">
        <v>775.54</v>
      </c>
      <c r="BD146" s="829">
        <v>1532.19</v>
      </c>
      <c r="BE146" s="829">
        <v>691.73</v>
      </c>
      <c r="BF146" s="829">
        <v>320.22000000000003</v>
      </c>
      <c r="BG146" s="829">
        <v>1156.3499999999999</v>
      </c>
      <c r="BH146" s="829"/>
      <c r="BI146" s="829">
        <v>455</v>
      </c>
      <c r="BJ146" s="829">
        <v>1110.7</v>
      </c>
      <c r="BK146" s="829">
        <v>936.31</v>
      </c>
      <c r="BL146" s="829">
        <v>17.5</v>
      </c>
      <c r="BM146" s="829">
        <v>0</v>
      </c>
      <c r="BN146" s="829"/>
      <c r="BO146" s="829">
        <v>1569.88</v>
      </c>
      <c r="BP146" s="829">
        <v>376.26</v>
      </c>
      <c r="BQ146" s="829">
        <v>1049.68</v>
      </c>
      <c r="BR146" s="829">
        <v>812.18</v>
      </c>
      <c r="BS146" s="829">
        <v>36.049999999999997</v>
      </c>
      <c r="BT146" s="829">
        <v>6919.62</v>
      </c>
      <c r="BU146" s="829"/>
      <c r="BV146" s="829">
        <v>885.5</v>
      </c>
      <c r="BW146" s="829">
        <v>44.55</v>
      </c>
      <c r="BX146" s="829"/>
      <c r="BY146" s="829">
        <v>625.55999999999995</v>
      </c>
      <c r="BZ146" s="829">
        <v>190.2</v>
      </c>
      <c r="CA146" s="829">
        <v>97.73</v>
      </c>
      <c r="CB146" s="829">
        <v>631.88</v>
      </c>
      <c r="CC146" s="829"/>
      <c r="CD146" s="829">
        <v>1257.1199999999999</v>
      </c>
      <c r="CE146" s="829"/>
      <c r="CF146" s="829">
        <v>417.57</v>
      </c>
      <c r="CG146" s="829">
        <v>127.54</v>
      </c>
      <c r="CH146" s="829"/>
      <c r="CI146" s="829">
        <v>982.48</v>
      </c>
      <c r="CJ146" s="829">
        <v>209.08</v>
      </c>
      <c r="CK146" s="829">
        <v>184.21</v>
      </c>
      <c r="CL146" s="829">
        <v>204.18</v>
      </c>
      <c r="CM146" s="829">
        <v>56.52</v>
      </c>
      <c r="CN146" s="829">
        <v>60.19</v>
      </c>
      <c r="CO146" s="829"/>
      <c r="CP146" s="829">
        <v>613.92999999999995</v>
      </c>
      <c r="CQ146" s="829"/>
      <c r="CR146" s="829">
        <v>321.8</v>
      </c>
      <c r="CS146" s="829">
        <v>1667.67</v>
      </c>
      <c r="CT146" s="829"/>
      <c r="CU146" s="829">
        <v>3829.83</v>
      </c>
      <c r="CV146" s="829"/>
      <c r="CW146" s="829">
        <v>2936.95</v>
      </c>
      <c r="CX146" s="829">
        <v>406.7</v>
      </c>
      <c r="CY146" s="829"/>
      <c r="CZ146" s="829"/>
      <c r="DA146" s="829">
        <v>2594.8000000000002</v>
      </c>
      <c r="DB146" s="829">
        <v>152.47999999999999</v>
      </c>
      <c r="DC146" s="829">
        <v>762.87</v>
      </c>
      <c r="DD146" s="829">
        <v>597.39</v>
      </c>
      <c r="DE146" s="829">
        <v>21.4</v>
      </c>
      <c r="DF146" s="829">
        <v>386</v>
      </c>
      <c r="DG146" s="829">
        <v>116.04</v>
      </c>
      <c r="DH146" s="829"/>
      <c r="DI146" s="829">
        <v>65.05</v>
      </c>
      <c r="DJ146" s="829"/>
      <c r="DK146" s="829">
        <v>590.14</v>
      </c>
      <c r="DL146" s="829">
        <v>570.64</v>
      </c>
      <c r="DM146" s="829">
        <v>39.65</v>
      </c>
      <c r="DN146" s="829"/>
      <c r="DO146" s="829"/>
      <c r="DP146" s="829">
        <v>5714.7</v>
      </c>
      <c r="DQ146" s="829">
        <v>1924.53</v>
      </c>
      <c r="DR146" s="829"/>
      <c r="DS146" s="829">
        <v>567.14</v>
      </c>
      <c r="DT146" s="829"/>
      <c r="DU146" s="829">
        <v>2022.91</v>
      </c>
      <c r="DV146" s="829">
        <v>15118.89</v>
      </c>
      <c r="DW146" s="829">
        <v>14872.15</v>
      </c>
      <c r="DX146" s="829">
        <v>3797.52</v>
      </c>
      <c r="DY146" s="829">
        <v>6948.62</v>
      </c>
      <c r="DZ146" s="829">
        <v>791.16</v>
      </c>
      <c r="EA146" s="829"/>
      <c r="EB146" s="829"/>
      <c r="EC146" s="829"/>
      <c r="ED146" s="829">
        <v>340.42</v>
      </c>
      <c r="EE146" s="829"/>
      <c r="EF146" s="829">
        <v>6216.96</v>
      </c>
      <c r="EG146" s="829">
        <v>154.41999999999999</v>
      </c>
      <c r="EH146" s="829">
        <v>434.09</v>
      </c>
      <c r="EI146" s="829">
        <v>86.54</v>
      </c>
      <c r="EJ146" s="829"/>
      <c r="EK146" s="829"/>
      <c r="EL146" s="829">
        <v>1980.13</v>
      </c>
      <c r="EM146" s="828">
        <v>337.75</v>
      </c>
      <c r="EN146" s="828"/>
      <c r="EO146" s="829"/>
      <c r="EP146" s="829">
        <v>1587.99</v>
      </c>
      <c r="EQ146" s="829"/>
      <c r="ER146" s="829"/>
      <c r="ES146" s="829"/>
      <c r="ET146" s="829"/>
      <c r="EU146" s="829"/>
      <c r="EV146" s="829">
        <v>226.62</v>
      </c>
      <c r="EW146" s="829">
        <v>144.97999999999999</v>
      </c>
      <c r="EX146" s="829">
        <v>35.89</v>
      </c>
      <c r="EY146" s="829"/>
      <c r="EZ146" s="831">
        <f t="shared" si="2"/>
        <v>124269.88</v>
      </c>
    </row>
    <row r="147" spans="1:156" x14ac:dyDescent="0.25">
      <c r="A147">
        <v>146</v>
      </c>
      <c r="B147" s="826">
        <v>57198</v>
      </c>
      <c r="C147" s="877"/>
      <c r="D147" s="829">
        <v>18375.810000000001</v>
      </c>
      <c r="E147" s="829">
        <v>19584.53</v>
      </c>
      <c r="F147" s="829">
        <v>9290.8799999999992</v>
      </c>
      <c r="G147" s="829">
        <v>18121.12</v>
      </c>
      <c r="H147" s="829">
        <v>32096.07</v>
      </c>
      <c r="I147" s="829">
        <v>26420.36</v>
      </c>
      <c r="J147" s="829">
        <v>19296.32</v>
      </c>
      <c r="K147" s="829">
        <v>32376.59</v>
      </c>
      <c r="L147" s="829">
        <v>43916.86</v>
      </c>
      <c r="M147" s="829">
        <v>38149.870000000003</v>
      </c>
      <c r="N147" s="829">
        <v>19008.240000000002</v>
      </c>
      <c r="O147" s="829">
        <v>60291.42</v>
      </c>
      <c r="P147" s="829">
        <v>52973.01</v>
      </c>
      <c r="Q147" s="829">
        <v>25732.53</v>
      </c>
      <c r="R147" s="829">
        <v>20647.25</v>
      </c>
      <c r="S147" s="829">
        <v>38247.980000000003</v>
      </c>
      <c r="T147" s="829">
        <v>60821.21</v>
      </c>
      <c r="U147" s="829">
        <v>55678.71</v>
      </c>
      <c r="V147" s="829">
        <v>35668.959999999999</v>
      </c>
      <c r="W147" s="829">
        <v>39457.660000000003</v>
      </c>
      <c r="X147" s="829">
        <v>74220.52</v>
      </c>
      <c r="Y147" s="829">
        <v>69914.2</v>
      </c>
      <c r="Z147" s="829"/>
      <c r="AA147" s="829">
        <v>17730.73</v>
      </c>
      <c r="AB147" s="829">
        <v>17803.12</v>
      </c>
      <c r="AC147" s="829">
        <v>111594.56</v>
      </c>
      <c r="AD147" s="829">
        <v>74632.86</v>
      </c>
      <c r="AE147" s="829">
        <v>100694.54</v>
      </c>
      <c r="AF147" s="829">
        <v>49363.44</v>
      </c>
      <c r="AG147" s="829">
        <v>24828.44</v>
      </c>
      <c r="AH147" s="829">
        <v>51515.21</v>
      </c>
      <c r="AI147" s="829">
        <v>101993.14</v>
      </c>
      <c r="AJ147" s="829">
        <v>37548.730000000003</v>
      </c>
      <c r="AK147" s="829">
        <v>33630.49</v>
      </c>
      <c r="AL147" s="829">
        <v>60819.72</v>
      </c>
      <c r="AM147" s="829">
        <v>127201.74</v>
      </c>
      <c r="AN147" s="829">
        <v>74944.960000000006</v>
      </c>
      <c r="AO147" s="829">
        <v>61474.080000000002</v>
      </c>
      <c r="AP147" s="829">
        <v>17012.41</v>
      </c>
      <c r="AQ147" s="829">
        <v>46825.37</v>
      </c>
      <c r="AR147" s="829">
        <v>31832.07</v>
      </c>
      <c r="AS147" s="829">
        <v>40442.620000000003</v>
      </c>
      <c r="AT147" s="829">
        <v>49580.86</v>
      </c>
      <c r="AU147" s="829">
        <v>29731.27</v>
      </c>
      <c r="AV147" s="829">
        <v>42342.49</v>
      </c>
      <c r="AW147" s="829">
        <v>41486.839999999997</v>
      </c>
      <c r="AX147" s="829">
        <v>201783.56</v>
      </c>
      <c r="AY147" s="829">
        <v>23448.61</v>
      </c>
      <c r="AZ147" s="829">
        <v>73823.73</v>
      </c>
      <c r="BA147" s="829">
        <v>32513.49</v>
      </c>
      <c r="BB147" s="829">
        <v>159180.46</v>
      </c>
      <c r="BC147" s="829">
        <v>69096.929999999993</v>
      </c>
      <c r="BD147" s="829">
        <v>50400.55</v>
      </c>
      <c r="BE147" s="829">
        <v>54821.25</v>
      </c>
      <c r="BF147" s="829">
        <v>95737.37</v>
      </c>
      <c r="BG147" s="829">
        <v>32074.52</v>
      </c>
      <c r="BH147" s="829">
        <v>91466.03</v>
      </c>
      <c r="BI147" s="829">
        <v>96551.69</v>
      </c>
      <c r="BJ147" s="829">
        <v>29815.4</v>
      </c>
      <c r="BK147" s="829">
        <v>50872.6</v>
      </c>
      <c r="BL147" s="829">
        <v>132015.03</v>
      </c>
      <c r="BM147" s="829">
        <v>83429.02</v>
      </c>
      <c r="BN147" s="829">
        <v>18459.990000000002</v>
      </c>
      <c r="BO147" s="829">
        <v>64090.85</v>
      </c>
      <c r="BP147" s="829">
        <v>26610.34</v>
      </c>
      <c r="BQ147" s="829">
        <v>12987.85</v>
      </c>
      <c r="BR147" s="829">
        <v>54114.02</v>
      </c>
      <c r="BS147" s="829">
        <v>62323.19</v>
      </c>
      <c r="BT147" s="829">
        <v>91453.24</v>
      </c>
      <c r="BU147" s="829">
        <v>45536.46</v>
      </c>
      <c r="BV147" s="829">
        <v>23686.71</v>
      </c>
      <c r="BW147" s="829">
        <v>40643.39</v>
      </c>
      <c r="BX147" s="829">
        <v>41091.410000000003</v>
      </c>
      <c r="BY147" s="829">
        <v>29340.78</v>
      </c>
      <c r="BZ147" s="829">
        <v>85712.06</v>
      </c>
      <c r="CA147" s="829">
        <v>23918.61</v>
      </c>
      <c r="CB147" s="829">
        <v>51452.12</v>
      </c>
      <c r="CC147" s="829">
        <v>25463.43</v>
      </c>
      <c r="CD147" s="829">
        <v>102332.43</v>
      </c>
      <c r="CE147" s="829">
        <v>23706.2</v>
      </c>
      <c r="CF147" s="829">
        <v>15032.86</v>
      </c>
      <c r="CG147" s="829">
        <v>11360.7</v>
      </c>
      <c r="CH147" s="829">
        <v>80816.240000000005</v>
      </c>
      <c r="CI147" s="829">
        <v>82470.080000000002</v>
      </c>
      <c r="CJ147" s="829">
        <v>31207.919999999998</v>
      </c>
      <c r="CK147" s="829">
        <v>26343.21</v>
      </c>
      <c r="CL147" s="829">
        <v>74920.539999999994</v>
      </c>
      <c r="CM147" s="829">
        <v>35681.379999999997</v>
      </c>
      <c r="CN147" s="829">
        <v>51383.32</v>
      </c>
      <c r="CO147" s="829">
        <v>76505.740000000005</v>
      </c>
      <c r="CP147" s="829">
        <v>63826.7</v>
      </c>
      <c r="CQ147" s="829">
        <v>50101.84</v>
      </c>
      <c r="CR147" s="829">
        <v>32738.2</v>
      </c>
      <c r="CS147" s="829">
        <v>46531.17</v>
      </c>
      <c r="CT147" s="829">
        <v>29878.17</v>
      </c>
      <c r="CU147" s="829">
        <v>21628</v>
      </c>
      <c r="CV147" s="829">
        <v>70702.69</v>
      </c>
      <c r="CW147" s="829">
        <v>22436.13</v>
      </c>
      <c r="CX147" s="829">
        <v>49741.24</v>
      </c>
      <c r="CY147" s="829"/>
      <c r="CZ147" s="829">
        <v>95458.1</v>
      </c>
      <c r="DA147" s="829">
        <v>74871.45</v>
      </c>
      <c r="DB147" s="829">
        <v>36925.86</v>
      </c>
      <c r="DC147" s="829">
        <v>59580.18</v>
      </c>
      <c r="DD147" s="829">
        <v>85728.21</v>
      </c>
      <c r="DE147" s="829">
        <v>39962.65</v>
      </c>
      <c r="DF147" s="829">
        <v>14148.54</v>
      </c>
      <c r="DG147" s="829">
        <v>57452.71</v>
      </c>
      <c r="DH147" s="829">
        <v>72452.37</v>
      </c>
      <c r="DI147" s="829">
        <v>79566.91</v>
      </c>
      <c r="DJ147" s="829">
        <v>63342.32</v>
      </c>
      <c r="DK147" s="829">
        <v>47956.85</v>
      </c>
      <c r="DL147" s="829">
        <v>41235.17</v>
      </c>
      <c r="DM147" s="829">
        <v>33533.61</v>
      </c>
      <c r="DN147" s="829"/>
      <c r="DO147" s="829"/>
      <c r="DP147" s="828">
        <v>101036.95</v>
      </c>
      <c r="DQ147" s="829">
        <v>74613.88</v>
      </c>
      <c r="DR147" s="829"/>
      <c r="DS147" s="829">
        <v>198481.69</v>
      </c>
      <c r="DT147" s="829">
        <v>29521.759999999998</v>
      </c>
      <c r="DU147" s="829">
        <v>252010.82</v>
      </c>
      <c r="DV147" s="829">
        <v>183379.79</v>
      </c>
      <c r="DW147" s="829">
        <v>65570.39</v>
      </c>
      <c r="DX147" s="829">
        <v>72305.58</v>
      </c>
      <c r="DY147" s="829">
        <v>201055.58</v>
      </c>
      <c r="DZ147" s="829">
        <v>153789.69</v>
      </c>
      <c r="EA147" s="829">
        <v>144646.31</v>
      </c>
      <c r="EB147" s="829"/>
      <c r="EC147" s="829"/>
      <c r="ED147" s="829">
        <v>72474.509999999995</v>
      </c>
      <c r="EE147" s="829">
        <v>88101.21</v>
      </c>
      <c r="EF147" s="829">
        <v>37708.879999999997</v>
      </c>
      <c r="EG147" s="829">
        <v>56514.81</v>
      </c>
      <c r="EH147" s="829">
        <v>99079.59</v>
      </c>
      <c r="EI147" s="829">
        <v>42906.1</v>
      </c>
      <c r="EJ147" s="829"/>
      <c r="EK147" s="829"/>
      <c r="EL147" s="829">
        <v>96180.5</v>
      </c>
      <c r="EM147" s="829">
        <v>38582.550000000003</v>
      </c>
      <c r="EN147" s="829"/>
      <c r="EO147" s="829"/>
      <c r="EP147" s="829">
        <v>55993.56</v>
      </c>
      <c r="EQ147" s="829"/>
      <c r="ER147" s="829"/>
      <c r="ES147" s="829"/>
      <c r="ET147" s="829">
        <v>44703.57</v>
      </c>
      <c r="EU147" s="829">
        <v>19933.86</v>
      </c>
      <c r="EV147" s="829">
        <v>37735.21</v>
      </c>
      <c r="EW147" s="829">
        <v>39713.08</v>
      </c>
      <c r="EX147" s="829">
        <v>88684.95</v>
      </c>
      <c r="EY147" s="829"/>
      <c r="EZ147" s="831">
        <f t="shared" si="2"/>
        <v>8125518.9900000012</v>
      </c>
    </row>
    <row r="148" spans="1:156" x14ac:dyDescent="0.25">
      <c r="A148">
        <v>147</v>
      </c>
      <c r="B148" s="826">
        <v>57199</v>
      </c>
      <c r="C148" s="877"/>
      <c r="D148" s="829">
        <v>1810.6</v>
      </c>
      <c r="E148" s="828">
        <v>18953.330000000002</v>
      </c>
      <c r="F148" s="828">
        <v>8995</v>
      </c>
      <c r="G148" s="828">
        <v>2040.29</v>
      </c>
      <c r="H148" s="829">
        <v>4291.3100000000004</v>
      </c>
      <c r="I148" s="828">
        <v>2321.35</v>
      </c>
      <c r="J148" s="828">
        <v>7619.63</v>
      </c>
      <c r="K148" s="828">
        <v>8288.5300000000007</v>
      </c>
      <c r="L148" s="828">
        <v>807</v>
      </c>
      <c r="M148" s="828">
        <v>7689.8</v>
      </c>
      <c r="N148" s="829">
        <v>7108.72</v>
      </c>
      <c r="O148" s="829">
        <v>15791.14</v>
      </c>
      <c r="P148" s="829">
        <v>4470.28</v>
      </c>
      <c r="Q148" s="828">
        <v>15241.44</v>
      </c>
      <c r="R148" s="828">
        <v>20249.47</v>
      </c>
      <c r="S148" s="828">
        <v>4144.95</v>
      </c>
      <c r="T148" s="828">
        <v>692.1</v>
      </c>
      <c r="U148" s="828">
        <v>26958.55</v>
      </c>
      <c r="V148" s="828">
        <v>4802.92</v>
      </c>
      <c r="W148" s="828">
        <v>15880.34</v>
      </c>
      <c r="X148" s="829">
        <v>16054.49</v>
      </c>
      <c r="Y148" s="829">
        <v>13207.67</v>
      </c>
      <c r="Z148" s="829"/>
      <c r="AA148" s="829">
        <v>10775.3</v>
      </c>
      <c r="AB148" s="829">
        <v>13036.35</v>
      </c>
      <c r="AC148" s="829">
        <v>13485.1</v>
      </c>
      <c r="AD148" s="829">
        <v>5800.34</v>
      </c>
      <c r="AE148" s="829">
        <v>10466.39</v>
      </c>
      <c r="AF148" s="829">
        <v>16728</v>
      </c>
      <c r="AG148" s="918">
        <f>14822.12-8123</f>
        <v>6699.1200000000008</v>
      </c>
      <c r="AH148" s="828">
        <v>76821.69</v>
      </c>
      <c r="AI148" s="828">
        <v>36583.019999999997</v>
      </c>
      <c r="AJ148" s="828">
        <v>560</v>
      </c>
      <c r="AK148" s="828">
        <v>1080.04</v>
      </c>
      <c r="AL148" s="828">
        <v>17780.89</v>
      </c>
      <c r="AM148" s="828">
        <v>1353.5</v>
      </c>
      <c r="AN148" s="828">
        <v>18483.689999999999</v>
      </c>
      <c r="AO148" s="828">
        <v>7532.64</v>
      </c>
      <c r="AP148" s="828">
        <v>14501.78</v>
      </c>
      <c r="AQ148" s="828">
        <v>20016.5</v>
      </c>
      <c r="AR148" s="828">
        <v>13226.79</v>
      </c>
      <c r="AS148" s="828">
        <v>8964.99</v>
      </c>
      <c r="AT148" s="828">
        <v>2971.46</v>
      </c>
      <c r="AU148" s="828">
        <v>4879.1899999999996</v>
      </c>
      <c r="AV148" s="828">
        <v>9475.2800000000007</v>
      </c>
      <c r="AW148" s="828">
        <v>1701.48</v>
      </c>
      <c r="AX148" s="829">
        <v>4144.9399999999996</v>
      </c>
      <c r="AY148" s="829">
        <v>14556.73</v>
      </c>
      <c r="AZ148" s="829">
        <v>22651.62</v>
      </c>
      <c r="BA148" s="828">
        <v>10777.7</v>
      </c>
      <c r="BB148" s="828">
        <v>59811.49</v>
      </c>
      <c r="BC148" s="828">
        <v>21914.91</v>
      </c>
      <c r="BD148" s="829">
        <v>6709.02</v>
      </c>
      <c r="BE148" s="828">
        <v>17589.05</v>
      </c>
      <c r="BF148" s="828">
        <v>14541</v>
      </c>
      <c r="BG148" s="828">
        <v>7354.83</v>
      </c>
      <c r="BH148" s="828">
        <v>6854.97</v>
      </c>
      <c r="BI148" s="828">
        <v>848</v>
      </c>
      <c r="BJ148" s="828">
        <v>9216.8700000000008</v>
      </c>
      <c r="BK148" s="828">
        <v>4926.03</v>
      </c>
      <c r="BL148" s="828">
        <v>16291.92</v>
      </c>
      <c r="BM148" s="828">
        <v>6798.64</v>
      </c>
      <c r="BN148" s="828">
        <v>8436.75</v>
      </c>
      <c r="BO148" s="828">
        <v>6973.59</v>
      </c>
      <c r="BP148" s="829">
        <v>16556.68</v>
      </c>
      <c r="BQ148" s="828">
        <v>8688.17</v>
      </c>
      <c r="BR148" s="828">
        <v>12495.03</v>
      </c>
      <c r="BS148" s="828">
        <v>12061.01</v>
      </c>
      <c r="BT148" s="828">
        <v>11379.8</v>
      </c>
      <c r="BU148" s="828">
        <v>7408.47</v>
      </c>
      <c r="BV148" s="828">
        <v>4092.44</v>
      </c>
      <c r="BW148" s="828">
        <v>6441.31</v>
      </c>
      <c r="BX148" s="828">
        <v>2995.71</v>
      </c>
      <c r="BY148" s="828">
        <v>5193.21</v>
      </c>
      <c r="BZ148" s="829">
        <v>6509.06</v>
      </c>
      <c r="CA148" s="829">
        <v>15067.01</v>
      </c>
      <c r="CB148" s="829">
        <v>17660.53</v>
      </c>
      <c r="CC148" s="829">
        <v>6639.93</v>
      </c>
      <c r="CD148" s="828">
        <v>26045.38</v>
      </c>
      <c r="CE148" s="828">
        <v>7010.83</v>
      </c>
      <c r="CF148" s="828">
        <v>6988.34</v>
      </c>
      <c r="CG148" s="828">
        <v>8709.02</v>
      </c>
      <c r="CH148" s="829">
        <v>12722.53</v>
      </c>
      <c r="CI148" s="829">
        <v>22314.46</v>
      </c>
      <c r="CJ148" s="829">
        <v>13162.68</v>
      </c>
      <c r="CK148" s="829">
        <v>11899.15</v>
      </c>
      <c r="CL148" s="829">
        <v>15912.34</v>
      </c>
      <c r="CM148" s="829">
        <v>6675.91</v>
      </c>
      <c r="CN148" s="829">
        <v>6587.08</v>
      </c>
      <c r="CO148" s="829">
        <v>13621.21</v>
      </c>
      <c r="CP148" s="829">
        <v>12185.85</v>
      </c>
      <c r="CQ148" s="829">
        <v>15182.2</v>
      </c>
      <c r="CR148" s="829">
        <v>7434.12</v>
      </c>
      <c r="CS148" s="829">
        <v>7595.71</v>
      </c>
      <c r="CT148" s="829">
        <v>10353.709999999999</v>
      </c>
      <c r="CU148" s="829">
        <v>20596.23</v>
      </c>
      <c r="CV148" s="829">
        <v>6633.77</v>
      </c>
      <c r="CW148" s="829">
        <v>3616.45</v>
      </c>
      <c r="CX148" s="829">
        <v>3939.09</v>
      </c>
      <c r="CY148" s="829"/>
      <c r="CZ148" s="829">
        <v>39240.28</v>
      </c>
      <c r="DA148" s="829">
        <v>11651.93</v>
      </c>
      <c r="DB148" s="829">
        <v>2017</v>
      </c>
      <c r="DC148" s="829">
        <v>2581.02</v>
      </c>
      <c r="DD148" s="829">
        <v>11527.74</v>
      </c>
      <c r="DE148" s="829">
        <v>29430.75</v>
      </c>
      <c r="DF148" s="829">
        <v>7287.77</v>
      </c>
      <c r="DG148" s="829">
        <v>1582.67</v>
      </c>
      <c r="DH148" s="829">
        <v>30255.63</v>
      </c>
      <c r="DI148" s="829">
        <v>10710.82</v>
      </c>
      <c r="DJ148" s="829">
        <v>4976.66</v>
      </c>
      <c r="DK148" s="829">
        <v>496.99</v>
      </c>
      <c r="DL148" s="829">
        <v>4195.68</v>
      </c>
      <c r="DM148" s="829">
        <v>3276.85</v>
      </c>
      <c r="DN148" s="829"/>
      <c r="DO148" s="829">
        <v>69351.42</v>
      </c>
      <c r="DP148" s="828">
        <v>128048.14</v>
      </c>
      <c r="DQ148" s="829">
        <v>40923.300000000003</v>
      </c>
      <c r="DR148" s="828"/>
      <c r="DS148" s="828">
        <v>80959.02</v>
      </c>
      <c r="DT148" s="829">
        <v>107076.41</v>
      </c>
      <c r="DU148" s="829">
        <v>247970.77</v>
      </c>
      <c r="DV148" s="829">
        <v>62990.77</v>
      </c>
      <c r="DW148" s="829">
        <v>59731.55</v>
      </c>
      <c r="DX148" s="829">
        <v>17687.43</v>
      </c>
      <c r="DY148" s="829">
        <v>78213.960000000006</v>
      </c>
      <c r="DZ148" s="829">
        <v>242217.93</v>
      </c>
      <c r="EA148" s="829">
        <v>287570.90000000002</v>
      </c>
      <c r="EB148" s="829">
        <v>410</v>
      </c>
      <c r="EC148" s="829"/>
      <c r="ED148" s="925">
        <f>27566.17-2483</f>
        <v>25083.17</v>
      </c>
      <c r="EE148" s="829">
        <v>2329</v>
      </c>
      <c r="EF148" s="829">
        <v>21855.08</v>
      </c>
      <c r="EG148" s="828">
        <v>10532.88</v>
      </c>
      <c r="EH148" s="828">
        <v>10936.41</v>
      </c>
      <c r="EI148" s="828">
        <v>8728.44</v>
      </c>
      <c r="EJ148" s="828"/>
      <c r="EK148" s="828"/>
      <c r="EL148" s="829">
        <v>30367.54</v>
      </c>
      <c r="EM148" s="829">
        <v>24544.34</v>
      </c>
      <c r="EN148" s="829"/>
      <c r="EO148" s="828"/>
      <c r="EP148" s="828">
        <v>3920.37</v>
      </c>
      <c r="EQ148" s="829">
        <v>303336.99</v>
      </c>
      <c r="ER148" s="829"/>
      <c r="ES148" s="828"/>
      <c r="ET148" s="829">
        <v>9631.0499999999993</v>
      </c>
      <c r="EU148" s="829">
        <v>11812.08</v>
      </c>
      <c r="EV148" s="828">
        <v>3056.78</v>
      </c>
      <c r="EW148" s="828">
        <v>9296.51</v>
      </c>
      <c r="EX148" s="828">
        <v>13641.7</v>
      </c>
      <c r="EY148" s="828"/>
      <c r="EZ148" s="831">
        <f t="shared" si="2"/>
        <v>3204570.6599999997</v>
      </c>
    </row>
    <row r="149" spans="1:156" x14ac:dyDescent="0.25">
      <c r="A149">
        <v>148</v>
      </c>
      <c r="B149" s="826">
        <v>57297</v>
      </c>
      <c r="C149" s="877"/>
      <c r="D149" s="829">
        <v>13821.61</v>
      </c>
      <c r="E149" s="829"/>
      <c r="F149" s="829"/>
      <c r="G149" s="829"/>
      <c r="H149" s="829"/>
      <c r="I149" s="829"/>
      <c r="J149" s="829"/>
      <c r="K149" s="829">
        <v>10267</v>
      </c>
      <c r="L149" s="829"/>
      <c r="M149" s="829"/>
      <c r="N149" s="829"/>
      <c r="O149" s="829"/>
      <c r="P149" s="829">
        <v>20119.060000000001</v>
      </c>
      <c r="Q149" s="829"/>
      <c r="R149" s="829"/>
      <c r="S149" s="829"/>
      <c r="T149" s="829"/>
      <c r="U149" s="829"/>
      <c r="V149" s="829"/>
      <c r="W149" s="829">
        <v>5511.07</v>
      </c>
      <c r="X149" s="829"/>
      <c r="Y149" s="829">
        <v>180.4</v>
      </c>
      <c r="Z149" s="829"/>
      <c r="AA149" s="829"/>
      <c r="AB149" s="829"/>
      <c r="AC149" s="829"/>
      <c r="AD149" s="829"/>
      <c r="AE149" s="829"/>
      <c r="AF149" s="829"/>
      <c r="AG149" s="829"/>
      <c r="AH149" s="829"/>
      <c r="AI149" s="829"/>
      <c r="AJ149" s="829"/>
      <c r="AK149" s="829">
        <v>4910</v>
      </c>
      <c r="AL149" s="829"/>
      <c r="AM149" s="829"/>
      <c r="AN149" s="829"/>
      <c r="AO149" s="829"/>
      <c r="AP149" s="829"/>
      <c r="AQ149" s="829"/>
      <c r="AR149" s="829"/>
      <c r="AS149" s="829"/>
      <c r="AT149" s="829"/>
      <c r="AU149" s="829">
        <v>9779.31</v>
      </c>
      <c r="AV149" s="829">
        <v>15067.35</v>
      </c>
      <c r="AW149" s="829"/>
      <c r="AX149" s="829"/>
      <c r="AY149" s="829"/>
      <c r="AZ149" s="829"/>
      <c r="BA149" s="829">
        <v>16036.12</v>
      </c>
      <c r="BB149" s="829"/>
      <c r="BC149" s="829"/>
      <c r="BD149" s="829">
        <v>20369.060000000001</v>
      </c>
      <c r="BE149" s="829"/>
      <c r="BF149" s="829"/>
      <c r="BG149" s="829"/>
      <c r="BH149" s="829"/>
      <c r="BI149" s="829"/>
      <c r="BJ149" s="829"/>
      <c r="BK149" s="829"/>
      <c r="BL149" s="829"/>
      <c r="BM149" s="829"/>
      <c r="BN149" s="829">
        <v>0</v>
      </c>
      <c r="BO149" s="829">
        <v>12590.11</v>
      </c>
      <c r="BP149" s="829"/>
      <c r="BQ149" s="829">
        <v>13529.82</v>
      </c>
      <c r="BR149" s="829"/>
      <c r="BS149" s="829"/>
      <c r="BT149" s="829"/>
      <c r="BU149" s="829"/>
      <c r="BV149" s="829">
        <v>8218</v>
      </c>
      <c r="BW149" s="829"/>
      <c r="BX149" s="829">
        <v>0</v>
      </c>
      <c r="BY149" s="829"/>
      <c r="BZ149" s="829"/>
      <c r="CA149" s="829"/>
      <c r="CB149" s="829"/>
      <c r="CC149" s="829"/>
      <c r="CD149" s="829"/>
      <c r="CE149" s="829"/>
      <c r="CF149" s="829"/>
      <c r="CG149" s="829"/>
      <c r="CH149" s="829"/>
      <c r="CI149" s="829"/>
      <c r="CJ149" s="829"/>
      <c r="CK149" s="829"/>
      <c r="CL149" s="829"/>
      <c r="CM149" s="829"/>
      <c r="CN149" s="829"/>
      <c r="CO149" s="829"/>
      <c r="CP149" s="829"/>
      <c r="CQ149" s="829">
        <v>100</v>
      </c>
      <c r="CR149" s="829"/>
      <c r="CS149" s="829"/>
      <c r="CT149" s="829">
        <v>204.9</v>
      </c>
      <c r="CU149" s="829"/>
      <c r="CV149" s="829">
        <v>13400</v>
      </c>
      <c r="CW149" s="829"/>
      <c r="CX149" s="829"/>
      <c r="CY149" s="829"/>
      <c r="CZ149" s="829"/>
      <c r="DA149" s="829"/>
      <c r="DB149" s="829"/>
      <c r="DC149" s="829">
        <v>12308.07</v>
      </c>
      <c r="DD149" s="829"/>
      <c r="DE149" s="829">
        <v>5222</v>
      </c>
      <c r="DF149" s="829"/>
      <c r="DG149" s="829"/>
      <c r="DH149" s="829">
        <v>10696.21</v>
      </c>
      <c r="DI149" s="829"/>
      <c r="DJ149" s="829"/>
      <c r="DK149" s="829"/>
      <c r="DL149" s="829"/>
      <c r="DM149" s="829"/>
      <c r="DN149" s="829"/>
      <c r="DO149" s="829"/>
      <c r="DP149" s="828"/>
      <c r="DQ149" s="829"/>
      <c r="DR149" s="829"/>
      <c r="DS149" s="829"/>
      <c r="DT149" s="829"/>
      <c r="DU149" s="829"/>
      <c r="DV149" s="829"/>
      <c r="DW149" s="829"/>
      <c r="DX149" s="829"/>
      <c r="DY149" s="829"/>
      <c r="DZ149" s="829"/>
      <c r="EA149" s="829"/>
      <c r="EB149" s="829"/>
      <c r="EC149" s="829"/>
      <c r="ED149" s="829"/>
      <c r="EE149" s="829"/>
      <c r="EF149" s="829"/>
      <c r="EG149" s="829"/>
      <c r="EH149" s="829">
        <v>212.24</v>
      </c>
      <c r="EI149" s="829"/>
      <c r="EJ149" s="829"/>
      <c r="EK149" s="829"/>
      <c r="EL149" s="829"/>
      <c r="EM149" s="829"/>
      <c r="EN149" s="829"/>
      <c r="EO149" s="829"/>
      <c r="EP149" s="829">
        <v>1840</v>
      </c>
      <c r="EQ149" s="829"/>
      <c r="ER149" s="829"/>
      <c r="ES149" s="829"/>
      <c r="ET149" s="829"/>
      <c r="EU149" s="829"/>
      <c r="EV149" s="829"/>
      <c r="EW149" s="829"/>
      <c r="EX149" s="829"/>
      <c r="EY149" s="829"/>
      <c r="EZ149" s="831">
        <f t="shared" si="2"/>
        <v>194382.33</v>
      </c>
    </row>
    <row r="150" spans="1:156" x14ac:dyDescent="0.25">
      <c r="A150">
        <v>149</v>
      </c>
      <c r="B150" s="826">
        <v>57298</v>
      </c>
      <c r="C150" s="877"/>
      <c r="D150" s="829"/>
      <c r="E150" s="828">
        <v>464</v>
      </c>
      <c r="F150" s="829"/>
      <c r="G150" s="828"/>
      <c r="H150" s="829">
        <v>1213</v>
      </c>
      <c r="I150" s="829">
        <v>5301</v>
      </c>
      <c r="J150" s="829">
        <v>6110</v>
      </c>
      <c r="K150" s="829">
        <v>4658</v>
      </c>
      <c r="L150" s="829">
        <v>3409</v>
      </c>
      <c r="M150" s="829">
        <v>3680</v>
      </c>
      <c r="N150" s="829">
        <v>1509</v>
      </c>
      <c r="O150" s="829">
        <v>2779.32</v>
      </c>
      <c r="P150" s="829">
        <v>5189.1000000000004</v>
      </c>
      <c r="Q150" s="829">
        <v>3708</v>
      </c>
      <c r="R150" s="829">
        <v>5602</v>
      </c>
      <c r="S150" s="829">
        <v>1338</v>
      </c>
      <c r="T150" s="829">
        <v>3499</v>
      </c>
      <c r="U150" s="829">
        <v>4224</v>
      </c>
      <c r="V150" s="829">
        <v>2871</v>
      </c>
      <c r="W150" s="829">
        <v>6595</v>
      </c>
      <c r="X150" s="829">
        <v>1350</v>
      </c>
      <c r="Y150" s="829">
        <v>1509</v>
      </c>
      <c r="Z150" s="829"/>
      <c r="AA150" s="829">
        <v>1911</v>
      </c>
      <c r="AB150" s="829">
        <v>1844</v>
      </c>
      <c r="AC150" s="829">
        <v>3363</v>
      </c>
      <c r="AD150" s="829">
        <v>2973</v>
      </c>
      <c r="AE150" s="829">
        <v>1803</v>
      </c>
      <c r="AF150" s="829">
        <v>3485</v>
      </c>
      <c r="AG150" s="829">
        <v>2764</v>
      </c>
      <c r="AH150" s="829"/>
      <c r="AI150" s="829">
        <v>2402</v>
      </c>
      <c r="AJ150" s="829">
        <v>4302</v>
      </c>
      <c r="AK150" s="829">
        <v>4960</v>
      </c>
      <c r="AL150" s="829">
        <v>1532</v>
      </c>
      <c r="AM150" s="829">
        <v>-6248</v>
      </c>
      <c r="AN150" s="829"/>
      <c r="AO150" s="829">
        <v>2160</v>
      </c>
      <c r="AP150" s="829">
        <v>2463</v>
      </c>
      <c r="AQ150" s="829">
        <v>5389</v>
      </c>
      <c r="AR150" s="829"/>
      <c r="AS150" s="829">
        <v>6780</v>
      </c>
      <c r="AT150" s="829">
        <v>6542</v>
      </c>
      <c r="AU150" s="829">
        <v>4332</v>
      </c>
      <c r="AV150" s="829">
        <v>5973</v>
      </c>
      <c r="AW150" s="829"/>
      <c r="AX150" s="829">
        <v>5312</v>
      </c>
      <c r="AY150" s="829"/>
      <c r="AZ150" s="829">
        <v>542</v>
      </c>
      <c r="BA150" s="829"/>
      <c r="BB150" s="829"/>
      <c r="BC150" s="828">
        <v>6908</v>
      </c>
      <c r="BD150" s="828">
        <v>3931</v>
      </c>
      <c r="BE150" s="829">
        <v>1188</v>
      </c>
      <c r="BF150" s="829">
        <v>2326</v>
      </c>
      <c r="BG150" s="829">
        <v>6695</v>
      </c>
      <c r="BH150" s="829"/>
      <c r="BI150" s="829">
        <v>6592</v>
      </c>
      <c r="BJ150" s="829">
        <v>6195</v>
      </c>
      <c r="BK150" s="829">
        <v>2390</v>
      </c>
      <c r="BL150" s="829">
        <v>6552</v>
      </c>
      <c r="BM150" s="829">
        <v>371</v>
      </c>
      <c r="BN150" s="829"/>
      <c r="BO150" s="829">
        <v>2264</v>
      </c>
      <c r="BP150" s="829"/>
      <c r="BQ150" s="829">
        <v>4739</v>
      </c>
      <c r="BR150" s="829">
        <v>4508</v>
      </c>
      <c r="BS150" s="829">
        <v>10028</v>
      </c>
      <c r="BT150" s="829">
        <v>4681</v>
      </c>
      <c r="BU150" s="829">
        <v>2775</v>
      </c>
      <c r="BV150" s="829"/>
      <c r="BW150" s="829"/>
      <c r="BX150" s="829">
        <v>10440</v>
      </c>
      <c r="BY150" s="829">
        <v>3724</v>
      </c>
      <c r="BZ150" s="829">
        <v>262.58</v>
      </c>
      <c r="CA150" s="829">
        <v>3860</v>
      </c>
      <c r="CB150" s="829">
        <v>3767</v>
      </c>
      <c r="CC150" s="829">
        <v>4427.8999999999996</v>
      </c>
      <c r="CD150" s="829"/>
      <c r="CE150" s="829">
        <v>6956.24</v>
      </c>
      <c r="CF150" s="829">
        <v>4303</v>
      </c>
      <c r="CG150" s="829">
        <v>131.24</v>
      </c>
      <c r="CH150" s="829">
        <v>3783</v>
      </c>
      <c r="CI150" s="829">
        <v>4925</v>
      </c>
      <c r="CJ150" s="829">
        <v>2926</v>
      </c>
      <c r="CK150" s="828">
        <v>3159</v>
      </c>
      <c r="CL150" s="829">
        <v>1433</v>
      </c>
      <c r="CM150" s="829">
        <v>1712</v>
      </c>
      <c r="CN150" s="829">
        <v>3502.27</v>
      </c>
      <c r="CO150" s="829">
        <v>1728</v>
      </c>
      <c r="CP150" s="829"/>
      <c r="CQ150" s="829"/>
      <c r="CR150" s="829"/>
      <c r="CS150" s="829">
        <v>2636</v>
      </c>
      <c r="CT150" s="829">
        <v>1696</v>
      </c>
      <c r="CU150" s="829"/>
      <c r="CV150" s="829">
        <v>2643</v>
      </c>
      <c r="CW150" s="829"/>
      <c r="CX150" s="829"/>
      <c r="CY150" s="829"/>
      <c r="CZ150" s="829">
        <v>7765.02</v>
      </c>
      <c r="DA150" s="829">
        <v>4116</v>
      </c>
      <c r="DB150" s="829"/>
      <c r="DC150" s="829"/>
      <c r="DD150" s="829">
        <v>2963</v>
      </c>
      <c r="DE150" s="829">
        <v>1545</v>
      </c>
      <c r="DF150" s="829">
        <v>2223.8000000000002</v>
      </c>
      <c r="DG150" s="829"/>
      <c r="DH150" s="829">
        <v>1602</v>
      </c>
      <c r="DI150" s="829"/>
      <c r="DJ150" s="829">
        <v>2839</v>
      </c>
      <c r="DK150" s="829">
        <v>1747</v>
      </c>
      <c r="DL150" s="829">
        <v>2860.31</v>
      </c>
      <c r="DM150" s="829"/>
      <c r="DN150" s="829"/>
      <c r="DO150" s="829"/>
      <c r="DP150" s="829">
        <v>4131</v>
      </c>
      <c r="DQ150" s="829"/>
      <c r="DR150" s="829"/>
      <c r="DS150" s="829"/>
      <c r="DT150" s="829">
        <v>11822.89</v>
      </c>
      <c r="DU150" s="829">
        <v>8132</v>
      </c>
      <c r="DV150" s="829">
        <v>8543</v>
      </c>
      <c r="DW150" s="829">
        <v>9638</v>
      </c>
      <c r="DX150" s="829">
        <v>292.60000000000002</v>
      </c>
      <c r="DY150" s="828">
        <v>60358.79</v>
      </c>
      <c r="DZ150" s="829">
        <v>6789.08</v>
      </c>
      <c r="EA150" s="829"/>
      <c r="EB150" s="829"/>
      <c r="EC150" s="828"/>
      <c r="ED150" s="829">
        <v>5303</v>
      </c>
      <c r="EE150" s="829"/>
      <c r="EF150" s="829">
        <v>1199</v>
      </c>
      <c r="EG150" s="829">
        <v>724</v>
      </c>
      <c r="EH150" s="829">
        <v>919</v>
      </c>
      <c r="EI150" s="829"/>
      <c r="EJ150" s="829"/>
      <c r="EK150" s="829"/>
      <c r="EL150" s="829">
        <v>4632</v>
      </c>
      <c r="EM150" s="829">
        <v>2705</v>
      </c>
      <c r="EN150" s="829"/>
      <c r="EO150" s="829"/>
      <c r="EP150" s="829">
        <v>1126</v>
      </c>
      <c r="EQ150" s="829"/>
      <c r="ER150" s="829"/>
      <c r="ES150" s="829"/>
      <c r="ET150" s="829">
        <v>475</v>
      </c>
      <c r="EU150" s="829"/>
      <c r="EV150" s="829">
        <v>2989</v>
      </c>
      <c r="EW150" s="829">
        <v>1918</v>
      </c>
      <c r="EX150" s="829">
        <v>754</v>
      </c>
      <c r="EY150" s="829"/>
      <c r="EZ150" s="831">
        <f t="shared" si="2"/>
        <v>429863.1399999999</v>
      </c>
    </row>
    <row r="151" spans="1:156" x14ac:dyDescent="0.25">
      <c r="A151">
        <v>150</v>
      </c>
      <c r="B151" s="826">
        <v>57299</v>
      </c>
      <c r="C151" s="877"/>
      <c r="D151" s="829"/>
      <c r="E151" s="829">
        <v>8448</v>
      </c>
      <c r="F151" s="829"/>
      <c r="G151" s="829">
        <v>3206.46</v>
      </c>
      <c r="H151" s="829"/>
      <c r="I151" s="829">
        <v>6206.17</v>
      </c>
      <c r="J151" s="829"/>
      <c r="K151" s="829"/>
      <c r="L151" s="829">
        <v>5571.73</v>
      </c>
      <c r="M151" s="829"/>
      <c r="N151" s="829">
        <v>6137.3</v>
      </c>
      <c r="O151" s="829">
        <v>12801.42</v>
      </c>
      <c r="P151" s="829"/>
      <c r="Q151" s="829">
        <v>6584.92</v>
      </c>
      <c r="R151" s="829">
        <v>18647.96</v>
      </c>
      <c r="S151" s="829">
        <v>13024.28</v>
      </c>
      <c r="T151" s="829">
        <v>4249.42</v>
      </c>
      <c r="U151" s="829">
        <v>20440.919999999998</v>
      </c>
      <c r="V151" s="829"/>
      <c r="W151" s="829"/>
      <c r="X151" s="829">
        <v>14291.73</v>
      </c>
      <c r="Y151" s="829">
        <v>5958.15</v>
      </c>
      <c r="Z151" s="829"/>
      <c r="AA151" s="829">
        <v>9458.4599999999991</v>
      </c>
      <c r="AB151" s="829"/>
      <c r="AC151" s="829"/>
      <c r="AD151" s="829">
        <v>12560.65</v>
      </c>
      <c r="AE151" s="829"/>
      <c r="AF151" s="829"/>
      <c r="AG151" s="829"/>
      <c r="AH151" s="829">
        <v>9156.7199999999993</v>
      </c>
      <c r="AI151" s="829"/>
      <c r="AJ151" s="829">
        <v>9091</v>
      </c>
      <c r="AK151" s="829"/>
      <c r="AL151" s="829"/>
      <c r="AM151" s="829"/>
      <c r="AN151" s="829">
        <v>14748.8</v>
      </c>
      <c r="AO151" s="829"/>
      <c r="AP151" s="829">
        <v>7113.39</v>
      </c>
      <c r="AQ151" s="829">
        <v>33402.11</v>
      </c>
      <c r="AR151" s="829"/>
      <c r="AS151" s="829"/>
      <c r="AT151" s="829"/>
      <c r="AU151" s="829"/>
      <c r="AV151" s="829"/>
      <c r="AW151" s="829"/>
      <c r="AX151" s="829">
        <v>7878.76</v>
      </c>
      <c r="AY151" s="829">
        <v>23595.88</v>
      </c>
      <c r="AZ151" s="829"/>
      <c r="BA151" s="829"/>
      <c r="BB151" s="829"/>
      <c r="BC151" s="829">
        <v>8824.26</v>
      </c>
      <c r="BD151" s="829">
        <v>0</v>
      </c>
      <c r="BE151" s="829">
        <v>8745</v>
      </c>
      <c r="BF151" s="829"/>
      <c r="BG151" s="829"/>
      <c r="BH151" s="829"/>
      <c r="BI151" s="829"/>
      <c r="BJ151" s="829">
        <v>20862.97</v>
      </c>
      <c r="BK151" s="829"/>
      <c r="BL151" s="829">
        <v>17057.169999999998</v>
      </c>
      <c r="BM151" s="829">
        <v>2480.08</v>
      </c>
      <c r="BN151" s="829">
        <v>3110</v>
      </c>
      <c r="BO151" s="829"/>
      <c r="BP151" s="829"/>
      <c r="BQ151" s="829"/>
      <c r="BR151" s="829">
        <v>21422.400000000001</v>
      </c>
      <c r="BS151" s="829">
        <v>6431.72</v>
      </c>
      <c r="BT151" s="829"/>
      <c r="BU151" s="829">
        <v>15936</v>
      </c>
      <c r="BV151" s="829"/>
      <c r="BW151" s="829">
        <v>7669.17</v>
      </c>
      <c r="BX151" s="829">
        <v>19176.509999999998</v>
      </c>
      <c r="BY151" s="829">
        <v>3711.12</v>
      </c>
      <c r="BZ151" s="829">
        <v>22631.85</v>
      </c>
      <c r="CA151" s="829"/>
      <c r="CB151" s="829">
        <v>6648.94</v>
      </c>
      <c r="CC151" s="829"/>
      <c r="CD151" s="829"/>
      <c r="CE151" s="829"/>
      <c r="CF151" s="829">
        <v>8600</v>
      </c>
      <c r="CG151" s="829">
        <v>5402.82</v>
      </c>
      <c r="CH151" s="829"/>
      <c r="CI151" s="829"/>
      <c r="CJ151" s="829">
        <v>12262.97</v>
      </c>
      <c r="CK151" s="829"/>
      <c r="CL151" s="829"/>
      <c r="CM151" s="829">
        <v>8613.34</v>
      </c>
      <c r="CN151" s="829"/>
      <c r="CO151" s="829"/>
      <c r="CP151" s="829">
        <v>12017.15</v>
      </c>
      <c r="CQ151" s="829"/>
      <c r="CR151" s="829"/>
      <c r="CS151" s="829">
        <v>11258</v>
      </c>
      <c r="CT151" s="829">
        <v>6369</v>
      </c>
      <c r="CU151" s="829">
        <v>13144.42</v>
      </c>
      <c r="CV151" s="829">
        <v>0</v>
      </c>
      <c r="CW151" s="829"/>
      <c r="CX151" s="829">
        <v>11201.24</v>
      </c>
      <c r="CY151" s="829"/>
      <c r="CZ151" s="829">
        <v>3618.15</v>
      </c>
      <c r="DA151" s="829"/>
      <c r="DB151" s="829">
        <v>2477.2600000000002</v>
      </c>
      <c r="DC151" s="829"/>
      <c r="DD151" s="829">
        <v>8016.55</v>
      </c>
      <c r="DE151" s="829"/>
      <c r="DF151" s="829">
        <v>4054.73</v>
      </c>
      <c r="DG151" s="829"/>
      <c r="DH151" s="829"/>
      <c r="DI151" s="829">
        <v>37248.83</v>
      </c>
      <c r="DJ151" s="829">
        <v>33029.9</v>
      </c>
      <c r="DK151" s="829"/>
      <c r="DL151" s="829"/>
      <c r="DM151" s="829"/>
      <c r="DN151" s="829"/>
      <c r="DO151" s="829">
        <v>5875</v>
      </c>
      <c r="DP151" s="829"/>
      <c r="DQ151" s="829"/>
      <c r="DR151" s="829"/>
      <c r="DS151" s="829"/>
      <c r="DT151" s="828"/>
      <c r="DU151" s="829"/>
      <c r="DV151" s="829"/>
      <c r="DW151" s="829"/>
      <c r="DX151" s="829"/>
      <c r="DY151" s="829"/>
      <c r="DZ151" s="829"/>
      <c r="EA151" s="829"/>
      <c r="EB151" s="829"/>
      <c r="EC151" s="829"/>
      <c r="ED151" s="829"/>
      <c r="EE151" s="829"/>
      <c r="EF151" s="829"/>
      <c r="EG151" s="829">
        <v>21157.74</v>
      </c>
      <c r="EH151" s="829">
        <v>8570.66</v>
      </c>
      <c r="EI151" s="829"/>
      <c r="EJ151" s="829"/>
      <c r="EK151" s="829"/>
      <c r="EL151" s="829">
        <v>35955.82</v>
      </c>
      <c r="EM151" s="829"/>
      <c r="EN151" s="829"/>
      <c r="EO151" s="829"/>
      <c r="EP151" s="829">
        <v>13331.89</v>
      </c>
      <c r="EQ151" s="829"/>
      <c r="ER151" s="829"/>
      <c r="ES151" s="829"/>
      <c r="ET151" s="829"/>
      <c r="EU151" s="829"/>
      <c r="EV151" s="829"/>
      <c r="EW151" s="829"/>
      <c r="EX151" s="829"/>
      <c r="EY151" s="829"/>
      <c r="EZ151" s="831">
        <f t="shared" si="2"/>
        <v>679486.8899999999</v>
      </c>
    </row>
    <row r="152" spans="1:156" x14ac:dyDescent="0.25">
      <c r="A152">
        <v>151</v>
      </c>
      <c r="B152" s="826">
        <v>57399</v>
      </c>
      <c r="C152" s="877"/>
      <c r="D152" s="829"/>
      <c r="E152" s="829"/>
      <c r="F152" s="829">
        <v>100</v>
      </c>
      <c r="G152" s="829"/>
      <c r="H152" s="829"/>
      <c r="I152" s="829">
        <v>80</v>
      </c>
      <c r="J152" s="829"/>
      <c r="K152" s="829"/>
      <c r="L152" s="829"/>
      <c r="M152" s="829"/>
      <c r="N152" s="829"/>
      <c r="O152" s="829"/>
      <c r="P152" s="829"/>
      <c r="Q152" s="828"/>
      <c r="R152" s="829"/>
      <c r="S152" s="829">
        <v>99</v>
      </c>
      <c r="T152" s="829"/>
      <c r="U152" s="828"/>
      <c r="V152" s="829"/>
      <c r="W152" s="829"/>
      <c r="X152" s="829">
        <v>1720</v>
      </c>
      <c r="Y152" s="829"/>
      <c r="Z152" s="829"/>
      <c r="AA152" s="829">
        <v>1430</v>
      </c>
      <c r="AB152" s="829"/>
      <c r="AC152" s="829"/>
      <c r="AD152" s="829"/>
      <c r="AE152" s="829">
        <v>11.72</v>
      </c>
      <c r="AF152" s="829"/>
      <c r="AG152" s="829">
        <v>89</v>
      </c>
      <c r="AH152" s="829">
        <v>2468</v>
      </c>
      <c r="AI152" s="829"/>
      <c r="AJ152" s="829"/>
      <c r="AK152" s="829"/>
      <c r="AL152" s="829"/>
      <c r="AM152" s="829"/>
      <c r="AN152" s="829">
        <v>14.92</v>
      </c>
      <c r="AO152" s="829"/>
      <c r="AP152" s="829">
        <v>2450</v>
      </c>
      <c r="AQ152" s="829"/>
      <c r="AR152" s="829"/>
      <c r="AS152" s="829">
        <v>1500</v>
      </c>
      <c r="AT152" s="829"/>
      <c r="AU152" s="829"/>
      <c r="AV152" s="829"/>
      <c r="AW152" s="829">
        <v>36</v>
      </c>
      <c r="AX152" s="829"/>
      <c r="AY152" s="829"/>
      <c r="AZ152" s="829"/>
      <c r="BA152" s="829"/>
      <c r="BB152" s="829"/>
      <c r="BC152" s="829"/>
      <c r="BD152" s="829"/>
      <c r="BE152" s="829">
        <v>595</v>
      </c>
      <c r="BF152" s="829"/>
      <c r="BG152" s="828">
        <v>3000</v>
      </c>
      <c r="BH152" s="829">
        <v>1357</v>
      </c>
      <c r="BI152" s="829"/>
      <c r="BJ152" s="829"/>
      <c r="BK152" s="829">
        <v>1092.52</v>
      </c>
      <c r="BL152" s="829"/>
      <c r="BM152" s="829"/>
      <c r="BN152" s="829"/>
      <c r="BO152" s="829"/>
      <c r="BP152" s="829">
        <v>2849.13</v>
      </c>
      <c r="BQ152" s="829"/>
      <c r="BR152" s="829"/>
      <c r="BS152" s="829"/>
      <c r="BT152" s="829"/>
      <c r="BU152" s="829"/>
      <c r="BV152" s="829"/>
      <c r="BW152" s="829"/>
      <c r="BX152" s="829"/>
      <c r="BY152" s="829"/>
      <c r="BZ152" s="829"/>
      <c r="CA152" s="829"/>
      <c r="CB152" s="829"/>
      <c r="CC152" s="829"/>
      <c r="CD152" s="829"/>
      <c r="CE152" s="829"/>
      <c r="CF152" s="829"/>
      <c r="CG152" s="829">
        <v>2115</v>
      </c>
      <c r="CH152" s="829"/>
      <c r="CI152" s="829">
        <v>450</v>
      </c>
      <c r="CJ152" s="829"/>
      <c r="CK152" s="828"/>
      <c r="CL152" s="829"/>
      <c r="CM152" s="829"/>
      <c r="CN152" s="829"/>
      <c r="CO152" s="829"/>
      <c r="CP152" s="829"/>
      <c r="CQ152" s="829"/>
      <c r="CR152" s="829"/>
      <c r="CS152" s="829">
        <v>3542</v>
      </c>
      <c r="CT152" s="829"/>
      <c r="CU152" s="829"/>
      <c r="CV152" s="829"/>
      <c r="CW152" s="829">
        <v>1190</v>
      </c>
      <c r="CX152" s="829"/>
      <c r="CY152" s="828"/>
      <c r="CZ152" s="829"/>
      <c r="DA152" s="829"/>
      <c r="DB152" s="829"/>
      <c r="DC152" s="829"/>
      <c r="DD152" s="829"/>
      <c r="DE152" s="829">
        <v>90</v>
      </c>
      <c r="DF152" s="829"/>
      <c r="DG152" s="829"/>
      <c r="DH152" s="829"/>
      <c r="DI152" s="829"/>
      <c r="DJ152" s="829"/>
      <c r="DK152" s="829"/>
      <c r="DL152" s="829"/>
      <c r="DM152" s="829"/>
      <c r="DN152" s="829"/>
      <c r="DO152" s="829">
        <v>1070.1199999999999</v>
      </c>
      <c r="DP152" s="829">
        <v>3345.94</v>
      </c>
      <c r="DQ152" s="829">
        <v>6444.02</v>
      </c>
      <c r="DR152" s="829"/>
      <c r="DS152" s="829">
        <v>15091</v>
      </c>
      <c r="DT152" s="829"/>
      <c r="DU152" s="829"/>
      <c r="DV152" s="828"/>
      <c r="DW152" s="829">
        <v>22435.25</v>
      </c>
      <c r="DX152" s="829">
        <v>13125.5</v>
      </c>
      <c r="DY152" s="829">
        <v>38873.440000000002</v>
      </c>
      <c r="DZ152" s="829">
        <v>1123</v>
      </c>
      <c r="EA152" s="829">
        <v>25118.1</v>
      </c>
      <c r="EB152" s="829"/>
      <c r="EC152" s="829"/>
      <c r="ED152" s="829">
        <v>7647.7</v>
      </c>
      <c r="EE152" s="829"/>
      <c r="EF152" s="829"/>
      <c r="EG152" s="828"/>
      <c r="EH152" s="829"/>
      <c r="EI152" s="829"/>
      <c r="EJ152" s="829">
        <v>150</v>
      </c>
      <c r="EK152" s="829"/>
      <c r="EL152" s="829"/>
      <c r="EM152" s="829"/>
      <c r="EN152" s="829"/>
      <c r="EO152" s="828"/>
      <c r="EP152" s="829"/>
      <c r="EQ152" s="829"/>
      <c r="ER152" s="829"/>
      <c r="ES152" s="829"/>
      <c r="ET152" s="829"/>
      <c r="EU152" s="829">
        <v>192.72</v>
      </c>
      <c r="EV152" s="829"/>
      <c r="EW152" s="829"/>
      <c r="EX152" s="829">
        <v>1650</v>
      </c>
      <c r="EY152" s="829"/>
      <c r="EZ152" s="831">
        <f t="shared" si="2"/>
        <v>162546.08000000002</v>
      </c>
    </row>
    <row r="153" spans="1:156" x14ac:dyDescent="0.25">
      <c r="A153">
        <v>152</v>
      </c>
      <c r="B153" s="826">
        <v>57695</v>
      </c>
      <c r="C153" s="877"/>
      <c r="D153" s="828"/>
      <c r="E153" s="829"/>
      <c r="F153" s="829"/>
      <c r="G153" s="829"/>
      <c r="H153" s="829"/>
      <c r="I153" s="828"/>
      <c r="J153" s="828"/>
      <c r="K153" s="828"/>
      <c r="L153" s="829"/>
      <c r="M153" s="828"/>
      <c r="N153" s="829"/>
      <c r="O153" s="828"/>
      <c r="P153" s="828"/>
      <c r="Q153" s="828"/>
      <c r="R153" s="828"/>
      <c r="S153" s="828"/>
      <c r="T153" s="829"/>
      <c r="U153" s="828"/>
      <c r="V153" s="828">
        <v>365873</v>
      </c>
      <c r="W153" s="828"/>
      <c r="X153" s="829"/>
      <c r="Y153" s="828"/>
      <c r="Z153" s="828"/>
      <c r="AA153" s="828"/>
      <c r="AB153" s="828"/>
      <c r="AC153" s="828"/>
      <c r="AD153" s="828"/>
      <c r="AE153" s="828"/>
      <c r="AF153" s="828"/>
      <c r="AG153" s="828"/>
      <c r="AH153" s="828"/>
      <c r="AI153" s="829"/>
      <c r="AJ153" s="828"/>
      <c r="AK153" s="828"/>
      <c r="AL153" s="828">
        <v>381791</v>
      </c>
      <c r="AM153" s="828">
        <v>345804</v>
      </c>
      <c r="AN153" s="828"/>
      <c r="AO153" s="828">
        <v>295780.89</v>
      </c>
      <c r="AP153" s="828">
        <v>291301</v>
      </c>
      <c r="AQ153" s="828"/>
      <c r="AR153" s="829"/>
      <c r="AS153" s="828"/>
      <c r="AT153" s="828">
        <v>366646</v>
      </c>
      <c r="AU153" s="828"/>
      <c r="AV153" s="828"/>
      <c r="AW153" s="828"/>
      <c r="AX153" s="828"/>
      <c r="AY153" s="828"/>
      <c r="AZ153" s="828"/>
      <c r="BA153" s="828"/>
      <c r="BB153" s="828"/>
      <c r="BC153" s="828"/>
      <c r="BD153" s="828"/>
      <c r="BE153" s="828">
        <v>422833</v>
      </c>
      <c r="BF153" s="829"/>
      <c r="BG153" s="828"/>
      <c r="BH153" s="828"/>
      <c r="BI153" s="828"/>
      <c r="BJ153" s="828"/>
      <c r="BK153" s="828"/>
      <c r="BL153" s="828"/>
      <c r="BM153" s="828"/>
      <c r="BN153" s="828">
        <v>273772</v>
      </c>
      <c r="BO153" s="828"/>
      <c r="BP153" s="828"/>
      <c r="BQ153" s="828"/>
      <c r="BR153" s="828"/>
      <c r="BS153" s="828"/>
      <c r="BT153" s="828"/>
      <c r="BU153" s="828">
        <v>437936</v>
      </c>
      <c r="BV153" s="828">
        <v>411875</v>
      </c>
      <c r="BW153" s="828">
        <v>308243.08</v>
      </c>
      <c r="BX153" s="828"/>
      <c r="BY153" s="828"/>
      <c r="BZ153" s="828"/>
      <c r="CA153" s="828"/>
      <c r="CB153" s="829"/>
      <c r="CC153" s="828"/>
      <c r="CD153" s="829"/>
      <c r="CE153" s="828"/>
      <c r="CF153" s="828"/>
      <c r="CG153" s="828"/>
      <c r="CH153" s="828"/>
      <c r="CI153" s="828"/>
      <c r="CJ153" s="828"/>
      <c r="CK153" s="828"/>
      <c r="CL153" s="829"/>
      <c r="CM153" s="828"/>
      <c r="CN153" s="828"/>
      <c r="CO153" s="828"/>
      <c r="CP153" s="828"/>
      <c r="CQ153" s="828"/>
      <c r="CR153" s="828"/>
      <c r="CS153" s="828"/>
      <c r="CT153" s="828"/>
      <c r="CU153" s="828"/>
      <c r="CV153" s="828"/>
      <c r="CW153" s="829"/>
      <c r="CX153" s="828"/>
      <c r="CY153" s="828"/>
      <c r="CZ153" s="829"/>
      <c r="DA153" s="828"/>
      <c r="DB153" s="828"/>
      <c r="DC153" s="828"/>
      <c r="DD153" s="828"/>
      <c r="DE153" s="828"/>
      <c r="DF153" s="828"/>
      <c r="DG153" s="828"/>
      <c r="DH153" s="829"/>
      <c r="DI153" s="828"/>
      <c r="DJ153" s="828"/>
      <c r="DK153" s="829"/>
      <c r="DL153" s="829"/>
      <c r="DM153" s="828"/>
      <c r="DN153" s="828"/>
      <c r="DO153" s="828">
        <v>1660999</v>
      </c>
      <c r="DP153" s="828"/>
      <c r="DQ153" s="829"/>
      <c r="DR153" s="828"/>
      <c r="DS153" s="828"/>
      <c r="DT153" s="829"/>
      <c r="DU153" s="828"/>
      <c r="DV153" s="828"/>
      <c r="DW153" s="829"/>
      <c r="DX153" s="828"/>
      <c r="DY153" s="828"/>
      <c r="DZ153" s="828"/>
      <c r="EA153" s="828"/>
      <c r="EB153" s="829"/>
      <c r="EC153" s="828"/>
      <c r="ED153" s="829"/>
      <c r="EE153" s="829"/>
      <c r="EF153" s="828"/>
      <c r="EG153" s="828"/>
      <c r="EH153" s="828"/>
      <c r="EI153" s="828"/>
      <c r="EJ153" s="828"/>
      <c r="EK153" s="828"/>
      <c r="EL153" s="829"/>
      <c r="EM153" s="829"/>
      <c r="EN153" s="828"/>
      <c r="EO153" s="828"/>
      <c r="EP153" s="828"/>
      <c r="EQ153" s="829"/>
      <c r="ER153" s="829"/>
      <c r="ES153" s="828"/>
      <c r="ET153" s="829"/>
      <c r="EU153" s="829"/>
      <c r="EV153" s="828"/>
      <c r="EW153" s="828"/>
      <c r="EX153" s="828"/>
      <c r="EY153" s="828"/>
      <c r="EZ153" s="831">
        <f t="shared" si="2"/>
        <v>5562853.9700000007</v>
      </c>
    </row>
    <row r="154" spans="1:156" x14ac:dyDescent="0.25">
      <c r="A154">
        <v>153</v>
      </c>
      <c r="B154" s="826">
        <v>57699</v>
      </c>
      <c r="C154" s="877"/>
      <c r="D154" s="829"/>
      <c r="E154" s="829"/>
      <c r="F154" s="828"/>
      <c r="G154" s="829"/>
      <c r="H154" s="829"/>
      <c r="I154" s="828"/>
      <c r="J154" s="828"/>
      <c r="K154" s="829"/>
      <c r="L154" s="828"/>
      <c r="M154" s="828"/>
      <c r="N154" s="828"/>
      <c r="O154" s="829"/>
      <c r="P154" s="828"/>
      <c r="Q154" s="828"/>
      <c r="R154" s="828"/>
      <c r="S154" s="828"/>
      <c r="T154" s="828"/>
      <c r="U154" s="828"/>
      <c r="V154" s="828"/>
      <c r="W154" s="828"/>
      <c r="X154" s="829"/>
      <c r="Y154" s="828"/>
      <c r="Z154" s="828"/>
      <c r="AA154" s="828"/>
      <c r="AB154" s="828"/>
      <c r="AC154" s="828"/>
      <c r="AD154" s="828"/>
      <c r="AE154" s="829"/>
      <c r="AF154" s="828"/>
      <c r="AG154" s="829"/>
      <c r="AH154" s="828"/>
      <c r="AI154" s="829"/>
      <c r="AJ154" s="828"/>
      <c r="AK154" s="828"/>
      <c r="AL154" s="828"/>
      <c r="AM154" s="828"/>
      <c r="AN154" s="828"/>
      <c r="AO154" s="829"/>
      <c r="AP154" s="828"/>
      <c r="AQ154" s="828"/>
      <c r="AR154" s="828"/>
      <c r="AS154" s="828"/>
      <c r="AT154" s="828"/>
      <c r="AU154" s="828"/>
      <c r="AV154" s="828"/>
      <c r="AW154" s="828"/>
      <c r="AX154" s="829"/>
      <c r="AY154" s="828"/>
      <c r="AZ154" s="828"/>
      <c r="BA154" s="829"/>
      <c r="BB154" s="828"/>
      <c r="BC154" s="828"/>
      <c r="BD154" s="828"/>
      <c r="BE154" s="828"/>
      <c r="BF154" s="828"/>
      <c r="BG154" s="828"/>
      <c r="BH154" s="828"/>
      <c r="BI154" s="829"/>
      <c r="BJ154" s="828"/>
      <c r="BK154" s="828"/>
      <c r="BL154" s="829"/>
      <c r="BM154" s="828"/>
      <c r="BN154" s="828"/>
      <c r="BO154" s="828"/>
      <c r="BP154" s="829"/>
      <c r="BQ154" s="828"/>
      <c r="BR154" s="828"/>
      <c r="BS154" s="828"/>
      <c r="BT154" s="828"/>
      <c r="BU154" s="829"/>
      <c r="BV154" s="828"/>
      <c r="BW154" s="828"/>
      <c r="BX154" s="828"/>
      <c r="BY154" s="828">
        <v>51073.33</v>
      </c>
      <c r="BZ154" s="829"/>
      <c r="CA154" s="828"/>
      <c r="CB154" s="828"/>
      <c r="CC154" s="829"/>
      <c r="CD154" s="828"/>
      <c r="CE154" s="828">
        <v>-104.25</v>
      </c>
      <c r="CF154" s="828"/>
      <c r="CG154" s="828"/>
      <c r="CH154" s="829">
        <v>3000</v>
      </c>
      <c r="CI154" s="828"/>
      <c r="CJ154" s="828"/>
      <c r="CK154" s="828"/>
      <c r="CL154" s="828"/>
      <c r="CM154" s="828"/>
      <c r="CN154" s="829"/>
      <c r="CO154" s="829"/>
      <c r="CP154" s="828"/>
      <c r="CQ154" s="829"/>
      <c r="CR154" s="828"/>
      <c r="CS154" s="828"/>
      <c r="CT154" s="828"/>
      <c r="CU154" s="828">
        <v>40530.01</v>
      </c>
      <c r="CV154" s="828"/>
      <c r="CW154" s="828"/>
      <c r="CX154" s="828"/>
      <c r="CY154" s="828"/>
      <c r="CZ154" s="829"/>
      <c r="DA154" s="828"/>
      <c r="DB154" s="828"/>
      <c r="DC154" s="828"/>
      <c r="DD154" s="828"/>
      <c r="DE154" s="828"/>
      <c r="DF154" s="828"/>
      <c r="DG154" s="828"/>
      <c r="DH154" s="829"/>
      <c r="DI154" s="829"/>
      <c r="DJ154" s="829"/>
      <c r="DK154" s="828"/>
      <c r="DL154" s="828"/>
      <c r="DM154" s="828"/>
      <c r="DN154" s="828"/>
      <c r="DO154" s="828"/>
      <c r="DP154" s="829"/>
      <c r="DQ154" s="828"/>
      <c r="DR154" s="828"/>
      <c r="DS154" s="828"/>
      <c r="DT154" s="829"/>
      <c r="DU154" s="828"/>
      <c r="DV154" s="829"/>
      <c r="DW154" s="829"/>
      <c r="DX154" s="828"/>
      <c r="DY154" s="828"/>
      <c r="DZ154" s="828"/>
      <c r="EA154" s="828"/>
      <c r="EB154" s="829"/>
      <c r="EC154" s="829"/>
      <c r="ED154" s="829"/>
      <c r="EE154" s="829"/>
      <c r="EF154" s="828"/>
      <c r="EG154" s="829"/>
      <c r="EH154" s="828"/>
      <c r="EI154" s="828"/>
      <c r="EJ154" s="828"/>
      <c r="EK154" s="828"/>
      <c r="EL154" s="829"/>
      <c r="EM154" s="829"/>
      <c r="EN154" s="828"/>
      <c r="EO154" s="828"/>
      <c r="EP154" s="828"/>
      <c r="EQ154" s="829">
        <v>50900</v>
      </c>
      <c r="ER154" s="829"/>
      <c r="ES154" s="828"/>
      <c r="ET154" s="829"/>
      <c r="EU154" s="829"/>
      <c r="EV154" s="828"/>
      <c r="EW154" s="829"/>
      <c r="EX154" s="828"/>
      <c r="EY154" s="829"/>
      <c r="EZ154" s="831">
        <f t="shared" si="2"/>
        <v>145399.09</v>
      </c>
    </row>
    <row r="155" spans="1:156" x14ac:dyDescent="0.25">
      <c r="A155">
        <v>154</v>
      </c>
      <c r="B155" s="826">
        <v>57799</v>
      </c>
      <c r="C155" s="877"/>
      <c r="D155" s="829"/>
      <c r="E155" s="829"/>
      <c r="F155" s="829"/>
      <c r="G155" s="829"/>
      <c r="H155" s="829"/>
      <c r="I155" s="829"/>
      <c r="J155" s="829"/>
      <c r="K155" s="829"/>
      <c r="L155" s="829"/>
      <c r="M155" s="829"/>
      <c r="N155" s="829"/>
      <c r="O155" s="829"/>
      <c r="P155" s="829"/>
      <c r="Q155" s="829"/>
      <c r="R155" s="829"/>
      <c r="S155" s="829"/>
      <c r="T155" s="829"/>
      <c r="U155" s="829"/>
      <c r="V155" s="829"/>
      <c r="W155" s="829"/>
      <c r="X155" s="829"/>
      <c r="Y155" s="829"/>
      <c r="Z155" s="829"/>
      <c r="AA155" s="829"/>
      <c r="AB155" s="829"/>
      <c r="AC155" s="829"/>
      <c r="AD155" s="829"/>
      <c r="AE155" s="829"/>
      <c r="AF155" s="829"/>
      <c r="AG155" s="829"/>
      <c r="AH155" s="829"/>
      <c r="AI155" s="829"/>
      <c r="AJ155" s="829"/>
      <c r="AK155" s="829"/>
      <c r="AL155" s="829"/>
      <c r="AM155" s="829"/>
      <c r="AN155" s="829"/>
      <c r="AO155" s="829"/>
      <c r="AP155" s="829"/>
      <c r="AQ155" s="829"/>
      <c r="AR155" s="829"/>
      <c r="AS155" s="829"/>
      <c r="AT155" s="829"/>
      <c r="AU155" s="829"/>
      <c r="AV155" s="829"/>
      <c r="AW155" s="829"/>
      <c r="AX155" s="829"/>
      <c r="AY155" s="829"/>
      <c r="AZ155" s="829"/>
      <c r="BA155" s="829"/>
      <c r="BB155" s="829"/>
      <c r="BC155" s="829"/>
      <c r="BD155" s="829"/>
      <c r="BE155" s="829"/>
      <c r="BF155" s="829"/>
      <c r="BG155" s="829"/>
      <c r="BH155" s="829"/>
      <c r="BI155" s="829"/>
      <c r="BJ155" s="829"/>
      <c r="BK155" s="829"/>
      <c r="BL155" s="829"/>
      <c r="BM155" s="829"/>
      <c r="BN155" s="829"/>
      <c r="BO155" s="829"/>
      <c r="BP155" s="829"/>
      <c r="BQ155" s="829"/>
      <c r="BR155" s="829"/>
      <c r="BS155" s="829"/>
      <c r="BT155" s="829"/>
      <c r="BU155" s="829"/>
      <c r="BV155" s="829"/>
      <c r="BW155" s="829"/>
      <c r="BX155" s="829"/>
      <c r="BY155" s="829"/>
      <c r="BZ155" s="829"/>
      <c r="CA155" s="829"/>
      <c r="CB155" s="829"/>
      <c r="CC155" s="829"/>
      <c r="CD155" s="829"/>
      <c r="CE155" s="829"/>
      <c r="CF155" s="829"/>
      <c r="CG155" s="829"/>
      <c r="CH155" s="829"/>
      <c r="CI155" s="829"/>
      <c r="CJ155" s="829"/>
      <c r="CK155" s="829"/>
      <c r="CL155" s="829"/>
      <c r="CM155" s="829"/>
      <c r="CN155" s="829"/>
      <c r="CO155" s="829"/>
      <c r="CP155" s="829"/>
      <c r="CQ155" s="829"/>
      <c r="CR155" s="829"/>
      <c r="CS155" s="829"/>
      <c r="CT155" s="829"/>
      <c r="CU155" s="829">
        <v>0</v>
      </c>
      <c r="CV155" s="829"/>
      <c r="CW155" s="829"/>
      <c r="CX155" s="829"/>
      <c r="CY155" s="829"/>
      <c r="CZ155" s="829"/>
      <c r="DA155" s="829"/>
      <c r="DB155" s="829"/>
      <c r="DC155" s="829"/>
      <c r="DD155" s="829"/>
      <c r="DE155" s="829"/>
      <c r="DF155" s="829"/>
      <c r="DG155" s="829"/>
      <c r="DH155" s="829"/>
      <c r="DI155" s="829"/>
      <c r="DJ155" s="829"/>
      <c r="DK155" s="829"/>
      <c r="DL155" s="829"/>
      <c r="DM155" s="829"/>
      <c r="DN155" s="829"/>
      <c r="DO155" s="829">
        <v>103159.37</v>
      </c>
      <c r="DP155" s="828">
        <v>109548.49</v>
      </c>
      <c r="DQ155" s="829">
        <v>97713.27</v>
      </c>
      <c r="DR155" s="829"/>
      <c r="DS155" s="829">
        <v>93126.44</v>
      </c>
      <c r="DT155" s="829">
        <v>92679.6</v>
      </c>
      <c r="DU155" s="829">
        <v>179400.72</v>
      </c>
      <c r="DV155" s="829">
        <v>114719.66</v>
      </c>
      <c r="DW155" s="829">
        <v>219090.65</v>
      </c>
      <c r="DX155" s="829">
        <v>133905.13</v>
      </c>
      <c r="DY155" s="829">
        <v>108213.86</v>
      </c>
      <c r="DZ155" s="829">
        <v>3210</v>
      </c>
      <c r="EA155" s="829">
        <v>153974.63</v>
      </c>
      <c r="EB155" s="829"/>
      <c r="EC155" s="829"/>
      <c r="ED155" s="829">
        <v>72894.880000000005</v>
      </c>
      <c r="EE155" s="829">
        <v>3651.63</v>
      </c>
      <c r="EF155" s="829">
        <v>8674.9599999999991</v>
      </c>
      <c r="EG155" s="829"/>
      <c r="EH155" s="829"/>
      <c r="EI155" s="829">
        <v>11766.93</v>
      </c>
      <c r="EJ155" s="829"/>
      <c r="EK155" s="829"/>
      <c r="EL155" s="829">
        <v>17254.53</v>
      </c>
      <c r="EM155" s="829">
        <v>12700.77</v>
      </c>
      <c r="EN155" s="829"/>
      <c r="EO155" s="829"/>
      <c r="EP155" s="829">
        <v>10112.040000000001</v>
      </c>
      <c r="EQ155" s="829"/>
      <c r="ER155" s="829"/>
      <c r="ES155" s="829"/>
      <c r="ET155" s="829"/>
      <c r="EU155" s="829">
        <v>3349.25</v>
      </c>
      <c r="EV155" s="829"/>
      <c r="EW155" s="829">
        <v>4372.2</v>
      </c>
      <c r="EX155" s="829">
        <v>12690.01</v>
      </c>
      <c r="EY155" s="829"/>
      <c r="EZ155" s="831">
        <f t="shared" si="2"/>
        <v>1566209.02</v>
      </c>
    </row>
    <row r="156" spans="1:156" x14ac:dyDescent="0.25">
      <c r="A156">
        <v>155</v>
      </c>
      <c r="B156" s="826">
        <v>61499</v>
      </c>
      <c r="C156" s="877"/>
      <c r="D156" s="828"/>
      <c r="E156" s="828"/>
      <c r="F156" s="828"/>
      <c r="G156" s="828"/>
      <c r="H156" s="828"/>
      <c r="I156" s="828"/>
      <c r="J156" s="828"/>
      <c r="K156" s="828"/>
      <c r="L156" s="828"/>
      <c r="M156" s="828"/>
      <c r="N156" s="828"/>
      <c r="O156" s="828"/>
      <c r="P156" s="828"/>
      <c r="Q156" s="828"/>
      <c r="R156" s="828"/>
      <c r="S156" s="828"/>
      <c r="T156" s="828"/>
      <c r="U156" s="828"/>
      <c r="V156" s="828"/>
      <c r="W156" s="828"/>
      <c r="X156" s="828"/>
      <c r="Y156" s="828"/>
      <c r="Z156" s="828"/>
      <c r="AA156" s="828"/>
      <c r="AB156" s="828"/>
      <c r="AC156" s="828"/>
      <c r="AD156" s="828"/>
      <c r="AE156" s="828"/>
      <c r="AF156" s="828"/>
      <c r="AG156" s="828"/>
      <c r="AH156" s="828"/>
      <c r="AI156" s="828"/>
      <c r="AJ156" s="828"/>
      <c r="AK156" s="828"/>
      <c r="AL156" s="828"/>
      <c r="AM156" s="828"/>
      <c r="AN156" s="828"/>
      <c r="AO156" s="828"/>
      <c r="AP156" s="828"/>
      <c r="AQ156" s="828"/>
      <c r="AR156" s="828"/>
      <c r="AS156" s="828"/>
      <c r="AT156" s="828"/>
      <c r="AU156" s="828"/>
      <c r="AV156" s="828"/>
      <c r="AW156" s="828"/>
      <c r="AX156" s="828"/>
      <c r="AY156" s="828"/>
      <c r="AZ156" s="828"/>
      <c r="BA156" s="828"/>
      <c r="BB156" s="828"/>
      <c r="BC156" s="828"/>
      <c r="BD156" s="828"/>
      <c r="BE156" s="828"/>
      <c r="BF156" s="828"/>
      <c r="BG156" s="828"/>
      <c r="BH156" s="828"/>
      <c r="BI156" s="828"/>
      <c r="BJ156" s="828"/>
      <c r="BK156" s="828"/>
      <c r="BL156" s="828"/>
      <c r="BM156" s="828"/>
      <c r="BN156" s="828"/>
      <c r="BO156" s="828"/>
      <c r="BP156" s="828"/>
      <c r="BQ156" s="828"/>
      <c r="BR156" s="828"/>
      <c r="BS156" s="828"/>
      <c r="BT156" s="828"/>
      <c r="BU156" s="828"/>
      <c r="BV156" s="828"/>
      <c r="BW156" s="828"/>
      <c r="BX156" s="828"/>
      <c r="BY156" s="828"/>
      <c r="BZ156" s="828"/>
      <c r="CA156" s="828"/>
      <c r="CB156" s="828"/>
      <c r="CC156" s="828"/>
      <c r="CD156" s="828"/>
      <c r="CE156" s="828"/>
      <c r="CF156" s="828"/>
      <c r="CG156" s="828"/>
      <c r="CH156" s="828"/>
      <c r="CI156" s="828"/>
      <c r="CJ156" s="828"/>
      <c r="CK156" s="828"/>
      <c r="CL156" s="828"/>
      <c r="CM156" s="828"/>
      <c r="CN156" s="828"/>
      <c r="CO156" s="828"/>
      <c r="CP156" s="828"/>
      <c r="CQ156" s="828"/>
      <c r="CR156" s="828"/>
      <c r="CS156" s="828"/>
      <c r="CT156" s="828"/>
      <c r="CU156" s="828"/>
      <c r="CV156" s="828"/>
      <c r="CW156" s="828"/>
      <c r="CX156" s="828"/>
      <c r="CY156" s="828"/>
      <c r="CZ156" s="828"/>
      <c r="DA156" s="828"/>
      <c r="DB156" s="828"/>
      <c r="DC156" s="828"/>
      <c r="DD156" s="828"/>
      <c r="DE156" s="828"/>
      <c r="DF156" s="828"/>
      <c r="DG156" s="828"/>
      <c r="DH156" s="828"/>
      <c r="DI156" s="828"/>
      <c r="DJ156" s="828"/>
      <c r="DK156" s="828"/>
      <c r="DL156" s="828"/>
      <c r="DM156" s="828"/>
      <c r="DN156" s="828"/>
      <c r="DO156" s="828"/>
      <c r="DP156" s="887"/>
      <c r="DQ156" s="828"/>
      <c r="DR156" s="828"/>
      <c r="DS156" s="828"/>
      <c r="DT156" s="829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9"/>
      <c r="EE156" s="829"/>
      <c r="EF156" s="828"/>
      <c r="EG156" s="828"/>
      <c r="EH156" s="828"/>
      <c r="EI156" s="828"/>
      <c r="EJ156" s="828"/>
      <c r="EK156" s="828"/>
      <c r="EL156" s="829"/>
      <c r="EM156" s="829"/>
      <c r="EN156" s="828"/>
      <c r="EO156" s="828"/>
      <c r="EP156" s="828"/>
      <c r="EQ156" s="829">
        <v>54625</v>
      </c>
      <c r="ER156" s="829"/>
      <c r="ES156" s="828"/>
      <c r="ET156" s="829"/>
      <c r="EU156" s="829"/>
      <c r="EV156" s="828"/>
      <c r="EW156" s="828"/>
      <c r="EX156" s="828"/>
      <c r="EY156" s="828"/>
      <c r="EZ156" s="831">
        <f t="shared" si="2"/>
        <v>54625</v>
      </c>
    </row>
    <row r="157" spans="1:156" x14ac:dyDescent="0.25">
      <c r="A157">
        <v>156</v>
      </c>
      <c r="B157" s="826">
        <v>61699</v>
      </c>
      <c r="C157" s="877"/>
      <c r="D157" s="828"/>
      <c r="E157" s="828"/>
      <c r="F157" s="828"/>
      <c r="G157" s="828"/>
      <c r="H157" s="828"/>
      <c r="I157" s="828"/>
      <c r="J157" s="828"/>
      <c r="K157" s="828"/>
      <c r="L157" s="828"/>
      <c r="M157" s="828"/>
      <c r="N157" s="828"/>
      <c r="O157" s="828"/>
      <c r="P157" s="828"/>
      <c r="Q157" s="828"/>
      <c r="R157" s="828"/>
      <c r="S157" s="828"/>
      <c r="T157" s="828"/>
      <c r="U157" s="828"/>
      <c r="V157" s="828"/>
      <c r="W157" s="828"/>
      <c r="X157" s="828"/>
      <c r="Y157" s="828"/>
      <c r="Z157" s="828"/>
      <c r="AA157" s="828"/>
      <c r="AB157" s="828"/>
      <c r="AC157" s="828"/>
      <c r="AD157" s="828"/>
      <c r="AE157" s="828"/>
      <c r="AF157" s="828"/>
      <c r="AG157" s="828"/>
      <c r="AH157" s="828"/>
      <c r="AI157" s="828"/>
      <c r="AJ157" s="828"/>
      <c r="AK157" s="828"/>
      <c r="AL157" s="828"/>
      <c r="AM157" s="828"/>
      <c r="AN157" s="828"/>
      <c r="AO157" s="828"/>
      <c r="AP157" s="828"/>
      <c r="AQ157" s="828"/>
      <c r="AR157" s="828"/>
      <c r="AS157" s="828"/>
      <c r="AT157" s="828"/>
      <c r="AU157" s="828"/>
      <c r="AV157" s="828"/>
      <c r="AW157" s="828"/>
      <c r="AX157" s="828"/>
      <c r="AY157" s="828"/>
      <c r="AZ157" s="828"/>
      <c r="BA157" s="828"/>
      <c r="BB157" s="828"/>
      <c r="BC157" s="828"/>
      <c r="BD157" s="828"/>
      <c r="BE157" s="828"/>
      <c r="BF157" s="828"/>
      <c r="BG157" s="828"/>
      <c r="BH157" s="828"/>
      <c r="BI157" s="828"/>
      <c r="BJ157" s="828"/>
      <c r="BK157" s="828"/>
      <c r="BL157" s="828"/>
      <c r="BM157" s="828"/>
      <c r="BN157" s="828"/>
      <c r="BO157" s="828"/>
      <c r="BP157" s="828"/>
      <c r="BQ157" s="828"/>
      <c r="BR157" s="828"/>
      <c r="BS157" s="828"/>
      <c r="BT157" s="828"/>
      <c r="BU157" s="828"/>
      <c r="BV157" s="828"/>
      <c r="BW157" s="828"/>
      <c r="BX157" s="828"/>
      <c r="BY157" s="828"/>
      <c r="BZ157" s="828"/>
      <c r="CA157" s="828"/>
      <c r="CB157" s="828"/>
      <c r="CC157" s="828"/>
      <c r="CD157" s="828"/>
      <c r="CE157" s="828"/>
      <c r="CF157" s="828"/>
      <c r="CG157" s="828"/>
      <c r="CH157" s="828"/>
      <c r="CI157" s="828"/>
      <c r="CJ157" s="828"/>
      <c r="CK157" s="828"/>
      <c r="CL157" s="828"/>
      <c r="CM157" s="828"/>
      <c r="CN157" s="828"/>
      <c r="CO157" s="828"/>
      <c r="CP157" s="828"/>
      <c r="CQ157" s="828"/>
      <c r="CR157" s="828"/>
      <c r="CS157" s="828"/>
      <c r="CT157" s="828"/>
      <c r="CU157" s="828"/>
      <c r="CV157" s="828"/>
      <c r="CW157" s="828"/>
      <c r="CX157" s="828"/>
      <c r="CY157" s="828"/>
      <c r="CZ157" s="828"/>
      <c r="DA157" s="828"/>
      <c r="DB157" s="828"/>
      <c r="DC157" s="828"/>
      <c r="DD157" s="828"/>
      <c r="DE157" s="828"/>
      <c r="DF157" s="828"/>
      <c r="DG157" s="828"/>
      <c r="DH157" s="828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9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9"/>
      <c r="EF157" s="828"/>
      <c r="EG157" s="828"/>
      <c r="EH157" s="828"/>
      <c r="EI157" s="828"/>
      <c r="EJ157" s="828"/>
      <c r="EK157" s="828">
        <v>4141.3500000000004</v>
      </c>
      <c r="EL157" s="829"/>
      <c r="EM157" s="829"/>
      <c r="EN157" s="828"/>
      <c r="EO157" s="828"/>
      <c r="EP157" s="828"/>
      <c r="EQ157" s="829">
        <v>11200</v>
      </c>
      <c r="ER157" s="829"/>
      <c r="ES157" s="828"/>
      <c r="ET157" s="829"/>
      <c r="EU157" s="829"/>
      <c r="EV157" s="828"/>
      <c r="EW157" s="828"/>
      <c r="EX157" s="828"/>
      <c r="EY157" s="828"/>
      <c r="EZ157" s="831">
        <f t="shared" si="2"/>
        <v>15341.35</v>
      </c>
    </row>
    <row r="158" spans="1:156" x14ac:dyDescent="0.25">
      <c r="A158">
        <v>157</v>
      </c>
      <c r="B158" s="826">
        <v>61914</v>
      </c>
      <c r="C158" s="877"/>
      <c r="D158" s="828"/>
      <c r="E158" s="829"/>
      <c r="F158" s="829"/>
      <c r="G158" s="829"/>
      <c r="H158" s="829"/>
      <c r="I158" s="829"/>
      <c r="J158" s="829"/>
      <c r="K158" s="828"/>
      <c r="L158" s="829"/>
      <c r="M158" s="829"/>
      <c r="N158" s="829"/>
      <c r="O158" s="829"/>
      <c r="P158" s="828"/>
      <c r="Q158" s="829"/>
      <c r="R158" s="829"/>
      <c r="S158" s="829"/>
      <c r="T158" s="828"/>
      <c r="U158" s="829"/>
      <c r="V158" s="829"/>
      <c r="W158" s="828"/>
      <c r="X158" s="829"/>
      <c r="Y158" s="828"/>
      <c r="Z158" s="829"/>
      <c r="AA158" s="829"/>
      <c r="AB158" s="829"/>
      <c r="AC158" s="829"/>
      <c r="AD158" s="829"/>
      <c r="AE158" s="829"/>
      <c r="AF158" s="829"/>
      <c r="AG158" s="829"/>
      <c r="AH158" s="829"/>
      <c r="AI158" s="829"/>
      <c r="AJ158" s="829"/>
      <c r="AK158" s="828"/>
      <c r="AL158" s="829"/>
      <c r="AM158" s="829"/>
      <c r="AN158" s="829"/>
      <c r="AO158" s="829"/>
      <c r="AP158" s="829"/>
      <c r="AQ158" s="829"/>
      <c r="AR158" s="829"/>
      <c r="AS158" s="829"/>
      <c r="AT158" s="829"/>
      <c r="AU158" s="828"/>
      <c r="AV158" s="829"/>
      <c r="AW158" s="829"/>
      <c r="AX158" s="829"/>
      <c r="AY158" s="829"/>
      <c r="AZ158" s="829"/>
      <c r="BA158" s="828"/>
      <c r="BB158" s="829"/>
      <c r="BC158" s="829"/>
      <c r="BD158" s="828"/>
      <c r="BE158" s="829"/>
      <c r="BF158" s="829"/>
      <c r="BG158" s="829"/>
      <c r="BH158" s="828"/>
      <c r="BI158" s="829"/>
      <c r="BJ158" s="829"/>
      <c r="BK158" s="829"/>
      <c r="BL158" s="829"/>
      <c r="BM158" s="829"/>
      <c r="BN158" s="829"/>
      <c r="BO158" s="828"/>
      <c r="BP158" s="828"/>
      <c r="BQ158" s="828"/>
      <c r="BR158" s="829"/>
      <c r="BS158" s="829"/>
      <c r="BT158" s="829"/>
      <c r="BU158" s="829"/>
      <c r="BV158" s="828"/>
      <c r="BW158" s="829"/>
      <c r="BX158" s="829"/>
      <c r="BY158" s="829"/>
      <c r="BZ158" s="829"/>
      <c r="CA158" s="829"/>
      <c r="CB158" s="829"/>
      <c r="CC158" s="829"/>
      <c r="CD158" s="829"/>
      <c r="CE158" s="829"/>
      <c r="CF158" s="829"/>
      <c r="CG158" s="829"/>
      <c r="CH158" s="829"/>
      <c r="CI158" s="829"/>
      <c r="CJ158" s="829"/>
      <c r="CK158" s="829"/>
      <c r="CL158" s="829"/>
      <c r="CM158" s="829"/>
      <c r="CN158" s="829"/>
      <c r="CO158" s="829"/>
      <c r="CP158" s="829"/>
      <c r="CQ158" s="829"/>
      <c r="CR158" s="829"/>
      <c r="CS158" s="828"/>
      <c r="CT158" s="828"/>
      <c r="CU158" s="829"/>
      <c r="CV158" s="828"/>
      <c r="CW158" s="829"/>
      <c r="CX158" s="829"/>
      <c r="CY158" s="828"/>
      <c r="CZ158" s="829"/>
      <c r="DA158" s="829"/>
      <c r="DB158" s="829"/>
      <c r="DC158" s="828"/>
      <c r="DD158" s="829"/>
      <c r="DE158" s="828"/>
      <c r="DF158" s="829"/>
      <c r="DG158" s="829"/>
      <c r="DH158" s="828"/>
      <c r="DI158" s="828"/>
      <c r="DJ158" s="829"/>
      <c r="DK158" s="829"/>
      <c r="DL158" s="829"/>
      <c r="DM158" s="829"/>
      <c r="DN158" s="828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  <c r="DZ158" s="829"/>
      <c r="EA158" s="829"/>
      <c r="EB158" s="829"/>
      <c r="EC158" s="829"/>
      <c r="ED158" s="829"/>
      <c r="EE158" s="829"/>
      <c r="EF158" s="829"/>
      <c r="EG158" s="887"/>
      <c r="EH158" s="829"/>
      <c r="EI158" s="829"/>
      <c r="EJ158" s="829"/>
      <c r="EK158" s="829"/>
      <c r="EL158" s="829"/>
      <c r="EM158" s="829"/>
      <c r="EN158" s="829"/>
      <c r="EO158" s="829"/>
      <c r="EP158" s="829"/>
      <c r="EQ158" s="829"/>
      <c r="ER158" s="829">
        <v>462372.69</v>
      </c>
      <c r="ES158" s="829"/>
      <c r="ET158" s="829"/>
      <c r="EU158" s="829"/>
      <c r="EV158" s="829"/>
      <c r="EW158" s="829"/>
      <c r="EX158" s="828"/>
      <c r="EY158" s="829"/>
      <c r="EZ158" s="831">
        <f t="shared" si="2"/>
        <v>462372.69</v>
      </c>
    </row>
    <row r="159" spans="1:156" x14ac:dyDescent="0.25">
      <c r="A159">
        <v>158</v>
      </c>
      <c r="B159" s="826">
        <v>79198</v>
      </c>
      <c r="C159" s="877"/>
      <c r="D159" s="829"/>
      <c r="E159" s="828"/>
      <c r="F159" s="829"/>
      <c r="G159" s="829"/>
      <c r="H159" s="828"/>
      <c r="I159" s="828"/>
      <c r="J159" s="828"/>
      <c r="K159" s="828"/>
      <c r="L159" s="828"/>
      <c r="M159" s="828"/>
      <c r="N159" s="828"/>
      <c r="O159" s="828"/>
      <c r="P159" s="828"/>
      <c r="Q159" s="828"/>
      <c r="R159" s="829"/>
      <c r="S159" s="828"/>
      <c r="T159" s="828"/>
      <c r="U159" s="828"/>
      <c r="V159" s="828"/>
      <c r="W159" s="828"/>
      <c r="X159" s="829"/>
      <c r="Y159" s="829"/>
      <c r="Z159" s="828"/>
      <c r="AA159" s="828"/>
      <c r="AB159" s="828"/>
      <c r="AC159" s="828"/>
      <c r="AD159" s="828"/>
      <c r="AE159" s="828"/>
      <c r="AF159" s="828"/>
      <c r="AG159" s="828"/>
      <c r="AH159" s="828"/>
      <c r="AI159" s="829"/>
      <c r="AJ159" s="828"/>
      <c r="AK159" s="828"/>
      <c r="AL159" s="828"/>
      <c r="AM159" s="828"/>
      <c r="AN159" s="829"/>
      <c r="AO159" s="828"/>
      <c r="AP159" s="828"/>
      <c r="AQ159" s="828"/>
      <c r="AR159" s="828"/>
      <c r="AS159" s="828"/>
      <c r="AT159" s="828"/>
      <c r="AU159" s="828"/>
      <c r="AV159" s="829"/>
      <c r="AW159" s="829"/>
      <c r="AX159" s="829"/>
      <c r="AY159" s="829"/>
      <c r="AZ159" s="828"/>
      <c r="BA159" s="829"/>
      <c r="BB159" s="828"/>
      <c r="BC159" s="828"/>
      <c r="BD159" s="828"/>
      <c r="BE159" s="828"/>
      <c r="BF159" s="828"/>
      <c r="BG159" s="828"/>
      <c r="BH159" s="828"/>
      <c r="BI159" s="828"/>
      <c r="BJ159" s="828"/>
      <c r="BK159" s="828"/>
      <c r="BL159" s="828"/>
      <c r="BM159" s="828"/>
      <c r="BN159" s="829"/>
      <c r="BO159" s="829"/>
      <c r="BP159" s="829"/>
      <c r="BQ159" s="828"/>
      <c r="BR159" s="828"/>
      <c r="BS159" s="828"/>
      <c r="BT159" s="828"/>
      <c r="BU159" s="828"/>
      <c r="BV159" s="829"/>
      <c r="BW159" s="829"/>
      <c r="BX159" s="828"/>
      <c r="BY159" s="828"/>
      <c r="BZ159" s="828"/>
      <c r="CA159" s="828"/>
      <c r="CB159" s="829"/>
      <c r="CC159" s="828"/>
      <c r="CD159" s="828"/>
      <c r="CE159" s="829"/>
      <c r="CF159" s="828"/>
      <c r="CG159" s="828"/>
      <c r="CH159" s="828"/>
      <c r="CI159" s="829"/>
      <c r="CJ159" s="828"/>
      <c r="CK159" s="828"/>
      <c r="CL159" s="828"/>
      <c r="CM159" s="828"/>
      <c r="CN159" s="828"/>
      <c r="CO159" s="828"/>
      <c r="CP159" s="828"/>
      <c r="CQ159" s="829"/>
      <c r="CR159" s="828"/>
      <c r="CS159" s="828"/>
      <c r="CT159" s="828"/>
      <c r="CU159" s="829"/>
      <c r="CV159" s="828"/>
      <c r="CW159" s="829"/>
      <c r="CX159" s="828"/>
      <c r="CY159" s="828"/>
      <c r="CZ159" s="828"/>
      <c r="DA159" s="828"/>
      <c r="DB159" s="829"/>
      <c r="DC159" s="828"/>
      <c r="DD159" s="828"/>
      <c r="DE159" s="829"/>
      <c r="DF159" s="828"/>
      <c r="DG159" s="829"/>
      <c r="DH159" s="828"/>
      <c r="DI159" s="828"/>
      <c r="DJ159" s="828"/>
      <c r="DK159" s="828"/>
      <c r="DL159" s="828"/>
      <c r="DM159" s="828"/>
      <c r="DN159" s="828"/>
      <c r="DO159" s="829"/>
      <c r="DP159" s="829"/>
      <c r="DQ159" s="828"/>
      <c r="DR159" s="828">
        <v>3909.24</v>
      </c>
      <c r="DS159" s="828"/>
      <c r="DT159" s="829"/>
      <c r="DU159" s="828"/>
      <c r="DV159" s="828"/>
      <c r="DW159" s="828"/>
      <c r="DX159" s="828"/>
      <c r="DY159" s="828"/>
      <c r="DZ159" s="828"/>
      <c r="EA159" s="828"/>
      <c r="EB159" s="828"/>
      <c r="EC159" s="829"/>
      <c r="ED159" s="829"/>
      <c r="EE159" s="829"/>
      <c r="EF159" s="829"/>
      <c r="EG159" s="828"/>
      <c r="EH159" s="829"/>
      <c r="EI159" s="828"/>
      <c r="EJ159" s="828">
        <v>27006</v>
      </c>
      <c r="EK159" s="829">
        <v>5387.52</v>
      </c>
      <c r="EL159" s="829"/>
      <c r="EM159" s="829"/>
      <c r="EN159" s="828"/>
      <c r="EO159" s="828">
        <v>3016.56</v>
      </c>
      <c r="EP159" s="828"/>
      <c r="EQ159" s="829"/>
      <c r="ER159" s="829">
        <v>2753.52</v>
      </c>
      <c r="ES159" s="828"/>
      <c r="ET159" s="829"/>
      <c r="EU159" s="829"/>
      <c r="EV159" s="828"/>
      <c r="EW159" s="829"/>
      <c r="EX159" s="828"/>
      <c r="EY159" s="828"/>
      <c r="EZ159" s="831">
        <f t="shared" si="2"/>
        <v>42072.839999999989</v>
      </c>
    </row>
    <row r="160" spans="1:156" x14ac:dyDescent="0.25">
      <c r="A160">
        <v>159</v>
      </c>
      <c r="B160" s="826">
        <v>79199</v>
      </c>
      <c r="C160" s="877"/>
      <c r="D160" s="829"/>
      <c r="E160" s="828"/>
      <c r="F160" s="829"/>
      <c r="G160" s="828"/>
      <c r="H160" s="829"/>
      <c r="I160" s="828"/>
      <c r="J160" s="829"/>
      <c r="K160" s="829"/>
      <c r="L160" s="828"/>
      <c r="M160" s="829"/>
      <c r="N160" s="828"/>
      <c r="O160" s="887"/>
      <c r="P160" s="829"/>
      <c r="Q160" s="828"/>
      <c r="R160" s="828"/>
      <c r="S160" s="828"/>
      <c r="T160" s="829"/>
      <c r="U160" s="828"/>
      <c r="V160" s="829"/>
      <c r="W160" s="829"/>
      <c r="X160" s="828"/>
      <c r="Y160" s="829"/>
      <c r="Z160" s="828"/>
      <c r="AA160" s="828"/>
      <c r="AB160" s="829"/>
      <c r="AC160" s="828"/>
      <c r="AD160" s="828"/>
      <c r="AE160" s="828"/>
      <c r="AF160" s="829"/>
      <c r="AG160" s="918"/>
      <c r="AH160" s="828"/>
      <c r="AI160" s="828"/>
      <c r="AJ160" s="828"/>
      <c r="AK160" s="829"/>
      <c r="AL160" s="829"/>
      <c r="AM160" s="829"/>
      <c r="AN160" s="829"/>
      <c r="AO160" s="828"/>
      <c r="AP160" s="828"/>
      <c r="AQ160" s="828"/>
      <c r="AR160" s="829"/>
      <c r="AS160" s="829"/>
      <c r="AT160" s="829"/>
      <c r="AU160" s="829"/>
      <c r="AV160" s="828"/>
      <c r="AW160" s="829"/>
      <c r="AX160" s="828"/>
      <c r="AY160" s="828"/>
      <c r="AZ160" s="829"/>
      <c r="BA160" s="829"/>
      <c r="BB160" s="829"/>
      <c r="BC160" s="828"/>
      <c r="BD160" s="829"/>
      <c r="BE160" s="828"/>
      <c r="BF160" s="829"/>
      <c r="BG160" s="829"/>
      <c r="BH160" s="829"/>
      <c r="BI160" s="829"/>
      <c r="BJ160" s="828"/>
      <c r="BK160" s="829"/>
      <c r="BL160" s="828"/>
      <c r="BM160" s="828"/>
      <c r="BN160" s="828"/>
      <c r="BO160" s="829"/>
      <c r="BP160" s="829"/>
      <c r="BQ160" s="829"/>
      <c r="BR160" s="828"/>
      <c r="BS160" s="828"/>
      <c r="BT160" s="828"/>
      <c r="BU160" s="828"/>
      <c r="BV160" s="829"/>
      <c r="BW160" s="828"/>
      <c r="BX160" s="828"/>
      <c r="BY160" s="828"/>
      <c r="BZ160" s="828"/>
      <c r="CA160" s="829"/>
      <c r="CB160" s="828"/>
      <c r="CC160" s="829"/>
      <c r="CD160" s="829"/>
      <c r="CE160" s="829"/>
      <c r="CF160" s="828"/>
      <c r="CG160" s="828"/>
      <c r="CH160" s="887"/>
      <c r="CI160" s="829"/>
      <c r="CJ160" s="828"/>
      <c r="CK160" s="829"/>
      <c r="CL160" s="829"/>
      <c r="CM160" s="828"/>
      <c r="CN160" s="829"/>
      <c r="CO160" s="829"/>
      <c r="CP160" s="828"/>
      <c r="CQ160" s="829"/>
      <c r="CR160" s="828"/>
      <c r="CS160" s="829"/>
      <c r="CT160" s="828"/>
      <c r="CU160" s="828"/>
      <c r="CV160" s="829"/>
      <c r="CW160" s="828"/>
      <c r="CX160" s="828"/>
      <c r="CY160" s="828"/>
      <c r="CZ160" s="828"/>
      <c r="DA160" s="828"/>
      <c r="DB160" s="828"/>
      <c r="DC160" s="829"/>
      <c r="DD160" s="828"/>
      <c r="DE160" s="887"/>
      <c r="DF160" s="828"/>
      <c r="DG160" s="829"/>
      <c r="DH160" s="829"/>
      <c r="DI160" s="828"/>
      <c r="DJ160" s="828"/>
      <c r="DK160" s="829"/>
      <c r="DL160" s="829"/>
      <c r="DM160" s="829"/>
      <c r="DN160" s="828"/>
      <c r="DO160" s="829"/>
      <c r="DP160" s="828"/>
      <c r="DQ160" s="829"/>
      <c r="DR160" s="829">
        <v>173624.13</v>
      </c>
      <c r="DS160" s="829"/>
      <c r="DT160" s="829"/>
      <c r="DU160" s="829"/>
      <c r="DV160" s="829"/>
      <c r="DW160" s="829"/>
      <c r="DX160" s="829"/>
      <c r="DY160" s="829"/>
      <c r="DZ160" s="829"/>
      <c r="EA160" s="829"/>
      <c r="EB160" s="829"/>
      <c r="EC160" s="828"/>
      <c r="ED160" s="925"/>
      <c r="EE160" s="829"/>
      <c r="EF160" s="829"/>
      <c r="EG160" s="829"/>
      <c r="EH160" s="829"/>
      <c r="EI160" s="828"/>
      <c r="EJ160" s="828"/>
      <c r="EK160" s="829"/>
      <c r="EL160" s="829"/>
      <c r="EM160" s="829"/>
      <c r="EN160" s="829"/>
      <c r="EO160" s="828"/>
      <c r="EP160" s="829"/>
      <c r="EQ160" s="829">
        <v>49551.67</v>
      </c>
      <c r="ER160" s="829">
        <v>9911.5400000000009</v>
      </c>
      <c r="ES160" s="828"/>
      <c r="ET160" s="829"/>
      <c r="EU160" s="829"/>
      <c r="EV160" s="829"/>
      <c r="EW160" s="829"/>
      <c r="EX160" s="829"/>
      <c r="EY160" s="829"/>
      <c r="EZ160" s="831">
        <f t="shared" si="2"/>
        <v>233087.34</v>
      </c>
    </row>
    <row r="161" spans="1:156" x14ac:dyDescent="0.25">
      <c r="A161">
        <v>160</v>
      </c>
      <c r="B161" s="826">
        <v>91101</v>
      </c>
      <c r="C161" s="877"/>
      <c r="D161" s="829"/>
      <c r="E161" s="829"/>
      <c r="F161" s="828"/>
      <c r="G161" s="829"/>
      <c r="H161" s="829"/>
      <c r="I161" s="829"/>
      <c r="J161" s="828"/>
      <c r="K161" s="829"/>
      <c r="L161" s="829"/>
      <c r="M161" s="829"/>
      <c r="N161" s="829"/>
      <c r="O161" s="829"/>
      <c r="P161" s="829"/>
      <c r="Q161" s="829"/>
      <c r="R161" s="829"/>
      <c r="S161" s="829"/>
      <c r="T161" s="829"/>
      <c r="U161" s="829"/>
      <c r="V161" s="828"/>
      <c r="W161" s="829"/>
      <c r="X161" s="828"/>
      <c r="Y161" s="829"/>
      <c r="Z161" s="829"/>
      <c r="AA161" s="829"/>
      <c r="AB161" s="829"/>
      <c r="AC161" s="829"/>
      <c r="AD161" s="828"/>
      <c r="AE161" s="829"/>
      <c r="AF161" s="829"/>
      <c r="AG161" s="829"/>
      <c r="AH161" s="829"/>
      <c r="AI161" s="829"/>
      <c r="AJ161" s="829"/>
      <c r="AK161" s="829"/>
      <c r="AL161" s="829"/>
      <c r="AM161" s="829"/>
      <c r="AN161" s="828"/>
      <c r="AO161" s="829"/>
      <c r="AP161" s="829"/>
      <c r="AQ161" s="829"/>
      <c r="AR161" s="829"/>
      <c r="AS161" s="829"/>
      <c r="AT161" s="829"/>
      <c r="AU161" s="828"/>
      <c r="AV161" s="828"/>
      <c r="AW161" s="829"/>
      <c r="AX161" s="829"/>
      <c r="AY161" s="829"/>
      <c r="AZ161" s="829"/>
      <c r="BA161" s="829"/>
      <c r="BB161" s="829"/>
      <c r="BC161" s="829"/>
      <c r="BD161" s="829"/>
      <c r="BE161" s="828"/>
      <c r="BF161" s="829"/>
      <c r="BG161" s="829"/>
      <c r="BH161" s="828"/>
      <c r="BI161" s="829"/>
      <c r="BJ161" s="829"/>
      <c r="BK161" s="829"/>
      <c r="BL161" s="829"/>
      <c r="BM161" s="828"/>
      <c r="BN161" s="829"/>
      <c r="BO161" s="829"/>
      <c r="BP161" s="829"/>
      <c r="BQ161" s="828"/>
      <c r="BR161" s="829"/>
      <c r="BS161" s="829"/>
      <c r="BT161" s="829"/>
      <c r="BU161" s="829"/>
      <c r="BV161" s="828"/>
      <c r="BW161" s="829"/>
      <c r="BX161" s="829"/>
      <c r="BY161" s="828"/>
      <c r="BZ161" s="829"/>
      <c r="CA161" s="829"/>
      <c r="CB161" s="829"/>
      <c r="CC161" s="829"/>
      <c r="CD161" s="829"/>
      <c r="CE161" s="829"/>
      <c r="CF161" s="829"/>
      <c r="CG161" s="828"/>
      <c r="CH161" s="829"/>
      <c r="CI161" s="828"/>
      <c r="CJ161" s="829"/>
      <c r="CK161" s="829"/>
      <c r="CL161" s="829"/>
      <c r="CM161" s="829"/>
      <c r="CN161" s="828"/>
      <c r="CO161" s="829"/>
      <c r="CP161" s="829"/>
      <c r="CQ161" s="829"/>
      <c r="CR161" s="829"/>
      <c r="CS161" s="829"/>
      <c r="CT161" s="829"/>
      <c r="CU161" s="829"/>
      <c r="CV161" s="829"/>
      <c r="CW161" s="829"/>
      <c r="CX161" s="829"/>
      <c r="CY161" s="828"/>
      <c r="CZ161" s="829"/>
      <c r="DA161" s="829"/>
      <c r="DB161" s="829"/>
      <c r="DC161" s="828"/>
      <c r="DD161" s="829"/>
      <c r="DE161" s="829"/>
      <c r="DF161" s="829"/>
      <c r="DG161" s="829"/>
      <c r="DH161" s="829"/>
      <c r="DI161" s="829"/>
      <c r="DJ161" s="829"/>
      <c r="DK161" s="829"/>
      <c r="DL161" s="829"/>
      <c r="DM161" s="829"/>
      <c r="DN161" s="829"/>
      <c r="DO161" s="828"/>
      <c r="DP161" s="828"/>
      <c r="DQ161" s="829"/>
      <c r="DR161" s="828"/>
      <c r="DS161" s="828"/>
      <c r="DT161" s="829"/>
      <c r="DU161" s="828"/>
      <c r="DV161" s="828"/>
      <c r="DW161" s="829"/>
      <c r="DX161" s="828"/>
      <c r="DY161" s="828"/>
      <c r="DZ161" s="828"/>
      <c r="EA161" s="828"/>
      <c r="EB161" s="828"/>
      <c r="EC161" s="828">
        <v>-12081566.82</v>
      </c>
      <c r="ED161" s="828"/>
      <c r="EE161" s="829"/>
      <c r="EF161" s="828"/>
      <c r="EG161" s="828"/>
      <c r="EH161" s="829"/>
      <c r="EI161" s="829"/>
      <c r="EJ161" s="829"/>
      <c r="EK161" s="829"/>
      <c r="EL161" s="829"/>
      <c r="EM161" s="828"/>
      <c r="EN161" s="828">
        <v>-47116.959999999999</v>
      </c>
      <c r="EO161" s="829"/>
      <c r="EP161" s="829"/>
      <c r="EQ161" s="829"/>
      <c r="ER161" s="829"/>
      <c r="ES161" s="829"/>
      <c r="ET161" s="829"/>
      <c r="EU161" s="829"/>
      <c r="EV161" s="829"/>
      <c r="EW161" s="829"/>
      <c r="EX161" s="829"/>
      <c r="EY161" s="829"/>
      <c r="EZ161" s="831">
        <f t="shared" si="2"/>
        <v>-12128683.780000001</v>
      </c>
    </row>
    <row r="162" spans="1:156" x14ac:dyDescent="0.25">
      <c r="A162">
        <v>161</v>
      </c>
      <c r="B162" s="826">
        <v>91155</v>
      </c>
      <c r="C162" s="877"/>
      <c r="D162" s="829"/>
      <c r="E162" s="829"/>
      <c r="F162" s="829"/>
      <c r="G162" s="829"/>
      <c r="H162" s="829"/>
      <c r="I162" s="829"/>
      <c r="J162" s="829"/>
      <c r="K162" s="829"/>
      <c r="L162" s="829"/>
      <c r="M162" s="829">
        <v>-550</v>
      </c>
      <c r="N162" s="829"/>
      <c r="O162" s="829">
        <v>-6363</v>
      </c>
      <c r="P162" s="829"/>
      <c r="Q162" s="829">
        <v>-4868.96</v>
      </c>
      <c r="R162" s="829"/>
      <c r="S162" s="829"/>
      <c r="T162" s="829"/>
      <c r="U162" s="829">
        <v>-5800</v>
      </c>
      <c r="V162" s="829">
        <v>-590.58000000000004</v>
      </c>
      <c r="W162" s="829"/>
      <c r="X162" s="829"/>
      <c r="Y162" s="829"/>
      <c r="Z162" s="829"/>
      <c r="AA162" s="829"/>
      <c r="AB162" s="829"/>
      <c r="AC162" s="829">
        <v>-3105</v>
      </c>
      <c r="AD162" s="829"/>
      <c r="AE162" s="829"/>
      <c r="AF162" s="829"/>
      <c r="AG162" s="829"/>
      <c r="AH162" s="829"/>
      <c r="AI162" s="829">
        <v>-1039.33</v>
      </c>
      <c r="AJ162" s="829"/>
      <c r="AK162" s="829"/>
      <c r="AL162" s="829"/>
      <c r="AM162" s="829"/>
      <c r="AN162" s="829"/>
      <c r="AO162" s="829"/>
      <c r="AP162" s="829"/>
      <c r="AQ162" s="829"/>
      <c r="AR162" s="829"/>
      <c r="AS162" s="829">
        <v>-3205</v>
      </c>
      <c r="AT162" s="829"/>
      <c r="AU162" s="829"/>
      <c r="AV162" s="829"/>
      <c r="AW162" s="829"/>
      <c r="AX162" s="829"/>
      <c r="AY162" s="829"/>
      <c r="AZ162" s="829"/>
      <c r="BA162" s="829"/>
      <c r="BB162" s="829"/>
      <c r="BC162" s="829"/>
      <c r="BD162" s="829"/>
      <c r="BE162" s="829"/>
      <c r="BF162" s="829"/>
      <c r="BG162" s="829"/>
      <c r="BH162" s="829"/>
      <c r="BI162" s="829"/>
      <c r="BJ162" s="829">
        <v>-945</v>
      </c>
      <c r="BK162" s="829"/>
      <c r="BL162" s="829"/>
      <c r="BM162" s="829"/>
      <c r="BN162" s="829"/>
      <c r="BO162" s="829"/>
      <c r="BP162" s="829"/>
      <c r="BQ162" s="829"/>
      <c r="BR162" s="829"/>
      <c r="BS162" s="829"/>
      <c r="BT162" s="829"/>
      <c r="BU162" s="829">
        <v>-3056</v>
      </c>
      <c r="BV162" s="829"/>
      <c r="BW162" s="829">
        <v>-797.5</v>
      </c>
      <c r="BX162" s="829"/>
      <c r="BY162" s="829"/>
      <c r="BZ162" s="829"/>
      <c r="CA162" s="829"/>
      <c r="CB162" s="829"/>
      <c r="CC162" s="829"/>
      <c r="CD162" s="829"/>
      <c r="CE162" s="829"/>
      <c r="CF162" s="829"/>
      <c r="CG162" s="829"/>
      <c r="CH162" s="829"/>
      <c r="CI162" s="829">
        <v>-1600</v>
      </c>
      <c r="CJ162" s="829"/>
      <c r="CK162" s="829">
        <v>-3485</v>
      </c>
      <c r="CL162" s="829"/>
      <c r="CM162" s="829"/>
      <c r="CN162" s="829"/>
      <c r="CO162" s="829"/>
      <c r="CP162" s="829">
        <v>-4300</v>
      </c>
      <c r="CQ162" s="829"/>
      <c r="CR162" s="829"/>
      <c r="CS162" s="829"/>
      <c r="CT162" s="829"/>
      <c r="CU162" s="829">
        <v>-350</v>
      </c>
      <c r="CV162" s="829"/>
      <c r="CW162" s="829"/>
      <c r="CX162" s="829">
        <v>10</v>
      </c>
      <c r="CY162" s="829"/>
      <c r="CZ162" s="829"/>
      <c r="DA162" s="829"/>
      <c r="DB162" s="829">
        <v>-1260</v>
      </c>
      <c r="DC162" s="829"/>
      <c r="DD162" s="829"/>
      <c r="DE162" s="829"/>
      <c r="DF162" s="829"/>
      <c r="DG162" s="829"/>
      <c r="DH162" s="829"/>
      <c r="DI162" s="829"/>
      <c r="DJ162" s="829"/>
      <c r="DK162" s="829">
        <v>-1361</v>
      </c>
      <c r="DL162" s="829"/>
      <c r="DM162" s="829"/>
      <c r="DN162" s="829"/>
      <c r="DO162" s="828">
        <v>-372997.5</v>
      </c>
      <c r="DP162" s="829">
        <v>-1520</v>
      </c>
      <c r="DQ162" s="828">
        <v>-4888.3100000000004</v>
      </c>
      <c r="DR162" s="829"/>
      <c r="DS162" s="829">
        <v>-3311</v>
      </c>
      <c r="DT162" s="829">
        <v>-7320</v>
      </c>
      <c r="DU162" s="829"/>
      <c r="DV162" s="829">
        <v>-4240</v>
      </c>
      <c r="DW162" s="829">
        <v>-4150</v>
      </c>
      <c r="DX162" s="829">
        <v>-1189</v>
      </c>
      <c r="DY162" s="829"/>
      <c r="DZ162" s="829"/>
      <c r="EA162" s="829">
        <v>-7680</v>
      </c>
      <c r="EB162" s="829"/>
      <c r="EC162" s="829"/>
      <c r="ED162" s="829"/>
      <c r="EE162" s="829"/>
      <c r="EF162" s="829">
        <v>-550</v>
      </c>
      <c r="EG162" s="829">
        <v>-1950</v>
      </c>
      <c r="EH162" s="829">
        <v>-1000</v>
      </c>
      <c r="EI162" s="829"/>
      <c r="EJ162" s="829"/>
      <c r="EK162" s="829"/>
      <c r="EL162" s="829"/>
      <c r="EM162" s="829"/>
      <c r="EN162" s="829"/>
      <c r="EO162" s="829"/>
      <c r="EP162" s="829"/>
      <c r="EQ162" s="829"/>
      <c r="ER162" s="829"/>
      <c r="ES162" s="829"/>
      <c r="ET162" s="829">
        <v>-2672.04</v>
      </c>
      <c r="EU162" s="829">
        <v>-834.97</v>
      </c>
      <c r="EV162" s="829">
        <v>-4215</v>
      </c>
      <c r="EW162" s="829">
        <v>-2392</v>
      </c>
      <c r="EX162" s="829"/>
      <c r="EY162" s="829"/>
      <c r="EZ162" s="831">
        <f t="shared" si="2"/>
        <v>-463576.18999999994</v>
      </c>
    </row>
    <row r="163" spans="1:156" x14ac:dyDescent="0.25">
      <c r="A163">
        <v>162</v>
      </c>
      <c r="B163" s="826">
        <v>91161</v>
      </c>
      <c r="C163" s="877"/>
      <c r="D163" s="829"/>
      <c r="E163" s="829"/>
      <c r="F163" s="829"/>
      <c r="G163" s="829"/>
      <c r="H163" s="829"/>
      <c r="I163" s="829"/>
      <c r="J163" s="829"/>
      <c r="K163" s="829"/>
      <c r="L163" s="829"/>
      <c r="M163" s="829"/>
      <c r="N163" s="829"/>
      <c r="O163" s="829"/>
      <c r="P163" s="829"/>
      <c r="Q163" s="829"/>
      <c r="R163" s="829"/>
      <c r="S163" s="829"/>
      <c r="T163" s="829"/>
      <c r="U163" s="829"/>
      <c r="V163" s="828"/>
      <c r="W163" s="829"/>
      <c r="X163" s="829"/>
      <c r="Y163" s="829"/>
      <c r="Z163" s="829"/>
      <c r="AA163" s="829"/>
      <c r="AB163" s="829"/>
      <c r="AC163" s="829"/>
      <c r="AD163" s="829"/>
      <c r="AE163" s="887"/>
      <c r="AF163" s="829"/>
      <c r="AG163" s="829"/>
      <c r="AH163" s="829"/>
      <c r="AI163" s="829"/>
      <c r="AJ163" s="829"/>
      <c r="AK163" s="829"/>
      <c r="AL163" s="828"/>
      <c r="AM163" s="828"/>
      <c r="AN163" s="829"/>
      <c r="AO163" s="828"/>
      <c r="AP163" s="828"/>
      <c r="AQ163" s="829"/>
      <c r="AR163" s="829"/>
      <c r="AS163" s="829"/>
      <c r="AT163" s="828"/>
      <c r="AU163" s="829"/>
      <c r="AV163" s="887"/>
      <c r="AW163" s="829"/>
      <c r="AX163" s="829"/>
      <c r="AY163" s="829"/>
      <c r="AZ163" s="829"/>
      <c r="BA163" s="829"/>
      <c r="BB163" s="829"/>
      <c r="BC163" s="829"/>
      <c r="BD163" s="829"/>
      <c r="BE163" s="828"/>
      <c r="BF163" s="829"/>
      <c r="BG163" s="829"/>
      <c r="BH163" s="829"/>
      <c r="BI163" s="829"/>
      <c r="BJ163" s="829"/>
      <c r="BK163" s="829"/>
      <c r="BL163" s="829"/>
      <c r="BM163" s="829"/>
      <c r="BN163" s="828"/>
      <c r="BO163" s="829"/>
      <c r="BP163" s="829"/>
      <c r="BQ163" s="829"/>
      <c r="BR163" s="829"/>
      <c r="BS163" s="829"/>
      <c r="BT163" s="829"/>
      <c r="BU163" s="828"/>
      <c r="BV163" s="828"/>
      <c r="BW163" s="828"/>
      <c r="BX163" s="829"/>
      <c r="BY163" s="829"/>
      <c r="BZ163" s="829"/>
      <c r="CA163" s="829"/>
      <c r="CB163" s="829"/>
      <c r="CC163" s="829"/>
      <c r="CD163" s="829"/>
      <c r="CE163" s="829"/>
      <c r="CF163" s="829"/>
      <c r="CG163" s="829"/>
      <c r="CH163" s="829"/>
      <c r="CI163" s="829"/>
      <c r="CJ163" s="829"/>
      <c r="CK163" s="829"/>
      <c r="CL163" s="829"/>
      <c r="CM163" s="829"/>
      <c r="CN163" s="829"/>
      <c r="CO163" s="829"/>
      <c r="CP163" s="829"/>
      <c r="CQ163" s="829"/>
      <c r="CR163" s="829"/>
      <c r="CS163" s="829"/>
      <c r="CT163" s="829"/>
      <c r="CU163" s="829"/>
      <c r="CV163" s="829"/>
      <c r="CW163" s="829"/>
      <c r="CX163" s="829"/>
      <c r="CY163" s="829"/>
      <c r="CZ163" s="829"/>
      <c r="DA163" s="829"/>
      <c r="DB163" s="829"/>
      <c r="DC163" s="829"/>
      <c r="DD163" s="829"/>
      <c r="DE163" s="829"/>
      <c r="DF163" s="829"/>
      <c r="DG163" s="829"/>
      <c r="DH163" s="829"/>
      <c r="DI163" s="829"/>
      <c r="DJ163" s="829"/>
      <c r="DK163" s="829"/>
      <c r="DL163" s="829"/>
      <c r="DM163" s="829"/>
      <c r="DN163" s="829"/>
      <c r="DO163" s="828"/>
      <c r="DP163" s="828"/>
      <c r="DQ163" s="828"/>
      <c r="DR163" s="829"/>
      <c r="DS163" s="829"/>
      <c r="DT163" s="829"/>
      <c r="DU163" s="829"/>
      <c r="DV163" s="829"/>
      <c r="DW163" s="829"/>
      <c r="DX163" s="829"/>
      <c r="DY163" s="829"/>
      <c r="DZ163" s="829"/>
      <c r="EA163" s="829"/>
      <c r="EB163" s="829"/>
      <c r="EC163" s="829">
        <v>-127060.99</v>
      </c>
      <c r="ED163" s="829"/>
      <c r="EE163" s="829"/>
      <c r="EF163" s="829"/>
      <c r="EG163" s="829"/>
      <c r="EH163" s="829"/>
      <c r="EI163" s="829"/>
      <c r="EJ163" s="829"/>
      <c r="EK163" s="829"/>
      <c r="EL163" s="829"/>
      <c r="EM163" s="829"/>
      <c r="EN163" s="829">
        <v>-18561809.93</v>
      </c>
      <c r="EO163" s="829">
        <v>-350000</v>
      </c>
      <c r="EP163" s="829"/>
      <c r="EQ163" s="829"/>
      <c r="ER163" s="829">
        <v>-540000</v>
      </c>
      <c r="ES163" s="829"/>
      <c r="ET163" s="829"/>
      <c r="EU163" s="829"/>
      <c r="EV163" s="829"/>
      <c r="EW163" s="829"/>
      <c r="EX163" s="829"/>
      <c r="EY163" s="829"/>
      <c r="EZ163" s="831">
        <f t="shared" si="2"/>
        <v>-19578870.919999998</v>
      </c>
    </row>
    <row r="164" spans="1:156" x14ac:dyDescent="0.25">
      <c r="A164">
        <v>163</v>
      </c>
      <c r="B164" s="826">
        <v>91162</v>
      </c>
      <c r="C164" s="877"/>
      <c r="D164" s="829"/>
      <c r="E164" s="829"/>
      <c r="F164" s="829"/>
      <c r="G164" s="829"/>
      <c r="H164" s="829"/>
      <c r="I164" s="829"/>
      <c r="J164" s="829"/>
      <c r="K164" s="829"/>
      <c r="L164" s="829"/>
      <c r="M164" s="829"/>
      <c r="N164" s="829"/>
      <c r="O164" s="829"/>
      <c r="P164" s="829"/>
      <c r="Q164" s="829"/>
      <c r="R164" s="829"/>
      <c r="S164" s="829"/>
      <c r="T164" s="829"/>
      <c r="U164" s="829"/>
      <c r="V164" s="829"/>
      <c r="W164" s="829"/>
      <c r="X164" s="829"/>
      <c r="Y164" s="829"/>
      <c r="Z164" s="829"/>
      <c r="AA164" s="829"/>
      <c r="AB164" s="829"/>
      <c r="AC164" s="829"/>
      <c r="AD164" s="829"/>
      <c r="AE164" s="829"/>
      <c r="AF164" s="829"/>
      <c r="AG164" s="829"/>
      <c r="AH164" s="829"/>
      <c r="AI164" s="829"/>
      <c r="AJ164" s="829"/>
      <c r="AK164" s="829"/>
      <c r="AL164" s="829"/>
      <c r="AM164" s="829"/>
      <c r="AN164" s="829"/>
      <c r="AO164" s="829"/>
      <c r="AP164" s="829"/>
      <c r="AQ164" s="829"/>
      <c r="AR164" s="829"/>
      <c r="AS164" s="829"/>
      <c r="AT164" s="829"/>
      <c r="AU164" s="829"/>
      <c r="AV164" s="829"/>
      <c r="AW164" s="829"/>
      <c r="AX164" s="829"/>
      <c r="AY164" s="829"/>
      <c r="AZ164" s="829"/>
      <c r="BA164" s="829"/>
      <c r="BB164" s="829"/>
      <c r="BC164" s="829"/>
      <c r="BD164" s="829"/>
      <c r="BE164" s="829"/>
      <c r="BF164" s="829"/>
      <c r="BG164" s="829"/>
      <c r="BH164" s="829"/>
      <c r="BI164" s="829"/>
      <c r="BJ164" s="829"/>
      <c r="BK164" s="829"/>
      <c r="BL164" s="829"/>
      <c r="BM164" s="829"/>
      <c r="BN164" s="829"/>
      <c r="BO164" s="829"/>
      <c r="BP164" s="829"/>
      <c r="BQ164" s="829"/>
      <c r="BR164" s="829"/>
      <c r="BS164" s="829"/>
      <c r="BT164" s="829"/>
      <c r="BU164" s="829"/>
      <c r="BV164" s="829"/>
      <c r="BW164" s="829"/>
      <c r="BX164" s="829"/>
      <c r="BY164" s="828"/>
      <c r="BZ164" s="829"/>
      <c r="CA164" s="829"/>
      <c r="CB164" s="829"/>
      <c r="CC164" s="829"/>
      <c r="CD164" s="829"/>
      <c r="CE164" s="828"/>
      <c r="CF164" s="829"/>
      <c r="CG164" s="829"/>
      <c r="CH164" s="829"/>
      <c r="CI164" s="829"/>
      <c r="CJ164" s="829"/>
      <c r="CK164" s="829"/>
      <c r="CL164" s="829"/>
      <c r="CM164" s="829"/>
      <c r="CN164" s="829"/>
      <c r="CO164" s="829"/>
      <c r="CP164" s="829"/>
      <c r="CQ164" s="829"/>
      <c r="CR164" s="829"/>
      <c r="CS164" s="829"/>
      <c r="CT164" s="829"/>
      <c r="CU164" s="828"/>
      <c r="CV164" s="829"/>
      <c r="CW164" s="829"/>
      <c r="CX164" s="829"/>
      <c r="CY164" s="829"/>
      <c r="CZ164" s="829"/>
      <c r="DA164" s="829"/>
      <c r="DB164" s="829"/>
      <c r="DC164" s="829"/>
      <c r="DD164" s="829"/>
      <c r="DE164" s="829"/>
      <c r="DF164" s="829"/>
      <c r="DG164" s="829"/>
      <c r="DH164" s="829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  <c r="DZ164" s="829"/>
      <c r="EA164" s="829"/>
      <c r="EB164" s="829"/>
      <c r="EC164" s="829">
        <v>-72257699</v>
      </c>
      <c r="ED164" s="829"/>
      <c r="EE164" s="829"/>
      <c r="EF164" s="829"/>
      <c r="EG164" s="829"/>
      <c r="EH164" s="829"/>
      <c r="EI164" s="829"/>
      <c r="EJ164" s="829"/>
      <c r="EK164" s="829"/>
      <c r="EL164" s="829"/>
      <c r="EM164" s="829"/>
      <c r="EN164" s="829"/>
      <c r="EO164" s="829"/>
      <c r="EP164" s="829"/>
      <c r="EQ164" s="829"/>
      <c r="ER164" s="829"/>
      <c r="ES164" s="829"/>
      <c r="ET164" s="829"/>
      <c r="EU164" s="829"/>
      <c r="EV164" s="829"/>
      <c r="EW164" s="829"/>
      <c r="EX164" s="829"/>
      <c r="EY164" s="829"/>
      <c r="EZ164" s="831">
        <f t="shared" si="2"/>
        <v>-72257699</v>
      </c>
    </row>
    <row r="165" spans="1:156" x14ac:dyDescent="0.25">
      <c r="A165">
        <v>164</v>
      </c>
      <c r="B165" s="826">
        <v>91168</v>
      </c>
      <c r="C165" s="877"/>
      <c r="D165" s="829"/>
      <c r="E165" s="829"/>
      <c r="F165" s="829"/>
      <c r="G165" s="829"/>
      <c r="H165" s="829"/>
      <c r="I165" s="829"/>
      <c r="J165" s="828"/>
      <c r="K165" s="829"/>
      <c r="L165" s="829"/>
      <c r="M165" s="829"/>
      <c r="N165" s="829"/>
      <c r="O165" s="829"/>
      <c r="P165" s="829"/>
      <c r="Q165" s="829"/>
      <c r="R165" s="829">
        <v>-788.05</v>
      </c>
      <c r="S165" s="829"/>
      <c r="T165" s="829"/>
      <c r="U165" s="829"/>
      <c r="V165" s="829"/>
      <c r="W165" s="829"/>
      <c r="X165" s="829"/>
      <c r="Y165" s="829"/>
      <c r="Z165" s="829"/>
      <c r="AA165" s="829"/>
      <c r="AB165" s="829">
        <v>-788.05</v>
      </c>
      <c r="AC165" s="829"/>
      <c r="AD165" s="829"/>
      <c r="AE165" s="829"/>
      <c r="AF165" s="829"/>
      <c r="AG165" s="829"/>
      <c r="AH165" s="829"/>
      <c r="AI165" s="829"/>
      <c r="AJ165" s="829"/>
      <c r="AK165" s="829"/>
      <c r="AL165" s="829"/>
      <c r="AM165" s="829"/>
      <c r="AN165" s="829"/>
      <c r="AO165" s="829"/>
      <c r="AP165" s="829">
        <v>0</v>
      </c>
      <c r="AQ165" s="829"/>
      <c r="AR165" s="829"/>
      <c r="AS165" s="829"/>
      <c r="AT165" s="829"/>
      <c r="AU165" s="829"/>
      <c r="AV165" s="829"/>
      <c r="AW165" s="829"/>
      <c r="AX165" s="829"/>
      <c r="AY165" s="829">
        <v>-3976.1</v>
      </c>
      <c r="AZ165" s="829"/>
      <c r="BA165" s="829"/>
      <c r="BB165" s="829"/>
      <c r="BC165" s="829"/>
      <c r="BD165" s="829"/>
      <c r="BE165" s="829"/>
      <c r="BF165" s="829"/>
      <c r="BG165" s="829"/>
      <c r="BH165" s="829"/>
      <c r="BI165" s="829"/>
      <c r="BJ165" s="829"/>
      <c r="BK165" s="829"/>
      <c r="BL165" s="829"/>
      <c r="BM165" s="829"/>
      <c r="BN165" s="829"/>
      <c r="BO165" s="829"/>
      <c r="BP165" s="829"/>
      <c r="BQ165" s="829"/>
      <c r="BR165" s="829"/>
      <c r="BS165" s="829"/>
      <c r="BT165" s="829"/>
      <c r="BU165" s="829"/>
      <c r="BV165" s="829"/>
      <c r="BW165" s="829"/>
      <c r="BX165" s="829"/>
      <c r="BY165" s="829"/>
      <c r="BZ165" s="829"/>
      <c r="CA165" s="829"/>
      <c r="CB165" s="829"/>
      <c r="CC165" s="829"/>
      <c r="CD165" s="829"/>
      <c r="CE165" s="829"/>
      <c r="CF165" s="829"/>
      <c r="CG165" s="829"/>
      <c r="CH165" s="829"/>
      <c r="CI165" s="828"/>
      <c r="CJ165" s="829"/>
      <c r="CK165" s="887"/>
      <c r="CL165" s="829"/>
      <c r="CM165" s="829"/>
      <c r="CN165" s="829"/>
      <c r="CO165" s="829"/>
      <c r="CP165" s="829"/>
      <c r="CQ165" s="829"/>
      <c r="CR165" s="829"/>
      <c r="CS165" s="829"/>
      <c r="CT165" s="829"/>
      <c r="CU165" s="829"/>
      <c r="CV165" s="829"/>
      <c r="CW165" s="829"/>
      <c r="CX165" s="829"/>
      <c r="CY165" s="829"/>
      <c r="CZ165" s="828"/>
      <c r="DA165" s="829"/>
      <c r="DB165" s="829"/>
      <c r="DC165" s="829"/>
      <c r="DD165" s="829"/>
      <c r="DE165" s="829"/>
      <c r="DF165" s="829"/>
      <c r="DG165" s="829"/>
      <c r="DH165" s="829"/>
      <c r="DI165" s="829"/>
      <c r="DJ165" s="829"/>
      <c r="DK165" s="829"/>
      <c r="DL165" s="829"/>
      <c r="DM165" s="829"/>
      <c r="DN165" s="829"/>
      <c r="DO165" s="828"/>
      <c r="DP165" s="828"/>
      <c r="DQ165" s="828"/>
      <c r="DR165" s="828"/>
      <c r="DS165" s="828"/>
      <c r="DT165" s="829"/>
      <c r="DU165" s="828"/>
      <c r="DV165" s="828"/>
      <c r="DW165" s="828"/>
      <c r="DX165" s="828"/>
      <c r="DY165" s="828"/>
      <c r="DZ165" s="828"/>
      <c r="EA165" s="828"/>
      <c r="EB165" s="829"/>
      <c r="EC165" s="828"/>
      <c r="ED165" s="829"/>
      <c r="EE165" s="829"/>
      <c r="EF165" s="828"/>
      <c r="EG165" s="828"/>
      <c r="EH165" s="828"/>
      <c r="EI165" s="829"/>
      <c r="EJ165" s="829"/>
      <c r="EK165" s="828"/>
      <c r="EL165" s="829"/>
      <c r="EM165" s="829"/>
      <c r="EN165" s="828"/>
      <c r="EO165" s="828"/>
      <c r="EP165" s="828"/>
      <c r="EQ165" s="829"/>
      <c r="ER165" s="829"/>
      <c r="ES165" s="828"/>
      <c r="ET165" s="829">
        <v>-14625</v>
      </c>
      <c r="EU165" s="829"/>
      <c r="EV165" s="829"/>
      <c r="EW165" s="828"/>
      <c r="EX165" s="829"/>
      <c r="EY165" s="828"/>
      <c r="EZ165" s="831">
        <f t="shared" si="2"/>
        <v>-20177.2</v>
      </c>
    </row>
    <row r="166" spans="1:156" x14ac:dyDescent="0.25">
      <c r="A166">
        <v>165</v>
      </c>
      <c r="B166" s="826">
        <v>91169</v>
      </c>
      <c r="C166" s="877"/>
      <c r="D166" s="829"/>
      <c r="E166" s="829"/>
      <c r="F166" s="829">
        <v>0</v>
      </c>
      <c r="G166" s="829"/>
      <c r="H166" s="829">
        <v>-8600</v>
      </c>
      <c r="I166" s="829">
        <v>-3600</v>
      </c>
      <c r="J166" s="829"/>
      <c r="K166" s="829"/>
      <c r="L166" s="829">
        <v>-788.05</v>
      </c>
      <c r="M166" s="829">
        <v>-788.05</v>
      </c>
      <c r="N166" s="829"/>
      <c r="O166" s="829">
        <v>-788.05</v>
      </c>
      <c r="P166" s="829">
        <v>-1576.1</v>
      </c>
      <c r="Q166" s="829"/>
      <c r="R166" s="829"/>
      <c r="S166" s="829">
        <v>-1576.1</v>
      </c>
      <c r="T166" s="829"/>
      <c r="U166" s="829"/>
      <c r="V166" s="829">
        <v>-2428.0500000000002</v>
      </c>
      <c r="W166" s="829">
        <v>-1988.05</v>
      </c>
      <c r="X166" s="829">
        <v>-3188.05</v>
      </c>
      <c r="Y166" s="829">
        <v>-5293.31</v>
      </c>
      <c r="Z166" s="829"/>
      <c r="AA166" s="829"/>
      <c r="AB166" s="829"/>
      <c r="AC166" s="829"/>
      <c r="AD166" s="829">
        <v>-788.05</v>
      </c>
      <c r="AE166" s="829">
        <v>-1200</v>
      </c>
      <c r="AF166" s="829"/>
      <c r="AG166" s="829">
        <v>-1576.1</v>
      </c>
      <c r="AH166" s="829"/>
      <c r="AI166" s="829">
        <v>-1200</v>
      </c>
      <c r="AJ166" s="829">
        <v>-1988.05</v>
      </c>
      <c r="AK166" s="829">
        <v>-1576.1</v>
      </c>
      <c r="AL166" s="829">
        <v>-5964.15</v>
      </c>
      <c r="AM166" s="829"/>
      <c r="AN166" s="829">
        <v>-2400</v>
      </c>
      <c r="AO166" s="829">
        <v>-1200</v>
      </c>
      <c r="AP166" s="829">
        <v>-788.05</v>
      </c>
      <c r="AQ166" s="829">
        <v>-3188.05</v>
      </c>
      <c r="AR166" s="829">
        <v>-1576.1</v>
      </c>
      <c r="AS166" s="829"/>
      <c r="AT166" s="829"/>
      <c r="AU166" s="829">
        <v>-3564.15</v>
      </c>
      <c r="AV166" s="829">
        <v>-1576.1</v>
      </c>
      <c r="AW166" s="829"/>
      <c r="AX166" s="829">
        <v>-1576.1</v>
      </c>
      <c r="AY166" s="829">
        <v>0</v>
      </c>
      <c r="AZ166" s="829"/>
      <c r="BA166" s="829">
        <v>-788.05</v>
      </c>
      <c r="BB166" s="829">
        <v>-1988.05</v>
      </c>
      <c r="BC166" s="829">
        <v>-5964.15</v>
      </c>
      <c r="BD166" s="829">
        <v>-788.05</v>
      </c>
      <c r="BE166" s="829">
        <v>-1200</v>
      </c>
      <c r="BF166" s="829"/>
      <c r="BG166" s="829">
        <v>-1576.1</v>
      </c>
      <c r="BH166" s="829">
        <v>-788.05</v>
      </c>
      <c r="BI166" s="829"/>
      <c r="BJ166" s="829">
        <v>-788.05</v>
      </c>
      <c r="BK166" s="829">
        <v>-6988.05</v>
      </c>
      <c r="BL166" s="829">
        <v>-1988.05</v>
      </c>
      <c r="BM166" s="829"/>
      <c r="BN166" s="829"/>
      <c r="BO166" s="829">
        <v>-3940.25</v>
      </c>
      <c r="BP166" s="829"/>
      <c r="BQ166" s="829"/>
      <c r="BR166" s="829">
        <v>-5204.8599999999997</v>
      </c>
      <c r="BS166" s="829">
        <v>0</v>
      </c>
      <c r="BT166" s="829"/>
      <c r="BU166" s="829"/>
      <c r="BV166" s="829">
        <v>-2400</v>
      </c>
      <c r="BW166" s="829">
        <v>-3976.1</v>
      </c>
      <c r="BX166" s="829">
        <v>-1576.1</v>
      </c>
      <c r="BY166" s="829">
        <v>-788.05</v>
      </c>
      <c r="BZ166" s="829">
        <v>-5788.05</v>
      </c>
      <c r="CA166" s="829">
        <v>-788.05</v>
      </c>
      <c r="CB166" s="829"/>
      <c r="CC166" s="829">
        <v>-788.05</v>
      </c>
      <c r="CD166" s="829"/>
      <c r="CE166" s="829"/>
      <c r="CF166" s="829">
        <v>-20868.05</v>
      </c>
      <c r="CG166" s="829"/>
      <c r="CH166" s="829">
        <v>-1988.05</v>
      </c>
      <c r="CI166" s="829">
        <v>-1120</v>
      </c>
      <c r="CJ166" s="829">
        <v>-788.05</v>
      </c>
      <c r="CK166" s="829"/>
      <c r="CL166" s="829"/>
      <c r="CM166" s="829">
        <v>-1200</v>
      </c>
      <c r="CN166" s="829"/>
      <c r="CO166" s="829"/>
      <c r="CP166" s="829">
        <v>-2400</v>
      </c>
      <c r="CQ166" s="829">
        <v>-661.5</v>
      </c>
      <c r="CR166" s="829">
        <v>-2400</v>
      </c>
      <c r="CS166" s="829">
        <v>-788</v>
      </c>
      <c r="CT166" s="829"/>
      <c r="CU166" s="829">
        <v>-1988.05</v>
      </c>
      <c r="CV166" s="829"/>
      <c r="CW166" s="829"/>
      <c r="CX166" s="829">
        <v>-788.05</v>
      </c>
      <c r="CY166" s="829"/>
      <c r="CZ166" s="829"/>
      <c r="DA166" s="829">
        <v>-4800</v>
      </c>
      <c r="DB166" s="829"/>
      <c r="DC166" s="829">
        <v>-788.05</v>
      </c>
      <c r="DD166" s="829"/>
      <c r="DE166" s="829">
        <v>-1988.05</v>
      </c>
      <c r="DF166" s="829"/>
      <c r="DG166" s="829"/>
      <c r="DH166" s="829">
        <v>-788.05</v>
      </c>
      <c r="DI166" s="829"/>
      <c r="DJ166" s="829">
        <v>-788.05</v>
      </c>
      <c r="DK166" s="829">
        <v>-1200</v>
      </c>
      <c r="DL166" s="829"/>
      <c r="DM166" s="829"/>
      <c r="DN166" s="829"/>
      <c r="DO166" s="829">
        <v>-4800</v>
      </c>
      <c r="DP166" s="829">
        <v>-12832.2</v>
      </c>
      <c r="DQ166" s="829">
        <v>-1200</v>
      </c>
      <c r="DR166" s="829"/>
      <c r="DS166" s="829">
        <v>-12304.4</v>
      </c>
      <c r="DT166" s="828">
        <v>-7092.45</v>
      </c>
      <c r="DU166" s="829">
        <v>-5552.2</v>
      </c>
      <c r="DV166" s="829">
        <v>-9940.25</v>
      </c>
      <c r="DW166" s="829">
        <v>-2364.15</v>
      </c>
      <c r="DX166" s="829">
        <v>-10692.45</v>
      </c>
      <c r="DY166" s="829">
        <v>-1576.1</v>
      </c>
      <c r="DZ166" s="829"/>
      <c r="EA166" s="829">
        <v>-7504.4</v>
      </c>
      <c r="EB166" s="829"/>
      <c r="EC166" s="829"/>
      <c r="ED166" s="829"/>
      <c r="EE166" s="829">
        <v>-3564.15</v>
      </c>
      <c r="EF166" s="829">
        <v>-33367</v>
      </c>
      <c r="EG166" s="829"/>
      <c r="EH166" s="829">
        <v>-1576.1</v>
      </c>
      <c r="EI166" s="829"/>
      <c r="EJ166" s="829"/>
      <c r="EK166" s="829"/>
      <c r="EL166" s="829">
        <v>-3564.15</v>
      </c>
      <c r="EM166" s="828"/>
      <c r="EN166" s="828"/>
      <c r="EO166" s="829"/>
      <c r="EP166" s="829">
        <v>-788.05</v>
      </c>
      <c r="EQ166" s="829"/>
      <c r="ER166" s="828"/>
      <c r="ES166" s="829"/>
      <c r="ET166" s="829">
        <v>-788.05</v>
      </c>
      <c r="EU166" s="828">
        <v>-3152.2</v>
      </c>
      <c r="EV166" s="829">
        <v>-788.05</v>
      </c>
      <c r="EW166" s="829"/>
      <c r="EX166" s="829">
        <v>-36638.050000000003</v>
      </c>
      <c r="EY166" s="829"/>
      <c r="EZ166" s="831">
        <f t="shared" si="2"/>
        <v>-314307.26999999996</v>
      </c>
    </row>
    <row r="167" spans="1:156" x14ac:dyDescent="0.25">
      <c r="A167">
        <v>166</v>
      </c>
      <c r="B167" s="826">
        <v>91170</v>
      </c>
      <c r="C167" s="877"/>
      <c r="D167" s="829"/>
      <c r="E167" s="829"/>
      <c r="F167" s="829"/>
      <c r="G167" s="887"/>
      <c r="H167" s="829"/>
      <c r="I167" s="829">
        <v>-350</v>
      </c>
      <c r="J167" s="829"/>
      <c r="K167" s="829"/>
      <c r="L167" s="829"/>
      <c r="M167" s="829"/>
      <c r="N167" s="829"/>
      <c r="O167" s="829">
        <v>-3325</v>
      </c>
      <c r="P167" s="829">
        <v>-4800</v>
      </c>
      <c r="Q167" s="829"/>
      <c r="R167" s="829"/>
      <c r="S167" s="829">
        <v>-6617.4</v>
      </c>
      <c r="T167" s="829"/>
      <c r="U167" s="829">
        <v>-4030</v>
      </c>
      <c r="V167" s="829">
        <v>-45905.19</v>
      </c>
      <c r="W167" s="829"/>
      <c r="X167" s="829"/>
      <c r="Y167" s="829">
        <v>-500</v>
      </c>
      <c r="Z167" s="829"/>
      <c r="AA167" s="829">
        <v>-31698</v>
      </c>
      <c r="AB167" s="829">
        <v>-9362.68</v>
      </c>
      <c r="AC167" s="829"/>
      <c r="AD167" s="829"/>
      <c r="AE167" s="829">
        <v>-8675</v>
      </c>
      <c r="AF167" s="829"/>
      <c r="AG167" s="828">
        <v>-2000</v>
      </c>
      <c r="AH167" s="829">
        <v>-8065.8</v>
      </c>
      <c r="AI167" s="829">
        <v>-1000</v>
      </c>
      <c r="AJ167" s="829"/>
      <c r="AK167" s="829">
        <v>-13501</v>
      </c>
      <c r="AL167" s="829"/>
      <c r="AM167" s="829">
        <v>0</v>
      </c>
      <c r="AN167" s="829"/>
      <c r="AO167" s="829"/>
      <c r="AP167" s="829">
        <v>-2964.48</v>
      </c>
      <c r="AQ167" s="829">
        <v>0</v>
      </c>
      <c r="AR167" s="829">
        <v>-12200</v>
      </c>
      <c r="AS167" s="829"/>
      <c r="AT167" s="829">
        <v>-8214.94</v>
      </c>
      <c r="AU167" s="829"/>
      <c r="AV167" s="829"/>
      <c r="AW167" s="829">
        <v>-2183.98</v>
      </c>
      <c r="AX167" s="829">
        <v>-1000</v>
      </c>
      <c r="AY167" s="829"/>
      <c r="AZ167" s="829"/>
      <c r="BA167" s="829">
        <v>-1400</v>
      </c>
      <c r="BB167" s="829"/>
      <c r="BC167" s="829"/>
      <c r="BD167" s="829">
        <v>-900</v>
      </c>
      <c r="BE167" s="829"/>
      <c r="BF167" s="829">
        <v>0</v>
      </c>
      <c r="BG167" s="829"/>
      <c r="BH167" s="829">
        <v>0</v>
      </c>
      <c r="BI167" s="829"/>
      <c r="BJ167" s="829"/>
      <c r="BK167" s="829">
        <v>-8549.89</v>
      </c>
      <c r="BL167" s="829"/>
      <c r="BM167" s="829">
        <v>-820</v>
      </c>
      <c r="BN167" s="829"/>
      <c r="BO167" s="829">
        <v>-1459.84</v>
      </c>
      <c r="BP167" s="829">
        <v>-2020</v>
      </c>
      <c r="BQ167" s="829">
        <v>-51604.53</v>
      </c>
      <c r="BR167" s="829">
        <v>-700</v>
      </c>
      <c r="BS167" s="829">
        <v>-2450</v>
      </c>
      <c r="BT167" s="829">
        <v>-20096.060000000001</v>
      </c>
      <c r="BU167" s="829">
        <v>-1500</v>
      </c>
      <c r="BV167" s="829">
        <v>-2100</v>
      </c>
      <c r="BW167" s="829">
        <v>-26825</v>
      </c>
      <c r="BX167" s="829"/>
      <c r="BY167" s="829">
        <v>-82857.88</v>
      </c>
      <c r="BZ167" s="829">
        <v>-3860</v>
      </c>
      <c r="CA167" s="829"/>
      <c r="CB167" s="829">
        <v>-4228.04</v>
      </c>
      <c r="CC167" s="829"/>
      <c r="CD167" s="829"/>
      <c r="CE167" s="829">
        <v>-5982.5</v>
      </c>
      <c r="CF167" s="829">
        <v>0</v>
      </c>
      <c r="CG167" s="829">
        <v>-1700</v>
      </c>
      <c r="CH167" s="829">
        <v>-14142.22</v>
      </c>
      <c r="CI167" s="829">
        <v>-700</v>
      </c>
      <c r="CJ167" s="829">
        <v>-700</v>
      </c>
      <c r="CK167" s="829">
        <v>0</v>
      </c>
      <c r="CL167" s="829"/>
      <c r="CM167" s="829"/>
      <c r="CN167" s="829"/>
      <c r="CO167" s="829"/>
      <c r="CP167" s="829">
        <v>-1670</v>
      </c>
      <c r="CQ167" s="829"/>
      <c r="CR167" s="829">
        <v>-7370</v>
      </c>
      <c r="CS167" s="829">
        <v>-6028.71</v>
      </c>
      <c r="CT167" s="829"/>
      <c r="CU167" s="829">
        <v>-36500</v>
      </c>
      <c r="CV167" s="829">
        <v>0</v>
      </c>
      <c r="CW167" s="829">
        <v>-6610.75</v>
      </c>
      <c r="CX167" s="829"/>
      <c r="CY167" s="829">
        <v>1504</v>
      </c>
      <c r="CZ167" s="829">
        <v>-2693.08</v>
      </c>
      <c r="DA167" s="829">
        <v>19241.849999999999</v>
      </c>
      <c r="DB167" s="829">
        <v>-700</v>
      </c>
      <c r="DC167" s="829">
        <v>-396</v>
      </c>
      <c r="DD167" s="829">
        <v>-21222</v>
      </c>
      <c r="DE167" s="829"/>
      <c r="DF167" s="829">
        <v>-3600</v>
      </c>
      <c r="DG167" s="829"/>
      <c r="DH167" s="829"/>
      <c r="DI167" s="829"/>
      <c r="DJ167" s="829">
        <v>-700</v>
      </c>
      <c r="DK167" s="829"/>
      <c r="DL167" s="829">
        <v>-14656.61</v>
      </c>
      <c r="DM167" s="829">
        <v>-700</v>
      </c>
      <c r="DN167" s="829"/>
      <c r="DO167" s="829"/>
      <c r="DP167" s="829"/>
      <c r="DQ167" s="829"/>
      <c r="DR167" s="829"/>
      <c r="DS167" s="829"/>
      <c r="DT167" s="828"/>
      <c r="DU167" s="829"/>
      <c r="DV167" s="829"/>
      <c r="DW167" s="829">
        <v>-26800</v>
      </c>
      <c r="DX167" s="829"/>
      <c r="DY167" s="829"/>
      <c r="DZ167" s="829">
        <v>-687099</v>
      </c>
      <c r="EA167" s="829">
        <v>0</v>
      </c>
      <c r="EB167" s="829"/>
      <c r="EC167" s="829"/>
      <c r="ED167" s="829">
        <v>-84146.83</v>
      </c>
      <c r="EE167" s="829"/>
      <c r="EF167" s="828">
        <v>-33367</v>
      </c>
      <c r="EG167" s="829"/>
      <c r="EH167" s="829">
        <v>-21709.79</v>
      </c>
      <c r="EI167" s="829">
        <v>-3735</v>
      </c>
      <c r="EJ167" s="829"/>
      <c r="EK167" s="829"/>
      <c r="EL167" s="829">
        <v>-5000</v>
      </c>
      <c r="EM167" s="829">
        <v>-6381</v>
      </c>
      <c r="EN167" s="829"/>
      <c r="EO167" s="829"/>
      <c r="EP167" s="829">
        <v>-8834</v>
      </c>
      <c r="EQ167" s="829"/>
      <c r="ER167" s="829"/>
      <c r="ES167" s="829"/>
      <c r="ET167" s="828"/>
      <c r="EU167" s="828"/>
      <c r="EV167" s="829">
        <v>-67292.399999999994</v>
      </c>
      <c r="EW167" s="829">
        <v>-16750</v>
      </c>
      <c r="EX167" s="829">
        <v>-1970</v>
      </c>
      <c r="EY167" s="829"/>
      <c r="EZ167" s="831">
        <f t="shared" si="2"/>
        <v>-1446175.75</v>
      </c>
    </row>
    <row r="168" spans="1:156" x14ac:dyDescent="0.25">
      <c r="A168">
        <v>167</v>
      </c>
      <c r="B168" s="826">
        <v>94499</v>
      </c>
      <c r="C168" s="877">
        <v>92499</v>
      </c>
      <c r="D168" s="829"/>
      <c r="E168" s="829"/>
      <c r="F168" s="829"/>
      <c r="G168" s="829"/>
      <c r="H168" s="829"/>
      <c r="I168" s="828"/>
      <c r="J168" s="829"/>
      <c r="K168" s="829"/>
      <c r="L168" s="829"/>
      <c r="M168" s="829"/>
      <c r="N168" s="829"/>
      <c r="O168" s="828"/>
      <c r="P168" s="829"/>
      <c r="Q168" s="828"/>
      <c r="R168" s="828"/>
      <c r="S168" s="829"/>
      <c r="T168" s="829"/>
      <c r="U168" s="829"/>
      <c r="V168" s="828"/>
      <c r="W168" s="829"/>
      <c r="X168" s="829"/>
      <c r="Y168" s="829"/>
      <c r="Z168" s="829"/>
      <c r="AA168" s="829"/>
      <c r="AB168" s="829"/>
      <c r="AC168" s="829"/>
      <c r="AD168" s="887"/>
      <c r="AE168" s="829"/>
      <c r="AF168" s="829"/>
      <c r="AG168" s="829"/>
      <c r="AH168" s="829"/>
      <c r="AI168" s="828"/>
      <c r="AJ168" s="829"/>
      <c r="AK168" s="829"/>
      <c r="AL168" s="828"/>
      <c r="AM168" s="828"/>
      <c r="AN168" s="829"/>
      <c r="AO168" s="829"/>
      <c r="AP168" s="829"/>
      <c r="AQ168" s="829"/>
      <c r="AR168" s="829">
        <v>-2</v>
      </c>
      <c r="AS168" s="828"/>
      <c r="AT168" s="829"/>
      <c r="AU168" s="829"/>
      <c r="AV168" s="829"/>
      <c r="AW168" s="829"/>
      <c r="AX168" s="829"/>
      <c r="AY168" s="829"/>
      <c r="AZ168" s="829"/>
      <c r="BA168" s="829"/>
      <c r="BB168" s="829"/>
      <c r="BC168" s="829"/>
      <c r="BD168" s="829"/>
      <c r="BE168" s="828"/>
      <c r="BF168" s="829"/>
      <c r="BG168" s="829"/>
      <c r="BH168" s="829"/>
      <c r="BI168" s="829"/>
      <c r="BJ168" s="829"/>
      <c r="BK168" s="829"/>
      <c r="BL168" s="829"/>
      <c r="BM168" s="829"/>
      <c r="BN168" s="829"/>
      <c r="BO168" s="829"/>
      <c r="BP168" s="829"/>
      <c r="BQ168" s="829"/>
      <c r="BR168" s="829"/>
      <c r="BS168" s="829"/>
      <c r="BT168" s="829"/>
      <c r="BU168" s="828"/>
      <c r="BV168" s="829"/>
      <c r="BW168" s="828"/>
      <c r="BX168" s="829"/>
      <c r="BY168" s="829"/>
      <c r="BZ168" s="887"/>
      <c r="CA168" s="829"/>
      <c r="CB168" s="829"/>
      <c r="CC168" s="829"/>
      <c r="CD168" s="829"/>
      <c r="CE168" s="829"/>
      <c r="CF168" s="829"/>
      <c r="CG168" s="829"/>
      <c r="CH168" s="829"/>
      <c r="CI168" s="829"/>
      <c r="CJ168" s="829"/>
      <c r="CK168" s="828"/>
      <c r="CL168" s="829"/>
      <c r="CM168" s="829"/>
      <c r="CN168" s="829"/>
      <c r="CO168" s="829"/>
      <c r="CP168" s="829"/>
      <c r="CQ168" s="829"/>
      <c r="CR168" s="829"/>
      <c r="CS168" s="829"/>
      <c r="CT168" s="829"/>
      <c r="CU168" s="828"/>
      <c r="CV168" s="828"/>
      <c r="CW168" s="829"/>
      <c r="CX168" s="828"/>
      <c r="CY168" s="829"/>
      <c r="CZ168" s="828"/>
      <c r="DA168" s="829"/>
      <c r="DB168" s="829"/>
      <c r="DC168" s="829"/>
      <c r="DD168" s="829"/>
      <c r="DE168" s="829"/>
      <c r="DF168" s="829"/>
      <c r="DG168" s="829"/>
      <c r="DH168" s="829"/>
      <c r="DI168" s="829"/>
      <c r="DJ168" s="828"/>
      <c r="DK168" s="829"/>
      <c r="DL168" s="829"/>
      <c r="DM168" s="829"/>
      <c r="DN168" s="829"/>
      <c r="DO168" s="829"/>
      <c r="DP168" s="828"/>
      <c r="DQ168" s="828"/>
      <c r="DR168" s="828"/>
      <c r="DS168" s="828"/>
      <c r="DT168" s="829"/>
      <c r="DU168" s="828"/>
      <c r="DV168" s="828"/>
      <c r="DW168" s="829"/>
      <c r="DX168" s="829"/>
      <c r="DY168" s="828"/>
      <c r="DZ168" s="828"/>
      <c r="EA168" s="829"/>
      <c r="EB168" s="829"/>
      <c r="EC168" s="828"/>
      <c r="ED168" s="829"/>
      <c r="EE168" s="829"/>
      <c r="EF168" s="829"/>
      <c r="EG168" s="829"/>
      <c r="EH168" s="828"/>
      <c r="EI168" s="828"/>
      <c r="EJ168" s="829"/>
      <c r="EK168" s="829"/>
      <c r="EL168" s="829"/>
      <c r="EM168" s="829"/>
      <c r="EN168" s="829"/>
      <c r="EO168" s="829"/>
      <c r="EP168" s="829"/>
      <c r="EQ168" s="829"/>
      <c r="ER168" s="829"/>
      <c r="ES168" s="829"/>
      <c r="ET168" s="829"/>
      <c r="EU168" s="829"/>
      <c r="EV168" s="828"/>
      <c r="EW168" s="829"/>
      <c r="EX168" s="828"/>
      <c r="EY168" s="829"/>
      <c r="EZ168" s="831">
        <f t="shared" si="2"/>
        <v>-2</v>
      </c>
    </row>
    <row r="169" spans="1:156" x14ac:dyDescent="0.25">
      <c r="A169">
        <v>168</v>
      </c>
      <c r="B169" s="826">
        <v>94499</v>
      </c>
      <c r="C169" s="877">
        <v>92799</v>
      </c>
      <c r="D169" s="829"/>
      <c r="E169" s="829"/>
      <c r="F169" s="829"/>
      <c r="G169" s="829"/>
      <c r="H169" s="829"/>
      <c r="I169" s="829"/>
      <c r="J169" s="829"/>
      <c r="K169" s="829"/>
      <c r="L169" s="829"/>
      <c r="M169" s="829"/>
      <c r="N169" s="829"/>
      <c r="O169" s="829"/>
      <c r="P169" s="829"/>
      <c r="Q169" s="829"/>
      <c r="R169" s="829"/>
      <c r="S169" s="829"/>
      <c r="T169" s="829"/>
      <c r="U169" s="829"/>
      <c r="V169" s="829"/>
      <c r="W169" s="829"/>
      <c r="X169" s="829"/>
      <c r="Y169" s="829"/>
      <c r="Z169" s="829"/>
      <c r="AA169" s="829"/>
      <c r="AB169" s="829"/>
      <c r="AC169" s="829"/>
      <c r="AD169" s="829"/>
      <c r="AE169" s="829"/>
      <c r="AF169" s="829"/>
      <c r="AG169" s="829"/>
      <c r="AH169" s="829"/>
      <c r="AI169" s="829"/>
      <c r="AJ169" s="829"/>
      <c r="AK169" s="829"/>
      <c r="AL169" s="829"/>
      <c r="AM169" s="829"/>
      <c r="AN169" s="829"/>
      <c r="AO169" s="829"/>
      <c r="AP169" s="829"/>
      <c r="AQ169" s="829"/>
      <c r="AR169" s="829"/>
      <c r="AS169" s="829"/>
      <c r="AT169" s="829"/>
      <c r="AU169" s="829"/>
      <c r="AV169" s="829"/>
      <c r="AW169" s="829"/>
      <c r="AX169" s="829"/>
      <c r="AY169" s="829"/>
      <c r="AZ169" s="829"/>
      <c r="BA169" s="829"/>
      <c r="BB169" s="829"/>
      <c r="BC169" s="829"/>
      <c r="BD169" s="829"/>
      <c r="BE169" s="829"/>
      <c r="BF169" s="829"/>
      <c r="BG169" s="829"/>
      <c r="BH169" s="829"/>
      <c r="BI169" s="829"/>
      <c r="BJ169" s="829"/>
      <c r="BK169" s="829"/>
      <c r="BL169" s="829"/>
      <c r="BM169" s="829"/>
      <c r="BN169" s="829"/>
      <c r="BO169" s="829"/>
      <c r="BP169" s="829"/>
      <c r="BQ169" s="829"/>
      <c r="BR169" s="829"/>
      <c r="BS169" s="829"/>
      <c r="BT169" s="829"/>
      <c r="BU169" s="829"/>
      <c r="BV169" s="829"/>
      <c r="BW169" s="829"/>
      <c r="BX169" s="829"/>
      <c r="BY169" s="829"/>
      <c r="BZ169" s="829"/>
      <c r="CA169" s="829"/>
      <c r="CB169" s="829"/>
      <c r="CC169" s="829"/>
      <c r="CD169" s="829"/>
      <c r="CE169" s="829"/>
      <c r="CF169" s="829"/>
      <c r="CG169" s="829"/>
      <c r="CH169" s="829"/>
      <c r="CI169" s="829"/>
      <c r="CJ169" s="829"/>
      <c r="CK169" s="829"/>
      <c r="CL169" s="829"/>
      <c r="CM169" s="829"/>
      <c r="CN169" s="829"/>
      <c r="CO169" s="829"/>
      <c r="CP169" s="829"/>
      <c r="CQ169" s="829"/>
      <c r="CR169" s="829"/>
      <c r="CS169" s="829"/>
      <c r="CT169" s="829"/>
      <c r="CU169" s="829"/>
      <c r="CV169" s="829"/>
      <c r="CW169" s="829"/>
      <c r="CX169" s="829"/>
      <c r="CY169" s="829"/>
      <c r="CZ169" s="829"/>
      <c r="DA169" s="829"/>
      <c r="DB169" s="829"/>
      <c r="DC169" s="829"/>
      <c r="DD169" s="829"/>
      <c r="DE169" s="829"/>
      <c r="DF169" s="829"/>
      <c r="DG169" s="829"/>
      <c r="DH169" s="829"/>
      <c r="DI169" s="829"/>
      <c r="DJ169" s="829"/>
      <c r="DK169" s="829"/>
      <c r="DL169" s="829"/>
      <c r="DM169" s="829"/>
      <c r="DN169" s="829"/>
      <c r="DO169" s="829">
        <v>1000</v>
      </c>
      <c r="DP169" s="828"/>
      <c r="DQ169" s="829"/>
      <c r="DR169" s="829"/>
      <c r="DS169" s="829"/>
      <c r="DT169" s="829"/>
      <c r="DU169" s="829"/>
      <c r="DV169" s="829"/>
      <c r="DW169" s="829"/>
      <c r="DX169" s="829"/>
      <c r="DY169" s="829"/>
      <c r="DZ169" s="829"/>
      <c r="EA169" s="829"/>
      <c r="EB169" s="829"/>
      <c r="EC169" s="829"/>
      <c r="ED169" s="829"/>
      <c r="EE169" s="829"/>
      <c r="EF169" s="829"/>
      <c r="EG169" s="829"/>
      <c r="EH169" s="829"/>
      <c r="EI169" s="829"/>
      <c r="EJ169" s="829"/>
      <c r="EK169" s="829"/>
      <c r="EL169" s="829"/>
      <c r="EM169" s="829"/>
      <c r="EN169" s="829"/>
      <c r="EO169" s="829"/>
      <c r="EP169" s="829"/>
      <c r="EQ169" s="829"/>
      <c r="ER169" s="829"/>
      <c r="ES169" s="829"/>
      <c r="ET169" s="829"/>
      <c r="EU169" s="829"/>
      <c r="EV169" s="829"/>
      <c r="EW169" s="829"/>
      <c r="EX169" s="829"/>
      <c r="EY169" s="829"/>
      <c r="EZ169" s="831">
        <f t="shared" si="2"/>
        <v>1000</v>
      </c>
    </row>
    <row r="170" spans="1:156" x14ac:dyDescent="0.25">
      <c r="A170">
        <v>169</v>
      </c>
      <c r="B170" s="826">
        <v>92804</v>
      </c>
      <c r="C170" s="877"/>
      <c r="D170" s="829"/>
      <c r="E170" s="829">
        <v>-8274</v>
      </c>
      <c r="F170" s="829"/>
      <c r="G170" s="829">
        <v>-60940</v>
      </c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29"/>
      <c r="S170" s="829"/>
      <c r="T170" s="829"/>
      <c r="U170" s="829"/>
      <c r="V170" s="829"/>
      <c r="W170" s="829"/>
      <c r="X170" s="829"/>
      <c r="Y170" s="829"/>
      <c r="Z170" s="829"/>
      <c r="AA170" s="829"/>
      <c r="AB170" s="829"/>
      <c r="AC170" s="829"/>
      <c r="AD170" s="829"/>
      <c r="AE170" s="829"/>
      <c r="AF170" s="829"/>
      <c r="AG170" s="829"/>
      <c r="AH170" s="829"/>
      <c r="AI170" s="829"/>
      <c r="AJ170" s="829"/>
      <c r="AK170" s="829"/>
      <c r="AL170" s="829"/>
      <c r="AM170" s="829"/>
      <c r="AN170" s="829"/>
      <c r="AO170" s="829"/>
      <c r="AP170" s="829"/>
      <c r="AQ170" s="829"/>
      <c r="AR170" s="829"/>
      <c r="AS170" s="829"/>
      <c r="AT170" s="829"/>
      <c r="AU170" s="829"/>
      <c r="AV170" s="829"/>
      <c r="AW170" s="829"/>
      <c r="AX170" s="829"/>
      <c r="AY170" s="829"/>
      <c r="AZ170" s="829"/>
      <c r="BA170" s="829"/>
      <c r="BB170" s="829"/>
      <c r="BC170" s="829">
        <v>-6846.05</v>
      </c>
      <c r="BD170" s="829">
        <v>-40650</v>
      </c>
      <c r="BE170" s="829"/>
      <c r="BF170" s="829"/>
      <c r="BG170" s="829"/>
      <c r="BH170" s="829"/>
      <c r="BI170" s="829"/>
      <c r="BJ170" s="829"/>
      <c r="BK170" s="829"/>
      <c r="BL170" s="829"/>
      <c r="BM170" s="829"/>
      <c r="BN170" s="829"/>
      <c r="BO170" s="829"/>
      <c r="BP170" s="829"/>
      <c r="BQ170" s="829"/>
      <c r="BR170" s="829"/>
      <c r="BS170" s="829"/>
      <c r="BT170" s="829"/>
      <c r="BU170" s="829"/>
      <c r="BV170" s="829"/>
      <c r="BW170" s="829"/>
      <c r="BX170" s="829"/>
      <c r="BY170" s="829"/>
      <c r="BZ170" s="829"/>
      <c r="CA170" s="829"/>
      <c r="CB170" s="829"/>
      <c r="CC170" s="829"/>
      <c r="CD170" s="829"/>
      <c r="CE170" s="829"/>
      <c r="CF170" s="829"/>
      <c r="CG170" s="829"/>
      <c r="CH170" s="829"/>
      <c r="CI170" s="829"/>
      <c r="CJ170" s="829"/>
      <c r="CK170" s="829"/>
      <c r="CL170" s="829"/>
      <c r="CM170" s="829"/>
      <c r="CN170" s="829"/>
      <c r="CO170" s="829"/>
      <c r="CP170" s="829"/>
      <c r="CQ170" s="829"/>
      <c r="CR170" s="829"/>
      <c r="CS170" s="829"/>
      <c r="CT170" s="829"/>
      <c r="CU170" s="829"/>
      <c r="CV170" s="829"/>
      <c r="CW170" s="829"/>
      <c r="CX170" s="829"/>
      <c r="CY170" s="829"/>
      <c r="CZ170" s="829"/>
      <c r="DA170" s="829"/>
      <c r="DB170" s="829"/>
      <c r="DC170" s="829"/>
      <c r="DD170" s="829"/>
      <c r="DE170" s="829"/>
      <c r="DF170" s="829"/>
      <c r="DG170" s="829"/>
      <c r="DH170" s="829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>
        <v>-207478.03</v>
      </c>
      <c r="DX170" s="829"/>
      <c r="DY170" s="829"/>
      <c r="DZ170" s="829"/>
      <c r="EA170" s="829">
        <v>-74863.929999999993</v>
      </c>
      <c r="EB170" s="829"/>
      <c r="EC170" s="829"/>
      <c r="ED170" s="829"/>
      <c r="EE170" s="829"/>
      <c r="EF170" s="829"/>
      <c r="EG170" s="829"/>
      <c r="EH170" s="829"/>
      <c r="EI170" s="829"/>
      <c r="EJ170" s="829"/>
      <c r="EK170" s="829"/>
      <c r="EL170" s="828"/>
      <c r="EM170" s="828"/>
      <c r="EN170" s="828"/>
      <c r="EO170" s="829"/>
      <c r="EP170" s="829"/>
      <c r="EQ170" s="828"/>
      <c r="ER170" s="829"/>
      <c r="ES170" s="829"/>
      <c r="ET170" s="828"/>
      <c r="EU170" s="829"/>
      <c r="EV170" s="829"/>
      <c r="EW170" s="829"/>
      <c r="EX170" s="829"/>
      <c r="EY170" s="829"/>
      <c r="EZ170" s="831">
        <f t="shared" si="2"/>
        <v>-399052.01</v>
      </c>
    </row>
    <row r="171" spans="1:156" x14ac:dyDescent="0.25">
      <c r="A171">
        <v>170</v>
      </c>
      <c r="B171" s="826">
        <v>92806</v>
      </c>
      <c r="C171" s="877"/>
      <c r="D171" s="829"/>
      <c r="E171" s="829"/>
      <c r="F171" s="829"/>
      <c r="G171" s="829"/>
      <c r="H171" s="829"/>
      <c r="I171" s="829"/>
      <c r="J171" s="829"/>
      <c r="K171" s="829"/>
      <c r="L171" s="829"/>
      <c r="M171" s="829"/>
      <c r="N171" s="829"/>
      <c r="O171" s="829"/>
      <c r="P171" s="829"/>
      <c r="Q171" s="828"/>
      <c r="R171" s="829"/>
      <c r="S171" s="829"/>
      <c r="T171" s="829"/>
      <c r="U171" s="829"/>
      <c r="V171" s="829"/>
      <c r="W171" s="829"/>
      <c r="X171" s="829"/>
      <c r="Y171" s="829"/>
      <c r="Z171" s="829"/>
      <c r="AA171" s="829"/>
      <c r="AB171" s="829"/>
      <c r="AC171" s="829"/>
      <c r="AD171" s="829"/>
      <c r="AE171" s="829"/>
      <c r="AF171" s="829"/>
      <c r="AG171" s="829"/>
      <c r="AH171" s="829"/>
      <c r="AI171" s="829"/>
      <c r="AJ171" s="829"/>
      <c r="AK171" s="829"/>
      <c r="AL171" s="829"/>
      <c r="AM171" s="829"/>
      <c r="AN171" s="829"/>
      <c r="AO171" s="829"/>
      <c r="AP171" s="829"/>
      <c r="AQ171" s="829"/>
      <c r="AR171" s="829"/>
      <c r="AS171" s="829"/>
      <c r="AT171" s="829"/>
      <c r="AU171" s="829"/>
      <c r="AV171" s="829"/>
      <c r="AW171" s="887"/>
      <c r="AX171" s="829"/>
      <c r="AY171" s="829"/>
      <c r="AZ171" s="829"/>
      <c r="BA171" s="829"/>
      <c r="BB171" s="829"/>
      <c r="BC171" s="829"/>
      <c r="BD171" s="829"/>
      <c r="BE171" s="829"/>
      <c r="BF171" s="829"/>
      <c r="BG171" s="829"/>
      <c r="BH171" s="829"/>
      <c r="BI171" s="829"/>
      <c r="BJ171" s="829"/>
      <c r="BK171" s="829"/>
      <c r="BL171" s="829">
        <v>-2500</v>
      </c>
      <c r="BM171" s="829"/>
      <c r="BN171" s="829"/>
      <c r="BO171" s="829"/>
      <c r="BP171" s="829"/>
      <c r="BQ171" s="829"/>
      <c r="BR171" s="829"/>
      <c r="BS171" s="829"/>
      <c r="BT171" s="829"/>
      <c r="BU171" s="829"/>
      <c r="BV171" s="829"/>
      <c r="BW171" s="829"/>
      <c r="BX171" s="829"/>
      <c r="BY171" s="829"/>
      <c r="BZ171" s="829"/>
      <c r="CA171" s="829"/>
      <c r="CB171" s="829"/>
      <c r="CC171" s="829"/>
      <c r="CD171" s="829"/>
      <c r="CE171" s="828"/>
      <c r="CF171" s="829"/>
      <c r="CG171" s="829"/>
      <c r="CH171" s="829"/>
      <c r="CI171" s="829"/>
      <c r="CJ171" s="829"/>
      <c r="CK171" s="829"/>
      <c r="CL171" s="829"/>
      <c r="CM171" s="829"/>
      <c r="CN171" s="829"/>
      <c r="CO171" s="829"/>
      <c r="CP171" s="829"/>
      <c r="CQ171" s="828"/>
      <c r="CR171" s="829"/>
      <c r="CS171" s="829"/>
      <c r="CT171" s="829"/>
      <c r="CU171" s="829"/>
      <c r="CV171" s="829"/>
      <c r="CW171" s="829"/>
      <c r="CX171" s="829"/>
      <c r="CY171" s="887"/>
      <c r="CZ171" s="829"/>
      <c r="DA171" s="829"/>
      <c r="DB171" s="829"/>
      <c r="DC171" s="829"/>
      <c r="DD171" s="829"/>
      <c r="DE171" s="829"/>
      <c r="DF171" s="829"/>
      <c r="DG171" s="829"/>
      <c r="DH171" s="829"/>
      <c r="DI171" s="829"/>
      <c r="DJ171" s="829"/>
      <c r="DK171" s="829"/>
      <c r="DL171" s="829"/>
      <c r="DM171" s="829"/>
      <c r="DN171" s="829"/>
      <c r="DO171" s="829"/>
      <c r="DP171" s="829"/>
      <c r="DQ171" s="828"/>
      <c r="DR171" s="829"/>
      <c r="DS171" s="829"/>
      <c r="DT171" s="829"/>
      <c r="DU171" s="829"/>
      <c r="DV171" s="829"/>
      <c r="DW171" s="829"/>
      <c r="DX171" s="829"/>
      <c r="DY171" s="829"/>
      <c r="DZ171" s="829"/>
      <c r="EA171" s="829"/>
      <c r="EB171" s="829"/>
      <c r="EC171" s="829"/>
      <c r="ED171" s="828"/>
      <c r="EE171" s="829"/>
      <c r="EF171" s="887"/>
      <c r="EG171" s="829"/>
      <c r="EH171" s="829"/>
      <c r="EI171" s="829"/>
      <c r="EJ171" s="829"/>
      <c r="EK171" s="829"/>
      <c r="EL171" s="829"/>
      <c r="EM171" s="829"/>
      <c r="EN171" s="829"/>
      <c r="EO171" s="829"/>
      <c r="EP171" s="829"/>
      <c r="EQ171" s="829"/>
      <c r="ER171" s="829"/>
      <c r="ES171" s="829"/>
      <c r="ET171" s="829"/>
      <c r="EU171" s="829"/>
      <c r="EV171" s="828"/>
      <c r="EW171" s="829"/>
      <c r="EX171" s="829"/>
      <c r="EY171" s="829"/>
      <c r="EZ171" s="831">
        <f t="shared" si="2"/>
        <v>-2500</v>
      </c>
    </row>
    <row r="172" spans="1:156" x14ac:dyDescent="0.25">
      <c r="A172">
        <v>171</v>
      </c>
      <c r="B172" s="826">
        <v>92807</v>
      </c>
      <c r="C172" s="877"/>
      <c r="D172" s="829">
        <v>-12239.4</v>
      </c>
      <c r="E172" s="829"/>
      <c r="F172" s="829"/>
      <c r="G172" s="829"/>
      <c r="H172" s="828"/>
      <c r="I172" s="829">
        <v>-6375</v>
      </c>
      <c r="J172" s="829"/>
      <c r="K172" s="829">
        <v>-4560</v>
      </c>
      <c r="L172" s="829"/>
      <c r="M172" s="829"/>
      <c r="N172" s="829"/>
      <c r="O172" s="829">
        <v>-4470</v>
      </c>
      <c r="P172" s="829">
        <v>-19320</v>
      </c>
      <c r="Q172" s="829">
        <v>-4070.25</v>
      </c>
      <c r="R172" s="829">
        <v>-7200</v>
      </c>
      <c r="S172" s="828">
        <v>-7561.2</v>
      </c>
      <c r="T172" s="829"/>
      <c r="U172" s="829">
        <v>-5363</v>
      </c>
      <c r="V172" s="829"/>
      <c r="W172" s="829">
        <v>-130</v>
      </c>
      <c r="X172" s="887"/>
      <c r="Y172" s="829">
        <v>-5700</v>
      </c>
      <c r="Z172" s="887"/>
      <c r="AA172" s="829">
        <v>-11165</v>
      </c>
      <c r="AB172" s="828"/>
      <c r="AC172" s="829"/>
      <c r="AD172" s="829">
        <v>-21489</v>
      </c>
      <c r="AE172" s="829">
        <v>-17060</v>
      </c>
      <c r="AF172" s="829"/>
      <c r="AG172" s="829"/>
      <c r="AH172" s="829">
        <v>-370</v>
      </c>
      <c r="AI172" s="829">
        <v>-3300</v>
      </c>
      <c r="AJ172" s="829">
        <v>-13750</v>
      </c>
      <c r="AK172" s="828">
        <v>-360</v>
      </c>
      <c r="AL172" s="829"/>
      <c r="AM172" s="829"/>
      <c r="AN172" s="829"/>
      <c r="AO172" s="829">
        <v>162.5</v>
      </c>
      <c r="AP172" s="829">
        <v>-67.2</v>
      </c>
      <c r="AQ172" s="829">
        <v>-2112</v>
      </c>
      <c r="AR172" s="828"/>
      <c r="AS172" s="829"/>
      <c r="AT172" s="887"/>
      <c r="AU172" s="829">
        <v>-7100</v>
      </c>
      <c r="AV172" s="829">
        <v>-17440</v>
      </c>
      <c r="AW172" s="829"/>
      <c r="AX172" s="829">
        <v>-3226.46</v>
      </c>
      <c r="AY172" s="829">
        <v>-6120</v>
      </c>
      <c r="AZ172" s="829"/>
      <c r="BA172" s="829">
        <v>-11430</v>
      </c>
      <c r="BB172" s="829"/>
      <c r="BC172" s="829"/>
      <c r="BD172" s="829">
        <v>-13765.8</v>
      </c>
      <c r="BE172" s="829">
        <v>-1350</v>
      </c>
      <c r="BF172" s="829"/>
      <c r="BG172" s="829"/>
      <c r="BH172" s="828"/>
      <c r="BI172" s="829"/>
      <c r="BJ172" s="829">
        <v>-34209</v>
      </c>
      <c r="BK172" s="829"/>
      <c r="BL172" s="829">
        <v>-6512.09</v>
      </c>
      <c r="BM172" s="887"/>
      <c r="BN172" s="829"/>
      <c r="BO172" s="829">
        <v>-9150</v>
      </c>
      <c r="BP172" s="829">
        <v>-600</v>
      </c>
      <c r="BQ172" s="829">
        <v>-4725</v>
      </c>
      <c r="BR172" s="828">
        <v>-25204</v>
      </c>
      <c r="BS172" s="829">
        <v>-7633.54</v>
      </c>
      <c r="BT172" s="829"/>
      <c r="BU172" s="829">
        <v>-2300</v>
      </c>
      <c r="BV172" s="829"/>
      <c r="BW172" s="829">
        <v>-4842</v>
      </c>
      <c r="BX172" s="829">
        <v>-20231</v>
      </c>
      <c r="BY172" s="829">
        <v>-900</v>
      </c>
      <c r="BZ172" s="887">
        <v>-7194.8</v>
      </c>
      <c r="CA172" s="829"/>
      <c r="CB172" s="829">
        <v>-4410</v>
      </c>
      <c r="CC172" s="829"/>
      <c r="CD172" s="829"/>
      <c r="CE172" s="828"/>
      <c r="CF172" s="829">
        <v>-3960</v>
      </c>
      <c r="CG172" s="829">
        <v>-1560</v>
      </c>
      <c r="CH172" s="829"/>
      <c r="CI172" s="887"/>
      <c r="CJ172" s="829">
        <v>-700</v>
      </c>
      <c r="CK172" s="829"/>
      <c r="CL172" s="829"/>
      <c r="CM172" s="829">
        <v>-2160</v>
      </c>
      <c r="CN172" s="829"/>
      <c r="CO172" s="828"/>
      <c r="CP172" s="829"/>
      <c r="CQ172" s="829"/>
      <c r="CR172" s="829">
        <v>-625</v>
      </c>
      <c r="CS172" s="829"/>
      <c r="CT172" s="829">
        <v>-6720</v>
      </c>
      <c r="CU172" s="829">
        <v>-18950</v>
      </c>
      <c r="CV172" s="829">
        <v>-6840</v>
      </c>
      <c r="CW172" s="829"/>
      <c r="CX172" s="829">
        <v>-11840</v>
      </c>
      <c r="CY172" s="829"/>
      <c r="CZ172" s="829">
        <v>225</v>
      </c>
      <c r="DA172" s="829"/>
      <c r="DB172" s="829">
        <v>-2160</v>
      </c>
      <c r="DC172" s="829">
        <v>-7185.5</v>
      </c>
      <c r="DD172" s="829">
        <v>-4250</v>
      </c>
      <c r="DE172" s="829">
        <v>-2860</v>
      </c>
      <c r="DF172" s="829">
        <v>-1000</v>
      </c>
      <c r="DG172" s="829"/>
      <c r="DH172" s="829"/>
      <c r="DI172" s="829">
        <v>-22274.2</v>
      </c>
      <c r="DJ172" s="829">
        <v>-15800</v>
      </c>
      <c r="DK172" s="829"/>
      <c r="DL172" s="829"/>
      <c r="DM172" s="829"/>
      <c r="DN172" s="829"/>
      <c r="DO172" s="829"/>
      <c r="DP172" s="828"/>
      <c r="DQ172" s="887"/>
      <c r="DR172" s="828"/>
      <c r="DS172" s="829"/>
      <c r="DT172" s="829"/>
      <c r="DU172" s="829"/>
      <c r="DV172" s="829"/>
      <c r="DW172" s="829"/>
      <c r="DX172" s="829"/>
      <c r="DY172" s="829"/>
      <c r="DZ172" s="829"/>
      <c r="EA172" s="829"/>
      <c r="EB172" s="829"/>
      <c r="EC172" s="829"/>
      <c r="ED172" s="829"/>
      <c r="EE172" s="829"/>
      <c r="EF172" s="829"/>
      <c r="EG172" s="829">
        <v>-4560</v>
      </c>
      <c r="EH172" s="829">
        <v>-11338.5</v>
      </c>
      <c r="EI172" s="829"/>
      <c r="EJ172" s="829"/>
      <c r="EK172" s="829"/>
      <c r="EL172" s="829">
        <v>-26925</v>
      </c>
      <c r="EM172" s="829"/>
      <c r="EN172" s="829"/>
      <c r="EO172" s="829"/>
      <c r="EP172" s="828">
        <v>-19457</v>
      </c>
      <c r="EQ172" s="829"/>
      <c r="ER172" s="829"/>
      <c r="ES172" s="828"/>
      <c r="ET172" s="829"/>
      <c r="EU172" s="829"/>
      <c r="EV172" s="829"/>
      <c r="EW172" s="829"/>
      <c r="EX172" s="829"/>
      <c r="EY172" s="829"/>
      <c r="EZ172" s="831">
        <f t="shared" si="2"/>
        <v>-505783.44</v>
      </c>
    </row>
    <row r="173" spans="1:156" x14ac:dyDescent="0.25">
      <c r="A173">
        <v>172</v>
      </c>
      <c r="B173" s="826">
        <v>92808</v>
      </c>
      <c r="C173" s="877"/>
      <c r="D173" s="828"/>
      <c r="E173" s="829"/>
      <c r="F173" s="828"/>
      <c r="G173" s="829"/>
      <c r="H173" s="829"/>
      <c r="I173" s="829"/>
      <c r="J173" s="829"/>
      <c r="K173" s="887">
        <v>-3100</v>
      </c>
      <c r="L173" s="828"/>
      <c r="M173" s="829"/>
      <c r="N173" s="829"/>
      <c r="O173" s="828"/>
      <c r="P173" s="829"/>
      <c r="Q173" s="829"/>
      <c r="R173" s="829"/>
      <c r="S173" s="828"/>
      <c r="T173" s="828"/>
      <c r="U173" s="828"/>
      <c r="V173" s="829"/>
      <c r="W173" s="829"/>
      <c r="X173" s="829"/>
      <c r="Y173" s="828"/>
      <c r="Z173" s="828"/>
      <c r="AA173" s="887"/>
      <c r="AB173" s="829"/>
      <c r="AC173" s="828"/>
      <c r="AD173" s="829"/>
      <c r="AE173" s="828"/>
      <c r="AF173" s="829">
        <v>-352.74</v>
      </c>
      <c r="AG173" s="828"/>
      <c r="AH173" s="887"/>
      <c r="AI173" s="828"/>
      <c r="AJ173" s="828">
        <v>0</v>
      </c>
      <c r="AK173" s="828"/>
      <c r="AL173" s="829"/>
      <c r="AM173" s="887"/>
      <c r="AN173" s="828"/>
      <c r="AO173" s="829"/>
      <c r="AP173" s="828"/>
      <c r="AQ173" s="829"/>
      <c r="AR173" s="887"/>
      <c r="AS173" s="828"/>
      <c r="AT173" s="828"/>
      <c r="AU173" s="829"/>
      <c r="AV173" s="828">
        <v>-360</v>
      </c>
      <c r="AW173" s="828"/>
      <c r="AX173" s="887">
        <v>-1995</v>
      </c>
      <c r="AY173" s="829"/>
      <c r="AZ173" s="829"/>
      <c r="BA173" s="829"/>
      <c r="BB173" s="829"/>
      <c r="BC173" s="829"/>
      <c r="BD173" s="828"/>
      <c r="BE173" s="829"/>
      <c r="BF173" s="828"/>
      <c r="BG173" s="829"/>
      <c r="BH173" s="828"/>
      <c r="BI173" s="829"/>
      <c r="BJ173" s="829"/>
      <c r="BK173" s="828"/>
      <c r="BL173" s="829"/>
      <c r="BM173" s="887"/>
      <c r="BN173" s="828"/>
      <c r="BO173" s="828"/>
      <c r="BP173" s="828"/>
      <c r="BQ173" s="828">
        <v>-244</v>
      </c>
      <c r="BR173" s="829"/>
      <c r="BS173" s="828"/>
      <c r="BT173" s="828"/>
      <c r="BU173" s="828"/>
      <c r="BV173" s="828">
        <v>-100</v>
      </c>
      <c r="BW173" s="828"/>
      <c r="BX173" s="829"/>
      <c r="BY173" s="828"/>
      <c r="BZ173" s="828"/>
      <c r="CA173" s="829"/>
      <c r="CB173" s="828"/>
      <c r="CC173" s="829"/>
      <c r="CD173" s="829"/>
      <c r="CE173" s="828"/>
      <c r="CF173" s="829"/>
      <c r="CG173" s="829"/>
      <c r="CH173" s="828"/>
      <c r="CI173" s="828"/>
      <c r="CJ173" s="829">
        <v>-413</v>
      </c>
      <c r="CK173" s="829"/>
      <c r="CL173" s="829"/>
      <c r="CM173" s="829"/>
      <c r="CN173" s="829"/>
      <c r="CO173" s="828"/>
      <c r="CP173" s="828">
        <v>-1500</v>
      </c>
      <c r="CQ173" s="829"/>
      <c r="CR173" s="828"/>
      <c r="CS173" s="828"/>
      <c r="CT173" s="829"/>
      <c r="CU173" s="828"/>
      <c r="CV173" s="887"/>
      <c r="CW173" s="829"/>
      <c r="CX173" s="829"/>
      <c r="CY173" s="828"/>
      <c r="CZ173" s="829"/>
      <c r="DA173" s="828"/>
      <c r="DB173" s="828"/>
      <c r="DC173" s="828"/>
      <c r="DD173" s="828"/>
      <c r="DE173" s="829">
        <v>2860</v>
      </c>
      <c r="DF173" s="828"/>
      <c r="DG173" s="829"/>
      <c r="DH173" s="829"/>
      <c r="DI173" s="828"/>
      <c r="DJ173" s="828"/>
      <c r="DK173" s="829"/>
      <c r="DL173" s="829"/>
      <c r="DM173" s="828"/>
      <c r="DN173" s="829"/>
      <c r="DO173" s="828"/>
      <c r="DP173" s="829"/>
      <c r="DQ173" s="887">
        <v>-1750</v>
      </c>
      <c r="DR173" s="828"/>
      <c r="DS173" s="828"/>
      <c r="DT173" s="829"/>
      <c r="DU173" s="829"/>
      <c r="DV173" s="829"/>
      <c r="DW173" s="829"/>
      <c r="DX173" s="887"/>
      <c r="DY173" s="828"/>
      <c r="DZ173" s="829"/>
      <c r="EA173" s="829"/>
      <c r="EB173" s="828"/>
      <c r="EC173" s="828"/>
      <c r="ED173" s="828"/>
      <c r="EE173" s="829">
        <v>-6235</v>
      </c>
      <c r="EF173" s="828"/>
      <c r="EG173" s="828"/>
      <c r="EH173" s="887"/>
      <c r="EI173" s="829"/>
      <c r="EJ173" s="829"/>
      <c r="EK173" s="828"/>
      <c r="EL173" s="829"/>
      <c r="EM173" s="829"/>
      <c r="EN173" s="829"/>
      <c r="EO173" s="829"/>
      <c r="EP173" s="828"/>
      <c r="EQ173" s="829"/>
      <c r="ER173" s="829"/>
      <c r="ES173" s="828"/>
      <c r="ET173" s="829"/>
      <c r="EU173" s="829"/>
      <c r="EV173" s="829"/>
      <c r="EW173" s="829"/>
      <c r="EX173" s="828"/>
      <c r="EY173" s="828"/>
      <c r="EZ173" s="831">
        <f t="shared" si="2"/>
        <v>-13189.74</v>
      </c>
    </row>
    <row r="174" spans="1:156" x14ac:dyDescent="0.25">
      <c r="A174">
        <v>173</v>
      </c>
      <c r="B174" s="826">
        <v>92809</v>
      </c>
      <c r="C174" s="877"/>
      <c r="D174" s="829">
        <v>-1033</v>
      </c>
      <c r="E174" s="828"/>
      <c r="F174" s="829">
        <v>-770</v>
      </c>
      <c r="G174" s="828"/>
      <c r="H174" s="829"/>
      <c r="I174" s="829">
        <v>-2390</v>
      </c>
      <c r="J174" s="829">
        <v>-2932.5</v>
      </c>
      <c r="K174" s="829">
        <v>-2297.5</v>
      </c>
      <c r="L174" s="829"/>
      <c r="M174" s="829">
        <v>-7642</v>
      </c>
      <c r="N174" s="829">
        <v>-811.7</v>
      </c>
      <c r="O174" s="829">
        <v>-3066.22</v>
      </c>
      <c r="P174" s="829">
        <v>-2423</v>
      </c>
      <c r="Q174" s="829">
        <v>-70462.8</v>
      </c>
      <c r="R174" s="829">
        <v>-43120.2</v>
      </c>
      <c r="S174" s="829">
        <v>-1034</v>
      </c>
      <c r="T174" s="829"/>
      <c r="U174" s="829"/>
      <c r="V174" s="829">
        <v>283</v>
      </c>
      <c r="W174" s="829">
        <v>-20016.400000000001</v>
      </c>
      <c r="X174" s="829">
        <v>-1358.8</v>
      </c>
      <c r="Y174" s="829">
        <v>-7751.19</v>
      </c>
      <c r="Z174" s="829"/>
      <c r="AA174" s="829">
        <v>-3017.49</v>
      </c>
      <c r="AB174" s="829">
        <v>-9149.1</v>
      </c>
      <c r="AC174" s="829">
        <v>-81653</v>
      </c>
      <c r="AD174" s="829">
        <v>-15234.35</v>
      </c>
      <c r="AE174" s="829"/>
      <c r="AF174" s="829">
        <v>-68561.27</v>
      </c>
      <c r="AG174" s="829">
        <v>-3634</v>
      </c>
      <c r="AH174" s="829">
        <v>-4938.2</v>
      </c>
      <c r="AI174" s="829">
        <v>-20383</v>
      </c>
      <c r="AJ174" s="829">
        <v>-17250.349999999999</v>
      </c>
      <c r="AK174" s="829">
        <v>-15083.18</v>
      </c>
      <c r="AL174" s="829">
        <v>-13338.43</v>
      </c>
      <c r="AM174" s="829">
        <v>-2234.59</v>
      </c>
      <c r="AN174" s="829">
        <v>-8930.7999999999993</v>
      </c>
      <c r="AO174" s="829">
        <v>-15031.71</v>
      </c>
      <c r="AP174" s="829"/>
      <c r="AQ174" s="829">
        <v>-63738.17</v>
      </c>
      <c r="AR174" s="829">
        <v>-11096.44</v>
      </c>
      <c r="AS174" s="829">
        <v>-16499.919999999998</v>
      </c>
      <c r="AT174" s="829">
        <v>-13246.58</v>
      </c>
      <c r="AU174" s="829">
        <v>-14430.9</v>
      </c>
      <c r="AV174" s="829">
        <v>-3630</v>
      </c>
      <c r="AW174" s="829">
        <v>-15776</v>
      </c>
      <c r="AX174" s="829"/>
      <c r="AY174" s="829">
        <v>-12055</v>
      </c>
      <c r="AZ174" s="829">
        <v>-1540</v>
      </c>
      <c r="BA174" s="829">
        <v>-4464</v>
      </c>
      <c r="BB174" s="829">
        <v>-6774.4</v>
      </c>
      <c r="BC174" s="828">
        <v>-49080.13</v>
      </c>
      <c r="BD174" s="828">
        <v>-11653</v>
      </c>
      <c r="BE174" s="829">
        <v>-7371</v>
      </c>
      <c r="BF174" s="829">
        <v>-13477</v>
      </c>
      <c r="BG174" s="829">
        <v>-38191.1</v>
      </c>
      <c r="BH174" s="829">
        <v>-13975.75</v>
      </c>
      <c r="BI174" s="829">
        <v>-10954.57</v>
      </c>
      <c r="BJ174" s="829">
        <v>-15489.4</v>
      </c>
      <c r="BK174" s="829">
        <v>-8282.2000000000007</v>
      </c>
      <c r="BL174" s="829">
        <v>-2777.4</v>
      </c>
      <c r="BM174" s="829"/>
      <c r="BN174" s="829">
        <v>-5441.18</v>
      </c>
      <c r="BO174" s="829">
        <v>-44929.67</v>
      </c>
      <c r="BP174" s="829">
        <v>-19638.009999999998</v>
      </c>
      <c r="BQ174" s="829">
        <v>-62306.06</v>
      </c>
      <c r="BR174" s="829">
        <v>-13776.94</v>
      </c>
      <c r="BS174" s="829">
        <v>-6517.96</v>
      </c>
      <c r="BT174" s="829">
        <v>-5620.06</v>
      </c>
      <c r="BU174" s="829">
        <v>-6317</v>
      </c>
      <c r="BV174" s="829">
        <v>-2213</v>
      </c>
      <c r="BW174" s="829">
        <v>-12422</v>
      </c>
      <c r="BX174" s="829">
        <v>-18048.599999999999</v>
      </c>
      <c r="BY174" s="829">
        <v>-2702.5</v>
      </c>
      <c r="BZ174" s="829">
        <v>-49159.83</v>
      </c>
      <c r="CA174" s="829"/>
      <c r="CB174" s="829">
        <v>-7845.2</v>
      </c>
      <c r="CC174" s="829">
        <v>-19721</v>
      </c>
      <c r="CD174" s="829">
        <v>-1730</v>
      </c>
      <c r="CE174" s="829">
        <v>-17500</v>
      </c>
      <c r="CF174" s="829">
        <v>-9965</v>
      </c>
      <c r="CG174" s="829">
        <v>-5666.15</v>
      </c>
      <c r="CH174" s="829">
        <v>-72745.3</v>
      </c>
      <c r="CI174" s="829">
        <v>-38066.370000000003</v>
      </c>
      <c r="CJ174" s="829">
        <v>-78492.09</v>
      </c>
      <c r="CK174" s="829">
        <v>-25076</v>
      </c>
      <c r="CL174" s="829">
        <v>-3394</v>
      </c>
      <c r="CM174" s="829">
        <v>-2500</v>
      </c>
      <c r="CN174" s="829">
        <v>-7437.5</v>
      </c>
      <c r="CO174" s="829">
        <v>-17691.02</v>
      </c>
      <c r="CP174" s="829">
        <v>-86746.89</v>
      </c>
      <c r="CQ174" s="829">
        <v>-40510.199999999997</v>
      </c>
      <c r="CR174" s="829">
        <v>-5070.67</v>
      </c>
      <c r="CS174" s="829">
        <v>-11989</v>
      </c>
      <c r="CT174" s="829">
        <v>-7956.51</v>
      </c>
      <c r="CU174" s="829">
        <v>-12583.5</v>
      </c>
      <c r="CV174" s="829">
        <v>-25859</v>
      </c>
      <c r="CW174" s="829"/>
      <c r="CX174" s="829">
        <v>-7245.13</v>
      </c>
      <c r="CY174" s="829"/>
      <c r="CZ174" s="829">
        <v>-4151</v>
      </c>
      <c r="DA174" s="829">
        <v>-21614.400000000001</v>
      </c>
      <c r="DB174" s="829">
        <v>-36955</v>
      </c>
      <c r="DC174" s="829">
        <v>-20290.5</v>
      </c>
      <c r="DD174" s="829">
        <v>-22754.5</v>
      </c>
      <c r="DE174" s="829">
        <v>-58.06</v>
      </c>
      <c r="DF174" s="829">
        <v>-2038</v>
      </c>
      <c r="DG174" s="829">
        <v>-1973</v>
      </c>
      <c r="DH174" s="829"/>
      <c r="DI174" s="887">
        <v>-14879.8</v>
      </c>
      <c r="DJ174" s="829">
        <v>-45124.73</v>
      </c>
      <c r="DK174" s="829">
        <v>-5079.8999999999996</v>
      </c>
      <c r="DL174" s="829">
        <v>-8234.5</v>
      </c>
      <c r="DM174" s="829">
        <v>-1443.95</v>
      </c>
      <c r="DN174" s="829"/>
      <c r="DO174" s="829">
        <v>-93886.82</v>
      </c>
      <c r="DP174" s="829">
        <v>-10372.6</v>
      </c>
      <c r="DQ174" s="829">
        <v>-7830</v>
      </c>
      <c r="DR174" s="829"/>
      <c r="DS174" s="829"/>
      <c r="DT174" s="829">
        <v>-97202.05</v>
      </c>
      <c r="DU174" s="829"/>
      <c r="DV174" s="829"/>
      <c r="DW174" s="829">
        <v>-28475</v>
      </c>
      <c r="DX174" s="829">
        <v>-9855.2999999999993</v>
      </c>
      <c r="DY174" s="828">
        <v>-54711.66</v>
      </c>
      <c r="DZ174" s="829"/>
      <c r="EA174" s="829">
        <v>-7729</v>
      </c>
      <c r="EB174" s="829"/>
      <c r="EC174" s="828"/>
      <c r="ED174" s="829">
        <v>-61822.1</v>
      </c>
      <c r="EE174" s="829"/>
      <c r="EF174" s="829"/>
      <c r="EG174" s="829"/>
      <c r="EH174" s="829"/>
      <c r="EI174" s="829"/>
      <c r="EJ174" s="829"/>
      <c r="EK174" s="829"/>
      <c r="EL174" s="829">
        <v>-21096.11</v>
      </c>
      <c r="EM174" s="829">
        <v>-5230.7</v>
      </c>
      <c r="EN174" s="829"/>
      <c r="EO174" s="829"/>
      <c r="EP174" s="829">
        <v>-2965.52</v>
      </c>
      <c r="EQ174" s="829"/>
      <c r="ER174" s="829"/>
      <c r="ES174" s="829"/>
      <c r="ET174" s="829">
        <v>-733</v>
      </c>
      <c r="EU174" s="829">
        <v>-2034.99</v>
      </c>
      <c r="EV174" s="829">
        <v>-810.4</v>
      </c>
      <c r="EW174" s="829">
        <v>-1745</v>
      </c>
      <c r="EX174" s="829"/>
      <c r="EY174" s="829"/>
      <c r="EZ174" s="831">
        <f t="shared" si="2"/>
        <v>-2125749.67</v>
      </c>
    </row>
    <row r="175" spans="1:156" x14ac:dyDescent="0.25">
      <c r="A175">
        <v>174</v>
      </c>
      <c r="B175" s="826">
        <v>92898</v>
      </c>
      <c r="C175" s="877"/>
      <c r="D175" s="829"/>
      <c r="E175" s="829"/>
      <c r="F175" s="829"/>
      <c r="G175" s="829"/>
      <c r="H175" s="829"/>
      <c r="I175" s="829"/>
      <c r="J175" s="829"/>
      <c r="K175" s="829"/>
      <c r="L175" s="829"/>
      <c r="M175" s="829"/>
      <c r="N175" s="829"/>
      <c r="O175" s="829"/>
      <c r="P175" s="829"/>
      <c r="Q175" s="829"/>
      <c r="R175" s="829"/>
      <c r="S175" s="829"/>
      <c r="T175" s="829"/>
      <c r="U175" s="829"/>
      <c r="V175" s="829"/>
      <c r="W175" s="828"/>
      <c r="X175" s="829"/>
      <c r="Y175" s="829"/>
      <c r="Z175" s="829"/>
      <c r="AA175" s="829"/>
      <c r="AB175" s="829"/>
      <c r="AC175" s="829"/>
      <c r="AD175" s="829"/>
      <c r="AE175" s="829"/>
      <c r="AF175" s="829"/>
      <c r="AG175" s="829"/>
      <c r="AH175" s="829"/>
      <c r="AI175" s="829"/>
      <c r="AJ175" s="829"/>
      <c r="AK175" s="829"/>
      <c r="AL175" s="829"/>
      <c r="AM175" s="829"/>
      <c r="AN175" s="829"/>
      <c r="AO175" s="829"/>
      <c r="AP175" s="829"/>
      <c r="AQ175" s="829"/>
      <c r="AR175" s="829"/>
      <c r="AS175" s="829"/>
      <c r="AT175" s="829"/>
      <c r="AU175" s="829"/>
      <c r="AV175" s="829"/>
      <c r="AW175" s="829"/>
      <c r="AX175" s="829"/>
      <c r="AY175" s="829"/>
      <c r="AZ175" s="829"/>
      <c r="BA175" s="829"/>
      <c r="BB175" s="829"/>
      <c r="BC175" s="829"/>
      <c r="BD175" s="829"/>
      <c r="BE175" s="829"/>
      <c r="BF175" s="829"/>
      <c r="BG175" s="829"/>
      <c r="BH175" s="829"/>
      <c r="BI175" s="829"/>
      <c r="BJ175" s="829"/>
      <c r="BK175" s="829"/>
      <c r="BL175" s="829"/>
      <c r="BM175" s="829"/>
      <c r="BN175" s="829"/>
      <c r="BO175" s="829"/>
      <c r="BP175" s="828"/>
      <c r="BQ175" s="829"/>
      <c r="BR175" s="829"/>
      <c r="BS175" s="829"/>
      <c r="BT175" s="829"/>
      <c r="BU175" s="829"/>
      <c r="BV175" s="829"/>
      <c r="BW175" s="829"/>
      <c r="BX175" s="829"/>
      <c r="BY175" s="829"/>
      <c r="BZ175" s="829"/>
      <c r="CA175" s="829"/>
      <c r="CB175" s="829"/>
      <c r="CC175" s="829"/>
      <c r="CD175" s="829"/>
      <c r="CE175" s="829"/>
      <c r="CF175" s="829"/>
      <c r="CG175" s="829"/>
      <c r="CH175" s="829"/>
      <c r="CI175" s="829"/>
      <c r="CJ175" s="829"/>
      <c r="CK175" s="829"/>
      <c r="CL175" s="829"/>
      <c r="CM175" s="829"/>
      <c r="CN175" s="829"/>
      <c r="CO175" s="829"/>
      <c r="CP175" s="829"/>
      <c r="CQ175" s="829"/>
      <c r="CR175" s="829"/>
      <c r="CS175" s="829"/>
      <c r="CT175" s="829"/>
      <c r="CU175" s="829"/>
      <c r="CV175" s="829"/>
      <c r="CW175" s="829"/>
      <c r="CX175" s="829"/>
      <c r="CY175" s="829"/>
      <c r="CZ175" s="829"/>
      <c r="DA175" s="829"/>
      <c r="DB175" s="829"/>
      <c r="DC175" s="829"/>
      <c r="DD175" s="829"/>
      <c r="DE175" s="829"/>
      <c r="DF175" s="829"/>
      <c r="DG175" s="829"/>
      <c r="DH175" s="829"/>
      <c r="DI175" s="829"/>
      <c r="DJ175" s="829"/>
      <c r="DK175" s="829"/>
      <c r="DL175" s="829"/>
      <c r="DM175" s="829"/>
      <c r="DN175" s="828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  <c r="DZ175" s="829"/>
      <c r="EA175" s="829"/>
      <c r="EB175" s="829"/>
      <c r="EC175" s="829"/>
      <c r="ED175" s="829"/>
      <c r="EE175" s="829"/>
      <c r="EF175" s="829"/>
      <c r="EG175" s="829"/>
      <c r="EH175" s="829"/>
      <c r="EI175" s="829"/>
      <c r="EJ175" s="829"/>
      <c r="EK175" s="829"/>
      <c r="EL175" s="829"/>
      <c r="EM175" s="829"/>
      <c r="EN175" s="829"/>
      <c r="EO175" s="829"/>
      <c r="EP175" s="829"/>
      <c r="EQ175" s="829"/>
      <c r="ER175" s="829">
        <v>-127725.75999999999</v>
      </c>
      <c r="ES175" s="829"/>
      <c r="ET175" s="829"/>
      <c r="EU175" s="829"/>
      <c r="EV175" s="829"/>
      <c r="EW175" s="829"/>
      <c r="EX175" s="829"/>
      <c r="EY175" s="887"/>
      <c r="EZ175" s="831">
        <f t="shared" si="2"/>
        <v>-127725.75999999999</v>
      </c>
    </row>
    <row r="176" spans="1:156" x14ac:dyDescent="0.25">
      <c r="A176">
        <v>175</v>
      </c>
      <c r="B176" s="826">
        <v>92899</v>
      </c>
      <c r="C176" s="877"/>
      <c r="D176" s="828"/>
      <c r="E176" s="829"/>
      <c r="F176" s="829"/>
      <c r="G176" s="828"/>
      <c r="H176" s="829"/>
      <c r="I176" s="828"/>
      <c r="J176" s="829"/>
      <c r="K176" s="828"/>
      <c r="L176" s="829"/>
      <c r="M176" s="829"/>
      <c r="N176" s="829"/>
      <c r="O176" s="828"/>
      <c r="P176" s="828"/>
      <c r="Q176" s="828"/>
      <c r="R176" s="828"/>
      <c r="S176" s="828"/>
      <c r="T176" s="829"/>
      <c r="U176" s="828"/>
      <c r="V176" s="829"/>
      <c r="W176" s="828"/>
      <c r="X176" s="828"/>
      <c r="Y176" s="828"/>
      <c r="Z176" s="829"/>
      <c r="AA176" s="828"/>
      <c r="AB176" s="829"/>
      <c r="AC176" s="829"/>
      <c r="AD176" s="828"/>
      <c r="AE176" s="828"/>
      <c r="AF176" s="829"/>
      <c r="AG176" s="829"/>
      <c r="AH176" s="828"/>
      <c r="AI176" s="828"/>
      <c r="AJ176" s="828"/>
      <c r="AK176" s="829"/>
      <c r="AL176" s="829"/>
      <c r="AM176" s="829"/>
      <c r="AN176" s="829"/>
      <c r="AO176" s="828"/>
      <c r="AP176" s="828"/>
      <c r="AQ176" s="828"/>
      <c r="AR176" s="829"/>
      <c r="AS176" s="829"/>
      <c r="AT176" s="829"/>
      <c r="AU176" s="828"/>
      <c r="AV176" s="829"/>
      <c r="AW176" s="829"/>
      <c r="AX176" s="828"/>
      <c r="AY176" s="828"/>
      <c r="AZ176" s="829"/>
      <c r="BA176" s="828"/>
      <c r="BB176" s="829"/>
      <c r="BC176" s="829"/>
      <c r="BD176" s="828"/>
      <c r="BE176" s="828"/>
      <c r="BF176" s="829"/>
      <c r="BG176" s="829"/>
      <c r="BH176" s="829"/>
      <c r="BI176" s="829"/>
      <c r="BJ176" s="828"/>
      <c r="BK176" s="829"/>
      <c r="BL176" s="828"/>
      <c r="BM176" s="828"/>
      <c r="BN176" s="829"/>
      <c r="BO176" s="829"/>
      <c r="BP176" s="829"/>
      <c r="BQ176" s="828"/>
      <c r="BR176" s="828"/>
      <c r="BS176" s="828"/>
      <c r="BT176" s="829"/>
      <c r="BU176" s="828"/>
      <c r="BV176" s="829"/>
      <c r="BW176" s="828"/>
      <c r="BX176" s="828"/>
      <c r="BY176" s="829"/>
      <c r="BZ176" s="828"/>
      <c r="CA176" s="829"/>
      <c r="CB176" s="828"/>
      <c r="CC176" s="829"/>
      <c r="CD176" s="829"/>
      <c r="CE176" s="829"/>
      <c r="CF176" s="829"/>
      <c r="CG176" s="828"/>
      <c r="CH176" s="829"/>
      <c r="CI176" s="829"/>
      <c r="CJ176" s="828"/>
      <c r="CK176" s="829"/>
      <c r="CL176" s="829"/>
      <c r="CM176" s="829"/>
      <c r="CN176" s="829"/>
      <c r="CO176" s="829"/>
      <c r="CP176" s="828"/>
      <c r="CQ176" s="829"/>
      <c r="CR176" s="828"/>
      <c r="CS176" s="829"/>
      <c r="CT176" s="828"/>
      <c r="CU176" s="828"/>
      <c r="CV176" s="828"/>
      <c r="CW176" s="828"/>
      <c r="CX176" s="828"/>
      <c r="CY176" s="828"/>
      <c r="CZ176" s="828"/>
      <c r="DA176" s="829"/>
      <c r="DB176" s="828"/>
      <c r="DC176" s="828"/>
      <c r="DD176" s="828"/>
      <c r="DE176" s="829"/>
      <c r="DF176" s="828"/>
      <c r="DG176" s="829"/>
      <c r="DH176" s="828"/>
      <c r="DI176" s="828"/>
      <c r="DJ176" s="828"/>
      <c r="DK176" s="829"/>
      <c r="DL176" s="829"/>
      <c r="DM176" s="829"/>
      <c r="DN176" s="828"/>
      <c r="DO176" s="829"/>
      <c r="DP176" s="828"/>
      <c r="DQ176" s="829"/>
      <c r="DR176" s="829">
        <v>0</v>
      </c>
      <c r="DS176" s="829"/>
      <c r="DT176" s="829"/>
      <c r="DU176" s="829"/>
      <c r="DV176" s="829"/>
      <c r="DW176" s="829"/>
      <c r="DX176" s="829"/>
      <c r="DY176" s="829"/>
      <c r="DZ176" s="829"/>
      <c r="EA176" s="829"/>
      <c r="EB176" s="829"/>
      <c r="EC176" s="829"/>
      <c r="ED176" s="828"/>
      <c r="EE176" s="829"/>
      <c r="EF176" s="829"/>
      <c r="EG176" s="829"/>
      <c r="EH176" s="829"/>
      <c r="EI176" s="828"/>
      <c r="EJ176" s="828"/>
      <c r="EK176" s="829"/>
      <c r="EL176" s="829"/>
      <c r="EM176" s="829"/>
      <c r="EN176" s="829"/>
      <c r="EO176" s="828"/>
      <c r="EP176" s="829"/>
      <c r="EQ176" s="829"/>
      <c r="ER176" s="829"/>
      <c r="ES176" s="828"/>
      <c r="ET176" s="829"/>
      <c r="EU176" s="829"/>
      <c r="EV176" s="829"/>
      <c r="EW176" s="829"/>
      <c r="EX176" s="829"/>
      <c r="EY176" s="829"/>
      <c r="EZ176" s="831">
        <f t="shared" si="2"/>
        <v>0</v>
      </c>
    </row>
    <row r="177" spans="1:156" x14ac:dyDescent="0.25">
      <c r="A177">
        <v>176</v>
      </c>
      <c r="B177" s="826">
        <v>93103</v>
      </c>
      <c r="C177" s="877"/>
      <c r="D177" s="829"/>
      <c r="E177" s="829"/>
      <c r="F177" s="829"/>
      <c r="G177" s="829"/>
      <c r="H177" s="829"/>
      <c r="I177" s="829"/>
      <c r="J177" s="829"/>
      <c r="K177" s="828"/>
      <c r="L177" s="829"/>
      <c r="M177" s="829"/>
      <c r="N177" s="829"/>
      <c r="O177" s="829"/>
      <c r="P177" s="829"/>
      <c r="Q177" s="829"/>
      <c r="R177" s="829"/>
      <c r="S177" s="829"/>
      <c r="T177" s="829"/>
      <c r="U177" s="829"/>
      <c r="V177" s="829"/>
      <c r="W177" s="828"/>
      <c r="X177" s="829"/>
      <c r="Y177" s="829"/>
      <c r="Z177" s="829"/>
      <c r="AA177" s="829"/>
      <c r="AB177" s="829"/>
      <c r="AC177" s="828"/>
      <c r="AD177" s="829"/>
      <c r="AE177" s="829"/>
      <c r="AF177" s="829"/>
      <c r="AG177" s="829"/>
      <c r="AH177" s="829"/>
      <c r="AI177" s="829"/>
      <c r="AJ177" s="887"/>
      <c r="AK177" s="829"/>
      <c r="AL177" s="829"/>
      <c r="AM177" s="829"/>
      <c r="AN177" s="829"/>
      <c r="AO177" s="829"/>
      <c r="AP177" s="829"/>
      <c r="AQ177" s="829"/>
      <c r="AR177" s="829"/>
      <c r="AS177" s="829"/>
      <c r="AT177" s="829"/>
      <c r="AU177" s="829"/>
      <c r="AV177" s="828"/>
      <c r="AW177" s="829"/>
      <c r="AX177" s="829"/>
      <c r="AY177" s="829"/>
      <c r="AZ177" s="829"/>
      <c r="BA177" s="829"/>
      <c r="BB177" s="829"/>
      <c r="BC177" s="829"/>
      <c r="BD177" s="829"/>
      <c r="BE177" s="829"/>
      <c r="BF177" s="829"/>
      <c r="BG177" s="829"/>
      <c r="BH177" s="829"/>
      <c r="BI177" s="829"/>
      <c r="BJ177" s="829"/>
      <c r="BK177" s="829"/>
      <c r="BL177" s="829"/>
      <c r="BM177" s="829"/>
      <c r="BN177" s="829"/>
      <c r="BO177" s="829"/>
      <c r="BP177" s="828"/>
      <c r="BQ177" s="829"/>
      <c r="BR177" s="829"/>
      <c r="BS177" s="829"/>
      <c r="BT177" s="829"/>
      <c r="BU177" s="829"/>
      <c r="BV177" s="828"/>
      <c r="BW177" s="829"/>
      <c r="BX177" s="829"/>
      <c r="BY177" s="829"/>
      <c r="BZ177" s="829"/>
      <c r="CA177" s="829"/>
      <c r="CB177" s="829"/>
      <c r="CC177" s="829"/>
      <c r="CD177" s="829"/>
      <c r="CE177" s="887"/>
      <c r="CF177" s="829"/>
      <c r="CG177" s="829"/>
      <c r="CH177" s="829"/>
      <c r="CI177" s="829"/>
      <c r="CJ177" s="829"/>
      <c r="CK177" s="829"/>
      <c r="CL177" s="829"/>
      <c r="CM177" s="829"/>
      <c r="CN177" s="829"/>
      <c r="CO177" s="829"/>
      <c r="CP177" s="829"/>
      <c r="CQ177" s="829"/>
      <c r="CR177" s="829"/>
      <c r="CS177" s="829"/>
      <c r="CT177" s="829"/>
      <c r="CU177" s="829"/>
      <c r="CV177" s="829"/>
      <c r="CW177" s="829"/>
      <c r="CX177" s="829"/>
      <c r="CY177" s="828"/>
      <c r="CZ177" s="829"/>
      <c r="DA177" s="829"/>
      <c r="DB177" s="829"/>
      <c r="DC177" s="829"/>
      <c r="DD177" s="829"/>
      <c r="DE177" s="829"/>
      <c r="DF177" s="829"/>
      <c r="DG177" s="829"/>
      <c r="DH177" s="829"/>
      <c r="DI177" s="829"/>
      <c r="DJ177" s="829"/>
      <c r="DK177" s="829"/>
      <c r="DL177" s="829"/>
      <c r="DM177" s="829"/>
      <c r="DN177" s="828"/>
      <c r="DO177" s="828">
        <v>-8478.06</v>
      </c>
      <c r="DP177" s="828"/>
      <c r="DQ177" s="829"/>
      <c r="DR177" s="828"/>
      <c r="DS177" s="828"/>
      <c r="DT177" s="829"/>
      <c r="DU177" s="828"/>
      <c r="DV177" s="829"/>
      <c r="DW177" s="829"/>
      <c r="DX177" s="829"/>
      <c r="DY177" s="829"/>
      <c r="DZ177" s="829"/>
      <c r="EA177" s="829"/>
      <c r="EB177" s="829"/>
      <c r="EC177" s="829"/>
      <c r="ED177" s="828"/>
      <c r="EE177" s="829">
        <v>-4436.18</v>
      </c>
      <c r="EF177" s="829"/>
      <c r="EG177" s="829"/>
      <c r="EH177" s="829"/>
      <c r="EI177" s="829"/>
      <c r="EJ177" s="829"/>
      <c r="EK177" s="829">
        <v>-6473.9</v>
      </c>
      <c r="EL177" s="829"/>
      <c r="EM177" s="829"/>
      <c r="EN177" s="829"/>
      <c r="EO177" s="829"/>
      <c r="EP177" s="829"/>
      <c r="EQ177" s="829"/>
      <c r="ER177" s="829"/>
      <c r="ES177" s="829"/>
      <c r="ET177" s="829"/>
      <c r="EU177" s="829"/>
      <c r="EV177" s="829"/>
      <c r="EW177" s="829"/>
      <c r="EX177" s="829"/>
      <c r="EY177" s="829"/>
      <c r="EZ177" s="831">
        <f t="shared" si="2"/>
        <v>-19388.14</v>
      </c>
    </row>
    <row r="178" spans="1:156" x14ac:dyDescent="0.25">
      <c r="A178">
        <v>177</v>
      </c>
      <c r="B178" s="826">
        <v>93199</v>
      </c>
      <c r="C178" s="877"/>
      <c r="D178" s="829">
        <v>-1424.37</v>
      </c>
      <c r="E178" s="829"/>
      <c r="F178" s="829"/>
      <c r="G178" s="829">
        <v>-47898.09</v>
      </c>
      <c r="H178" s="829">
        <v>-225.15</v>
      </c>
      <c r="I178" s="828"/>
      <c r="J178" s="828">
        <v>-4894</v>
      </c>
      <c r="K178" s="828"/>
      <c r="L178" s="829"/>
      <c r="M178" s="828"/>
      <c r="N178" s="829">
        <v>-299</v>
      </c>
      <c r="O178" s="829">
        <v>-3046.38</v>
      </c>
      <c r="P178" s="828">
        <v>-392.65</v>
      </c>
      <c r="Q178" s="828">
        <v>-1130.02</v>
      </c>
      <c r="R178" s="828"/>
      <c r="S178" s="828">
        <v>-1160.9000000000001</v>
      </c>
      <c r="T178" s="829"/>
      <c r="U178" s="828">
        <v>-293</v>
      </c>
      <c r="V178" s="828">
        <v>-8540.61</v>
      </c>
      <c r="W178" s="828">
        <v>-1087.5</v>
      </c>
      <c r="X178" s="828"/>
      <c r="Y178" s="828">
        <v>-6568.96</v>
      </c>
      <c r="Z178" s="828"/>
      <c r="AA178" s="828">
        <v>-388.85</v>
      </c>
      <c r="AB178" s="828">
        <v>-36.58</v>
      </c>
      <c r="AC178" s="828"/>
      <c r="AD178" s="828">
        <v>-158</v>
      </c>
      <c r="AE178" s="828">
        <v>-84.62</v>
      </c>
      <c r="AF178" s="828"/>
      <c r="AG178" s="828"/>
      <c r="AH178" s="828"/>
      <c r="AI178" s="829">
        <v>-10816.71</v>
      </c>
      <c r="AJ178" s="828">
        <v>-2675.17</v>
      </c>
      <c r="AK178" s="828">
        <v>-9510.3799999999992</v>
      </c>
      <c r="AL178" s="828"/>
      <c r="AM178" s="828"/>
      <c r="AN178" s="828">
        <v>-815.52</v>
      </c>
      <c r="AO178" s="828">
        <v>-5837.96</v>
      </c>
      <c r="AP178" s="829">
        <v>-3683.59</v>
      </c>
      <c r="AQ178" s="828">
        <v>-7041.06</v>
      </c>
      <c r="AR178" s="828">
        <v>-23169.7</v>
      </c>
      <c r="AS178" s="828">
        <v>-124</v>
      </c>
      <c r="AT178" s="828">
        <v>-140</v>
      </c>
      <c r="AU178" s="828"/>
      <c r="AV178" s="828">
        <v>-8811.7000000000007</v>
      </c>
      <c r="AW178" s="828">
        <v>-1053.9000000000001</v>
      </c>
      <c r="AX178" s="828">
        <v>-730.6</v>
      </c>
      <c r="AY178" s="828">
        <v>-7205.85</v>
      </c>
      <c r="AZ178" s="829">
        <v>-8212.43</v>
      </c>
      <c r="BA178" s="828"/>
      <c r="BB178" s="828"/>
      <c r="BC178" s="828">
        <v>-189</v>
      </c>
      <c r="BD178" s="828"/>
      <c r="BE178" s="828"/>
      <c r="BF178" s="828"/>
      <c r="BG178" s="828"/>
      <c r="BH178" s="828">
        <v>-235.68</v>
      </c>
      <c r="BI178" s="828"/>
      <c r="BJ178" s="828"/>
      <c r="BK178" s="828">
        <v>-563.47</v>
      </c>
      <c r="BL178" s="828"/>
      <c r="BM178" s="829">
        <v>-7039.56</v>
      </c>
      <c r="BN178" s="828"/>
      <c r="BO178" s="828">
        <v>-6021.97</v>
      </c>
      <c r="BP178" s="828">
        <v>-463.76</v>
      </c>
      <c r="BQ178" s="828">
        <v>-516.82000000000005</v>
      </c>
      <c r="BR178" s="828"/>
      <c r="BS178" s="828">
        <v>-571.20000000000005</v>
      </c>
      <c r="BT178" s="828">
        <v>-6059.61</v>
      </c>
      <c r="BU178" s="828">
        <v>-2545.0700000000002</v>
      </c>
      <c r="BV178" s="828"/>
      <c r="BW178" s="828">
        <v>-12</v>
      </c>
      <c r="BX178" s="828"/>
      <c r="BY178" s="828">
        <v>-1427.5</v>
      </c>
      <c r="BZ178" s="828">
        <v>-1737.16</v>
      </c>
      <c r="CA178" s="829"/>
      <c r="CB178" s="829"/>
      <c r="CC178" s="828">
        <v>-388.5</v>
      </c>
      <c r="CD178" s="829">
        <v>-176.6</v>
      </c>
      <c r="CE178" s="828">
        <v>-136.5</v>
      </c>
      <c r="CF178" s="828">
        <v>-320.2</v>
      </c>
      <c r="CG178" s="828">
        <v>-145.36000000000001</v>
      </c>
      <c r="CH178" s="828">
        <v>-7408</v>
      </c>
      <c r="CI178" s="828">
        <v>-336.5</v>
      </c>
      <c r="CJ178" s="828">
        <v>-66</v>
      </c>
      <c r="CK178" s="828"/>
      <c r="CL178" s="829">
        <v>-899</v>
      </c>
      <c r="CM178" s="828"/>
      <c r="CN178" s="828"/>
      <c r="CO178" s="829">
        <v>-215</v>
      </c>
      <c r="CP178" s="828"/>
      <c r="CQ178" s="828">
        <v>-1072.73</v>
      </c>
      <c r="CR178" s="828"/>
      <c r="CS178" s="828">
        <v>-1483.6</v>
      </c>
      <c r="CT178" s="828">
        <v>-3117.98</v>
      </c>
      <c r="CU178" s="828"/>
      <c r="CV178" s="828"/>
      <c r="CW178" s="829"/>
      <c r="CX178" s="828"/>
      <c r="CY178" s="828"/>
      <c r="CZ178" s="828">
        <v>-725.13</v>
      </c>
      <c r="DA178" s="828">
        <v>-100</v>
      </c>
      <c r="DB178" s="828"/>
      <c r="DC178" s="828">
        <v>-12077.7</v>
      </c>
      <c r="DD178" s="828"/>
      <c r="DE178" s="829">
        <v>-90.93</v>
      </c>
      <c r="DF178" s="828">
        <v>-227.7</v>
      </c>
      <c r="DG178" s="828">
        <v>-5</v>
      </c>
      <c r="DH178" s="828"/>
      <c r="DI178" s="828">
        <v>-436.71</v>
      </c>
      <c r="DJ178" s="828"/>
      <c r="DK178" s="829"/>
      <c r="DL178" s="828">
        <v>-52</v>
      </c>
      <c r="DM178" s="828">
        <v>-813.8</v>
      </c>
      <c r="DN178" s="828"/>
      <c r="DO178" s="828">
        <v>-14860.97</v>
      </c>
      <c r="DP178" s="828">
        <v>-1042.45</v>
      </c>
      <c r="DQ178" s="829">
        <v>-3107.2</v>
      </c>
      <c r="DR178" s="828"/>
      <c r="DS178" s="828">
        <v>-6631.2</v>
      </c>
      <c r="DT178" s="829">
        <v>-2172.5500000000002</v>
      </c>
      <c r="DU178" s="829">
        <v>-2482.0700000000002</v>
      </c>
      <c r="DV178" s="828">
        <v>-51000</v>
      </c>
      <c r="DW178" s="829"/>
      <c r="DX178" s="829">
        <v>-9054</v>
      </c>
      <c r="DY178" s="828"/>
      <c r="DZ178" s="828"/>
      <c r="EA178" s="828">
        <v>-12900.47</v>
      </c>
      <c r="EB178" s="829"/>
      <c r="EC178" s="828"/>
      <c r="ED178" s="829"/>
      <c r="EE178" s="829"/>
      <c r="EF178" s="828"/>
      <c r="EG178" s="829">
        <v>-236</v>
      </c>
      <c r="EH178" s="829"/>
      <c r="EI178" s="829"/>
      <c r="EJ178" s="829"/>
      <c r="EK178" s="829"/>
      <c r="EL178" s="829"/>
      <c r="EM178" s="829">
        <v>-2725.11</v>
      </c>
      <c r="EN178" s="829"/>
      <c r="EO178" s="829"/>
      <c r="EP178" s="828"/>
      <c r="EQ178" s="829"/>
      <c r="ER178" s="829"/>
      <c r="ES178" s="828"/>
      <c r="ET178" s="829">
        <v>-3011.4</v>
      </c>
      <c r="EU178" s="829"/>
      <c r="EV178" s="828"/>
      <c r="EW178" s="828">
        <v>-118</v>
      </c>
      <c r="EX178" s="828"/>
      <c r="EY178" s="828"/>
      <c r="EZ178" s="831">
        <f t="shared" si="2"/>
        <v>-334476.41000000009</v>
      </c>
    </row>
    <row r="179" spans="1:156" x14ac:dyDescent="0.25">
      <c r="A179">
        <v>178</v>
      </c>
      <c r="B179" s="826">
        <v>93603</v>
      </c>
      <c r="C179" s="877"/>
      <c r="D179" s="829">
        <v>-1709.34</v>
      </c>
      <c r="E179" s="829"/>
      <c r="F179" s="829"/>
      <c r="G179" s="829">
        <v>-23475.08</v>
      </c>
      <c r="H179" s="829"/>
      <c r="I179" s="829">
        <v>-4695</v>
      </c>
      <c r="J179" s="829">
        <v>-2004</v>
      </c>
      <c r="K179" s="829">
        <v>-6788.6</v>
      </c>
      <c r="L179" s="829">
        <v>-25794.01</v>
      </c>
      <c r="M179" s="829">
        <v>-850.5</v>
      </c>
      <c r="N179" s="829">
        <v>-2943.81</v>
      </c>
      <c r="O179" s="829">
        <v>-4614.6499999999996</v>
      </c>
      <c r="P179" s="829">
        <v>-5745.9</v>
      </c>
      <c r="Q179" s="829">
        <v>-41132.58</v>
      </c>
      <c r="R179" s="829">
        <v>-36327.03</v>
      </c>
      <c r="S179" s="829">
        <v>-40884.800000000003</v>
      </c>
      <c r="T179" s="829">
        <v>-16136.71</v>
      </c>
      <c r="U179" s="829">
        <v>-16017.5</v>
      </c>
      <c r="V179" s="829">
        <v>213.5</v>
      </c>
      <c r="W179" s="829">
        <v>-64255.96</v>
      </c>
      <c r="X179" s="829">
        <v>-6472.23</v>
      </c>
      <c r="Y179" s="829">
        <v>-14588.57</v>
      </c>
      <c r="Z179" s="829"/>
      <c r="AA179" s="829">
        <v>-15600.9</v>
      </c>
      <c r="AB179" s="829">
        <v>-26353.78</v>
      </c>
      <c r="AC179" s="829">
        <v>-42912.47</v>
      </c>
      <c r="AD179" s="829">
        <v>-11075</v>
      </c>
      <c r="AE179" s="829">
        <v>-15564.21</v>
      </c>
      <c r="AF179" s="829">
        <v>-77101.009999999995</v>
      </c>
      <c r="AG179" s="829">
        <v>-79161.64</v>
      </c>
      <c r="AH179" s="829">
        <v>-13630.5</v>
      </c>
      <c r="AI179" s="829">
        <v>-4221</v>
      </c>
      <c r="AJ179" s="829">
        <v>-16165.91</v>
      </c>
      <c r="AK179" s="829">
        <v>-14017.69</v>
      </c>
      <c r="AL179" s="829">
        <v>-15356.56</v>
      </c>
      <c r="AM179" s="829">
        <v>-11699.83</v>
      </c>
      <c r="AN179" s="829">
        <v>-15760.62</v>
      </c>
      <c r="AO179" s="829">
        <v>-10271.35</v>
      </c>
      <c r="AP179" s="829"/>
      <c r="AQ179" s="829">
        <v>-72210.850000000006</v>
      </c>
      <c r="AR179" s="829">
        <v>-15110.46</v>
      </c>
      <c r="AS179" s="829">
        <v>-9643.17</v>
      </c>
      <c r="AT179" s="829">
        <v>-9751.74</v>
      </c>
      <c r="AU179" s="829">
        <v>-25408.68</v>
      </c>
      <c r="AV179" s="829">
        <v>-20266.27</v>
      </c>
      <c r="AW179" s="829">
        <v>-24347.1</v>
      </c>
      <c r="AX179" s="829">
        <v>-4149.45</v>
      </c>
      <c r="AY179" s="829">
        <v>-19942.240000000002</v>
      </c>
      <c r="AZ179" s="829">
        <v>-863.27</v>
      </c>
      <c r="BA179" s="829">
        <v>-16630.060000000001</v>
      </c>
      <c r="BB179" s="829">
        <v>-11860.61</v>
      </c>
      <c r="BC179" s="829">
        <v>-19558.59</v>
      </c>
      <c r="BD179" s="829">
        <v>-4212.3</v>
      </c>
      <c r="BE179" s="829">
        <v>-2231.71</v>
      </c>
      <c r="BF179" s="829">
        <v>-23671.1</v>
      </c>
      <c r="BG179" s="829">
        <v>-41188.5</v>
      </c>
      <c r="BH179" s="829">
        <v>-10228.41</v>
      </c>
      <c r="BI179" s="829">
        <v>-15466.1</v>
      </c>
      <c r="BJ179" s="829">
        <v>-21178.5</v>
      </c>
      <c r="BK179" s="829">
        <v>-15944.22</v>
      </c>
      <c r="BL179" s="829">
        <v>-11175.52</v>
      </c>
      <c r="BM179" s="829">
        <v>0</v>
      </c>
      <c r="BN179" s="829">
        <v>-6111.67</v>
      </c>
      <c r="BO179" s="829">
        <v>-26456.68</v>
      </c>
      <c r="BP179" s="829">
        <v>-48135.22</v>
      </c>
      <c r="BQ179" s="829">
        <v>-24380.99</v>
      </c>
      <c r="BR179" s="829">
        <v>-32387.16</v>
      </c>
      <c r="BS179" s="829">
        <v>-20853.2</v>
      </c>
      <c r="BT179" s="829">
        <v>-19857.59</v>
      </c>
      <c r="BU179" s="829">
        <v>-68</v>
      </c>
      <c r="BV179" s="829"/>
      <c r="BW179" s="829">
        <v>-8684.84</v>
      </c>
      <c r="BX179" s="829">
        <v>-35522.58</v>
      </c>
      <c r="BY179" s="829">
        <v>-9730.2000000000007</v>
      </c>
      <c r="BZ179" s="829">
        <v>-37613.03</v>
      </c>
      <c r="CA179" s="829">
        <v>-18104</v>
      </c>
      <c r="CB179" s="829">
        <v>-9395.2999999999993</v>
      </c>
      <c r="CC179" s="829">
        <v>-11479.9</v>
      </c>
      <c r="CD179" s="829">
        <v>-12444.33</v>
      </c>
      <c r="CE179" s="829">
        <v>-22519.14</v>
      </c>
      <c r="CF179" s="829">
        <v>-188.6</v>
      </c>
      <c r="CG179" s="829"/>
      <c r="CH179" s="829">
        <v>-13185.84</v>
      </c>
      <c r="CI179" s="829">
        <v>-31907.040000000001</v>
      </c>
      <c r="CJ179" s="829">
        <v>-33863.519999999997</v>
      </c>
      <c r="CK179" s="829">
        <v>-28093</v>
      </c>
      <c r="CL179" s="829">
        <v>-14916.05</v>
      </c>
      <c r="CM179" s="829">
        <v>-5428.8</v>
      </c>
      <c r="CN179" s="829">
        <v>-10727.5</v>
      </c>
      <c r="CO179" s="829">
        <v>-13413.5</v>
      </c>
      <c r="CP179" s="829">
        <v>-16827.919999999998</v>
      </c>
      <c r="CQ179" s="829">
        <v>-56354.89</v>
      </c>
      <c r="CR179" s="829">
        <v>-5772.58</v>
      </c>
      <c r="CS179" s="829">
        <v>-25478.45</v>
      </c>
      <c r="CT179" s="829">
        <v>-14883.56</v>
      </c>
      <c r="CU179" s="829">
        <v>-6742.2</v>
      </c>
      <c r="CV179" s="829">
        <v>-11171.4</v>
      </c>
      <c r="CW179" s="829">
        <v>-4468.6000000000004</v>
      </c>
      <c r="CX179" s="829">
        <v>-7522.45</v>
      </c>
      <c r="CY179" s="829"/>
      <c r="CZ179" s="829">
        <v>-10509.95</v>
      </c>
      <c r="DA179" s="829">
        <v>-28616.46</v>
      </c>
      <c r="DB179" s="829">
        <v>-23389.33</v>
      </c>
      <c r="DC179" s="829">
        <v>-26251.26</v>
      </c>
      <c r="DD179" s="829">
        <v>-28475.7</v>
      </c>
      <c r="DE179" s="829">
        <v>-11185.49</v>
      </c>
      <c r="DF179" s="829">
        <v>-15083.4</v>
      </c>
      <c r="DG179" s="829">
        <v>-11712.84</v>
      </c>
      <c r="DH179" s="829">
        <v>-4213</v>
      </c>
      <c r="DI179" s="829">
        <v>-18900.07</v>
      </c>
      <c r="DJ179" s="829">
        <v>-39007.519999999997</v>
      </c>
      <c r="DK179" s="829">
        <v>-14397.39</v>
      </c>
      <c r="DL179" s="829">
        <v>-21295.58</v>
      </c>
      <c r="DM179" s="829">
        <v>-7097.67</v>
      </c>
      <c r="DN179" s="829"/>
      <c r="DO179" s="829">
        <v>-20</v>
      </c>
      <c r="DP179" s="828">
        <v>-172138.46</v>
      </c>
      <c r="DQ179" s="829">
        <v>-117472.83</v>
      </c>
      <c r="DR179" s="829"/>
      <c r="DS179" s="829">
        <v>-190243.1</v>
      </c>
      <c r="DT179" s="829">
        <v>-263462.76</v>
      </c>
      <c r="DU179" s="829">
        <v>-176660.04</v>
      </c>
      <c r="DV179" s="829">
        <v>-214829.06</v>
      </c>
      <c r="DW179" s="829">
        <v>-205589.71</v>
      </c>
      <c r="DX179" s="829">
        <v>-214519</v>
      </c>
      <c r="DY179" s="829"/>
      <c r="DZ179" s="829"/>
      <c r="EA179" s="829">
        <v>-180692.81</v>
      </c>
      <c r="EB179" s="829"/>
      <c r="EC179" s="829"/>
      <c r="ED179" s="829">
        <v>-231184.03</v>
      </c>
      <c r="EE179" s="829">
        <v>-5552.3</v>
      </c>
      <c r="EF179" s="829">
        <v>-1380.85</v>
      </c>
      <c r="EG179" s="828">
        <v>-288.39999999999998</v>
      </c>
      <c r="EH179" s="829">
        <v>-612.6</v>
      </c>
      <c r="EI179" s="829">
        <v>-2680.5</v>
      </c>
      <c r="EJ179" s="829"/>
      <c r="EK179" s="829"/>
      <c r="EL179" s="829">
        <v>-9367.92</v>
      </c>
      <c r="EM179" s="829">
        <v>-8319.57</v>
      </c>
      <c r="EN179" s="829"/>
      <c r="EO179" s="829"/>
      <c r="EP179" s="829">
        <v>-6576.3</v>
      </c>
      <c r="EQ179" s="829"/>
      <c r="ER179" s="829"/>
      <c r="ES179" s="829"/>
      <c r="ET179" s="829">
        <v>-8047.6</v>
      </c>
      <c r="EU179" s="829">
        <v>-15646.96</v>
      </c>
      <c r="EV179" s="829">
        <v>-6669.6</v>
      </c>
      <c r="EW179" s="829">
        <v>-19888.28</v>
      </c>
      <c r="EX179" s="829">
        <v>-5763.64</v>
      </c>
      <c r="EY179" s="829"/>
      <c r="EZ179" s="831">
        <f t="shared" si="2"/>
        <v>-4040585.7999999993</v>
      </c>
    </row>
    <row r="180" spans="1:156" x14ac:dyDescent="0.25">
      <c r="A180">
        <v>179</v>
      </c>
      <c r="B180" s="826">
        <v>93699</v>
      </c>
      <c r="C180" s="877"/>
      <c r="D180" s="828"/>
      <c r="E180" s="829"/>
      <c r="F180" s="829"/>
      <c r="G180" s="828"/>
      <c r="H180" s="828"/>
      <c r="I180" s="829"/>
      <c r="J180" s="828"/>
      <c r="K180" s="887"/>
      <c r="L180" s="829"/>
      <c r="M180" s="829"/>
      <c r="N180" s="828"/>
      <c r="O180" s="828"/>
      <c r="P180" s="829"/>
      <c r="Q180" s="828"/>
      <c r="R180" s="829"/>
      <c r="S180" s="828"/>
      <c r="T180" s="829"/>
      <c r="U180" s="828">
        <v>-200</v>
      </c>
      <c r="V180" s="828"/>
      <c r="W180" s="828"/>
      <c r="X180" s="829"/>
      <c r="Y180" s="828">
        <v>0</v>
      </c>
      <c r="Z180" s="828"/>
      <c r="AA180" s="828"/>
      <c r="AB180" s="828"/>
      <c r="AC180" s="829"/>
      <c r="AD180" s="829"/>
      <c r="AE180" s="828"/>
      <c r="AF180" s="829"/>
      <c r="AG180" s="829"/>
      <c r="AH180" s="829"/>
      <c r="AI180" s="828"/>
      <c r="AJ180" s="828"/>
      <c r="AK180" s="828"/>
      <c r="AL180" s="828"/>
      <c r="AM180" s="829"/>
      <c r="AN180" s="828">
        <v>-150.69999999999999</v>
      </c>
      <c r="AO180" s="828"/>
      <c r="AP180" s="828"/>
      <c r="AQ180" s="828"/>
      <c r="AR180" s="828"/>
      <c r="AS180" s="828"/>
      <c r="AT180" s="829"/>
      <c r="AU180" s="829"/>
      <c r="AV180" s="828"/>
      <c r="AW180" s="828"/>
      <c r="AX180" s="828"/>
      <c r="AY180" s="828"/>
      <c r="AZ180" s="828"/>
      <c r="BA180" s="828"/>
      <c r="BB180" s="829"/>
      <c r="BC180" s="828"/>
      <c r="BD180" s="828"/>
      <c r="BE180" s="829"/>
      <c r="BF180" s="829"/>
      <c r="BG180" s="828">
        <v>-320</v>
      </c>
      <c r="BH180" s="828"/>
      <c r="BI180" s="829"/>
      <c r="BJ180" s="829"/>
      <c r="BK180" s="829"/>
      <c r="BL180" s="829"/>
      <c r="BM180" s="828"/>
      <c r="BN180" s="829"/>
      <c r="BO180" s="828"/>
      <c r="BP180" s="828"/>
      <c r="BQ180" s="828"/>
      <c r="BR180" s="828"/>
      <c r="BS180" s="828"/>
      <c r="BT180" s="828"/>
      <c r="BU180" s="828"/>
      <c r="BV180" s="828"/>
      <c r="BW180" s="828"/>
      <c r="BX180" s="829"/>
      <c r="BY180" s="828"/>
      <c r="BZ180" s="828"/>
      <c r="CA180" s="829"/>
      <c r="CB180" s="829"/>
      <c r="CC180" s="829"/>
      <c r="CD180" s="829"/>
      <c r="CE180" s="828"/>
      <c r="CF180" s="828"/>
      <c r="CG180" s="828"/>
      <c r="CH180" s="828"/>
      <c r="CI180" s="828"/>
      <c r="CJ180" s="828"/>
      <c r="CK180" s="829"/>
      <c r="CL180" s="828"/>
      <c r="CM180" s="829"/>
      <c r="CN180" s="828"/>
      <c r="CO180" s="828"/>
      <c r="CP180" s="829"/>
      <c r="CQ180" s="828"/>
      <c r="CR180" s="829"/>
      <c r="CS180" s="828"/>
      <c r="CT180" s="828"/>
      <c r="CU180" s="828"/>
      <c r="CV180" s="829"/>
      <c r="CW180" s="829"/>
      <c r="CX180" s="829"/>
      <c r="CY180" s="828"/>
      <c r="CZ180" s="828"/>
      <c r="DA180" s="828"/>
      <c r="DB180" s="829"/>
      <c r="DC180" s="828"/>
      <c r="DD180" s="829"/>
      <c r="DE180" s="828"/>
      <c r="DF180" s="828"/>
      <c r="DG180" s="829"/>
      <c r="DH180" s="829"/>
      <c r="DI180" s="828"/>
      <c r="DJ180" s="829"/>
      <c r="DK180" s="829"/>
      <c r="DL180" s="829"/>
      <c r="DM180" s="828"/>
      <c r="DN180" s="828"/>
      <c r="DO180" s="829"/>
      <c r="DP180" s="828">
        <v>-150.91999999999999</v>
      </c>
      <c r="DQ180" s="828"/>
      <c r="DR180" s="828"/>
      <c r="DS180" s="828"/>
      <c r="DT180" s="829"/>
      <c r="DU180" s="828"/>
      <c r="DV180" s="828"/>
      <c r="DW180" s="828"/>
      <c r="DX180" s="829">
        <v>-214.37</v>
      </c>
      <c r="DY180" s="829"/>
      <c r="DZ180" s="828"/>
      <c r="EA180" s="829">
        <v>-518.99</v>
      </c>
      <c r="EB180" s="829"/>
      <c r="EC180" s="828"/>
      <c r="ED180" s="829"/>
      <c r="EE180" s="829"/>
      <c r="EF180" s="829"/>
      <c r="EG180" s="829"/>
      <c r="EH180" s="829"/>
      <c r="EI180" s="828"/>
      <c r="EJ180" s="829"/>
      <c r="EK180" s="829"/>
      <c r="EL180" s="829"/>
      <c r="EM180" s="829"/>
      <c r="EN180" s="829"/>
      <c r="EO180" s="829"/>
      <c r="EP180" s="828"/>
      <c r="EQ180" s="829"/>
      <c r="ER180" s="829"/>
      <c r="ES180" s="829"/>
      <c r="ET180" s="829"/>
      <c r="EU180" s="829"/>
      <c r="EV180" s="828"/>
      <c r="EW180" s="829"/>
      <c r="EX180" s="828"/>
      <c r="EY180" s="829"/>
      <c r="EZ180" s="831">
        <f t="shared" si="2"/>
        <v>-1554.98</v>
      </c>
    </row>
    <row r="181" spans="1:156" x14ac:dyDescent="0.25">
      <c r="A181">
        <v>180</v>
      </c>
      <c r="B181" s="826">
        <v>94115</v>
      </c>
      <c r="C181" s="877">
        <v>94111</v>
      </c>
      <c r="D181" s="828"/>
      <c r="E181" s="829"/>
      <c r="F181" s="829"/>
      <c r="G181" s="828"/>
      <c r="H181" s="829"/>
      <c r="I181" s="828"/>
      <c r="J181" s="828"/>
      <c r="K181" s="828"/>
      <c r="L181" s="828"/>
      <c r="M181" s="828"/>
      <c r="N181" s="828"/>
      <c r="O181" s="828"/>
      <c r="P181" s="828"/>
      <c r="Q181" s="828"/>
      <c r="R181" s="828"/>
      <c r="S181" s="828"/>
      <c r="T181" s="828"/>
      <c r="U181" s="828"/>
      <c r="V181" s="828"/>
      <c r="W181" s="828"/>
      <c r="X181" s="828"/>
      <c r="Y181" s="828"/>
      <c r="Z181" s="828"/>
      <c r="AA181" s="828"/>
      <c r="AB181" s="828"/>
      <c r="AC181" s="828"/>
      <c r="AD181" s="828"/>
      <c r="AE181" s="828"/>
      <c r="AF181" s="828"/>
      <c r="AG181" s="828"/>
      <c r="AH181" s="828"/>
      <c r="AI181" s="828"/>
      <c r="AJ181" s="828"/>
      <c r="AK181" s="828"/>
      <c r="AL181" s="828"/>
      <c r="AM181" s="828"/>
      <c r="AN181" s="828"/>
      <c r="AO181" s="828"/>
      <c r="AP181" s="829"/>
      <c r="AQ181" s="828"/>
      <c r="AR181" s="828"/>
      <c r="AS181" s="828"/>
      <c r="AT181" s="828"/>
      <c r="AU181" s="828"/>
      <c r="AV181" s="828"/>
      <c r="AW181" s="828"/>
      <c r="AX181" s="828"/>
      <c r="AY181" s="828"/>
      <c r="AZ181" s="828"/>
      <c r="BA181" s="828"/>
      <c r="BB181" s="828"/>
      <c r="BC181" s="828"/>
      <c r="BD181" s="828"/>
      <c r="BE181" s="828"/>
      <c r="BF181" s="828"/>
      <c r="BG181" s="828"/>
      <c r="BH181" s="828"/>
      <c r="BI181" s="828"/>
      <c r="BJ181" s="828"/>
      <c r="BK181" s="828"/>
      <c r="BL181" s="828"/>
      <c r="BM181" s="828"/>
      <c r="BN181" s="828"/>
      <c r="BO181" s="828"/>
      <c r="BP181" s="828"/>
      <c r="BQ181" s="828"/>
      <c r="BR181" s="828"/>
      <c r="BS181" s="828"/>
      <c r="BT181" s="828"/>
      <c r="BU181" s="828"/>
      <c r="BV181" s="828"/>
      <c r="BW181" s="828"/>
      <c r="BX181" s="828"/>
      <c r="BY181" s="828"/>
      <c r="BZ181" s="828"/>
      <c r="CA181" s="828"/>
      <c r="CB181" s="828"/>
      <c r="CC181" s="828"/>
      <c r="CD181" s="828"/>
      <c r="CE181" s="828"/>
      <c r="CF181" s="828"/>
      <c r="CG181" s="828"/>
      <c r="CH181" s="828"/>
      <c r="CI181" s="828"/>
      <c r="CJ181" s="828"/>
      <c r="CK181" s="828"/>
      <c r="CL181" s="828"/>
      <c r="CM181" s="828"/>
      <c r="CN181" s="828"/>
      <c r="CO181" s="828"/>
      <c r="CP181" s="828"/>
      <c r="CQ181" s="828"/>
      <c r="CR181" s="828"/>
      <c r="CS181" s="828"/>
      <c r="CT181" s="828"/>
      <c r="CU181" s="828"/>
      <c r="CV181" s="828"/>
      <c r="CW181" s="828"/>
      <c r="CX181" s="828"/>
      <c r="CY181" s="828"/>
      <c r="CZ181" s="828"/>
      <c r="DA181" s="828"/>
      <c r="DB181" s="828"/>
      <c r="DC181" s="828"/>
      <c r="DD181" s="828"/>
      <c r="DE181" s="828"/>
      <c r="DF181" s="828"/>
      <c r="DG181" s="828"/>
      <c r="DH181" s="828"/>
      <c r="DI181" s="828"/>
      <c r="DJ181" s="828"/>
      <c r="DK181" s="828"/>
      <c r="DL181" s="828"/>
      <c r="DM181" s="828"/>
      <c r="DN181" s="828"/>
      <c r="DO181" s="829">
        <v>-300</v>
      </c>
      <c r="DP181" s="829"/>
      <c r="DQ181" s="829"/>
      <c r="DR181" s="828"/>
      <c r="DS181" s="828"/>
      <c r="DT181" s="829"/>
      <c r="DU181" s="828"/>
      <c r="DV181" s="828"/>
      <c r="DW181" s="828"/>
      <c r="DX181" s="828"/>
      <c r="DY181" s="828"/>
      <c r="DZ181" s="828"/>
      <c r="EA181" s="829"/>
      <c r="EB181" s="829"/>
      <c r="EC181" s="828"/>
      <c r="ED181" s="829"/>
      <c r="EE181" s="829"/>
      <c r="EF181" s="828"/>
      <c r="EG181" s="828"/>
      <c r="EH181" s="828"/>
      <c r="EI181" s="828"/>
      <c r="EJ181" s="828"/>
      <c r="EK181" s="828">
        <v>-226.6</v>
      </c>
      <c r="EL181" s="829"/>
      <c r="EM181" s="829"/>
      <c r="EN181" s="829"/>
      <c r="EO181" s="828"/>
      <c r="EP181" s="828"/>
      <c r="EQ181" s="829"/>
      <c r="ER181" s="829"/>
      <c r="ES181" s="828"/>
      <c r="ET181" s="829"/>
      <c r="EU181" s="829"/>
      <c r="EV181" s="828"/>
      <c r="EW181" s="828"/>
      <c r="EX181" s="828"/>
      <c r="EY181" s="828"/>
      <c r="EZ181" s="831">
        <f t="shared" si="2"/>
        <v>-526.6</v>
      </c>
    </row>
    <row r="182" spans="1:156" x14ac:dyDescent="0.25">
      <c r="A182">
        <v>181</v>
      </c>
      <c r="B182" s="826">
        <v>94115</v>
      </c>
      <c r="C182" s="877"/>
      <c r="D182" s="829"/>
      <c r="E182" s="829"/>
      <c r="F182" s="829"/>
      <c r="G182" s="829"/>
      <c r="H182" s="829"/>
      <c r="I182" s="829"/>
      <c r="J182" s="829"/>
      <c r="K182" s="829"/>
      <c r="L182" s="829"/>
      <c r="M182" s="829"/>
      <c r="N182" s="829"/>
      <c r="O182" s="829"/>
      <c r="P182" s="829"/>
      <c r="Q182" s="829"/>
      <c r="R182" s="829"/>
      <c r="S182" s="829"/>
      <c r="T182" s="829"/>
      <c r="U182" s="829"/>
      <c r="V182" s="829"/>
      <c r="W182" s="829"/>
      <c r="X182" s="829"/>
      <c r="Y182" s="829"/>
      <c r="Z182" s="829"/>
      <c r="AA182" s="829"/>
      <c r="AB182" s="829"/>
      <c r="AC182" s="829"/>
      <c r="AD182" s="829"/>
      <c r="AE182" s="829"/>
      <c r="AF182" s="829"/>
      <c r="AG182" s="829"/>
      <c r="AH182" s="829"/>
      <c r="AI182" s="829"/>
      <c r="AJ182" s="829"/>
      <c r="AK182" s="829"/>
      <c r="AL182" s="829"/>
      <c r="AM182" s="829"/>
      <c r="AN182" s="828"/>
      <c r="AO182" s="829"/>
      <c r="AP182" s="829"/>
      <c r="AQ182" s="829"/>
      <c r="AR182" s="829"/>
      <c r="AS182" s="829"/>
      <c r="AT182" s="829"/>
      <c r="AU182" s="829"/>
      <c r="AV182" s="829"/>
      <c r="AW182" s="829"/>
      <c r="AX182" s="829"/>
      <c r="AY182" s="829"/>
      <c r="AZ182" s="829"/>
      <c r="BA182" s="829"/>
      <c r="BB182" s="829"/>
      <c r="BC182" s="829"/>
      <c r="BD182" s="829"/>
      <c r="BE182" s="829"/>
      <c r="BF182" s="829"/>
      <c r="BG182" s="829"/>
      <c r="BH182" s="829"/>
      <c r="BI182" s="829"/>
      <c r="BJ182" s="829"/>
      <c r="BK182" s="829"/>
      <c r="BL182" s="829"/>
      <c r="BM182" s="829"/>
      <c r="BN182" s="829"/>
      <c r="BO182" s="829"/>
      <c r="BP182" s="829"/>
      <c r="BQ182" s="829"/>
      <c r="BR182" s="829"/>
      <c r="BS182" s="829"/>
      <c r="BT182" s="829"/>
      <c r="BU182" s="829"/>
      <c r="BV182" s="829"/>
      <c r="BW182" s="829"/>
      <c r="BX182" s="829"/>
      <c r="BY182" s="829"/>
      <c r="BZ182" s="829"/>
      <c r="CA182" s="829"/>
      <c r="CB182" s="829"/>
      <c r="CC182" s="829"/>
      <c r="CD182" s="829"/>
      <c r="CE182" s="829"/>
      <c r="CF182" s="829"/>
      <c r="CG182" s="829"/>
      <c r="CH182" s="829"/>
      <c r="CI182" s="829"/>
      <c r="CJ182" s="829"/>
      <c r="CK182" s="829"/>
      <c r="CL182" s="828"/>
      <c r="CM182" s="829"/>
      <c r="CN182" s="829"/>
      <c r="CO182" s="829"/>
      <c r="CP182" s="829"/>
      <c r="CQ182" s="829"/>
      <c r="CR182" s="829"/>
      <c r="CS182" s="829"/>
      <c r="CT182" s="829"/>
      <c r="CU182" s="829"/>
      <c r="CV182" s="829"/>
      <c r="CW182" s="829"/>
      <c r="CX182" s="829"/>
      <c r="CY182" s="829"/>
      <c r="CZ182" s="829"/>
      <c r="DA182" s="829"/>
      <c r="DB182" s="829"/>
      <c r="DC182" s="829"/>
      <c r="DD182" s="829"/>
      <c r="DE182" s="829"/>
      <c r="DF182" s="829"/>
      <c r="DG182" s="829"/>
      <c r="DH182" s="829"/>
      <c r="DI182" s="829"/>
      <c r="DJ182" s="829"/>
      <c r="DK182" s="829"/>
      <c r="DL182" s="829"/>
      <c r="DM182" s="829"/>
      <c r="DN182" s="829"/>
      <c r="DO182" s="829">
        <v>-753</v>
      </c>
      <c r="DP182" s="829">
        <v>-255.25</v>
      </c>
      <c r="DQ182" s="829">
        <v>-4226.6000000000004</v>
      </c>
      <c r="DR182" s="828"/>
      <c r="DS182" s="829">
        <v>-362.4</v>
      </c>
      <c r="DT182" s="829">
        <v>-1218.4000000000001</v>
      </c>
      <c r="DU182" s="829"/>
      <c r="DV182" s="829"/>
      <c r="DW182" s="829"/>
      <c r="DX182" s="829">
        <v>-332.5</v>
      </c>
      <c r="DY182" s="829"/>
      <c r="DZ182" s="828"/>
      <c r="EA182" s="829"/>
      <c r="EB182" s="829"/>
      <c r="EC182" s="829"/>
      <c r="ED182" s="829">
        <v>-1291.75</v>
      </c>
      <c r="EE182" s="829"/>
      <c r="EF182" s="829"/>
      <c r="EG182" s="829"/>
      <c r="EH182" s="829"/>
      <c r="EI182" s="829"/>
      <c r="EJ182" s="829"/>
      <c r="EK182" s="829"/>
      <c r="EL182" s="829"/>
      <c r="EM182" s="829"/>
      <c r="EN182" s="829"/>
      <c r="EO182" s="829"/>
      <c r="EP182" s="829"/>
      <c r="EQ182" s="829"/>
      <c r="ER182" s="829"/>
      <c r="ES182" s="829"/>
      <c r="ET182" s="829"/>
      <c r="EU182" s="829"/>
      <c r="EV182" s="829"/>
      <c r="EW182" s="829"/>
      <c r="EX182" s="829"/>
      <c r="EY182" s="829"/>
      <c r="EZ182" s="831">
        <f t="shared" si="2"/>
        <v>-8439.9</v>
      </c>
    </row>
    <row r="183" spans="1:156" x14ac:dyDescent="0.25">
      <c r="A183">
        <v>182</v>
      </c>
      <c r="B183" s="826">
        <v>94198</v>
      </c>
      <c r="C183" s="877"/>
      <c r="D183" s="829"/>
      <c r="E183" s="829"/>
      <c r="F183" s="829">
        <v>-52761.69</v>
      </c>
      <c r="G183" s="829"/>
      <c r="H183" s="829"/>
      <c r="I183" s="829">
        <v>-921.5</v>
      </c>
      <c r="J183" s="829"/>
      <c r="K183" s="829">
        <v>-22668.6</v>
      </c>
      <c r="L183" s="829"/>
      <c r="M183" s="829">
        <v>-25477</v>
      </c>
      <c r="N183" s="829">
        <v>-44080.63</v>
      </c>
      <c r="O183" s="829">
        <v>-15503.2</v>
      </c>
      <c r="P183" s="829"/>
      <c r="Q183" s="829"/>
      <c r="R183" s="829">
        <v>-37436.660000000003</v>
      </c>
      <c r="S183" s="829">
        <v>-13474.4</v>
      </c>
      <c r="T183" s="829"/>
      <c r="U183" s="829"/>
      <c r="V183" s="829">
        <v>-2367.5</v>
      </c>
      <c r="W183" s="829"/>
      <c r="X183" s="829"/>
      <c r="Y183" s="829">
        <v>-10169.870000000001</v>
      </c>
      <c r="Z183" s="829"/>
      <c r="AA183" s="829">
        <v>-3253.94</v>
      </c>
      <c r="AB183" s="829">
        <v>-5750.07</v>
      </c>
      <c r="AC183" s="829"/>
      <c r="AD183" s="829">
        <v>-9488.76</v>
      </c>
      <c r="AE183" s="829">
        <v>-750</v>
      </c>
      <c r="AF183" s="829"/>
      <c r="AG183" s="829">
        <v>-23743.02</v>
      </c>
      <c r="AH183" s="829">
        <v>-42443.88</v>
      </c>
      <c r="AI183" s="829"/>
      <c r="AJ183" s="829">
        <v>-7266</v>
      </c>
      <c r="AK183" s="829">
        <v>-4309.8999999999996</v>
      </c>
      <c r="AL183" s="829">
        <v>-30899.69</v>
      </c>
      <c r="AM183" s="829">
        <v>-10425.01</v>
      </c>
      <c r="AN183" s="829">
        <v>-10041.540000000001</v>
      </c>
      <c r="AO183" s="829">
        <v>-28092.639999999999</v>
      </c>
      <c r="AP183" s="829">
        <v>-1969.46</v>
      </c>
      <c r="AQ183" s="829">
        <v>-50564.18</v>
      </c>
      <c r="AR183" s="829"/>
      <c r="AS183" s="829">
        <v>-60471.66</v>
      </c>
      <c r="AT183" s="829"/>
      <c r="AU183" s="829">
        <v>-426</v>
      </c>
      <c r="AV183" s="829">
        <v>-7232.99</v>
      </c>
      <c r="AW183" s="829"/>
      <c r="AX183" s="829"/>
      <c r="AY183" s="829">
        <v>0</v>
      </c>
      <c r="AZ183" s="829">
        <v>-1782.48</v>
      </c>
      <c r="BA183" s="829">
        <v>-25288.87</v>
      </c>
      <c r="BB183" s="829">
        <v>-4930.8</v>
      </c>
      <c r="BC183" s="829"/>
      <c r="BD183" s="829"/>
      <c r="BE183" s="829"/>
      <c r="BF183" s="829">
        <v>-3585</v>
      </c>
      <c r="BG183" s="829">
        <v>-157523.79</v>
      </c>
      <c r="BH183" s="829">
        <v>-11132.43</v>
      </c>
      <c r="BI183" s="829"/>
      <c r="BJ183" s="829">
        <v>-31199.599999999999</v>
      </c>
      <c r="BK183" s="829">
        <v>-3190.3</v>
      </c>
      <c r="BL183" s="829">
        <v>-2990.26</v>
      </c>
      <c r="BM183" s="829">
        <v>-80</v>
      </c>
      <c r="BN183" s="829">
        <v>-1081.3399999999999</v>
      </c>
      <c r="BO183" s="829">
        <v>-46121.21</v>
      </c>
      <c r="BP183" s="829">
        <v>-84214.24</v>
      </c>
      <c r="BQ183" s="829">
        <v>-113514.34</v>
      </c>
      <c r="BR183" s="829">
        <v>-87596.24</v>
      </c>
      <c r="BS183" s="829">
        <v>-7127.6</v>
      </c>
      <c r="BT183" s="829">
        <v>-3571.61</v>
      </c>
      <c r="BU183" s="829">
        <v>-9364</v>
      </c>
      <c r="BV183" s="829">
        <v>-4225.43</v>
      </c>
      <c r="BW183" s="829">
        <v>-672.34</v>
      </c>
      <c r="BX183" s="829"/>
      <c r="BY183" s="829"/>
      <c r="BZ183" s="829">
        <v>-60122.99</v>
      </c>
      <c r="CA183" s="829">
        <v>-32500.55</v>
      </c>
      <c r="CB183" s="829">
        <v>-427.16</v>
      </c>
      <c r="CC183" s="829"/>
      <c r="CD183" s="829"/>
      <c r="CE183" s="829">
        <v>-116.45</v>
      </c>
      <c r="CF183" s="829">
        <v>-4128.54</v>
      </c>
      <c r="CG183" s="829">
        <v>-10859.1</v>
      </c>
      <c r="CH183" s="829">
        <v>-52722.59</v>
      </c>
      <c r="CI183" s="829">
        <v>-79639.929999999993</v>
      </c>
      <c r="CJ183" s="829"/>
      <c r="CK183" s="829">
        <v>-86162.1</v>
      </c>
      <c r="CL183" s="829">
        <v>-807</v>
      </c>
      <c r="CM183" s="829"/>
      <c r="CN183" s="829">
        <v>-32324.48</v>
      </c>
      <c r="CO183" s="829"/>
      <c r="CP183" s="829">
        <v>-24746.21</v>
      </c>
      <c r="CQ183" s="829">
        <v>-152011.92000000001</v>
      </c>
      <c r="CR183" s="829">
        <v>-16109.93</v>
      </c>
      <c r="CS183" s="829">
        <v>-13496.85</v>
      </c>
      <c r="CT183" s="829">
        <v>-5468.84</v>
      </c>
      <c r="CU183" s="829">
        <v>-3190.37</v>
      </c>
      <c r="CV183" s="829">
        <v>-3284.18</v>
      </c>
      <c r="CW183" s="829"/>
      <c r="CX183" s="829"/>
      <c r="CY183" s="829"/>
      <c r="CZ183" s="829"/>
      <c r="DA183" s="829">
        <v>-15471.97</v>
      </c>
      <c r="DB183" s="829"/>
      <c r="DC183" s="829">
        <v>-140800.22</v>
      </c>
      <c r="DD183" s="829">
        <v>-16981.64</v>
      </c>
      <c r="DE183" s="829">
        <v>-20555.46</v>
      </c>
      <c r="DF183" s="829">
        <v>-3083.2</v>
      </c>
      <c r="DG183" s="829"/>
      <c r="DH183" s="829">
        <v>-2502</v>
      </c>
      <c r="DI183" s="829">
        <v>-11933.3</v>
      </c>
      <c r="DJ183" s="829">
        <v>-51516.480000000003</v>
      </c>
      <c r="DK183" s="829"/>
      <c r="DL183" s="829"/>
      <c r="DM183" s="829">
        <v>-1198.32</v>
      </c>
      <c r="DN183" s="829"/>
      <c r="DO183" s="828"/>
      <c r="DP183" s="828"/>
      <c r="DQ183" s="828"/>
      <c r="DR183" s="828"/>
      <c r="DS183" s="828"/>
      <c r="DT183" s="829"/>
      <c r="DU183" s="828"/>
      <c r="DV183" s="829"/>
      <c r="DW183" s="829"/>
      <c r="DX183" s="829"/>
      <c r="DY183" s="829"/>
      <c r="DZ183" s="828"/>
      <c r="EA183" s="829"/>
      <c r="EB183" s="829"/>
      <c r="EC183" s="829"/>
      <c r="ED183" s="829"/>
      <c r="EE183" s="829"/>
      <c r="EF183" s="829"/>
      <c r="EG183" s="829"/>
      <c r="EH183" s="829"/>
      <c r="EI183" s="829"/>
      <c r="EJ183" s="829"/>
      <c r="EK183" s="829"/>
      <c r="EL183" s="829"/>
      <c r="EM183" s="829"/>
      <c r="EN183" s="829"/>
      <c r="EO183" s="829"/>
      <c r="EP183" s="829"/>
      <c r="EQ183" s="829"/>
      <c r="ER183" s="829"/>
      <c r="ES183" s="829"/>
      <c r="ET183" s="829"/>
      <c r="EU183" s="829"/>
      <c r="EV183" s="829"/>
      <c r="EW183" s="829">
        <v>-767.5</v>
      </c>
      <c r="EX183" s="829"/>
      <c r="EY183" s="829"/>
      <c r="EZ183" s="831">
        <f t="shared" si="2"/>
        <v>-1964110.9500000004</v>
      </c>
    </row>
    <row r="184" spans="1:156" x14ac:dyDescent="0.25">
      <c r="A184">
        <v>183</v>
      </c>
      <c r="B184" s="826">
        <v>94199</v>
      </c>
      <c r="C184" s="877"/>
      <c r="D184" s="829">
        <v>-10625</v>
      </c>
      <c r="E184" s="829"/>
      <c r="F184" s="828"/>
      <c r="G184" s="829">
        <v>-57133.84</v>
      </c>
      <c r="H184" s="829">
        <v>-63573.41</v>
      </c>
      <c r="I184" s="828"/>
      <c r="J184" s="829">
        <v>-247511.97</v>
      </c>
      <c r="K184" s="828"/>
      <c r="L184" s="829"/>
      <c r="M184" s="828"/>
      <c r="N184" s="828"/>
      <c r="O184" s="828"/>
      <c r="P184" s="829"/>
      <c r="Q184" s="829"/>
      <c r="R184" s="828"/>
      <c r="S184" s="828"/>
      <c r="T184" s="829"/>
      <c r="U184" s="829"/>
      <c r="V184" s="828">
        <v>-52973.87</v>
      </c>
      <c r="W184" s="829"/>
      <c r="X184" s="829"/>
      <c r="Y184" s="828">
        <v>-1166</v>
      </c>
      <c r="Z184" s="829"/>
      <c r="AA184" s="828"/>
      <c r="AB184" s="828"/>
      <c r="AC184" s="829"/>
      <c r="AD184" s="828"/>
      <c r="AE184" s="828"/>
      <c r="AF184" s="829"/>
      <c r="AG184" s="828"/>
      <c r="AH184" s="828"/>
      <c r="AI184" s="829">
        <v>-9685.5499999999993</v>
      </c>
      <c r="AJ184" s="828">
        <v>-3365</v>
      </c>
      <c r="AK184" s="828">
        <v>-4465.53</v>
      </c>
      <c r="AL184" s="828"/>
      <c r="AM184" s="828">
        <v>-5817.99</v>
      </c>
      <c r="AN184" s="828">
        <v>-1254.5</v>
      </c>
      <c r="AO184" s="828">
        <v>-1319.62</v>
      </c>
      <c r="AP184" s="828"/>
      <c r="AQ184" s="828"/>
      <c r="AR184" s="829">
        <v>-1438.7</v>
      </c>
      <c r="AS184" s="828"/>
      <c r="AT184" s="829"/>
      <c r="AU184" s="828">
        <v>-5015.04</v>
      </c>
      <c r="AV184" s="828"/>
      <c r="AW184" s="829"/>
      <c r="AX184" s="829">
        <v>-5849</v>
      </c>
      <c r="AY184" s="828"/>
      <c r="AZ184" s="828"/>
      <c r="BA184" s="828">
        <v>-15705.05</v>
      </c>
      <c r="BB184" s="828">
        <v>-47029.66</v>
      </c>
      <c r="BC184" s="829"/>
      <c r="BD184" s="829">
        <v>-995</v>
      </c>
      <c r="BE184" s="829"/>
      <c r="BF184" s="828"/>
      <c r="BG184" s="828"/>
      <c r="BH184" s="828">
        <v>-2988.9</v>
      </c>
      <c r="BI184" s="829"/>
      <c r="BJ184" s="828">
        <v>-1789</v>
      </c>
      <c r="BK184" s="828">
        <v>-13680</v>
      </c>
      <c r="BL184" s="828">
        <v>-12443.25</v>
      </c>
      <c r="BM184" s="828"/>
      <c r="BN184" s="828"/>
      <c r="BO184" s="828"/>
      <c r="BP184" s="828"/>
      <c r="BQ184" s="828">
        <v>-54006.87</v>
      </c>
      <c r="BR184" s="828">
        <v>-8941.7800000000007</v>
      </c>
      <c r="BS184" s="828"/>
      <c r="BT184" s="828"/>
      <c r="BU184" s="828"/>
      <c r="BV184" s="828"/>
      <c r="BW184" s="828"/>
      <c r="BX184" s="829">
        <v>-1590</v>
      </c>
      <c r="BY184" s="829"/>
      <c r="BZ184" s="828"/>
      <c r="CA184" s="828">
        <v>-5946</v>
      </c>
      <c r="CB184" s="828"/>
      <c r="CC184" s="829"/>
      <c r="CD184" s="828">
        <v>-7840.26</v>
      </c>
      <c r="CE184" s="828">
        <v>0</v>
      </c>
      <c r="CF184" s="828">
        <v>-1000</v>
      </c>
      <c r="CG184" s="828"/>
      <c r="CH184" s="828">
        <v>-44349.87</v>
      </c>
      <c r="CI184" s="828">
        <v>-11687.29</v>
      </c>
      <c r="CJ184" s="829"/>
      <c r="CK184" s="828">
        <v>-3111</v>
      </c>
      <c r="CL184" s="828"/>
      <c r="CM184" s="829"/>
      <c r="CN184" s="828"/>
      <c r="CO184" s="829">
        <v>-4511</v>
      </c>
      <c r="CP184" s="828"/>
      <c r="CQ184" s="828"/>
      <c r="CR184" s="828"/>
      <c r="CS184" s="828">
        <v>-26853</v>
      </c>
      <c r="CT184" s="828"/>
      <c r="CU184" s="828"/>
      <c r="CV184" s="828"/>
      <c r="CW184" s="829">
        <v>-955</v>
      </c>
      <c r="CX184" s="829">
        <v>-18882.009999999998</v>
      </c>
      <c r="CY184" s="828"/>
      <c r="CZ184" s="829"/>
      <c r="DA184" s="828"/>
      <c r="DB184" s="829"/>
      <c r="DC184" s="828">
        <v>-19685</v>
      </c>
      <c r="DD184" s="828"/>
      <c r="DE184" s="828"/>
      <c r="DF184" s="828"/>
      <c r="DG184" s="829">
        <v>-7249.56</v>
      </c>
      <c r="DH184" s="828"/>
      <c r="DI184" s="828">
        <v>-1907</v>
      </c>
      <c r="DJ184" s="828"/>
      <c r="DK184" s="829"/>
      <c r="DL184" s="829"/>
      <c r="DM184" s="828"/>
      <c r="DN184" s="828"/>
      <c r="DO184" s="829"/>
      <c r="DP184" s="828"/>
      <c r="DQ184" s="829"/>
      <c r="DR184" s="829"/>
      <c r="DS184" s="829"/>
      <c r="DT184" s="829"/>
      <c r="DU184" s="829"/>
      <c r="DV184" s="829"/>
      <c r="DW184" s="829"/>
      <c r="DX184" s="829"/>
      <c r="DY184" s="829"/>
      <c r="DZ184" s="829"/>
      <c r="EA184" s="829"/>
      <c r="EB184" s="829"/>
      <c r="EC184" s="829"/>
      <c r="ED184" s="829"/>
      <c r="EE184" s="829"/>
      <c r="EF184" s="829"/>
      <c r="EG184" s="829"/>
      <c r="EH184" s="829"/>
      <c r="EI184" s="829"/>
      <c r="EJ184" s="829"/>
      <c r="EK184" s="829">
        <v>-7479.3</v>
      </c>
      <c r="EL184" s="829"/>
      <c r="EM184" s="829"/>
      <c r="EN184" s="829"/>
      <c r="EO184" s="829"/>
      <c r="EP184" s="829"/>
      <c r="EQ184" s="829"/>
      <c r="ER184" s="829"/>
      <c r="ES184" s="829"/>
      <c r="ET184" s="829"/>
      <c r="EU184" s="829"/>
      <c r="EV184" s="829"/>
      <c r="EW184" s="829"/>
      <c r="EX184" s="829"/>
      <c r="EY184" s="828"/>
      <c r="EZ184" s="831">
        <f t="shared" si="2"/>
        <v>-791820.82000000018</v>
      </c>
    </row>
    <row r="185" spans="1:156" x14ac:dyDescent="0.25">
      <c r="A185">
        <v>184</v>
      </c>
      <c r="B185" s="826">
        <v>94397</v>
      </c>
      <c r="C185" s="877"/>
      <c r="D185" s="828"/>
      <c r="E185" s="829"/>
      <c r="F185" s="829"/>
      <c r="G185" s="828"/>
      <c r="H185" s="828"/>
      <c r="I185" s="829"/>
      <c r="J185" s="828"/>
      <c r="K185" s="829"/>
      <c r="L185" s="829"/>
      <c r="M185" s="829"/>
      <c r="N185" s="829"/>
      <c r="O185" s="829"/>
      <c r="P185" s="829"/>
      <c r="Q185" s="829"/>
      <c r="R185" s="829"/>
      <c r="S185" s="829"/>
      <c r="T185" s="829"/>
      <c r="U185" s="829"/>
      <c r="V185" s="828">
        <v>-279</v>
      </c>
      <c r="W185" s="829"/>
      <c r="X185" s="829"/>
      <c r="Y185" s="828"/>
      <c r="Z185" s="829"/>
      <c r="AA185" s="829"/>
      <c r="AB185" s="829"/>
      <c r="AC185" s="829"/>
      <c r="AD185" s="829"/>
      <c r="AE185" s="829"/>
      <c r="AF185" s="829"/>
      <c r="AG185" s="829"/>
      <c r="AH185" s="829"/>
      <c r="AI185" s="828"/>
      <c r="AJ185" s="828"/>
      <c r="AK185" s="828"/>
      <c r="AL185" s="829">
        <v>-177.54</v>
      </c>
      <c r="AM185" s="828">
        <v>-154.37</v>
      </c>
      <c r="AN185" s="828"/>
      <c r="AO185" s="829">
        <v>-169.07</v>
      </c>
      <c r="AP185" s="829">
        <v>-109.79</v>
      </c>
      <c r="AQ185" s="829"/>
      <c r="AR185" s="828"/>
      <c r="AS185" s="829"/>
      <c r="AT185" s="829">
        <v>-291.60000000000002</v>
      </c>
      <c r="AU185" s="828"/>
      <c r="AV185" s="829"/>
      <c r="AW185" s="828"/>
      <c r="AX185" s="828"/>
      <c r="AY185" s="829"/>
      <c r="AZ185" s="829"/>
      <c r="BA185" s="828"/>
      <c r="BB185" s="829"/>
      <c r="BC185" s="829"/>
      <c r="BD185" s="828"/>
      <c r="BE185" s="829">
        <v>-534.96</v>
      </c>
      <c r="BF185" s="829"/>
      <c r="BG185" s="829"/>
      <c r="BH185" s="828"/>
      <c r="BI185" s="829"/>
      <c r="BJ185" s="829"/>
      <c r="BK185" s="828"/>
      <c r="BL185" s="828"/>
      <c r="BM185" s="829"/>
      <c r="BN185" s="829"/>
      <c r="BO185" s="829"/>
      <c r="BP185" s="829"/>
      <c r="BQ185" s="828"/>
      <c r="BR185" s="828"/>
      <c r="BS185" s="829"/>
      <c r="BT185" s="829"/>
      <c r="BU185" s="829">
        <v>-205.63</v>
      </c>
      <c r="BV185" s="829">
        <v>-466.97</v>
      </c>
      <c r="BW185" s="829">
        <v>-232.78</v>
      </c>
      <c r="BX185" s="828"/>
      <c r="BY185" s="829"/>
      <c r="BZ185" s="828"/>
      <c r="CA185" s="828"/>
      <c r="CB185" s="829"/>
      <c r="CC185" s="829"/>
      <c r="CD185" s="828"/>
      <c r="CE185" s="829"/>
      <c r="CF185" s="829"/>
      <c r="CG185" s="829"/>
      <c r="CH185" s="828"/>
      <c r="CI185" s="828"/>
      <c r="CJ185" s="829"/>
      <c r="CK185" s="828"/>
      <c r="CL185" s="829"/>
      <c r="CM185" s="829"/>
      <c r="CN185" s="829"/>
      <c r="CO185" s="828"/>
      <c r="CP185" s="829"/>
      <c r="CQ185" s="829"/>
      <c r="CR185" s="829"/>
      <c r="CS185" s="828"/>
      <c r="CT185" s="829"/>
      <c r="CU185" s="829"/>
      <c r="CV185" s="829"/>
      <c r="CW185" s="828"/>
      <c r="CX185" s="828"/>
      <c r="CY185" s="828"/>
      <c r="CZ185" s="829"/>
      <c r="DA185" s="829"/>
      <c r="DB185" s="829"/>
      <c r="DC185" s="828"/>
      <c r="DD185" s="829"/>
      <c r="DE185" s="829"/>
      <c r="DF185" s="829"/>
      <c r="DG185" s="828"/>
      <c r="DH185" s="829"/>
      <c r="DI185" s="828"/>
      <c r="DJ185" s="829"/>
      <c r="DK185" s="829"/>
      <c r="DL185" s="829"/>
      <c r="DM185" s="829"/>
      <c r="DN185" s="829"/>
      <c r="DO185" s="829">
        <v>-9655.4599999999991</v>
      </c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  <c r="DZ185" s="829"/>
      <c r="EA185" s="829"/>
      <c r="EB185" s="829"/>
      <c r="EC185" s="829"/>
      <c r="ED185" s="829"/>
      <c r="EE185" s="829"/>
      <c r="EF185" s="829"/>
      <c r="EG185" s="829"/>
      <c r="EH185" s="829"/>
      <c r="EI185" s="829"/>
      <c r="EJ185" s="829"/>
      <c r="EK185" s="829"/>
      <c r="EL185" s="829"/>
      <c r="EM185" s="829"/>
      <c r="EN185" s="828"/>
      <c r="EO185" s="829"/>
      <c r="EP185" s="829"/>
      <c r="EQ185" s="829"/>
      <c r="ER185" s="829"/>
      <c r="ES185" s="829"/>
      <c r="ET185" s="829"/>
      <c r="EU185" s="887"/>
      <c r="EV185" s="829"/>
      <c r="EW185" s="829"/>
      <c r="EX185" s="829"/>
      <c r="EY185" s="829"/>
      <c r="EZ185" s="831">
        <f t="shared" si="2"/>
        <v>-12277.17</v>
      </c>
    </row>
    <row r="186" spans="1:156" x14ac:dyDescent="0.25">
      <c r="A186">
        <v>185</v>
      </c>
      <c r="B186" s="826">
        <v>94399</v>
      </c>
      <c r="C186" s="877"/>
      <c r="D186" s="829"/>
      <c r="E186" s="829"/>
      <c r="F186" s="829"/>
      <c r="G186" s="829"/>
      <c r="H186" s="829"/>
      <c r="I186" s="829"/>
      <c r="J186" s="829">
        <v>-53552.14</v>
      </c>
      <c r="K186" s="829">
        <v>-5200</v>
      </c>
      <c r="L186" s="829"/>
      <c r="M186" s="829"/>
      <c r="N186" s="829">
        <v>-105</v>
      </c>
      <c r="O186" s="829">
        <v>-6735</v>
      </c>
      <c r="P186" s="829"/>
      <c r="Q186" s="829"/>
      <c r="R186" s="829"/>
      <c r="S186" s="829"/>
      <c r="T186" s="829"/>
      <c r="U186" s="829"/>
      <c r="V186" s="828"/>
      <c r="W186" s="829"/>
      <c r="X186" s="829"/>
      <c r="Y186" s="829">
        <v>-25000</v>
      </c>
      <c r="Z186" s="829"/>
      <c r="AA186" s="829">
        <v>-64798.21</v>
      </c>
      <c r="AB186" s="829"/>
      <c r="AC186" s="829"/>
      <c r="AD186" s="829"/>
      <c r="AE186" s="829"/>
      <c r="AF186" s="829"/>
      <c r="AG186" s="829">
        <v>-792.01</v>
      </c>
      <c r="AH186" s="829"/>
      <c r="AI186" s="829"/>
      <c r="AJ186" s="829">
        <v>-718</v>
      </c>
      <c r="AK186" s="829"/>
      <c r="AL186" s="828"/>
      <c r="AM186" s="828"/>
      <c r="AN186" s="829"/>
      <c r="AO186" s="828"/>
      <c r="AP186" s="828"/>
      <c r="AQ186" s="829"/>
      <c r="AR186" s="829">
        <v>-150</v>
      </c>
      <c r="AS186" s="829"/>
      <c r="AT186" s="828"/>
      <c r="AU186" s="829">
        <v>-2220</v>
      </c>
      <c r="AV186" s="829">
        <v>-51875.9</v>
      </c>
      <c r="AW186" s="829"/>
      <c r="AX186" s="829">
        <v>-9250</v>
      </c>
      <c r="AY186" s="829"/>
      <c r="AZ186" s="829"/>
      <c r="BA186" s="829"/>
      <c r="BB186" s="829">
        <v>-180</v>
      </c>
      <c r="BC186" s="829"/>
      <c r="BD186" s="829">
        <v>-42630.53</v>
      </c>
      <c r="BE186" s="828"/>
      <c r="BF186" s="829"/>
      <c r="BG186" s="829">
        <v>-1198.5</v>
      </c>
      <c r="BH186" s="829">
        <v>-17715</v>
      </c>
      <c r="BI186" s="829"/>
      <c r="BJ186" s="829"/>
      <c r="BK186" s="829">
        <v>-1680</v>
      </c>
      <c r="BL186" s="829"/>
      <c r="BM186" s="829">
        <v>0</v>
      </c>
      <c r="BN186" s="829"/>
      <c r="BO186" s="829">
        <v>-600</v>
      </c>
      <c r="BP186" s="829"/>
      <c r="BQ186" s="828">
        <v>-3300</v>
      </c>
      <c r="BR186" s="829"/>
      <c r="BS186" s="829">
        <v>-6085</v>
      </c>
      <c r="BT186" s="829">
        <v>0</v>
      </c>
      <c r="BU186" s="828">
        <v>-64276.75</v>
      </c>
      <c r="BV186" s="828"/>
      <c r="BW186" s="828"/>
      <c r="BX186" s="829">
        <v>-3087.28</v>
      </c>
      <c r="BY186" s="829"/>
      <c r="BZ186" s="829">
        <v>-2083.36</v>
      </c>
      <c r="CA186" s="829"/>
      <c r="CB186" s="829"/>
      <c r="CC186" s="829">
        <v>-4145</v>
      </c>
      <c r="CD186" s="829">
        <v>-2740</v>
      </c>
      <c r="CE186" s="829">
        <v>-8499</v>
      </c>
      <c r="CF186" s="829"/>
      <c r="CG186" s="829"/>
      <c r="CH186" s="829"/>
      <c r="CI186" s="829"/>
      <c r="CJ186" s="829">
        <v>-9236.16</v>
      </c>
      <c r="CK186" s="829"/>
      <c r="CL186" s="829">
        <v>-861</v>
      </c>
      <c r="CM186" s="829"/>
      <c r="CN186" s="829"/>
      <c r="CO186" s="829"/>
      <c r="CP186" s="829">
        <v>-4360</v>
      </c>
      <c r="CQ186" s="829"/>
      <c r="CR186" s="829"/>
      <c r="CS186" s="829">
        <v>-2250</v>
      </c>
      <c r="CT186" s="829">
        <v>-350</v>
      </c>
      <c r="CU186" s="829">
        <v>-50</v>
      </c>
      <c r="CV186" s="829"/>
      <c r="CW186" s="829"/>
      <c r="CX186" s="829"/>
      <c r="CY186" s="829"/>
      <c r="CZ186" s="829">
        <v>-13750</v>
      </c>
      <c r="DA186" s="829">
        <v>-1600</v>
      </c>
      <c r="DB186" s="829">
        <v>-4910</v>
      </c>
      <c r="DC186" s="829"/>
      <c r="DD186" s="829"/>
      <c r="DE186" s="829"/>
      <c r="DF186" s="829"/>
      <c r="DG186" s="829">
        <v>-26064.6</v>
      </c>
      <c r="DH186" s="829"/>
      <c r="DI186" s="829">
        <v>-4935</v>
      </c>
      <c r="DJ186" s="829"/>
      <c r="DK186" s="829">
        <v>-31137.87</v>
      </c>
      <c r="DL186" s="829"/>
      <c r="DM186" s="829"/>
      <c r="DN186" s="829"/>
      <c r="DO186" s="828">
        <v>-103618.24000000001</v>
      </c>
      <c r="DP186" s="828">
        <v>-18579.93</v>
      </c>
      <c r="DQ186" s="828">
        <v>-50398.36</v>
      </c>
      <c r="DR186" s="829"/>
      <c r="DS186" s="829">
        <v>-31736.32</v>
      </c>
      <c r="DT186" s="829">
        <v>-38098.239999999998</v>
      </c>
      <c r="DU186" s="829">
        <v>-68965.75</v>
      </c>
      <c r="DV186" s="829"/>
      <c r="DW186" s="829"/>
      <c r="DX186" s="829">
        <v>-14336.25</v>
      </c>
      <c r="DY186" s="829"/>
      <c r="DZ186" s="829"/>
      <c r="EA186" s="829">
        <v>-24004.560000000001</v>
      </c>
      <c r="EB186" s="829"/>
      <c r="EC186" s="829"/>
      <c r="ED186" s="829">
        <v>-173432.95999999999</v>
      </c>
      <c r="EE186" s="829">
        <v>-250</v>
      </c>
      <c r="EF186" s="829"/>
      <c r="EG186" s="829"/>
      <c r="EH186" s="829"/>
      <c r="EI186" s="829">
        <v>-60699.97</v>
      </c>
      <c r="EJ186" s="829"/>
      <c r="EK186" s="829"/>
      <c r="EL186" s="829"/>
      <c r="EM186" s="829"/>
      <c r="EN186" s="829"/>
      <c r="EO186" s="829"/>
      <c r="EP186" s="829"/>
      <c r="EQ186" s="829"/>
      <c r="ER186" s="829"/>
      <c r="ES186" s="829"/>
      <c r="ET186" s="829"/>
      <c r="EU186" s="829"/>
      <c r="EV186" s="829">
        <v>-30770</v>
      </c>
      <c r="EW186" s="829">
        <v>-8380</v>
      </c>
      <c r="EX186" s="829"/>
      <c r="EY186" s="829"/>
      <c r="EZ186" s="831">
        <f t="shared" si="2"/>
        <v>-1101391.8900000001</v>
      </c>
    </row>
    <row r="187" spans="1:156" x14ac:dyDescent="0.25">
      <c r="A187">
        <v>186</v>
      </c>
      <c r="B187" s="826">
        <v>94418</v>
      </c>
      <c r="C187" s="877"/>
      <c r="D187" s="829"/>
      <c r="E187" s="829"/>
      <c r="F187" s="829"/>
      <c r="G187" s="829"/>
      <c r="H187" s="829"/>
      <c r="I187" s="829"/>
      <c r="J187" s="828"/>
      <c r="K187" s="828"/>
      <c r="L187" s="829"/>
      <c r="M187" s="829"/>
      <c r="N187" s="828"/>
      <c r="O187" s="828"/>
      <c r="P187" s="829"/>
      <c r="Q187" s="828"/>
      <c r="R187" s="829"/>
      <c r="S187" s="829"/>
      <c r="T187" s="829"/>
      <c r="U187" s="829">
        <v>-12662</v>
      </c>
      <c r="V187" s="829"/>
      <c r="W187" s="829"/>
      <c r="X187" s="829"/>
      <c r="Y187" s="828"/>
      <c r="Z187" s="829"/>
      <c r="AA187" s="828"/>
      <c r="AB187" s="829"/>
      <c r="AC187" s="829"/>
      <c r="AD187" s="829"/>
      <c r="AE187" s="829"/>
      <c r="AF187" s="829"/>
      <c r="AG187" s="828"/>
      <c r="AH187" s="828"/>
      <c r="AI187" s="828"/>
      <c r="AJ187" s="828"/>
      <c r="AK187" s="829"/>
      <c r="AL187" s="829"/>
      <c r="AM187" s="829"/>
      <c r="AN187" s="829"/>
      <c r="AO187" s="829"/>
      <c r="AP187" s="829"/>
      <c r="AQ187" s="829"/>
      <c r="AR187" s="829"/>
      <c r="AS187" s="828"/>
      <c r="AT187" s="829"/>
      <c r="AU187" s="828"/>
      <c r="AV187" s="828">
        <v>-1403.1</v>
      </c>
      <c r="AW187" s="828"/>
      <c r="AX187" s="828"/>
      <c r="AY187" s="829"/>
      <c r="AZ187" s="829"/>
      <c r="BA187" s="829"/>
      <c r="BB187" s="828"/>
      <c r="BC187" s="829"/>
      <c r="BD187" s="828"/>
      <c r="BE187" s="829"/>
      <c r="BF187" s="829"/>
      <c r="BG187" s="828"/>
      <c r="BH187" s="828"/>
      <c r="BI187" s="829">
        <v>-2000</v>
      </c>
      <c r="BJ187" s="829"/>
      <c r="BK187" s="828"/>
      <c r="BL187" s="829"/>
      <c r="BM187" s="829"/>
      <c r="BN187" s="829"/>
      <c r="BO187" s="828"/>
      <c r="BP187" s="828"/>
      <c r="BQ187" s="828"/>
      <c r="BR187" s="829"/>
      <c r="BS187" s="828"/>
      <c r="BT187" s="828"/>
      <c r="BU187" s="828"/>
      <c r="BV187" s="829"/>
      <c r="BW187" s="829"/>
      <c r="BX187" s="828"/>
      <c r="BY187" s="829"/>
      <c r="BZ187" s="828"/>
      <c r="CA187" s="828"/>
      <c r="CB187" s="829"/>
      <c r="CC187" s="828"/>
      <c r="CD187" s="828"/>
      <c r="CE187" s="829">
        <v>0</v>
      </c>
      <c r="CF187" s="829"/>
      <c r="CG187" s="829"/>
      <c r="CH187" s="829"/>
      <c r="CI187" s="829"/>
      <c r="CJ187" s="828"/>
      <c r="CK187" s="829"/>
      <c r="CL187" s="828"/>
      <c r="CM187" s="829"/>
      <c r="CN187" s="829"/>
      <c r="CO187" s="829"/>
      <c r="CP187" s="828">
        <v>-910</v>
      </c>
      <c r="CQ187" s="829"/>
      <c r="CR187" s="829"/>
      <c r="CS187" s="828"/>
      <c r="CT187" s="828"/>
      <c r="CU187" s="828"/>
      <c r="CV187" s="829"/>
      <c r="CW187" s="829"/>
      <c r="CX187" s="829"/>
      <c r="CY187" s="829"/>
      <c r="CZ187" s="828"/>
      <c r="DA187" s="829"/>
      <c r="DB187" s="829"/>
      <c r="DC187" s="829"/>
      <c r="DD187" s="829"/>
      <c r="DE187" s="829">
        <v>-2860</v>
      </c>
      <c r="DF187" s="829"/>
      <c r="DG187" s="828"/>
      <c r="DH187" s="829"/>
      <c r="DI187" s="828"/>
      <c r="DJ187" s="829"/>
      <c r="DK187" s="828"/>
      <c r="DL187" s="829">
        <v>0</v>
      </c>
      <c r="DM187" s="829"/>
      <c r="DN187" s="828"/>
      <c r="DO187" s="828"/>
      <c r="DP187" s="828"/>
      <c r="DQ187" s="828"/>
      <c r="DR187" s="828"/>
      <c r="DS187" s="828"/>
      <c r="DT187" s="829"/>
      <c r="DU187" s="828"/>
      <c r="DV187" s="828"/>
      <c r="DW187" s="828"/>
      <c r="DX187" s="829"/>
      <c r="DY187" s="829"/>
      <c r="DZ187" s="828"/>
      <c r="EA187" s="829"/>
      <c r="EB187" s="829"/>
      <c r="EC187" s="828"/>
      <c r="ED187" s="887"/>
      <c r="EE187" s="829"/>
      <c r="EF187" s="828"/>
      <c r="EG187" s="829"/>
      <c r="EH187" s="829"/>
      <c r="EI187" s="829"/>
      <c r="EJ187" s="829"/>
      <c r="EK187" s="828"/>
      <c r="EL187" s="829"/>
      <c r="EM187" s="829"/>
      <c r="EN187" s="829"/>
      <c r="EO187" s="829"/>
      <c r="EP187" s="829"/>
      <c r="EQ187" s="829"/>
      <c r="ER187" s="829"/>
      <c r="ES187" s="829"/>
      <c r="ET187" s="829"/>
      <c r="EU187" s="829"/>
      <c r="EV187" s="829"/>
      <c r="EW187" s="829"/>
      <c r="EX187" s="828"/>
      <c r="EY187" s="828"/>
      <c r="EZ187" s="831">
        <f t="shared" si="2"/>
        <v>-19835.099999999999</v>
      </c>
    </row>
    <row r="188" spans="1:156" x14ac:dyDescent="0.25">
      <c r="A188">
        <v>187</v>
      </c>
      <c r="B188" s="826">
        <v>94424</v>
      </c>
      <c r="C188" s="877"/>
      <c r="D188" s="829">
        <v>-1000.6</v>
      </c>
      <c r="E188" s="829">
        <v>-925.75</v>
      </c>
      <c r="F188" s="829">
        <v>-1752.5</v>
      </c>
      <c r="G188" s="828">
        <v>-23650.33</v>
      </c>
      <c r="H188" s="829"/>
      <c r="I188" s="829">
        <v>-12536.1</v>
      </c>
      <c r="J188" s="829">
        <v>-1171.7</v>
      </c>
      <c r="K188" s="829">
        <v>-784.07</v>
      </c>
      <c r="L188" s="829">
        <v>-94025.98</v>
      </c>
      <c r="M188" s="829">
        <v>-4473.5</v>
      </c>
      <c r="N188" s="829">
        <v>-771.3</v>
      </c>
      <c r="O188" s="829">
        <v>-8183.44</v>
      </c>
      <c r="P188" s="829">
        <v>-23065.64</v>
      </c>
      <c r="Q188" s="829">
        <v>-40391.18</v>
      </c>
      <c r="R188" s="829">
        <v>-22991.119999999999</v>
      </c>
      <c r="S188" s="829">
        <v>-10492.51</v>
      </c>
      <c r="T188" s="829">
        <v>-48311.25</v>
      </c>
      <c r="U188" s="829">
        <v>-916.02</v>
      </c>
      <c r="V188" s="829">
        <v>-12389.63</v>
      </c>
      <c r="W188" s="829"/>
      <c r="X188" s="829">
        <v>-2841.8</v>
      </c>
      <c r="Y188" s="829">
        <v>-18515.8</v>
      </c>
      <c r="Z188" s="829"/>
      <c r="AA188" s="829">
        <v>-26442.19</v>
      </c>
      <c r="AB188" s="829">
        <v>-12681.01</v>
      </c>
      <c r="AC188" s="829">
        <v>-450.03</v>
      </c>
      <c r="AD188" s="829"/>
      <c r="AE188" s="829">
        <v>-14700.49</v>
      </c>
      <c r="AF188" s="829">
        <v>-23212.560000000001</v>
      </c>
      <c r="AG188" s="829">
        <v>-27515.759999999998</v>
      </c>
      <c r="AH188" s="829">
        <v>-36899.83</v>
      </c>
      <c r="AI188" s="829">
        <v>-7595.71</v>
      </c>
      <c r="AJ188" s="829">
        <v>-22557.24</v>
      </c>
      <c r="AK188" s="829">
        <v>-6207.5</v>
      </c>
      <c r="AL188" s="829">
        <v>-76247.12</v>
      </c>
      <c r="AM188" s="829">
        <v>-6530.19</v>
      </c>
      <c r="AN188" s="829">
        <v>-8097.5</v>
      </c>
      <c r="AO188" s="829">
        <v>-5932.27</v>
      </c>
      <c r="AP188" s="829"/>
      <c r="AQ188" s="829">
        <v>-16349.56</v>
      </c>
      <c r="AR188" s="829">
        <v>-25499.599999999999</v>
      </c>
      <c r="AS188" s="829">
        <v>-28281.07</v>
      </c>
      <c r="AT188" s="829">
        <v>-25173.15</v>
      </c>
      <c r="AU188" s="829">
        <v>-17304.21</v>
      </c>
      <c r="AV188" s="828">
        <v>-11427.87</v>
      </c>
      <c r="AW188" s="829">
        <v>-49890.27</v>
      </c>
      <c r="AX188" s="829">
        <v>-4928.75</v>
      </c>
      <c r="AY188" s="829">
        <v>-40634.239999999998</v>
      </c>
      <c r="AZ188" s="829">
        <v>-17645.77</v>
      </c>
      <c r="BA188" s="829">
        <v>-6908.07</v>
      </c>
      <c r="BB188" s="829">
        <v>-22064.52</v>
      </c>
      <c r="BC188" s="829">
        <v>-21610.33</v>
      </c>
      <c r="BD188" s="829">
        <v>-25659.42</v>
      </c>
      <c r="BE188" s="829">
        <v>-8145.77</v>
      </c>
      <c r="BF188" s="828">
        <v>-6649.01</v>
      </c>
      <c r="BG188" s="829">
        <v>-10911.59</v>
      </c>
      <c r="BH188" s="829">
        <v>-35599.83</v>
      </c>
      <c r="BI188" s="829">
        <v>-63858.57</v>
      </c>
      <c r="BJ188" s="829">
        <v>-23401.5</v>
      </c>
      <c r="BK188" s="829">
        <v>-1141.48</v>
      </c>
      <c r="BL188" s="829">
        <v>-4390.6000000000004</v>
      </c>
      <c r="BM188" s="829">
        <v>-2640</v>
      </c>
      <c r="BN188" s="829">
        <v>-40775.919999999998</v>
      </c>
      <c r="BO188" s="829">
        <v>-20625</v>
      </c>
      <c r="BP188" s="829">
        <v>-7400.14</v>
      </c>
      <c r="BQ188" s="829">
        <v>-26574.94</v>
      </c>
      <c r="BR188" s="829">
        <v>-15691.45</v>
      </c>
      <c r="BS188" s="829">
        <v>-8907.35</v>
      </c>
      <c r="BT188" s="829">
        <v>-30</v>
      </c>
      <c r="BU188" s="829">
        <v>-28448.880000000001</v>
      </c>
      <c r="BV188" s="829">
        <v>-8579.66</v>
      </c>
      <c r="BW188" s="829">
        <v>-4825.5</v>
      </c>
      <c r="BX188" s="829">
        <v>-7911.41</v>
      </c>
      <c r="BY188" s="829">
        <v>-7760</v>
      </c>
      <c r="BZ188" s="829">
        <v>-7485</v>
      </c>
      <c r="CA188" s="829">
        <v>-15730.4</v>
      </c>
      <c r="CB188" s="829">
        <v>-19800.96</v>
      </c>
      <c r="CC188" s="829">
        <v>-6174.41</v>
      </c>
      <c r="CD188" s="829">
        <v>-28877.200000000001</v>
      </c>
      <c r="CE188" s="829">
        <v>-9664.59</v>
      </c>
      <c r="CF188" s="829">
        <v>-21703.73</v>
      </c>
      <c r="CG188" s="829">
        <v>-13413.26</v>
      </c>
      <c r="CH188" s="829"/>
      <c r="CI188" s="829">
        <v>-18908.37</v>
      </c>
      <c r="CJ188" s="829">
        <v>-3814</v>
      </c>
      <c r="CK188" s="829">
        <v>-18322.53</v>
      </c>
      <c r="CL188" s="828">
        <v>-22339.360000000001</v>
      </c>
      <c r="CM188" s="829">
        <v>-19062.919999999998</v>
      </c>
      <c r="CN188" s="829">
        <v>-4148.18</v>
      </c>
      <c r="CO188" s="829">
        <v>-53886.26</v>
      </c>
      <c r="CP188" s="829">
        <v>-16725.759999999998</v>
      </c>
      <c r="CQ188" s="829">
        <v>-70283.320000000007</v>
      </c>
      <c r="CR188" s="829">
        <v>-12889.85</v>
      </c>
      <c r="CS188" s="829">
        <v>-35443.199999999997</v>
      </c>
      <c r="CT188" s="829">
        <v>-25881.4</v>
      </c>
      <c r="CU188" s="829">
        <v>-21017.74</v>
      </c>
      <c r="CV188" s="829">
        <v>-10066.67</v>
      </c>
      <c r="CW188" s="829">
        <v>-88092.02</v>
      </c>
      <c r="CX188" s="829">
        <v>-12843.96</v>
      </c>
      <c r="CY188" s="829"/>
      <c r="CZ188" s="829">
        <v>-25130.95</v>
      </c>
      <c r="DA188" s="828">
        <v>-14440.78</v>
      </c>
      <c r="DB188" s="829">
        <v>-200</v>
      </c>
      <c r="DC188" s="829">
        <v>-4000</v>
      </c>
      <c r="DD188" s="829">
        <v>-10902.76</v>
      </c>
      <c r="DE188" s="829">
        <v>-11874.13</v>
      </c>
      <c r="DF188" s="829">
        <v>-5512.49</v>
      </c>
      <c r="DG188" s="829">
        <v>-15056.42</v>
      </c>
      <c r="DH188" s="829">
        <v>-95343.62</v>
      </c>
      <c r="DI188" s="829">
        <v>-8148.78</v>
      </c>
      <c r="DJ188" s="829">
        <v>-7382.18</v>
      </c>
      <c r="DK188" s="829">
        <v>-47902.16</v>
      </c>
      <c r="DL188" s="829">
        <v>-125904.22</v>
      </c>
      <c r="DM188" s="829">
        <v>-13697.05</v>
      </c>
      <c r="DN188" s="829">
        <v>1000</v>
      </c>
      <c r="DO188" s="829">
        <v>-206806.89</v>
      </c>
      <c r="DP188" s="829">
        <v>-45698.87</v>
      </c>
      <c r="DQ188" s="829">
        <v>-29850.68</v>
      </c>
      <c r="DR188" s="829"/>
      <c r="DS188" s="829">
        <v>-203929.03</v>
      </c>
      <c r="DT188" s="829">
        <v>-81748.05</v>
      </c>
      <c r="DU188" s="829"/>
      <c r="DV188" s="829">
        <v>-67198.14</v>
      </c>
      <c r="DW188" s="829">
        <v>-142877.01999999999</v>
      </c>
      <c r="DX188" s="829">
        <v>-54240.91</v>
      </c>
      <c r="DY188" s="829">
        <v>-296228.84999999998</v>
      </c>
      <c r="DZ188" s="829">
        <v>-826836.98</v>
      </c>
      <c r="EA188" s="829">
        <v>-78311.570000000007</v>
      </c>
      <c r="EB188" s="829"/>
      <c r="EC188" s="829"/>
      <c r="ED188" s="829">
        <v>-89324.99</v>
      </c>
      <c r="EE188" s="829">
        <v>-40587.29</v>
      </c>
      <c r="EF188" s="829">
        <v>-36800.89</v>
      </c>
      <c r="EG188" s="829">
        <v>-10604.02</v>
      </c>
      <c r="EH188" s="829">
        <v>-54503.91</v>
      </c>
      <c r="EI188" s="829">
        <v>-28311.83</v>
      </c>
      <c r="EJ188" s="829"/>
      <c r="EK188" s="829"/>
      <c r="EL188" s="829">
        <v>-24874.04</v>
      </c>
      <c r="EM188" s="829"/>
      <c r="EN188" s="829"/>
      <c r="EO188" s="829"/>
      <c r="EP188" s="829">
        <v>-45961.09</v>
      </c>
      <c r="EQ188" s="829"/>
      <c r="ER188" s="829"/>
      <c r="ES188" s="829"/>
      <c r="ET188" s="829">
        <v>-91957.119999999995</v>
      </c>
      <c r="EU188" s="829">
        <v>-195710.12</v>
      </c>
      <c r="EV188" s="829">
        <v>-27558.11</v>
      </c>
      <c r="EW188" s="829">
        <v>-47145.17</v>
      </c>
      <c r="EX188" s="829">
        <v>-15480.73</v>
      </c>
      <c r="EY188" s="829"/>
      <c r="EZ188" s="831">
        <f t="shared" si="2"/>
        <v>-4935521.9799999995</v>
      </c>
    </row>
    <row r="189" spans="1:156" x14ac:dyDescent="0.25">
      <c r="A189">
        <v>188</v>
      </c>
      <c r="B189" s="826">
        <v>94496</v>
      </c>
      <c r="C189" s="877"/>
      <c r="D189" s="828"/>
      <c r="E189" s="828"/>
      <c r="F189" s="828"/>
      <c r="G189" s="828"/>
      <c r="H189" s="828"/>
      <c r="I189" s="828"/>
      <c r="J189" s="828"/>
      <c r="K189" s="828"/>
      <c r="L189" s="828"/>
      <c r="M189" s="828"/>
      <c r="N189" s="828"/>
      <c r="O189" s="828"/>
      <c r="P189" s="828"/>
      <c r="Q189" s="828"/>
      <c r="R189" s="828"/>
      <c r="S189" s="828"/>
      <c r="T189" s="828"/>
      <c r="U189" s="828"/>
      <c r="V189" s="828"/>
      <c r="W189" s="828"/>
      <c r="X189" s="828"/>
      <c r="Y189" s="828"/>
      <c r="Z189" s="828"/>
      <c r="AA189" s="828"/>
      <c r="AB189" s="828"/>
      <c r="AC189" s="828"/>
      <c r="AD189" s="829"/>
      <c r="AE189" s="828"/>
      <c r="AF189" s="828">
        <v>-7171.2</v>
      </c>
      <c r="AG189" s="828"/>
      <c r="AH189" s="828"/>
      <c r="AI189" s="828"/>
      <c r="AJ189" s="828"/>
      <c r="AK189" s="828"/>
      <c r="AL189" s="828"/>
      <c r="AM189" s="828"/>
      <c r="AN189" s="828">
        <v>0</v>
      </c>
      <c r="AO189" s="828"/>
      <c r="AP189" s="828"/>
      <c r="AQ189" s="828"/>
      <c r="AR189" s="828"/>
      <c r="AS189" s="828">
        <v>-33970.15</v>
      </c>
      <c r="AT189" s="828"/>
      <c r="AU189" s="828"/>
      <c r="AV189" s="828"/>
      <c r="AW189" s="828">
        <v>-19873.400000000001</v>
      </c>
      <c r="AX189" s="828"/>
      <c r="AY189" s="828"/>
      <c r="AZ189" s="828"/>
      <c r="BA189" s="828">
        <v>-16315.3</v>
      </c>
      <c r="BB189" s="828"/>
      <c r="BC189" s="828"/>
      <c r="BD189" s="828"/>
      <c r="BE189" s="828"/>
      <c r="BF189" s="828"/>
      <c r="BG189" s="828"/>
      <c r="BH189" s="828"/>
      <c r="BI189" s="828">
        <v>-2708</v>
      </c>
      <c r="BJ189" s="828"/>
      <c r="BK189" s="828"/>
      <c r="BL189" s="828"/>
      <c r="BM189" s="828"/>
      <c r="BN189" s="828"/>
      <c r="BO189" s="828">
        <v>0</v>
      </c>
      <c r="BP189" s="828"/>
      <c r="BQ189" s="828">
        <v>-315</v>
      </c>
      <c r="BR189" s="828"/>
      <c r="BS189" s="828">
        <v>17858.41</v>
      </c>
      <c r="BT189" s="828"/>
      <c r="BU189" s="828"/>
      <c r="BV189" s="828"/>
      <c r="BW189" s="828"/>
      <c r="BX189" s="828"/>
      <c r="BY189" s="828"/>
      <c r="BZ189" s="828"/>
      <c r="CA189" s="828"/>
      <c r="CB189" s="828">
        <v>-22800</v>
      </c>
      <c r="CC189" s="828"/>
      <c r="CD189" s="828"/>
      <c r="CE189" s="828"/>
      <c r="CF189" s="828"/>
      <c r="CG189" s="828"/>
      <c r="CH189" s="829"/>
      <c r="CI189" s="828">
        <v>-650</v>
      </c>
      <c r="CJ189" s="828"/>
      <c r="CK189" s="828"/>
      <c r="CL189" s="828"/>
      <c r="CM189" s="828"/>
      <c r="CN189" s="828"/>
      <c r="CO189" s="828"/>
      <c r="CP189" s="828">
        <v>-406</v>
      </c>
      <c r="CQ189" s="828"/>
      <c r="CR189" s="828"/>
      <c r="CS189" s="828"/>
      <c r="CT189" s="828">
        <v>-10767.86</v>
      </c>
      <c r="CU189" s="828"/>
      <c r="CV189" s="828"/>
      <c r="CW189" s="828">
        <v>-3903.61</v>
      </c>
      <c r="CX189" s="828"/>
      <c r="CY189" s="828"/>
      <c r="CZ189" s="828"/>
      <c r="DA189" s="828"/>
      <c r="DB189" s="828"/>
      <c r="DC189" s="828"/>
      <c r="DD189" s="828"/>
      <c r="DE189" s="828"/>
      <c r="DF189" s="828"/>
      <c r="DG189" s="828"/>
      <c r="DH189" s="828"/>
      <c r="DI189" s="828">
        <v>-190.22</v>
      </c>
      <c r="DJ189" s="828"/>
      <c r="DK189" s="828"/>
      <c r="DL189" s="828"/>
      <c r="DM189" s="828"/>
      <c r="DN189" s="828"/>
      <c r="DO189" s="828">
        <v>-73119.38</v>
      </c>
      <c r="DP189" s="828">
        <v>-745</v>
      </c>
      <c r="DQ189" s="828"/>
      <c r="DR189" s="828"/>
      <c r="DS189" s="828">
        <v>-4497.6000000000004</v>
      </c>
      <c r="DT189" s="829">
        <v>-18500.099999999999</v>
      </c>
      <c r="DU189" s="828"/>
      <c r="DV189" s="828">
        <v>-22529.52</v>
      </c>
      <c r="DW189" s="829">
        <v>-38812.050000000003</v>
      </c>
      <c r="DX189" s="828"/>
      <c r="DY189" s="828"/>
      <c r="DZ189" s="828"/>
      <c r="EA189" s="828"/>
      <c r="EB189" s="828"/>
      <c r="EC189" s="828"/>
      <c r="ED189" s="828">
        <v>-42268.04</v>
      </c>
      <c r="EE189" s="829">
        <v>-1188</v>
      </c>
      <c r="EF189" s="828"/>
      <c r="EG189" s="828"/>
      <c r="EH189" s="828"/>
      <c r="EI189" s="828"/>
      <c r="EJ189" s="828"/>
      <c r="EK189" s="828"/>
      <c r="EL189" s="829">
        <v>0</v>
      </c>
      <c r="EM189" s="829"/>
      <c r="EN189" s="828"/>
      <c r="EO189" s="828"/>
      <c r="EP189" s="828"/>
      <c r="EQ189" s="829"/>
      <c r="ER189" s="829"/>
      <c r="ES189" s="828"/>
      <c r="ET189" s="829">
        <v>-26608.36</v>
      </c>
      <c r="EU189" s="829"/>
      <c r="EV189" s="828"/>
      <c r="EW189" s="828"/>
      <c r="EX189" s="828"/>
      <c r="EY189" s="828"/>
      <c r="EZ189" s="831">
        <f t="shared" si="2"/>
        <v>-329480.38</v>
      </c>
    </row>
    <row r="190" spans="1:156" x14ac:dyDescent="0.25">
      <c r="A190">
        <v>189</v>
      </c>
      <c r="B190" s="826">
        <v>94498</v>
      </c>
      <c r="C190" s="877"/>
      <c r="D190" s="829">
        <v>-1829.75</v>
      </c>
      <c r="E190" s="829">
        <v>-2654.3</v>
      </c>
      <c r="F190" s="829"/>
      <c r="G190" s="829"/>
      <c r="H190" s="829">
        <v>-3000</v>
      </c>
      <c r="I190" s="829">
        <v>-8192.41</v>
      </c>
      <c r="J190" s="829"/>
      <c r="K190" s="829"/>
      <c r="L190" s="829"/>
      <c r="M190" s="829"/>
      <c r="N190" s="829">
        <v>-5327</v>
      </c>
      <c r="O190" s="829"/>
      <c r="P190" s="828"/>
      <c r="Q190" s="828"/>
      <c r="R190" s="829"/>
      <c r="S190" s="828"/>
      <c r="T190" s="829"/>
      <c r="U190" s="829"/>
      <c r="V190" s="828"/>
      <c r="W190" s="829"/>
      <c r="X190" s="829"/>
      <c r="Y190" s="829">
        <v>-180</v>
      </c>
      <c r="Z190" s="829"/>
      <c r="AA190" s="829"/>
      <c r="AB190" s="829"/>
      <c r="AC190" s="829">
        <v>-40670.14</v>
      </c>
      <c r="AD190" s="829"/>
      <c r="AE190" s="829">
        <v>-22758.59</v>
      </c>
      <c r="AF190" s="828">
        <v>-18929.45</v>
      </c>
      <c r="AG190" s="829"/>
      <c r="AH190" s="829">
        <v>-23279.279999999999</v>
      </c>
      <c r="AI190" s="829"/>
      <c r="AJ190" s="829"/>
      <c r="AK190" s="829">
        <v>-4695</v>
      </c>
      <c r="AL190" s="828">
        <v>-6085</v>
      </c>
      <c r="AM190" s="828">
        <v>-4000</v>
      </c>
      <c r="AN190" s="828"/>
      <c r="AO190" s="829"/>
      <c r="AP190" s="828"/>
      <c r="AQ190" s="829"/>
      <c r="AR190" s="829"/>
      <c r="AS190" s="887"/>
      <c r="AT190" s="829"/>
      <c r="AU190" s="829">
        <v>-16399</v>
      </c>
      <c r="AV190" s="829">
        <v>-4075.26</v>
      </c>
      <c r="AW190" s="828">
        <v>-20000</v>
      </c>
      <c r="AX190" s="829"/>
      <c r="AY190" s="829"/>
      <c r="AZ190" s="829"/>
      <c r="BA190" s="828"/>
      <c r="BB190" s="829"/>
      <c r="BC190" s="829"/>
      <c r="BD190" s="829"/>
      <c r="BE190" s="829"/>
      <c r="BF190" s="829"/>
      <c r="BG190" s="829">
        <v>-150</v>
      </c>
      <c r="BH190" s="829">
        <v>-12605</v>
      </c>
      <c r="BI190" s="829"/>
      <c r="BJ190" s="829"/>
      <c r="BK190" s="829">
        <v>-22707</v>
      </c>
      <c r="BL190" s="829">
        <v>-100</v>
      </c>
      <c r="BM190" s="829">
        <v>-250</v>
      </c>
      <c r="BN190" s="829"/>
      <c r="BO190" s="829"/>
      <c r="BP190" s="829"/>
      <c r="BQ190" s="829">
        <v>-9484.58</v>
      </c>
      <c r="BR190" s="829"/>
      <c r="BS190" s="828"/>
      <c r="BT190" s="829">
        <v>-540</v>
      </c>
      <c r="BU190" s="828">
        <v>-10815</v>
      </c>
      <c r="BV190" s="829">
        <v>-1110</v>
      </c>
      <c r="BW190" s="829"/>
      <c r="BX190" s="829">
        <v>-2780</v>
      </c>
      <c r="BY190" s="829"/>
      <c r="BZ190" s="829">
        <v>0</v>
      </c>
      <c r="CA190" s="829"/>
      <c r="CB190" s="829"/>
      <c r="CC190" s="829"/>
      <c r="CD190" s="829"/>
      <c r="CE190" s="829">
        <v>-130</v>
      </c>
      <c r="CF190" s="829">
        <v>-12115.56</v>
      </c>
      <c r="CG190" s="829"/>
      <c r="CH190" s="829"/>
      <c r="CI190" s="829"/>
      <c r="CJ190" s="829">
        <v>-5000</v>
      </c>
      <c r="CK190" s="829"/>
      <c r="CL190" s="829"/>
      <c r="CM190" s="829"/>
      <c r="CN190" s="829"/>
      <c r="CO190" s="829"/>
      <c r="CP190" s="829">
        <v>-32756.94</v>
      </c>
      <c r="CQ190" s="828">
        <v>-1680</v>
      </c>
      <c r="CR190" s="829">
        <v>-450</v>
      </c>
      <c r="CS190" s="829"/>
      <c r="CT190" s="887"/>
      <c r="CU190" s="829">
        <v>-4712</v>
      </c>
      <c r="CV190" s="829">
        <v>-130</v>
      </c>
      <c r="CW190" s="829">
        <v>-750</v>
      </c>
      <c r="CX190" s="829"/>
      <c r="CY190" s="829"/>
      <c r="CZ190" s="829"/>
      <c r="DA190" s="829"/>
      <c r="DB190" s="829">
        <v>-7983.52</v>
      </c>
      <c r="DC190" s="829"/>
      <c r="DD190" s="829"/>
      <c r="DE190" s="829"/>
      <c r="DF190" s="829"/>
      <c r="DG190" s="829">
        <v>-766.24</v>
      </c>
      <c r="DH190" s="829"/>
      <c r="DI190" s="829"/>
      <c r="DJ190" s="829"/>
      <c r="DK190" s="829">
        <v>-19575.5</v>
      </c>
      <c r="DL190" s="829"/>
      <c r="DM190" s="829"/>
      <c r="DN190" s="829"/>
      <c r="DO190" s="828"/>
      <c r="DP190" s="828"/>
      <c r="DQ190" s="829"/>
      <c r="DR190" s="829"/>
      <c r="DS190" s="829">
        <v>-3358.36</v>
      </c>
      <c r="DT190" s="829">
        <v>-4301.72</v>
      </c>
      <c r="DU190" s="828">
        <v>-293916.84000000003</v>
      </c>
      <c r="DV190" s="828"/>
      <c r="DW190" s="829">
        <v>-93789.7</v>
      </c>
      <c r="DX190" s="829">
        <v>-9000</v>
      </c>
      <c r="DY190" s="828"/>
      <c r="DZ190" s="829"/>
      <c r="EA190" s="829">
        <v>-80716.17</v>
      </c>
      <c r="EB190" s="829"/>
      <c r="EC190" s="829"/>
      <c r="ED190" s="829">
        <v>-250</v>
      </c>
      <c r="EE190" s="829"/>
      <c r="EF190" s="828"/>
      <c r="EG190" s="829"/>
      <c r="EH190" s="829">
        <v>-554.20000000000005</v>
      </c>
      <c r="EI190" s="829"/>
      <c r="EJ190" s="829"/>
      <c r="EK190" s="829"/>
      <c r="EL190" s="829">
        <v>-6459</v>
      </c>
      <c r="EM190" s="829">
        <v>-12465.38</v>
      </c>
      <c r="EN190" s="829"/>
      <c r="EO190" s="829"/>
      <c r="EP190" s="829">
        <v>-750</v>
      </c>
      <c r="EQ190" s="829"/>
      <c r="ER190" s="829"/>
      <c r="ES190" s="829"/>
      <c r="ET190" s="829"/>
      <c r="EU190" s="829">
        <v>-1000</v>
      </c>
      <c r="EV190" s="828">
        <v>-170</v>
      </c>
      <c r="EW190" s="829">
        <v>-180</v>
      </c>
      <c r="EX190" s="829">
        <v>-61620.33</v>
      </c>
      <c r="EY190" s="829"/>
      <c r="EZ190" s="831">
        <f t="shared" si="2"/>
        <v>-897198.21999999986</v>
      </c>
    </row>
    <row r="191" spans="1:156" x14ac:dyDescent="0.25">
      <c r="A191">
        <v>190</v>
      </c>
      <c r="B191" s="826">
        <v>94499</v>
      </c>
      <c r="C191" s="877"/>
      <c r="D191" s="828">
        <v>-291.86</v>
      </c>
      <c r="E191" s="828"/>
      <c r="F191" s="829"/>
      <c r="G191" s="829"/>
      <c r="H191" s="829">
        <v>-4714.5</v>
      </c>
      <c r="I191" s="828">
        <v>-5107.8500000000004</v>
      </c>
      <c r="J191" s="829">
        <v>-10185</v>
      </c>
      <c r="K191" s="828">
        <v>-3852.75</v>
      </c>
      <c r="L191" s="829"/>
      <c r="M191" s="829">
        <v>-9836.36</v>
      </c>
      <c r="N191" s="828">
        <v>-794.39</v>
      </c>
      <c r="O191" s="829">
        <v>-10</v>
      </c>
      <c r="P191" s="829">
        <v>-7811.45</v>
      </c>
      <c r="Q191" s="829">
        <v>-32079</v>
      </c>
      <c r="R191" s="829"/>
      <c r="S191" s="829">
        <v>-2897.35</v>
      </c>
      <c r="T191" s="829"/>
      <c r="U191" s="829">
        <v>-148</v>
      </c>
      <c r="V191" s="828">
        <v>-9152.93</v>
      </c>
      <c r="W191" s="829">
        <v>-7932.91</v>
      </c>
      <c r="X191" s="829">
        <v>-8308.7900000000009</v>
      </c>
      <c r="Y191" s="828">
        <v>-20881.32</v>
      </c>
      <c r="Z191" s="828"/>
      <c r="AA191" s="829"/>
      <c r="AB191" s="828">
        <v>-8161.84</v>
      </c>
      <c r="AC191" s="828"/>
      <c r="AD191" s="829">
        <v>-26881.62</v>
      </c>
      <c r="AE191" s="828">
        <v>-6160.96</v>
      </c>
      <c r="AF191" s="828">
        <v>-8066.26</v>
      </c>
      <c r="AG191" s="829">
        <v>-99781.21</v>
      </c>
      <c r="AH191" s="829">
        <v>-8332.15</v>
      </c>
      <c r="AI191" s="829">
        <v>-10054</v>
      </c>
      <c r="AJ191" s="829">
        <v>-727.18</v>
      </c>
      <c r="AK191" s="828">
        <v>-4545.7700000000004</v>
      </c>
      <c r="AL191" s="829">
        <v>-3457.61</v>
      </c>
      <c r="AM191" s="828">
        <v>-1530</v>
      </c>
      <c r="AN191" s="828">
        <v>-2023.14</v>
      </c>
      <c r="AO191" s="829"/>
      <c r="AP191" s="828">
        <v>-84.4</v>
      </c>
      <c r="AQ191" s="829">
        <v>-28695.62</v>
      </c>
      <c r="AR191" s="829">
        <v>-3352.48</v>
      </c>
      <c r="AS191" s="829">
        <v>-100</v>
      </c>
      <c r="AT191" s="828"/>
      <c r="AU191" s="828">
        <v>-1500</v>
      </c>
      <c r="AV191" s="887">
        <v>-2000</v>
      </c>
      <c r="AW191" s="829">
        <v>-4353.97</v>
      </c>
      <c r="AX191" s="829">
        <v>-534.78</v>
      </c>
      <c r="AY191" s="829"/>
      <c r="AZ191" s="887">
        <v>-1250.6500000000001</v>
      </c>
      <c r="BA191" s="829">
        <v>-145833.65</v>
      </c>
      <c r="BB191" s="829">
        <v>-3000</v>
      </c>
      <c r="BC191" s="829"/>
      <c r="BD191" s="829">
        <v>-25574.48</v>
      </c>
      <c r="BE191" s="829"/>
      <c r="BF191" s="829">
        <v>-9049.4500000000007</v>
      </c>
      <c r="BG191" s="829">
        <v>-2533.17</v>
      </c>
      <c r="BH191" s="828">
        <v>-522.37</v>
      </c>
      <c r="BI191" s="829">
        <v>-11503.99</v>
      </c>
      <c r="BJ191" s="829">
        <v>-727</v>
      </c>
      <c r="BK191" s="828">
        <v>-1788</v>
      </c>
      <c r="BL191" s="829">
        <v>-6933.23</v>
      </c>
      <c r="BM191" s="829">
        <v>81.8</v>
      </c>
      <c r="BN191" s="829"/>
      <c r="BO191" s="829">
        <v>-9422.7000000000007</v>
      </c>
      <c r="BP191" s="828">
        <v>-11278.51</v>
      </c>
      <c r="BQ191" s="828">
        <v>-11955.22</v>
      </c>
      <c r="BR191" s="829">
        <v>-7539.69</v>
      </c>
      <c r="BS191" s="829">
        <v>-6919.43</v>
      </c>
      <c r="BT191" s="829">
        <v>-3192.36</v>
      </c>
      <c r="BU191" s="828">
        <v>-12343.08</v>
      </c>
      <c r="BV191" s="828">
        <v>-1189</v>
      </c>
      <c r="BW191" s="829">
        <v>-14222.05</v>
      </c>
      <c r="BX191" s="829">
        <v>-3994.67</v>
      </c>
      <c r="BY191" s="829">
        <v>-33868.5</v>
      </c>
      <c r="BZ191" s="828">
        <v>-36998.410000000003</v>
      </c>
      <c r="CA191" s="829">
        <v>-1400</v>
      </c>
      <c r="CB191" s="829">
        <v>-2000</v>
      </c>
      <c r="CC191" s="829">
        <v>-9747.4500000000007</v>
      </c>
      <c r="CD191" s="829"/>
      <c r="CE191" s="829">
        <v>-21412.39</v>
      </c>
      <c r="CF191" s="828">
        <v>-625</v>
      </c>
      <c r="CG191" s="829"/>
      <c r="CH191" s="829">
        <v>-50939.94</v>
      </c>
      <c r="CI191" s="829">
        <v>-8189.74</v>
      </c>
      <c r="CJ191" s="828">
        <v>-10898.77</v>
      </c>
      <c r="CK191" s="829">
        <v>-124</v>
      </c>
      <c r="CL191" s="829"/>
      <c r="CM191" s="829">
        <v>-20000</v>
      </c>
      <c r="CN191" s="828">
        <v>-220</v>
      </c>
      <c r="CO191" s="829">
        <v>-13509.02</v>
      </c>
      <c r="CP191" s="828">
        <v>-16114.97</v>
      </c>
      <c r="CQ191" s="829">
        <v>-13384.82</v>
      </c>
      <c r="CR191" s="828">
        <v>-12552.01</v>
      </c>
      <c r="CS191" s="829"/>
      <c r="CT191" s="829">
        <v>-3286.29</v>
      </c>
      <c r="CU191" s="829"/>
      <c r="CV191" s="829">
        <v>-2087.7199999999998</v>
      </c>
      <c r="CW191" s="829">
        <v>-20543.79</v>
      </c>
      <c r="CX191" s="829">
        <v>-1467.39</v>
      </c>
      <c r="CY191" s="829"/>
      <c r="CZ191" s="829">
        <v>-1538.4</v>
      </c>
      <c r="DA191" s="829">
        <v>-2170.94</v>
      </c>
      <c r="DB191" s="829">
        <v>-21044.959999999999</v>
      </c>
      <c r="DC191" s="829">
        <v>-9484.84</v>
      </c>
      <c r="DD191" s="829">
        <v>-2543.56</v>
      </c>
      <c r="DE191" s="829">
        <v>-200</v>
      </c>
      <c r="DF191" s="828">
        <v>-4746</v>
      </c>
      <c r="DG191" s="828">
        <v>-5942.68</v>
      </c>
      <c r="DH191" s="829"/>
      <c r="DI191" s="829">
        <v>-1234.94</v>
      </c>
      <c r="DJ191" s="829">
        <v>-5290.44</v>
      </c>
      <c r="DK191" s="828">
        <v>-21643.24</v>
      </c>
      <c r="DL191" s="829"/>
      <c r="DM191" s="828">
        <v>-500</v>
      </c>
      <c r="DN191" s="829"/>
      <c r="DO191" s="829"/>
      <c r="DP191" s="829"/>
      <c r="DQ191" s="828"/>
      <c r="DR191" s="829"/>
      <c r="DS191" s="829">
        <v>-1000</v>
      </c>
      <c r="DT191" s="829">
        <v>-3964.34</v>
      </c>
      <c r="DU191" s="829">
        <v>-173066.74</v>
      </c>
      <c r="DV191" s="828"/>
      <c r="DW191" s="828">
        <v>-101987.91</v>
      </c>
      <c r="DX191" s="828"/>
      <c r="DY191" s="828"/>
      <c r="DZ191" s="828"/>
      <c r="EA191" s="829">
        <v>-1108</v>
      </c>
      <c r="EB191" s="829"/>
      <c r="EC191" s="829"/>
      <c r="ED191" s="829">
        <v>-68077.66</v>
      </c>
      <c r="EE191" s="829">
        <v>-61.5</v>
      </c>
      <c r="EF191" s="828"/>
      <c r="EG191" s="829"/>
      <c r="EH191" s="829"/>
      <c r="EI191" s="829"/>
      <c r="EJ191" s="829"/>
      <c r="EK191" s="829"/>
      <c r="EL191" s="829">
        <v>-12421.09</v>
      </c>
      <c r="EM191" s="829">
        <v>-1440.6</v>
      </c>
      <c r="EN191" s="828"/>
      <c r="EO191" s="829"/>
      <c r="EP191" s="828">
        <v>-10159.99</v>
      </c>
      <c r="EQ191" s="829"/>
      <c r="ER191" s="829"/>
      <c r="ES191" s="829"/>
      <c r="ET191" s="829"/>
      <c r="EU191" s="829">
        <v>-496.62</v>
      </c>
      <c r="EV191" s="829">
        <v>-90</v>
      </c>
      <c r="EW191" s="829">
        <v>-29531.99</v>
      </c>
      <c r="EX191" s="829"/>
      <c r="EY191" s="828"/>
      <c r="EZ191" s="831">
        <f t="shared" si="2"/>
        <v>-1394155</v>
      </c>
    </row>
    <row r="192" spans="1:156" x14ac:dyDescent="0.25">
      <c r="A192">
        <v>191</v>
      </c>
      <c r="B192" s="826">
        <v>95199</v>
      </c>
      <c r="C192" s="877"/>
      <c r="D192" s="829"/>
      <c r="E192" s="829"/>
      <c r="F192" s="829"/>
      <c r="G192" s="828"/>
      <c r="H192" s="828"/>
      <c r="I192" s="828"/>
      <c r="J192" s="828"/>
      <c r="K192" s="828"/>
      <c r="L192" s="829"/>
      <c r="M192" s="828"/>
      <c r="N192" s="828"/>
      <c r="O192" s="829"/>
      <c r="P192" s="828"/>
      <c r="Q192" s="828">
        <v>-7230.6</v>
      </c>
      <c r="R192" s="829"/>
      <c r="S192" s="828"/>
      <c r="T192" s="829"/>
      <c r="U192" s="828"/>
      <c r="V192" s="828"/>
      <c r="W192" s="828"/>
      <c r="X192" s="828"/>
      <c r="Y192" s="828"/>
      <c r="Z192" s="829"/>
      <c r="AA192" s="828"/>
      <c r="AB192" s="828"/>
      <c r="AC192" s="829"/>
      <c r="AD192" s="828"/>
      <c r="AE192" s="828"/>
      <c r="AF192" s="828"/>
      <c r="AG192" s="828"/>
      <c r="AH192" s="829"/>
      <c r="AI192" s="828"/>
      <c r="AJ192" s="828">
        <v>0</v>
      </c>
      <c r="AK192" s="828"/>
      <c r="AL192" s="828"/>
      <c r="AM192" s="828"/>
      <c r="AN192" s="828"/>
      <c r="AO192" s="829"/>
      <c r="AP192" s="828"/>
      <c r="AQ192" s="828"/>
      <c r="AR192" s="828"/>
      <c r="AS192" s="828"/>
      <c r="AT192" s="828"/>
      <c r="AU192" s="828"/>
      <c r="AV192" s="828"/>
      <c r="AW192" s="828"/>
      <c r="AX192" s="828"/>
      <c r="AY192" s="828"/>
      <c r="AZ192" s="829"/>
      <c r="BA192" s="828"/>
      <c r="BB192" s="829"/>
      <c r="BC192" s="829"/>
      <c r="BD192" s="828"/>
      <c r="BE192" s="829"/>
      <c r="BF192" s="828"/>
      <c r="BG192" s="828"/>
      <c r="BH192" s="828"/>
      <c r="BI192" s="828"/>
      <c r="BJ192" s="828"/>
      <c r="BK192" s="829"/>
      <c r="BL192" s="828"/>
      <c r="BM192" s="829"/>
      <c r="BN192" s="829"/>
      <c r="BO192" s="828"/>
      <c r="BP192" s="828">
        <v>-500</v>
      </c>
      <c r="BQ192" s="828"/>
      <c r="BR192" s="828"/>
      <c r="BS192" s="828">
        <v>-3750</v>
      </c>
      <c r="BT192" s="828"/>
      <c r="BU192" s="828"/>
      <c r="BV192" s="829"/>
      <c r="BW192" s="828"/>
      <c r="BX192" s="828"/>
      <c r="BY192" s="828"/>
      <c r="BZ192" s="828">
        <v>-179.17</v>
      </c>
      <c r="CA192" s="828"/>
      <c r="CB192" s="829"/>
      <c r="CC192" s="828">
        <v>-105</v>
      </c>
      <c r="CD192" s="829"/>
      <c r="CE192" s="828"/>
      <c r="CF192" s="829"/>
      <c r="CG192" s="829"/>
      <c r="CH192" s="828">
        <v>-15449.85</v>
      </c>
      <c r="CI192" s="828"/>
      <c r="CJ192" s="828"/>
      <c r="CK192" s="829"/>
      <c r="CL192" s="829"/>
      <c r="CM192" s="828"/>
      <c r="CN192" s="829"/>
      <c r="CO192" s="828"/>
      <c r="CP192" s="828"/>
      <c r="CQ192" s="828"/>
      <c r="CR192" s="828"/>
      <c r="CS192" s="828"/>
      <c r="CT192" s="828"/>
      <c r="CU192" s="828"/>
      <c r="CV192" s="828"/>
      <c r="CW192" s="829"/>
      <c r="CX192" s="828"/>
      <c r="CY192" s="828"/>
      <c r="CZ192" s="828"/>
      <c r="DA192" s="828"/>
      <c r="DB192" s="828">
        <v>-900</v>
      </c>
      <c r="DC192" s="828"/>
      <c r="DD192" s="828"/>
      <c r="DE192" s="828"/>
      <c r="DF192" s="828"/>
      <c r="DG192" s="828"/>
      <c r="DH192" s="829"/>
      <c r="DI192" s="828"/>
      <c r="DJ192" s="828"/>
      <c r="DK192" s="828"/>
      <c r="DL192" s="829"/>
      <c r="DM192" s="828"/>
      <c r="DN192" s="828"/>
      <c r="DO192" s="828">
        <v>-50</v>
      </c>
      <c r="DP192" s="887"/>
      <c r="DQ192" s="829"/>
      <c r="DR192" s="829"/>
      <c r="DS192" s="828"/>
      <c r="DT192" s="829"/>
      <c r="DU192" s="828"/>
      <c r="DV192" s="828"/>
      <c r="DW192" s="828"/>
      <c r="DX192" s="829"/>
      <c r="DY192" s="828"/>
      <c r="DZ192" s="829"/>
      <c r="EA192" s="829"/>
      <c r="EB192" s="829"/>
      <c r="EC192" s="828"/>
      <c r="ED192" s="829"/>
      <c r="EE192" s="829"/>
      <c r="EF192" s="828"/>
      <c r="EG192" s="829"/>
      <c r="EH192" s="829"/>
      <c r="EI192" s="829"/>
      <c r="EJ192" s="828"/>
      <c r="EK192" s="828"/>
      <c r="EL192" s="829"/>
      <c r="EM192" s="829"/>
      <c r="EN192" s="829"/>
      <c r="EO192" s="828"/>
      <c r="EP192" s="828"/>
      <c r="EQ192" s="829"/>
      <c r="ER192" s="829"/>
      <c r="ES192" s="828"/>
      <c r="ET192" s="829"/>
      <c r="EU192" s="829"/>
      <c r="EV192" s="828"/>
      <c r="EW192" s="828"/>
      <c r="EX192" s="828"/>
      <c r="EY192" s="828"/>
      <c r="EZ192" s="831">
        <f t="shared" si="2"/>
        <v>-28164.620000000003</v>
      </c>
    </row>
    <row r="193" spans="1:156" x14ac:dyDescent="0.25">
      <c r="A193">
        <v>192</v>
      </c>
      <c r="B193" s="826">
        <v>96199</v>
      </c>
      <c r="C193" s="877"/>
      <c r="D193" s="829">
        <v>-5.24</v>
      </c>
      <c r="E193" s="829"/>
      <c r="F193" s="829">
        <v>-17.559999999999999</v>
      </c>
      <c r="G193" s="829"/>
      <c r="H193" s="829">
        <v>-21.65</v>
      </c>
      <c r="I193" s="829">
        <v>-13.4</v>
      </c>
      <c r="J193" s="829">
        <v>-52.52</v>
      </c>
      <c r="K193" s="829">
        <v>-11.9</v>
      </c>
      <c r="L193" s="829">
        <v>-5.52</v>
      </c>
      <c r="M193" s="829"/>
      <c r="N193" s="829">
        <v>-9.08</v>
      </c>
      <c r="O193" s="829">
        <v>-44.1</v>
      </c>
      <c r="P193" s="829">
        <v>-22.45</v>
      </c>
      <c r="Q193" s="828">
        <v>-275</v>
      </c>
      <c r="R193" s="829">
        <v>-16.38</v>
      </c>
      <c r="S193" s="829">
        <v>-223.31</v>
      </c>
      <c r="T193" s="829">
        <v>-7.1</v>
      </c>
      <c r="U193" s="829">
        <v>-24.38</v>
      </c>
      <c r="V193" s="829">
        <v>-22.65</v>
      </c>
      <c r="W193" s="829">
        <v>-43.28</v>
      </c>
      <c r="X193" s="829">
        <v>-35.28</v>
      </c>
      <c r="Y193" s="829">
        <v>-608.17999999999995</v>
      </c>
      <c r="Z193" s="829"/>
      <c r="AA193" s="829">
        <v>-12.81</v>
      </c>
      <c r="AB193" s="829">
        <v>-3178.12</v>
      </c>
      <c r="AC193" s="829">
        <v>-27.21</v>
      </c>
      <c r="AD193" s="829">
        <v>-34.479999999999997</v>
      </c>
      <c r="AE193" s="829">
        <v>-196</v>
      </c>
      <c r="AF193" s="829">
        <v>-28.35</v>
      </c>
      <c r="AG193" s="829">
        <v>-33.909999999999997</v>
      </c>
      <c r="AH193" s="829">
        <v>-12.24</v>
      </c>
      <c r="AI193" s="829">
        <v>-25.86</v>
      </c>
      <c r="AJ193" s="829">
        <v>-30.23</v>
      </c>
      <c r="AK193" s="829">
        <v>-50.38</v>
      </c>
      <c r="AL193" s="829">
        <v>-11.2</v>
      </c>
      <c r="AM193" s="829">
        <v>-24.22</v>
      </c>
      <c r="AN193" s="829">
        <v>-19.59</v>
      </c>
      <c r="AO193" s="829"/>
      <c r="AP193" s="829">
        <v>-11.35</v>
      </c>
      <c r="AQ193" s="829"/>
      <c r="AR193" s="829"/>
      <c r="AS193" s="829">
        <v>-44.42</v>
      </c>
      <c r="AT193" s="829">
        <v>-30.02</v>
      </c>
      <c r="AU193" s="829">
        <v>-32.56</v>
      </c>
      <c r="AV193" s="829">
        <v>-25.94</v>
      </c>
      <c r="AW193" s="829">
        <v>-6.4</v>
      </c>
      <c r="AX193" s="829">
        <v>-35.79</v>
      </c>
      <c r="AY193" s="829">
        <v>-62.2</v>
      </c>
      <c r="AZ193" s="829">
        <v>179.71</v>
      </c>
      <c r="BA193" s="829">
        <v>-26.84</v>
      </c>
      <c r="BB193" s="829">
        <v>-39.43</v>
      </c>
      <c r="BC193" s="829">
        <v>-34.54</v>
      </c>
      <c r="BD193" s="887"/>
      <c r="BE193" s="829">
        <v>-9.9</v>
      </c>
      <c r="BF193" s="829">
        <v>-51.36</v>
      </c>
      <c r="BG193" s="829">
        <v>-25.83</v>
      </c>
      <c r="BH193" s="829">
        <v>-15.41</v>
      </c>
      <c r="BI193" s="829">
        <v>-29</v>
      </c>
      <c r="BJ193" s="829">
        <v>-322.19</v>
      </c>
      <c r="BK193" s="829">
        <v>-22.75</v>
      </c>
      <c r="BL193" s="829">
        <v>-41.94</v>
      </c>
      <c r="BM193" s="829">
        <v>-24.79</v>
      </c>
      <c r="BN193" s="829">
        <v>-18.149999999999999</v>
      </c>
      <c r="BO193" s="829">
        <v>-30.48</v>
      </c>
      <c r="BP193" s="829">
        <v>-177.74</v>
      </c>
      <c r="BQ193" s="829">
        <v>-25.9</v>
      </c>
      <c r="BR193" s="829">
        <v>-24.52</v>
      </c>
      <c r="BS193" s="829">
        <v>-16.03</v>
      </c>
      <c r="BT193" s="829">
        <v>-36.630000000000003</v>
      </c>
      <c r="BU193" s="829"/>
      <c r="BV193" s="829">
        <v>-28.38</v>
      </c>
      <c r="BW193" s="829">
        <v>-34.26</v>
      </c>
      <c r="BX193" s="829">
        <v>-32.950000000000003</v>
      </c>
      <c r="BY193" s="829">
        <v>-24.38</v>
      </c>
      <c r="BZ193" s="828">
        <v>-16.850000000000001</v>
      </c>
      <c r="CA193" s="829">
        <v>-159.36000000000001</v>
      </c>
      <c r="CB193" s="829">
        <v>-10.07</v>
      </c>
      <c r="CC193" s="829">
        <v>-19.43</v>
      </c>
      <c r="CD193" s="829">
        <v>-32.46</v>
      </c>
      <c r="CE193" s="829">
        <v>-22.34</v>
      </c>
      <c r="CF193" s="829">
        <v>-19.96</v>
      </c>
      <c r="CG193" s="829">
        <v>-15.69</v>
      </c>
      <c r="CH193" s="828">
        <v>-24.14</v>
      </c>
      <c r="CI193" s="829">
        <v>-23.68</v>
      </c>
      <c r="CJ193" s="829">
        <v>-11.46</v>
      </c>
      <c r="CK193" s="829">
        <v>-18.5</v>
      </c>
      <c r="CL193" s="829">
        <v>-12.12</v>
      </c>
      <c r="CM193" s="829"/>
      <c r="CN193" s="829">
        <v>-14.66</v>
      </c>
      <c r="CO193" s="829">
        <v>-12.23</v>
      </c>
      <c r="CP193" s="829">
        <v>-20.02</v>
      </c>
      <c r="CQ193" s="829">
        <v>-54.39</v>
      </c>
      <c r="CR193" s="829">
        <v>-19.079999999999998</v>
      </c>
      <c r="CS193" s="829">
        <v>-34.119999999999997</v>
      </c>
      <c r="CT193" s="829">
        <v>-11.49</v>
      </c>
      <c r="CU193" s="829">
        <v>-12.95</v>
      </c>
      <c r="CV193" s="829">
        <v>-301.58999999999997</v>
      </c>
      <c r="CW193" s="829">
        <v>-15.92</v>
      </c>
      <c r="CX193" s="829">
        <v>-25.95</v>
      </c>
      <c r="CY193" s="829"/>
      <c r="CZ193" s="829">
        <v>-34.619999999999997</v>
      </c>
      <c r="DA193" s="829">
        <v>-159.04</v>
      </c>
      <c r="DB193" s="828">
        <v>-5.24</v>
      </c>
      <c r="DC193" s="829">
        <v>-49.48</v>
      </c>
      <c r="DD193" s="829">
        <v>-11.09</v>
      </c>
      <c r="DE193" s="829">
        <v>-15.93</v>
      </c>
      <c r="DF193" s="829">
        <v>-398.91</v>
      </c>
      <c r="DG193" s="829">
        <v>-31.7</v>
      </c>
      <c r="DH193" s="829">
        <v>-19.09</v>
      </c>
      <c r="DI193" s="829">
        <v>-21.11</v>
      </c>
      <c r="DJ193" s="829">
        <v>-27.4</v>
      </c>
      <c r="DK193" s="829">
        <v>-24.96</v>
      </c>
      <c r="DL193" s="829">
        <v>-46.86</v>
      </c>
      <c r="DM193" s="829">
        <v>-16.8</v>
      </c>
      <c r="DN193" s="829"/>
      <c r="DO193" s="829"/>
      <c r="DP193" s="828">
        <v>-29.69</v>
      </c>
      <c r="DQ193" s="829">
        <v>-52.11</v>
      </c>
      <c r="DR193" s="829"/>
      <c r="DS193" s="829">
        <v>-522.41</v>
      </c>
      <c r="DT193" s="829">
        <v>-88.92</v>
      </c>
      <c r="DU193" s="829">
        <v>-2786.95</v>
      </c>
      <c r="DV193" s="829">
        <v>-919.27</v>
      </c>
      <c r="DW193" s="829">
        <v>-100.56</v>
      </c>
      <c r="DX193" s="829">
        <v>-1364.25</v>
      </c>
      <c r="DY193" s="829"/>
      <c r="DZ193" s="829"/>
      <c r="EA193" s="829">
        <v>-93.91</v>
      </c>
      <c r="EB193" s="829">
        <v>-9.7100000000000009</v>
      </c>
      <c r="EC193" s="829"/>
      <c r="ED193" s="829">
        <v>-82.61</v>
      </c>
      <c r="EE193" s="829">
        <v>-49.17</v>
      </c>
      <c r="EF193" s="829">
        <v>-6.62</v>
      </c>
      <c r="EG193" s="829">
        <v>-14.18</v>
      </c>
      <c r="EH193" s="829">
        <v>-21.24</v>
      </c>
      <c r="EI193" s="829">
        <v>-23.49</v>
      </c>
      <c r="EJ193" s="829"/>
      <c r="EK193" s="887"/>
      <c r="EL193" s="829">
        <v>-79.27</v>
      </c>
      <c r="EM193" s="829">
        <v>-23.59</v>
      </c>
      <c r="EN193" s="829"/>
      <c r="EO193" s="829"/>
      <c r="EP193" s="829">
        <v>-94.61</v>
      </c>
      <c r="EQ193" s="829"/>
      <c r="ER193" s="829"/>
      <c r="ES193" s="829"/>
      <c r="ET193" s="829">
        <v>-54.47</v>
      </c>
      <c r="EU193" s="829">
        <v>-1461.98</v>
      </c>
      <c r="EV193" s="829">
        <v>-26.43</v>
      </c>
      <c r="EW193" s="829">
        <v>-18.920000000000002</v>
      </c>
      <c r="EX193" s="829">
        <v>-27.85</v>
      </c>
      <c r="EY193" s="829"/>
      <c r="EZ193" s="831">
        <f t="shared" si="2"/>
        <v>-16028.849999999995</v>
      </c>
    </row>
    <row r="194" spans="1:156" x14ac:dyDescent="0.25">
      <c r="A194">
        <v>193</v>
      </c>
      <c r="B194" s="826">
        <v>97111</v>
      </c>
      <c r="C194" s="877"/>
      <c r="D194" s="828">
        <v>-8385</v>
      </c>
      <c r="E194" s="829">
        <v>-2466</v>
      </c>
      <c r="F194" s="828">
        <v>-3798</v>
      </c>
      <c r="G194" s="829">
        <v>-18000</v>
      </c>
      <c r="H194" s="828">
        <v>-3924</v>
      </c>
      <c r="I194" s="828">
        <v>-17635</v>
      </c>
      <c r="J194" s="828">
        <v>-94950</v>
      </c>
      <c r="K194" s="828">
        <v>-33381</v>
      </c>
      <c r="L194" s="828">
        <v>-83421</v>
      </c>
      <c r="M194" s="829">
        <v>-32095</v>
      </c>
      <c r="N194" s="828">
        <v>-104814</v>
      </c>
      <c r="O194" s="828">
        <v>-199478</v>
      </c>
      <c r="P194" s="828">
        <v>-89025</v>
      </c>
      <c r="Q194" s="828">
        <v>-49595</v>
      </c>
      <c r="R194" s="828">
        <v>-126560</v>
      </c>
      <c r="S194" s="828">
        <v>-97629</v>
      </c>
      <c r="T194" s="828">
        <v>-156590</v>
      </c>
      <c r="U194" s="828">
        <v>-279978</v>
      </c>
      <c r="V194" s="828">
        <v>-209664</v>
      </c>
      <c r="W194" s="828">
        <v>-82770</v>
      </c>
      <c r="X194" s="828">
        <v>-95279.49</v>
      </c>
      <c r="Y194" s="828">
        <v>-118053</v>
      </c>
      <c r="Z194" s="828"/>
      <c r="AA194" s="828">
        <v>-173387</v>
      </c>
      <c r="AB194" s="828">
        <v>-118390</v>
      </c>
      <c r="AC194" s="828">
        <v>-275505</v>
      </c>
      <c r="AD194" s="828">
        <v>-344016</v>
      </c>
      <c r="AE194" s="828">
        <v>-157784</v>
      </c>
      <c r="AF194" s="828">
        <v>-152350</v>
      </c>
      <c r="AG194" s="828">
        <v>-36980</v>
      </c>
      <c r="AH194" s="828">
        <v>-169054</v>
      </c>
      <c r="AI194" s="828">
        <v>-468172</v>
      </c>
      <c r="AJ194" s="828">
        <v>-177461</v>
      </c>
      <c r="AK194" s="828">
        <v>-200017</v>
      </c>
      <c r="AL194" s="828">
        <v>-125107</v>
      </c>
      <c r="AM194" s="828">
        <v>-223441</v>
      </c>
      <c r="AN194" s="828">
        <v>-232320</v>
      </c>
      <c r="AO194" s="829">
        <v>-128287</v>
      </c>
      <c r="AP194" s="828">
        <v>-152466</v>
      </c>
      <c r="AQ194" s="829">
        <v>-157640</v>
      </c>
      <c r="AR194" s="829">
        <v>-122318</v>
      </c>
      <c r="AS194" s="828">
        <v>-264259.56</v>
      </c>
      <c r="AT194" s="828">
        <v>-274942</v>
      </c>
      <c r="AU194" s="828">
        <v>-182685</v>
      </c>
      <c r="AV194" s="828">
        <v>-259219</v>
      </c>
      <c r="AW194" s="828">
        <v>-146265</v>
      </c>
      <c r="AX194" s="828">
        <v>-266246.40000000002</v>
      </c>
      <c r="AY194" s="828">
        <v>-327183</v>
      </c>
      <c r="AZ194" s="828">
        <v>-290089</v>
      </c>
      <c r="BA194" s="828">
        <v>-122075</v>
      </c>
      <c r="BB194" s="828">
        <v>-295303</v>
      </c>
      <c r="BC194" s="828">
        <v>-192386</v>
      </c>
      <c r="BD194" s="829">
        <v>-157813</v>
      </c>
      <c r="BE194" s="828">
        <v>-306529.59999999998</v>
      </c>
      <c r="BF194" s="828">
        <v>-340520</v>
      </c>
      <c r="BG194" s="828">
        <v>-72765</v>
      </c>
      <c r="BH194" s="828">
        <v>-149218</v>
      </c>
      <c r="BI194" s="828">
        <v>-301544.5</v>
      </c>
      <c r="BJ194" s="828">
        <v>-185345.6</v>
      </c>
      <c r="BK194" s="828">
        <v>-96962</v>
      </c>
      <c r="BL194" s="828">
        <v>-339725.5</v>
      </c>
      <c r="BM194" s="828">
        <v>-162578</v>
      </c>
      <c r="BN194" s="828">
        <v>-161602</v>
      </c>
      <c r="BO194" s="828">
        <v>-202793</v>
      </c>
      <c r="BP194" s="828">
        <v>-49760</v>
      </c>
      <c r="BQ194" s="828">
        <v>-69929</v>
      </c>
      <c r="BR194" s="828">
        <v>-118262</v>
      </c>
      <c r="BS194" s="828">
        <v>-195690</v>
      </c>
      <c r="BT194" s="828">
        <v>-349366</v>
      </c>
      <c r="BU194" s="829">
        <v>-100580</v>
      </c>
      <c r="BV194" s="828">
        <v>-300212</v>
      </c>
      <c r="BW194" s="828">
        <v>-210091</v>
      </c>
      <c r="BX194" s="828">
        <v>-158461</v>
      </c>
      <c r="BY194" s="828">
        <v>-197661</v>
      </c>
      <c r="BZ194" s="828">
        <v>-50720</v>
      </c>
      <c r="CA194" s="828">
        <v>-179778</v>
      </c>
      <c r="CB194" s="828">
        <v>-169996</v>
      </c>
      <c r="CC194" s="828">
        <v>-38825</v>
      </c>
      <c r="CD194" s="828">
        <v>-366316</v>
      </c>
      <c r="CE194" s="828">
        <v>-286038</v>
      </c>
      <c r="CF194" s="828">
        <v>-198412</v>
      </c>
      <c r="CG194" s="828">
        <v>-115379</v>
      </c>
      <c r="CH194" s="828">
        <v>-236246</v>
      </c>
      <c r="CI194" s="828">
        <v>-312446</v>
      </c>
      <c r="CJ194" s="828">
        <v>-81315</v>
      </c>
      <c r="CK194" s="828">
        <v>-87092.2</v>
      </c>
      <c r="CL194" s="828">
        <v>-61112</v>
      </c>
      <c r="CM194" s="829">
        <v>-188087</v>
      </c>
      <c r="CN194" s="828">
        <v>-142062</v>
      </c>
      <c r="CO194" s="828">
        <v>-98711</v>
      </c>
      <c r="CP194" s="828">
        <v>-75055</v>
      </c>
      <c r="CQ194" s="828">
        <v>-25755</v>
      </c>
      <c r="CR194" s="828">
        <v>-91565</v>
      </c>
      <c r="CS194" s="828">
        <v>-236462</v>
      </c>
      <c r="CT194" s="828">
        <v>-97728</v>
      </c>
      <c r="CU194" s="828">
        <v>-151941</v>
      </c>
      <c r="CV194" s="828">
        <v>-195802.5</v>
      </c>
      <c r="CW194" s="828">
        <v>-132434</v>
      </c>
      <c r="CX194" s="828">
        <v>-143599</v>
      </c>
      <c r="CY194" s="828"/>
      <c r="CZ194" s="828">
        <v>-245398.83</v>
      </c>
      <c r="DA194" s="828">
        <v>-308687</v>
      </c>
      <c r="DB194" s="828">
        <v>-9695</v>
      </c>
      <c r="DC194" s="828">
        <v>-67669</v>
      </c>
      <c r="DD194" s="828">
        <v>-164600</v>
      </c>
      <c r="DE194" s="828">
        <v>-76083</v>
      </c>
      <c r="DF194" s="828">
        <v>-117516</v>
      </c>
      <c r="DG194" s="828">
        <v>-150806</v>
      </c>
      <c r="DH194" s="828">
        <v>-182820</v>
      </c>
      <c r="DI194" s="828">
        <v>-258706</v>
      </c>
      <c r="DJ194" s="828">
        <v>-60275</v>
      </c>
      <c r="DK194" s="828">
        <v>-89609</v>
      </c>
      <c r="DL194" s="828">
        <v>-98982</v>
      </c>
      <c r="DM194" s="828">
        <v>-140931</v>
      </c>
      <c r="DN194" s="828"/>
      <c r="DO194" s="828"/>
      <c r="DP194" s="829">
        <v>-525135</v>
      </c>
      <c r="DQ194" s="828">
        <v>-507635</v>
      </c>
      <c r="DR194" s="828"/>
      <c r="DS194" s="828">
        <v>-245305</v>
      </c>
      <c r="DT194" s="829">
        <v>-236730</v>
      </c>
      <c r="DU194" s="828">
        <v>-323825</v>
      </c>
      <c r="DV194" s="828">
        <v>-407765</v>
      </c>
      <c r="DW194" s="828">
        <v>-426575</v>
      </c>
      <c r="DX194" s="828">
        <v>-284055</v>
      </c>
      <c r="DY194" s="828">
        <v>-512217.5</v>
      </c>
      <c r="DZ194" s="828"/>
      <c r="EA194" s="829">
        <v>-455930</v>
      </c>
      <c r="EB194" s="829"/>
      <c r="EC194" s="828"/>
      <c r="ED194" s="828">
        <v>-76760</v>
      </c>
      <c r="EE194" s="829">
        <v>-165410</v>
      </c>
      <c r="EF194" s="828">
        <v>-104917</v>
      </c>
      <c r="EG194" s="828">
        <v>-66239</v>
      </c>
      <c r="EH194" s="828">
        <v>-69370</v>
      </c>
      <c r="EI194" s="828">
        <v>-66950</v>
      </c>
      <c r="EJ194" s="828"/>
      <c r="EK194" s="828"/>
      <c r="EL194" s="829">
        <v>-164945</v>
      </c>
      <c r="EM194" s="829">
        <v>-91830</v>
      </c>
      <c r="EN194" s="828"/>
      <c r="EO194" s="828"/>
      <c r="EP194" s="828">
        <v>-39830</v>
      </c>
      <c r="EQ194" s="829"/>
      <c r="ER194" s="829"/>
      <c r="ES194" s="828"/>
      <c r="ET194" s="829">
        <v>-102550</v>
      </c>
      <c r="EU194" s="829">
        <v>-70070</v>
      </c>
      <c r="EV194" s="828">
        <v>-130474</v>
      </c>
      <c r="EW194" s="828">
        <v>-58115</v>
      </c>
      <c r="EX194" s="828">
        <v>-49580</v>
      </c>
      <c r="EY194" s="828"/>
      <c r="EZ194" s="831">
        <f t="shared" si="2"/>
        <v>-23087113.68</v>
      </c>
    </row>
    <row r="195" spans="1:156" x14ac:dyDescent="0.25">
      <c r="A195">
        <v>194</v>
      </c>
      <c r="B195" s="826">
        <v>97199</v>
      </c>
      <c r="C195" s="877"/>
      <c r="D195" s="828"/>
      <c r="E195" s="828">
        <v>-2835</v>
      </c>
      <c r="F195" s="828"/>
      <c r="G195" s="828"/>
      <c r="H195" s="828"/>
      <c r="I195" s="828"/>
      <c r="J195" s="828"/>
      <c r="K195" s="828">
        <v>0</v>
      </c>
      <c r="L195" s="828"/>
      <c r="M195" s="828">
        <v>-9450</v>
      </c>
      <c r="N195" s="828"/>
      <c r="O195" s="828">
        <v>-4725</v>
      </c>
      <c r="P195" s="828"/>
      <c r="Q195" s="828"/>
      <c r="R195" s="828"/>
      <c r="S195" s="828"/>
      <c r="T195" s="828">
        <v>-2835</v>
      </c>
      <c r="U195" s="828"/>
      <c r="V195" s="828">
        <v>-9450</v>
      </c>
      <c r="W195" s="828"/>
      <c r="X195" s="828"/>
      <c r="Y195" s="828"/>
      <c r="Z195" s="828"/>
      <c r="AA195" s="828">
        <v>-4750</v>
      </c>
      <c r="AB195" s="828"/>
      <c r="AC195" s="828">
        <v>-23625</v>
      </c>
      <c r="AD195" s="828"/>
      <c r="AE195" s="828"/>
      <c r="AF195" s="828">
        <v>-9450</v>
      </c>
      <c r="AG195" s="828"/>
      <c r="AH195" s="828"/>
      <c r="AI195" s="828">
        <v>-4725</v>
      </c>
      <c r="AJ195" s="828"/>
      <c r="AK195" s="828"/>
      <c r="AL195" s="828">
        <v>-4725</v>
      </c>
      <c r="AM195" s="828"/>
      <c r="AN195" s="828"/>
      <c r="AO195" s="828">
        <v>-4725</v>
      </c>
      <c r="AP195" s="828">
        <v>-4725</v>
      </c>
      <c r="AQ195" s="828">
        <v>-4725</v>
      </c>
      <c r="AR195" s="828"/>
      <c r="AS195" s="828">
        <v>-9450</v>
      </c>
      <c r="AT195" s="828">
        <v>-4725</v>
      </c>
      <c r="AU195" s="828">
        <v>0</v>
      </c>
      <c r="AV195" s="828">
        <v>-4725</v>
      </c>
      <c r="AW195" s="828">
        <v>-14175</v>
      </c>
      <c r="AX195" s="828"/>
      <c r="AY195" s="828">
        <v>-4725</v>
      </c>
      <c r="AZ195" s="828">
        <v>-9450</v>
      </c>
      <c r="BA195" s="828"/>
      <c r="BB195" s="828">
        <v>-4725</v>
      </c>
      <c r="BC195" s="828">
        <v>0</v>
      </c>
      <c r="BD195" s="828">
        <v>-4725</v>
      </c>
      <c r="BE195" s="828">
        <v>0</v>
      </c>
      <c r="BF195" s="828">
        <v>-4725</v>
      </c>
      <c r="BG195" s="828">
        <v>-8505</v>
      </c>
      <c r="BH195" s="828">
        <v>-4725</v>
      </c>
      <c r="BI195" s="828">
        <v>-10395</v>
      </c>
      <c r="BJ195" s="828">
        <v>-4725</v>
      </c>
      <c r="BK195" s="828">
        <v>-4725</v>
      </c>
      <c r="BL195" s="828">
        <v>-4725</v>
      </c>
      <c r="BM195" s="828"/>
      <c r="BN195" s="828"/>
      <c r="BO195" s="828"/>
      <c r="BP195" s="828"/>
      <c r="BQ195" s="828"/>
      <c r="BR195" s="828">
        <v>-2835</v>
      </c>
      <c r="BS195" s="828"/>
      <c r="BT195" s="828">
        <v>-4725</v>
      </c>
      <c r="BU195" s="828">
        <v>-2835</v>
      </c>
      <c r="BV195" s="828">
        <v>-4725</v>
      </c>
      <c r="BW195" s="828"/>
      <c r="BX195" s="828">
        <v>-1890</v>
      </c>
      <c r="BY195" s="828">
        <v>-4725</v>
      </c>
      <c r="BZ195" s="828"/>
      <c r="CA195" s="828"/>
      <c r="CB195" s="828">
        <v>-4725</v>
      </c>
      <c r="CC195" s="828"/>
      <c r="CD195" s="828">
        <v>0</v>
      </c>
      <c r="CE195" s="828">
        <v>-17010</v>
      </c>
      <c r="CF195" s="828"/>
      <c r="CG195" s="828"/>
      <c r="CH195" s="828">
        <v>-14175</v>
      </c>
      <c r="CI195" s="828">
        <v>-9450</v>
      </c>
      <c r="CJ195" s="828">
        <v>-4725</v>
      </c>
      <c r="CK195" s="828">
        <v>-4725</v>
      </c>
      <c r="CL195" s="828"/>
      <c r="CM195" s="828"/>
      <c r="CN195" s="828">
        <v>-4725</v>
      </c>
      <c r="CO195" s="828"/>
      <c r="CP195" s="828">
        <v>-4725</v>
      </c>
      <c r="CQ195" s="828">
        <v>-1890</v>
      </c>
      <c r="CR195" s="828">
        <v>-4725</v>
      </c>
      <c r="CS195" s="828">
        <v>-9450</v>
      </c>
      <c r="CT195" s="828"/>
      <c r="CU195" s="828">
        <v>-2835</v>
      </c>
      <c r="CV195" s="828">
        <v>0</v>
      </c>
      <c r="CW195" s="828">
        <v>-4725</v>
      </c>
      <c r="CX195" s="828">
        <v>-4725</v>
      </c>
      <c r="CY195" s="828"/>
      <c r="CZ195" s="828">
        <v>-14175</v>
      </c>
      <c r="DA195" s="828">
        <v>-13230</v>
      </c>
      <c r="DB195" s="828"/>
      <c r="DC195" s="828"/>
      <c r="DD195" s="828">
        <v>-4725</v>
      </c>
      <c r="DE195" s="828"/>
      <c r="DF195" s="828"/>
      <c r="DG195" s="828">
        <v>-9450</v>
      </c>
      <c r="DH195" s="828">
        <v>-1502.31</v>
      </c>
      <c r="DI195" s="828">
        <v>-4725</v>
      </c>
      <c r="DJ195" s="828">
        <v>-13230</v>
      </c>
      <c r="DK195" s="828">
        <v>-4725</v>
      </c>
      <c r="DL195" s="828">
        <v>-4725</v>
      </c>
      <c r="DM195" s="828"/>
      <c r="DN195" s="828"/>
      <c r="DO195" s="828">
        <v>-5578.79</v>
      </c>
      <c r="DP195" s="829">
        <v>-4408.3599999999997</v>
      </c>
      <c r="DQ195" s="828">
        <v>-3784.7</v>
      </c>
      <c r="DR195" s="828"/>
      <c r="DS195" s="828">
        <v>-3716.35</v>
      </c>
      <c r="DT195" s="829">
        <v>-3763.34</v>
      </c>
      <c r="DU195" s="828">
        <v>-17520.580000000002</v>
      </c>
      <c r="DV195" s="828">
        <v>-4395.54</v>
      </c>
      <c r="DW195" s="828">
        <v>-4950.8599999999997</v>
      </c>
      <c r="DX195" s="828">
        <v>-3810.33</v>
      </c>
      <c r="DY195" s="828">
        <v>-3776.15</v>
      </c>
      <c r="DZ195" s="828"/>
      <c r="EA195" s="828">
        <v>-3810.33</v>
      </c>
      <c r="EB195" s="829"/>
      <c r="EC195" s="828"/>
      <c r="ED195" s="829"/>
      <c r="EE195" s="829"/>
      <c r="EF195" s="828"/>
      <c r="EG195" s="828"/>
      <c r="EH195" s="828"/>
      <c r="EI195" s="828"/>
      <c r="EJ195" s="828"/>
      <c r="EK195" s="828">
        <v>-3877.7</v>
      </c>
      <c r="EL195" s="829">
        <v>-4725</v>
      </c>
      <c r="EM195" s="829"/>
      <c r="EN195" s="828"/>
      <c r="EO195" s="828"/>
      <c r="EP195" s="828"/>
      <c r="EQ195" s="829">
        <v>-1591341.26</v>
      </c>
      <c r="ER195" s="829"/>
      <c r="ES195" s="828"/>
      <c r="ET195" s="829"/>
      <c r="EU195" s="829"/>
      <c r="EV195" s="828"/>
      <c r="EW195" s="828">
        <v>-7560</v>
      </c>
      <c r="EX195" s="828"/>
      <c r="EY195" s="828"/>
      <c r="EZ195" s="831">
        <f t="shared" si="2"/>
        <v>-2041821.6</v>
      </c>
    </row>
    <row r="196" spans="1:156" x14ac:dyDescent="0.25">
      <c r="A196">
        <v>195</v>
      </c>
      <c r="B196" s="826">
        <v>97411</v>
      </c>
      <c r="C196" s="877"/>
      <c r="D196" s="829">
        <v>-20486</v>
      </c>
      <c r="E196" s="829">
        <v>-19968.650000000001</v>
      </c>
      <c r="F196" s="829">
        <v>-21890</v>
      </c>
      <c r="G196" s="829">
        <v>-30636</v>
      </c>
      <c r="H196" s="829">
        <v>-31142</v>
      </c>
      <c r="I196" s="829">
        <v>-38212</v>
      </c>
      <c r="J196" s="829">
        <v>-53974</v>
      </c>
      <c r="K196" s="828">
        <v>-39785</v>
      </c>
      <c r="L196" s="829">
        <v>-35082</v>
      </c>
      <c r="M196" s="828">
        <v>-39775</v>
      </c>
      <c r="N196" s="829">
        <v>-33039</v>
      </c>
      <c r="O196" s="828">
        <v>-63649</v>
      </c>
      <c r="P196" s="828">
        <v>-43738</v>
      </c>
      <c r="Q196" s="829">
        <v>-43291</v>
      </c>
      <c r="R196" s="829">
        <v>-45897</v>
      </c>
      <c r="S196" s="829">
        <v>-49503</v>
      </c>
      <c r="T196" s="829">
        <v>-33803</v>
      </c>
      <c r="U196" s="829">
        <v>-65984</v>
      </c>
      <c r="V196" s="828">
        <v>-50213</v>
      </c>
      <c r="W196" s="828">
        <v>-48532</v>
      </c>
      <c r="X196" s="828">
        <v>-21232</v>
      </c>
      <c r="Y196" s="829">
        <v>-30093</v>
      </c>
      <c r="Z196" s="829"/>
      <c r="AA196" s="829">
        <v>-40317</v>
      </c>
      <c r="AB196" s="828">
        <v>-43670</v>
      </c>
      <c r="AC196" s="829">
        <v>-65824</v>
      </c>
      <c r="AD196" s="828">
        <v>-74096</v>
      </c>
      <c r="AE196" s="828">
        <v>-40330</v>
      </c>
      <c r="AF196" s="829">
        <v>-60093</v>
      </c>
      <c r="AG196" s="829">
        <v>-47556</v>
      </c>
      <c r="AH196" s="829">
        <v>-78065.5</v>
      </c>
      <c r="AI196" s="828">
        <v>-104586</v>
      </c>
      <c r="AJ196" s="828">
        <v>-43021</v>
      </c>
      <c r="AK196" s="828">
        <v>-46716</v>
      </c>
      <c r="AL196" s="828">
        <v>-58050</v>
      </c>
      <c r="AM196" s="887">
        <v>-61729</v>
      </c>
      <c r="AN196" s="887">
        <v>-60660</v>
      </c>
      <c r="AO196" s="828">
        <v>-37560</v>
      </c>
      <c r="AP196" s="829">
        <v>-32885</v>
      </c>
      <c r="AQ196" s="828">
        <v>-100909</v>
      </c>
      <c r="AR196" s="828">
        <v>-53881</v>
      </c>
      <c r="AS196" s="829">
        <v>-72243</v>
      </c>
      <c r="AT196" s="829">
        <v>-68532</v>
      </c>
      <c r="AU196" s="828">
        <v>-59970</v>
      </c>
      <c r="AV196" s="828">
        <v>-61648</v>
      </c>
      <c r="AW196" s="829">
        <v>-45175</v>
      </c>
      <c r="AX196" s="829">
        <v>-60040</v>
      </c>
      <c r="AY196" s="828">
        <v>-86940.5</v>
      </c>
      <c r="AZ196" s="828">
        <v>-79816.100000000006</v>
      </c>
      <c r="BA196" s="828">
        <v>-53236</v>
      </c>
      <c r="BB196" s="828">
        <v>-82192</v>
      </c>
      <c r="BC196" s="828">
        <v>-63991</v>
      </c>
      <c r="BD196" s="829">
        <v>-54354</v>
      </c>
      <c r="BE196" s="828">
        <v>-59115</v>
      </c>
      <c r="BF196" s="829">
        <v>-88920</v>
      </c>
      <c r="BG196" s="828">
        <v>-53689</v>
      </c>
      <c r="BH196" s="829">
        <v>-55853.68</v>
      </c>
      <c r="BI196" s="828">
        <v>-79773</v>
      </c>
      <c r="BJ196" s="828">
        <v>-74832.179999999993</v>
      </c>
      <c r="BK196" s="829">
        <v>-40552</v>
      </c>
      <c r="BL196" s="828">
        <v>-69799</v>
      </c>
      <c r="BM196" s="829">
        <v>-51829</v>
      </c>
      <c r="BN196" s="829">
        <v>-37646</v>
      </c>
      <c r="BO196" s="828">
        <v>-84773</v>
      </c>
      <c r="BP196" s="829">
        <v>-32067</v>
      </c>
      <c r="BQ196" s="829">
        <v>-61461</v>
      </c>
      <c r="BR196" s="828">
        <v>-64173</v>
      </c>
      <c r="BS196" s="828">
        <v>-55467</v>
      </c>
      <c r="BT196" s="887">
        <v>-75935</v>
      </c>
      <c r="BU196" s="829">
        <v>-52052</v>
      </c>
      <c r="BV196" s="828">
        <v>-66200</v>
      </c>
      <c r="BW196" s="828">
        <v>-49795</v>
      </c>
      <c r="BX196" s="828">
        <v>-109474</v>
      </c>
      <c r="BY196" s="828">
        <v>-40979</v>
      </c>
      <c r="BZ196" s="828">
        <v>-46147</v>
      </c>
      <c r="CA196" s="828">
        <v>-55357</v>
      </c>
      <c r="CB196" s="829">
        <v>-39304</v>
      </c>
      <c r="CC196" s="829">
        <v>-30600</v>
      </c>
      <c r="CD196" s="828">
        <v>-71209</v>
      </c>
      <c r="CE196" s="829">
        <v>-74693</v>
      </c>
      <c r="CF196" s="829">
        <v>-44537</v>
      </c>
      <c r="CG196" s="829">
        <v>-27477</v>
      </c>
      <c r="CH196" s="828">
        <v>-94607.56</v>
      </c>
      <c r="CI196" s="829">
        <v>-107432</v>
      </c>
      <c r="CJ196" s="829">
        <v>-48083</v>
      </c>
      <c r="CK196" s="829">
        <v>-73231</v>
      </c>
      <c r="CL196" s="828">
        <v>-29479</v>
      </c>
      <c r="CM196" s="887">
        <v>-38452</v>
      </c>
      <c r="CN196" s="828">
        <v>-48482</v>
      </c>
      <c r="CO196" s="829">
        <v>-31787</v>
      </c>
      <c r="CP196" s="829">
        <v>-53982</v>
      </c>
      <c r="CQ196" s="829">
        <v>-45139</v>
      </c>
      <c r="CR196" s="828">
        <v>-23671</v>
      </c>
      <c r="CS196" s="829">
        <v>-60746</v>
      </c>
      <c r="CT196" s="829">
        <v>-34079</v>
      </c>
      <c r="CU196" s="828">
        <v>-42100</v>
      </c>
      <c r="CV196" s="828">
        <v>-60617</v>
      </c>
      <c r="CW196" s="828">
        <v>-29150</v>
      </c>
      <c r="CX196" s="829">
        <v>-42115</v>
      </c>
      <c r="CY196" s="828"/>
      <c r="CZ196" s="829">
        <v>-70010</v>
      </c>
      <c r="DA196" s="828">
        <v>-83358</v>
      </c>
      <c r="DB196" s="829">
        <v>-24576</v>
      </c>
      <c r="DC196" s="828">
        <v>-54355</v>
      </c>
      <c r="DD196" s="829">
        <v>-53066</v>
      </c>
      <c r="DE196" s="829">
        <v>-27107</v>
      </c>
      <c r="DF196" s="828">
        <v>-30252</v>
      </c>
      <c r="DG196" s="828">
        <v>-37977</v>
      </c>
      <c r="DH196" s="829">
        <v>-33818</v>
      </c>
      <c r="DI196" s="829">
        <v>-70503</v>
      </c>
      <c r="DJ196" s="828">
        <v>-46162</v>
      </c>
      <c r="DK196" s="829">
        <v>-35173</v>
      </c>
      <c r="DL196" s="829">
        <v>-36196</v>
      </c>
      <c r="DM196" s="829">
        <v>-40514</v>
      </c>
      <c r="DN196" s="829"/>
      <c r="DO196" s="829">
        <v>-344549.61</v>
      </c>
      <c r="DP196" s="828">
        <v>-241046</v>
      </c>
      <c r="DQ196" s="829">
        <v>-217294.38</v>
      </c>
      <c r="DR196" s="828"/>
      <c r="DS196" s="828">
        <v>-216045.7</v>
      </c>
      <c r="DT196" s="829">
        <v>-230744.6</v>
      </c>
      <c r="DU196" s="828">
        <v>-229040.25</v>
      </c>
      <c r="DV196" s="828">
        <v>-245723</v>
      </c>
      <c r="DW196" s="828">
        <v>-282202.37</v>
      </c>
      <c r="DX196" s="828">
        <v>-246270</v>
      </c>
      <c r="DY196" s="828">
        <v>-215568.07</v>
      </c>
      <c r="DZ196" s="828"/>
      <c r="EA196" s="828">
        <v>-262993.36</v>
      </c>
      <c r="EB196" s="829"/>
      <c r="EC196" s="828"/>
      <c r="ED196" s="829">
        <v>-144340</v>
      </c>
      <c r="EE196" s="828">
        <v>-108800</v>
      </c>
      <c r="EF196" s="828">
        <v>-41336</v>
      </c>
      <c r="EG196" s="828">
        <v>-54000</v>
      </c>
      <c r="EH196" s="829">
        <v>-57200</v>
      </c>
      <c r="EI196" s="828">
        <v>-58000</v>
      </c>
      <c r="EJ196" s="829"/>
      <c r="EK196" s="828"/>
      <c r="EL196" s="829">
        <v>-108800</v>
      </c>
      <c r="EM196" s="829">
        <v>-69200</v>
      </c>
      <c r="EN196" s="828"/>
      <c r="EO196" s="829"/>
      <c r="EP196" s="829">
        <v>-33533</v>
      </c>
      <c r="EQ196" s="829"/>
      <c r="ER196" s="829"/>
      <c r="ES196" s="828"/>
      <c r="ET196" s="887">
        <v>-54000</v>
      </c>
      <c r="EU196" s="829">
        <v>-57833</v>
      </c>
      <c r="EV196" s="828">
        <v>-66000</v>
      </c>
      <c r="EW196" s="828">
        <v>-58367</v>
      </c>
      <c r="EX196" s="829">
        <v>-36000</v>
      </c>
      <c r="EY196" s="829"/>
      <c r="EZ196" s="831">
        <f t="shared" si="2"/>
        <v>-9576825.5099999998</v>
      </c>
    </row>
    <row r="197" spans="1:156" x14ac:dyDescent="0.25">
      <c r="A197">
        <v>196</v>
      </c>
      <c r="B197" s="826">
        <v>97412</v>
      </c>
      <c r="C197" s="877"/>
      <c r="D197" s="828">
        <v>-68350.509999999995</v>
      </c>
      <c r="E197" s="828">
        <v>-132765.79999999999</v>
      </c>
      <c r="F197" s="828"/>
      <c r="G197" s="828">
        <v>-147982.95000000001</v>
      </c>
      <c r="H197" s="828">
        <v>-121461.84</v>
      </c>
      <c r="I197" s="829"/>
      <c r="J197" s="828">
        <v>-25528.49</v>
      </c>
      <c r="K197" s="828"/>
      <c r="L197" s="828"/>
      <c r="M197" s="828"/>
      <c r="N197" s="828"/>
      <c r="O197" s="828"/>
      <c r="P197" s="828"/>
      <c r="Q197" s="829"/>
      <c r="R197" s="829"/>
      <c r="S197" s="829"/>
      <c r="T197" s="828"/>
      <c r="U197" s="828"/>
      <c r="V197" s="828">
        <v>-34586.99</v>
      </c>
      <c r="W197" s="829"/>
      <c r="X197" s="828"/>
      <c r="Y197" s="828"/>
      <c r="Z197" s="828"/>
      <c r="AA197" s="828"/>
      <c r="AB197" s="828"/>
      <c r="AC197" s="829"/>
      <c r="AD197" s="828">
        <v>-9</v>
      </c>
      <c r="AE197" s="828"/>
      <c r="AF197" s="887"/>
      <c r="AG197" s="829"/>
      <c r="AH197" s="828"/>
      <c r="AI197" s="828">
        <v>-75042.81</v>
      </c>
      <c r="AJ197" s="828">
        <v>-126</v>
      </c>
      <c r="AK197" s="828"/>
      <c r="AL197" s="828"/>
      <c r="AM197" s="828"/>
      <c r="AN197" s="828">
        <v>-28657.79</v>
      </c>
      <c r="AO197" s="828"/>
      <c r="AP197" s="828"/>
      <c r="AQ197" s="828"/>
      <c r="AR197" s="828"/>
      <c r="AS197" s="828"/>
      <c r="AT197" s="828"/>
      <c r="AU197" s="828"/>
      <c r="AV197" s="828"/>
      <c r="AW197" s="887"/>
      <c r="AX197" s="828">
        <v>-30929.68</v>
      </c>
      <c r="AY197" s="828">
        <v>-3732.06</v>
      </c>
      <c r="AZ197" s="828">
        <v>-88608.61</v>
      </c>
      <c r="BA197" s="828"/>
      <c r="BB197" s="828"/>
      <c r="BC197" s="828">
        <v>0</v>
      </c>
      <c r="BD197" s="828">
        <v>-107160.33</v>
      </c>
      <c r="BE197" s="828"/>
      <c r="BF197" s="828"/>
      <c r="BG197" s="828"/>
      <c r="BH197" s="828"/>
      <c r="BI197" s="828"/>
      <c r="BJ197" s="828"/>
      <c r="BK197" s="828"/>
      <c r="BL197" s="828">
        <v>-46478.36</v>
      </c>
      <c r="BM197" s="828"/>
      <c r="BN197" s="828"/>
      <c r="BO197" s="828"/>
      <c r="BP197" s="828"/>
      <c r="BQ197" s="828">
        <v>-7051.6</v>
      </c>
      <c r="BR197" s="828"/>
      <c r="BS197" s="828"/>
      <c r="BT197" s="828"/>
      <c r="BU197" s="828"/>
      <c r="BV197" s="828">
        <v>-653.77</v>
      </c>
      <c r="BW197" s="828"/>
      <c r="BX197" s="828">
        <v>-118</v>
      </c>
      <c r="BY197" s="828"/>
      <c r="BZ197" s="887"/>
      <c r="CA197" s="828"/>
      <c r="CB197" s="828"/>
      <c r="CC197" s="828"/>
      <c r="CD197" s="828">
        <v>-33681.14</v>
      </c>
      <c r="CE197" s="828"/>
      <c r="CF197" s="828"/>
      <c r="CG197" s="828"/>
      <c r="CH197" s="828">
        <v>-117189.98</v>
      </c>
      <c r="CI197" s="828">
        <v>-26504.35</v>
      </c>
      <c r="CJ197" s="828"/>
      <c r="CK197" s="828"/>
      <c r="CL197" s="828"/>
      <c r="CM197" s="828"/>
      <c r="CN197" s="828"/>
      <c r="CO197" s="828"/>
      <c r="CP197" s="829"/>
      <c r="CQ197" s="828"/>
      <c r="CR197" s="828"/>
      <c r="CS197" s="828">
        <v>-50788.800000000003</v>
      </c>
      <c r="CT197" s="828"/>
      <c r="CU197" s="828"/>
      <c r="CV197" s="828"/>
      <c r="CW197" s="828"/>
      <c r="CX197" s="828">
        <v>-36095.949999999997</v>
      </c>
      <c r="CY197" s="828"/>
      <c r="CZ197" s="828">
        <v>0</v>
      </c>
      <c r="DA197" s="828"/>
      <c r="DB197" s="828"/>
      <c r="DC197" s="828"/>
      <c r="DD197" s="828"/>
      <c r="DE197" s="828"/>
      <c r="DF197" s="828"/>
      <c r="DG197" s="828">
        <v>-11627.85</v>
      </c>
      <c r="DH197" s="828"/>
      <c r="DI197" s="828">
        <v>-99</v>
      </c>
      <c r="DJ197" s="829"/>
      <c r="DK197" s="828"/>
      <c r="DL197" s="828"/>
      <c r="DM197" s="828"/>
      <c r="DN197" s="828"/>
      <c r="DO197" s="828"/>
      <c r="DP197" s="828"/>
      <c r="DQ197" s="887"/>
      <c r="DR197" s="828"/>
      <c r="DS197" s="828"/>
      <c r="DT197" s="829"/>
      <c r="DU197" s="828"/>
      <c r="DV197" s="828"/>
      <c r="DW197" s="828"/>
      <c r="DX197" s="828"/>
      <c r="DY197" s="828"/>
      <c r="DZ197" s="828"/>
      <c r="EA197" s="828"/>
      <c r="EB197" s="829"/>
      <c r="EC197" s="828"/>
      <c r="ED197" s="829"/>
      <c r="EE197" s="829"/>
      <c r="EF197" s="828"/>
      <c r="EG197" s="829"/>
      <c r="EH197" s="829"/>
      <c r="EI197" s="829"/>
      <c r="EJ197" s="828"/>
      <c r="EK197" s="887"/>
      <c r="EL197" s="829"/>
      <c r="EM197" s="829"/>
      <c r="EN197" s="828"/>
      <c r="EO197" s="828"/>
      <c r="EP197" s="887"/>
      <c r="EQ197" s="829"/>
      <c r="ER197" s="829"/>
      <c r="ES197" s="828"/>
      <c r="ET197" s="829"/>
      <c r="EU197" s="829"/>
      <c r="EV197" s="829"/>
      <c r="EW197" s="828"/>
      <c r="EX197" s="829"/>
      <c r="EY197" s="828"/>
      <c r="EZ197" s="831">
        <f t="shared" si="2"/>
        <v>-1195231.6600000001</v>
      </c>
    </row>
    <row r="198" spans="1:156" x14ac:dyDescent="0.25">
      <c r="A198">
        <v>197</v>
      </c>
      <c r="B198" s="826">
        <v>97413</v>
      </c>
      <c r="C198" s="877"/>
      <c r="D198" s="828">
        <v>-6436.29</v>
      </c>
      <c r="E198" s="828">
        <v>-4954.57</v>
      </c>
      <c r="F198" s="829">
        <v>-4575.72</v>
      </c>
      <c r="G198" s="828">
        <v>-14612.99</v>
      </c>
      <c r="H198" s="828">
        <v>-20526.84</v>
      </c>
      <c r="I198" s="829">
        <v>-69708.58</v>
      </c>
      <c r="J198" s="828">
        <v>-49430.33</v>
      </c>
      <c r="K198" s="829">
        <v>-30265.55</v>
      </c>
      <c r="L198" s="829">
        <v>-4643.83</v>
      </c>
      <c r="M198" s="829">
        <v>-21771.48</v>
      </c>
      <c r="N198" s="829">
        <v>-10319</v>
      </c>
      <c r="O198" s="829">
        <v>-42741.61</v>
      </c>
      <c r="P198" s="829">
        <v>-22576.94</v>
      </c>
      <c r="Q198" s="829">
        <v>-29398.41</v>
      </c>
      <c r="R198" s="829">
        <v>-28240.68</v>
      </c>
      <c r="S198" s="829">
        <v>-81509.119999999995</v>
      </c>
      <c r="T198" s="829">
        <v>-8640.73</v>
      </c>
      <c r="U198" s="829">
        <v>-18409.22</v>
      </c>
      <c r="V198" s="828">
        <v>-66930.87</v>
      </c>
      <c r="W198" s="829">
        <v>-15779.96</v>
      </c>
      <c r="X198" s="829">
        <v>-17648.88</v>
      </c>
      <c r="Y198" s="829">
        <v>-12222.22</v>
      </c>
      <c r="Z198" s="829"/>
      <c r="AA198" s="829">
        <v>-66697.09</v>
      </c>
      <c r="AB198" s="829">
        <v>-39948.82</v>
      </c>
      <c r="AC198" s="829">
        <v>-11456.31</v>
      </c>
      <c r="AD198" s="829">
        <v>-25124.29</v>
      </c>
      <c r="AE198" s="829">
        <v>-22444.75</v>
      </c>
      <c r="AF198" s="829">
        <v>-27484.58</v>
      </c>
      <c r="AG198" s="829">
        <v>-60547.39</v>
      </c>
      <c r="AH198" s="829">
        <v>-115351.53</v>
      </c>
      <c r="AI198" s="828">
        <v>-38078.21</v>
      </c>
      <c r="AJ198" s="828">
        <v>-17481.650000000001</v>
      </c>
      <c r="AK198" s="829">
        <v>-29385.52</v>
      </c>
      <c r="AL198" s="829">
        <v>-79100.740000000005</v>
      </c>
      <c r="AM198" s="829">
        <v>-30088.67</v>
      </c>
      <c r="AN198" s="828">
        <v>-40281.379999999997</v>
      </c>
      <c r="AO198" s="829">
        <v>-29382.57</v>
      </c>
      <c r="AP198" s="829">
        <v>-10537.64</v>
      </c>
      <c r="AQ198" s="829">
        <v>-80684.28</v>
      </c>
      <c r="AR198" s="829">
        <v>-48570.53</v>
      </c>
      <c r="AS198" s="829">
        <v>-18297.47</v>
      </c>
      <c r="AT198" s="829">
        <v>-65124.800000000003</v>
      </c>
      <c r="AU198" s="829">
        <v>-72198.05</v>
      </c>
      <c r="AV198" s="829">
        <v>-35724.74</v>
      </c>
      <c r="AW198" s="829">
        <v>-11608.17</v>
      </c>
      <c r="AX198" s="828">
        <v>-20563.47</v>
      </c>
      <c r="AY198" s="829">
        <v>-68471.360000000001</v>
      </c>
      <c r="AZ198" s="828">
        <v>-65022.86</v>
      </c>
      <c r="BA198" s="829">
        <v>-202769.96</v>
      </c>
      <c r="BB198" s="829">
        <v>-96736.97</v>
      </c>
      <c r="BC198" s="829">
        <v>-14843.5</v>
      </c>
      <c r="BD198" s="828">
        <v>-73145.53</v>
      </c>
      <c r="BE198" s="829">
        <v>-5553.27</v>
      </c>
      <c r="BF198" s="829">
        <v>-48087.63</v>
      </c>
      <c r="BG198" s="829">
        <v>-32276.6</v>
      </c>
      <c r="BH198" s="829">
        <v>-66590.66</v>
      </c>
      <c r="BI198" s="829">
        <v>-76820.990000000005</v>
      </c>
      <c r="BJ198" s="829">
        <v>-74254.61</v>
      </c>
      <c r="BK198" s="829">
        <v>-26099.71</v>
      </c>
      <c r="BL198" s="828">
        <v>-51053.18</v>
      </c>
      <c r="BM198" s="829">
        <v>-15364.3</v>
      </c>
      <c r="BN198" s="829">
        <v>-6342.48</v>
      </c>
      <c r="BO198" s="829">
        <v>-19828.77</v>
      </c>
      <c r="BP198" s="829">
        <v>-7829.59</v>
      </c>
      <c r="BQ198" s="828">
        <v>-45593.21</v>
      </c>
      <c r="BR198" s="829">
        <v>-55158.96</v>
      </c>
      <c r="BS198" s="829">
        <v>-54195.58</v>
      </c>
      <c r="BT198" s="829">
        <v>-55577.09</v>
      </c>
      <c r="BU198" s="829">
        <v>-52213.41</v>
      </c>
      <c r="BV198" s="829">
        <v>-33050.370000000003</v>
      </c>
      <c r="BW198" s="829">
        <v>-54010.3</v>
      </c>
      <c r="BX198" s="829">
        <v>-71169.47</v>
      </c>
      <c r="BY198" s="829">
        <v>-41282.519999999997</v>
      </c>
      <c r="BZ198" s="829">
        <v>-22055.66</v>
      </c>
      <c r="CA198" s="829">
        <v>-52827.78</v>
      </c>
      <c r="CB198" s="829">
        <v>-45612.91</v>
      </c>
      <c r="CC198" s="829">
        <v>-24298.86</v>
      </c>
      <c r="CD198" s="828">
        <v>-53655.34</v>
      </c>
      <c r="CE198" s="829">
        <v>-48060.93</v>
      </c>
      <c r="CF198" s="829">
        <v>-6557.69</v>
      </c>
      <c r="CG198" s="829">
        <v>-28667.7</v>
      </c>
      <c r="CH198" s="828">
        <v>-143061.65</v>
      </c>
      <c r="CI198" s="828">
        <v>-89141.15</v>
      </c>
      <c r="CJ198" s="829">
        <v>-8249.09</v>
      </c>
      <c r="CK198" s="829">
        <v>-76128.429999999993</v>
      </c>
      <c r="CL198" s="829">
        <v>-16795.169999999998</v>
      </c>
      <c r="CM198" s="829">
        <v>-13234.45</v>
      </c>
      <c r="CN198" s="829">
        <v>-23579.22</v>
      </c>
      <c r="CO198" s="829">
        <v>-5687.28</v>
      </c>
      <c r="CP198" s="829">
        <v>-19467.34</v>
      </c>
      <c r="CQ198" s="829">
        <v>-2210.85</v>
      </c>
      <c r="CR198" s="829">
        <v>-41671.07</v>
      </c>
      <c r="CS198" s="828">
        <v>-93786.7</v>
      </c>
      <c r="CT198" s="829">
        <v>-15119.92</v>
      </c>
      <c r="CU198" s="829">
        <v>-68252.09</v>
      </c>
      <c r="CV198" s="829">
        <v>-13399.02</v>
      </c>
      <c r="CW198" s="829">
        <v>-6852.26</v>
      </c>
      <c r="CX198" s="828">
        <v>-41927.89</v>
      </c>
      <c r="CY198" s="887">
        <v>5257</v>
      </c>
      <c r="CZ198" s="829">
        <v>-57455.08</v>
      </c>
      <c r="DA198" s="829">
        <v>-105049.12</v>
      </c>
      <c r="DB198" s="829">
        <v>-8016.89</v>
      </c>
      <c r="DC198" s="829">
        <v>-19668.28</v>
      </c>
      <c r="DD198" s="829">
        <v>-55268.65</v>
      </c>
      <c r="DE198" s="829">
        <v>-22378.73</v>
      </c>
      <c r="DF198" s="829">
        <v>-12500.01</v>
      </c>
      <c r="DG198" s="828">
        <v>-18188.34</v>
      </c>
      <c r="DH198" s="829">
        <v>-18581.75</v>
      </c>
      <c r="DI198" s="829">
        <v>-58255.54</v>
      </c>
      <c r="DJ198" s="829">
        <v>-12120.6</v>
      </c>
      <c r="DK198" s="829">
        <v>-11191.11</v>
      </c>
      <c r="DL198" s="829"/>
      <c r="DM198" s="829">
        <v>-62295.72</v>
      </c>
      <c r="DN198" s="829"/>
      <c r="DO198" s="829"/>
      <c r="DP198" s="829">
        <v>-56775.26</v>
      </c>
      <c r="DQ198" s="829">
        <v>-29773.52</v>
      </c>
      <c r="DR198" s="829"/>
      <c r="DS198" s="829">
        <v>-95239.92</v>
      </c>
      <c r="DT198" s="829">
        <v>-133103.70000000001</v>
      </c>
      <c r="DU198" s="829">
        <v>-92758.67</v>
      </c>
      <c r="DV198" s="829">
        <v>-46253.77</v>
      </c>
      <c r="DW198" s="829">
        <v>-45610.38</v>
      </c>
      <c r="DX198" s="829">
        <v>-11514.03</v>
      </c>
      <c r="DY198" s="829">
        <v>-72077.009999999995</v>
      </c>
      <c r="DZ198" s="829"/>
      <c r="EA198" s="829">
        <v>-38799.97</v>
      </c>
      <c r="EB198" s="829"/>
      <c r="EC198" s="829"/>
      <c r="ED198" s="829">
        <v>-140211.35</v>
      </c>
      <c r="EE198" s="829">
        <v>-23922.73</v>
      </c>
      <c r="EF198" s="829">
        <v>30073.9</v>
      </c>
      <c r="EG198" s="829">
        <v>-18338.64</v>
      </c>
      <c r="EH198" s="829">
        <v>-10931.53</v>
      </c>
      <c r="EI198" s="829"/>
      <c r="EJ198" s="829"/>
      <c r="EK198" s="829"/>
      <c r="EL198" s="829">
        <v>-52549.7</v>
      </c>
      <c r="EM198" s="829">
        <v>-40584.959999999999</v>
      </c>
      <c r="EN198" s="829"/>
      <c r="EO198" s="829"/>
      <c r="EP198" s="829">
        <v>-8416.14</v>
      </c>
      <c r="EQ198" s="829"/>
      <c r="ER198" s="829"/>
      <c r="ES198" s="829"/>
      <c r="ET198" s="829"/>
      <c r="EU198" s="829">
        <v>-51909.19</v>
      </c>
      <c r="EV198" s="829">
        <v>-40191.33</v>
      </c>
      <c r="EW198" s="829">
        <v>-95074.36</v>
      </c>
      <c r="EX198" s="829"/>
      <c r="EY198" s="829"/>
      <c r="EZ198" s="831">
        <f t="shared" ref="EZ198:EZ204" si="3">SUM(D198:EY198)</f>
        <v>-5480824.879999998</v>
      </c>
    </row>
    <row r="199" spans="1:156" x14ac:dyDescent="0.25">
      <c r="A199">
        <v>198</v>
      </c>
      <c r="B199" s="826">
        <v>97414</v>
      </c>
      <c r="C199" s="877"/>
      <c r="D199" s="828"/>
      <c r="E199" s="829"/>
      <c r="F199" s="828"/>
      <c r="G199" s="829"/>
      <c r="H199" s="828"/>
      <c r="I199" s="828"/>
      <c r="J199" s="828"/>
      <c r="K199" s="828"/>
      <c r="L199" s="829"/>
      <c r="M199" s="828"/>
      <c r="N199" s="829"/>
      <c r="O199" s="828"/>
      <c r="P199" s="828"/>
      <c r="Q199" s="828"/>
      <c r="R199" s="828"/>
      <c r="S199" s="828"/>
      <c r="T199" s="828"/>
      <c r="U199" s="828"/>
      <c r="V199" s="828"/>
      <c r="W199" s="828"/>
      <c r="X199" s="828"/>
      <c r="Y199" s="828"/>
      <c r="Z199" s="828"/>
      <c r="AA199" s="828"/>
      <c r="AB199" s="828"/>
      <c r="AC199" s="828"/>
      <c r="AD199" s="828"/>
      <c r="AE199" s="828"/>
      <c r="AF199" s="828"/>
      <c r="AG199" s="828"/>
      <c r="AH199" s="828"/>
      <c r="AI199" s="828"/>
      <c r="AJ199" s="828"/>
      <c r="AK199" s="828"/>
      <c r="AL199" s="828"/>
      <c r="AM199" s="828"/>
      <c r="AN199" s="828"/>
      <c r="AO199" s="828"/>
      <c r="AP199" s="828"/>
      <c r="AQ199" s="828"/>
      <c r="AR199" s="828"/>
      <c r="AS199" s="828"/>
      <c r="AT199" s="828"/>
      <c r="AU199" s="828"/>
      <c r="AV199" s="828"/>
      <c r="AW199" s="828"/>
      <c r="AX199" s="828"/>
      <c r="AY199" s="828"/>
      <c r="AZ199" s="828"/>
      <c r="BA199" s="828"/>
      <c r="BB199" s="828"/>
      <c r="BC199" s="829"/>
      <c r="BD199" s="828"/>
      <c r="BE199" s="828"/>
      <c r="BF199" s="828"/>
      <c r="BG199" s="828"/>
      <c r="BH199" s="828"/>
      <c r="BI199" s="828"/>
      <c r="BJ199" s="828"/>
      <c r="BK199" s="828"/>
      <c r="BL199" s="828"/>
      <c r="BM199" s="828"/>
      <c r="BN199" s="829"/>
      <c r="BO199" s="828"/>
      <c r="BP199" s="829"/>
      <c r="BQ199" s="828"/>
      <c r="BR199" s="828"/>
      <c r="BS199" s="828"/>
      <c r="BT199" s="828"/>
      <c r="BU199" s="828"/>
      <c r="BV199" s="828"/>
      <c r="BW199" s="828"/>
      <c r="BX199" s="828"/>
      <c r="BY199" s="828"/>
      <c r="BZ199" s="828"/>
      <c r="CA199" s="828"/>
      <c r="CB199" s="828"/>
      <c r="CC199" s="828"/>
      <c r="CD199" s="828"/>
      <c r="CE199" s="828"/>
      <c r="CF199" s="828"/>
      <c r="CG199" s="828"/>
      <c r="CH199" s="828"/>
      <c r="CI199" s="828"/>
      <c r="CJ199" s="828"/>
      <c r="CK199" s="828"/>
      <c r="CL199" s="828"/>
      <c r="CM199" s="828"/>
      <c r="CN199" s="828"/>
      <c r="CO199" s="828"/>
      <c r="CP199" s="828"/>
      <c r="CQ199" s="829"/>
      <c r="CR199" s="828"/>
      <c r="CS199" s="828"/>
      <c r="CT199" s="828"/>
      <c r="CU199" s="828"/>
      <c r="CV199" s="828"/>
      <c r="CW199" s="828"/>
      <c r="CX199" s="828"/>
      <c r="CY199" s="828"/>
      <c r="CZ199" s="828">
        <v>-6895</v>
      </c>
      <c r="DA199" s="828"/>
      <c r="DB199" s="828"/>
      <c r="DC199" s="828"/>
      <c r="DD199" s="828"/>
      <c r="DE199" s="829"/>
      <c r="DF199" s="828"/>
      <c r="DG199" s="828"/>
      <c r="DH199" s="828"/>
      <c r="DI199" s="828"/>
      <c r="DJ199" s="828"/>
      <c r="DK199" s="829"/>
      <c r="DL199" s="828"/>
      <c r="DM199" s="828"/>
      <c r="DN199" s="828"/>
      <c r="DO199" s="828"/>
      <c r="DP199" s="829"/>
      <c r="DQ199" s="829"/>
      <c r="DR199" s="828"/>
      <c r="DS199" s="828"/>
      <c r="DT199" s="829"/>
      <c r="DU199" s="828"/>
      <c r="DV199" s="828"/>
      <c r="DW199" s="828"/>
      <c r="DX199" s="828"/>
      <c r="DY199" s="828"/>
      <c r="DZ199" s="828"/>
      <c r="EA199" s="828"/>
      <c r="EB199" s="829"/>
      <c r="EC199" s="828"/>
      <c r="ED199" s="829"/>
      <c r="EE199" s="829"/>
      <c r="EF199" s="828"/>
      <c r="EG199" s="828"/>
      <c r="EH199" s="828"/>
      <c r="EI199" s="828"/>
      <c r="EJ199" s="828"/>
      <c r="EK199" s="829"/>
      <c r="EL199" s="829"/>
      <c r="EM199" s="829"/>
      <c r="EN199" s="829"/>
      <c r="EO199" s="828"/>
      <c r="EP199" s="828"/>
      <c r="EQ199" s="829"/>
      <c r="ER199" s="829"/>
      <c r="ES199" s="828"/>
      <c r="ET199" s="829"/>
      <c r="EU199" s="829"/>
      <c r="EV199" s="829"/>
      <c r="EW199" s="828"/>
      <c r="EX199" s="828"/>
      <c r="EY199" s="828"/>
      <c r="EZ199" s="831">
        <f t="shared" si="3"/>
        <v>-6895</v>
      </c>
    </row>
    <row r="200" spans="1:156" x14ac:dyDescent="0.25">
      <c r="A200">
        <v>199</v>
      </c>
      <c r="B200" s="826">
        <v>97415</v>
      </c>
      <c r="C200" s="877"/>
      <c r="D200" s="829"/>
      <c r="E200" s="829"/>
      <c r="F200" s="829"/>
      <c r="G200" s="829"/>
      <c r="H200" s="829"/>
      <c r="I200" s="828">
        <v>-158555</v>
      </c>
      <c r="J200" s="828">
        <v>-110017</v>
      </c>
      <c r="K200" s="828">
        <v>-96767</v>
      </c>
      <c r="L200" s="828">
        <v>-66585</v>
      </c>
      <c r="M200" s="828">
        <v>-125618</v>
      </c>
      <c r="N200" s="828">
        <v>-51713</v>
      </c>
      <c r="O200" s="828">
        <v>-71441</v>
      </c>
      <c r="P200" s="828">
        <v>-149187</v>
      </c>
      <c r="Q200" s="828">
        <v>-19614</v>
      </c>
      <c r="R200" s="828">
        <v>-19477</v>
      </c>
      <c r="S200" s="828">
        <v>-19391</v>
      </c>
      <c r="T200" s="828">
        <v>-18112</v>
      </c>
      <c r="U200" s="828">
        <v>-60703</v>
      </c>
      <c r="V200" s="828">
        <v>-46678</v>
      </c>
      <c r="W200" s="828">
        <v>-20015</v>
      </c>
      <c r="X200" s="828">
        <v>-23819</v>
      </c>
      <c r="Y200" s="828">
        <v>-36578</v>
      </c>
      <c r="Z200" s="828"/>
      <c r="AA200" s="828">
        <v>-48698</v>
      </c>
      <c r="AB200" s="828">
        <v>-18400</v>
      </c>
      <c r="AC200" s="828">
        <v>-20286</v>
      </c>
      <c r="AD200" s="828">
        <v>-52997</v>
      </c>
      <c r="AE200" s="828">
        <v>-40321</v>
      </c>
      <c r="AF200" s="828">
        <v>-20962</v>
      </c>
      <c r="AG200" s="828">
        <v>-107111</v>
      </c>
      <c r="AH200" s="828">
        <v>-49974</v>
      </c>
      <c r="AI200" s="828">
        <v>-67775</v>
      </c>
      <c r="AJ200" s="828">
        <v>-47341</v>
      </c>
      <c r="AK200" s="828">
        <v>-52524</v>
      </c>
      <c r="AL200" s="828">
        <v>-52919</v>
      </c>
      <c r="AM200" s="828">
        <v>-19397</v>
      </c>
      <c r="AN200" s="828">
        <v>-42145</v>
      </c>
      <c r="AO200" s="828">
        <v>-40655</v>
      </c>
      <c r="AP200" s="828">
        <v>-24826</v>
      </c>
      <c r="AQ200" s="828">
        <v>-123323</v>
      </c>
      <c r="AR200" s="828">
        <v>-46442</v>
      </c>
      <c r="AS200" s="828">
        <v>-37909</v>
      </c>
      <c r="AT200" s="828">
        <v>-67608</v>
      </c>
      <c r="AU200" s="828">
        <v>-50140</v>
      </c>
      <c r="AV200" s="828">
        <v>-49473</v>
      </c>
      <c r="AW200" s="828">
        <v>-70271</v>
      </c>
      <c r="AX200" s="828">
        <v>-46732</v>
      </c>
      <c r="AY200" s="828">
        <v>-57738</v>
      </c>
      <c r="AZ200" s="828">
        <v>-61865</v>
      </c>
      <c r="BA200" s="828">
        <v>-47013</v>
      </c>
      <c r="BB200" s="828">
        <v>-68556</v>
      </c>
      <c r="BC200" s="828">
        <v>-79934</v>
      </c>
      <c r="BD200" s="828">
        <v>-34735</v>
      </c>
      <c r="BE200" s="828">
        <v>-42686</v>
      </c>
      <c r="BF200" s="828">
        <v>-77097</v>
      </c>
      <c r="BG200" s="828">
        <v>-81904</v>
      </c>
      <c r="BH200" s="828">
        <v>-38252</v>
      </c>
      <c r="BI200" s="828">
        <v>-61773</v>
      </c>
      <c r="BJ200" s="828">
        <v>-63120</v>
      </c>
      <c r="BK200" s="828">
        <v>-45470</v>
      </c>
      <c r="BL200" s="828">
        <v>-50719</v>
      </c>
      <c r="BM200" s="828">
        <v>-38224</v>
      </c>
      <c r="BN200" s="828">
        <v>-40845</v>
      </c>
      <c r="BO200" s="828">
        <v>-96190</v>
      </c>
      <c r="BP200" s="828">
        <v>-92397</v>
      </c>
      <c r="BQ200" s="828">
        <v>-98924</v>
      </c>
      <c r="BR200" s="828">
        <v>-55304</v>
      </c>
      <c r="BS200" s="828">
        <v>-55156</v>
      </c>
      <c r="BT200" s="828">
        <v>-57138</v>
      </c>
      <c r="BU200" s="828">
        <v>-53991</v>
      </c>
      <c r="BV200" s="828">
        <v>-58834</v>
      </c>
      <c r="BW200" s="828">
        <v>-40550</v>
      </c>
      <c r="BX200" s="828">
        <v>-123765</v>
      </c>
      <c r="BY200" s="828">
        <v>-40605</v>
      </c>
      <c r="BZ200" s="828">
        <v>-102169</v>
      </c>
      <c r="CA200" s="828">
        <v>-53723</v>
      </c>
      <c r="CB200" s="828">
        <v>-46508</v>
      </c>
      <c r="CC200" s="828">
        <v>-51264</v>
      </c>
      <c r="CD200" s="828">
        <v>-51151</v>
      </c>
      <c r="CE200" s="828">
        <v>-56918</v>
      </c>
      <c r="CF200" s="828">
        <v>-29009</v>
      </c>
      <c r="CG200" s="828">
        <v>-27029</v>
      </c>
      <c r="CH200" s="828">
        <v>-57565</v>
      </c>
      <c r="CI200" s="828">
        <v>-83200</v>
      </c>
      <c r="CJ200" s="828">
        <v>-92561</v>
      </c>
      <c r="CK200" s="828">
        <v>-77726</v>
      </c>
      <c r="CL200" s="828">
        <v>-39366</v>
      </c>
      <c r="CM200" s="828">
        <v>-29170</v>
      </c>
      <c r="CN200" s="828">
        <v>-56212</v>
      </c>
      <c r="CO200" s="828">
        <v>-42997</v>
      </c>
      <c r="CP200" s="828">
        <v>-92646</v>
      </c>
      <c r="CQ200" s="828">
        <v>-94417</v>
      </c>
      <c r="CR200" s="828">
        <v>-25671</v>
      </c>
      <c r="CS200" s="828">
        <v>-54577</v>
      </c>
      <c r="CT200" s="828">
        <v>-29555</v>
      </c>
      <c r="CU200" s="828">
        <v>-35794</v>
      </c>
      <c r="CV200" s="828">
        <v>-53177</v>
      </c>
      <c r="CW200" s="828">
        <v>-33191</v>
      </c>
      <c r="CX200" s="828">
        <v>-35839</v>
      </c>
      <c r="CY200" s="828"/>
      <c r="CZ200" s="828">
        <v>-52542</v>
      </c>
      <c r="DA200" s="828">
        <v>-66832</v>
      </c>
      <c r="DB200" s="828">
        <v>-55813</v>
      </c>
      <c r="DC200" s="828">
        <v>-75640</v>
      </c>
      <c r="DD200" s="828">
        <v>-64470</v>
      </c>
      <c r="DE200" s="828">
        <v>-44926</v>
      </c>
      <c r="DF200" s="828">
        <v>-35167</v>
      </c>
      <c r="DG200" s="828">
        <v>-32777</v>
      </c>
      <c r="DH200" s="828">
        <v>-29995</v>
      </c>
      <c r="DI200" s="828">
        <v>-52873</v>
      </c>
      <c r="DJ200" s="828">
        <v>-92556</v>
      </c>
      <c r="DK200" s="828">
        <v>-45393</v>
      </c>
      <c r="DL200" s="828">
        <v>-45649</v>
      </c>
      <c r="DM200" s="828">
        <v>-29626</v>
      </c>
      <c r="DN200" s="828"/>
      <c r="DO200" s="829">
        <v>-3000</v>
      </c>
      <c r="DP200" s="829"/>
      <c r="DQ200" s="829"/>
      <c r="DR200" s="829"/>
      <c r="DS200" s="829"/>
      <c r="DT200" s="829"/>
      <c r="DU200" s="829"/>
      <c r="DV200" s="829"/>
      <c r="DW200" s="829"/>
      <c r="DX200" s="829"/>
      <c r="DY200" s="829"/>
      <c r="DZ200" s="829"/>
      <c r="EA200" s="829"/>
      <c r="EB200" s="829"/>
      <c r="EC200" s="829"/>
      <c r="ED200" s="829">
        <v>-400</v>
      </c>
      <c r="EE200" s="829">
        <v>-17799</v>
      </c>
      <c r="EF200" s="829"/>
      <c r="EG200" s="828">
        <v>-17278</v>
      </c>
      <c r="EH200" s="829">
        <v>-17157</v>
      </c>
      <c r="EI200" s="828">
        <v>-417</v>
      </c>
      <c r="EJ200" s="828"/>
      <c r="EK200" s="828"/>
      <c r="EL200" s="829">
        <v>-17113</v>
      </c>
      <c r="EM200" s="829"/>
      <c r="EN200" s="828"/>
      <c r="EO200" s="828"/>
      <c r="EP200" s="828"/>
      <c r="EQ200" s="829"/>
      <c r="ER200" s="829"/>
      <c r="ES200" s="829"/>
      <c r="ET200" s="829">
        <v>-25341</v>
      </c>
      <c r="EU200" s="829"/>
      <c r="EV200" s="828">
        <v>-39883</v>
      </c>
      <c r="EW200" s="829">
        <v>-1000</v>
      </c>
      <c r="EX200" s="828">
        <v>-3219</v>
      </c>
      <c r="EY200" s="828"/>
      <c r="EZ200" s="831">
        <f t="shared" si="3"/>
        <v>-6173585</v>
      </c>
    </row>
    <row r="201" spans="1:156" x14ac:dyDescent="0.25">
      <c r="A201">
        <v>200</v>
      </c>
      <c r="B201" s="826">
        <v>97416</v>
      </c>
      <c r="C201" s="877">
        <v>97416</v>
      </c>
      <c r="D201" s="829"/>
      <c r="E201" s="828"/>
      <c r="F201" s="828"/>
      <c r="G201" s="828">
        <v>-1131.1400000000001</v>
      </c>
      <c r="H201" s="829"/>
      <c r="I201" s="829"/>
      <c r="J201" s="828"/>
      <c r="K201" s="829"/>
      <c r="L201" s="829"/>
      <c r="M201" s="829"/>
      <c r="N201" s="829"/>
      <c r="O201" s="829"/>
      <c r="P201" s="829"/>
      <c r="Q201" s="828"/>
      <c r="R201" s="829"/>
      <c r="S201" s="829"/>
      <c r="T201" s="829"/>
      <c r="U201" s="829"/>
      <c r="V201" s="828"/>
      <c r="W201" s="829"/>
      <c r="X201" s="829"/>
      <c r="Y201" s="829"/>
      <c r="Z201" s="829"/>
      <c r="AA201" s="829"/>
      <c r="AB201" s="829"/>
      <c r="AC201" s="829"/>
      <c r="AD201" s="828"/>
      <c r="AE201" s="829"/>
      <c r="AF201" s="829"/>
      <c r="AG201" s="924">
        <v>8123</v>
      </c>
      <c r="AH201" s="829"/>
      <c r="AI201" s="829"/>
      <c r="AJ201" s="829"/>
      <c r="AK201" s="829"/>
      <c r="AL201" s="829"/>
      <c r="AM201" s="829"/>
      <c r="AN201" s="829"/>
      <c r="AO201" s="829"/>
      <c r="AP201" s="829"/>
      <c r="AQ201" s="829"/>
      <c r="AR201" s="829"/>
      <c r="AS201" s="829"/>
      <c r="AT201" s="829"/>
      <c r="AU201" s="829"/>
      <c r="AV201" s="829"/>
      <c r="AW201" s="829"/>
      <c r="AX201" s="828"/>
      <c r="AY201" s="829"/>
      <c r="AZ201" s="829"/>
      <c r="BA201" s="829"/>
      <c r="BB201" s="829"/>
      <c r="BC201" s="829"/>
      <c r="BD201" s="829"/>
      <c r="BE201" s="829"/>
      <c r="BF201" s="829"/>
      <c r="BG201" s="828"/>
      <c r="BH201" s="829"/>
      <c r="BI201" s="829"/>
      <c r="BJ201" s="829"/>
      <c r="BK201" s="829"/>
      <c r="BL201" s="829"/>
      <c r="BM201" s="829"/>
      <c r="BN201" s="829"/>
      <c r="BO201" s="829"/>
      <c r="BP201" s="829"/>
      <c r="BQ201" s="829"/>
      <c r="BR201" s="829"/>
      <c r="BS201" s="829"/>
      <c r="BT201" s="829"/>
      <c r="BU201" s="829"/>
      <c r="BV201" s="829"/>
      <c r="BW201" s="829"/>
      <c r="BX201" s="829"/>
      <c r="BY201" s="829"/>
      <c r="BZ201" s="829"/>
      <c r="CA201" s="829"/>
      <c r="CB201" s="829"/>
      <c r="CC201" s="829"/>
      <c r="CD201" s="829"/>
      <c r="CE201" s="829"/>
      <c r="CF201" s="829"/>
      <c r="CG201" s="829"/>
      <c r="CH201" s="829"/>
      <c r="CI201" s="829"/>
      <c r="CJ201" s="829"/>
      <c r="CK201" s="828"/>
      <c r="CL201" s="829"/>
      <c r="CM201" s="829"/>
      <c r="CN201" s="829"/>
      <c r="CO201" s="829"/>
      <c r="CP201" s="829"/>
      <c r="CQ201" s="829"/>
      <c r="CR201" s="829"/>
      <c r="CS201" s="829"/>
      <c r="CT201" s="829"/>
      <c r="CU201" s="829"/>
      <c r="CV201" s="829"/>
      <c r="CW201" s="829"/>
      <c r="CX201" s="829"/>
      <c r="CY201" s="829"/>
      <c r="CZ201" s="829"/>
      <c r="DA201" s="829"/>
      <c r="DB201" s="829"/>
      <c r="DC201" s="829"/>
      <c r="DD201" s="829"/>
      <c r="DE201" s="829"/>
      <c r="DF201" s="829"/>
      <c r="DG201" s="829"/>
      <c r="DH201" s="829"/>
      <c r="DI201" s="829"/>
      <c r="DJ201" s="829"/>
      <c r="DK201" s="829"/>
      <c r="DL201" s="829"/>
      <c r="DM201" s="829"/>
      <c r="DN201" s="829"/>
      <c r="DO201" s="829"/>
      <c r="DP201" s="829"/>
      <c r="DQ201" s="829"/>
      <c r="DR201" s="829"/>
      <c r="DS201" s="829"/>
      <c r="DT201" s="829"/>
      <c r="DU201" s="829"/>
      <c r="DV201" s="829"/>
      <c r="DW201" s="829"/>
      <c r="DX201" s="828"/>
      <c r="DY201" s="828"/>
      <c r="DZ201" s="829"/>
      <c r="EA201" s="829"/>
      <c r="EB201" s="829"/>
      <c r="EC201" s="828"/>
      <c r="ED201" s="829">
        <v>-8123</v>
      </c>
      <c r="EE201" s="829"/>
      <c r="EF201" s="828"/>
      <c r="EG201" s="829"/>
      <c r="EH201" s="829"/>
      <c r="EI201" s="829"/>
      <c r="EJ201" s="829"/>
      <c r="EK201" s="829"/>
      <c r="EL201" s="829"/>
      <c r="EM201" s="829"/>
      <c r="EN201" s="829"/>
      <c r="EO201" s="829"/>
      <c r="EP201" s="829"/>
      <c r="EQ201" s="829"/>
      <c r="ER201" s="829"/>
      <c r="ES201" s="829"/>
      <c r="ET201" s="829"/>
      <c r="EU201" s="829"/>
      <c r="EV201" s="829"/>
      <c r="EW201" s="829"/>
      <c r="EX201" s="829"/>
      <c r="EY201" s="829"/>
      <c r="EZ201" s="831">
        <f t="shared" si="3"/>
        <v>-1131.1400000000003</v>
      </c>
    </row>
    <row r="202" spans="1:156" x14ac:dyDescent="0.25">
      <c r="A202">
        <v>201</v>
      </c>
      <c r="B202" s="826">
        <v>97417</v>
      </c>
      <c r="C202" s="877"/>
      <c r="D202" s="829"/>
      <c r="E202" s="829"/>
      <c r="F202" s="829"/>
      <c r="G202" s="829"/>
      <c r="H202" s="829"/>
      <c r="I202" s="829"/>
      <c r="J202" s="828"/>
      <c r="K202" s="887"/>
      <c r="L202" s="887"/>
      <c r="M202" s="887"/>
      <c r="N202" s="829">
        <v>12199.14</v>
      </c>
      <c r="O202" s="828">
        <v>-15516.67</v>
      </c>
      <c r="P202" s="828"/>
      <c r="Q202" s="829"/>
      <c r="R202" s="829">
        <v>-30003</v>
      </c>
      <c r="S202" s="828"/>
      <c r="T202" s="887"/>
      <c r="U202" s="828"/>
      <c r="V202" s="829"/>
      <c r="W202" s="829"/>
      <c r="X202" s="829"/>
      <c r="Y202" s="828"/>
      <c r="Z202" s="828"/>
      <c r="AA202" s="829">
        <v>-3166.67</v>
      </c>
      <c r="AB202" s="828"/>
      <c r="AC202" s="828"/>
      <c r="AD202" s="828"/>
      <c r="AE202" s="829"/>
      <c r="AF202" s="828"/>
      <c r="AG202" s="828"/>
      <c r="AH202" s="829"/>
      <c r="AI202" s="828"/>
      <c r="AJ202" s="829"/>
      <c r="AK202" s="828"/>
      <c r="AL202" s="828"/>
      <c r="AM202" s="828"/>
      <c r="AN202" s="829"/>
      <c r="AO202" s="828"/>
      <c r="AP202" s="829"/>
      <c r="AQ202" s="829"/>
      <c r="AR202" s="829"/>
      <c r="AS202" s="828"/>
      <c r="AT202" s="829"/>
      <c r="AU202" s="829"/>
      <c r="AV202" s="829"/>
      <c r="AW202" s="828"/>
      <c r="AX202" s="828"/>
      <c r="AY202" s="828"/>
      <c r="AZ202" s="829">
        <v>-7213.75</v>
      </c>
      <c r="BA202" s="887"/>
      <c r="BB202" s="828"/>
      <c r="BC202" s="829"/>
      <c r="BD202" s="828"/>
      <c r="BE202" s="829"/>
      <c r="BF202" s="828"/>
      <c r="BG202" s="828"/>
      <c r="BH202" s="828"/>
      <c r="BI202" s="828"/>
      <c r="BJ202" s="828"/>
      <c r="BK202" s="828"/>
      <c r="BL202" s="829"/>
      <c r="BM202" s="828"/>
      <c r="BN202" s="829"/>
      <c r="BO202" s="887"/>
      <c r="BP202" s="828"/>
      <c r="BQ202" s="829"/>
      <c r="BR202" s="829"/>
      <c r="BS202" s="829"/>
      <c r="BT202" s="828"/>
      <c r="BU202" s="828">
        <v>-25979.54</v>
      </c>
      <c r="BV202" s="828"/>
      <c r="BW202" s="828">
        <v>-16308.34</v>
      </c>
      <c r="BX202" s="829">
        <v>0</v>
      </c>
      <c r="BY202" s="829"/>
      <c r="BZ202" s="829"/>
      <c r="CA202" s="828"/>
      <c r="CB202" s="828"/>
      <c r="CC202" s="828"/>
      <c r="CD202" s="829"/>
      <c r="CE202" s="828"/>
      <c r="CF202" s="829"/>
      <c r="CG202" s="887"/>
      <c r="CH202" s="828">
        <v>0</v>
      </c>
      <c r="CI202" s="828"/>
      <c r="CJ202" s="829"/>
      <c r="CK202" s="887"/>
      <c r="CL202" s="828"/>
      <c r="CM202" s="828"/>
      <c r="CN202" s="828"/>
      <c r="CO202" s="828"/>
      <c r="CP202" s="829"/>
      <c r="CQ202" s="828"/>
      <c r="CR202" s="887"/>
      <c r="CS202" s="887"/>
      <c r="CT202" s="829"/>
      <c r="CU202" s="828"/>
      <c r="CV202" s="887">
        <v>-9548.7999999999993</v>
      </c>
      <c r="CW202" s="828"/>
      <c r="CX202" s="829"/>
      <c r="CY202" s="829"/>
      <c r="CZ202" s="829"/>
      <c r="DA202" s="828"/>
      <c r="DB202" s="829"/>
      <c r="DC202" s="828"/>
      <c r="DD202" s="828"/>
      <c r="DE202" s="829"/>
      <c r="DF202" s="829"/>
      <c r="DG202" s="828"/>
      <c r="DH202" s="829"/>
      <c r="DI202" s="828"/>
      <c r="DJ202" s="829"/>
      <c r="DK202" s="828"/>
      <c r="DL202" s="829"/>
      <c r="DM202" s="828"/>
      <c r="DN202" s="828"/>
      <c r="DO202" s="828">
        <v>-410</v>
      </c>
      <c r="DP202" s="828">
        <v>-6114.68</v>
      </c>
      <c r="DQ202" s="828">
        <v>-3686.08</v>
      </c>
      <c r="DR202" s="828"/>
      <c r="DS202" s="828">
        <v>-6662.84</v>
      </c>
      <c r="DT202" s="829">
        <v>-6103.28</v>
      </c>
      <c r="DU202" s="828">
        <v>-7306.76</v>
      </c>
      <c r="DV202" s="828">
        <v>-7404.8</v>
      </c>
      <c r="DW202" s="828">
        <v>-8053.88</v>
      </c>
      <c r="DX202" s="828">
        <v>-9579.92</v>
      </c>
      <c r="DY202" s="828">
        <v>-2131.62</v>
      </c>
      <c r="DZ202" s="828"/>
      <c r="EA202" s="828">
        <v>-6169.4</v>
      </c>
      <c r="EB202" s="829"/>
      <c r="EC202" s="828"/>
      <c r="ED202" s="829">
        <v>-6394.66</v>
      </c>
      <c r="EE202" s="829">
        <v>-1127.68</v>
      </c>
      <c r="EF202" s="829">
        <v>-6522.84</v>
      </c>
      <c r="EG202" s="828"/>
      <c r="EH202" s="828">
        <v>-4796.84</v>
      </c>
      <c r="EI202" s="829">
        <v>-1070.68</v>
      </c>
      <c r="EJ202" s="828"/>
      <c r="EK202" s="828"/>
      <c r="EL202" s="829">
        <v>-18991.599999999999</v>
      </c>
      <c r="EM202" s="829">
        <v>-1121.98</v>
      </c>
      <c r="EN202" s="828"/>
      <c r="EO202" s="828"/>
      <c r="EP202" s="828">
        <v>-1057</v>
      </c>
      <c r="EQ202" s="829"/>
      <c r="ER202" s="829"/>
      <c r="ES202" s="828"/>
      <c r="ET202" s="829"/>
      <c r="EU202" s="829">
        <v>-1084.3599999999999</v>
      </c>
      <c r="EV202" s="829"/>
      <c r="EW202" s="829">
        <v>-1078.6600000000001</v>
      </c>
      <c r="EX202" s="828">
        <v>-1046.74</v>
      </c>
      <c r="EY202" s="828"/>
      <c r="EZ202" s="831">
        <f t="shared" si="3"/>
        <v>-203453.92999999996</v>
      </c>
    </row>
    <row r="203" spans="1:156" x14ac:dyDescent="0.25">
      <c r="A203">
        <v>202</v>
      </c>
      <c r="B203" s="826">
        <v>97418</v>
      </c>
      <c r="C203" s="877"/>
      <c r="D203" s="829"/>
      <c r="E203" s="829"/>
      <c r="F203" s="829"/>
      <c r="G203" s="829"/>
      <c r="H203" s="829"/>
      <c r="I203" s="828">
        <v>-3474.88</v>
      </c>
      <c r="J203" s="828">
        <v>-16138.5</v>
      </c>
      <c r="K203" s="828">
        <v>-6118.88</v>
      </c>
      <c r="L203" s="828">
        <v>-15831</v>
      </c>
      <c r="M203" s="828">
        <v>-6270.5</v>
      </c>
      <c r="N203" s="828">
        <v>-29659.64</v>
      </c>
      <c r="O203" s="828">
        <v>-36056.5</v>
      </c>
      <c r="P203" s="828">
        <v>-15153.25</v>
      </c>
      <c r="Q203" s="828">
        <v>-11573.63</v>
      </c>
      <c r="R203" s="828">
        <v>-20738.37</v>
      </c>
      <c r="S203" s="828">
        <v>-20445.38</v>
      </c>
      <c r="T203" s="828">
        <v>-36192.25</v>
      </c>
      <c r="U203" s="828">
        <v>-51921.88</v>
      </c>
      <c r="V203" s="828">
        <v>-42912.63</v>
      </c>
      <c r="W203" s="828">
        <v>-17967.38</v>
      </c>
      <c r="X203" s="828">
        <v>-16370.63</v>
      </c>
      <c r="Y203" s="828">
        <v>-26291.69</v>
      </c>
      <c r="Z203" s="828"/>
      <c r="AA203" s="828">
        <v>-39531.75</v>
      </c>
      <c r="AB203" s="828">
        <v>-28695.55</v>
      </c>
      <c r="AC203" s="828">
        <v>-87927.49</v>
      </c>
      <c r="AD203" s="828">
        <v>-57572.42</v>
      </c>
      <c r="AE203" s="828">
        <v>-29060.5</v>
      </c>
      <c r="AF203" s="828">
        <v>-18050.25</v>
      </c>
      <c r="AG203" s="828">
        <v>-33556.15</v>
      </c>
      <c r="AH203" s="828">
        <v>-31327.38</v>
      </c>
      <c r="AI203" s="828">
        <v>-100341.97</v>
      </c>
      <c r="AJ203" s="828">
        <v>-30154.75</v>
      </c>
      <c r="AK203" s="828">
        <v>-40593.629999999997</v>
      </c>
      <c r="AL203" s="828">
        <v>-31174.98</v>
      </c>
      <c r="AM203" s="828">
        <v>-93609</v>
      </c>
      <c r="AN203" s="828">
        <v>-49168.38</v>
      </c>
      <c r="AO203" s="828">
        <v>-25306.25</v>
      </c>
      <c r="AP203" s="828">
        <v>-25596.07</v>
      </c>
      <c r="AQ203" s="828">
        <v>-30803.25</v>
      </c>
      <c r="AR203" s="828">
        <v>-24171.5</v>
      </c>
      <c r="AS203" s="828">
        <v>-42637.63</v>
      </c>
      <c r="AT203" s="828">
        <v>-60621.88</v>
      </c>
      <c r="AU203" s="828">
        <v>-36592</v>
      </c>
      <c r="AV203" s="828">
        <v>-55848.38</v>
      </c>
      <c r="AW203" s="828">
        <v>-30120.38</v>
      </c>
      <c r="AX203" s="828">
        <v>-52766.13</v>
      </c>
      <c r="AY203" s="828">
        <v>-40325</v>
      </c>
      <c r="AZ203" s="828">
        <v>-59423.13</v>
      </c>
      <c r="BA203" s="828">
        <v>-22725.94</v>
      </c>
      <c r="BB203" s="828">
        <v>-63520.88</v>
      </c>
      <c r="BC203" s="828">
        <v>-34412.129999999997</v>
      </c>
      <c r="BD203" s="828">
        <v>-22965.81</v>
      </c>
      <c r="BE203" s="828">
        <v>-63943.63</v>
      </c>
      <c r="BF203" s="828">
        <v>-74374.38</v>
      </c>
      <c r="BG203" s="828">
        <v>-13886.75</v>
      </c>
      <c r="BH203" s="828">
        <v>-36004.879999999997</v>
      </c>
      <c r="BI203" s="828">
        <v>-63230.63</v>
      </c>
      <c r="BJ203" s="828">
        <v>-36303.01</v>
      </c>
      <c r="BK203" s="828">
        <v>-19932.07</v>
      </c>
      <c r="BL203" s="828">
        <v>-61197.5</v>
      </c>
      <c r="BM203" s="828">
        <v>-42458.57</v>
      </c>
      <c r="BN203" s="828">
        <v>-41039.21</v>
      </c>
      <c r="BO203" s="828">
        <v>-41493.89</v>
      </c>
      <c r="BP203" s="828">
        <v>-4948.25</v>
      </c>
      <c r="BQ203" s="828">
        <v>-9018.25</v>
      </c>
      <c r="BR203" s="828">
        <v>-14591.45</v>
      </c>
      <c r="BS203" s="828">
        <v>-22430</v>
      </c>
      <c r="BT203" s="828">
        <v>-71898.63</v>
      </c>
      <c r="BU203" s="828">
        <v>-27044.76</v>
      </c>
      <c r="BV203" s="828">
        <v>-44777.13</v>
      </c>
      <c r="BW203" s="828">
        <v>-32067.71</v>
      </c>
      <c r="BX203" s="828">
        <v>-33883.379999999997</v>
      </c>
      <c r="BY203" s="828">
        <v>-41762.5</v>
      </c>
      <c r="BZ203" s="828">
        <v>-7428.63</v>
      </c>
      <c r="CA203" s="828">
        <v>-37961.25</v>
      </c>
      <c r="CB203" s="828">
        <v>-34807.629999999997</v>
      </c>
      <c r="CC203" s="828">
        <v>-7189.13</v>
      </c>
      <c r="CD203" s="828">
        <v>-74153.25</v>
      </c>
      <c r="CE203" s="828">
        <v>-44359.32</v>
      </c>
      <c r="CF203" s="828">
        <v>-40351</v>
      </c>
      <c r="CG203" s="828">
        <v>-25511.5</v>
      </c>
      <c r="CH203" s="828">
        <v>-67163.87</v>
      </c>
      <c r="CI203" s="828">
        <v>-100835.13</v>
      </c>
      <c r="CJ203" s="828">
        <v>-13984.13</v>
      </c>
      <c r="CK203" s="828">
        <v>-16806.75</v>
      </c>
      <c r="CL203" s="828">
        <v>-12587.88</v>
      </c>
      <c r="CM203" s="828">
        <v>-40471.25</v>
      </c>
      <c r="CN203" s="828">
        <v>-59808.36</v>
      </c>
      <c r="CO203" s="828">
        <v>-19567.75</v>
      </c>
      <c r="CP203" s="828">
        <v>-15137.63</v>
      </c>
      <c r="CQ203" s="828">
        <v>-2860.88</v>
      </c>
      <c r="CR203" s="828">
        <v>-28835.42</v>
      </c>
      <c r="CS203" s="828">
        <v>-42276</v>
      </c>
      <c r="CT203" s="828">
        <v>-21522.38</v>
      </c>
      <c r="CU203" s="828">
        <v>-31409.75</v>
      </c>
      <c r="CV203" s="828">
        <v>-24292.5</v>
      </c>
      <c r="CW203" s="828">
        <v>-26621.38</v>
      </c>
      <c r="CX203" s="828">
        <v>-29013.38</v>
      </c>
      <c r="CY203" s="828"/>
      <c r="CZ203" s="828">
        <v>-50701</v>
      </c>
      <c r="DA203" s="828">
        <v>-73329</v>
      </c>
      <c r="DB203" s="828">
        <v>-3032.75</v>
      </c>
      <c r="DC203" s="828">
        <v>-13401.63</v>
      </c>
      <c r="DD203" s="828">
        <v>-34475.129999999997</v>
      </c>
      <c r="DE203" s="828">
        <v>-17606.38</v>
      </c>
      <c r="DF203" s="828">
        <v>-27742.63</v>
      </c>
      <c r="DG203" s="828">
        <v>-30617.88</v>
      </c>
      <c r="DH203" s="828">
        <v>-34543.379999999997</v>
      </c>
      <c r="DI203" s="828">
        <v>-51802.25</v>
      </c>
      <c r="DJ203" s="828">
        <v>-12693.38</v>
      </c>
      <c r="DK203" s="828">
        <v>-17461</v>
      </c>
      <c r="DL203" s="828">
        <v>-19649</v>
      </c>
      <c r="DM203" s="828">
        <v>-16001.88</v>
      </c>
      <c r="DN203" s="828"/>
      <c r="DO203" s="828">
        <v>-74904.02</v>
      </c>
      <c r="DP203" s="828">
        <v>-121019.13</v>
      </c>
      <c r="DQ203" s="828">
        <v>-119566</v>
      </c>
      <c r="DR203" s="828"/>
      <c r="DS203" s="828">
        <v>-84027</v>
      </c>
      <c r="DT203" s="829">
        <v>-65924.88</v>
      </c>
      <c r="DU203" s="828">
        <v>-112189.5</v>
      </c>
      <c r="DV203" s="828">
        <v>-148068.63</v>
      </c>
      <c r="DW203" s="828">
        <v>-159572.5</v>
      </c>
      <c r="DX203" s="828">
        <v>-89927.360000000001</v>
      </c>
      <c r="DY203" s="828">
        <v>-168248.4</v>
      </c>
      <c r="DZ203" s="828"/>
      <c r="EA203" s="828">
        <v>-166547.63</v>
      </c>
      <c r="EB203" s="829"/>
      <c r="EC203" s="828"/>
      <c r="ED203" s="829">
        <v>-17123.740000000002</v>
      </c>
      <c r="EE203" s="829">
        <v>-131990.69</v>
      </c>
      <c r="EF203" s="828">
        <v>-57725.75</v>
      </c>
      <c r="EG203" s="828">
        <v>-34377.82</v>
      </c>
      <c r="EH203" s="828">
        <v>-30239.26</v>
      </c>
      <c r="EI203" s="828">
        <v>-50977.01</v>
      </c>
      <c r="EJ203" s="828"/>
      <c r="EK203" s="828"/>
      <c r="EL203" s="829">
        <v>-145404.06</v>
      </c>
      <c r="EM203" s="829">
        <v>-83409.38</v>
      </c>
      <c r="EN203" s="828"/>
      <c r="EO203" s="828"/>
      <c r="EP203" s="828">
        <v>-38449.14</v>
      </c>
      <c r="EQ203" s="829"/>
      <c r="ER203" s="829"/>
      <c r="ES203" s="828"/>
      <c r="ET203" s="829">
        <v>-42765.94</v>
      </c>
      <c r="EU203" s="829">
        <v>-42360.63</v>
      </c>
      <c r="EV203" s="828">
        <v>-73222.06</v>
      </c>
      <c r="EW203" s="828">
        <v>-56532.7</v>
      </c>
      <c r="EX203" s="828">
        <v>-35556</v>
      </c>
      <c r="EY203" s="828"/>
      <c r="EZ203" s="831">
        <f t="shared" si="3"/>
        <v>-5846146.7999999961</v>
      </c>
    </row>
    <row r="204" spans="1:156" x14ac:dyDescent="0.25">
      <c r="A204">
        <v>203</v>
      </c>
      <c r="B204" s="826">
        <v>97499</v>
      </c>
      <c r="C204" s="879"/>
      <c r="D204" s="828">
        <v>-12645.01</v>
      </c>
      <c r="E204" s="829">
        <v>-5933.01</v>
      </c>
      <c r="F204" s="828">
        <v>-10763.53</v>
      </c>
      <c r="G204" s="828">
        <v>-24354.799999999999</v>
      </c>
      <c r="H204" s="828">
        <v>-17123.12</v>
      </c>
      <c r="I204" s="828">
        <v>-5954.61</v>
      </c>
      <c r="J204" s="829">
        <v>-18502.060000000001</v>
      </c>
      <c r="K204" s="828">
        <v>-12373.79</v>
      </c>
      <c r="L204" s="829">
        <v>-3444.98</v>
      </c>
      <c r="M204" s="829">
        <v>-5444.28</v>
      </c>
      <c r="N204" s="828">
        <v>-8852.15</v>
      </c>
      <c r="O204" s="829">
        <v>-7741.63</v>
      </c>
      <c r="P204" s="829">
        <v>-11577.71</v>
      </c>
      <c r="Q204" s="828">
        <v>-3106.84</v>
      </c>
      <c r="R204" s="829"/>
      <c r="S204" s="829">
        <v>-14126.04</v>
      </c>
      <c r="T204" s="829">
        <v>-15044.95</v>
      </c>
      <c r="U204" s="829">
        <v>-18364</v>
      </c>
      <c r="V204" s="829">
        <v>-4306.22</v>
      </c>
      <c r="W204" s="829">
        <v>-6786.6</v>
      </c>
      <c r="X204" s="829"/>
      <c r="Y204" s="829">
        <v>-5135.82</v>
      </c>
      <c r="Z204" s="829"/>
      <c r="AA204" s="828">
        <v>-18223.8</v>
      </c>
      <c r="AB204" s="829">
        <v>-7562.08</v>
      </c>
      <c r="AC204" s="829"/>
      <c r="AD204" s="829">
        <v>-20755.38</v>
      </c>
      <c r="AE204" s="829">
        <v>-4405.1400000000003</v>
      </c>
      <c r="AF204" s="829">
        <v>9600.83</v>
      </c>
      <c r="AG204" s="829"/>
      <c r="AH204" s="829">
        <v>-5076.6099999999997</v>
      </c>
      <c r="AI204" s="828">
        <v>-23616.23</v>
      </c>
      <c r="AJ204" s="829">
        <v>-2966.51</v>
      </c>
      <c r="AK204" s="828">
        <v>-19369.25</v>
      </c>
      <c r="AL204" s="829">
        <v>-4497.6099999999997</v>
      </c>
      <c r="AM204" s="829">
        <v>-2775.1</v>
      </c>
      <c r="AN204" s="829">
        <v>-12456.32</v>
      </c>
      <c r="AO204" s="829">
        <v>-1913.88</v>
      </c>
      <c r="AP204" s="828">
        <v>-6723.74</v>
      </c>
      <c r="AQ204" s="829">
        <v>-12134.14</v>
      </c>
      <c r="AR204" s="887">
        <v>-2200.96</v>
      </c>
      <c r="AS204" s="828">
        <v>-10571.37</v>
      </c>
      <c r="AT204" s="829">
        <v>-3732.06</v>
      </c>
      <c r="AU204" s="828">
        <v>-15053.76</v>
      </c>
      <c r="AV204" s="829">
        <v>-19251.16</v>
      </c>
      <c r="AW204" s="828"/>
      <c r="AX204" s="829"/>
      <c r="AY204" s="828"/>
      <c r="AZ204" s="828">
        <v>-28828.68</v>
      </c>
      <c r="BA204" s="828">
        <v>-10505.01</v>
      </c>
      <c r="BB204" s="828">
        <v>-9856.4599999999991</v>
      </c>
      <c r="BC204" s="828">
        <v>-13401.87</v>
      </c>
      <c r="BD204" s="828">
        <v>-8708.1299999999992</v>
      </c>
      <c r="BE204" s="829">
        <v>-18093.3</v>
      </c>
      <c r="BF204" s="829">
        <v>-18700.650000000001</v>
      </c>
      <c r="BG204" s="828">
        <v>-7109.53</v>
      </c>
      <c r="BH204" s="828">
        <v>-5319.5</v>
      </c>
      <c r="BI204" s="828">
        <v>-14093.52</v>
      </c>
      <c r="BJ204" s="828">
        <v>-3923.44</v>
      </c>
      <c r="BK204" s="828">
        <v>-9862.3700000000008</v>
      </c>
      <c r="BL204" s="828">
        <v>-12622.13</v>
      </c>
      <c r="BM204" s="828">
        <v>-9597.5400000000009</v>
      </c>
      <c r="BN204" s="829"/>
      <c r="BO204" s="829">
        <v>-18015.5</v>
      </c>
      <c r="BP204" s="828">
        <v>-940</v>
      </c>
      <c r="BQ204" s="829">
        <v>-14404.25</v>
      </c>
      <c r="BR204" s="829">
        <v>-18472.28</v>
      </c>
      <c r="BS204" s="829">
        <v>-4019.14</v>
      </c>
      <c r="BT204" s="829">
        <v>-14815.53</v>
      </c>
      <c r="BU204" s="828">
        <v>-16228.6</v>
      </c>
      <c r="BV204" s="829">
        <v>-8636.36</v>
      </c>
      <c r="BW204" s="829">
        <v>-8515.67</v>
      </c>
      <c r="BX204" s="829">
        <v>-15156.35</v>
      </c>
      <c r="BY204" s="829">
        <v>-4019.14</v>
      </c>
      <c r="BZ204" s="829">
        <v>-11812.53</v>
      </c>
      <c r="CA204" s="828">
        <v>-11675.65</v>
      </c>
      <c r="CB204" s="829">
        <v>-6951.78</v>
      </c>
      <c r="CC204" s="828">
        <v>-5252.2</v>
      </c>
      <c r="CD204" s="828">
        <v>-15678.92</v>
      </c>
      <c r="CE204" s="829">
        <v>-20120.330000000002</v>
      </c>
      <c r="CF204" s="829">
        <v>-3253.59</v>
      </c>
      <c r="CG204" s="829">
        <v>-1244.02</v>
      </c>
      <c r="CH204" s="828">
        <v>-17230.419999999998</v>
      </c>
      <c r="CI204" s="829">
        <v>-26895.35</v>
      </c>
      <c r="CJ204" s="829">
        <v>-7345.17</v>
      </c>
      <c r="CK204" s="828">
        <v>-4880.38</v>
      </c>
      <c r="CL204" s="829">
        <v>-9961.7800000000007</v>
      </c>
      <c r="CM204" s="829">
        <v>-1339.71</v>
      </c>
      <c r="CN204" s="829">
        <v>-8660.9599999999991</v>
      </c>
      <c r="CO204" s="829">
        <v>-3349.28</v>
      </c>
      <c r="CP204" s="829">
        <v>-7573.25</v>
      </c>
      <c r="CQ204" s="829"/>
      <c r="CR204" s="829">
        <v>-12962.19</v>
      </c>
      <c r="CS204" s="829"/>
      <c r="CT204" s="829">
        <v>-10133.77</v>
      </c>
      <c r="CU204" s="828">
        <v>-12192.32</v>
      </c>
      <c r="CV204" s="829">
        <v>-12746.94</v>
      </c>
      <c r="CW204" s="829">
        <v>-12390.13</v>
      </c>
      <c r="CX204" s="829">
        <v>-12009.51</v>
      </c>
      <c r="CY204" s="829"/>
      <c r="CZ204" s="829">
        <v>-17532.66</v>
      </c>
      <c r="DA204" s="829">
        <v>-10717.7</v>
      </c>
      <c r="DB204" s="829">
        <v>-4915.8599999999997</v>
      </c>
      <c r="DC204" s="828">
        <v>-9547.39</v>
      </c>
      <c r="DD204" s="829">
        <v>-10574.58</v>
      </c>
      <c r="DE204" s="829">
        <v>-5602.53</v>
      </c>
      <c r="DF204" s="829">
        <v>-5936.51</v>
      </c>
      <c r="DG204" s="829">
        <v>-21860.98</v>
      </c>
      <c r="DH204" s="829"/>
      <c r="DI204" s="829">
        <v>-19559.63</v>
      </c>
      <c r="DJ204" s="829">
        <v>-1896.26</v>
      </c>
      <c r="DK204" s="828">
        <v>-29067.58</v>
      </c>
      <c r="DL204" s="829"/>
      <c r="DM204" s="829">
        <v>-15841.4</v>
      </c>
      <c r="DN204" s="829"/>
      <c r="DO204" s="829"/>
      <c r="DP204" s="829">
        <v>-132883.88</v>
      </c>
      <c r="DQ204" s="829">
        <v>-75563.59</v>
      </c>
      <c r="DR204" s="829"/>
      <c r="DS204" s="828">
        <v>-50642.54</v>
      </c>
      <c r="DT204" s="829">
        <v>0</v>
      </c>
      <c r="DU204" s="829">
        <v>-5372.48</v>
      </c>
      <c r="DV204" s="887">
        <v>-34275.050000000003</v>
      </c>
      <c r="DW204" s="828">
        <v>-3600</v>
      </c>
      <c r="DX204" s="829">
        <v>-40082.85</v>
      </c>
      <c r="DY204" s="829"/>
      <c r="DZ204" s="829"/>
      <c r="EA204" s="829">
        <v>-74769.759999999995</v>
      </c>
      <c r="EB204" s="829"/>
      <c r="EC204" s="829"/>
      <c r="ED204" s="829"/>
      <c r="EE204" s="829">
        <v>-18334.52</v>
      </c>
      <c r="EF204" s="829"/>
      <c r="EG204" s="829"/>
      <c r="EH204" s="828"/>
      <c r="EI204" s="829">
        <v>-15726.78</v>
      </c>
      <c r="EJ204" s="829"/>
      <c r="EK204" s="829"/>
      <c r="EL204" s="829">
        <v>-94956.67</v>
      </c>
      <c r="EM204" s="829">
        <v>-15253.82</v>
      </c>
      <c r="EN204" s="828"/>
      <c r="EO204" s="828"/>
      <c r="EP204" s="829">
        <v>-210988.15</v>
      </c>
      <c r="EQ204" s="829"/>
      <c r="ER204" s="829"/>
      <c r="ES204" s="829"/>
      <c r="ET204" s="829"/>
      <c r="EU204" s="829">
        <v>-16678.62</v>
      </c>
      <c r="EV204" s="829"/>
      <c r="EW204" s="828"/>
      <c r="EX204" s="829">
        <v>-311534.2</v>
      </c>
      <c r="EY204" s="829"/>
      <c r="EZ204" s="831">
        <f t="shared" si="3"/>
        <v>-2178486.54</v>
      </c>
    </row>
    <row r="205" spans="1:156" x14ac:dyDescent="0.25">
      <c r="B205" s="349"/>
      <c r="D205" s="76">
        <f t="shared" ref="D205:AI205" si="4">SUM(D5:D204)</f>
        <v>453605.06000000023</v>
      </c>
      <c r="E205" s="76">
        <f t="shared" si="4"/>
        <v>471617.90999999992</v>
      </c>
      <c r="F205" s="76">
        <f t="shared" si="4"/>
        <v>671915.0399999998</v>
      </c>
      <c r="G205" s="76">
        <f t="shared" si="4"/>
        <v>773438.98999999987</v>
      </c>
      <c r="H205" s="76">
        <f t="shared" si="4"/>
        <v>893246.58000000066</v>
      </c>
      <c r="I205" s="76">
        <f t="shared" si="4"/>
        <v>1356736.8500000003</v>
      </c>
      <c r="J205" s="76">
        <f t="shared" si="4"/>
        <v>1596106.0599999996</v>
      </c>
      <c r="K205" s="76">
        <f t="shared" si="4"/>
        <v>1321475.3899999992</v>
      </c>
      <c r="L205" s="76">
        <f t="shared" si="4"/>
        <v>1052966.5900000008</v>
      </c>
      <c r="M205" s="76">
        <f t="shared" si="4"/>
        <v>1567826.4600000002</v>
      </c>
      <c r="N205" s="76">
        <f t="shared" si="4"/>
        <v>949079.29000000015</v>
      </c>
      <c r="O205" s="76">
        <f t="shared" si="4"/>
        <v>2097984.4500000007</v>
      </c>
      <c r="P205" s="76">
        <f t="shared" si="4"/>
        <v>1532598.7400000005</v>
      </c>
      <c r="Q205" s="76">
        <f t="shared" si="4"/>
        <v>1607690.4799999993</v>
      </c>
      <c r="R205" s="76">
        <f t="shared" si="4"/>
        <v>1583410.6799999997</v>
      </c>
      <c r="S205" s="76">
        <f t="shared" si="4"/>
        <v>1512003.4800000004</v>
      </c>
      <c r="T205" s="76">
        <f t="shared" si="4"/>
        <v>1079980.9499999997</v>
      </c>
      <c r="U205" s="76">
        <f t="shared" si="4"/>
        <v>2333332.2799999998</v>
      </c>
      <c r="V205" s="76">
        <f t="shared" si="4"/>
        <v>1587834.6400000008</v>
      </c>
      <c r="W205" s="76">
        <f t="shared" si="4"/>
        <v>1724705.9999999998</v>
      </c>
      <c r="X205" s="76">
        <f t="shared" si="4"/>
        <v>848425.0499999997</v>
      </c>
      <c r="Y205" s="76">
        <f t="shared" si="4"/>
        <v>968780.82999999926</v>
      </c>
      <c r="Z205" s="76">
        <f t="shared" si="4"/>
        <v>-78.750000000000114</v>
      </c>
      <c r="AA205" s="76">
        <f t="shared" si="4"/>
        <v>1393733.9900000005</v>
      </c>
      <c r="AB205" s="76">
        <f t="shared" si="4"/>
        <v>1146793.5999999992</v>
      </c>
      <c r="AC205" s="76">
        <f t="shared" si="4"/>
        <v>2061295.0399999993</v>
      </c>
      <c r="AD205" s="76">
        <f t="shared" si="4"/>
        <v>2206160.6700000004</v>
      </c>
      <c r="AE205" s="76">
        <f t="shared" si="4"/>
        <v>1486988.9399999997</v>
      </c>
      <c r="AF205" s="76">
        <f t="shared" si="4"/>
        <v>2193942.0400000005</v>
      </c>
      <c r="AG205" s="76">
        <f t="shared" si="4"/>
        <v>1620091.6200000013</v>
      </c>
      <c r="AH205" s="76">
        <f t="shared" si="4"/>
        <v>2586219.3099999996</v>
      </c>
      <c r="AI205" s="76">
        <f t="shared" si="4"/>
        <v>3209163.9000000004</v>
      </c>
      <c r="AJ205" s="76">
        <f t="shared" ref="AJ205:BM205" si="5">SUM(AJ5:AJ204)</f>
        <v>1284232.8500000001</v>
      </c>
      <c r="AK205" s="76">
        <f t="shared" si="5"/>
        <v>1426111.48</v>
      </c>
      <c r="AL205" s="76">
        <f t="shared" si="5"/>
        <v>1896837.25</v>
      </c>
      <c r="AM205" s="76">
        <f t="shared" si="5"/>
        <v>2210083.9300000002</v>
      </c>
      <c r="AN205" s="76">
        <f t="shared" si="5"/>
        <v>1882591.2699999993</v>
      </c>
      <c r="AO205" s="76">
        <f t="shared" si="5"/>
        <v>1204803.0199999998</v>
      </c>
      <c r="AP205" s="76">
        <f t="shared" si="5"/>
        <v>1003699.9600000001</v>
      </c>
      <c r="AQ205" s="76">
        <f t="shared" si="5"/>
        <v>3564671.85</v>
      </c>
      <c r="AR205" s="76">
        <f t="shared" si="5"/>
        <v>1169945.5000000002</v>
      </c>
      <c r="AS205" s="76">
        <f t="shared" si="5"/>
        <v>2148790.1299999994</v>
      </c>
      <c r="AT205" s="76">
        <f t="shared" si="5"/>
        <v>2360609.5699999998</v>
      </c>
      <c r="AU205" s="76">
        <f t="shared" si="5"/>
        <v>2042119.8199999991</v>
      </c>
      <c r="AV205" s="76">
        <f t="shared" si="5"/>
        <v>1975250.3500000008</v>
      </c>
      <c r="AW205" s="76">
        <f t="shared" si="5"/>
        <v>1487783.1699999997</v>
      </c>
      <c r="AX205" s="76">
        <f t="shared" si="5"/>
        <v>2046595.8099999996</v>
      </c>
      <c r="AY205" s="76">
        <f t="shared" si="5"/>
        <v>2575329.8399999994</v>
      </c>
      <c r="AZ205" s="76">
        <f t="shared" si="5"/>
        <v>3153742.5499999993</v>
      </c>
      <c r="BA205" s="76">
        <f t="shared" si="5"/>
        <v>1589153.1300000013</v>
      </c>
      <c r="BB205" s="76">
        <f t="shared" si="5"/>
        <v>2489816.7599999998</v>
      </c>
      <c r="BC205" s="76">
        <f t="shared" si="5"/>
        <v>2170728.0400000005</v>
      </c>
      <c r="BD205" s="76">
        <f t="shared" si="5"/>
        <v>1449977.0699999996</v>
      </c>
      <c r="BE205" s="76">
        <f t="shared" si="5"/>
        <v>1904680.5200000003</v>
      </c>
      <c r="BF205" s="76">
        <f t="shared" si="5"/>
        <v>3328923.3400000008</v>
      </c>
      <c r="BG205" s="76">
        <f t="shared" si="5"/>
        <v>1905942.1500000001</v>
      </c>
      <c r="BH205" s="76">
        <f t="shared" si="5"/>
        <v>1118918.1599999997</v>
      </c>
      <c r="BI205" s="76">
        <f t="shared" si="5"/>
        <v>2077444.5599999996</v>
      </c>
      <c r="BJ205" s="76">
        <f t="shared" si="5"/>
        <v>1917250.5200000007</v>
      </c>
      <c r="BK205" s="76">
        <f t="shared" si="5"/>
        <v>1542067.32</v>
      </c>
      <c r="BL205" s="76">
        <f t="shared" si="5"/>
        <v>2044209.8600000013</v>
      </c>
      <c r="BM205" s="76">
        <f t="shared" si="5"/>
        <v>1957969.4100000001</v>
      </c>
      <c r="BN205" s="76">
        <f t="shared" ref="BN205:CM205" si="6">SUM(BN5:BN204)</f>
        <v>1195120.9400000004</v>
      </c>
      <c r="BO205" s="76">
        <f t="shared" si="6"/>
        <v>3019120.6800000006</v>
      </c>
      <c r="BP205" s="76">
        <f t="shared" si="6"/>
        <v>1427157.0099999998</v>
      </c>
      <c r="BQ205" s="76">
        <f t="shared" si="6"/>
        <v>1945298.4099999983</v>
      </c>
      <c r="BR205" s="76">
        <f t="shared" si="6"/>
        <v>1932718.939999999</v>
      </c>
      <c r="BS205" s="76">
        <f t="shared" si="6"/>
        <v>1753956.2699999993</v>
      </c>
      <c r="BT205" s="76">
        <f t="shared" si="6"/>
        <v>2846346.6200000006</v>
      </c>
      <c r="BU205" s="76">
        <f t="shared" si="6"/>
        <v>2418559.870000001</v>
      </c>
      <c r="BV205" s="76">
        <f t="shared" si="6"/>
        <v>2025352.0899999996</v>
      </c>
      <c r="BW205" s="76">
        <f t="shared" si="6"/>
        <v>1724964.6800000006</v>
      </c>
      <c r="BX205" s="76">
        <f t="shared" si="6"/>
        <v>2811149.4899999988</v>
      </c>
      <c r="BY205" s="76">
        <f t="shared" si="6"/>
        <v>1489329.7000000007</v>
      </c>
      <c r="BZ205" s="76">
        <f t="shared" si="6"/>
        <v>1863525.3600000008</v>
      </c>
      <c r="CA205" s="76">
        <f t="shared" si="6"/>
        <v>1797649.6000000003</v>
      </c>
      <c r="CB205" s="76">
        <f t="shared" si="6"/>
        <v>1301685.2299999997</v>
      </c>
      <c r="CC205" s="76">
        <f t="shared" si="6"/>
        <v>893738.58000000007</v>
      </c>
      <c r="CD205" s="76">
        <f t="shared" si="6"/>
        <v>2220584.0999999996</v>
      </c>
      <c r="CE205" s="76">
        <f t="shared" si="6"/>
        <v>2178723.1100000003</v>
      </c>
      <c r="CF205" s="76">
        <f t="shared" si="6"/>
        <v>1382036.94</v>
      </c>
      <c r="CG205" s="76">
        <f t="shared" si="6"/>
        <v>885373.71</v>
      </c>
      <c r="CH205" s="76">
        <f t="shared" si="6"/>
        <v>2895839.8200000008</v>
      </c>
      <c r="CI205" s="76">
        <f t="shared" si="6"/>
        <v>3527142.0900000022</v>
      </c>
      <c r="CJ205" s="76">
        <f t="shared" si="6"/>
        <v>1918039.2700000007</v>
      </c>
      <c r="CK205" s="76">
        <f t="shared" si="6"/>
        <v>2034974.459999999</v>
      </c>
      <c r="CL205" s="76">
        <f t="shared" si="6"/>
        <v>989136.7699999999</v>
      </c>
      <c r="CM205" s="76">
        <f t="shared" si="6"/>
        <v>1316248.4299999997</v>
      </c>
      <c r="CN205" s="76">
        <f t="shared" ref="CN205:DS205" si="7">SUM(CN5:CN204)</f>
        <v>1720560.0300000003</v>
      </c>
      <c r="CO205" s="76">
        <f t="shared" si="7"/>
        <v>1188569.6299999997</v>
      </c>
      <c r="CP205" s="76">
        <f t="shared" si="7"/>
        <v>1737018.95</v>
      </c>
      <c r="CQ205" s="76">
        <f t="shared" si="7"/>
        <v>1887675.1300000001</v>
      </c>
      <c r="CR205" s="76">
        <f t="shared" si="7"/>
        <v>798562.08000000031</v>
      </c>
      <c r="CS205" s="76">
        <f t="shared" si="7"/>
        <v>2030271.2399999993</v>
      </c>
      <c r="CT205" s="76">
        <f t="shared" si="7"/>
        <v>1155508.2399999998</v>
      </c>
      <c r="CU205" s="76">
        <f t="shared" si="7"/>
        <v>1475861.8899999997</v>
      </c>
      <c r="CV205" s="76">
        <f t="shared" si="7"/>
        <v>1819919.24</v>
      </c>
      <c r="CW205" s="76">
        <f t="shared" si="7"/>
        <v>1000400.3799999992</v>
      </c>
      <c r="CX205" s="76">
        <f t="shared" si="7"/>
        <v>1113986.6200000003</v>
      </c>
      <c r="CY205" s="76">
        <f t="shared" si="7"/>
        <v>2171</v>
      </c>
      <c r="CZ205" s="76">
        <f t="shared" si="7"/>
        <v>2521040.8400000003</v>
      </c>
      <c r="DA205" s="76">
        <f t="shared" si="7"/>
        <v>2847750.27</v>
      </c>
      <c r="DB205" s="76">
        <f t="shared" si="7"/>
        <v>892530.92000000027</v>
      </c>
      <c r="DC205" s="76">
        <f t="shared" si="7"/>
        <v>1786435.7100000009</v>
      </c>
      <c r="DD205" s="76">
        <f t="shared" si="7"/>
        <v>2037107.6900000004</v>
      </c>
      <c r="DE205" s="76">
        <f t="shared" si="7"/>
        <v>939243.77999999991</v>
      </c>
      <c r="DF205" s="76">
        <f t="shared" si="7"/>
        <v>1033689.5099999999</v>
      </c>
      <c r="DG205" s="76">
        <f t="shared" si="7"/>
        <v>1082531.2899999996</v>
      </c>
      <c r="DH205" s="76">
        <f t="shared" si="7"/>
        <v>1198575.1300000001</v>
      </c>
      <c r="DI205" s="76">
        <f t="shared" si="7"/>
        <v>2461107.2199999997</v>
      </c>
      <c r="DJ205" s="76">
        <f t="shared" si="7"/>
        <v>1737381.9800000009</v>
      </c>
      <c r="DK205" s="76">
        <f t="shared" si="7"/>
        <v>1124064.31</v>
      </c>
      <c r="DL205" s="76">
        <f t="shared" si="7"/>
        <v>1224444.4200000002</v>
      </c>
      <c r="DM205" s="76">
        <f t="shared" si="7"/>
        <v>1134367.26</v>
      </c>
      <c r="DN205" s="76">
        <f t="shared" si="7"/>
        <v>5994.99</v>
      </c>
      <c r="DO205" s="76">
        <f t="shared" si="7"/>
        <v>9556446.6699999962</v>
      </c>
      <c r="DP205" s="76">
        <f t="shared" si="7"/>
        <v>7566688.990000003</v>
      </c>
      <c r="DQ205" s="76">
        <f t="shared" si="7"/>
        <v>6506323.7099999981</v>
      </c>
      <c r="DR205" s="76">
        <f t="shared" si="7"/>
        <v>258436.6</v>
      </c>
      <c r="DS205" s="76">
        <f t="shared" si="7"/>
        <v>5988805.5300000012</v>
      </c>
      <c r="DT205" s="76">
        <f t="shared" ref="DT205:EY205" si="8">SUM(DT5:DT204)</f>
        <v>6424625.129999998</v>
      </c>
      <c r="DU205" s="76">
        <f t="shared" si="8"/>
        <v>7288697.6000000043</v>
      </c>
      <c r="DV205" s="76">
        <f t="shared" si="8"/>
        <v>7795737.1800000016</v>
      </c>
      <c r="DW205" s="76">
        <f t="shared" si="8"/>
        <v>8538626.2599999979</v>
      </c>
      <c r="DX205" s="76">
        <f t="shared" si="8"/>
        <v>6660759.6999999983</v>
      </c>
      <c r="DY205" s="76">
        <f t="shared" si="8"/>
        <v>6930126.6399999978</v>
      </c>
      <c r="DZ205" s="76">
        <f t="shared" si="8"/>
        <v>-108041.18999999994</v>
      </c>
      <c r="EA205" s="76">
        <f t="shared" si="8"/>
        <v>7421207.9299999988</v>
      </c>
      <c r="EB205" s="76">
        <f t="shared" si="8"/>
        <v>24413.13</v>
      </c>
      <c r="EC205" s="76">
        <f t="shared" si="8"/>
        <v>-84466326.810000002</v>
      </c>
      <c r="ED205" s="76">
        <f t="shared" si="8"/>
        <v>4677906.5099999951</v>
      </c>
      <c r="EE205" s="76">
        <f t="shared" si="8"/>
        <v>5180238.200000003</v>
      </c>
      <c r="EF205" s="76">
        <f t="shared" si="8"/>
        <v>1414084.6799999995</v>
      </c>
      <c r="EG205" s="76">
        <f t="shared" si="8"/>
        <v>1260292.2300000004</v>
      </c>
      <c r="EH205" s="76">
        <f t="shared" si="8"/>
        <v>1269498.8400000008</v>
      </c>
      <c r="EI205" s="76">
        <f t="shared" si="8"/>
        <v>1389538</v>
      </c>
      <c r="EJ205" s="76">
        <f t="shared" si="8"/>
        <v>380988.81</v>
      </c>
      <c r="EK205" s="76">
        <f t="shared" si="8"/>
        <v>237466.18999999997</v>
      </c>
      <c r="EL205" s="76">
        <f t="shared" si="8"/>
        <v>4784016.1000000015</v>
      </c>
      <c r="EM205" s="76">
        <f t="shared" si="8"/>
        <v>2926653.19</v>
      </c>
      <c r="EN205" s="76">
        <f>SUM(EN5:EN204)</f>
        <v>-18608926.890000001</v>
      </c>
      <c r="EO205" s="76">
        <f t="shared" si="8"/>
        <v>-346983.44</v>
      </c>
      <c r="EP205" s="76">
        <f t="shared" si="8"/>
        <v>2902869.77</v>
      </c>
      <c r="EQ205" s="76">
        <f t="shared" si="8"/>
        <v>610504.70999999973</v>
      </c>
      <c r="ER205" s="76">
        <f t="shared" si="8"/>
        <v>-192688.01</v>
      </c>
      <c r="ES205" s="76">
        <f t="shared" si="8"/>
        <v>0</v>
      </c>
      <c r="ET205" s="76">
        <f t="shared" si="8"/>
        <v>3076135.1599999988</v>
      </c>
      <c r="EU205" s="76">
        <f t="shared" si="8"/>
        <v>2860177.1799999997</v>
      </c>
      <c r="EV205" s="76">
        <f t="shared" si="8"/>
        <v>3423711.1299999994</v>
      </c>
      <c r="EW205" s="76">
        <f t="shared" si="8"/>
        <v>3280618.7500000005</v>
      </c>
      <c r="EX205" s="76">
        <f t="shared" si="8"/>
        <v>3336931.6500000008</v>
      </c>
      <c r="EY205" s="76">
        <f t="shared" si="8"/>
        <v>0</v>
      </c>
    </row>
    <row r="206" spans="1:156" x14ac:dyDescent="0.25">
      <c r="B206" s="4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</row>
    <row r="207" spans="1:156" ht="13" x14ac:dyDescent="0.3">
      <c r="B207" s="313" t="s">
        <v>600</v>
      </c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</row>
    <row r="208" spans="1:156" x14ac:dyDescent="0.25">
      <c r="A208">
        <v>1</v>
      </c>
      <c r="B208" s="74" t="str">
        <f t="shared" ref="B208:B239" si="9">IF(ISERROR(VLOOKUP(B5,Codes,2,FALSE))=TRUE,B5,VLOOKUP(B5,Codes,2,FALSE))</f>
        <v>E01</v>
      </c>
      <c r="C208" s="175" t="str">
        <f t="shared" ref="C208:C239" si="10">IF(B208="rogue",B5,"OK")</f>
        <v>OK</v>
      </c>
      <c r="D208" s="695">
        <f t="shared" ref="D208:AI208" si="11">D5</f>
        <v>83540.92</v>
      </c>
      <c r="E208" s="695">
        <f t="shared" si="11"/>
        <v>39383.040000000001</v>
      </c>
      <c r="F208" s="695">
        <f t="shared" si="11"/>
        <v>136096.57</v>
      </c>
      <c r="G208" s="695">
        <f t="shared" si="11"/>
        <v>104149.17</v>
      </c>
      <c r="H208" s="695">
        <f t="shared" si="11"/>
        <v>141259.19</v>
      </c>
      <c r="I208" s="695">
        <f t="shared" si="11"/>
        <v>420553.83</v>
      </c>
      <c r="J208" s="695">
        <f t="shared" si="11"/>
        <v>356769.85</v>
      </c>
      <c r="K208" s="695">
        <f t="shared" si="11"/>
        <v>318835.81</v>
      </c>
      <c r="L208" s="695">
        <f t="shared" si="11"/>
        <v>304771.21000000002</v>
      </c>
      <c r="M208" s="695">
        <f t="shared" si="11"/>
        <v>479391.46</v>
      </c>
      <c r="N208" s="695">
        <f t="shared" si="11"/>
        <v>289451.2</v>
      </c>
      <c r="O208" s="695">
        <f t="shared" si="11"/>
        <v>646534.69999999995</v>
      </c>
      <c r="P208" s="695">
        <f t="shared" si="11"/>
        <v>499693.59</v>
      </c>
      <c r="Q208" s="695">
        <f t="shared" si="11"/>
        <v>555056.73</v>
      </c>
      <c r="R208" s="695">
        <f t="shared" si="11"/>
        <v>575974.46</v>
      </c>
      <c r="S208" s="695">
        <f t="shared" si="11"/>
        <v>512198.41</v>
      </c>
      <c r="T208" s="695">
        <f t="shared" si="11"/>
        <v>324408.15999999997</v>
      </c>
      <c r="U208" s="695">
        <f t="shared" si="11"/>
        <v>734364.75</v>
      </c>
      <c r="V208" s="695">
        <f t="shared" si="11"/>
        <v>454692.88</v>
      </c>
      <c r="W208" s="695">
        <f t="shared" si="11"/>
        <v>575488.62</v>
      </c>
      <c r="X208" s="695">
        <f t="shared" si="11"/>
        <v>211230</v>
      </c>
      <c r="Y208" s="695">
        <f t="shared" si="11"/>
        <v>242399.23</v>
      </c>
      <c r="Z208" s="695">
        <f t="shared" si="11"/>
        <v>0</v>
      </c>
      <c r="AA208" s="695">
        <f t="shared" si="11"/>
        <v>369972.04</v>
      </c>
      <c r="AB208" s="695">
        <f t="shared" si="11"/>
        <v>383887.92</v>
      </c>
      <c r="AC208" s="695">
        <f t="shared" si="11"/>
        <v>820116.28</v>
      </c>
      <c r="AD208" s="695">
        <f t="shared" si="11"/>
        <v>620552.74</v>
      </c>
      <c r="AE208" s="695">
        <f t="shared" si="11"/>
        <v>469097.23</v>
      </c>
      <c r="AF208" s="695">
        <f t="shared" si="11"/>
        <v>652268.74</v>
      </c>
      <c r="AG208" s="695">
        <f t="shared" si="11"/>
        <v>668004.37</v>
      </c>
      <c r="AH208" s="695">
        <f t="shared" si="11"/>
        <v>643113</v>
      </c>
      <c r="AI208" s="695">
        <f t="shared" si="11"/>
        <v>1267649.48</v>
      </c>
      <c r="AJ208" s="695">
        <f t="shared" ref="AJ208:BM208" si="12">AJ5</f>
        <v>425889.86</v>
      </c>
      <c r="AK208" s="695">
        <f t="shared" si="12"/>
        <v>516828.78</v>
      </c>
      <c r="AL208" s="695">
        <f t="shared" si="12"/>
        <v>513125.9</v>
      </c>
      <c r="AM208" s="695">
        <f t="shared" si="12"/>
        <v>828882.79</v>
      </c>
      <c r="AN208" s="695">
        <f t="shared" si="12"/>
        <v>606551.75</v>
      </c>
      <c r="AO208" s="695">
        <f t="shared" si="12"/>
        <v>329414.3</v>
      </c>
      <c r="AP208" s="695">
        <f t="shared" si="12"/>
        <v>239034.22</v>
      </c>
      <c r="AQ208" s="695">
        <f t="shared" si="12"/>
        <v>1197207.99</v>
      </c>
      <c r="AR208" s="695">
        <f t="shared" si="12"/>
        <v>330987.34999999998</v>
      </c>
      <c r="AS208" s="695">
        <f t="shared" si="12"/>
        <v>815452.86</v>
      </c>
      <c r="AT208" s="695">
        <f t="shared" si="12"/>
        <v>821438.17</v>
      </c>
      <c r="AU208" s="695">
        <f t="shared" si="12"/>
        <v>850551.65</v>
      </c>
      <c r="AV208" s="695">
        <f t="shared" si="12"/>
        <v>556283.44999999995</v>
      </c>
      <c r="AW208" s="695">
        <f t="shared" si="12"/>
        <v>507722.79</v>
      </c>
      <c r="AX208" s="695">
        <f t="shared" si="12"/>
        <v>603246.55000000005</v>
      </c>
      <c r="AY208" s="695">
        <f t="shared" si="12"/>
        <v>916346.56</v>
      </c>
      <c r="AZ208" s="695">
        <f t="shared" si="12"/>
        <v>846930.86</v>
      </c>
      <c r="BA208" s="695">
        <f t="shared" si="12"/>
        <v>467879.56</v>
      </c>
      <c r="BB208" s="695">
        <f t="shared" si="12"/>
        <v>623096.81999999995</v>
      </c>
      <c r="BC208" s="695">
        <f t="shared" si="12"/>
        <v>723765.96</v>
      </c>
      <c r="BD208" s="695">
        <f t="shared" si="12"/>
        <v>399817.36</v>
      </c>
      <c r="BE208" s="695">
        <f t="shared" si="12"/>
        <v>644387.72</v>
      </c>
      <c r="BF208" s="695">
        <f t="shared" si="12"/>
        <v>970409.4</v>
      </c>
      <c r="BG208" s="695">
        <f t="shared" si="12"/>
        <v>628622.39</v>
      </c>
      <c r="BH208" s="695">
        <f t="shared" si="12"/>
        <v>261187.67</v>
      </c>
      <c r="BI208" s="695">
        <f t="shared" si="12"/>
        <v>707114.7</v>
      </c>
      <c r="BJ208" s="695">
        <f t="shared" si="12"/>
        <v>535881.15</v>
      </c>
      <c r="BK208" s="695">
        <f t="shared" si="12"/>
        <v>517672.3</v>
      </c>
      <c r="BL208" s="695">
        <f t="shared" si="12"/>
        <v>653501.54</v>
      </c>
      <c r="BM208" s="695">
        <f t="shared" si="12"/>
        <v>636273.12</v>
      </c>
      <c r="BN208" s="695">
        <f t="shared" ref="BN208:CM208" si="13">BN5</f>
        <v>346495.04</v>
      </c>
      <c r="BO208" s="695">
        <f t="shared" si="13"/>
        <v>899315.91</v>
      </c>
      <c r="BP208" s="695">
        <f t="shared" si="13"/>
        <v>414809.23</v>
      </c>
      <c r="BQ208" s="695">
        <f t="shared" si="13"/>
        <v>577449.85</v>
      </c>
      <c r="BR208" s="695">
        <f t="shared" si="13"/>
        <v>618524.43999999994</v>
      </c>
      <c r="BS208" s="695">
        <f t="shared" si="13"/>
        <v>493812.11</v>
      </c>
      <c r="BT208" s="695">
        <f t="shared" si="13"/>
        <v>775106.73</v>
      </c>
      <c r="BU208" s="695">
        <f t="shared" si="13"/>
        <v>685813.74</v>
      </c>
      <c r="BV208" s="695">
        <f t="shared" si="13"/>
        <v>707501.03</v>
      </c>
      <c r="BW208" s="695">
        <f t="shared" si="13"/>
        <v>567116.28</v>
      </c>
      <c r="BX208" s="695">
        <f t="shared" si="13"/>
        <v>962259.11</v>
      </c>
      <c r="BY208" s="695">
        <f t="shared" si="13"/>
        <v>473856.3</v>
      </c>
      <c r="BZ208" s="695">
        <f t="shared" si="13"/>
        <v>617327.16</v>
      </c>
      <c r="CA208" s="695">
        <f t="shared" si="13"/>
        <v>735945.64</v>
      </c>
      <c r="CB208" s="695">
        <f t="shared" si="13"/>
        <v>454842.37</v>
      </c>
      <c r="CC208" s="695">
        <f t="shared" si="13"/>
        <v>304741.75</v>
      </c>
      <c r="CD208" s="695">
        <f t="shared" si="13"/>
        <v>652204.01</v>
      </c>
      <c r="CE208" s="695">
        <f t="shared" si="13"/>
        <v>767760.43</v>
      </c>
      <c r="CF208" s="695">
        <f t="shared" si="13"/>
        <v>502478.3</v>
      </c>
      <c r="CG208" s="695">
        <f t="shared" si="13"/>
        <v>299437.65000000002</v>
      </c>
      <c r="CH208" s="695">
        <f t="shared" si="13"/>
        <v>866740.79</v>
      </c>
      <c r="CI208" s="695">
        <f t="shared" si="13"/>
        <v>1164297.71</v>
      </c>
      <c r="CJ208" s="695">
        <f t="shared" si="13"/>
        <v>519072.85</v>
      </c>
      <c r="CK208" s="695">
        <f t="shared" si="13"/>
        <v>595521.07999999996</v>
      </c>
      <c r="CL208" s="695">
        <f t="shared" si="13"/>
        <v>312872.15000000002</v>
      </c>
      <c r="CM208" s="695">
        <f t="shared" si="13"/>
        <v>373088.74</v>
      </c>
      <c r="CN208" s="695">
        <f t="shared" ref="CN208:DS208" si="14">CN5</f>
        <v>672398.88</v>
      </c>
      <c r="CO208" s="695">
        <f t="shared" si="14"/>
        <v>342094.46</v>
      </c>
      <c r="CP208" s="695">
        <f t="shared" si="14"/>
        <v>511843.66</v>
      </c>
      <c r="CQ208" s="695">
        <f t="shared" si="14"/>
        <v>480420.05</v>
      </c>
      <c r="CR208" s="695">
        <f t="shared" si="14"/>
        <v>321145.07</v>
      </c>
      <c r="CS208" s="695">
        <f t="shared" si="14"/>
        <v>598159.1</v>
      </c>
      <c r="CT208" s="695">
        <f t="shared" si="14"/>
        <v>318486.42</v>
      </c>
      <c r="CU208" s="695">
        <f t="shared" si="14"/>
        <v>334084.44</v>
      </c>
      <c r="CV208" s="695">
        <f t="shared" si="14"/>
        <v>662295.25</v>
      </c>
      <c r="CW208" s="695">
        <f t="shared" si="14"/>
        <v>376527.03</v>
      </c>
      <c r="CX208" s="695">
        <f t="shared" si="14"/>
        <v>374937.74</v>
      </c>
      <c r="CY208" s="695">
        <f t="shared" si="14"/>
        <v>0</v>
      </c>
      <c r="CZ208" s="695">
        <f t="shared" si="14"/>
        <v>831520.27</v>
      </c>
      <c r="DA208" s="695">
        <f t="shared" si="14"/>
        <v>1009807.73</v>
      </c>
      <c r="DB208" s="695">
        <f t="shared" si="14"/>
        <v>256167.44</v>
      </c>
      <c r="DC208" s="695">
        <f t="shared" si="14"/>
        <v>596505.04</v>
      </c>
      <c r="DD208" s="695">
        <f t="shared" si="14"/>
        <v>625328.98</v>
      </c>
      <c r="DE208" s="695">
        <f t="shared" si="14"/>
        <v>303612.01</v>
      </c>
      <c r="DF208" s="695">
        <f t="shared" si="14"/>
        <v>294672.44</v>
      </c>
      <c r="DG208" s="695">
        <f t="shared" si="14"/>
        <v>255723.09</v>
      </c>
      <c r="DH208" s="695">
        <f t="shared" si="14"/>
        <v>298996.61</v>
      </c>
      <c r="DI208" s="695">
        <f t="shared" si="14"/>
        <v>807713.15</v>
      </c>
      <c r="DJ208" s="695">
        <f t="shared" si="14"/>
        <v>576010.55000000005</v>
      </c>
      <c r="DK208" s="695">
        <f t="shared" si="14"/>
        <v>292241.15000000002</v>
      </c>
      <c r="DL208" s="695">
        <f t="shared" si="14"/>
        <v>375737.51</v>
      </c>
      <c r="DM208" s="695">
        <f t="shared" si="14"/>
        <v>292435.51</v>
      </c>
      <c r="DN208" s="695">
        <f t="shared" si="14"/>
        <v>0</v>
      </c>
      <c r="DO208" s="695">
        <f t="shared" si="14"/>
        <v>4095955.07</v>
      </c>
      <c r="DP208" s="695">
        <f t="shared" si="14"/>
        <v>2986762.9</v>
      </c>
      <c r="DQ208" s="695">
        <f t="shared" si="14"/>
        <v>2627657.89</v>
      </c>
      <c r="DR208" s="695">
        <f t="shared" si="14"/>
        <v>0</v>
      </c>
      <c r="DS208" s="695">
        <f t="shared" si="14"/>
        <v>2183527.33</v>
      </c>
      <c r="DT208" s="695">
        <f t="shared" ref="DT208:EQ208" si="15">DT5</f>
        <v>2548391.77</v>
      </c>
      <c r="DU208" s="695">
        <f t="shared" si="15"/>
        <v>3213358.41</v>
      </c>
      <c r="DV208" s="695">
        <f t="shared" si="15"/>
        <v>3266776.43</v>
      </c>
      <c r="DW208" s="695">
        <f t="shared" si="15"/>
        <v>3412929.22</v>
      </c>
      <c r="DX208" s="695">
        <f t="shared" si="15"/>
        <v>1722079.52</v>
      </c>
      <c r="DY208" s="695">
        <f t="shared" si="15"/>
        <v>2474594.98</v>
      </c>
      <c r="DZ208" s="695">
        <f t="shared" si="15"/>
        <v>461636.74</v>
      </c>
      <c r="EA208" s="695">
        <f t="shared" si="15"/>
        <v>2556494.09</v>
      </c>
      <c r="EB208" s="695">
        <f t="shared" si="15"/>
        <v>0</v>
      </c>
      <c r="EC208" s="695">
        <f t="shared" si="15"/>
        <v>0</v>
      </c>
      <c r="ED208" s="695">
        <f t="shared" si="15"/>
        <v>1746974.27</v>
      </c>
      <c r="EE208" s="695">
        <f t="shared" si="15"/>
        <v>931671.59</v>
      </c>
      <c r="EF208" s="695">
        <f t="shared" si="15"/>
        <v>176150.22</v>
      </c>
      <c r="EG208" s="695">
        <f t="shared" si="15"/>
        <v>262197.67</v>
      </c>
      <c r="EH208" s="695">
        <f t="shared" si="15"/>
        <v>273857.52</v>
      </c>
      <c r="EI208" s="695">
        <f t="shared" si="15"/>
        <v>314560.34000000003</v>
      </c>
      <c r="EJ208" s="695">
        <f t="shared" si="15"/>
        <v>0</v>
      </c>
      <c r="EK208" s="695">
        <f t="shared" si="15"/>
        <v>0</v>
      </c>
      <c r="EL208" s="695">
        <f t="shared" si="15"/>
        <v>1328528.3600000001</v>
      </c>
      <c r="EM208" s="695">
        <f t="shared" si="15"/>
        <v>620580.02</v>
      </c>
      <c r="EN208" s="695">
        <f t="shared" ref="EN208" si="16">EN5</f>
        <v>0</v>
      </c>
      <c r="EO208" s="695">
        <f t="shared" si="15"/>
        <v>0</v>
      </c>
      <c r="EP208" s="695">
        <f t="shared" si="15"/>
        <v>947038.35</v>
      </c>
      <c r="EQ208" s="695">
        <f t="shared" si="15"/>
        <v>0</v>
      </c>
      <c r="ER208" s="695">
        <f t="shared" ref="ER208:EX208" si="17">ER5</f>
        <v>0</v>
      </c>
      <c r="ES208" s="695">
        <f t="shared" si="17"/>
        <v>0</v>
      </c>
      <c r="ET208" s="695">
        <f t="shared" si="17"/>
        <v>487725.57</v>
      </c>
      <c r="EU208" s="695">
        <f t="shared" si="17"/>
        <v>879868.4</v>
      </c>
      <c r="EV208" s="695">
        <f t="shared" si="17"/>
        <v>783487.38</v>
      </c>
      <c r="EW208" s="695">
        <f t="shared" si="17"/>
        <v>709482.08</v>
      </c>
      <c r="EX208" s="695">
        <f t="shared" si="17"/>
        <v>684459.79</v>
      </c>
      <c r="EY208" s="695">
        <f t="shared" ref="EY208:EY239" si="18">EY5</f>
        <v>0</v>
      </c>
      <c r="EZ208" s="510"/>
    </row>
    <row r="209" spans="1:156" x14ac:dyDescent="0.25">
      <c r="A209">
        <v>2</v>
      </c>
      <c r="B209" s="74" t="str">
        <f t="shared" si="9"/>
        <v>E01</v>
      </c>
      <c r="C209" s="175" t="str">
        <f t="shared" si="10"/>
        <v>OK</v>
      </c>
      <c r="D209" s="695">
        <f t="shared" ref="D209:AI209" si="19">D6</f>
        <v>0</v>
      </c>
      <c r="E209" s="695">
        <f t="shared" si="19"/>
        <v>0</v>
      </c>
      <c r="F209" s="695">
        <f t="shared" si="19"/>
        <v>0</v>
      </c>
      <c r="G209" s="695">
        <f t="shared" si="19"/>
        <v>0</v>
      </c>
      <c r="H209" s="695">
        <f t="shared" si="19"/>
        <v>0</v>
      </c>
      <c r="I209" s="695">
        <f t="shared" si="19"/>
        <v>0</v>
      </c>
      <c r="J209" s="695">
        <f t="shared" si="19"/>
        <v>0</v>
      </c>
      <c r="K209" s="695">
        <f t="shared" si="19"/>
        <v>0</v>
      </c>
      <c r="L209" s="695">
        <f t="shared" si="19"/>
        <v>0</v>
      </c>
      <c r="M209" s="695">
        <f t="shared" si="19"/>
        <v>0</v>
      </c>
      <c r="N209" s="695">
        <f t="shared" si="19"/>
        <v>0</v>
      </c>
      <c r="O209" s="695">
        <f t="shared" si="19"/>
        <v>0</v>
      </c>
      <c r="P209" s="695">
        <f t="shared" si="19"/>
        <v>0</v>
      </c>
      <c r="Q209" s="695">
        <f t="shared" si="19"/>
        <v>0</v>
      </c>
      <c r="R209" s="695">
        <f t="shared" si="19"/>
        <v>0</v>
      </c>
      <c r="S209" s="695">
        <f t="shared" si="19"/>
        <v>0</v>
      </c>
      <c r="T209" s="695">
        <f t="shared" si="19"/>
        <v>0</v>
      </c>
      <c r="U209" s="695">
        <f t="shared" si="19"/>
        <v>0</v>
      </c>
      <c r="V209" s="695">
        <f t="shared" si="19"/>
        <v>0</v>
      </c>
      <c r="W209" s="695">
        <f t="shared" si="19"/>
        <v>0</v>
      </c>
      <c r="X209" s="695">
        <f t="shared" si="19"/>
        <v>0</v>
      </c>
      <c r="Y209" s="695">
        <f t="shared" si="19"/>
        <v>0</v>
      </c>
      <c r="Z209" s="695">
        <f t="shared" si="19"/>
        <v>0</v>
      </c>
      <c r="AA209" s="695">
        <f t="shared" si="19"/>
        <v>0</v>
      </c>
      <c r="AB209" s="695">
        <f t="shared" si="19"/>
        <v>0</v>
      </c>
      <c r="AC209" s="695">
        <f t="shared" si="19"/>
        <v>0</v>
      </c>
      <c r="AD209" s="695">
        <f t="shared" si="19"/>
        <v>0</v>
      </c>
      <c r="AE209" s="695">
        <f t="shared" si="19"/>
        <v>0</v>
      </c>
      <c r="AF209" s="695">
        <f t="shared" si="19"/>
        <v>0</v>
      </c>
      <c r="AG209" s="695">
        <f t="shared" si="19"/>
        <v>0</v>
      </c>
      <c r="AH209" s="695">
        <f t="shared" si="19"/>
        <v>0</v>
      </c>
      <c r="AI209" s="695">
        <f t="shared" si="19"/>
        <v>0</v>
      </c>
      <c r="AJ209" s="695">
        <f t="shared" ref="AJ209:BM209" si="20">AJ6</f>
        <v>0</v>
      </c>
      <c r="AK209" s="695">
        <f t="shared" si="20"/>
        <v>0</v>
      </c>
      <c r="AL209" s="695">
        <f t="shared" si="20"/>
        <v>0</v>
      </c>
      <c r="AM209" s="695">
        <f t="shared" si="20"/>
        <v>0</v>
      </c>
      <c r="AN209" s="695">
        <f t="shared" si="20"/>
        <v>0</v>
      </c>
      <c r="AO209" s="695">
        <f t="shared" si="20"/>
        <v>0</v>
      </c>
      <c r="AP209" s="695">
        <f t="shared" si="20"/>
        <v>0</v>
      </c>
      <c r="AQ209" s="695">
        <f t="shared" si="20"/>
        <v>0</v>
      </c>
      <c r="AR209" s="695">
        <f t="shared" si="20"/>
        <v>0</v>
      </c>
      <c r="AS209" s="695">
        <f t="shared" si="20"/>
        <v>0</v>
      </c>
      <c r="AT209" s="695">
        <f t="shared" si="20"/>
        <v>0</v>
      </c>
      <c r="AU209" s="695">
        <f t="shared" si="20"/>
        <v>0</v>
      </c>
      <c r="AV209" s="695">
        <f t="shared" si="20"/>
        <v>0</v>
      </c>
      <c r="AW209" s="695">
        <f t="shared" si="20"/>
        <v>0</v>
      </c>
      <c r="AX209" s="695">
        <f t="shared" si="20"/>
        <v>0</v>
      </c>
      <c r="AY209" s="695">
        <f t="shared" si="20"/>
        <v>0</v>
      </c>
      <c r="AZ209" s="695">
        <f t="shared" si="20"/>
        <v>0</v>
      </c>
      <c r="BA209" s="695">
        <f t="shared" si="20"/>
        <v>0</v>
      </c>
      <c r="BB209" s="695">
        <f t="shared" si="20"/>
        <v>0</v>
      </c>
      <c r="BC209" s="695">
        <f t="shared" si="20"/>
        <v>0</v>
      </c>
      <c r="BD209" s="695">
        <f t="shared" si="20"/>
        <v>0</v>
      </c>
      <c r="BE209" s="695">
        <f t="shared" si="20"/>
        <v>0</v>
      </c>
      <c r="BF209" s="695">
        <f t="shared" si="20"/>
        <v>0</v>
      </c>
      <c r="BG209" s="695">
        <f t="shared" si="20"/>
        <v>0</v>
      </c>
      <c r="BH209" s="695">
        <f t="shared" si="20"/>
        <v>0</v>
      </c>
      <c r="BI209" s="695">
        <f t="shared" si="20"/>
        <v>0</v>
      </c>
      <c r="BJ209" s="695">
        <f t="shared" si="20"/>
        <v>0</v>
      </c>
      <c r="BK209" s="695">
        <f t="shared" si="20"/>
        <v>0</v>
      </c>
      <c r="BL209" s="695">
        <f t="shared" si="20"/>
        <v>0</v>
      </c>
      <c r="BM209" s="695">
        <f t="shared" si="20"/>
        <v>0</v>
      </c>
      <c r="BN209" s="695">
        <f t="shared" ref="BN209:CM209" si="21">BN6</f>
        <v>0</v>
      </c>
      <c r="BO209" s="695">
        <f t="shared" si="21"/>
        <v>0</v>
      </c>
      <c r="BP209" s="695">
        <f t="shared" si="21"/>
        <v>0</v>
      </c>
      <c r="BQ209" s="695">
        <f t="shared" si="21"/>
        <v>0</v>
      </c>
      <c r="BR209" s="695">
        <f t="shared" si="21"/>
        <v>0</v>
      </c>
      <c r="BS209" s="695">
        <f t="shared" si="21"/>
        <v>0</v>
      </c>
      <c r="BT209" s="695">
        <f t="shared" si="21"/>
        <v>0</v>
      </c>
      <c r="BU209" s="695">
        <f t="shared" si="21"/>
        <v>0</v>
      </c>
      <c r="BV209" s="695">
        <f t="shared" si="21"/>
        <v>0</v>
      </c>
      <c r="BW209" s="695">
        <f t="shared" si="21"/>
        <v>0</v>
      </c>
      <c r="BX209" s="695">
        <f t="shared" si="21"/>
        <v>0</v>
      </c>
      <c r="BY209" s="695">
        <f t="shared" si="21"/>
        <v>0</v>
      </c>
      <c r="BZ209" s="695">
        <f t="shared" si="21"/>
        <v>0</v>
      </c>
      <c r="CA209" s="695">
        <f t="shared" si="21"/>
        <v>0</v>
      </c>
      <c r="CB209" s="695">
        <f t="shared" si="21"/>
        <v>0</v>
      </c>
      <c r="CC209" s="695">
        <f t="shared" si="21"/>
        <v>0</v>
      </c>
      <c r="CD209" s="695">
        <f t="shared" si="21"/>
        <v>0</v>
      </c>
      <c r="CE209" s="695">
        <f t="shared" si="21"/>
        <v>0</v>
      </c>
      <c r="CF209" s="695">
        <f t="shared" si="21"/>
        <v>0</v>
      </c>
      <c r="CG209" s="695">
        <f t="shared" si="21"/>
        <v>0</v>
      </c>
      <c r="CH209" s="695">
        <f t="shared" si="21"/>
        <v>0</v>
      </c>
      <c r="CI209" s="695">
        <f t="shared" si="21"/>
        <v>0</v>
      </c>
      <c r="CJ209" s="695">
        <f t="shared" si="21"/>
        <v>0</v>
      </c>
      <c r="CK209" s="695">
        <f t="shared" si="21"/>
        <v>0</v>
      </c>
      <c r="CL209" s="695">
        <f t="shared" si="21"/>
        <v>0</v>
      </c>
      <c r="CM209" s="695">
        <f t="shared" si="21"/>
        <v>0</v>
      </c>
      <c r="CN209" s="695">
        <f t="shared" ref="CN209:DS209" si="22">CN6</f>
        <v>0</v>
      </c>
      <c r="CO209" s="695">
        <f t="shared" si="22"/>
        <v>0</v>
      </c>
      <c r="CP209" s="695">
        <f t="shared" si="22"/>
        <v>0</v>
      </c>
      <c r="CQ209" s="695">
        <f t="shared" si="22"/>
        <v>0</v>
      </c>
      <c r="CR209" s="695">
        <f t="shared" si="22"/>
        <v>0</v>
      </c>
      <c r="CS209" s="695">
        <f t="shared" si="22"/>
        <v>0</v>
      </c>
      <c r="CT209" s="695">
        <f t="shared" si="22"/>
        <v>0</v>
      </c>
      <c r="CU209" s="695">
        <f t="shared" si="22"/>
        <v>0</v>
      </c>
      <c r="CV209" s="695">
        <f t="shared" si="22"/>
        <v>0</v>
      </c>
      <c r="CW209" s="695">
        <f t="shared" si="22"/>
        <v>0</v>
      </c>
      <c r="CX209" s="695">
        <f t="shared" si="22"/>
        <v>0</v>
      </c>
      <c r="CY209" s="695">
        <f t="shared" si="22"/>
        <v>0</v>
      </c>
      <c r="CZ209" s="695">
        <f t="shared" si="22"/>
        <v>0</v>
      </c>
      <c r="DA209" s="695">
        <f t="shared" si="22"/>
        <v>0</v>
      </c>
      <c r="DB209" s="695">
        <f t="shared" si="22"/>
        <v>0</v>
      </c>
      <c r="DC209" s="695">
        <f t="shared" si="22"/>
        <v>0</v>
      </c>
      <c r="DD209" s="695">
        <f t="shared" si="22"/>
        <v>0</v>
      </c>
      <c r="DE209" s="695">
        <f t="shared" si="22"/>
        <v>0</v>
      </c>
      <c r="DF209" s="695">
        <f t="shared" si="22"/>
        <v>0</v>
      </c>
      <c r="DG209" s="695">
        <f t="shared" si="22"/>
        <v>5111.28</v>
      </c>
      <c r="DH209" s="695">
        <f t="shared" si="22"/>
        <v>0</v>
      </c>
      <c r="DI209" s="695">
        <f t="shared" si="22"/>
        <v>0</v>
      </c>
      <c r="DJ209" s="695">
        <f t="shared" si="22"/>
        <v>0</v>
      </c>
      <c r="DK209" s="695">
        <f t="shared" si="22"/>
        <v>5111.28</v>
      </c>
      <c r="DL209" s="695">
        <f t="shared" si="22"/>
        <v>0</v>
      </c>
      <c r="DM209" s="695">
        <f t="shared" si="22"/>
        <v>0</v>
      </c>
      <c r="DN209" s="695">
        <f t="shared" si="22"/>
        <v>0</v>
      </c>
      <c r="DO209" s="695">
        <f t="shared" si="22"/>
        <v>0</v>
      </c>
      <c r="DP209" s="695">
        <f t="shared" si="22"/>
        <v>0</v>
      </c>
      <c r="DQ209" s="695">
        <f t="shared" si="22"/>
        <v>0</v>
      </c>
      <c r="DR209" s="695">
        <f t="shared" si="22"/>
        <v>0</v>
      </c>
      <c r="DS209" s="695">
        <f t="shared" si="22"/>
        <v>0</v>
      </c>
      <c r="DT209" s="695">
        <f t="shared" ref="DT209:EQ209" si="23">DT6</f>
        <v>0</v>
      </c>
      <c r="DU209" s="695">
        <f t="shared" si="23"/>
        <v>0</v>
      </c>
      <c r="DV209" s="695">
        <f t="shared" si="23"/>
        <v>0</v>
      </c>
      <c r="DW209" s="695">
        <f t="shared" si="23"/>
        <v>0</v>
      </c>
      <c r="DX209" s="695">
        <f t="shared" si="23"/>
        <v>0</v>
      </c>
      <c r="DY209" s="695">
        <f t="shared" si="23"/>
        <v>14855.4</v>
      </c>
      <c r="DZ209" s="695">
        <f t="shared" si="23"/>
        <v>0</v>
      </c>
      <c r="EA209" s="695">
        <f t="shared" si="23"/>
        <v>0</v>
      </c>
      <c r="EB209" s="695">
        <f t="shared" si="23"/>
        <v>0</v>
      </c>
      <c r="EC209" s="695">
        <f t="shared" si="23"/>
        <v>0</v>
      </c>
      <c r="ED209" s="695">
        <f t="shared" si="23"/>
        <v>3652.71</v>
      </c>
      <c r="EE209" s="695">
        <f t="shared" si="23"/>
        <v>0</v>
      </c>
      <c r="EF209" s="695">
        <f t="shared" si="23"/>
        <v>0</v>
      </c>
      <c r="EG209" s="695">
        <f t="shared" si="23"/>
        <v>0</v>
      </c>
      <c r="EH209" s="695">
        <f t="shared" si="23"/>
        <v>0</v>
      </c>
      <c r="EI209" s="695">
        <f t="shared" si="23"/>
        <v>0</v>
      </c>
      <c r="EJ209" s="695">
        <f t="shared" si="23"/>
        <v>0</v>
      </c>
      <c r="EK209" s="695">
        <f t="shared" si="23"/>
        <v>0</v>
      </c>
      <c r="EL209" s="695">
        <f t="shared" si="23"/>
        <v>0</v>
      </c>
      <c r="EM209" s="695">
        <f t="shared" si="23"/>
        <v>0</v>
      </c>
      <c r="EN209" s="695">
        <f t="shared" ref="EN209" si="24">EN6</f>
        <v>0</v>
      </c>
      <c r="EO209" s="695">
        <f t="shared" si="23"/>
        <v>0</v>
      </c>
      <c r="EP209" s="695">
        <f t="shared" si="23"/>
        <v>0</v>
      </c>
      <c r="EQ209" s="695">
        <f t="shared" si="23"/>
        <v>0</v>
      </c>
      <c r="ER209" s="695">
        <f t="shared" ref="ER209:EX209" si="25">ER6</f>
        <v>0</v>
      </c>
      <c r="ES209" s="695">
        <f t="shared" si="25"/>
        <v>0</v>
      </c>
      <c r="ET209" s="695">
        <f t="shared" si="25"/>
        <v>0</v>
      </c>
      <c r="EU209" s="695">
        <f t="shared" si="25"/>
        <v>0</v>
      </c>
      <c r="EV209" s="695">
        <f t="shared" si="25"/>
        <v>0</v>
      </c>
      <c r="EW209" s="695">
        <f t="shared" si="25"/>
        <v>0</v>
      </c>
      <c r="EX209" s="695">
        <f t="shared" si="25"/>
        <v>0</v>
      </c>
      <c r="EY209" s="695">
        <f t="shared" si="18"/>
        <v>0</v>
      </c>
      <c r="EZ209" s="510"/>
    </row>
    <row r="210" spans="1:156" x14ac:dyDescent="0.25">
      <c r="A210">
        <v>3</v>
      </c>
      <c r="B210" s="74" t="str">
        <f t="shared" si="9"/>
        <v>E01</v>
      </c>
      <c r="C210" s="175" t="str">
        <f t="shared" si="10"/>
        <v>OK</v>
      </c>
      <c r="D210" s="695">
        <f t="shared" ref="D210:AI210" si="26">D7</f>
        <v>57780.2</v>
      </c>
      <c r="E210" s="695">
        <f t="shared" si="26"/>
        <v>51440.66</v>
      </c>
      <c r="F210" s="695">
        <f t="shared" si="26"/>
        <v>64996.3</v>
      </c>
      <c r="G210" s="695">
        <f t="shared" si="26"/>
        <v>149014.5</v>
      </c>
      <c r="H210" s="695">
        <f t="shared" si="26"/>
        <v>70341.89</v>
      </c>
      <c r="I210" s="695">
        <f t="shared" si="26"/>
        <v>159191.79999999999</v>
      </c>
      <c r="J210" s="695">
        <f t="shared" si="26"/>
        <v>204864.77</v>
      </c>
      <c r="K210" s="695">
        <f t="shared" si="26"/>
        <v>134746.26999999999</v>
      </c>
      <c r="L210" s="695">
        <f t="shared" si="26"/>
        <v>132989.54</v>
      </c>
      <c r="M210" s="695">
        <f t="shared" si="26"/>
        <v>188672.16</v>
      </c>
      <c r="N210" s="695">
        <f t="shared" si="26"/>
        <v>143116.74</v>
      </c>
      <c r="O210" s="695">
        <f t="shared" si="26"/>
        <v>195746.69</v>
      </c>
      <c r="P210" s="695">
        <f t="shared" si="26"/>
        <v>166663.9</v>
      </c>
      <c r="Q210" s="695">
        <f t="shared" si="26"/>
        <v>132127.98000000001</v>
      </c>
      <c r="R210" s="695">
        <f t="shared" si="26"/>
        <v>114280.8</v>
      </c>
      <c r="S210" s="695">
        <f t="shared" si="26"/>
        <v>128701.2</v>
      </c>
      <c r="T210" s="695">
        <f t="shared" si="26"/>
        <v>138956.71</v>
      </c>
      <c r="U210" s="695">
        <f t="shared" si="26"/>
        <v>207989.53</v>
      </c>
      <c r="V210" s="695">
        <f t="shared" si="26"/>
        <v>175697</v>
      </c>
      <c r="W210" s="695">
        <f t="shared" si="26"/>
        <v>138959.89000000001</v>
      </c>
      <c r="X210" s="695">
        <f t="shared" si="26"/>
        <v>66485.69</v>
      </c>
      <c r="Y210" s="695">
        <f t="shared" si="26"/>
        <v>139577.82999999999</v>
      </c>
      <c r="Z210" s="695">
        <f t="shared" si="26"/>
        <v>0</v>
      </c>
      <c r="AA210" s="695">
        <f t="shared" si="26"/>
        <v>188303.18</v>
      </c>
      <c r="AB210" s="695">
        <f t="shared" si="26"/>
        <v>129519.16</v>
      </c>
      <c r="AC210" s="695">
        <f t="shared" si="26"/>
        <v>158396.49</v>
      </c>
      <c r="AD210" s="695">
        <f t="shared" si="26"/>
        <v>237892.64</v>
      </c>
      <c r="AE210" s="695">
        <f t="shared" si="26"/>
        <v>130534.1</v>
      </c>
      <c r="AF210" s="695">
        <f t="shared" si="26"/>
        <v>193169.36</v>
      </c>
      <c r="AG210" s="695">
        <f t="shared" si="26"/>
        <v>133735.78</v>
      </c>
      <c r="AH210" s="695">
        <f t="shared" si="26"/>
        <v>169648.93</v>
      </c>
      <c r="AI210" s="695">
        <f t="shared" si="26"/>
        <v>260278.61</v>
      </c>
      <c r="AJ210" s="695">
        <f t="shared" ref="AJ210:BM210" si="27">AJ7</f>
        <v>126291.24</v>
      </c>
      <c r="AK210" s="695">
        <f t="shared" si="27"/>
        <v>183077.32</v>
      </c>
      <c r="AL210" s="695">
        <f t="shared" si="27"/>
        <v>164086.35</v>
      </c>
      <c r="AM210" s="695">
        <f t="shared" si="27"/>
        <v>67133.100000000006</v>
      </c>
      <c r="AN210" s="695">
        <f t="shared" si="27"/>
        <v>75705.539999999994</v>
      </c>
      <c r="AO210" s="695">
        <f t="shared" si="27"/>
        <v>97884.25</v>
      </c>
      <c r="AP210" s="695">
        <f t="shared" si="27"/>
        <v>111923.85</v>
      </c>
      <c r="AQ210" s="695">
        <f t="shared" si="27"/>
        <v>296693.03999999998</v>
      </c>
      <c r="AR210" s="695">
        <f t="shared" si="27"/>
        <v>121033.05</v>
      </c>
      <c r="AS210" s="695">
        <f t="shared" si="27"/>
        <v>199700.78</v>
      </c>
      <c r="AT210" s="695">
        <f t="shared" si="27"/>
        <v>70720.710000000006</v>
      </c>
      <c r="AU210" s="695">
        <f t="shared" si="27"/>
        <v>146043.32999999999</v>
      </c>
      <c r="AV210" s="695">
        <f t="shared" si="27"/>
        <v>137007.39000000001</v>
      </c>
      <c r="AW210" s="695">
        <f t="shared" si="27"/>
        <v>123678.71</v>
      </c>
      <c r="AX210" s="695">
        <f t="shared" si="27"/>
        <v>179451.68</v>
      </c>
      <c r="AY210" s="695">
        <f t="shared" si="27"/>
        <v>137911.01999999999</v>
      </c>
      <c r="AZ210" s="695">
        <f t="shared" si="27"/>
        <v>227585.83</v>
      </c>
      <c r="BA210" s="695">
        <f t="shared" si="27"/>
        <v>131551.12</v>
      </c>
      <c r="BB210" s="695">
        <f t="shared" si="27"/>
        <v>244808.1</v>
      </c>
      <c r="BC210" s="695">
        <f t="shared" si="27"/>
        <v>103016.33</v>
      </c>
      <c r="BD210" s="695">
        <f t="shared" si="27"/>
        <v>147713.5</v>
      </c>
      <c r="BE210" s="695">
        <f t="shared" si="27"/>
        <v>134505.67000000001</v>
      </c>
      <c r="BF210" s="695">
        <f t="shared" si="27"/>
        <v>276859.43</v>
      </c>
      <c r="BG210" s="695">
        <f t="shared" si="27"/>
        <v>150666.46</v>
      </c>
      <c r="BH210" s="695">
        <f t="shared" si="27"/>
        <v>124604.22</v>
      </c>
      <c r="BI210" s="695">
        <f t="shared" si="27"/>
        <v>182074.28</v>
      </c>
      <c r="BJ210" s="695">
        <f t="shared" si="27"/>
        <v>218182.94</v>
      </c>
      <c r="BK210" s="695">
        <f t="shared" si="27"/>
        <v>132791.23000000001</v>
      </c>
      <c r="BL210" s="695">
        <f t="shared" si="27"/>
        <v>97426.51</v>
      </c>
      <c r="BM210" s="695">
        <f t="shared" si="27"/>
        <v>77049.039999999994</v>
      </c>
      <c r="BN210" s="695">
        <f t="shared" ref="BN210:CM210" si="28">BN7</f>
        <v>99637.88</v>
      </c>
      <c r="BO210" s="695">
        <f t="shared" si="28"/>
        <v>119623.69</v>
      </c>
      <c r="BP210" s="695">
        <f t="shared" si="28"/>
        <v>192256.4</v>
      </c>
      <c r="BQ210" s="695">
        <f t="shared" si="28"/>
        <v>178589.21</v>
      </c>
      <c r="BR210" s="695">
        <f t="shared" si="28"/>
        <v>100332.2</v>
      </c>
      <c r="BS210" s="695">
        <f t="shared" si="28"/>
        <v>189793.85</v>
      </c>
      <c r="BT210" s="695">
        <f t="shared" si="28"/>
        <v>201454.66</v>
      </c>
      <c r="BU210" s="695">
        <f t="shared" si="28"/>
        <v>100684.45</v>
      </c>
      <c r="BV210" s="695">
        <f t="shared" si="28"/>
        <v>124738</v>
      </c>
      <c r="BW210" s="695">
        <f t="shared" si="28"/>
        <v>120834.43</v>
      </c>
      <c r="BX210" s="695">
        <f t="shared" si="28"/>
        <v>251588.26</v>
      </c>
      <c r="BY210" s="695">
        <f t="shared" si="28"/>
        <v>89094.46</v>
      </c>
      <c r="BZ210" s="695">
        <f t="shared" si="28"/>
        <v>193358.25</v>
      </c>
      <c r="CA210" s="695">
        <f t="shared" si="28"/>
        <v>146367.51999999999</v>
      </c>
      <c r="CB210" s="695">
        <f t="shared" si="28"/>
        <v>112481.72</v>
      </c>
      <c r="CC210" s="695">
        <f t="shared" si="28"/>
        <v>113099.53</v>
      </c>
      <c r="CD210" s="695">
        <f t="shared" si="28"/>
        <v>232289.65</v>
      </c>
      <c r="CE210" s="695">
        <f t="shared" si="28"/>
        <v>229619.13</v>
      </c>
      <c r="CF210" s="695">
        <f t="shared" si="28"/>
        <v>135031.59</v>
      </c>
      <c r="CG210" s="695">
        <f t="shared" si="28"/>
        <v>124609.88</v>
      </c>
      <c r="CH210" s="695">
        <f t="shared" si="28"/>
        <v>198959.81</v>
      </c>
      <c r="CI210" s="695">
        <f t="shared" si="28"/>
        <v>242598.39</v>
      </c>
      <c r="CJ210" s="695">
        <f t="shared" si="28"/>
        <v>168052.65</v>
      </c>
      <c r="CK210" s="695">
        <f t="shared" si="28"/>
        <v>159031.07999999999</v>
      </c>
      <c r="CL210" s="695">
        <f t="shared" si="28"/>
        <v>128586.04</v>
      </c>
      <c r="CM210" s="695">
        <f t="shared" si="28"/>
        <v>115134.6</v>
      </c>
      <c r="CN210" s="695">
        <f t="shared" ref="CN210:DS210" si="29">CN7</f>
        <v>39377.480000000003</v>
      </c>
      <c r="CO210" s="695">
        <f t="shared" si="29"/>
        <v>117527.33</v>
      </c>
      <c r="CP210" s="695">
        <f t="shared" si="29"/>
        <v>230482.91</v>
      </c>
      <c r="CQ210" s="695">
        <f t="shared" si="29"/>
        <v>200609.4</v>
      </c>
      <c r="CR210" s="695">
        <f t="shared" si="29"/>
        <v>75057.259999999995</v>
      </c>
      <c r="CS210" s="695">
        <f t="shared" si="29"/>
        <v>196175.92</v>
      </c>
      <c r="CT210" s="695">
        <f t="shared" si="29"/>
        <v>125278.08</v>
      </c>
      <c r="CU210" s="695">
        <f t="shared" si="29"/>
        <v>171766.57</v>
      </c>
      <c r="CV210" s="695">
        <f t="shared" si="29"/>
        <v>81033.61</v>
      </c>
      <c r="CW210" s="695">
        <f t="shared" si="29"/>
        <v>138195.22</v>
      </c>
      <c r="CX210" s="695">
        <f t="shared" si="29"/>
        <v>63811.29</v>
      </c>
      <c r="CY210" s="695">
        <f t="shared" si="29"/>
        <v>0</v>
      </c>
      <c r="CZ210" s="695">
        <f t="shared" si="29"/>
        <v>143086.85999999999</v>
      </c>
      <c r="DA210" s="695">
        <f t="shared" si="29"/>
        <v>195092.62</v>
      </c>
      <c r="DB210" s="695">
        <f t="shared" si="29"/>
        <v>162551.78</v>
      </c>
      <c r="DC210" s="695">
        <f t="shared" si="29"/>
        <v>184299.84</v>
      </c>
      <c r="DD210" s="695">
        <f t="shared" si="29"/>
        <v>232312.42</v>
      </c>
      <c r="DE210" s="695">
        <f t="shared" si="29"/>
        <v>68651.539999999994</v>
      </c>
      <c r="DF210" s="695">
        <f t="shared" si="29"/>
        <v>115749.18</v>
      </c>
      <c r="DG210" s="695">
        <f t="shared" si="29"/>
        <v>161917.65</v>
      </c>
      <c r="DH210" s="695">
        <f t="shared" si="29"/>
        <v>132989.42000000001</v>
      </c>
      <c r="DI210" s="695">
        <f t="shared" si="29"/>
        <v>199051.96</v>
      </c>
      <c r="DJ210" s="695">
        <f t="shared" si="29"/>
        <v>140134.03</v>
      </c>
      <c r="DK210" s="695">
        <f t="shared" si="29"/>
        <v>122813.75</v>
      </c>
      <c r="DL210" s="695">
        <f t="shared" si="29"/>
        <v>115151.86</v>
      </c>
      <c r="DM210" s="695">
        <f t="shared" si="29"/>
        <v>175588.04</v>
      </c>
      <c r="DN210" s="695">
        <f t="shared" si="29"/>
        <v>0</v>
      </c>
      <c r="DO210" s="695">
        <f t="shared" si="29"/>
        <v>677983.47</v>
      </c>
      <c r="DP210" s="695">
        <f t="shared" si="29"/>
        <v>361420.49</v>
      </c>
      <c r="DQ210" s="695">
        <f t="shared" si="29"/>
        <v>326561.38</v>
      </c>
      <c r="DR210" s="695">
        <f t="shared" si="29"/>
        <v>0</v>
      </c>
      <c r="DS210" s="695">
        <f t="shared" si="29"/>
        <v>694058.87</v>
      </c>
      <c r="DT210" s="695">
        <f t="shared" ref="DT210:EQ210" si="30">DT7</f>
        <v>608445.89</v>
      </c>
      <c r="DU210" s="695">
        <f t="shared" si="30"/>
        <v>168825.05</v>
      </c>
      <c r="DV210" s="695">
        <f t="shared" si="30"/>
        <v>374834.87</v>
      </c>
      <c r="DW210" s="695">
        <f t="shared" si="30"/>
        <v>499133.22</v>
      </c>
      <c r="DX210" s="695">
        <f t="shared" si="30"/>
        <v>677582.61</v>
      </c>
      <c r="DY210" s="695">
        <f t="shared" si="30"/>
        <v>893743.57</v>
      </c>
      <c r="DZ210" s="695">
        <f t="shared" si="30"/>
        <v>0</v>
      </c>
      <c r="EA210" s="695">
        <f t="shared" si="30"/>
        <v>519156.44</v>
      </c>
      <c r="EB210" s="695">
        <f t="shared" si="30"/>
        <v>0</v>
      </c>
      <c r="EC210" s="695">
        <f t="shared" si="30"/>
        <v>0</v>
      </c>
      <c r="ED210" s="695">
        <f t="shared" si="30"/>
        <v>463538.81</v>
      </c>
      <c r="EE210" s="695">
        <f t="shared" si="30"/>
        <v>177904.87</v>
      </c>
      <c r="EF210" s="695">
        <f t="shared" si="30"/>
        <v>177309.81</v>
      </c>
      <c r="EG210" s="695">
        <f t="shared" si="30"/>
        <v>133662.62</v>
      </c>
      <c r="EH210" s="695">
        <f t="shared" si="30"/>
        <v>170002.31</v>
      </c>
      <c r="EI210" s="695">
        <f t="shared" si="30"/>
        <v>207674.1</v>
      </c>
      <c r="EJ210" s="695">
        <f t="shared" si="30"/>
        <v>0</v>
      </c>
      <c r="EK210" s="695">
        <f t="shared" si="30"/>
        <v>0</v>
      </c>
      <c r="EL210" s="695">
        <f t="shared" si="30"/>
        <v>194646.1</v>
      </c>
      <c r="EM210" s="695">
        <f t="shared" si="30"/>
        <v>150578.79</v>
      </c>
      <c r="EN210" s="695">
        <f t="shared" ref="EN210" si="31">EN7</f>
        <v>0</v>
      </c>
      <c r="EO210" s="695">
        <f t="shared" si="30"/>
        <v>0</v>
      </c>
      <c r="EP210" s="695">
        <f t="shared" si="30"/>
        <v>212685.8</v>
      </c>
      <c r="EQ210" s="695">
        <f t="shared" si="30"/>
        <v>0</v>
      </c>
      <c r="ER210" s="695">
        <f t="shared" ref="ER210:EX210" si="32">ER7</f>
        <v>0</v>
      </c>
      <c r="ES210" s="695">
        <f t="shared" si="32"/>
        <v>0</v>
      </c>
      <c r="ET210" s="695">
        <f t="shared" si="32"/>
        <v>418839.29</v>
      </c>
      <c r="EU210" s="695">
        <f t="shared" si="32"/>
        <v>138586.23999999999</v>
      </c>
      <c r="EV210" s="695">
        <f t="shared" si="32"/>
        <v>219903.67</v>
      </c>
      <c r="EW210" s="695">
        <f t="shared" si="32"/>
        <v>214307.26</v>
      </c>
      <c r="EX210" s="695">
        <f t="shared" si="32"/>
        <v>457810.8</v>
      </c>
      <c r="EY210" s="695">
        <f t="shared" si="18"/>
        <v>0</v>
      </c>
      <c r="EZ210" s="510"/>
    </row>
    <row r="211" spans="1:156" x14ac:dyDescent="0.25">
      <c r="A211">
        <v>4</v>
      </c>
      <c r="B211" s="74" t="str">
        <f t="shared" si="9"/>
        <v>E01</v>
      </c>
      <c r="C211" s="175" t="str">
        <f t="shared" si="10"/>
        <v>OK</v>
      </c>
      <c r="D211" s="695">
        <f t="shared" ref="D211:AI211" si="33">D8</f>
        <v>0</v>
      </c>
      <c r="E211" s="695">
        <f t="shared" si="33"/>
        <v>0</v>
      </c>
      <c r="F211" s="695">
        <f t="shared" si="33"/>
        <v>0</v>
      </c>
      <c r="G211" s="695">
        <f t="shared" si="33"/>
        <v>0</v>
      </c>
      <c r="H211" s="695">
        <f t="shared" si="33"/>
        <v>0</v>
      </c>
      <c r="I211" s="695">
        <f t="shared" si="33"/>
        <v>0</v>
      </c>
      <c r="J211" s="695">
        <f t="shared" si="33"/>
        <v>0</v>
      </c>
      <c r="K211" s="695">
        <f t="shared" si="33"/>
        <v>0</v>
      </c>
      <c r="L211" s="695">
        <f t="shared" si="33"/>
        <v>0</v>
      </c>
      <c r="M211" s="695">
        <f t="shared" si="33"/>
        <v>38593.760000000002</v>
      </c>
      <c r="N211" s="695">
        <f t="shared" si="33"/>
        <v>0</v>
      </c>
      <c r="O211" s="695">
        <f t="shared" si="33"/>
        <v>0</v>
      </c>
      <c r="P211" s="695">
        <f t="shared" si="33"/>
        <v>0</v>
      </c>
      <c r="Q211" s="695">
        <f t="shared" si="33"/>
        <v>0</v>
      </c>
      <c r="R211" s="695">
        <f t="shared" si="33"/>
        <v>0</v>
      </c>
      <c r="S211" s="695">
        <f t="shared" si="33"/>
        <v>0</v>
      </c>
      <c r="T211" s="695">
        <f t="shared" si="33"/>
        <v>25691.75</v>
      </c>
      <c r="U211" s="695">
        <f t="shared" si="33"/>
        <v>0</v>
      </c>
      <c r="V211" s="695">
        <f t="shared" si="33"/>
        <v>0</v>
      </c>
      <c r="W211" s="695">
        <f t="shared" si="33"/>
        <v>0</v>
      </c>
      <c r="X211" s="695">
        <f t="shared" si="33"/>
        <v>0</v>
      </c>
      <c r="Y211" s="695">
        <f t="shared" si="33"/>
        <v>0</v>
      </c>
      <c r="Z211" s="695">
        <f t="shared" si="33"/>
        <v>0</v>
      </c>
      <c r="AA211" s="695">
        <f t="shared" si="33"/>
        <v>0</v>
      </c>
      <c r="AB211" s="695">
        <f t="shared" si="33"/>
        <v>0</v>
      </c>
      <c r="AC211" s="695">
        <f t="shared" si="33"/>
        <v>0</v>
      </c>
      <c r="AD211" s="695">
        <f t="shared" si="33"/>
        <v>0</v>
      </c>
      <c r="AE211" s="695">
        <f t="shared" si="33"/>
        <v>25332.67</v>
      </c>
      <c r="AF211" s="695">
        <f t="shared" si="33"/>
        <v>60416.35</v>
      </c>
      <c r="AG211" s="695">
        <f t="shared" si="33"/>
        <v>0</v>
      </c>
      <c r="AH211" s="695">
        <f t="shared" si="33"/>
        <v>46881.58</v>
      </c>
      <c r="AI211" s="695">
        <f t="shared" si="33"/>
        <v>0</v>
      </c>
      <c r="AJ211" s="695">
        <f t="shared" ref="AJ211:BM211" si="34">AJ8</f>
        <v>0</v>
      </c>
      <c r="AK211" s="695">
        <f t="shared" si="34"/>
        <v>0</v>
      </c>
      <c r="AL211" s="695">
        <f t="shared" si="34"/>
        <v>0</v>
      </c>
      <c r="AM211" s="695">
        <f t="shared" si="34"/>
        <v>0</v>
      </c>
      <c r="AN211" s="695">
        <f t="shared" si="34"/>
        <v>0</v>
      </c>
      <c r="AO211" s="695">
        <f t="shared" si="34"/>
        <v>0</v>
      </c>
      <c r="AP211" s="695">
        <f t="shared" si="34"/>
        <v>0</v>
      </c>
      <c r="AQ211" s="695">
        <f t="shared" si="34"/>
        <v>26170.1</v>
      </c>
      <c r="AR211" s="695">
        <f t="shared" si="34"/>
        <v>0</v>
      </c>
      <c r="AS211" s="695">
        <f t="shared" si="34"/>
        <v>0</v>
      </c>
      <c r="AT211" s="695">
        <f t="shared" si="34"/>
        <v>35623.58</v>
      </c>
      <c r="AU211" s="695">
        <f t="shared" si="34"/>
        <v>0</v>
      </c>
      <c r="AV211" s="695">
        <f t="shared" si="34"/>
        <v>0</v>
      </c>
      <c r="AW211" s="695">
        <f t="shared" si="34"/>
        <v>17985.8</v>
      </c>
      <c r="AX211" s="695">
        <f t="shared" si="34"/>
        <v>31963.65</v>
      </c>
      <c r="AY211" s="695">
        <f t="shared" si="34"/>
        <v>25571.75</v>
      </c>
      <c r="AZ211" s="695">
        <f t="shared" si="34"/>
        <v>8590.2099999999991</v>
      </c>
      <c r="BA211" s="695">
        <f t="shared" si="34"/>
        <v>0</v>
      </c>
      <c r="BB211" s="695">
        <f t="shared" si="34"/>
        <v>0</v>
      </c>
      <c r="BC211" s="695">
        <f t="shared" si="34"/>
        <v>0</v>
      </c>
      <c r="BD211" s="695">
        <f t="shared" si="34"/>
        <v>0</v>
      </c>
      <c r="BE211" s="695">
        <f t="shared" si="34"/>
        <v>0</v>
      </c>
      <c r="BF211" s="695">
        <f t="shared" si="34"/>
        <v>0</v>
      </c>
      <c r="BG211" s="695">
        <f t="shared" si="34"/>
        <v>0</v>
      </c>
      <c r="BH211" s="695">
        <f t="shared" si="34"/>
        <v>0</v>
      </c>
      <c r="BI211" s="695">
        <f t="shared" si="34"/>
        <v>0</v>
      </c>
      <c r="BJ211" s="695">
        <f t="shared" si="34"/>
        <v>26576.89</v>
      </c>
      <c r="BK211" s="695">
        <f t="shared" si="34"/>
        <v>0</v>
      </c>
      <c r="BL211" s="695">
        <f t="shared" si="34"/>
        <v>42652.21</v>
      </c>
      <c r="BM211" s="695">
        <f t="shared" si="34"/>
        <v>0</v>
      </c>
      <c r="BN211" s="695">
        <f t="shared" ref="BN211:CM211" si="35">BN8</f>
        <v>0</v>
      </c>
      <c r="BO211" s="695">
        <f t="shared" si="35"/>
        <v>120623.52</v>
      </c>
      <c r="BP211" s="695">
        <f t="shared" si="35"/>
        <v>0</v>
      </c>
      <c r="BQ211" s="695">
        <f t="shared" si="35"/>
        <v>10402</v>
      </c>
      <c r="BR211" s="695">
        <f t="shared" si="35"/>
        <v>19532.79</v>
      </c>
      <c r="BS211" s="695">
        <f t="shared" si="35"/>
        <v>12135.5</v>
      </c>
      <c r="BT211" s="695">
        <f t="shared" si="35"/>
        <v>0</v>
      </c>
      <c r="BU211" s="695">
        <f t="shared" si="35"/>
        <v>8618.41</v>
      </c>
      <c r="BV211" s="695">
        <f t="shared" si="35"/>
        <v>58879.199999999997</v>
      </c>
      <c r="BW211" s="695">
        <f t="shared" si="35"/>
        <v>9851.4699999999993</v>
      </c>
      <c r="BX211" s="695">
        <f t="shared" si="35"/>
        <v>0</v>
      </c>
      <c r="BY211" s="695">
        <f t="shared" si="35"/>
        <v>0</v>
      </c>
      <c r="BZ211" s="695">
        <f t="shared" si="35"/>
        <v>41295.79</v>
      </c>
      <c r="CA211" s="695">
        <f t="shared" si="35"/>
        <v>0</v>
      </c>
      <c r="CB211" s="695">
        <f t="shared" si="35"/>
        <v>17008.509999999998</v>
      </c>
      <c r="CC211" s="695">
        <f t="shared" si="35"/>
        <v>0</v>
      </c>
      <c r="CD211" s="695">
        <f t="shared" si="35"/>
        <v>0</v>
      </c>
      <c r="CE211" s="695">
        <f t="shared" si="35"/>
        <v>0</v>
      </c>
      <c r="CF211" s="695">
        <f t="shared" si="35"/>
        <v>0</v>
      </c>
      <c r="CG211" s="695">
        <f t="shared" si="35"/>
        <v>0</v>
      </c>
      <c r="CH211" s="695">
        <f t="shared" si="35"/>
        <v>0</v>
      </c>
      <c r="CI211" s="695">
        <f t="shared" si="35"/>
        <v>0</v>
      </c>
      <c r="CJ211" s="695">
        <f t="shared" si="35"/>
        <v>8826.25</v>
      </c>
      <c r="CK211" s="695">
        <f t="shared" si="35"/>
        <v>43499.61</v>
      </c>
      <c r="CL211" s="695">
        <f t="shared" si="35"/>
        <v>0</v>
      </c>
      <c r="CM211" s="695">
        <f t="shared" si="35"/>
        <v>36470.639999999999</v>
      </c>
      <c r="CN211" s="695">
        <f t="shared" ref="CN211:DS211" si="36">CN8</f>
        <v>0</v>
      </c>
      <c r="CO211" s="695">
        <f t="shared" si="36"/>
        <v>0</v>
      </c>
      <c r="CP211" s="695">
        <f t="shared" si="36"/>
        <v>0</v>
      </c>
      <c r="CQ211" s="695">
        <f t="shared" si="36"/>
        <v>0</v>
      </c>
      <c r="CR211" s="695">
        <f t="shared" si="36"/>
        <v>0</v>
      </c>
      <c r="CS211" s="695">
        <f t="shared" si="36"/>
        <v>0</v>
      </c>
      <c r="CT211" s="695">
        <f t="shared" si="36"/>
        <v>0</v>
      </c>
      <c r="CU211" s="695">
        <f t="shared" si="36"/>
        <v>0</v>
      </c>
      <c r="CV211" s="695">
        <f t="shared" si="36"/>
        <v>0</v>
      </c>
      <c r="CW211" s="695">
        <f t="shared" si="36"/>
        <v>0</v>
      </c>
      <c r="CX211" s="695">
        <f t="shared" si="36"/>
        <v>26752.84</v>
      </c>
      <c r="CY211" s="695">
        <f t="shared" si="36"/>
        <v>0</v>
      </c>
      <c r="CZ211" s="695">
        <f t="shared" si="36"/>
        <v>0</v>
      </c>
      <c r="DA211" s="695">
        <f t="shared" si="36"/>
        <v>34016.019999999997</v>
      </c>
      <c r="DB211" s="695">
        <f t="shared" si="36"/>
        <v>0</v>
      </c>
      <c r="DC211" s="695">
        <f t="shared" si="36"/>
        <v>0</v>
      </c>
      <c r="DD211" s="695">
        <f t="shared" si="36"/>
        <v>0</v>
      </c>
      <c r="DE211" s="695">
        <f t="shared" si="36"/>
        <v>0</v>
      </c>
      <c r="DF211" s="695">
        <f t="shared" si="36"/>
        <v>0</v>
      </c>
      <c r="DG211" s="695">
        <f t="shared" si="36"/>
        <v>0</v>
      </c>
      <c r="DH211" s="695">
        <f t="shared" si="36"/>
        <v>0</v>
      </c>
      <c r="DI211" s="695">
        <f t="shared" si="36"/>
        <v>0</v>
      </c>
      <c r="DJ211" s="695">
        <f t="shared" si="36"/>
        <v>0</v>
      </c>
      <c r="DK211" s="695">
        <f t="shared" si="36"/>
        <v>0</v>
      </c>
      <c r="DL211" s="695">
        <f t="shared" si="36"/>
        <v>0</v>
      </c>
      <c r="DM211" s="695">
        <f t="shared" si="36"/>
        <v>0</v>
      </c>
      <c r="DN211" s="695">
        <f t="shared" si="36"/>
        <v>0</v>
      </c>
      <c r="DO211" s="695">
        <f t="shared" si="36"/>
        <v>0</v>
      </c>
      <c r="DP211" s="695">
        <f t="shared" si="36"/>
        <v>0</v>
      </c>
      <c r="DQ211" s="695">
        <f t="shared" si="36"/>
        <v>0</v>
      </c>
      <c r="DR211" s="695">
        <f t="shared" si="36"/>
        <v>0</v>
      </c>
      <c r="DS211" s="695">
        <f t="shared" si="36"/>
        <v>0</v>
      </c>
      <c r="DT211" s="695">
        <f t="shared" ref="DT211:EQ211" si="37">DT8</f>
        <v>0</v>
      </c>
      <c r="DU211" s="695">
        <f t="shared" si="37"/>
        <v>0</v>
      </c>
      <c r="DV211" s="695">
        <f t="shared" si="37"/>
        <v>71274.73</v>
      </c>
      <c r="DW211" s="695">
        <f t="shared" si="37"/>
        <v>17746.939999999999</v>
      </c>
      <c r="DX211" s="695">
        <f t="shared" si="37"/>
        <v>414509.54</v>
      </c>
      <c r="DY211" s="695">
        <f t="shared" si="37"/>
        <v>0</v>
      </c>
      <c r="DZ211" s="695">
        <f t="shared" si="37"/>
        <v>87414.83</v>
      </c>
      <c r="EA211" s="695">
        <f t="shared" si="37"/>
        <v>0</v>
      </c>
      <c r="EB211" s="695">
        <f t="shared" si="37"/>
        <v>0</v>
      </c>
      <c r="EC211" s="695">
        <f t="shared" si="37"/>
        <v>0</v>
      </c>
      <c r="ED211" s="695">
        <f t="shared" si="37"/>
        <v>0</v>
      </c>
      <c r="EE211" s="695">
        <f t="shared" si="37"/>
        <v>0</v>
      </c>
      <c r="EF211" s="695">
        <f t="shared" si="37"/>
        <v>0</v>
      </c>
      <c r="EG211" s="695">
        <f t="shared" si="37"/>
        <v>0</v>
      </c>
      <c r="EH211" s="695">
        <f t="shared" si="37"/>
        <v>0</v>
      </c>
      <c r="EI211" s="695">
        <f t="shared" si="37"/>
        <v>0</v>
      </c>
      <c r="EJ211" s="695">
        <f t="shared" si="37"/>
        <v>0</v>
      </c>
      <c r="EK211" s="695">
        <f t="shared" si="37"/>
        <v>0</v>
      </c>
      <c r="EL211" s="695">
        <f t="shared" si="37"/>
        <v>0</v>
      </c>
      <c r="EM211" s="695">
        <f t="shared" si="37"/>
        <v>0</v>
      </c>
      <c r="EN211" s="695">
        <f t="shared" ref="EN211" si="38">EN8</f>
        <v>0</v>
      </c>
      <c r="EO211" s="695">
        <f t="shared" si="37"/>
        <v>0</v>
      </c>
      <c r="EP211" s="695">
        <f t="shared" si="37"/>
        <v>27245.15</v>
      </c>
      <c r="EQ211" s="695">
        <f t="shared" si="37"/>
        <v>0</v>
      </c>
      <c r="ER211" s="695">
        <f t="shared" ref="ER211:EX211" si="39">ER8</f>
        <v>0</v>
      </c>
      <c r="ES211" s="695">
        <f t="shared" si="39"/>
        <v>0</v>
      </c>
      <c r="ET211" s="695">
        <f t="shared" si="39"/>
        <v>0</v>
      </c>
      <c r="EU211" s="695">
        <f t="shared" si="39"/>
        <v>0</v>
      </c>
      <c r="EV211" s="695">
        <f t="shared" si="39"/>
        <v>0</v>
      </c>
      <c r="EW211" s="695">
        <f t="shared" si="39"/>
        <v>50662.79</v>
      </c>
      <c r="EX211" s="695">
        <f t="shared" si="39"/>
        <v>0</v>
      </c>
      <c r="EY211" s="695">
        <f t="shared" si="18"/>
        <v>0</v>
      </c>
      <c r="EZ211" s="510"/>
    </row>
    <row r="212" spans="1:156" x14ac:dyDescent="0.25">
      <c r="A212">
        <v>5</v>
      </c>
      <c r="B212" s="74" t="str">
        <f t="shared" si="9"/>
        <v>E07</v>
      </c>
      <c r="C212" s="175" t="str">
        <f t="shared" si="10"/>
        <v>OK</v>
      </c>
      <c r="D212" s="695">
        <f t="shared" ref="D212:AI212" si="40">D9</f>
        <v>0</v>
      </c>
      <c r="E212" s="695">
        <f t="shared" si="40"/>
        <v>0</v>
      </c>
      <c r="F212" s="695">
        <f t="shared" si="40"/>
        <v>0</v>
      </c>
      <c r="G212" s="695">
        <f t="shared" si="40"/>
        <v>0</v>
      </c>
      <c r="H212" s="695">
        <f t="shared" si="40"/>
        <v>0</v>
      </c>
      <c r="I212" s="695">
        <f t="shared" si="40"/>
        <v>0</v>
      </c>
      <c r="J212" s="695">
        <f t="shared" si="40"/>
        <v>0</v>
      </c>
      <c r="K212" s="695">
        <f t="shared" si="40"/>
        <v>0</v>
      </c>
      <c r="L212" s="695">
        <f t="shared" si="40"/>
        <v>0</v>
      </c>
      <c r="M212" s="695">
        <f t="shared" si="40"/>
        <v>0</v>
      </c>
      <c r="N212" s="695">
        <f t="shared" si="40"/>
        <v>0</v>
      </c>
      <c r="O212" s="695">
        <f t="shared" si="40"/>
        <v>0</v>
      </c>
      <c r="P212" s="695">
        <f t="shared" si="40"/>
        <v>0</v>
      </c>
      <c r="Q212" s="695">
        <f t="shared" si="40"/>
        <v>0</v>
      </c>
      <c r="R212" s="695">
        <f t="shared" si="40"/>
        <v>0</v>
      </c>
      <c r="S212" s="695">
        <f t="shared" si="40"/>
        <v>0</v>
      </c>
      <c r="T212" s="695">
        <f t="shared" si="40"/>
        <v>0</v>
      </c>
      <c r="U212" s="695">
        <f t="shared" si="40"/>
        <v>0</v>
      </c>
      <c r="V212" s="695">
        <f t="shared" si="40"/>
        <v>0</v>
      </c>
      <c r="W212" s="695">
        <f t="shared" si="40"/>
        <v>0</v>
      </c>
      <c r="X212" s="695">
        <f t="shared" si="40"/>
        <v>0</v>
      </c>
      <c r="Y212" s="695">
        <f t="shared" si="40"/>
        <v>0</v>
      </c>
      <c r="Z212" s="695">
        <f t="shared" si="40"/>
        <v>0</v>
      </c>
      <c r="AA212" s="695">
        <f t="shared" si="40"/>
        <v>0</v>
      </c>
      <c r="AB212" s="695">
        <f t="shared" si="40"/>
        <v>0</v>
      </c>
      <c r="AC212" s="695">
        <f t="shared" si="40"/>
        <v>0</v>
      </c>
      <c r="AD212" s="695">
        <f t="shared" si="40"/>
        <v>0</v>
      </c>
      <c r="AE212" s="695">
        <f t="shared" si="40"/>
        <v>0</v>
      </c>
      <c r="AF212" s="695">
        <f t="shared" si="40"/>
        <v>-469.22</v>
      </c>
      <c r="AG212" s="695">
        <f t="shared" si="40"/>
        <v>0</v>
      </c>
      <c r="AH212" s="695">
        <f t="shared" si="40"/>
        <v>0</v>
      </c>
      <c r="AI212" s="695">
        <f t="shared" si="40"/>
        <v>0</v>
      </c>
      <c r="AJ212" s="695">
        <f t="shared" ref="AJ212:BM212" si="41">AJ9</f>
        <v>0</v>
      </c>
      <c r="AK212" s="695">
        <f t="shared" si="41"/>
        <v>0</v>
      </c>
      <c r="AL212" s="695">
        <f t="shared" si="41"/>
        <v>0</v>
      </c>
      <c r="AM212" s="695">
        <f t="shared" si="41"/>
        <v>0</v>
      </c>
      <c r="AN212" s="695">
        <f t="shared" si="41"/>
        <v>0</v>
      </c>
      <c r="AO212" s="695">
        <f t="shared" si="41"/>
        <v>0</v>
      </c>
      <c r="AP212" s="695">
        <f t="shared" si="41"/>
        <v>0</v>
      </c>
      <c r="AQ212" s="695">
        <f t="shared" si="41"/>
        <v>0</v>
      </c>
      <c r="AR212" s="695">
        <f t="shared" si="41"/>
        <v>0</v>
      </c>
      <c r="AS212" s="695">
        <f t="shared" si="41"/>
        <v>0</v>
      </c>
      <c r="AT212" s="695">
        <f t="shared" si="41"/>
        <v>0</v>
      </c>
      <c r="AU212" s="695">
        <f t="shared" si="41"/>
        <v>0</v>
      </c>
      <c r="AV212" s="695">
        <f t="shared" si="41"/>
        <v>0</v>
      </c>
      <c r="AW212" s="695">
        <f t="shared" si="41"/>
        <v>0</v>
      </c>
      <c r="AX212" s="695">
        <f t="shared" si="41"/>
        <v>0</v>
      </c>
      <c r="AY212" s="695">
        <f t="shared" si="41"/>
        <v>0</v>
      </c>
      <c r="AZ212" s="695">
        <f t="shared" si="41"/>
        <v>0</v>
      </c>
      <c r="BA212" s="695">
        <f t="shared" si="41"/>
        <v>0</v>
      </c>
      <c r="BB212" s="695">
        <f t="shared" si="41"/>
        <v>0</v>
      </c>
      <c r="BC212" s="695">
        <f t="shared" si="41"/>
        <v>0</v>
      </c>
      <c r="BD212" s="695">
        <f t="shared" si="41"/>
        <v>0</v>
      </c>
      <c r="BE212" s="695">
        <f t="shared" si="41"/>
        <v>0</v>
      </c>
      <c r="BF212" s="695">
        <f t="shared" si="41"/>
        <v>0</v>
      </c>
      <c r="BG212" s="695">
        <f t="shared" si="41"/>
        <v>0</v>
      </c>
      <c r="BH212" s="695">
        <f t="shared" si="41"/>
        <v>0</v>
      </c>
      <c r="BI212" s="695">
        <f t="shared" si="41"/>
        <v>0</v>
      </c>
      <c r="BJ212" s="695">
        <f t="shared" si="41"/>
        <v>0</v>
      </c>
      <c r="BK212" s="695">
        <f t="shared" si="41"/>
        <v>0</v>
      </c>
      <c r="BL212" s="695">
        <f t="shared" si="41"/>
        <v>0</v>
      </c>
      <c r="BM212" s="695">
        <f t="shared" si="41"/>
        <v>0</v>
      </c>
      <c r="BN212" s="695">
        <f t="shared" ref="BN212:CM212" si="42">BN9</f>
        <v>0</v>
      </c>
      <c r="BO212" s="695">
        <f t="shared" si="42"/>
        <v>0</v>
      </c>
      <c r="BP212" s="695">
        <f t="shared" si="42"/>
        <v>0</v>
      </c>
      <c r="BQ212" s="695">
        <f t="shared" si="42"/>
        <v>0</v>
      </c>
      <c r="BR212" s="695">
        <f t="shared" si="42"/>
        <v>0</v>
      </c>
      <c r="BS212" s="695">
        <f t="shared" si="42"/>
        <v>0</v>
      </c>
      <c r="BT212" s="695">
        <f t="shared" si="42"/>
        <v>0</v>
      </c>
      <c r="BU212" s="695">
        <f t="shared" si="42"/>
        <v>0</v>
      </c>
      <c r="BV212" s="695">
        <f t="shared" si="42"/>
        <v>0</v>
      </c>
      <c r="BW212" s="695">
        <f t="shared" si="42"/>
        <v>0</v>
      </c>
      <c r="BX212" s="695">
        <f t="shared" si="42"/>
        <v>0</v>
      </c>
      <c r="BY212" s="695">
        <f t="shared" si="42"/>
        <v>0</v>
      </c>
      <c r="BZ212" s="695">
        <f t="shared" si="42"/>
        <v>0</v>
      </c>
      <c r="CA212" s="695">
        <f t="shared" si="42"/>
        <v>0</v>
      </c>
      <c r="CB212" s="695">
        <f t="shared" si="42"/>
        <v>0</v>
      </c>
      <c r="CC212" s="695">
        <f t="shared" si="42"/>
        <v>0</v>
      </c>
      <c r="CD212" s="695">
        <f t="shared" si="42"/>
        <v>0</v>
      </c>
      <c r="CE212" s="695">
        <f t="shared" si="42"/>
        <v>0</v>
      </c>
      <c r="CF212" s="695">
        <f t="shared" si="42"/>
        <v>0</v>
      </c>
      <c r="CG212" s="695">
        <f t="shared" si="42"/>
        <v>0</v>
      </c>
      <c r="CH212" s="695">
        <f t="shared" si="42"/>
        <v>0</v>
      </c>
      <c r="CI212" s="695">
        <f t="shared" si="42"/>
        <v>0</v>
      </c>
      <c r="CJ212" s="695">
        <f t="shared" si="42"/>
        <v>0</v>
      </c>
      <c r="CK212" s="695">
        <f t="shared" si="42"/>
        <v>0</v>
      </c>
      <c r="CL212" s="695">
        <f t="shared" si="42"/>
        <v>0</v>
      </c>
      <c r="CM212" s="695">
        <f t="shared" si="42"/>
        <v>0</v>
      </c>
      <c r="CN212" s="695">
        <f t="shared" ref="CN212:DS212" si="43">CN9</f>
        <v>0</v>
      </c>
      <c r="CO212" s="695">
        <f t="shared" si="43"/>
        <v>0</v>
      </c>
      <c r="CP212" s="695">
        <f t="shared" si="43"/>
        <v>0</v>
      </c>
      <c r="CQ212" s="695">
        <f t="shared" si="43"/>
        <v>0</v>
      </c>
      <c r="CR212" s="695">
        <f t="shared" si="43"/>
        <v>0</v>
      </c>
      <c r="CS212" s="695">
        <f t="shared" si="43"/>
        <v>0</v>
      </c>
      <c r="CT212" s="695">
        <f t="shared" si="43"/>
        <v>0</v>
      </c>
      <c r="CU212" s="695">
        <f t="shared" si="43"/>
        <v>0</v>
      </c>
      <c r="CV212" s="695">
        <f t="shared" si="43"/>
        <v>0</v>
      </c>
      <c r="CW212" s="695">
        <f t="shared" si="43"/>
        <v>0</v>
      </c>
      <c r="CX212" s="695">
        <f t="shared" si="43"/>
        <v>0</v>
      </c>
      <c r="CY212" s="695">
        <f t="shared" si="43"/>
        <v>0</v>
      </c>
      <c r="CZ212" s="695">
        <f t="shared" si="43"/>
        <v>0</v>
      </c>
      <c r="DA212" s="695">
        <f t="shared" si="43"/>
        <v>0</v>
      </c>
      <c r="DB212" s="695">
        <f t="shared" si="43"/>
        <v>0</v>
      </c>
      <c r="DC212" s="695">
        <f t="shared" si="43"/>
        <v>0</v>
      </c>
      <c r="DD212" s="695">
        <f t="shared" si="43"/>
        <v>0</v>
      </c>
      <c r="DE212" s="695">
        <f t="shared" si="43"/>
        <v>0</v>
      </c>
      <c r="DF212" s="695">
        <f t="shared" si="43"/>
        <v>0</v>
      </c>
      <c r="DG212" s="695">
        <f t="shared" si="43"/>
        <v>0</v>
      </c>
      <c r="DH212" s="695">
        <f t="shared" si="43"/>
        <v>0</v>
      </c>
      <c r="DI212" s="695">
        <f t="shared" si="43"/>
        <v>0</v>
      </c>
      <c r="DJ212" s="695">
        <f t="shared" si="43"/>
        <v>0</v>
      </c>
      <c r="DK212" s="695">
        <f t="shared" si="43"/>
        <v>0</v>
      </c>
      <c r="DL212" s="695">
        <f t="shared" si="43"/>
        <v>0</v>
      </c>
      <c r="DM212" s="695">
        <f t="shared" si="43"/>
        <v>0</v>
      </c>
      <c r="DN212" s="695">
        <f t="shared" si="43"/>
        <v>0</v>
      </c>
      <c r="DO212" s="695">
        <f t="shared" si="43"/>
        <v>0</v>
      </c>
      <c r="DP212" s="695">
        <f t="shared" si="43"/>
        <v>0</v>
      </c>
      <c r="DQ212" s="695">
        <f t="shared" si="43"/>
        <v>0</v>
      </c>
      <c r="DR212" s="695">
        <f t="shared" si="43"/>
        <v>0</v>
      </c>
      <c r="DS212" s="695">
        <f t="shared" si="43"/>
        <v>0</v>
      </c>
      <c r="DT212" s="695">
        <f t="shared" ref="DT212:EQ212" si="44">DT9</f>
        <v>0</v>
      </c>
      <c r="DU212" s="695">
        <f t="shared" si="44"/>
        <v>0</v>
      </c>
      <c r="DV212" s="695">
        <f t="shared" si="44"/>
        <v>0</v>
      </c>
      <c r="DW212" s="695">
        <f t="shared" si="44"/>
        <v>0</v>
      </c>
      <c r="DX212" s="695">
        <f t="shared" si="44"/>
        <v>0</v>
      </c>
      <c r="DY212" s="695">
        <f t="shared" si="44"/>
        <v>0</v>
      </c>
      <c r="DZ212" s="695">
        <f t="shared" si="44"/>
        <v>0</v>
      </c>
      <c r="EA212" s="695">
        <f t="shared" si="44"/>
        <v>0</v>
      </c>
      <c r="EB212" s="695">
        <f t="shared" si="44"/>
        <v>0</v>
      </c>
      <c r="EC212" s="695">
        <f t="shared" si="44"/>
        <v>0</v>
      </c>
      <c r="ED212" s="695">
        <f t="shared" si="44"/>
        <v>0</v>
      </c>
      <c r="EE212" s="695">
        <f t="shared" si="44"/>
        <v>0</v>
      </c>
      <c r="EF212" s="695">
        <f t="shared" si="44"/>
        <v>0</v>
      </c>
      <c r="EG212" s="695">
        <f t="shared" si="44"/>
        <v>0</v>
      </c>
      <c r="EH212" s="695">
        <f t="shared" si="44"/>
        <v>0</v>
      </c>
      <c r="EI212" s="695">
        <f t="shared" si="44"/>
        <v>0</v>
      </c>
      <c r="EJ212" s="695">
        <f t="shared" si="44"/>
        <v>0</v>
      </c>
      <c r="EK212" s="695">
        <f t="shared" si="44"/>
        <v>0</v>
      </c>
      <c r="EL212" s="695">
        <f t="shared" si="44"/>
        <v>0</v>
      </c>
      <c r="EM212" s="695">
        <f t="shared" si="44"/>
        <v>0</v>
      </c>
      <c r="EN212" s="695">
        <f t="shared" ref="EN212" si="45">EN9</f>
        <v>0</v>
      </c>
      <c r="EO212" s="695">
        <f t="shared" si="44"/>
        <v>0</v>
      </c>
      <c r="EP212" s="695">
        <f t="shared" si="44"/>
        <v>0</v>
      </c>
      <c r="EQ212" s="695">
        <f t="shared" si="44"/>
        <v>0</v>
      </c>
      <c r="ER212" s="695">
        <f t="shared" ref="ER212:EX212" si="46">ER9</f>
        <v>0</v>
      </c>
      <c r="ES212" s="695">
        <f t="shared" si="46"/>
        <v>0</v>
      </c>
      <c r="ET212" s="695">
        <f t="shared" si="46"/>
        <v>0</v>
      </c>
      <c r="EU212" s="695">
        <f t="shared" si="46"/>
        <v>0</v>
      </c>
      <c r="EV212" s="695">
        <f t="shared" si="46"/>
        <v>0</v>
      </c>
      <c r="EW212" s="695">
        <f t="shared" si="46"/>
        <v>0</v>
      </c>
      <c r="EX212" s="695">
        <f t="shared" si="46"/>
        <v>0</v>
      </c>
      <c r="EY212" s="695">
        <f t="shared" si="18"/>
        <v>0</v>
      </c>
      <c r="EZ212" s="510"/>
    </row>
    <row r="213" spans="1:156" x14ac:dyDescent="0.25">
      <c r="A213">
        <v>6</v>
      </c>
      <c r="B213" s="74" t="str">
        <f t="shared" si="9"/>
        <v>E02</v>
      </c>
      <c r="C213" s="175" t="str">
        <f t="shared" si="10"/>
        <v>OK</v>
      </c>
      <c r="D213" s="695">
        <f t="shared" ref="D213:AI213" si="47">D10</f>
        <v>0</v>
      </c>
      <c r="E213" s="695">
        <f t="shared" si="47"/>
        <v>0</v>
      </c>
      <c r="F213" s="695">
        <f t="shared" si="47"/>
        <v>0</v>
      </c>
      <c r="G213" s="695">
        <f t="shared" si="47"/>
        <v>0</v>
      </c>
      <c r="H213" s="695">
        <f t="shared" si="47"/>
        <v>0</v>
      </c>
      <c r="I213" s="695">
        <f t="shared" si="47"/>
        <v>0</v>
      </c>
      <c r="J213" s="695">
        <f t="shared" si="47"/>
        <v>0</v>
      </c>
      <c r="K213" s="695">
        <f t="shared" si="47"/>
        <v>0</v>
      </c>
      <c r="L213" s="695">
        <f t="shared" si="47"/>
        <v>802.25</v>
      </c>
      <c r="M213" s="695">
        <f t="shared" si="47"/>
        <v>0</v>
      </c>
      <c r="N213" s="695">
        <f t="shared" si="47"/>
        <v>0</v>
      </c>
      <c r="O213" s="695">
        <f t="shared" si="47"/>
        <v>0</v>
      </c>
      <c r="P213" s="695">
        <f t="shared" si="47"/>
        <v>0</v>
      </c>
      <c r="Q213" s="695">
        <f t="shared" si="47"/>
        <v>0</v>
      </c>
      <c r="R213" s="695">
        <f t="shared" si="47"/>
        <v>0</v>
      </c>
      <c r="S213" s="695">
        <f t="shared" si="47"/>
        <v>0</v>
      </c>
      <c r="T213" s="695">
        <f t="shared" si="47"/>
        <v>0</v>
      </c>
      <c r="U213" s="695">
        <f t="shared" si="47"/>
        <v>0</v>
      </c>
      <c r="V213" s="695">
        <f t="shared" si="47"/>
        <v>0</v>
      </c>
      <c r="W213" s="695">
        <f t="shared" si="47"/>
        <v>0</v>
      </c>
      <c r="X213" s="695">
        <f t="shared" si="47"/>
        <v>0</v>
      </c>
      <c r="Y213" s="695">
        <f t="shared" si="47"/>
        <v>0</v>
      </c>
      <c r="Z213" s="695">
        <f t="shared" si="47"/>
        <v>0</v>
      </c>
      <c r="AA213" s="695">
        <f t="shared" si="47"/>
        <v>0</v>
      </c>
      <c r="AB213" s="695">
        <f t="shared" si="47"/>
        <v>0</v>
      </c>
      <c r="AC213" s="695">
        <f t="shared" si="47"/>
        <v>0</v>
      </c>
      <c r="AD213" s="695">
        <f t="shared" si="47"/>
        <v>0</v>
      </c>
      <c r="AE213" s="695">
        <f t="shared" si="47"/>
        <v>0</v>
      </c>
      <c r="AF213" s="695">
        <f t="shared" si="47"/>
        <v>0</v>
      </c>
      <c r="AG213" s="695">
        <f t="shared" si="47"/>
        <v>3077.26</v>
      </c>
      <c r="AH213" s="695">
        <f t="shared" si="47"/>
        <v>0</v>
      </c>
      <c r="AI213" s="695">
        <f t="shared" si="47"/>
        <v>0</v>
      </c>
      <c r="AJ213" s="695">
        <f t="shared" ref="AJ213:BM213" si="48">AJ10</f>
        <v>0</v>
      </c>
      <c r="AK213" s="695">
        <f t="shared" si="48"/>
        <v>0</v>
      </c>
      <c r="AL213" s="695">
        <f t="shared" si="48"/>
        <v>0</v>
      </c>
      <c r="AM213" s="695">
        <f t="shared" si="48"/>
        <v>0</v>
      </c>
      <c r="AN213" s="695">
        <f t="shared" si="48"/>
        <v>0</v>
      </c>
      <c r="AO213" s="695">
        <f t="shared" si="48"/>
        <v>0</v>
      </c>
      <c r="AP213" s="695">
        <f t="shared" si="48"/>
        <v>0</v>
      </c>
      <c r="AQ213" s="695">
        <f t="shared" si="48"/>
        <v>0</v>
      </c>
      <c r="AR213" s="695">
        <f t="shared" si="48"/>
        <v>0</v>
      </c>
      <c r="AS213" s="695">
        <f t="shared" si="48"/>
        <v>0</v>
      </c>
      <c r="AT213" s="695">
        <f t="shared" si="48"/>
        <v>10655.63</v>
      </c>
      <c r="AU213" s="695">
        <f t="shared" si="48"/>
        <v>12615.37</v>
      </c>
      <c r="AV213" s="695">
        <f t="shared" si="48"/>
        <v>0</v>
      </c>
      <c r="AW213" s="695">
        <f t="shared" si="48"/>
        <v>0</v>
      </c>
      <c r="AX213" s="695">
        <f t="shared" si="48"/>
        <v>0</v>
      </c>
      <c r="AY213" s="695">
        <f t="shared" si="48"/>
        <v>0</v>
      </c>
      <c r="AZ213" s="695">
        <f t="shared" si="48"/>
        <v>0</v>
      </c>
      <c r="BA213" s="695">
        <f t="shared" si="48"/>
        <v>0</v>
      </c>
      <c r="BB213" s="695">
        <f t="shared" si="48"/>
        <v>0</v>
      </c>
      <c r="BC213" s="695">
        <f t="shared" si="48"/>
        <v>931.15</v>
      </c>
      <c r="BD213" s="695">
        <f t="shared" si="48"/>
        <v>0</v>
      </c>
      <c r="BE213" s="695">
        <f t="shared" si="48"/>
        <v>0</v>
      </c>
      <c r="BF213" s="695">
        <f t="shared" si="48"/>
        <v>0</v>
      </c>
      <c r="BG213" s="695">
        <f t="shared" si="48"/>
        <v>0</v>
      </c>
      <c r="BH213" s="695">
        <f t="shared" si="48"/>
        <v>0</v>
      </c>
      <c r="BI213" s="695">
        <f t="shared" si="48"/>
        <v>0</v>
      </c>
      <c r="BJ213" s="695">
        <f t="shared" si="48"/>
        <v>0</v>
      </c>
      <c r="BK213" s="695">
        <f t="shared" si="48"/>
        <v>0</v>
      </c>
      <c r="BL213" s="695">
        <f t="shared" si="48"/>
        <v>0</v>
      </c>
      <c r="BM213" s="695">
        <f t="shared" si="48"/>
        <v>0</v>
      </c>
      <c r="BN213" s="695">
        <f t="shared" ref="BN213:CM213" si="49">BN10</f>
        <v>0</v>
      </c>
      <c r="BO213" s="695">
        <f t="shared" si="49"/>
        <v>0</v>
      </c>
      <c r="BP213" s="695">
        <f t="shared" si="49"/>
        <v>575.21</v>
      </c>
      <c r="BQ213" s="695">
        <f t="shared" si="49"/>
        <v>0</v>
      </c>
      <c r="BR213" s="695">
        <f t="shared" si="49"/>
        <v>0</v>
      </c>
      <c r="BS213" s="695">
        <f t="shared" si="49"/>
        <v>0</v>
      </c>
      <c r="BT213" s="695">
        <f t="shared" si="49"/>
        <v>0</v>
      </c>
      <c r="BU213" s="695">
        <f t="shared" si="49"/>
        <v>0</v>
      </c>
      <c r="BV213" s="695">
        <f t="shared" si="49"/>
        <v>0</v>
      </c>
      <c r="BW213" s="695">
        <f t="shared" si="49"/>
        <v>0</v>
      </c>
      <c r="BX213" s="695">
        <f t="shared" si="49"/>
        <v>5521</v>
      </c>
      <c r="BY213" s="695">
        <f t="shared" si="49"/>
        <v>0</v>
      </c>
      <c r="BZ213" s="695">
        <f t="shared" si="49"/>
        <v>0</v>
      </c>
      <c r="CA213" s="695">
        <f t="shared" si="49"/>
        <v>0</v>
      </c>
      <c r="CB213" s="695">
        <f t="shared" si="49"/>
        <v>0</v>
      </c>
      <c r="CC213" s="695">
        <f t="shared" si="49"/>
        <v>0</v>
      </c>
      <c r="CD213" s="695">
        <f t="shared" si="49"/>
        <v>0</v>
      </c>
      <c r="CE213" s="695">
        <f t="shared" si="49"/>
        <v>0</v>
      </c>
      <c r="CF213" s="695">
        <f t="shared" si="49"/>
        <v>0</v>
      </c>
      <c r="CG213" s="695">
        <f t="shared" si="49"/>
        <v>0</v>
      </c>
      <c r="CH213" s="695">
        <f t="shared" si="49"/>
        <v>0</v>
      </c>
      <c r="CI213" s="695">
        <f t="shared" si="49"/>
        <v>2966.91</v>
      </c>
      <c r="CJ213" s="695">
        <f t="shared" si="49"/>
        <v>0</v>
      </c>
      <c r="CK213" s="695">
        <f t="shared" si="49"/>
        <v>0</v>
      </c>
      <c r="CL213" s="695">
        <f t="shared" si="49"/>
        <v>0</v>
      </c>
      <c r="CM213" s="695">
        <f t="shared" si="49"/>
        <v>0</v>
      </c>
      <c r="CN213" s="695">
        <f t="shared" ref="CN213:DS213" si="50">CN10</f>
        <v>1</v>
      </c>
      <c r="CO213" s="695">
        <f t="shared" si="50"/>
        <v>0</v>
      </c>
      <c r="CP213" s="695">
        <f t="shared" si="50"/>
        <v>13801</v>
      </c>
      <c r="CQ213" s="695">
        <f t="shared" si="50"/>
        <v>0</v>
      </c>
      <c r="CR213" s="695">
        <f t="shared" si="50"/>
        <v>0</v>
      </c>
      <c r="CS213" s="695">
        <f t="shared" si="50"/>
        <v>0</v>
      </c>
      <c r="CT213" s="695">
        <f t="shared" si="50"/>
        <v>0</v>
      </c>
      <c r="CU213" s="695">
        <f t="shared" si="50"/>
        <v>0</v>
      </c>
      <c r="CV213" s="695">
        <f t="shared" si="50"/>
        <v>0</v>
      </c>
      <c r="CW213" s="695">
        <f t="shared" si="50"/>
        <v>0</v>
      </c>
      <c r="CX213" s="695">
        <f t="shared" si="50"/>
        <v>0</v>
      </c>
      <c r="CY213" s="695">
        <f t="shared" si="50"/>
        <v>0</v>
      </c>
      <c r="CZ213" s="695">
        <f t="shared" si="50"/>
        <v>0</v>
      </c>
      <c r="DA213" s="695">
        <f t="shared" si="50"/>
        <v>0</v>
      </c>
      <c r="DB213" s="695">
        <f t="shared" si="50"/>
        <v>0</v>
      </c>
      <c r="DC213" s="695">
        <f t="shared" si="50"/>
        <v>6193.92</v>
      </c>
      <c r="DD213" s="695">
        <f t="shared" si="50"/>
        <v>0</v>
      </c>
      <c r="DE213" s="695">
        <f t="shared" si="50"/>
        <v>0</v>
      </c>
      <c r="DF213" s="695">
        <f t="shared" si="50"/>
        <v>0</v>
      </c>
      <c r="DG213" s="695">
        <f t="shared" si="50"/>
        <v>0</v>
      </c>
      <c r="DH213" s="695">
        <f t="shared" si="50"/>
        <v>0</v>
      </c>
      <c r="DI213" s="695">
        <f t="shared" si="50"/>
        <v>0</v>
      </c>
      <c r="DJ213" s="695">
        <f t="shared" si="50"/>
        <v>0</v>
      </c>
      <c r="DK213" s="695">
        <f t="shared" si="50"/>
        <v>1</v>
      </c>
      <c r="DL213" s="695">
        <f t="shared" si="50"/>
        <v>0</v>
      </c>
      <c r="DM213" s="695">
        <f t="shared" si="50"/>
        <v>0</v>
      </c>
      <c r="DN213" s="695">
        <f t="shared" si="50"/>
        <v>0</v>
      </c>
      <c r="DO213" s="695">
        <f t="shared" si="50"/>
        <v>0</v>
      </c>
      <c r="DP213" s="695">
        <f t="shared" si="50"/>
        <v>35941.129999999997</v>
      </c>
      <c r="DQ213" s="695">
        <f t="shared" si="50"/>
        <v>0</v>
      </c>
      <c r="DR213" s="695">
        <f t="shared" si="50"/>
        <v>0</v>
      </c>
      <c r="DS213" s="695">
        <f t="shared" si="50"/>
        <v>0</v>
      </c>
      <c r="DT213" s="695">
        <f t="shared" ref="DT213:EQ213" si="51">DT10</f>
        <v>0</v>
      </c>
      <c r="DU213" s="695">
        <f t="shared" si="51"/>
        <v>6451.36</v>
      </c>
      <c r="DV213" s="695">
        <f t="shared" si="51"/>
        <v>34266.85</v>
      </c>
      <c r="DW213" s="695">
        <f t="shared" si="51"/>
        <v>21452.95</v>
      </c>
      <c r="DX213" s="695">
        <f t="shared" si="51"/>
        <v>214859.62</v>
      </c>
      <c r="DY213" s="695">
        <f t="shared" si="51"/>
        <v>0</v>
      </c>
      <c r="DZ213" s="695">
        <f t="shared" si="51"/>
        <v>0</v>
      </c>
      <c r="EA213" s="695">
        <f t="shared" si="51"/>
        <v>0</v>
      </c>
      <c r="EB213" s="695">
        <f t="shared" si="51"/>
        <v>0</v>
      </c>
      <c r="EC213" s="695">
        <f t="shared" si="51"/>
        <v>0</v>
      </c>
      <c r="ED213" s="695">
        <f t="shared" si="51"/>
        <v>906.92</v>
      </c>
      <c r="EE213" s="695">
        <f t="shared" si="51"/>
        <v>1246.97</v>
      </c>
      <c r="EF213" s="695">
        <f t="shared" si="51"/>
        <v>0</v>
      </c>
      <c r="EG213" s="695">
        <f t="shared" si="51"/>
        <v>0</v>
      </c>
      <c r="EH213" s="695">
        <f t="shared" si="51"/>
        <v>0</v>
      </c>
      <c r="EI213" s="695">
        <f t="shared" si="51"/>
        <v>0</v>
      </c>
      <c r="EJ213" s="695">
        <f t="shared" si="51"/>
        <v>0</v>
      </c>
      <c r="EK213" s="695">
        <f t="shared" si="51"/>
        <v>0</v>
      </c>
      <c r="EL213" s="695">
        <f t="shared" si="51"/>
        <v>0</v>
      </c>
      <c r="EM213" s="695">
        <f t="shared" si="51"/>
        <v>0</v>
      </c>
      <c r="EN213" s="695">
        <f t="shared" ref="EN213" si="52">EN10</f>
        <v>0</v>
      </c>
      <c r="EO213" s="695">
        <f t="shared" si="51"/>
        <v>0</v>
      </c>
      <c r="EP213" s="695">
        <f t="shared" si="51"/>
        <v>0</v>
      </c>
      <c r="EQ213" s="695">
        <f t="shared" si="51"/>
        <v>0</v>
      </c>
      <c r="ER213" s="695">
        <f t="shared" ref="ER213:EX213" si="53">ER10</f>
        <v>0</v>
      </c>
      <c r="ES213" s="695">
        <f t="shared" si="53"/>
        <v>0</v>
      </c>
      <c r="ET213" s="695">
        <f t="shared" si="53"/>
        <v>0</v>
      </c>
      <c r="EU213" s="695">
        <f t="shared" si="53"/>
        <v>0</v>
      </c>
      <c r="EV213" s="695">
        <f t="shared" si="53"/>
        <v>0</v>
      </c>
      <c r="EW213" s="695">
        <f t="shared" si="53"/>
        <v>0</v>
      </c>
      <c r="EX213" s="695">
        <f t="shared" si="53"/>
        <v>0</v>
      </c>
      <c r="EY213" s="695">
        <f t="shared" si="18"/>
        <v>0</v>
      </c>
      <c r="EZ213" s="510"/>
    </row>
    <row r="214" spans="1:156" x14ac:dyDescent="0.25">
      <c r="A214">
        <v>7</v>
      </c>
      <c r="B214" s="74" t="str">
        <f t="shared" si="9"/>
        <v>E01</v>
      </c>
      <c r="C214" s="175" t="str">
        <f t="shared" si="10"/>
        <v>OK</v>
      </c>
      <c r="D214" s="695">
        <f t="shared" ref="D214:AI214" si="54">D11</f>
        <v>15207.03</v>
      </c>
      <c r="E214" s="695">
        <f t="shared" si="54"/>
        <v>9991.18</v>
      </c>
      <c r="F214" s="695">
        <f t="shared" si="54"/>
        <v>22964.05</v>
      </c>
      <c r="G214" s="695">
        <f t="shared" si="54"/>
        <v>28471.66</v>
      </c>
      <c r="H214" s="695">
        <f t="shared" si="54"/>
        <v>24094.959999999999</v>
      </c>
      <c r="I214" s="695">
        <f t="shared" si="54"/>
        <v>64098.22</v>
      </c>
      <c r="J214" s="695">
        <f t="shared" si="54"/>
        <v>64484.74</v>
      </c>
      <c r="K214" s="695">
        <f t="shared" si="54"/>
        <v>53474.52</v>
      </c>
      <c r="L214" s="695">
        <f t="shared" si="54"/>
        <v>50289.55</v>
      </c>
      <c r="M214" s="695">
        <f t="shared" si="54"/>
        <v>78968.289999999994</v>
      </c>
      <c r="N214" s="695">
        <f t="shared" si="54"/>
        <v>47216.14</v>
      </c>
      <c r="O214" s="695">
        <f t="shared" si="54"/>
        <v>95096.69</v>
      </c>
      <c r="P214" s="695">
        <f t="shared" si="54"/>
        <v>75544.88</v>
      </c>
      <c r="Q214" s="695">
        <f t="shared" si="54"/>
        <v>77264.160000000003</v>
      </c>
      <c r="R214" s="695">
        <f t="shared" si="54"/>
        <v>76281.94</v>
      </c>
      <c r="S214" s="695">
        <f t="shared" si="54"/>
        <v>71796.55</v>
      </c>
      <c r="T214" s="695">
        <f t="shared" si="54"/>
        <v>55732.6</v>
      </c>
      <c r="U214" s="695">
        <f t="shared" si="54"/>
        <v>106238.79</v>
      </c>
      <c r="V214" s="695">
        <f t="shared" si="54"/>
        <v>68872.679999999993</v>
      </c>
      <c r="W214" s="695">
        <f t="shared" si="54"/>
        <v>79452.61</v>
      </c>
      <c r="X214" s="695">
        <f t="shared" si="54"/>
        <v>30730.36</v>
      </c>
      <c r="Y214" s="695">
        <f t="shared" si="54"/>
        <v>41937.72</v>
      </c>
      <c r="Z214" s="695">
        <f t="shared" si="54"/>
        <v>3.16</v>
      </c>
      <c r="AA214" s="695">
        <f t="shared" si="54"/>
        <v>62774.92</v>
      </c>
      <c r="AB214" s="695">
        <f t="shared" si="54"/>
        <v>57819.85</v>
      </c>
      <c r="AC214" s="695">
        <f t="shared" si="54"/>
        <v>111425.17</v>
      </c>
      <c r="AD214" s="695">
        <f t="shared" si="54"/>
        <v>97294.720000000001</v>
      </c>
      <c r="AE214" s="695">
        <f t="shared" si="54"/>
        <v>70494.820000000007</v>
      </c>
      <c r="AF214" s="695">
        <f t="shared" si="54"/>
        <v>102889.91</v>
      </c>
      <c r="AG214" s="695">
        <f t="shared" si="54"/>
        <v>88947.35</v>
      </c>
      <c r="AH214" s="695">
        <f t="shared" si="54"/>
        <v>89338.73</v>
      </c>
      <c r="AI214" s="695">
        <f t="shared" si="54"/>
        <v>169151.65</v>
      </c>
      <c r="AJ214" s="695">
        <f t="shared" ref="AJ214:BM214" si="55">AJ11</f>
        <v>59965.760000000002</v>
      </c>
      <c r="AK214" s="695">
        <f t="shared" si="55"/>
        <v>75133.929999999993</v>
      </c>
      <c r="AL214" s="695">
        <f t="shared" si="55"/>
        <v>77603.48</v>
      </c>
      <c r="AM214" s="695">
        <f t="shared" si="55"/>
        <v>103210.21</v>
      </c>
      <c r="AN214" s="695">
        <f t="shared" si="55"/>
        <v>75111.7</v>
      </c>
      <c r="AO214" s="695">
        <f t="shared" si="55"/>
        <v>49077.06</v>
      </c>
      <c r="AP214" s="695">
        <f t="shared" si="55"/>
        <v>39437.99</v>
      </c>
      <c r="AQ214" s="695">
        <f t="shared" si="55"/>
        <v>171844.53</v>
      </c>
      <c r="AR214" s="695">
        <f t="shared" si="55"/>
        <v>50184.81</v>
      </c>
      <c r="AS214" s="695">
        <f t="shared" si="55"/>
        <v>115822.23</v>
      </c>
      <c r="AT214" s="695">
        <f t="shared" si="55"/>
        <v>106185.65</v>
      </c>
      <c r="AU214" s="695">
        <f t="shared" si="55"/>
        <v>112167.25</v>
      </c>
      <c r="AV214" s="695">
        <f t="shared" si="55"/>
        <v>79546.25</v>
      </c>
      <c r="AW214" s="695">
        <f t="shared" si="55"/>
        <v>72393.56</v>
      </c>
      <c r="AX214" s="695">
        <f t="shared" si="55"/>
        <v>87439.02</v>
      </c>
      <c r="AY214" s="695">
        <f t="shared" si="55"/>
        <v>119487.84</v>
      </c>
      <c r="AZ214" s="695">
        <f t="shared" si="55"/>
        <v>122163.67</v>
      </c>
      <c r="BA214" s="695">
        <f t="shared" si="55"/>
        <v>66502.880000000005</v>
      </c>
      <c r="BB214" s="695">
        <f t="shared" si="55"/>
        <v>100361.76</v>
      </c>
      <c r="BC214" s="695">
        <f t="shared" si="55"/>
        <v>91244.91</v>
      </c>
      <c r="BD214" s="695">
        <f t="shared" si="55"/>
        <v>64397.279999999999</v>
      </c>
      <c r="BE214" s="695">
        <f t="shared" si="55"/>
        <v>89163.67</v>
      </c>
      <c r="BF214" s="695">
        <f t="shared" si="55"/>
        <v>141378.06</v>
      </c>
      <c r="BG214" s="695">
        <f t="shared" si="55"/>
        <v>87659.68</v>
      </c>
      <c r="BH214" s="695">
        <f t="shared" si="55"/>
        <v>43458.49</v>
      </c>
      <c r="BI214" s="695">
        <f t="shared" si="55"/>
        <v>104454.67</v>
      </c>
      <c r="BJ214" s="695">
        <f t="shared" si="55"/>
        <v>87464.24</v>
      </c>
      <c r="BK214" s="695">
        <f t="shared" si="55"/>
        <v>74916.17</v>
      </c>
      <c r="BL214" s="695">
        <f t="shared" si="55"/>
        <v>90529.58</v>
      </c>
      <c r="BM214" s="695">
        <f t="shared" si="55"/>
        <v>80839.92</v>
      </c>
      <c r="BN214" s="695">
        <f t="shared" ref="BN214:CM214" si="56">BN11</f>
        <v>50979.18</v>
      </c>
      <c r="BO214" s="695">
        <f t="shared" si="56"/>
        <v>127814.03</v>
      </c>
      <c r="BP214" s="695">
        <f t="shared" si="56"/>
        <v>67118.59</v>
      </c>
      <c r="BQ214" s="695">
        <f t="shared" si="56"/>
        <v>87672.05</v>
      </c>
      <c r="BR214" s="695">
        <f t="shared" si="56"/>
        <v>82430.009999999995</v>
      </c>
      <c r="BS214" s="695">
        <f t="shared" si="56"/>
        <v>78089.7</v>
      </c>
      <c r="BT214" s="695">
        <f t="shared" si="56"/>
        <v>110372.33</v>
      </c>
      <c r="BU214" s="695">
        <f t="shared" si="56"/>
        <v>84234.3</v>
      </c>
      <c r="BV214" s="695">
        <f t="shared" si="56"/>
        <v>99855.06</v>
      </c>
      <c r="BW214" s="695">
        <f t="shared" si="56"/>
        <v>76649.119999999995</v>
      </c>
      <c r="BX214" s="695">
        <f t="shared" si="56"/>
        <v>135262.03</v>
      </c>
      <c r="BY214" s="695">
        <f t="shared" si="56"/>
        <v>62745.27</v>
      </c>
      <c r="BZ214" s="695">
        <f t="shared" si="56"/>
        <v>94985.78</v>
      </c>
      <c r="CA214" s="695">
        <f t="shared" si="56"/>
        <v>100859.87</v>
      </c>
      <c r="CB214" s="695">
        <f t="shared" si="56"/>
        <v>66725.440000000002</v>
      </c>
      <c r="CC214" s="695">
        <f t="shared" si="56"/>
        <v>47447.49</v>
      </c>
      <c r="CD214" s="695">
        <f t="shared" si="56"/>
        <v>99557.96</v>
      </c>
      <c r="CE214" s="695">
        <f t="shared" si="56"/>
        <v>113322.56</v>
      </c>
      <c r="CF214" s="695">
        <f t="shared" si="56"/>
        <v>72962.39</v>
      </c>
      <c r="CG214" s="695">
        <f t="shared" si="56"/>
        <v>48273.8</v>
      </c>
      <c r="CH214" s="695">
        <f t="shared" si="56"/>
        <v>118612.93</v>
      </c>
      <c r="CI214" s="695">
        <f t="shared" si="56"/>
        <v>160595.85999999999</v>
      </c>
      <c r="CJ214" s="695">
        <f t="shared" si="56"/>
        <v>77128.259999999995</v>
      </c>
      <c r="CK214" s="695">
        <f t="shared" si="56"/>
        <v>90780.92</v>
      </c>
      <c r="CL214" s="695">
        <f t="shared" si="56"/>
        <v>48787.26</v>
      </c>
      <c r="CM214" s="695">
        <f t="shared" si="56"/>
        <v>59713.87</v>
      </c>
      <c r="CN214" s="695">
        <f t="shared" ref="CN214:DS214" si="57">CN11</f>
        <v>81687.62</v>
      </c>
      <c r="CO214" s="695">
        <f t="shared" si="57"/>
        <v>52751.519999999997</v>
      </c>
      <c r="CP214" s="695">
        <f t="shared" si="57"/>
        <v>88821.84</v>
      </c>
      <c r="CQ214" s="695">
        <f t="shared" si="57"/>
        <v>74821.31</v>
      </c>
      <c r="CR214" s="695">
        <f t="shared" si="57"/>
        <v>44032.63</v>
      </c>
      <c r="CS214" s="695">
        <f t="shared" si="57"/>
        <v>92361.39</v>
      </c>
      <c r="CT214" s="695">
        <f t="shared" si="57"/>
        <v>51237.57</v>
      </c>
      <c r="CU214" s="695">
        <f t="shared" si="57"/>
        <v>58142.83</v>
      </c>
      <c r="CV214" s="695">
        <f t="shared" si="57"/>
        <v>81505.05</v>
      </c>
      <c r="CW214" s="695">
        <f t="shared" si="57"/>
        <v>60005.17</v>
      </c>
      <c r="CX214" s="695">
        <f t="shared" si="57"/>
        <v>53618.63</v>
      </c>
      <c r="CY214" s="695">
        <f t="shared" si="57"/>
        <v>0</v>
      </c>
      <c r="CZ214" s="695">
        <f t="shared" si="57"/>
        <v>111460.91</v>
      </c>
      <c r="DA214" s="695">
        <f t="shared" si="57"/>
        <v>138378.93</v>
      </c>
      <c r="DB214" s="695">
        <f t="shared" si="57"/>
        <v>45401.61</v>
      </c>
      <c r="DC214" s="695">
        <f t="shared" si="57"/>
        <v>88978.31</v>
      </c>
      <c r="DD214" s="695">
        <f t="shared" si="57"/>
        <v>97362.7</v>
      </c>
      <c r="DE214" s="695">
        <f t="shared" si="57"/>
        <v>41896.620000000003</v>
      </c>
      <c r="DF214" s="695">
        <f t="shared" si="57"/>
        <v>45410.63</v>
      </c>
      <c r="DG214" s="695">
        <f t="shared" si="57"/>
        <v>48375.81</v>
      </c>
      <c r="DH214" s="695">
        <f t="shared" si="57"/>
        <v>49564.03</v>
      </c>
      <c r="DI214" s="695">
        <f t="shared" si="57"/>
        <v>113976.3</v>
      </c>
      <c r="DJ214" s="695">
        <f t="shared" si="57"/>
        <v>81970.039999999994</v>
      </c>
      <c r="DK214" s="695">
        <f t="shared" si="57"/>
        <v>48589.45</v>
      </c>
      <c r="DL214" s="695">
        <f t="shared" si="57"/>
        <v>53546.62</v>
      </c>
      <c r="DM214" s="695">
        <f t="shared" si="57"/>
        <v>53946.720000000001</v>
      </c>
      <c r="DN214" s="695">
        <f t="shared" si="57"/>
        <v>0</v>
      </c>
      <c r="DO214" s="695">
        <f t="shared" si="57"/>
        <v>546504.19999999995</v>
      </c>
      <c r="DP214" s="695">
        <f t="shared" si="57"/>
        <v>386518.75</v>
      </c>
      <c r="DQ214" s="695">
        <f t="shared" si="57"/>
        <v>339406.34</v>
      </c>
      <c r="DR214" s="695">
        <f t="shared" si="57"/>
        <v>0</v>
      </c>
      <c r="DS214" s="695">
        <f t="shared" si="57"/>
        <v>329332.52</v>
      </c>
      <c r="DT214" s="695">
        <f t="shared" ref="DT214:EQ214" si="58">DT11</f>
        <v>356107.51</v>
      </c>
      <c r="DU214" s="695">
        <f t="shared" si="58"/>
        <v>383885.52</v>
      </c>
      <c r="DV214" s="695">
        <f t="shared" si="58"/>
        <v>423180.78</v>
      </c>
      <c r="DW214" s="695">
        <f t="shared" si="58"/>
        <v>452365.68</v>
      </c>
      <c r="DX214" s="695">
        <f t="shared" si="58"/>
        <v>297654.34000000003</v>
      </c>
      <c r="DY214" s="695">
        <f t="shared" si="58"/>
        <v>351764.33</v>
      </c>
      <c r="DZ214" s="695">
        <f t="shared" si="58"/>
        <v>53911.47</v>
      </c>
      <c r="EA214" s="695">
        <f t="shared" si="58"/>
        <v>352485.34</v>
      </c>
      <c r="EB214" s="695">
        <f t="shared" si="58"/>
        <v>0</v>
      </c>
      <c r="EC214" s="695">
        <f t="shared" si="58"/>
        <v>0</v>
      </c>
      <c r="ED214" s="695">
        <f t="shared" si="58"/>
        <v>258108.23</v>
      </c>
      <c r="EE214" s="695">
        <f t="shared" si="58"/>
        <v>122987.85</v>
      </c>
      <c r="EF214" s="695">
        <f t="shared" si="58"/>
        <v>40512.25</v>
      </c>
      <c r="EG214" s="695">
        <f t="shared" si="58"/>
        <v>46231.6</v>
      </c>
      <c r="EH214" s="695">
        <f t="shared" si="58"/>
        <v>50738.15</v>
      </c>
      <c r="EI214" s="695">
        <f t="shared" si="58"/>
        <v>61449.04</v>
      </c>
      <c r="EJ214" s="695">
        <f t="shared" si="58"/>
        <v>0</v>
      </c>
      <c r="EK214" s="695">
        <f t="shared" si="58"/>
        <v>0</v>
      </c>
      <c r="EL214" s="695">
        <f t="shared" si="58"/>
        <v>176302.81</v>
      </c>
      <c r="EM214" s="695">
        <f t="shared" si="58"/>
        <v>89380.42</v>
      </c>
      <c r="EN214" s="695">
        <f t="shared" ref="EN214" si="59">EN11</f>
        <v>0</v>
      </c>
      <c r="EO214" s="695">
        <f t="shared" si="58"/>
        <v>0</v>
      </c>
      <c r="EP214" s="695">
        <f t="shared" si="58"/>
        <v>134175.07999999999</v>
      </c>
      <c r="EQ214" s="695">
        <f t="shared" si="58"/>
        <v>0</v>
      </c>
      <c r="ER214" s="695">
        <f t="shared" ref="ER214:EX214" si="60">ER11</f>
        <v>0</v>
      </c>
      <c r="ES214" s="695">
        <f t="shared" si="60"/>
        <v>0</v>
      </c>
      <c r="ET214" s="695">
        <f t="shared" si="60"/>
        <v>105054.89</v>
      </c>
      <c r="EU214" s="695">
        <f t="shared" si="60"/>
        <v>113516.39</v>
      </c>
      <c r="EV214" s="695">
        <f t="shared" si="60"/>
        <v>114670.04</v>
      </c>
      <c r="EW214" s="695">
        <f t="shared" si="60"/>
        <v>113866.35</v>
      </c>
      <c r="EX214" s="695">
        <f t="shared" si="60"/>
        <v>133200.04</v>
      </c>
      <c r="EY214" s="695">
        <f t="shared" si="18"/>
        <v>0</v>
      </c>
      <c r="EZ214" s="510"/>
    </row>
    <row r="215" spans="1:156" x14ac:dyDescent="0.25">
      <c r="A215">
        <v>8</v>
      </c>
      <c r="B215" s="74" t="str">
        <f t="shared" si="9"/>
        <v>E01</v>
      </c>
      <c r="C215" s="175" t="str">
        <f t="shared" si="10"/>
        <v>OK</v>
      </c>
      <c r="D215" s="695">
        <f t="shared" ref="D215:AI215" si="61">D12</f>
        <v>33418.230000000003</v>
      </c>
      <c r="E215" s="695">
        <f t="shared" si="61"/>
        <v>22959.69</v>
      </c>
      <c r="F215" s="695">
        <f t="shared" si="61"/>
        <v>47572.12</v>
      </c>
      <c r="G215" s="695">
        <f t="shared" si="61"/>
        <v>44342.57</v>
      </c>
      <c r="H215" s="695">
        <f t="shared" si="61"/>
        <v>50107.16</v>
      </c>
      <c r="I215" s="695">
        <f t="shared" si="61"/>
        <v>137283.72</v>
      </c>
      <c r="J215" s="695">
        <f t="shared" si="61"/>
        <v>114152.4</v>
      </c>
      <c r="K215" s="695">
        <f t="shared" si="61"/>
        <v>109974.23</v>
      </c>
      <c r="L215" s="695">
        <f t="shared" si="61"/>
        <v>104215.99</v>
      </c>
      <c r="M215" s="695">
        <f t="shared" si="61"/>
        <v>171428.47</v>
      </c>
      <c r="N215" s="695">
        <f t="shared" si="61"/>
        <v>101586.05</v>
      </c>
      <c r="O215" s="695">
        <f t="shared" si="61"/>
        <v>201299.1</v>
      </c>
      <c r="P215" s="695">
        <f t="shared" si="61"/>
        <v>160698.43</v>
      </c>
      <c r="Q215" s="695">
        <f t="shared" si="61"/>
        <v>162799.67999999999</v>
      </c>
      <c r="R215" s="695">
        <f t="shared" si="61"/>
        <v>138990.64000000001</v>
      </c>
      <c r="S215" s="695">
        <f t="shared" si="61"/>
        <v>151508.91</v>
      </c>
      <c r="T215" s="695">
        <f t="shared" si="61"/>
        <v>117224.21</v>
      </c>
      <c r="U215" s="695">
        <f t="shared" si="61"/>
        <v>223559.38</v>
      </c>
      <c r="V215" s="695">
        <f t="shared" si="61"/>
        <v>155738.63</v>
      </c>
      <c r="W215" s="695">
        <f t="shared" si="61"/>
        <v>171009.31</v>
      </c>
      <c r="X215" s="695">
        <f t="shared" si="61"/>
        <v>65754.87</v>
      </c>
      <c r="Y215" s="695">
        <f t="shared" si="61"/>
        <v>90452.11</v>
      </c>
      <c r="Z215" s="695">
        <f t="shared" si="61"/>
        <v>0</v>
      </c>
      <c r="AA215" s="695">
        <f t="shared" si="61"/>
        <v>128802.27</v>
      </c>
      <c r="AB215" s="695">
        <f t="shared" si="61"/>
        <v>122677.59</v>
      </c>
      <c r="AC215" s="695">
        <f t="shared" si="61"/>
        <v>226838.8</v>
      </c>
      <c r="AD215" s="695">
        <f t="shared" si="61"/>
        <v>199559.56</v>
      </c>
      <c r="AE215" s="695">
        <f t="shared" si="61"/>
        <v>147958.49</v>
      </c>
      <c r="AF215" s="695">
        <f t="shared" si="61"/>
        <v>215469.16</v>
      </c>
      <c r="AG215" s="695">
        <f t="shared" si="61"/>
        <v>187663.87</v>
      </c>
      <c r="AH215" s="695">
        <f t="shared" si="61"/>
        <v>171803.83</v>
      </c>
      <c r="AI215" s="695">
        <f t="shared" si="61"/>
        <v>332711.43</v>
      </c>
      <c r="AJ215" s="695">
        <f t="shared" ref="AJ215:BM215" si="62">AJ12</f>
        <v>128405.17</v>
      </c>
      <c r="AK215" s="695">
        <f t="shared" si="62"/>
        <v>155803.79</v>
      </c>
      <c r="AL215" s="695">
        <f t="shared" si="62"/>
        <v>164063.35999999999</v>
      </c>
      <c r="AM215" s="695">
        <f t="shared" si="62"/>
        <v>212935.4</v>
      </c>
      <c r="AN215" s="695">
        <f t="shared" si="62"/>
        <v>159379.76</v>
      </c>
      <c r="AO215" s="695">
        <f t="shared" si="62"/>
        <v>92887.13</v>
      </c>
      <c r="AP215" s="695">
        <f t="shared" si="62"/>
        <v>85453.77</v>
      </c>
      <c r="AQ215" s="695">
        <f t="shared" si="62"/>
        <v>362501.86</v>
      </c>
      <c r="AR215" s="695">
        <f t="shared" si="62"/>
        <v>107830.05</v>
      </c>
      <c r="AS215" s="695">
        <f t="shared" si="62"/>
        <v>244616.12</v>
      </c>
      <c r="AT215" s="695">
        <f t="shared" si="62"/>
        <v>224960.57</v>
      </c>
      <c r="AU215" s="695">
        <f t="shared" si="62"/>
        <v>240767.13</v>
      </c>
      <c r="AV215" s="695">
        <f t="shared" si="62"/>
        <v>163753.16</v>
      </c>
      <c r="AW215" s="695">
        <f t="shared" si="62"/>
        <v>158575.1</v>
      </c>
      <c r="AX215" s="695">
        <f t="shared" si="62"/>
        <v>192739.23</v>
      </c>
      <c r="AY215" s="695">
        <f t="shared" si="62"/>
        <v>249142.57</v>
      </c>
      <c r="AZ215" s="695">
        <f t="shared" si="62"/>
        <v>262813.86</v>
      </c>
      <c r="BA215" s="695">
        <f t="shared" si="62"/>
        <v>138875.06</v>
      </c>
      <c r="BB215" s="695">
        <f t="shared" si="62"/>
        <v>179057.29</v>
      </c>
      <c r="BC215" s="695">
        <f t="shared" si="62"/>
        <v>196415.97</v>
      </c>
      <c r="BD215" s="695">
        <f t="shared" si="62"/>
        <v>128280.39</v>
      </c>
      <c r="BE215" s="695">
        <f t="shared" si="62"/>
        <v>187213.21</v>
      </c>
      <c r="BF215" s="695">
        <f t="shared" si="62"/>
        <v>292961.06</v>
      </c>
      <c r="BG215" s="695">
        <f t="shared" si="62"/>
        <v>186965.68</v>
      </c>
      <c r="BH215" s="695">
        <f t="shared" si="62"/>
        <v>93651.66</v>
      </c>
      <c r="BI215" s="695">
        <f t="shared" si="62"/>
        <v>222205.38</v>
      </c>
      <c r="BJ215" s="695">
        <f t="shared" si="62"/>
        <v>183161.19</v>
      </c>
      <c r="BK215" s="695">
        <f t="shared" si="62"/>
        <v>156315.51</v>
      </c>
      <c r="BL215" s="695">
        <f t="shared" si="62"/>
        <v>181730.38</v>
      </c>
      <c r="BM215" s="695">
        <f t="shared" si="62"/>
        <v>166754.68</v>
      </c>
      <c r="BN215" s="695">
        <f t="shared" ref="BN215:CM215" si="63">BN12</f>
        <v>105394.88</v>
      </c>
      <c r="BO215" s="695">
        <f t="shared" si="63"/>
        <v>265929.99</v>
      </c>
      <c r="BP215" s="695">
        <f t="shared" si="63"/>
        <v>136142.29</v>
      </c>
      <c r="BQ215" s="695">
        <f t="shared" si="63"/>
        <v>181564.32</v>
      </c>
      <c r="BR215" s="695">
        <f t="shared" si="63"/>
        <v>180021.29</v>
      </c>
      <c r="BS215" s="695">
        <f t="shared" si="63"/>
        <v>165567.79999999999</v>
      </c>
      <c r="BT215" s="695">
        <f t="shared" si="63"/>
        <v>233772.87</v>
      </c>
      <c r="BU215" s="695">
        <f t="shared" si="63"/>
        <v>173467.21</v>
      </c>
      <c r="BV215" s="695">
        <f t="shared" si="63"/>
        <v>189949.51</v>
      </c>
      <c r="BW215" s="695">
        <f t="shared" si="63"/>
        <v>155069.25</v>
      </c>
      <c r="BX215" s="695">
        <f t="shared" si="63"/>
        <v>272583</v>
      </c>
      <c r="BY215" s="695">
        <f t="shared" si="63"/>
        <v>136405.23000000001</v>
      </c>
      <c r="BZ215" s="695">
        <f t="shared" si="63"/>
        <v>201848.63</v>
      </c>
      <c r="CA215" s="695">
        <f t="shared" si="63"/>
        <v>206530.12</v>
      </c>
      <c r="CB215" s="695">
        <f t="shared" si="63"/>
        <v>140854.15</v>
      </c>
      <c r="CC215" s="695">
        <f t="shared" si="63"/>
        <v>99019.02</v>
      </c>
      <c r="CD215" s="695">
        <f t="shared" si="63"/>
        <v>208819.87</v>
      </c>
      <c r="CE215" s="695">
        <f t="shared" si="63"/>
        <v>231253.85</v>
      </c>
      <c r="CF215" s="695">
        <f t="shared" si="63"/>
        <v>150199.57</v>
      </c>
      <c r="CG215" s="695">
        <f t="shared" si="63"/>
        <v>100414.56</v>
      </c>
      <c r="CH215" s="695">
        <f t="shared" si="63"/>
        <v>248196.83</v>
      </c>
      <c r="CI215" s="695">
        <f t="shared" si="63"/>
        <v>337639.1</v>
      </c>
      <c r="CJ215" s="695">
        <f t="shared" si="63"/>
        <v>164968.72</v>
      </c>
      <c r="CK215" s="695">
        <f t="shared" si="63"/>
        <v>190917.9</v>
      </c>
      <c r="CL215" s="695">
        <f t="shared" si="63"/>
        <v>104537.31</v>
      </c>
      <c r="CM215" s="695">
        <f t="shared" si="63"/>
        <v>124361.34</v>
      </c>
      <c r="CN215" s="695">
        <f t="shared" ref="CN215:DS215" si="64">CN12</f>
        <v>171870.79</v>
      </c>
      <c r="CO215" s="695">
        <f t="shared" si="64"/>
        <v>110772.12</v>
      </c>
      <c r="CP215" s="695">
        <f t="shared" si="64"/>
        <v>181199.04</v>
      </c>
      <c r="CQ215" s="695">
        <f t="shared" si="64"/>
        <v>162774.68</v>
      </c>
      <c r="CR215" s="695">
        <f t="shared" si="64"/>
        <v>96055.51</v>
      </c>
      <c r="CS215" s="695">
        <f t="shared" si="64"/>
        <v>192007.04000000001</v>
      </c>
      <c r="CT215" s="695">
        <f t="shared" si="64"/>
        <v>104994.11</v>
      </c>
      <c r="CU215" s="695">
        <f t="shared" si="64"/>
        <v>119657.13</v>
      </c>
      <c r="CV215" s="695">
        <f t="shared" si="64"/>
        <v>179103.45</v>
      </c>
      <c r="CW215" s="695">
        <f t="shared" si="64"/>
        <v>110570.57</v>
      </c>
      <c r="CX215" s="695">
        <f t="shared" si="64"/>
        <v>101411.03</v>
      </c>
      <c r="CY215" s="695">
        <f t="shared" si="64"/>
        <v>0</v>
      </c>
      <c r="CZ215" s="695">
        <f t="shared" si="64"/>
        <v>222672.65</v>
      </c>
      <c r="DA215" s="695">
        <f t="shared" si="64"/>
        <v>292913.37</v>
      </c>
      <c r="DB215" s="695">
        <f t="shared" si="64"/>
        <v>99152.639999999999</v>
      </c>
      <c r="DC215" s="695">
        <f t="shared" si="64"/>
        <v>186941.96</v>
      </c>
      <c r="DD215" s="695">
        <f t="shared" si="64"/>
        <v>204954.85</v>
      </c>
      <c r="DE215" s="695">
        <f t="shared" si="64"/>
        <v>88188.24</v>
      </c>
      <c r="DF215" s="695">
        <f t="shared" si="64"/>
        <v>92246.56</v>
      </c>
      <c r="DG215" s="695">
        <f t="shared" si="64"/>
        <v>97625.919999999998</v>
      </c>
      <c r="DH215" s="695">
        <f t="shared" si="64"/>
        <v>103762.49</v>
      </c>
      <c r="DI215" s="695">
        <f t="shared" si="64"/>
        <v>240280.49</v>
      </c>
      <c r="DJ215" s="695">
        <f t="shared" si="64"/>
        <v>172471.25</v>
      </c>
      <c r="DK215" s="695">
        <f t="shared" si="64"/>
        <v>100370.53</v>
      </c>
      <c r="DL215" s="695">
        <f t="shared" si="64"/>
        <v>104888.87</v>
      </c>
      <c r="DM215" s="695">
        <f t="shared" si="64"/>
        <v>104730.36</v>
      </c>
      <c r="DN215" s="695">
        <f t="shared" si="64"/>
        <v>0</v>
      </c>
      <c r="DO215" s="695">
        <f t="shared" si="64"/>
        <v>1101865.3700000001</v>
      </c>
      <c r="DP215" s="695">
        <f t="shared" si="64"/>
        <v>791675.1</v>
      </c>
      <c r="DQ215" s="695">
        <f t="shared" si="64"/>
        <v>652916.94999999995</v>
      </c>
      <c r="DR215" s="695">
        <f t="shared" si="64"/>
        <v>0</v>
      </c>
      <c r="DS215" s="695">
        <f t="shared" si="64"/>
        <v>687442.91</v>
      </c>
      <c r="DT215" s="695">
        <f t="shared" ref="DT215:EQ215" si="65">DT12</f>
        <v>729949.14</v>
      </c>
      <c r="DU215" s="695">
        <f t="shared" si="65"/>
        <v>795764.3</v>
      </c>
      <c r="DV215" s="695">
        <f t="shared" si="65"/>
        <v>880866.4</v>
      </c>
      <c r="DW215" s="695">
        <f t="shared" si="65"/>
        <v>902980.96</v>
      </c>
      <c r="DX215" s="695">
        <f t="shared" si="65"/>
        <v>690674.33</v>
      </c>
      <c r="DY215" s="695">
        <f t="shared" si="65"/>
        <v>780950.75</v>
      </c>
      <c r="DZ215" s="695">
        <f t="shared" si="65"/>
        <v>123299.1</v>
      </c>
      <c r="EA215" s="695">
        <f t="shared" si="65"/>
        <v>728648.68</v>
      </c>
      <c r="EB215" s="695">
        <f t="shared" si="65"/>
        <v>0</v>
      </c>
      <c r="EC215" s="695">
        <f t="shared" si="65"/>
        <v>0</v>
      </c>
      <c r="ED215" s="695">
        <f t="shared" si="65"/>
        <v>527655.37</v>
      </c>
      <c r="EE215" s="695">
        <f t="shared" si="65"/>
        <v>257824.86</v>
      </c>
      <c r="EF215" s="695">
        <f t="shared" si="65"/>
        <v>53245.79</v>
      </c>
      <c r="EG215" s="695">
        <f t="shared" si="65"/>
        <v>83162.25</v>
      </c>
      <c r="EH215" s="695">
        <f t="shared" si="65"/>
        <v>105340.6</v>
      </c>
      <c r="EI215" s="695">
        <f t="shared" si="65"/>
        <v>79864.91</v>
      </c>
      <c r="EJ215" s="695">
        <f t="shared" si="65"/>
        <v>0</v>
      </c>
      <c r="EK215" s="695">
        <f t="shared" si="65"/>
        <v>0</v>
      </c>
      <c r="EL215" s="695">
        <f t="shared" si="65"/>
        <v>358752.56</v>
      </c>
      <c r="EM215" s="695">
        <f t="shared" si="65"/>
        <v>173950.62</v>
      </c>
      <c r="EN215" s="695">
        <f t="shared" ref="EN215" si="66">EN12</f>
        <v>0</v>
      </c>
      <c r="EO215" s="695">
        <f t="shared" si="65"/>
        <v>0</v>
      </c>
      <c r="EP215" s="695">
        <f t="shared" si="65"/>
        <v>280734.53999999998</v>
      </c>
      <c r="EQ215" s="695">
        <f t="shared" si="65"/>
        <v>0</v>
      </c>
      <c r="ER215" s="695">
        <f t="shared" ref="ER215:EX215" si="67">ER12</f>
        <v>0</v>
      </c>
      <c r="ES215" s="695">
        <f t="shared" si="67"/>
        <v>0</v>
      </c>
      <c r="ET215" s="695">
        <f t="shared" si="67"/>
        <v>214652.48</v>
      </c>
      <c r="EU215" s="695">
        <f t="shared" si="67"/>
        <v>239509.29</v>
      </c>
      <c r="EV215" s="695">
        <f t="shared" si="67"/>
        <v>239311.48</v>
      </c>
      <c r="EW215" s="695">
        <f t="shared" si="67"/>
        <v>215309.3</v>
      </c>
      <c r="EX215" s="695">
        <f t="shared" si="67"/>
        <v>264738.64</v>
      </c>
      <c r="EY215" s="695">
        <f t="shared" si="18"/>
        <v>0</v>
      </c>
      <c r="EZ215" s="510"/>
    </row>
    <row r="216" spans="1:156" x14ac:dyDescent="0.25">
      <c r="A216">
        <v>9</v>
      </c>
      <c r="B216" s="74" t="str">
        <f t="shared" si="9"/>
        <v>E01</v>
      </c>
      <c r="C216" s="175" t="str">
        <f t="shared" si="10"/>
        <v>OK</v>
      </c>
      <c r="D216" s="695">
        <f t="shared" ref="D216:AI216" si="68">D13</f>
        <v>0</v>
      </c>
      <c r="E216" s="695">
        <f t="shared" si="68"/>
        <v>0</v>
      </c>
      <c r="F216" s="695">
        <f t="shared" si="68"/>
        <v>0</v>
      </c>
      <c r="G216" s="695">
        <f t="shared" si="68"/>
        <v>0</v>
      </c>
      <c r="H216" s="695">
        <f t="shared" si="68"/>
        <v>0</v>
      </c>
      <c r="I216" s="695">
        <f t="shared" si="68"/>
        <v>0</v>
      </c>
      <c r="J216" s="695">
        <f t="shared" si="68"/>
        <v>0</v>
      </c>
      <c r="K216" s="695">
        <f t="shared" si="68"/>
        <v>0</v>
      </c>
      <c r="L216" s="695">
        <f t="shared" si="68"/>
        <v>0</v>
      </c>
      <c r="M216" s="695">
        <f t="shared" si="68"/>
        <v>0</v>
      </c>
      <c r="N216" s="695">
        <f t="shared" si="68"/>
        <v>0</v>
      </c>
      <c r="O216" s="695">
        <f t="shared" si="68"/>
        <v>0</v>
      </c>
      <c r="P216" s="695">
        <f t="shared" si="68"/>
        <v>0</v>
      </c>
      <c r="Q216" s="695">
        <f t="shared" si="68"/>
        <v>0</v>
      </c>
      <c r="R216" s="695">
        <f t="shared" si="68"/>
        <v>0</v>
      </c>
      <c r="S216" s="695">
        <f t="shared" si="68"/>
        <v>0</v>
      </c>
      <c r="T216" s="695">
        <f t="shared" si="68"/>
        <v>0</v>
      </c>
      <c r="U216" s="695">
        <f t="shared" si="68"/>
        <v>0</v>
      </c>
      <c r="V216" s="695">
        <f t="shared" si="68"/>
        <v>0</v>
      </c>
      <c r="W216" s="695">
        <f t="shared" si="68"/>
        <v>0</v>
      </c>
      <c r="X216" s="695">
        <f t="shared" si="68"/>
        <v>0</v>
      </c>
      <c r="Y216" s="695">
        <f t="shared" si="68"/>
        <v>0</v>
      </c>
      <c r="Z216" s="695">
        <f t="shared" si="68"/>
        <v>0</v>
      </c>
      <c r="AA216" s="695">
        <f t="shared" si="68"/>
        <v>0</v>
      </c>
      <c r="AB216" s="695">
        <f t="shared" si="68"/>
        <v>0</v>
      </c>
      <c r="AC216" s="695">
        <f t="shared" si="68"/>
        <v>0</v>
      </c>
      <c r="AD216" s="695">
        <f t="shared" si="68"/>
        <v>0</v>
      </c>
      <c r="AE216" s="695">
        <f t="shared" si="68"/>
        <v>0</v>
      </c>
      <c r="AF216" s="695">
        <f t="shared" si="68"/>
        <v>0</v>
      </c>
      <c r="AG216" s="695">
        <f t="shared" si="68"/>
        <v>0</v>
      </c>
      <c r="AH216" s="695">
        <f t="shared" si="68"/>
        <v>0</v>
      </c>
      <c r="AI216" s="695">
        <f t="shared" si="68"/>
        <v>0</v>
      </c>
      <c r="AJ216" s="695">
        <f t="shared" ref="AJ216:BM216" si="69">AJ13</f>
        <v>0</v>
      </c>
      <c r="AK216" s="695">
        <f t="shared" si="69"/>
        <v>0</v>
      </c>
      <c r="AL216" s="695">
        <f t="shared" si="69"/>
        <v>0</v>
      </c>
      <c r="AM216" s="695">
        <f t="shared" si="69"/>
        <v>0</v>
      </c>
      <c r="AN216" s="695">
        <f t="shared" si="69"/>
        <v>0</v>
      </c>
      <c r="AO216" s="695">
        <f t="shared" si="69"/>
        <v>0</v>
      </c>
      <c r="AP216" s="695">
        <f t="shared" si="69"/>
        <v>0</v>
      </c>
      <c r="AQ216" s="695">
        <f t="shared" si="69"/>
        <v>0</v>
      </c>
      <c r="AR216" s="695">
        <f t="shared" si="69"/>
        <v>0</v>
      </c>
      <c r="AS216" s="695">
        <f t="shared" si="69"/>
        <v>0</v>
      </c>
      <c r="AT216" s="695">
        <f t="shared" si="69"/>
        <v>0</v>
      </c>
      <c r="AU216" s="695">
        <f t="shared" si="69"/>
        <v>0</v>
      </c>
      <c r="AV216" s="695">
        <f t="shared" si="69"/>
        <v>0</v>
      </c>
      <c r="AW216" s="695">
        <f t="shared" si="69"/>
        <v>0</v>
      </c>
      <c r="AX216" s="695">
        <f t="shared" si="69"/>
        <v>0</v>
      </c>
      <c r="AY216" s="695">
        <f t="shared" si="69"/>
        <v>0</v>
      </c>
      <c r="AZ216" s="695">
        <f t="shared" si="69"/>
        <v>0</v>
      </c>
      <c r="BA216" s="695">
        <f t="shared" si="69"/>
        <v>0</v>
      </c>
      <c r="BB216" s="695">
        <f t="shared" si="69"/>
        <v>0</v>
      </c>
      <c r="BC216" s="695">
        <f t="shared" si="69"/>
        <v>0</v>
      </c>
      <c r="BD216" s="695">
        <f t="shared" si="69"/>
        <v>0</v>
      </c>
      <c r="BE216" s="695">
        <f t="shared" si="69"/>
        <v>0</v>
      </c>
      <c r="BF216" s="695">
        <f t="shared" si="69"/>
        <v>0</v>
      </c>
      <c r="BG216" s="695">
        <f t="shared" si="69"/>
        <v>0</v>
      </c>
      <c r="BH216" s="695">
        <f t="shared" si="69"/>
        <v>0</v>
      </c>
      <c r="BI216" s="695">
        <f t="shared" si="69"/>
        <v>0</v>
      </c>
      <c r="BJ216" s="695">
        <f t="shared" si="69"/>
        <v>0</v>
      </c>
      <c r="BK216" s="695">
        <f t="shared" si="69"/>
        <v>0</v>
      </c>
      <c r="BL216" s="695">
        <f t="shared" si="69"/>
        <v>0</v>
      </c>
      <c r="BM216" s="695">
        <f t="shared" si="69"/>
        <v>0</v>
      </c>
      <c r="BN216" s="695">
        <f t="shared" ref="BN216:CM216" si="70">BN13</f>
        <v>0</v>
      </c>
      <c r="BO216" s="695">
        <f t="shared" si="70"/>
        <v>0</v>
      </c>
      <c r="BP216" s="695">
        <f t="shared" si="70"/>
        <v>0</v>
      </c>
      <c r="BQ216" s="695">
        <f t="shared" si="70"/>
        <v>0</v>
      </c>
      <c r="BR216" s="695">
        <f t="shared" si="70"/>
        <v>0</v>
      </c>
      <c r="BS216" s="695">
        <f t="shared" si="70"/>
        <v>0</v>
      </c>
      <c r="BT216" s="695">
        <f t="shared" si="70"/>
        <v>0</v>
      </c>
      <c r="BU216" s="695">
        <f t="shared" si="70"/>
        <v>0</v>
      </c>
      <c r="BV216" s="695">
        <f t="shared" si="70"/>
        <v>0</v>
      </c>
      <c r="BW216" s="695">
        <f t="shared" si="70"/>
        <v>0</v>
      </c>
      <c r="BX216" s="695">
        <f t="shared" si="70"/>
        <v>0</v>
      </c>
      <c r="BY216" s="695">
        <f t="shared" si="70"/>
        <v>0</v>
      </c>
      <c r="BZ216" s="695">
        <f t="shared" si="70"/>
        <v>0</v>
      </c>
      <c r="CA216" s="695">
        <f t="shared" si="70"/>
        <v>0</v>
      </c>
      <c r="CB216" s="695">
        <f t="shared" si="70"/>
        <v>0</v>
      </c>
      <c r="CC216" s="695">
        <f t="shared" si="70"/>
        <v>0</v>
      </c>
      <c r="CD216" s="695">
        <f t="shared" si="70"/>
        <v>0</v>
      </c>
      <c r="CE216" s="695">
        <f t="shared" si="70"/>
        <v>0</v>
      </c>
      <c r="CF216" s="695">
        <f t="shared" si="70"/>
        <v>0</v>
      </c>
      <c r="CG216" s="695">
        <f t="shared" si="70"/>
        <v>0</v>
      </c>
      <c r="CH216" s="695">
        <f t="shared" si="70"/>
        <v>0</v>
      </c>
      <c r="CI216" s="695">
        <f t="shared" si="70"/>
        <v>0</v>
      </c>
      <c r="CJ216" s="695">
        <f t="shared" si="70"/>
        <v>0</v>
      </c>
      <c r="CK216" s="695">
        <f t="shared" si="70"/>
        <v>0</v>
      </c>
      <c r="CL216" s="695">
        <f t="shared" si="70"/>
        <v>0</v>
      </c>
      <c r="CM216" s="695">
        <f t="shared" si="70"/>
        <v>0</v>
      </c>
      <c r="CN216" s="695">
        <f t="shared" ref="CN216:DS216" si="71">CN13</f>
        <v>0</v>
      </c>
      <c r="CO216" s="695">
        <f t="shared" si="71"/>
        <v>0</v>
      </c>
      <c r="CP216" s="695">
        <f t="shared" si="71"/>
        <v>0</v>
      </c>
      <c r="CQ216" s="695">
        <f t="shared" si="71"/>
        <v>0</v>
      </c>
      <c r="CR216" s="695">
        <f t="shared" si="71"/>
        <v>0</v>
      </c>
      <c r="CS216" s="695">
        <f t="shared" si="71"/>
        <v>0</v>
      </c>
      <c r="CT216" s="695">
        <f t="shared" si="71"/>
        <v>0</v>
      </c>
      <c r="CU216" s="695">
        <f t="shared" si="71"/>
        <v>0</v>
      </c>
      <c r="CV216" s="695">
        <f t="shared" si="71"/>
        <v>0</v>
      </c>
      <c r="CW216" s="695">
        <f t="shared" si="71"/>
        <v>0</v>
      </c>
      <c r="CX216" s="695">
        <f t="shared" si="71"/>
        <v>0</v>
      </c>
      <c r="CY216" s="695">
        <f t="shared" si="71"/>
        <v>0</v>
      </c>
      <c r="CZ216" s="695">
        <f t="shared" si="71"/>
        <v>0</v>
      </c>
      <c r="DA216" s="695">
        <f t="shared" si="71"/>
        <v>0</v>
      </c>
      <c r="DB216" s="695">
        <f t="shared" si="71"/>
        <v>0</v>
      </c>
      <c r="DC216" s="695">
        <f t="shared" si="71"/>
        <v>0</v>
      </c>
      <c r="DD216" s="695">
        <f t="shared" si="71"/>
        <v>0</v>
      </c>
      <c r="DE216" s="695">
        <f t="shared" si="71"/>
        <v>0</v>
      </c>
      <c r="DF216" s="695">
        <f t="shared" si="71"/>
        <v>0</v>
      </c>
      <c r="DG216" s="695">
        <f t="shared" si="71"/>
        <v>0</v>
      </c>
      <c r="DH216" s="695">
        <f t="shared" si="71"/>
        <v>0</v>
      </c>
      <c r="DI216" s="695">
        <f t="shared" si="71"/>
        <v>0</v>
      </c>
      <c r="DJ216" s="695">
        <f t="shared" si="71"/>
        <v>0</v>
      </c>
      <c r="DK216" s="695">
        <f t="shared" si="71"/>
        <v>0</v>
      </c>
      <c r="DL216" s="695">
        <f t="shared" si="71"/>
        <v>0</v>
      </c>
      <c r="DM216" s="695">
        <f t="shared" si="71"/>
        <v>0</v>
      </c>
      <c r="DN216" s="695">
        <f t="shared" si="71"/>
        <v>0</v>
      </c>
      <c r="DO216" s="919">
        <f t="shared" si="71"/>
        <v>0</v>
      </c>
      <c r="DP216" s="695">
        <f t="shared" si="71"/>
        <v>0</v>
      </c>
      <c r="DQ216" s="695">
        <f t="shared" si="71"/>
        <v>0</v>
      </c>
      <c r="DR216" s="695">
        <f t="shared" si="71"/>
        <v>0</v>
      </c>
      <c r="DS216" s="695">
        <f t="shared" si="71"/>
        <v>0</v>
      </c>
      <c r="DT216" s="695">
        <f t="shared" ref="DT216:EQ216" si="72">DT13</f>
        <v>0</v>
      </c>
      <c r="DU216" s="695">
        <f t="shared" si="72"/>
        <v>0</v>
      </c>
      <c r="DV216" s="695">
        <f t="shared" si="72"/>
        <v>0</v>
      </c>
      <c r="DW216" s="695">
        <f t="shared" si="72"/>
        <v>0</v>
      </c>
      <c r="DX216" s="695">
        <f t="shared" si="72"/>
        <v>0</v>
      </c>
      <c r="DY216" s="695">
        <f t="shared" si="72"/>
        <v>0</v>
      </c>
      <c r="DZ216" s="695">
        <f t="shared" si="72"/>
        <v>0</v>
      </c>
      <c r="EA216" s="695">
        <f t="shared" si="72"/>
        <v>0</v>
      </c>
      <c r="EB216" s="695">
        <f t="shared" si="72"/>
        <v>0</v>
      </c>
      <c r="EC216" s="695">
        <f t="shared" si="72"/>
        <v>0</v>
      </c>
      <c r="ED216" s="695">
        <f t="shared" si="72"/>
        <v>0</v>
      </c>
      <c r="EE216" s="695">
        <f t="shared" si="72"/>
        <v>0</v>
      </c>
      <c r="EF216" s="695">
        <f t="shared" si="72"/>
        <v>0</v>
      </c>
      <c r="EG216" s="695">
        <f t="shared" si="72"/>
        <v>0</v>
      </c>
      <c r="EH216" s="695">
        <f t="shared" si="72"/>
        <v>0</v>
      </c>
      <c r="EI216" s="695">
        <f t="shared" si="72"/>
        <v>0</v>
      </c>
      <c r="EJ216" s="695">
        <f t="shared" si="72"/>
        <v>0</v>
      </c>
      <c r="EK216" s="695">
        <f t="shared" si="72"/>
        <v>0</v>
      </c>
      <c r="EL216" s="695">
        <f t="shared" si="72"/>
        <v>0</v>
      </c>
      <c r="EM216" s="695">
        <f t="shared" si="72"/>
        <v>0</v>
      </c>
      <c r="EN216" s="695">
        <f t="shared" ref="EN216" si="73">EN13</f>
        <v>0</v>
      </c>
      <c r="EO216" s="695">
        <f t="shared" si="72"/>
        <v>0</v>
      </c>
      <c r="EP216" s="695">
        <f t="shared" si="72"/>
        <v>0</v>
      </c>
      <c r="EQ216" s="695">
        <f t="shared" si="72"/>
        <v>0</v>
      </c>
      <c r="ER216" s="695">
        <f t="shared" ref="ER216:EX216" si="74">ER13</f>
        <v>0</v>
      </c>
      <c r="ES216" s="695">
        <f t="shared" si="74"/>
        <v>0</v>
      </c>
      <c r="ET216" s="695">
        <f t="shared" si="74"/>
        <v>0</v>
      </c>
      <c r="EU216" s="695">
        <f t="shared" si="74"/>
        <v>0</v>
      </c>
      <c r="EV216" s="695">
        <f t="shared" si="74"/>
        <v>0</v>
      </c>
      <c r="EW216" s="695">
        <f t="shared" si="74"/>
        <v>0</v>
      </c>
      <c r="EX216" s="695">
        <f t="shared" si="74"/>
        <v>0</v>
      </c>
      <c r="EY216" s="695">
        <f t="shared" si="18"/>
        <v>0</v>
      </c>
      <c r="EZ216" s="510"/>
    </row>
    <row r="217" spans="1:156" x14ac:dyDescent="0.25">
      <c r="A217">
        <v>10</v>
      </c>
      <c r="B217" s="74" t="str">
        <f t="shared" si="9"/>
        <v>E05</v>
      </c>
      <c r="C217" s="175" t="str">
        <f t="shared" si="10"/>
        <v>OK</v>
      </c>
      <c r="D217" s="695">
        <f t="shared" ref="D217:AI217" si="75">D14</f>
        <v>0</v>
      </c>
      <c r="E217" s="695">
        <f t="shared" si="75"/>
        <v>0</v>
      </c>
      <c r="F217" s="695">
        <f t="shared" si="75"/>
        <v>0</v>
      </c>
      <c r="G217" s="695">
        <f t="shared" si="75"/>
        <v>0</v>
      </c>
      <c r="H217" s="695">
        <f t="shared" si="75"/>
        <v>0</v>
      </c>
      <c r="I217" s="695">
        <f t="shared" si="75"/>
        <v>0</v>
      </c>
      <c r="J217" s="695">
        <f t="shared" si="75"/>
        <v>0</v>
      </c>
      <c r="K217" s="695">
        <f t="shared" si="75"/>
        <v>0</v>
      </c>
      <c r="L217" s="695">
        <f t="shared" si="75"/>
        <v>0</v>
      </c>
      <c r="M217" s="695">
        <f t="shared" si="75"/>
        <v>0</v>
      </c>
      <c r="N217" s="695">
        <f t="shared" si="75"/>
        <v>0</v>
      </c>
      <c r="O217" s="695">
        <f t="shared" si="75"/>
        <v>0</v>
      </c>
      <c r="P217" s="695">
        <f t="shared" si="75"/>
        <v>0</v>
      </c>
      <c r="Q217" s="695">
        <f t="shared" si="75"/>
        <v>0</v>
      </c>
      <c r="R217" s="695">
        <f t="shared" si="75"/>
        <v>0</v>
      </c>
      <c r="S217" s="695">
        <f t="shared" si="75"/>
        <v>0</v>
      </c>
      <c r="T217" s="695">
        <f t="shared" si="75"/>
        <v>0</v>
      </c>
      <c r="U217" s="695">
        <f t="shared" si="75"/>
        <v>0</v>
      </c>
      <c r="V217" s="695">
        <f t="shared" si="75"/>
        <v>0</v>
      </c>
      <c r="W217" s="695">
        <f t="shared" si="75"/>
        <v>0</v>
      </c>
      <c r="X217" s="695">
        <f t="shared" si="75"/>
        <v>0</v>
      </c>
      <c r="Y217" s="695">
        <f t="shared" si="75"/>
        <v>0</v>
      </c>
      <c r="Z217" s="695">
        <f t="shared" si="75"/>
        <v>0</v>
      </c>
      <c r="AA217" s="695">
        <f t="shared" si="75"/>
        <v>0</v>
      </c>
      <c r="AB217" s="695">
        <f t="shared" si="75"/>
        <v>0</v>
      </c>
      <c r="AC217" s="695">
        <f t="shared" si="75"/>
        <v>0</v>
      </c>
      <c r="AD217" s="695">
        <f t="shared" si="75"/>
        <v>0</v>
      </c>
      <c r="AE217" s="695">
        <f t="shared" si="75"/>
        <v>0</v>
      </c>
      <c r="AF217" s="695">
        <f t="shared" si="75"/>
        <v>0</v>
      </c>
      <c r="AG217" s="695">
        <f t="shared" si="75"/>
        <v>0</v>
      </c>
      <c r="AH217" s="695">
        <f t="shared" si="75"/>
        <v>0</v>
      </c>
      <c r="AI217" s="695">
        <f t="shared" si="75"/>
        <v>0</v>
      </c>
      <c r="AJ217" s="695">
        <f t="shared" ref="AJ217:BM217" si="76">AJ14</f>
        <v>0</v>
      </c>
      <c r="AK217" s="695">
        <f t="shared" si="76"/>
        <v>0</v>
      </c>
      <c r="AL217" s="695">
        <f t="shared" si="76"/>
        <v>0</v>
      </c>
      <c r="AM217" s="695">
        <f t="shared" si="76"/>
        <v>0</v>
      </c>
      <c r="AN217" s="695">
        <f t="shared" si="76"/>
        <v>0</v>
      </c>
      <c r="AO217" s="695">
        <f t="shared" si="76"/>
        <v>41496</v>
      </c>
      <c r="AP217" s="695">
        <f t="shared" si="76"/>
        <v>0</v>
      </c>
      <c r="AQ217" s="695">
        <f t="shared" si="76"/>
        <v>0</v>
      </c>
      <c r="AR217" s="695">
        <f t="shared" si="76"/>
        <v>0</v>
      </c>
      <c r="AS217" s="695">
        <f t="shared" si="76"/>
        <v>0</v>
      </c>
      <c r="AT217" s="695">
        <f t="shared" si="76"/>
        <v>0</v>
      </c>
      <c r="AU217" s="695">
        <f t="shared" si="76"/>
        <v>0</v>
      </c>
      <c r="AV217" s="695">
        <f t="shared" si="76"/>
        <v>0</v>
      </c>
      <c r="AW217" s="695">
        <f t="shared" si="76"/>
        <v>0</v>
      </c>
      <c r="AX217" s="695">
        <f t="shared" si="76"/>
        <v>0</v>
      </c>
      <c r="AY217" s="695">
        <f t="shared" si="76"/>
        <v>0</v>
      </c>
      <c r="AZ217" s="695">
        <f t="shared" si="76"/>
        <v>0</v>
      </c>
      <c r="BA217" s="695">
        <f t="shared" si="76"/>
        <v>0</v>
      </c>
      <c r="BB217" s="695">
        <f t="shared" si="76"/>
        <v>0</v>
      </c>
      <c r="BC217" s="695">
        <f t="shared" si="76"/>
        <v>0</v>
      </c>
      <c r="BD217" s="695">
        <f t="shared" si="76"/>
        <v>0</v>
      </c>
      <c r="BE217" s="695">
        <f t="shared" si="76"/>
        <v>0</v>
      </c>
      <c r="BF217" s="695">
        <f t="shared" si="76"/>
        <v>0</v>
      </c>
      <c r="BG217" s="695">
        <f t="shared" si="76"/>
        <v>0</v>
      </c>
      <c r="BH217" s="695">
        <f t="shared" si="76"/>
        <v>0</v>
      </c>
      <c r="BI217" s="695">
        <f t="shared" si="76"/>
        <v>0</v>
      </c>
      <c r="BJ217" s="695">
        <f t="shared" si="76"/>
        <v>0</v>
      </c>
      <c r="BK217" s="695">
        <f t="shared" si="76"/>
        <v>0</v>
      </c>
      <c r="BL217" s="695">
        <f t="shared" si="76"/>
        <v>0</v>
      </c>
      <c r="BM217" s="695">
        <f t="shared" si="76"/>
        <v>0</v>
      </c>
      <c r="BN217" s="695">
        <f t="shared" ref="BN217:CM217" si="77">BN14</f>
        <v>0</v>
      </c>
      <c r="BO217" s="695">
        <f t="shared" si="77"/>
        <v>0</v>
      </c>
      <c r="BP217" s="695">
        <f t="shared" si="77"/>
        <v>0</v>
      </c>
      <c r="BQ217" s="695">
        <f t="shared" si="77"/>
        <v>0</v>
      </c>
      <c r="BR217" s="695">
        <f t="shared" si="77"/>
        <v>0</v>
      </c>
      <c r="BS217" s="695">
        <f t="shared" si="77"/>
        <v>0</v>
      </c>
      <c r="BT217" s="695">
        <f t="shared" si="77"/>
        <v>0</v>
      </c>
      <c r="BU217" s="695">
        <f t="shared" si="77"/>
        <v>0</v>
      </c>
      <c r="BV217" s="695">
        <f t="shared" si="77"/>
        <v>0</v>
      </c>
      <c r="BW217" s="695">
        <f t="shared" si="77"/>
        <v>0</v>
      </c>
      <c r="BX217" s="695">
        <f t="shared" si="77"/>
        <v>0</v>
      </c>
      <c r="BY217" s="695">
        <f t="shared" si="77"/>
        <v>0</v>
      </c>
      <c r="BZ217" s="695">
        <f t="shared" si="77"/>
        <v>0</v>
      </c>
      <c r="CA217" s="695">
        <f t="shared" si="77"/>
        <v>0</v>
      </c>
      <c r="CB217" s="695">
        <f t="shared" si="77"/>
        <v>0</v>
      </c>
      <c r="CC217" s="695">
        <f t="shared" si="77"/>
        <v>0</v>
      </c>
      <c r="CD217" s="695">
        <f t="shared" si="77"/>
        <v>0</v>
      </c>
      <c r="CE217" s="695">
        <f t="shared" si="77"/>
        <v>0</v>
      </c>
      <c r="CF217" s="695">
        <f t="shared" si="77"/>
        <v>0</v>
      </c>
      <c r="CG217" s="695">
        <f t="shared" si="77"/>
        <v>0</v>
      </c>
      <c r="CH217" s="695">
        <f t="shared" si="77"/>
        <v>0</v>
      </c>
      <c r="CI217" s="695">
        <f t="shared" si="77"/>
        <v>0</v>
      </c>
      <c r="CJ217" s="695">
        <f t="shared" si="77"/>
        <v>0</v>
      </c>
      <c r="CK217" s="695">
        <f t="shared" si="77"/>
        <v>0</v>
      </c>
      <c r="CL217" s="695">
        <f t="shared" si="77"/>
        <v>0</v>
      </c>
      <c r="CM217" s="695">
        <f t="shared" si="77"/>
        <v>0</v>
      </c>
      <c r="CN217" s="695">
        <f t="shared" ref="CN217:DS217" si="78">CN14</f>
        <v>0</v>
      </c>
      <c r="CO217" s="695">
        <f t="shared" si="78"/>
        <v>0</v>
      </c>
      <c r="CP217" s="695">
        <f t="shared" si="78"/>
        <v>0</v>
      </c>
      <c r="CQ217" s="695">
        <f t="shared" si="78"/>
        <v>0</v>
      </c>
      <c r="CR217" s="695">
        <f t="shared" si="78"/>
        <v>0</v>
      </c>
      <c r="CS217" s="695">
        <f t="shared" si="78"/>
        <v>0</v>
      </c>
      <c r="CT217" s="695">
        <f t="shared" si="78"/>
        <v>0</v>
      </c>
      <c r="CU217" s="695">
        <f t="shared" si="78"/>
        <v>0</v>
      </c>
      <c r="CV217" s="695">
        <f t="shared" si="78"/>
        <v>0</v>
      </c>
      <c r="CW217" s="695">
        <f t="shared" si="78"/>
        <v>0</v>
      </c>
      <c r="CX217" s="695">
        <f t="shared" si="78"/>
        <v>0</v>
      </c>
      <c r="CY217" s="695">
        <f t="shared" si="78"/>
        <v>0</v>
      </c>
      <c r="CZ217" s="695">
        <f t="shared" si="78"/>
        <v>0</v>
      </c>
      <c r="DA217" s="695">
        <f t="shared" si="78"/>
        <v>0</v>
      </c>
      <c r="DB217" s="695">
        <f t="shared" si="78"/>
        <v>0</v>
      </c>
      <c r="DC217" s="695">
        <f t="shared" si="78"/>
        <v>0</v>
      </c>
      <c r="DD217" s="695">
        <f t="shared" si="78"/>
        <v>0</v>
      </c>
      <c r="DE217" s="695">
        <f t="shared" si="78"/>
        <v>0</v>
      </c>
      <c r="DF217" s="695">
        <f t="shared" si="78"/>
        <v>0</v>
      </c>
      <c r="DG217" s="695">
        <f t="shared" si="78"/>
        <v>0</v>
      </c>
      <c r="DH217" s="695">
        <f t="shared" si="78"/>
        <v>0</v>
      </c>
      <c r="DI217" s="695">
        <f t="shared" si="78"/>
        <v>0</v>
      </c>
      <c r="DJ217" s="695">
        <f t="shared" si="78"/>
        <v>0</v>
      </c>
      <c r="DK217" s="695">
        <f t="shared" si="78"/>
        <v>0</v>
      </c>
      <c r="DL217" s="695">
        <f t="shared" si="78"/>
        <v>0</v>
      </c>
      <c r="DM217" s="695">
        <f t="shared" si="78"/>
        <v>0</v>
      </c>
      <c r="DN217" s="695">
        <f t="shared" si="78"/>
        <v>0</v>
      </c>
      <c r="DO217" s="695">
        <f t="shared" si="78"/>
        <v>0</v>
      </c>
      <c r="DP217" s="695">
        <f t="shared" si="78"/>
        <v>0</v>
      </c>
      <c r="DQ217" s="695">
        <f t="shared" si="78"/>
        <v>0</v>
      </c>
      <c r="DR217" s="695">
        <f t="shared" si="78"/>
        <v>0</v>
      </c>
      <c r="DS217" s="695">
        <f t="shared" si="78"/>
        <v>0</v>
      </c>
      <c r="DT217" s="695">
        <f t="shared" ref="DT217:EQ217" si="79">DT14</f>
        <v>0</v>
      </c>
      <c r="DU217" s="695">
        <f t="shared" si="79"/>
        <v>0</v>
      </c>
      <c r="DV217" s="695">
        <f t="shared" si="79"/>
        <v>0</v>
      </c>
      <c r="DW217" s="695">
        <f t="shared" si="79"/>
        <v>0</v>
      </c>
      <c r="DX217" s="695">
        <f t="shared" si="79"/>
        <v>0</v>
      </c>
      <c r="DY217" s="695">
        <f t="shared" si="79"/>
        <v>0</v>
      </c>
      <c r="DZ217" s="695">
        <f t="shared" si="79"/>
        <v>0</v>
      </c>
      <c r="EA217" s="695">
        <f t="shared" si="79"/>
        <v>0</v>
      </c>
      <c r="EB217" s="695">
        <f t="shared" si="79"/>
        <v>0</v>
      </c>
      <c r="EC217" s="695">
        <f t="shared" si="79"/>
        <v>0</v>
      </c>
      <c r="ED217" s="695">
        <f t="shared" si="79"/>
        <v>0</v>
      </c>
      <c r="EE217" s="695">
        <f t="shared" si="79"/>
        <v>0</v>
      </c>
      <c r="EF217" s="695">
        <f t="shared" si="79"/>
        <v>0</v>
      </c>
      <c r="EG217" s="695">
        <f t="shared" si="79"/>
        <v>0</v>
      </c>
      <c r="EH217" s="695">
        <f t="shared" si="79"/>
        <v>0</v>
      </c>
      <c r="EI217" s="695">
        <f t="shared" si="79"/>
        <v>0</v>
      </c>
      <c r="EJ217" s="695">
        <f t="shared" si="79"/>
        <v>0</v>
      </c>
      <c r="EK217" s="695">
        <f t="shared" si="79"/>
        <v>0</v>
      </c>
      <c r="EL217" s="695">
        <f t="shared" si="79"/>
        <v>0</v>
      </c>
      <c r="EM217" s="695">
        <f t="shared" si="79"/>
        <v>0</v>
      </c>
      <c r="EN217" s="695">
        <f t="shared" ref="EN217" si="80">EN14</f>
        <v>0</v>
      </c>
      <c r="EO217" s="695">
        <f t="shared" si="79"/>
        <v>0</v>
      </c>
      <c r="EP217" s="695">
        <f t="shared" si="79"/>
        <v>0</v>
      </c>
      <c r="EQ217" s="695">
        <f t="shared" si="79"/>
        <v>0</v>
      </c>
      <c r="ER217" s="695">
        <f t="shared" ref="ER217:EX217" si="81">ER14</f>
        <v>0</v>
      </c>
      <c r="ES217" s="695">
        <f t="shared" si="81"/>
        <v>0</v>
      </c>
      <c r="ET217" s="695">
        <f t="shared" si="81"/>
        <v>0</v>
      </c>
      <c r="EU217" s="695">
        <f t="shared" si="81"/>
        <v>0</v>
      </c>
      <c r="EV217" s="695">
        <f t="shared" si="81"/>
        <v>0</v>
      </c>
      <c r="EW217" s="695">
        <f t="shared" si="81"/>
        <v>0</v>
      </c>
      <c r="EX217" s="695">
        <f t="shared" si="81"/>
        <v>0</v>
      </c>
      <c r="EY217" s="695">
        <f t="shared" si="18"/>
        <v>0</v>
      </c>
      <c r="EZ217" s="510"/>
    </row>
    <row r="218" spans="1:156" x14ac:dyDescent="0.25">
      <c r="A218">
        <v>11</v>
      </c>
      <c r="B218" s="74" t="str">
        <f t="shared" si="9"/>
        <v>E05</v>
      </c>
      <c r="C218" s="175" t="str">
        <f t="shared" si="10"/>
        <v>OK</v>
      </c>
      <c r="D218" s="695">
        <f t="shared" ref="D218:AI218" si="82">D15</f>
        <v>37850.639999999999</v>
      </c>
      <c r="E218" s="695">
        <f t="shared" si="82"/>
        <v>24015</v>
      </c>
      <c r="F218" s="695">
        <f t="shared" si="82"/>
        <v>50193.84</v>
      </c>
      <c r="G218" s="695">
        <f t="shared" si="82"/>
        <v>80635.45</v>
      </c>
      <c r="H218" s="695">
        <f t="shared" si="82"/>
        <v>39081.15</v>
      </c>
      <c r="I218" s="695">
        <f t="shared" si="82"/>
        <v>57542.92</v>
      </c>
      <c r="J218" s="695">
        <f t="shared" si="82"/>
        <v>118722.44</v>
      </c>
      <c r="K218" s="695">
        <f t="shared" si="82"/>
        <v>60458.47</v>
      </c>
      <c r="L218" s="695">
        <f t="shared" si="82"/>
        <v>76428.38</v>
      </c>
      <c r="M218" s="695">
        <f t="shared" si="82"/>
        <v>82507.88</v>
      </c>
      <c r="N218" s="695">
        <f t="shared" si="82"/>
        <v>34938.31</v>
      </c>
      <c r="O218" s="695">
        <f t="shared" si="82"/>
        <v>86403.31</v>
      </c>
      <c r="P218" s="695">
        <f t="shared" si="82"/>
        <v>84701.08</v>
      </c>
      <c r="Q218" s="695">
        <f t="shared" si="82"/>
        <v>56883.07</v>
      </c>
      <c r="R218" s="695">
        <f t="shared" si="82"/>
        <v>58880.639999999999</v>
      </c>
      <c r="S218" s="695">
        <f t="shared" si="82"/>
        <v>56347.07</v>
      </c>
      <c r="T218" s="695">
        <f t="shared" si="82"/>
        <v>27196.69</v>
      </c>
      <c r="U218" s="695">
        <f t="shared" si="82"/>
        <v>92392.49</v>
      </c>
      <c r="V218" s="695">
        <f t="shared" si="82"/>
        <v>85699.48</v>
      </c>
      <c r="W218" s="695">
        <f t="shared" si="82"/>
        <v>92626.26</v>
      </c>
      <c r="X218" s="695">
        <f t="shared" si="82"/>
        <v>35175.07</v>
      </c>
      <c r="Y218" s="695">
        <f t="shared" si="82"/>
        <v>53850.37</v>
      </c>
      <c r="Z218" s="695">
        <f t="shared" si="82"/>
        <v>0</v>
      </c>
      <c r="AA218" s="695">
        <f t="shared" si="82"/>
        <v>91623.44</v>
      </c>
      <c r="AB218" s="695">
        <f t="shared" si="82"/>
        <v>49627.18</v>
      </c>
      <c r="AC218" s="695">
        <f t="shared" si="82"/>
        <v>61785.08</v>
      </c>
      <c r="AD218" s="695">
        <f t="shared" si="82"/>
        <v>112762.21</v>
      </c>
      <c r="AE218" s="695">
        <f t="shared" si="82"/>
        <v>49496.639999999999</v>
      </c>
      <c r="AF218" s="695">
        <f t="shared" si="82"/>
        <v>117901.92</v>
      </c>
      <c r="AG218" s="695">
        <f t="shared" si="82"/>
        <v>96732.35</v>
      </c>
      <c r="AH218" s="695">
        <f t="shared" si="82"/>
        <v>75394.490000000005</v>
      </c>
      <c r="AI218" s="695">
        <f t="shared" si="82"/>
        <v>220931.24</v>
      </c>
      <c r="AJ218" s="695">
        <f t="shared" ref="AJ218:BM218" si="83">AJ15</f>
        <v>78836.89</v>
      </c>
      <c r="AK218" s="695">
        <f t="shared" si="83"/>
        <v>66875.97</v>
      </c>
      <c r="AL218" s="695">
        <f t="shared" si="83"/>
        <v>92572.13</v>
      </c>
      <c r="AM218" s="695">
        <f t="shared" si="83"/>
        <v>100175.67</v>
      </c>
      <c r="AN218" s="695">
        <f t="shared" si="83"/>
        <v>44103.85</v>
      </c>
      <c r="AO218" s="695">
        <f t="shared" si="83"/>
        <v>30869.040000000001</v>
      </c>
      <c r="AP218" s="695">
        <f t="shared" si="83"/>
        <v>28685.93</v>
      </c>
      <c r="AQ218" s="695">
        <f t="shared" si="83"/>
        <v>116548.42</v>
      </c>
      <c r="AR218" s="695">
        <f t="shared" si="83"/>
        <v>77498.39</v>
      </c>
      <c r="AS218" s="695">
        <f t="shared" si="83"/>
        <v>64590.25</v>
      </c>
      <c r="AT218" s="695">
        <f t="shared" si="83"/>
        <v>122815.72</v>
      </c>
      <c r="AU218" s="695">
        <f t="shared" si="83"/>
        <v>126095.46</v>
      </c>
      <c r="AV218" s="695">
        <f t="shared" si="83"/>
        <v>99631.63</v>
      </c>
      <c r="AW218" s="695">
        <f t="shared" si="83"/>
        <v>57178.81</v>
      </c>
      <c r="AX218" s="695">
        <f t="shared" si="83"/>
        <v>30994.959999999999</v>
      </c>
      <c r="AY218" s="695">
        <f t="shared" si="83"/>
        <v>120059</v>
      </c>
      <c r="AZ218" s="695">
        <f t="shared" si="83"/>
        <v>81073.17</v>
      </c>
      <c r="BA218" s="695">
        <f t="shared" si="83"/>
        <v>87127.09</v>
      </c>
      <c r="BB218" s="695">
        <f t="shared" si="83"/>
        <v>140544.63</v>
      </c>
      <c r="BC218" s="695">
        <f t="shared" si="83"/>
        <v>80540.460000000006</v>
      </c>
      <c r="BD218" s="695">
        <f t="shared" si="83"/>
        <v>96230.080000000002</v>
      </c>
      <c r="BE218" s="695">
        <f t="shared" si="83"/>
        <v>64443.6</v>
      </c>
      <c r="BF218" s="695">
        <f t="shared" si="83"/>
        <v>114737.87</v>
      </c>
      <c r="BG218" s="695">
        <f t="shared" si="83"/>
        <v>82641.33</v>
      </c>
      <c r="BH218" s="695">
        <f t="shared" si="83"/>
        <v>62902.82</v>
      </c>
      <c r="BI218" s="695">
        <f t="shared" si="83"/>
        <v>96939.49</v>
      </c>
      <c r="BJ218" s="695">
        <f t="shared" si="83"/>
        <v>68885.570000000007</v>
      </c>
      <c r="BK218" s="695">
        <f t="shared" si="83"/>
        <v>53578.86</v>
      </c>
      <c r="BL218" s="695">
        <f t="shared" si="83"/>
        <v>114347.64</v>
      </c>
      <c r="BM218" s="695">
        <f t="shared" si="83"/>
        <v>44297.91</v>
      </c>
      <c r="BN218" s="695">
        <f t="shared" ref="BN218:CM218" si="84">BN15</f>
        <v>85995.72</v>
      </c>
      <c r="BO218" s="695">
        <f t="shared" si="84"/>
        <v>108462.09</v>
      </c>
      <c r="BP218" s="695">
        <f t="shared" si="84"/>
        <v>46210.96</v>
      </c>
      <c r="BQ218" s="695">
        <f t="shared" si="84"/>
        <v>110443.03</v>
      </c>
      <c r="BR218" s="695">
        <f t="shared" si="84"/>
        <v>70385.64</v>
      </c>
      <c r="BS218" s="695">
        <f t="shared" si="84"/>
        <v>58689</v>
      </c>
      <c r="BT218" s="695">
        <f t="shared" si="84"/>
        <v>78595.81</v>
      </c>
      <c r="BU218" s="695">
        <f t="shared" si="84"/>
        <v>107004.68</v>
      </c>
      <c r="BV218" s="695">
        <f t="shared" si="84"/>
        <v>69256.52</v>
      </c>
      <c r="BW218" s="695">
        <f t="shared" si="84"/>
        <v>45618.45</v>
      </c>
      <c r="BX218" s="695">
        <f t="shared" si="84"/>
        <v>94787.7</v>
      </c>
      <c r="BY218" s="695">
        <f t="shared" si="84"/>
        <v>60319.92</v>
      </c>
      <c r="BZ218" s="695">
        <f t="shared" si="84"/>
        <v>95882.09</v>
      </c>
      <c r="CA218" s="695">
        <f t="shared" si="84"/>
        <v>51213.16</v>
      </c>
      <c r="CB218" s="695">
        <f t="shared" si="84"/>
        <v>57392.27</v>
      </c>
      <c r="CC218" s="695">
        <f t="shared" si="84"/>
        <v>70350.12</v>
      </c>
      <c r="CD218" s="695">
        <f t="shared" si="84"/>
        <v>101709.02</v>
      </c>
      <c r="CE218" s="695">
        <f t="shared" si="84"/>
        <v>112805.91</v>
      </c>
      <c r="CF218" s="695">
        <f t="shared" si="84"/>
        <v>56753.52</v>
      </c>
      <c r="CG218" s="695">
        <f t="shared" si="84"/>
        <v>55694.28</v>
      </c>
      <c r="CH218" s="695">
        <f t="shared" si="84"/>
        <v>142962.57999999999</v>
      </c>
      <c r="CI218" s="695">
        <f t="shared" si="84"/>
        <v>121308.57</v>
      </c>
      <c r="CJ218" s="695">
        <f t="shared" si="84"/>
        <v>72888.639999999999</v>
      </c>
      <c r="CK218" s="695">
        <f t="shared" si="84"/>
        <v>83437.98</v>
      </c>
      <c r="CL218" s="695">
        <f t="shared" si="84"/>
        <v>41833.14</v>
      </c>
      <c r="CM218" s="695">
        <f t="shared" si="84"/>
        <v>69874.64</v>
      </c>
      <c r="CN218" s="695">
        <f t="shared" ref="CN218:DS218" si="85">CN15</f>
        <v>80908.2</v>
      </c>
      <c r="CO218" s="695">
        <f t="shared" si="85"/>
        <v>42825.61</v>
      </c>
      <c r="CP218" s="695">
        <f t="shared" si="85"/>
        <v>65732.77</v>
      </c>
      <c r="CQ218" s="695">
        <f t="shared" si="85"/>
        <v>97132.07</v>
      </c>
      <c r="CR218" s="695">
        <f t="shared" si="85"/>
        <v>58518.36</v>
      </c>
      <c r="CS218" s="695">
        <f t="shared" si="85"/>
        <v>87402.23</v>
      </c>
      <c r="CT218" s="695">
        <f t="shared" si="85"/>
        <v>54038.52</v>
      </c>
      <c r="CU218" s="695">
        <f t="shared" si="85"/>
        <v>87186.01</v>
      </c>
      <c r="CV218" s="695">
        <f t="shared" si="85"/>
        <v>61380.54</v>
      </c>
      <c r="CW218" s="695">
        <f t="shared" si="85"/>
        <v>60219.42</v>
      </c>
      <c r="CX218" s="695">
        <f t="shared" si="85"/>
        <v>74932.28</v>
      </c>
      <c r="CY218" s="695">
        <f t="shared" si="85"/>
        <v>0</v>
      </c>
      <c r="CZ218" s="695">
        <f t="shared" si="85"/>
        <v>123325.3</v>
      </c>
      <c r="DA218" s="695">
        <f t="shared" si="85"/>
        <v>111900.84</v>
      </c>
      <c r="DB218" s="695">
        <f t="shared" si="85"/>
        <v>52662.239999999998</v>
      </c>
      <c r="DC218" s="695">
        <f t="shared" si="85"/>
        <v>102560.55</v>
      </c>
      <c r="DD218" s="695">
        <f t="shared" si="85"/>
        <v>91235.13</v>
      </c>
      <c r="DE218" s="695">
        <f t="shared" si="85"/>
        <v>39493.08</v>
      </c>
      <c r="DF218" s="695">
        <f t="shared" si="85"/>
        <v>51916.23</v>
      </c>
      <c r="DG218" s="695">
        <f t="shared" si="85"/>
        <v>70728.23</v>
      </c>
      <c r="DH218" s="695">
        <f t="shared" si="85"/>
        <v>57610.55</v>
      </c>
      <c r="DI218" s="695">
        <f t="shared" si="85"/>
        <v>102824.46</v>
      </c>
      <c r="DJ218" s="695">
        <f t="shared" si="85"/>
        <v>76845.960000000006</v>
      </c>
      <c r="DK218" s="695">
        <f t="shared" si="85"/>
        <v>74462.679999999993</v>
      </c>
      <c r="DL218" s="695">
        <f t="shared" si="85"/>
        <v>53860.61</v>
      </c>
      <c r="DM218" s="695">
        <f t="shared" si="85"/>
        <v>42328.54</v>
      </c>
      <c r="DN218" s="695">
        <f t="shared" si="85"/>
        <v>0</v>
      </c>
      <c r="DO218" s="695">
        <f t="shared" si="85"/>
        <v>476572.7</v>
      </c>
      <c r="DP218" s="695">
        <f t="shared" si="85"/>
        <v>375829.91</v>
      </c>
      <c r="DQ218" s="695">
        <f t="shared" si="85"/>
        <v>238699.6</v>
      </c>
      <c r="DR218" s="695">
        <f t="shared" si="85"/>
        <v>0</v>
      </c>
      <c r="DS218" s="695">
        <f t="shared" si="85"/>
        <v>350670.73</v>
      </c>
      <c r="DT218" s="695">
        <f t="shared" ref="DT218:EQ218" si="86">DT15</f>
        <v>497323.46</v>
      </c>
      <c r="DU218" s="695">
        <f t="shared" si="86"/>
        <v>467331.77</v>
      </c>
      <c r="DV218" s="695">
        <f t="shared" si="86"/>
        <v>468433.67</v>
      </c>
      <c r="DW218" s="695">
        <f t="shared" si="86"/>
        <v>557854.87</v>
      </c>
      <c r="DX218" s="695">
        <f t="shared" si="86"/>
        <v>228267.84</v>
      </c>
      <c r="DY218" s="695">
        <f t="shared" si="86"/>
        <v>413039.35</v>
      </c>
      <c r="DZ218" s="695">
        <f t="shared" si="86"/>
        <v>67228.37</v>
      </c>
      <c r="EA218" s="695">
        <f t="shared" si="86"/>
        <v>460705.97</v>
      </c>
      <c r="EB218" s="695">
        <f t="shared" si="86"/>
        <v>0</v>
      </c>
      <c r="EC218" s="695">
        <f t="shared" si="86"/>
        <v>0</v>
      </c>
      <c r="ED218" s="695">
        <f t="shared" si="86"/>
        <v>224970.03</v>
      </c>
      <c r="EE218" s="695">
        <f t="shared" si="86"/>
        <v>484690.83</v>
      </c>
      <c r="EF218" s="695">
        <f t="shared" si="86"/>
        <v>65418.92</v>
      </c>
      <c r="EG218" s="695">
        <f t="shared" si="86"/>
        <v>42932.04</v>
      </c>
      <c r="EH218" s="695">
        <f t="shared" si="86"/>
        <v>56473.18</v>
      </c>
      <c r="EI218" s="695">
        <f t="shared" si="86"/>
        <v>64543.87</v>
      </c>
      <c r="EJ218" s="695">
        <f t="shared" si="86"/>
        <v>271311.86</v>
      </c>
      <c r="EK218" s="695">
        <f t="shared" si="86"/>
        <v>183068.31</v>
      </c>
      <c r="EL218" s="695">
        <f t="shared" si="86"/>
        <v>88030.47</v>
      </c>
      <c r="EM218" s="695">
        <f t="shared" si="86"/>
        <v>115725.83</v>
      </c>
      <c r="EN218" s="695">
        <f t="shared" ref="EN218" si="87">EN15</f>
        <v>0</v>
      </c>
      <c r="EO218" s="695">
        <f t="shared" si="86"/>
        <v>0</v>
      </c>
      <c r="EP218" s="695">
        <f t="shared" si="86"/>
        <v>135397.79999999999</v>
      </c>
      <c r="EQ218" s="695">
        <f t="shared" si="86"/>
        <v>0</v>
      </c>
      <c r="ER218" s="695">
        <f t="shared" ref="ER218:EX218" si="88">ER15</f>
        <v>0</v>
      </c>
      <c r="ES218" s="695">
        <f t="shared" si="88"/>
        <v>0</v>
      </c>
      <c r="ET218" s="695">
        <f t="shared" si="88"/>
        <v>156991.16</v>
      </c>
      <c r="EU218" s="695">
        <f t="shared" si="88"/>
        <v>99884.62</v>
      </c>
      <c r="EV218" s="695">
        <f t="shared" si="88"/>
        <v>104089.4</v>
      </c>
      <c r="EW218" s="695">
        <f t="shared" si="88"/>
        <v>96801.7</v>
      </c>
      <c r="EX218" s="695">
        <f t="shared" si="88"/>
        <v>210261.23</v>
      </c>
      <c r="EY218" s="695">
        <f t="shared" si="18"/>
        <v>0</v>
      </c>
      <c r="EZ218" s="510"/>
    </row>
    <row r="219" spans="1:156" x14ac:dyDescent="0.25">
      <c r="A219">
        <v>12</v>
      </c>
      <c r="B219" s="74" t="str">
        <f t="shared" si="9"/>
        <v>E05</v>
      </c>
      <c r="C219" s="175" t="str">
        <f t="shared" si="10"/>
        <v>OK</v>
      </c>
      <c r="D219" s="695">
        <f t="shared" ref="D219:AI219" si="89">D16</f>
        <v>2179.5700000000002</v>
      </c>
      <c r="E219" s="695">
        <f t="shared" si="89"/>
        <v>0</v>
      </c>
      <c r="F219" s="695">
        <f t="shared" si="89"/>
        <v>0</v>
      </c>
      <c r="G219" s="695">
        <f t="shared" si="89"/>
        <v>1.65</v>
      </c>
      <c r="H219" s="695">
        <f t="shared" si="89"/>
        <v>0</v>
      </c>
      <c r="I219" s="695">
        <f t="shared" si="89"/>
        <v>0</v>
      </c>
      <c r="J219" s="695">
        <f t="shared" si="89"/>
        <v>288.27999999999997</v>
      </c>
      <c r="K219" s="695">
        <f t="shared" si="89"/>
        <v>558.4</v>
      </c>
      <c r="L219" s="695">
        <f t="shared" si="89"/>
        <v>951.01</v>
      </c>
      <c r="M219" s="695">
        <f t="shared" si="89"/>
        <v>742.62</v>
      </c>
      <c r="N219" s="695">
        <f t="shared" si="89"/>
        <v>204.02</v>
      </c>
      <c r="O219" s="695">
        <f t="shared" si="89"/>
        <v>11.21</v>
      </c>
      <c r="P219" s="695">
        <f t="shared" si="89"/>
        <v>327.58</v>
      </c>
      <c r="Q219" s="695">
        <f t="shared" si="89"/>
        <v>0</v>
      </c>
      <c r="R219" s="695">
        <f t="shared" si="89"/>
        <v>0</v>
      </c>
      <c r="S219" s="695">
        <f t="shared" si="89"/>
        <v>0</v>
      </c>
      <c r="T219" s="695">
        <f t="shared" si="89"/>
        <v>95.78</v>
      </c>
      <c r="U219" s="695">
        <f t="shared" si="89"/>
        <v>353.29</v>
      </c>
      <c r="V219" s="695">
        <f t="shared" si="89"/>
        <v>0</v>
      </c>
      <c r="W219" s="695">
        <f t="shared" si="89"/>
        <v>1844.25</v>
      </c>
      <c r="X219" s="695">
        <f t="shared" si="89"/>
        <v>0</v>
      </c>
      <c r="Y219" s="695">
        <f t="shared" si="89"/>
        <v>0</v>
      </c>
      <c r="Z219" s="695">
        <f t="shared" si="89"/>
        <v>0</v>
      </c>
      <c r="AA219" s="695">
        <f t="shared" si="89"/>
        <v>15.09</v>
      </c>
      <c r="AB219" s="695">
        <f t="shared" si="89"/>
        <v>0</v>
      </c>
      <c r="AC219" s="695">
        <f t="shared" si="89"/>
        <v>0</v>
      </c>
      <c r="AD219" s="695">
        <f t="shared" si="89"/>
        <v>42.83</v>
      </c>
      <c r="AE219" s="695">
        <f t="shared" si="89"/>
        <v>0</v>
      </c>
      <c r="AF219" s="695">
        <f t="shared" si="89"/>
        <v>903.77</v>
      </c>
      <c r="AG219" s="695">
        <f t="shared" si="89"/>
        <v>3368.11</v>
      </c>
      <c r="AH219" s="695">
        <f t="shared" si="89"/>
        <v>50.52</v>
      </c>
      <c r="AI219" s="695">
        <f t="shared" si="89"/>
        <v>876.14</v>
      </c>
      <c r="AJ219" s="695">
        <f t="shared" ref="AJ219:BM219" si="90">AJ16</f>
        <v>712.59</v>
      </c>
      <c r="AK219" s="695">
        <f t="shared" si="90"/>
        <v>32.64</v>
      </c>
      <c r="AL219" s="695">
        <f t="shared" si="90"/>
        <v>1358.94</v>
      </c>
      <c r="AM219" s="695">
        <f t="shared" si="90"/>
        <v>95.11</v>
      </c>
      <c r="AN219" s="695">
        <f t="shared" si="90"/>
        <v>128.93</v>
      </c>
      <c r="AO219" s="695">
        <f t="shared" si="90"/>
        <v>0</v>
      </c>
      <c r="AP219" s="695">
        <f t="shared" si="90"/>
        <v>190.06</v>
      </c>
      <c r="AQ219" s="695">
        <f t="shared" si="90"/>
        <v>0</v>
      </c>
      <c r="AR219" s="695">
        <f t="shared" si="90"/>
        <v>383.35</v>
      </c>
      <c r="AS219" s="695">
        <f t="shared" si="90"/>
        <v>152.75</v>
      </c>
      <c r="AT219" s="695">
        <f t="shared" si="90"/>
        <v>262.16000000000003</v>
      </c>
      <c r="AU219" s="695">
        <f t="shared" si="90"/>
        <v>2563.35</v>
      </c>
      <c r="AV219" s="695">
        <f t="shared" si="90"/>
        <v>0</v>
      </c>
      <c r="AW219" s="695">
        <f t="shared" si="90"/>
        <v>0</v>
      </c>
      <c r="AX219" s="695">
        <f t="shared" si="90"/>
        <v>4.13</v>
      </c>
      <c r="AY219" s="695">
        <f t="shared" si="90"/>
        <v>22.01</v>
      </c>
      <c r="AZ219" s="695">
        <f t="shared" si="90"/>
        <v>0</v>
      </c>
      <c r="BA219" s="695">
        <f t="shared" si="90"/>
        <v>0</v>
      </c>
      <c r="BB219" s="695">
        <f t="shared" si="90"/>
        <v>0</v>
      </c>
      <c r="BC219" s="695">
        <f t="shared" si="90"/>
        <v>160.78</v>
      </c>
      <c r="BD219" s="695">
        <f t="shared" si="90"/>
        <v>0</v>
      </c>
      <c r="BE219" s="695">
        <f t="shared" si="90"/>
        <v>1180.8800000000001</v>
      </c>
      <c r="BF219" s="695">
        <f t="shared" si="90"/>
        <v>108.62</v>
      </c>
      <c r="BG219" s="695">
        <f t="shared" si="90"/>
        <v>598.02</v>
      </c>
      <c r="BH219" s="695">
        <f t="shared" si="90"/>
        <v>137.91999999999999</v>
      </c>
      <c r="BI219" s="695">
        <f t="shared" si="90"/>
        <v>0</v>
      </c>
      <c r="BJ219" s="695">
        <f t="shared" si="90"/>
        <v>6411.15</v>
      </c>
      <c r="BK219" s="695">
        <f t="shared" si="90"/>
        <v>0</v>
      </c>
      <c r="BL219" s="695">
        <f t="shared" si="90"/>
        <v>632.23</v>
      </c>
      <c r="BM219" s="695">
        <f t="shared" si="90"/>
        <v>0</v>
      </c>
      <c r="BN219" s="695">
        <f t="shared" ref="BN219:CM219" si="91">BN16</f>
        <v>0</v>
      </c>
      <c r="BO219" s="695">
        <f t="shared" si="91"/>
        <v>4394.0600000000004</v>
      </c>
      <c r="BP219" s="695">
        <f t="shared" si="91"/>
        <v>0</v>
      </c>
      <c r="BQ219" s="695">
        <f t="shared" si="91"/>
        <v>1.81</v>
      </c>
      <c r="BR219" s="695">
        <f t="shared" si="91"/>
        <v>621.23</v>
      </c>
      <c r="BS219" s="695">
        <f t="shared" si="91"/>
        <v>0</v>
      </c>
      <c r="BT219" s="695">
        <f t="shared" si="91"/>
        <v>0</v>
      </c>
      <c r="BU219" s="695">
        <f t="shared" si="91"/>
        <v>0</v>
      </c>
      <c r="BV219" s="695">
        <f t="shared" si="91"/>
        <v>138.6</v>
      </c>
      <c r="BW219" s="695">
        <f t="shared" si="91"/>
        <v>0</v>
      </c>
      <c r="BX219" s="695">
        <f t="shared" si="91"/>
        <v>230.98</v>
      </c>
      <c r="BY219" s="695">
        <f t="shared" si="91"/>
        <v>0</v>
      </c>
      <c r="BZ219" s="695">
        <f t="shared" si="91"/>
        <v>178.04</v>
      </c>
      <c r="CA219" s="695">
        <f t="shared" si="91"/>
        <v>1493.7</v>
      </c>
      <c r="CB219" s="695">
        <f t="shared" si="91"/>
        <v>0</v>
      </c>
      <c r="CC219" s="695">
        <f t="shared" si="91"/>
        <v>0</v>
      </c>
      <c r="CD219" s="695">
        <f t="shared" si="91"/>
        <v>0</v>
      </c>
      <c r="CE219" s="695">
        <f t="shared" si="91"/>
        <v>298.39</v>
      </c>
      <c r="CF219" s="695">
        <f t="shared" si="91"/>
        <v>0</v>
      </c>
      <c r="CG219" s="695">
        <f t="shared" si="91"/>
        <v>0</v>
      </c>
      <c r="CH219" s="695">
        <f t="shared" si="91"/>
        <v>1.29</v>
      </c>
      <c r="CI219" s="695">
        <f t="shared" si="91"/>
        <v>144.32</v>
      </c>
      <c r="CJ219" s="695">
        <f t="shared" si="91"/>
        <v>0</v>
      </c>
      <c r="CK219" s="695">
        <f t="shared" si="91"/>
        <v>705.43</v>
      </c>
      <c r="CL219" s="695">
        <f t="shared" si="91"/>
        <v>161.72</v>
      </c>
      <c r="CM219" s="695">
        <f t="shared" si="91"/>
        <v>0</v>
      </c>
      <c r="CN219" s="695">
        <f t="shared" ref="CN219:DS219" si="92">CN16</f>
        <v>69.55</v>
      </c>
      <c r="CO219" s="695">
        <f t="shared" si="92"/>
        <v>0</v>
      </c>
      <c r="CP219" s="695">
        <f t="shared" si="92"/>
        <v>216.63</v>
      </c>
      <c r="CQ219" s="695">
        <f t="shared" si="92"/>
        <v>604.72</v>
      </c>
      <c r="CR219" s="695">
        <f t="shared" si="92"/>
        <v>69.47</v>
      </c>
      <c r="CS219" s="695">
        <f t="shared" si="92"/>
        <v>1052.5999999999999</v>
      </c>
      <c r="CT219" s="695">
        <f t="shared" si="92"/>
        <v>0</v>
      </c>
      <c r="CU219" s="695">
        <f t="shared" si="92"/>
        <v>3.41</v>
      </c>
      <c r="CV219" s="695">
        <f t="shared" si="92"/>
        <v>795.32</v>
      </c>
      <c r="CW219" s="695">
        <f t="shared" si="92"/>
        <v>92.09</v>
      </c>
      <c r="CX219" s="695">
        <f t="shared" si="92"/>
        <v>93.53</v>
      </c>
      <c r="CY219" s="695">
        <f t="shared" si="92"/>
        <v>0</v>
      </c>
      <c r="CZ219" s="695">
        <f t="shared" si="92"/>
        <v>1.62</v>
      </c>
      <c r="DA219" s="695">
        <f t="shared" si="92"/>
        <v>0</v>
      </c>
      <c r="DB219" s="695">
        <f t="shared" si="92"/>
        <v>0</v>
      </c>
      <c r="DC219" s="695">
        <f t="shared" si="92"/>
        <v>29.36</v>
      </c>
      <c r="DD219" s="695">
        <f t="shared" si="92"/>
        <v>509.98</v>
      </c>
      <c r="DE219" s="695">
        <f t="shared" si="92"/>
        <v>0</v>
      </c>
      <c r="DF219" s="695">
        <f t="shared" si="92"/>
        <v>7.53</v>
      </c>
      <c r="DG219" s="695">
        <f t="shared" si="92"/>
        <v>474.05</v>
      </c>
      <c r="DH219" s="695">
        <f t="shared" si="92"/>
        <v>8.5399999999999991</v>
      </c>
      <c r="DI219" s="695">
        <f t="shared" si="92"/>
        <v>0</v>
      </c>
      <c r="DJ219" s="695">
        <f t="shared" si="92"/>
        <v>40.31</v>
      </c>
      <c r="DK219" s="695">
        <f t="shared" si="92"/>
        <v>716.19</v>
      </c>
      <c r="DL219" s="695">
        <f t="shared" si="92"/>
        <v>1320.11</v>
      </c>
      <c r="DM219" s="695">
        <f t="shared" si="92"/>
        <v>0</v>
      </c>
      <c r="DN219" s="695">
        <f t="shared" si="92"/>
        <v>0</v>
      </c>
      <c r="DO219" s="695">
        <f t="shared" si="92"/>
        <v>2178.5300000000002</v>
      </c>
      <c r="DP219" s="695">
        <f t="shared" si="92"/>
        <v>7782.61</v>
      </c>
      <c r="DQ219" s="695">
        <f t="shared" si="92"/>
        <v>1767.57</v>
      </c>
      <c r="DR219" s="695">
        <f t="shared" si="92"/>
        <v>0</v>
      </c>
      <c r="DS219" s="695">
        <f t="shared" si="92"/>
        <v>465.73</v>
      </c>
      <c r="DT219" s="695">
        <f t="shared" ref="DT219:EQ219" si="93">DT16</f>
        <v>0</v>
      </c>
      <c r="DU219" s="695">
        <f t="shared" si="93"/>
        <v>4320.58</v>
      </c>
      <c r="DV219" s="695">
        <f t="shared" si="93"/>
        <v>5637.63</v>
      </c>
      <c r="DW219" s="695">
        <f t="shared" si="93"/>
        <v>4643.0200000000004</v>
      </c>
      <c r="DX219" s="695">
        <f t="shared" si="93"/>
        <v>0</v>
      </c>
      <c r="DY219" s="695">
        <f t="shared" si="93"/>
        <v>0</v>
      </c>
      <c r="DZ219" s="695">
        <f t="shared" si="93"/>
        <v>0</v>
      </c>
      <c r="EA219" s="695">
        <f t="shared" si="93"/>
        <v>10722.75</v>
      </c>
      <c r="EB219" s="695">
        <f t="shared" si="93"/>
        <v>0</v>
      </c>
      <c r="EC219" s="695">
        <f t="shared" si="93"/>
        <v>0</v>
      </c>
      <c r="ED219" s="695">
        <f t="shared" si="93"/>
        <v>1203.6099999999999</v>
      </c>
      <c r="EE219" s="695">
        <f t="shared" si="93"/>
        <v>2561.5</v>
      </c>
      <c r="EF219" s="695">
        <f t="shared" si="93"/>
        <v>604.66999999999996</v>
      </c>
      <c r="EG219" s="695">
        <f t="shared" si="93"/>
        <v>13.81</v>
      </c>
      <c r="EH219" s="695">
        <f t="shared" si="93"/>
        <v>11.51</v>
      </c>
      <c r="EI219" s="695">
        <f t="shared" si="93"/>
        <v>260.51</v>
      </c>
      <c r="EJ219" s="695">
        <f t="shared" si="93"/>
        <v>2472.58</v>
      </c>
      <c r="EK219" s="695">
        <f t="shared" si="93"/>
        <v>0</v>
      </c>
      <c r="EL219" s="695">
        <f t="shared" si="93"/>
        <v>1848.93</v>
      </c>
      <c r="EM219" s="695">
        <f t="shared" si="93"/>
        <v>79.180000000000007</v>
      </c>
      <c r="EN219" s="695">
        <f t="shared" ref="EN219" si="94">EN16</f>
        <v>0</v>
      </c>
      <c r="EO219" s="695">
        <f t="shared" si="93"/>
        <v>0</v>
      </c>
      <c r="EP219" s="695">
        <f t="shared" si="93"/>
        <v>485.41</v>
      </c>
      <c r="EQ219" s="695">
        <f t="shared" si="93"/>
        <v>0</v>
      </c>
      <c r="ER219" s="695">
        <f t="shared" ref="ER219:EX219" si="95">ER16</f>
        <v>0</v>
      </c>
      <c r="ES219" s="695">
        <f t="shared" si="95"/>
        <v>0</v>
      </c>
      <c r="ET219" s="695">
        <f t="shared" si="95"/>
        <v>815.9</v>
      </c>
      <c r="EU219" s="695">
        <f t="shared" si="95"/>
        <v>0</v>
      </c>
      <c r="EV219" s="695">
        <f t="shared" si="95"/>
        <v>2167.36</v>
      </c>
      <c r="EW219" s="695">
        <f t="shared" si="95"/>
        <v>0</v>
      </c>
      <c r="EX219" s="695">
        <f t="shared" si="95"/>
        <v>0</v>
      </c>
      <c r="EY219" s="695">
        <f t="shared" si="18"/>
        <v>0</v>
      </c>
      <c r="EZ219" s="510"/>
    </row>
    <row r="220" spans="1:156" x14ac:dyDescent="0.25">
      <c r="A220">
        <v>13</v>
      </c>
      <c r="B220" s="74" t="str">
        <f t="shared" si="9"/>
        <v>E05</v>
      </c>
      <c r="C220" s="175" t="str">
        <f t="shared" si="10"/>
        <v>OK</v>
      </c>
      <c r="D220" s="695">
        <f t="shared" ref="D220:AI220" si="96">D17</f>
        <v>3152.51</v>
      </c>
      <c r="E220" s="695">
        <f t="shared" si="96"/>
        <v>2183.2399999999998</v>
      </c>
      <c r="F220" s="695">
        <f t="shared" si="96"/>
        <v>4746.96</v>
      </c>
      <c r="G220" s="695">
        <f t="shared" si="96"/>
        <v>7335.45</v>
      </c>
      <c r="H220" s="695">
        <f t="shared" si="96"/>
        <v>4057.32</v>
      </c>
      <c r="I220" s="695">
        <f t="shared" si="96"/>
        <v>5451.95</v>
      </c>
      <c r="J220" s="695">
        <f t="shared" si="96"/>
        <v>10141.24</v>
      </c>
      <c r="K220" s="695">
        <f t="shared" si="96"/>
        <v>6173.36</v>
      </c>
      <c r="L220" s="695">
        <f t="shared" si="96"/>
        <v>7278.36</v>
      </c>
      <c r="M220" s="695">
        <f t="shared" si="96"/>
        <v>8080.09</v>
      </c>
      <c r="N220" s="695">
        <f t="shared" si="96"/>
        <v>2619.8000000000002</v>
      </c>
      <c r="O220" s="695">
        <f t="shared" si="96"/>
        <v>8802.11</v>
      </c>
      <c r="P220" s="695">
        <f t="shared" si="96"/>
        <v>8346.58</v>
      </c>
      <c r="Q220" s="695">
        <f t="shared" si="96"/>
        <v>4270.59</v>
      </c>
      <c r="R220" s="695">
        <f t="shared" si="96"/>
        <v>5887.2</v>
      </c>
      <c r="S220" s="695">
        <f t="shared" si="96"/>
        <v>4645.7700000000004</v>
      </c>
      <c r="T220" s="695">
        <f t="shared" si="96"/>
        <v>2637.02</v>
      </c>
      <c r="U220" s="695">
        <f t="shared" si="96"/>
        <v>9524.5499999999993</v>
      </c>
      <c r="V220" s="695">
        <f t="shared" si="96"/>
        <v>8879.07</v>
      </c>
      <c r="W220" s="695">
        <f t="shared" si="96"/>
        <v>8679.4</v>
      </c>
      <c r="X220" s="695">
        <f t="shared" si="96"/>
        <v>3696.76</v>
      </c>
      <c r="Y220" s="695">
        <f t="shared" si="96"/>
        <v>5152.9799999999996</v>
      </c>
      <c r="Z220" s="695">
        <f t="shared" si="96"/>
        <v>8.6300000000000008</v>
      </c>
      <c r="AA220" s="695">
        <f t="shared" si="96"/>
        <v>9313.73</v>
      </c>
      <c r="AB220" s="695">
        <f t="shared" si="96"/>
        <v>4632.3500000000004</v>
      </c>
      <c r="AC220" s="695">
        <f t="shared" si="96"/>
        <v>5762.92</v>
      </c>
      <c r="AD220" s="695">
        <f t="shared" si="96"/>
        <v>11398.65</v>
      </c>
      <c r="AE220" s="695">
        <f t="shared" si="96"/>
        <v>4526.88</v>
      </c>
      <c r="AF220" s="695">
        <f t="shared" si="96"/>
        <v>10617.48</v>
      </c>
      <c r="AG220" s="695">
        <f t="shared" si="96"/>
        <v>10143.86</v>
      </c>
      <c r="AH220" s="695">
        <f t="shared" si="96"/>
        <v>5438.99</v>
      </c>
      <c r="AI220" s="695">
        <f t="shared" si="96"/>
        <v>19588.060000000001</v>
      </c>
      <c r="AJ220" s="695">
        <f t="shared" ref="AJ220:BM220" si="97">AJ17</f>
        <v>6940.93</v>
      </c>
      <c r="AK220" s="695">
        <f t="shared" si="97"/>
        <v>5548.33</v>
      </c>
      <c r="AL220" s="695">
        <f t="shared" si="97"/>
        <v>8702.36</v>
      </c>
      <c r="AM220" s="695">
        <f t="shared" si="97"/>
        <v>9693.19</v>
      </c>
      <c r="AN220" s="695">
        <f t="shared" si="97"/>
        <v>4811.28</v>
      </c>
      <c r="AO220" s="695">
        <f t="shared" si="97"/>
        <v>6554.34</v>
      </c>
      <c r="AP220" s="695">
        <f t="shared" si="97"/>
        <v>2148.02</v>
      </c>
      <c r="AQ220" s="695">
        <f t="shared" si="97"/>
        <v>9712.24</v>
      </c>
      <c r="AR220" s="695">
        <f t="shared" si="97"/>
        <v>7315.71</v>
      </c>
      <c r="AS220" s="695">
        <f t="shared" si="97"/>
        <v>5290.39</v>
      </c>
      <c r="AT220" s="695">
        <f t="shared" si="97"/>
        <v>7401.73</v>
      </c>
      <c r="AU220" s="695">
        <f t="shared" si="97"/>
        <v>10802.89</v>
      </c>
      <c r="AV220" s="695">
        <f t="shared" si="97"/>
        <v>8577.48</v>
      </c>
      <c r="AW220" s="695">
        <f t="shared" si="97"/>
        <v>5157.2</v>
      </c>
      <c r="AX220" s="695">
        <f t="shared" si="97"/>
        <v>3070.06</v>
      </c>
      <c r="AY220" s="695">
        <f t="shared" si="97"/>
        <v>9338.41</v>
      </c>
      <c r="AZ220" s="695">
        <f t="shared" si="97"/>
        <v>5413</v>
      </c>
      <c r="BA220" s="695">
        <f t="shared" si="97"/>
        <v>7082.6</v>
      </c>
      <c r="BB220" s="695">
        <f t="shared" si="97"/>
        <v>12987.63</v>
      </c>
      <c r="BC220" s="695">
        <f t="shared" si="97"/>
        <v>7521.31</v>
      </c>
      <c r="BD220" s="695">
        <f t="shared" si="97"/>
        <v>9979.84</v>
      </c>
      <c r="BE220" s="695">
        <f t="shared" si="97"/>
        <v>5596.98</v>
      </c>
      <c r="BF220" s="695">
        <f t="shared" si="97"/>
        <v>9764.16</v>
      </c>
      <c r="BG220" s="695">
        <f t="shared" si="97"/>
        <v>7452.8</v>
      </c>
      <c r="BH220" s="695">
        <f t="shared" si="97"/>
        <v>5024.42</v>
      </c>
      <c r="BI220" s="695">
        <f t="shared" si="97"/>
        <v>10078.58</v>
      </c>
      <c r="BJ220" s="695">
        <f t="shared" si="97"/>
        <v>6937.31</v>
      </c>
      <c r="BK220" s="695">
        <f t="shared" si="97"/>
        <v>5266.82</v>
      </c>
      <c r="BL220" s="695">
        <f t="shared" si="97"/>
        <v>10046.290000000001</v>
      </c>
      <c r="BM220" s="695">
        <f t="shared" si="97"/>
        <v>4415.25</v>
      </c>
      <c r="BN220" s="695">
        <f t="shared" ref="BN220:CM220" si="98">BN17</f>
        <v>7591.12</v>
      </c>
      <c r="BO220" s="695">
        <f t="shared" si="98"/>
        <v>9286.74</v>
      </c>
      <c r="BP220" s="695">
        <f t="shared" si="98"/>
        <v>4244.47</v>
      </c>
      <c r="BQ220" s="695">
        <f t="shared" si="98"/>
        <v>9450.19</v>
      </c>
      <c r="BR220" s="695">
        <f t="shared" si="98"/>
        <v>6324.88</v>
      </c>
      <c r="BS220" s="695">
        <f t="shared" si="98"/>
        <v>5860.45</v>
      </c>
      <c r="BT220" s="695">
        <f t="shared" si="98"/>
        <v>7416.14</v>
      </c>
      <c r="BU220" s="695">
        <f t="shared" si="98"/>
        <v>8202.91</v>
      </c>
      <c r="BV220" s="695">
        <f t="shared" si="98"/>
        <v>4638.25</v>
      </c>
      <c r="BW220" s="695">
        <f t="shared" si="98"/>
        <v>4322.67</v>
      </c>
      <c r="BX220" s="695">
        <f t="shared" si="98"/>
        <v>6108.13</v>
      </c>
      <c r="BY220" s="695">
        <f t="shared" si="98"/>
        <v>5870</v>
      </c>
      <c r="BZ220" s="695">
        <f t="shared" si="98"/>
        <v>7575.78</v>
      </c>
      <c r="CA220" s="695">
        <f t="shared" si="98"/>
        <v>4417.09</v>
      </c>
      <c r="CB220" s="695">
        <f t="shared" si="98"/>
        <v>5662.31</v>
      </c>
      <c r="CC220" s="695">
        <f t="shared" si="98"/>
        <v>7550.01</v>
      </c>
      <c r="CD220" s="695">
        <f t="shared" si="98"/>
        <v>10768</v>
      </c>
      <c r="CE220" s="695">
        <f t="shared" si="98"/>
        <v>10404.14</v>
      </c>
      <c r="CF220" s="695">
        <f t="shared" si="98"/>
        <v>5576.7</v>
      </c>
      <c r="CG220" s="695">
        <f t="shared" si="98"/>
        <v>5422.4</v>
      </c>
      <c r="CH220" s="695">
        <f t="shared" si="98"/>
        <v>14280.24</v>
      </c>
      <c r="CI220" s="695">
        <f t="shared" si="98"/>
        <v>10549.99</v>
      </c>
      <c r="CJ220" s="695">
        <f t="shared" si="98"/>
        <v>6783.1</v>
      </c>
      <c r="CK220" s="695">
        <f t="shared" si="98"/>
        <v>8024.14</v>
      </c>
      <c r="CL220" s="695">
        <f t="shared" si="98"/>
        <v>3425.38</v>
      </c>
      <c r="CM220" s="695">
        <f t="shared" si="98"/>
        <v>7043.61</v>
      </c>
      <c r="CN220" s="695">
        <f t="shared" ref="CN220:DS220" si="99">CN17</f>
        <v>7622.84</v>
      </c>
      <c r="CO220" s="695">
        <f t="shared" si="99"/>
        <v>3578.67</v>
      </c>
      <c r="CP220" s="695">
        <f t="shared" si="99"/>
        <v>5803.27</v>
      </c>
      <c r="CQ220" s="695">
        <f t="shared" si="99"/>
        <v>9987.18</v>
      </c>
      <c r="CR220" s="695">
        <f t="shared" si="99"/>
        <v>5843.18</v>
      </c>
      <c r="CS220" s="695">
        <f t="shared" si="99"/>
        <v>8842.4599999999991</v>
      </c>
      <c r="CT220" s="695">
        <f t="shared" si="99"/>
        <v>5181.87</v>
      </c>
      <c r="CU220" s="695">
        <f t="shared" si="99"/>
        <v>7157.1</v>
      </c>
      <c r="CV220" s="695">
        <f t="shared" si="99"/>
        <v>5150.42</v>
      </c>
      <c r="CW220" s="695">
        <f t="shared" si="99"/>
        <v>5140.63</v>
      </c>
      <c r="CX220" s="695">
        <f t="shared" si="99"/>
        <v>7264.4</v>
      </c>
      <c r="CY220" s="695">
        <f t="shared" si="99"/>
        <v>0</v>
      </c>
      <c r="CZ220" s="695">
        <f t="shared" si="99"/>
        <v>13005.61</v>
      </c>
      <c r="DA220" s="695">
        <f t="shared" si="99"/>
        <v>10917.9</v>
      </c>
      <c r="DB220" s="695">
        <f t="shared" si="99"/>
        <v>4982.6099999999997</v>
      </c>
      <c r="DC220" s="695">
        <f t="shared" si="99"/>
        <v>10551.23</v>
      </c>
      <c r="DD220" s="695">
        <f t="shared" si="99"/>
        <v>9298.51</v>
      </c>
      <c r="DE220" s="695">
        <f t="shared" si="99"/>
        <v>4402.4399999999996</v>
      </c>
      <c r="DF220" s="695">
        <f t="shared" si="99"/>
        <v>4868.62</v>
      </c>
      <c r="DG220" s="695">
        <f t="shared" si="99"/>
        <v>6684.51</v>
      </c>
      <c r="DH220" s="695">
        <f t="shared" si="99"/>
        <v>5711.89</v>
      </c>
      <c r="DI220" s="695">
        <f t="shared" si="99"/>
        <v>9632.5300000000007</v>
      </c>
      <c r="DJ220" s="695">
        <f t="shared" si="99"/>
        <v>7169.9</v>
      </c>
      <c r="DK220" s="695">
        <f t="shared" si="99"/>
        <v>7295.8</v>
      </c>
      <c r="DL220" s="695">
        <f t="shared" si="99"/>
        <v>4243.92</v>
      </c>
      <c r="DM220" s="695">
        <f t="shared" si="99"/>
        <v>4058.67</v>
      </c>
      <c r="DN220" s="695">
        <f t="shared" si="99"/>
        <v>0</v>
      </c>
      <c r="DO220" s="695">
        <f t="shared" si="99"/>
        <v>44471</v>
      </c>
      <c r="DP220" s="695">
        <f t="shared" si="99"/>
        <v>35286.93</v>
      </c>
      <c r="DQ220" s="695">
        <f t="shared" si="99"/>
        <v>22830.65</v>
      </c>
      <c r="DR220" s="695">
        <f t="shared" si="99"/>
        <v>0</v>
      </c>
      <c r="DS220" s="695">
        <f t="shared" si="99"/>
        <v>36335.99</v>
      </c>
      <c r="DT220" s="695">
        <f t="shared" ref="DT220:EQ220" si="100">DT17</f>
        <v>41083.26</v>
      </c>
      <c r="DU220" s="695">
        <f t="shared" si="100"/>
        <v>47853.53</v>
      </c>
      <c r="DV220" s="695">
        <f t="shared" si="100"/>
        <v>41001.769999999997</v>
      </c>
      <c r="DW220" s="695">
        <f t="shared" si="100"/>
        <v>58794.720000000001</v>
      </c>
      <c r="DX220" s="695">
        <f t="shared" si="100"/>
        <v>21135</v>
      </c>
      <c r="DY220" s="695">
        <f t="shared" si="100"/>
        <v>37768.22</v>
      </c>
      <c r="DZ220" s="695">
        <f t="shared" si="100"/>
        <v>4869.49</v>
      </c>
      <c r="EA220" s="695">
        <f t="shared" si="100"/>
        <v>42998.48</v>
      </c>
      <c r="EB220" s="695">
        <f t="shared" si="100"/>
        <v>0</v>
      </c>
      <c r="EC220" s="695">
        <f t="shared" si="100"/>
        <v>0</v>
      </c>
      <c r="ED220" s="695">
        <f t="shared" si="100"/>
        <v>20509.71</v>
      </c>
      <c r="EE220" s="695">
        <f t="shared" si="100"/>
        <v>48699.63</v>
      </c>
      <c r="EF220" s="695">
        <f t="shared" si="100"/>
        <v>6433.92</v>
      </c>
      <c r="EG220" s="695">
        <f t="shared" si="100"/>
        <v>3704.59</v>
      </c>
      <c r="EH220" s="695">
        <f t="shared" si="100"/>
        <v>5529.57</v>
      </c>
      <c r="EI220" s="695">
        <f t="shared" si="100"/>
        <v>4136.45</v>
      </c>
      <c r="EJ220" s="695">
        <f t="shared" si="100"/>
        <v>31031.19</v>
      </c>
      <c r="EK220" s="695">
        <f t="shared" si="100"/>
        <v>19294.37</v>
      </c>
      <c r="EL220" s="695">
        <f t="shared" si="100"/>
        <v>8733.68</v>
      </c>
      <c r="EM220" s="695">
        <f t="shared" si="100"/>
        <v>10549.06</v>
      </c>
      <c r="EN220" s="695">
        <f t="shared" ref="EN220" si="101">EN17</f>
        <v>0</v>
      </c>
      <c r="EO220" s="695">
        <f t="shared" si="100"/>
        <v>0</v>
      </c>
      <c r="EP220" s="695">
        <f t="shared" si="100"/>
        <v>13351.04</v>
      </c>
      <c r="EQ220" s="695">
        <f t="shared" si="100"/>
        <v>0</v>
      </c>
      <c r="ER220" s="695">
        <f t="shared" ref="ER220:EX220" si="102">ER17</f>
        <v>0</v>
      </c>
      <c r="ES220" s="695">
        <f t="shared" si="102"/>
        <v>0</v>
      </c>
      <c r="ET220" s="695">
        <f t="shared" si="102"/>
        <v>9819.02</v>
      </c>
      <c r="EU220" s="695">
        <f t="shared" si="102"/>
        <v>8956.7900000000009</v>
      </c>
      <c r="EV220" s="695">
        <f t="shared" si="102"/>
        <v>9748.5</v>
      </c>
      <c r="EW220" s="695">
        <f t="shared" si="102"/>
        <v>8939.39</v>
      </c>
      <c r="EX220" s="695">
        <f t="shared" si="102"/>
        <v>21241.47</v>
      </c>
      <c r="EY220" s="695">
        <f t="shared" si="18"/>
        <v>0</v>
      </c>
      <c r="EZ220" s="510"/>
    </row>
    <row r="221" spans="1:156" x14ac:dyDescent="0.25">
      <c r="A221">
        <v>14</v>
      </c>
      <c r="B221" s="74" t="str">
        <f t="shared" si="9"/>
        <v>E05</v>
      </c>
      <c r="C221" s="175" t="str">
        <f t="shared" si="10"/>
        <v>OK</v>
      </c>
      <c r="D221" s="695">
        <f t="shared" ref="D221:AI221" si="103">D18</f>
        <v>6765.13</v>
      </c>
      <c r="E221" s="695">
        <f t="shared" si="103"/>
        <v>4058.54</v>
      </c>
      <c r="F221" s="695">
        <f t="shared" si="103"/>
        <v>8482.73</v>
      </c>
      <c r="G221" s="695">
        <f t="shared" si="103"/>
        <v>13852.52</v>
      </c>
      <c r="H221" s="695">
        <f t="shared" si="103"/>
        <v>6604.73</v>
      </c>
      <c r="I221" s="695">
        <f t="shared" si="103"/>
        <v>5720.07</v>
      </c>
      <c r="J221" s="695">
        <f t="shared" si="103"/>
        <v>20194.02</v>
      </c>
      <c r="K221" s="695">
        <f t="shared" si="103"/>
        <v>9738.16</v>
      </c>
      <c r="L221" s="695">
        <f t="shared" si="103"/>
        <v>13093.29</v>
      </c>
      <c r="M221" s="695">
        <f t="shared" si="103"/>
        <v>14069.32</v>
      </c>
      <c r="N221" s="695">
        <f t="shared" si="103"/>
        <v>731.96</v>
      </c>
      <c r="O221" s="695">
        <f t="shared" si="103"/>
        <v>14604.07</v>
      </c>
      <c r="P221" s="695">
        <f t="shared" si="103"/>
        <v>14369.73</v>
      </c>
      <c r="Q221" s="695">
        <f t="shared" si="103"/>
        <v>9613.2999999999993</v>
      </c>
      <c r="R221" s="695">
        <f t="shared" si="103"/>
        <v>9950.77</v>
      </c>
      <c r="S221" s="695">
        <f t="shared" si="103"/>
        <v>9522.66</v>
      </c>
      <c r="T221" s="695">
        <f t="shared" si="103"/>
        <v>4596.2700000000004</v>
      </c>
      <c r="U221" s="695">
        <f t="shared" si="103"/>
        <v>15531.77</v>
      </c>
      <c r="V221" s="695">
        <f t="shared" si="103"/>
        <v>11038.54</v>
      </c>
      <c r="W221" s="695">
        <f t="shared" si="103"/>
        <v>16564.830000000002</v>
      </c>
      <c r="X221" s="695">
        <f t="shared" si="103"/>
        <v>5944.61</v>
      </c>
      <c r="Y221" s="695">
        <f t="shared" si="103"/>
        <v>9175.24</v>
      </c>
      <c r="Z221" s="695">
        <f t="shared" si="103"/>
        <v>0</v>
      </c>
      <c r="AA221" s="695">
        <f t="shared" si="103"/>
        <v>15486.9</v>
      </c>
      <c r="AB221" s="695">
        <f t="shared" si="103"/>
        <v>8386.99</v>
      </c>
      <c r="AC221" s="695">
        <f t="shared" si="103"/>
        <v>10299.43</v>
      </c>
      <c r="AD221" s="695">
        <f t="shared" si="103"/>
        <v>19069.2</v>
      </c>
      <c r="AE221" s="695">
        <f t="shared" si="103"/>
        <v>5984.45</v>
      </c>
      <c r="AF221" s="695">
        <f t="shared" si="103"/>
        <v>18433.009999999998</v>
      </c>
      <c r="AG221" s="695">
        <f t="shared" si="103"/>
        <v>17149.990000000002</v>
      </c>
      <c r="AH221" s="695">
        <f t="shared" si="103"/>
        <v>9307.4699999999993</v>
      </c>
      <c r="AI221" s="695">
        <f t="shared" si="103"/>
        <v>38413.61</v>
      </c>
      <c r="AJ221" s="695">
        <f t="shared" ref="AJ221:BM221" si="104">AJ18</f>
        <v>13443.9</v>
      </c>
      <c r="AK221" s="695">
        <f t="shared" si="104"/>
        <v>11307.59</v>
      </c>
      <c r="AL221" s="695">
        <f t="shared" si="104"/>
        <v>11638.23</v>
      </c>
      <c r="AM221" s="695">
        <f t="shared" si="104"/>
        <v>16945.849999999999</v>
      </c>
      <c r="AN221" s="695">
        <f t="shared" si="104"/>
        <v>7475.36</v>
      </c>
      <c r="AO221" s="695">
        <f t="shared" si="104"/>
        <v>12229.61</v>
      </c>
      <c r="AP221" s="695">
        <f t="shared" si="104"/>
        <v>3775.04</v>
      </c>
      <c r="AQ221" s="695">
        <f t="shared" si="104"/>
        <v>19696.64</v>
      </c>
      <c r="AR221" s="695">
        <f t="shared" si="104"/>
        <v>13277.56</v>
      </c>
      <c r="AS221" s="695">
        <f t="shared" si="104"/>
        <v>10918.24</v>
      </c>
      <c r="AT221" s="695">
        <f t="shared" si="104"/>
        <v>12741.01</v>
      </c>
      <c r="AU221" s="695">
        <f t="shared" si="104"/>
        <v>15879.09</v>
      </c>
      <c r="AV221" s="695">
        <f t="shared" si="104"/>
        <v>16883.439999999999</v>
      </c>
      <c r="AW221" s="695">
        <f t="shared" si="104"/>
        <v>9646.09</v>
      </c>
      <c r="AX221" s="695">
        <f t="shared" si="104"/>
        <v>2376.5100000000002</v>
      </c>
      <c r="AY221" s="695">
        <f t="shared" si="104"/>
        <v>20494.810000000001</v>
      </c>
      <c r="AZ221" s="695">
        <f t="shared" si="104"/>
        <v>12178.06</v>
      </c>
      <c r="BA221" s="695">
        <f t="shared" si="104"/>
        <v>15736.47</v>
      </c>
      <c r="BB221" s="695">
        <f t="shared" si="104"/>
        <v>19780.64</v>
      </c>
      <c r="BC221" s="695">
        <f t="shared" si="104"/>
        <v>6964.16</v>
      </c>
      <c r="BD221" s="695">
        <f t="shared" si="104"/>
        <v>14978.8</v>
      </c>
      <c r="BE221" s="695">
        <f t="shared" si="104"/>
        <v>11090.56</v>
      </c>
      <c r="BF221" s="695">
        <f t="shared" si="104"/>
        <v>19409.14</v>
      </c>
      <c r="BG221" s="695">
        <f t="shared" si="104"/>
        <v>14067.44</v>
      </c>
      <c r="BH221" s="695">
        <f t="shared" si="104"/>
        <v>10653.91</v>
      </c>
      <c r="BI221" s="695">
        <f t="shared" si="104"/>
        <v>16382.82</v>
      </c>
      <c r="BJ221" s="695">
        <f t="shared" si="104"/>
        <v>12725.16</v>
      </c>
      <c r="BK221" s="695">
        <f t="shared" si="104"/>
        <v>8715.1</v>
      </c>
      <c r="BL221" s="695">
        <f t="shared" si="104"/>
        <v>3579.36</v>
      </c>
      <c r="BM221" s="695">
        <f t="shared" si="104"/>
        <v>6882.17</v>
      </c>
      <c r="BN221" s="695">
        <f t="shared" ref="BN221:CM221" si="105">BN18</f>
        <v>11344.61</v>
      </c>
      <c r="BO221" s="695">
        <f t="shared" si="105"/>
        <v>19006.66</v>
      </c>
      <c r="BP221" s="695">
        <f t="shared" si="105"/>
        <v>7809.64</v>
      </c>
      <c r="BQ221" s="695">
        <f t="shared" si="105"/>
        <v>18017.29</v>
      </c>
      <c r="BR221" s="695">
        <f t="shared" si="105"/>
        <v>12483.52</v>
      </c>
      <c r="BS221" s="695">
        <f t="shared" si="105"/>
        <v>9951.8700000000008</v>
      </c>
      <c r="BT221" s="695">
        <f t="shared" si="105"/>
        <v>13282.75</v>
      </c>
      <c r="BU221" s="695">
        <f t="shared" si="105"/>
        <v>18083.88</v>
      </c>
      <c r="BV221" s="695">
        <f t="shared" si="105"/>
        <v>11731.74</v>
      </c>
      <c r="BW221" s="695">
        <f t="shared" si="105"/>
        <v>7409.04</v>
      </c>
      <c r="BX221" s="695">
        <f t="shared" si="105"/>
        <v>9656.93</v>
      </c>
      <c r="BY221" s="695">
        <f t="shared" si="105"/>
        <v>5820.71</v>
      </c>
      <c r="BZ221" s="695">
        <f t="shared" si="105"/>
        <v>16241.91</v>
      </c>
      <c r="CA221" s="695">
        <f t="shared" si="105"/>
        <v>5178.99</v>
      </c>
      <c r="CB221" s="695">
        <f t="shared" si="105"/>
        <v>9699.2999999999993</v>
      </c>
      <c r="CC221" s="695">
        <f t="shared" si="105"/>
        <v>11889.24</v>
      </c>
      <c r="CD221" s="695">
        <f t="shared" si="105"/>
        <v>17188.810000000001</v>
      </c>
      <c r="CE221" s="695">
        <f t="shared" si="105"/>
        <v>17678.88</v>
      </c>
      <c r="CF221" s="695">
        <f t="shared" si="105"/>
        <v>9591.2800000000007</v>
      </c>
      <c r="CG221" s="695">
        <f t="shared" si="105"/>
        <v>9412.36</v>
      </c>
      <c r="CH221" s="695">
        <f t="shared" si="105"/>
        <v>24160.87</v>
      </c>
      <c r="CI221" s="695">
        <f t="shared" si="105"/>
        <v>18508.63</v>
      </c>
      <c r="CJ221" s="695">
        <f t="shared" si="105"/>
        <v>13660.12</v>
      </c>
      <c r="CK221" s="695">
        <f t="shared" si="105"/>
        <v>14220.15</v>
      </c>
      <c r="CL221" s="695">
        <f t="shared" si="105"/>
        <v>9123.06</v>
      </c>
      <c r="CM221" s="695">
        <f t="shared" si="105"/>
        <v>6297.12</v>
      </c>
      <c r="CN221" s="695">
        <f t="shared" ref="CN221:DS221" si="106">CN18</f>
        <v>13549.7</v>
      </c>
      <c r="CO221" s="695">
        <f t="shared" si="106"/>
        <v>7321.29</v>
      </c>
      <c r="CP221" s="695">
        <f t="shared" si="106"/>
        <v>11238.5</v>
      </c>
      <c r="CQ221" s="695">
        <f t="shared" si="106"/>
        <v>17214.990000000002</v>
      </c>
      <c r="CR221" s="695">
        <f t="shared" si="106"/>
        <v>9901.4</v>
      </c>
      <c r="CS221" s="695">
        <f t="shared" si="106"/>
        <v>14948.91</v>
      </c>
      <c r="CT221" s="695">
        <f t="shared" si="106"/>
        <v>9132.51</v>
      </c>
      <c r="CU221" s="695">
        <f t="shared" si="106"/>
        <v>15353.86</v>
      </c>
      <c r="CV221" s="695">
        <f t="shared" si="106"/>
        <v>10689.82</v>
      </c>
      <c r="CW221" s="695">
        <f t="shared" si="106"/>
        <v>2848.41</v>
      </c>
      <c r="CX221" s="695">
        <f t="shared" si="106"/>
        <v>12814.94</v>
      </c>
      <c r="CY221" s="695">
        <f t="shared" si="106"/>
        <v>0</v>
      </c>
      <c r="CZ221" s="695">
        <f t="shared" si="106"/>
        <v>20726.64</v>
      </c>
      <c r="DA221" s="695">
        <f t="shared" si="106"/>
        <v>19720.419999999998</v>
      </c>
      <c r="DB221" s="695">
        <f t="shared" si="106"/>
        <v>8899.92</v>
      </c>
      <c r="DC221" s="695">
        <f t="shared" si="106"/>
        <v>17337.740000000002</v>
      </c>
      <c r="DD221" s="695">
        <f t="shared" si="106"/>
        <v>15477.71</v>
      </c>
      <c r="DE221" s="695">
        <f t="shared" si="106"/>
        <v>6674.29</v>
      </c>
      <c r="DF221" s="695">
        <f t="shared" si="106"/>
        <v>8757.25</v>
      </c>
      <c r="DG221" s="695">
        <f t="shared" si="106"/>
        <v>13555.11</v>
      </c>
      <c r="DH221" s="695">
        <f t="shared" si="106"/>
        <v>9958.27</v>
      </c>
      <c r="DI221" s="695">
        <f t="shared" si="106"/>
        <v>8716.32</v>
      </c>
      <c r="DJ221" s="695">
        <f t="shared" si="106"/>
        <v>12993.84</v>
      </c>
      <c r="DK221" s="695">
        <f t="shared" si="106"/>
        <v>12318.33</v>
      </c>
      <c r="DL221" s="695">
        <f t="shared" si="106"/>
        <v>9325.6299999999992</v>
      </c>
      <c r="DM221" s="695">
        <f t="shared" si="106"/>
        <v>1231.4100000000001</v>
      </c>
      <c r="DN221" s="695">
        <f t="shared" si="106"/>
        <v>0</v>
      </c>
      <c r="DO221" s="695">
        <f t="shared" si="106"/>
        <v>78579.67</v>
      </c>
      <c r="DP221" s="695">
        <f t="shared" si="106"/>
        <v>56825.39</v>
      </c>
      <c r="DQ221" s="695">
        <f t="shared" si="106"/>
        <v>41294.43</v>
      </c>
      <c r="DR221" s="695">
        <f t="shared" si="106"/>
        <v>0</v>
      </c>
      <c r="DS221" s="695">
        <f t="shared" si="106"/>
        <v>55329.91</v>
      </c>
      <c r="DT221" s="695">
        <f t="shared" ref="DT221:EQ221" si="107">DT18</f>
        <v>75071.64</v>
      </c>
      <c r="DU221" s="695">
        <f t="shared" si="107"/>
        <v>75097.990000000005</v>
      </c>
      <c r="DV221" s="695">
        <f t="shared" si="107"/>
        <v>78855.69</v>
      </c>
      <c r="DW221" s="695">
        <f t="shared" si="107"/>
        <v>96567.85</v>
      </c>
      <c r="DX221" s="695">
        <f t="shared" si="107"/>
        <v>38160.29</v>
      </c>
      <c r="DY221" s="695">
        <f t="shared" si="107"/>
        <v>62771.21</v>
      </c>
      <c r="DZ221" s="695">
        <f t="shared" si="107"/>
        <v>10680.01</v>
      </c>
      <c r="EA221" s="695">
        <f t="shared" si="107"/>
        <v>75929.789999999994</v>
      </c>
      <c r="EB221" s="695">
        <f t="shared" si="107"/>
        <v>0</v>
      </c>
      <c r="EC221" s="695">
        <f t="shared" si="107"/>
        <v>0</v>
      </c>
      <c r="ED221" s="695">
        <f t="shared" si="107"/>
        <v>36937.79</v>
      </c>
      <c r="EE221" s="695">
        <f t="shared" si="107"/>
        <v>69013.62</v>
      </c>
      <c r="EF221" s="695">
        <f t="shared" si="107"/>
        <v>11157.95</v>
      </c>
      <c r="EG221" s="695">
        <f t="shared" si="107"/>
        <v>6735.74</v>
      </c>
      <c r="EH221" s="695">
        <f t="shared" si="107"/>
        <v>9545.9599999999991</v>
      </c>
      <c r="EI221" s="695">
        <f t="shared" si="107"/>
        <v>7772.66</v>
      </c>
      <c r="EJ221" s="695">
        <f t="shared" si="107"/>
        <v>48688.62</v>
      </c>
      <c r="EK221" s="695">
        <f t="shared" si="107"/>
        <v>33451.78</v>
      </c>
      <c r="EL221" s="695">
        <f t="shared" si="107"/>
        <v>14884.35</v>
      </c>
      <c r="EM221" s="695">
        <f t="shared" si="107"/>
        <v>19571.02</v>
      </c>
      <c r="EN221" s="695">
        <f t="shared" ref="EN221" si="108">EN18</f>
        <v>0</v>
      </c>
      <c r="EO221" s="695">
        <f t="shared" si="107"/>
        <v>0</v>
      </c>
      <c r="EP221" s="695">
        <f t="shared" si="107"/>
        <v>22964.29</v>
      </c>
      <c r="EQ221" s="695">
        <f t="shared" si="107"/>
        <v>0</v>
      </c>
      <c r="ER221" s="695">
        <f t="shared" ref="ER221:EX221" si="109">ER18</f>
        <v>0</v>
      </c>
      <c r="ES221" s="695">
        <f t="shared" si="109"/>
        <v>0</v>
      </c>
      <c r="ET221" s="695">
        <f t="shared" si="109"/>
        <v>24101.91</v>
      </c>
      <c r="EU221" s="695">
        <f t="shared" si="109"/>
        <v>16880.43</v>
      </c>
      <c r="EV221" s="695">
        <f t="shared" si="109"/>
        <v>14975.89</v>
      </c>
      <c r="EW221" s="695">
        <f t="shared" si="109"/>
        <v>16239.35</v>
      </c>
      <c r="EX221" s="695">
        <f t="shared" si="109"/>
        <v>33862.980000000003</v>
      </c>
      <c r="EY221" s="695">
        <f t="shared" si="18"/>
        <v>0</v>
      </c>
      <c r="EZ221" s="510"/>
    </row>
    <row r="222" spans="1:156" x14ac:dyDescent="0.25">
      <c r="A222">
        <v>15</v>
      </c>
      <c r="B222" s="74" t="str">
        <f t="shared" si="9"/>
        <v>E03</v>
      </c>
      <c r="C222" s="175" t="str">
        <f t="shared" si="10"/>
        <v>OK</v>
      </c>
      <c r="D222" s="695">
        <f t="shared" ref="D222:AI222" si="110">D19</f>
        <v>0</v>
      </c>
      <c r="E222" s="695">
        <f t="shared" si="110"/>
        <v>29906.76</v>
      </c>
      <c r="F222" s="695">
        <f t="shared" si="110"/>
        <v>0</v>
      </c>
      <c r="G222" s="695">
        <f t="shared" si="110"/>
        <v>26382.240000000002</v>
      </c>
      <c r="H222" s="695">
        <f t="shared" si="110"/>
        <v>0</v>
      </c>
      <c r="I222" s="695">
        <f t="shared" si="110"/>
        <v>0</v>
      </c>
      <c r="J222" s="695">
        <f t="shared" si="110"/>
        <v>0</v>
      </c>
      <c r="K222" s="695">
        <f t="shared" si="110"/>
        <v>0</v>
      </c>
      <c r="L222" s="695">
        <f t="shared" si="110"/>
        <v>0</v>
      </c>
      <c r="M222" s="695">
        <f t="shared" si="110"/>
        <v>0</v>
      </c>
      <c r="N222" s="695">
        <f t="shared" si="110"/>
        <v>0</v>
      </c>
      <c r="O222" s="695">
        <f t="shared" si="110"/>
        <v>0</v>
      </c>
      <c r="P222" s="695">
        <f t="shared" si="110"/>
        <v>4921.3</v>
      </c>
      <c r="Q222" s="695">
        <f t="shared" si="110"/>
        <v>0</v>
      </c>
      <c r="R222" s="695">
        <f t="shared" si="110"/>
        <v>0</v>
      </c>
      <c r="S222" s="695">
        <f t="shared" si="110"/>
        <v>0</v>
      </c>
      <c r="T222" s="695">
        <f t="shared" si="110"/>
        <v>23187.13</v>
      </c>
      <c r="U222" s="695">
        <f t="shared" si="110"/>
        <v>52868.4</v>
      </c>
      <c r="V222" s="695">
        <f t="shared" si="110"/>
        <v>0</v>
      </c>
      <c r="W222" s="695">
        <f t="shared" si="110"/>
        <v>0</v>
      </c>
      <c r="X222" s="695">
        <f t="shared" si="110"/>
        <v>0</v>
      </c>
      <c r="Y222" s="695">
        <f t="shared" si="110"/>
        <v>0</v>
      </c>
      <c r="Z222" s="695">
        <f t="shared" si="110"/>
        <v>0</v>
      </c>
      <c r="AA222" s="695">
        <f t="shared" si="110"/>
        <v>12724.8</v>
      </c>
      <c r="AB222" s="695">
        <f t="shared" si="110"/>
        <v>0</v>
      </c>
      <c r="AC222" s="695">
        <f t="shared" si="110"/>
        <v>22372.62</v>
      </c>
      <c r="AD222" s="695">
        <f t="shared" si="110"/>
        <v>77189.69</v>
      </c>
      <c r="AE222" s="695">
        <f t="shared" si="110"/>
        <v>35411.040000000001</v>
      </c>
      <c r="AF222" s="695">
        <f t="shared" si="110"/>
        <v>0</v>
      </c>
      <c r="AG222" s="695">
        <f t="shared" si="110"/>
        <v>248230.77</v>
      </c>
      <c r="AH222" s="695">
        <f t="shared" si="110"/>
        <v>0</v>
      </c>
      <c r="AI222" s="695">
        <f t="shared" si="110"/>
        <v>28544.639999999999</v>
      </c>
      <c r="AJ222" s="695">
        <f t="shared" ref="AJ222:BM222" si="111">AJ19</f>
        <v>0</v>
      </c>
      <c r="AK222" s="695">
        <f t="shared" si="111"/>
        <v>2590.21</v>
      </c>
      <c r="AL222" s="695">
        <f t="shared" si="111"/>
        <v>17460.310000000001</v>
      </c>
      <c r="AM222" s="695">
        <f t="shared" si="111"/>
        <v>0</v>
      </c>
      <c r="AN222" s="695">
        <f t="shared" si="111"/>
        <v>0</v>
      </c>
      <c r="AO222" s="695">
        <f t="shared" si="111"/>
        <v>7874.08</v>
      </c>
      <c r="AP222" s="695">
        <f t="shared" si="111"/>
        <v>32552.880000000001</v>
      </c>
      <c r="AQ222" s="695">
        <f t="shared" si="111"/>
        <v>31706.28</v>
      </c>
      <c r="AR222" s="695">
        <f t="shared" si="111"/>
        <v>0</v>
      </c>
      <c r="AS222" s="695">
        <f t="shared" si="111"/>
        <v>80021.14</v>
      </c>
      <c r="AT222" s="695">
        <f t="shared" si="111"/>
        <v>0</v>
      </c>
      <c r="AU222" s="695">
        <f t="shared" si="111"/>
        <v>0</v>
      </c>
      <c r="AV222" s="695">
        <f t="shared" si="111"/>
        <v>0</v>
      </c>
      <c r="AW222" s="695">
        <f t="shared" si="111"/>
        <v>0</v>
      </c>
      <c r="AX222" s="695">
        <f t="shared" si="111"/>
        <v>0</v>
      </c>
      <c r="AY222" s="695">
        <f t="shared" si="111"/>
        <v>59297.08</v>
      </c>
      <c r="AZ222" s="695">
        <f t="shared" si="111"/>
        <v>50017.63</v>
      </c>
      <c r="BA222" s="695">
        <f t="shared" si="111"/>
        <v>0</v>
      </c>
      <c r="BB222" s="695">
        <f t="shared" si="111"/>
        <v>40478.04</v>
      </c>
      <c r="BC222" s="695">
        <f t="shared" si="111"/>
        <v>0</v>
      </c>
      <c r="BD222" s="695">
        <f t="shared" si="111"/>
        <v>0</v>
      </c>
      <c r="BE222" s="695">
        <f t="shared" si="111"/>
        <v>62464.2</v>
      </c>
      <c r="BF222" s="695">
        <f t="shared" si="111"/>
        <v>64008.12</v>
      </c>
      <c r="BG222" s="695">
        <f t="shared" si="111"/>
        <v>0</v>
      </c>
      <c r="BH222" s="695">
        <f t="shared" si="111"/>
        <v>0</v>
      </c>
      <c r="BI222" s="695">
        <f t="shared" si="111"/>
        <v>0</v>
      </c>
      <c r="BJ222" s="695">
        <f t="shared" si="111"/>
        <v>0</v>
      </c>
      <c r="BK222" s="695">
        <f t="shared" si="111"/>
        <v>0</v>
      </c>
      <c r="BL222" s="695">
        <f t="shared" si="111"/>
        <v>34723.08</v>
      </c>
      <c r="BM222" s="695">
        <f t="shared" si="111"/>
        <v>0</v>
      </c>
      <c r="BN222" s="695">
        <f t="shared" ref="BN222:CM222" si="112">BN19</f>
        <v>31281.15</v>
      </c>
      <c r="BO222" s="695">
        <f t="shared" si="112"/>
        <v>31252.080000000002</v>
      </c>
      <c r="BP222" s="695">
        <f t="shared" si="112"/>
        <v>0</v>
      </c>
      <c r="BQ222" s="695">
        <f t="shared" si="112"/>
        <v>19495.400000000001</v>
      </c>
      <c r="BR222" s="695">
        <f t="shared" si="112"/>
        <v>106498.59</v>
      </c>
      <c r="BS222" s="695">
        <f t="shared" si="112"/>
        <v>28328.880000000001</v>
      </c>
      <c r="BT222" s="695">
        <f t="shared" si="112"/>
        <v>0</v>
      </c>
      <c r="BU222" s="695">
        <f t="shared" si="112"/>
        <v>0</v>
      </c>
      <c r="BV222" s="695">
        <f t="shared" si="112"/>
        <v>0</v>
      </c>
      <c r="BW222" s="695">
        <f t="shared" si="112"/>
        <v>0</v>
      </c>
      <c r="BX222" s="695">
        <f t="shared" si="112"/>
        <v>0</v>
      </c>
      <c r="BY222" s="695">
        <f t="shared" si="112"/>
        <v>51070.2</v>
      </c>
      <c r="BZ222" s="695">
        <f t="shared" si="112"/>
        <v>0</v>
      </c>
      <c r="CA222" s="695">
        <f t="shared" si="112"/>
        <v>0</v>
      </c>
      <c r="CB222" s="695">
        <f t="shared" si="112"/>
        <v>0</v>
      </c>
      <c r="CC222" s="695">
        <f t="shared" si="112"/>
        <v>0</v>
      </c>
      <c r="CD222" s="695">
        <f t="shared" si="112"/>
        <v>18758.52</v>
      </c>
      <c r="CE222" s="695">
        <f t="shared" si="112"/>
        <v>0</v>
      </c>
      <c r="CF222" s="695">
        <f t="shared" si="112"/>
        <v>29046.48</v>
      </c>
      <c r="CG222" s="695">
        <f t="shared" si="112"/>
        <v>0</v>
      </c>
      <c r="CH222" s="695">
        <f t="shared" si="112"/>
        <v>21961.52</v>
      </c>
      <c r="CI222" s="695">
        <f t="shared" si="112"/>
        <v>11811.11</v>
      </c>
      <c r="CJ222" s="695">
        <f t="shared" si="112"/>
        <v>0</v>
      </c>
      <c r="CK222" s="695">
        <f t="shared" si="112"/>
        <v>0</v>
      </c>
      <c r="CL222" s="695">
        <f t="shared" si="112"/>
        <v>0</v>
      </c>
      <c r="CM222" s="695">
        <f t="shared" si="112"/>
        <v>11130.7</v>
      </c>
      <c r="CN222" s="695">
        <f t="shared" ref="CN222:DS222" si="113">CN19</f>
        <v>0</v>
      </c>
      <c r="CO222" s="695">
        <f t="shared" si="113"/>
        <v>0</v>
      </c>
      <c r="CP222" s="695">
        <f t="shared" si="113"/>
        <v>22614.63</v>
      </c>
      <c r="CQ222" s="695">
        <f t="shared" si="113"/>
        <v>0</v>
      </c>
      <c r="CR222" s="695">
        <f t="shared" si="113"/>
        <v>0</v>
      </c>
      <c r="CS222" s="695">
        <f t="shared" si="113"/>
        <v>32020.080000000002</v>
      </c>
      <c r="CT222" s="695">
        <f t="shared" si="113"/>
        <v>0</v>
      </c>
      <c r="CU222" s="695">
        <f t="shared" si="113"/>
        <v>0</v>
      </c>
      <c r="CV222" s="695">
        <f t="shared" si="113"/>
        <v>0</v>
      </c>
      <c r="CW222" s="695">
        <f t="shared" si="113"/>
        <v>0</v>
      </c>
      <c r="CX222" s="695">
        <f t="shared" si="113"/>
        <v>36206.15</v>
      </c>
      <c r="CY222" s="695">
        <f t="shared" si="113"/>
        <v>0</v>
      </c>
      <c r="CZ222" s="695">
        <f t="shared" si="113"/>
        <v>0</v>
      </c>
      <c r="DA222" s="695">
        <f t="shared" si="113"/>
        <v>0</v>
      </c>
      <c r="DB222" s="695">
        <f t="shared" si="113"/>
        <v>0</v>
      </c>
      <c r="DC222" s="695">
        <f t="shared" si="113"/>
        <v>0</v>
      </c>
      <c r="DD222" s="695">
        <f t="shared" si="113"/>
        <v>0</v>
      </c>
      <c r="DE222" s="695">
        <f t="shared" si="113"/>
        <v>0</v>
      </c>
      <c r="DF222" s="695">
        <f t="shared" si="113"/>
        <v>0</v>
      </c>
      <c r="DG222" s="695">
        <f t="shared" si="113"/>
        <v>0</v>
      </c>
      <c r="DH222" s="695">
        <f t="shared" si="113"/>
        <v>0</v>
      </c>
      <c r="DI222" s="695">
        <f t="shared" si="113"/>
        <v>35274.839999999997</v>
      </c>
      <c r="DJ222" s="695">
        <f t="shared" si="113"/>
        <v>0</v>
      </c>
      <c r="DK222" s="695">
        <f t="shared" si="113"/>
        <v>0</v>
      </c>
      <c r="DL222" s="695">
        <f t="shared" si="113"/>
        <v>0</v>
      </c>
      <c r="DM222" s="695">
        <f t="shared" si="113"/>
        <v>0</v>
      </c>
      <c r="DN222" s="695">
        <f t="shared" si="113"/>
        <v>0</v>
      </c>
      <c r="DO222" s="695">
        <f t="shared" si="113"/>
        <v>135575.6</v>
      </c>
      <c r="DP222" s="695">
        <f t="shared" si="113"/>
        <v>170684.29</v>
      </c>
      <c r="DQ222" s="695">
        <f t="shared" si="113"/>
        <v>0</v>
      </c>
      <c r="DR222" s="695">
        <f t="shared" si="113"/>
        <v>0</v>
      </c>
      <c r="DS222" s="695">
        <f t="shared" si="113"/>
        <v>0</v>
      </c>
      <c r="DT222" s="695">
        <f t="shared" ref="DT222:EQ222" si="114">DT19</f>
        <v>0</v>
      </c>
      <c r="DU222" s="695">
        <f t="shared" si="114"/>
        <v>137304.01999999999</v>
      </c>
      <c r="DV222" s="695">
        <f t="shared" si="114"/>
        <v>118529.05</v>
      </c>
      <c r="DW222" s="695">
        <f t="shared" si="114"/>
        <v>81774.53</v>
      </c>
      <c r="DX222" s="695">
        <f t="shared" si="114"/>
        <v>59868.09</v>
      </c>
      <c r="DY222" s="695">
        <f t="shared" si="114"/>
        <v>366178.43</v>
      </c>
      <c r="DZ222" s="695">
        <f t="shared" si="114"/>
        <v>0</v>
      </c>
      <c r="EA222" s="695">
        <f t="shared" si="114"/>
        <v>70527.100000000006</v>
      </c>
      <c r="EB222" s="695">
        <f t="shared" si="114"/>
        <v>0</v>
      </c>
      <c r="EC222" s="695">
        <f t="shared" si="114"/>
        <v>0</v>
      </c>
      <c r="ED222" s="695">
        <f t="shared" si="114"/>
        <v>249247.74</v>
      </c>
      <c r="EE222" s="695">
        <f t="shared" si="114"/>
        <v>0</v>
      </c>
      <c r="EF222" s="695">
        <f t="shared" si="114"/>
        <v>148954.9</v>
      </c>
      <c r="EG222" s="695">
        <f t="shared" si="114"/>
        <v>0</v>
      </c>
      <c r="EH222" s="695">
        <f t="shared" si="114"/>
        <v>35411.050000000003</v>
      </c>
      <c r="EI222" s="695">
        <f t="shared" si="114"/>
        <v>20073.66</v>
      </c>
      <c r="EJ222" s="695">
        <f t="shared" si="114"/>
        <v>0</v>
      </c>
      <c r="EK222" s="695">
        <f t="shared" si="114"/>
        <v>0</v>
      </c>
      <c r="EL222" s="695">
        <f t="shared" si="114"/>
        <v>87502.720000000001</v>
      </c>
      <c r="EM222" s="695">
        <f t="shared" si="114"/>
        <v>51067.79</v>
      </c>
      <c r="EN222" s="695">
        <f t="shared" ref="EN222" si="115">EN19</f>
        <v>0</v>
      </c>
      <c r="EO222" s="695">
        <f t="shared" si="114"/>
        <v>0</v>
      </c>
      <c r="EP222" s="695">
        <f t="shared" si="114"/>
        <v>0</v>
      </c>
      <c r="EQ222" s="695">
        <f t="shared" si="114"/>
        <v>0</v>
      </c>
      <c r="ER222" s="695">
        <f t="shared" ref="ER222:EX222" si="116">ER19</f>
        <v>0</v>
      </c>
      <c r="ES222" s="695">
        <f t="shared" si="116"/>
        <v>0</v>
      </c>
      <c r="ET222" s="695">
        <f t="shared" si="116"/>
        <v>0</v>
      </c>
      <c r="EU222" s="695">
        <f t="shared" si="116"/>
        <v>0</v>
      </c>
      <c r="EV222" s="695">
        <f t="shared" si="116"/>
        <v>69348.12</v>
      </c>
      <c r="EW222" s="695">
        <f t="shared" si="116"/>
        <v>0</v>
      </c>
      <c r="EX222" s="695">
        <f t="shared" si="116"/>
        <v>38122.03</v>
      </c>
      <c r="EY222" s="695">
        <f t="shared" si="18"/>
        <v>0</v>
      </c>
      <c r="EZ222" s="510"/>
    </row>
    <row r="223" spans="1:156" x14ac:dyDescent="0.25">
      <c r="A223">
        <v>16</v>
      </c>
      <c r="B223" s="74" t="str">
        <f t="shared" si="9"/>
        <v>E03</v>
      </c>
      <c r="C223" s="175" t="str">
        <f t="shared" si="10"/>
        <v>OK</v>
      </c>
      <c r="D223" s="695">
        <f t="shared" ref="D223:AI223" si="117">D20</f>
        <v>0</v>
      </c>
      <c r="E223" s="695">
        <f t="shared" si="117"/>
        <v>0</v>
      </c>
      <c r="F223" s="695">
        <f t="shared" si="117"/>
        <v>0</v>
      </c>
      <c r="G223" s="695">
        <f t="shared" si="117"/>
        <v>0</v>
      </c>
      <c r="H223" s="695">
        <f t="shared" si="117"/>
        <v>0</v>
      </c>
      <c r="I223" s="695">
        <f t="shared" si="117"/>
        <v>0</v>
      </c>
      <c r="J223" s="695">
        <f t="shared" si="117"/>
        <v>0</v>
      </c>
      <c r="K223" s="695">
        <f t="shared" si="117"/>
        <v>0</v>
      </c>
      <c r="L223" s="695">
        <f t="shared" si="117"/>
        <v>0</v>
      </c>
      <c r="M223" s="695">
        <f t="shared" si="117"/>
        <v>0</v>
      </c>
      <c r="N223" s="695">
        <f t="shared" si="117"/>
        <v>0</v>
      </c>
      <c r="O223" s="695">
        <f t="shared" si="117"/>
        <v>0</v>
      </c>
      <c r="P223" s="695">
        <f t="shared" si="117"/>
        <v>0</v>
      </c>
      <c r="Q223" s="695">
        <f t="shared" si="117"/>
        <v>0</v>
      </c>
      <c r="R223" s="695">
        <f t="shared" si="117"/>
        <v>0</v>
      </c>
      <c r="S223" s="695">
        <f t="shared" si="117"/>
        <v>0</v>
      </c>
      <c r="T223" s="695">
        <f t="shared" si="117"/>
        <v>0</v>
      </c>
      <c r="U223" s="695">
        <f t="shared" si="117"/>
        <v>0</v>
      </c>
      <c r="V223" s="695">
        <f t="shared" si="117"/>
        <v>0</v>
      </c>
      <c r="W223" s="695">
        <f t="shared" si="117"/>
        <v>0</v>
      </c>
      <c r="X223" s="695">
        <f t="shared" si="117"/>
        <v>0</v>
      </c>
      <c r="Y223" s="695">
        <f t="shared" si="117"/>
        <v>0</v>
      </c>
      <c r="Z223" s="695">
        <f t="shared" si="117"/>
        <v>0</v>
      </c>
      <c r="AA223" s="695">
        <f t="shared" si="117"/>
        <v>0</v>
      </c>
      <c r="AB223" s="695">
        <f t="shared" si="117"/>
        <v>0</v>
      </c>
      <c r="AC223" s="695">
        <f t="shared" si="117"/>
        <v>0</v>
      </c>
      <c r="AD223" s="695">
        <f t="shared" si="117"/>
        <v>0</v>
      </c>
      <c r="AE223" s="695">
        <f t="shared" si="117"/>
        <v>0</v>
      </c>
      <c r="AF223" s="695">
        <f t="shared" si="117"/>
        <v>0</v>
      </c>
      <c r="AG223" s="695">
        <f t="shared" si="117"/>
        <v>0</v>
      </c>
      <c r="AH223" s="695">
        <f t="shared" si="117"/>
        <v>0</v>
      </c>
      <c r="AI223" s="695">
        <f t="shared" si="117"/>
        <v>0</v>
      </c>
      <c r="AJ223" s="695">
        <f t="shared" ref="AJ223:BM223" si="118">AJ20</f>
        <v>0</v>
      </c>
      <c r="AK223" s="695">
        <f t="shared" si="118"/>
        <v>0</v>
      </c>
      <c r="AL223" s="695">
        <f t="shared" si="118"/>
        <v>0</v>
      </c>
      <c r="AM223" s="695">
        <f t="shared" si="118"/>
        <v>0</v>
      </c>
      <c r="AN223" s="695">
        <f t="shared" si="118"/>
        <v>0</v>
      </c>
      <c r="AO223" s="695">
        <f t="shared" si="118"/>
        <v>0</v>
      </c>
      <c r="AP223" s="695">
        <f t="shared" si="118"/>
        <v>0</v>
      </c>
      <c r="AQ223" s="695">
        <f t="shared" si="118"/>
        <v>0</v>
      </c>
      <c r="AR223" s="695">
        <f t="shared" si="118"/>
        <v>0</v>
      </c>
      <c r="AS223" s="695">
        <f t="shared" si="118"/>
        <v>0</v>
      </c>
      <c r="AT223" s="695">
        <f t="shared" si="118"/>
        <v>0</v>
      </c>
      <c r="AU223" s="695">
        <f t="shared" si="118"/>
        <v>0</v>
      </c>
      <c r="AV223" s="695">
        <f t="shared" si="118"/>
        <v>0</v>
      </c>
      <c r="AW223" s="695">
        <f t="shared" si="118"/>
        <v>0</v>
      </c>
      <c r="AX223" s="695">
        <f t="shared" si="118"/>
        <v>0</v>
      </c>
      <c r="AY223" s="695">
        <f t="shared" si="118"/>
        <v>0</v>
      </c>
      <c r="AZ223" s="695">
        <f t="shared" si="118"/>
        <v>0</v>
      </c>
      <c r="BA223" s="695">
        <f t="shared" si="118"/>
        <v>0</v>
      </c>
      <c r="BB223" s="695">
        <f t="shared" si="118"/>
        <v>0</v>
      </c>
      <c r="BC223" s="695">
        <f t="shared" si="118"/>
        <v>0</v>
      </c>
      <c r="BD223" s="695">
        <f t="shared" si="118"/>
        <v>0</v>
      </c>
      <c r="BE223" s="695">
        <f t="shared" si="118"/>
        <v>0</v>
      </c>
      <c r="BF223" s="695">
        <f t="shared" si="118"/>
        <v>0</v>
      </c>
      <c r="BG223" s="695">
        <f t="shared" si="118"/>
        <v>0</v>
      </c>
      <c r="BH223" s="695">
        <f t="shared" si="118"/>
        <v>0</v>
      </c>
      <c r="BI223" s="695">
        <f t="shared" si="118"/>
        <v>0</v>
      </c>
      <c r="BJ223" s="695">
        <f t="shared" si="118"/>
        <v>0</v>
      </c>
      <c r="BK223" s="695">
        <f t="shared" si="118"/>
        <v>0</v>
      </c>
      <c r="BL223" s="695">
        <f t="shared" si="118"/>
        <v>0</v>
      </c>
      <c r="BM223" s="695">
        <f t="shared" si="118"/>
        <v>0</v>
      </c>
      <c r="BN223" s="695">
        <f t="shared" ref="BN223:CM223" si="119">BN20</f>
        <v>0</v>
      </c>
      <c r="BO223" s="695">
        <f t="shared" si="119"/>
        <v>0</v>
      </c>
      <c r="BP223" s="695">
        <f t="shared" si="119"/>
        <v>0</v>
      </c>
      <c r="BQ223" s="695">
        <f t="shared" si="119"/>
        <v>0</v>
      </c>
      <c r="BR223" s="695">
        <f t="shared" si="119"/>
        <v>0</v>
      </c>
      <c r="BS223" s="695">
        <f t="shared" si="119"/>
        <v>0</v>
      </c>
      <c r="BT223" s="695">
        <f t="shared" si="119"/>
        <v>0</v>
      </c>
      <c r="BU223" s="695">
        <f t="shared" si="119"/>
        <v>0</v>
      </c>
      <c r="BV223" s="695">
        <f t="shared" si="119"/>
        <v>0</v>
      </c>
      <c r="BW223" s="695">
        <f t="shared" si="119"/>
        <v>0</v>
      </c>
      <c r="BX223" s="695">
        <f t="shared" si="119"/>
        <v>0</v>
      </c>
      <c r="BY223" s="695">
        <f t="shared" si="119"/>
        <v>0</v>
      </c>
      <c r="BZ223" s="695">
        <f t="shared" si="119"/>
        <v>0</v>
      </c>
      <c r="CA223" s="695">
        <f t="shared" si="119"/>
        <v>0</v>
      </c>
      <c r="CB223" s="695">
        <f t="shared" si="119"/>
        <v>0</v>
      </c>
      <c r="CC223" s="695">
        <f t="shared" si="119"/>
        <v>0</v>
      </c>
      <c r="CD223" s="695">
        <f t="shared" si="119"/>
        <v>0</v>
      </c>
      <c r="CE223" s="695">
        <f t="shared" si="119"/>
        <v>0</v>
      </c>
      <c r="CF223" s="695">
        <f t="shared" si="119"/>
        <v>0</v>
      </c>
      <c r="CG223" s="695">
        <f t="shared" si="119"/>
        <v>0</v>
      </c>
      <c r="CH223" s="695">
        <f t="shared" si="119"/>
        <v>0</v>
      </c>
      <c r="CI223" s="695">
        <f t="shared" si="119"/>
        <v>0</v>
      </c>
      <c r="CJ223" s="695">
        <f t="shared" si="119"/>
        <v>0</v>
      </c>
      <c r="CK223" s="695">
        <f t="shared" si="119"/>
        <v>0</v>
      </c>
      <c r="CL223" s="695">
        <f t="shared" si="119"/>
        <v>0</v>
      </c>
      <c r="CM223" s="695">
        <f t="shared" si="119"/>
        <v>0</v>
      </c>
      <c r="CN223" s="695">
        <f t="shared" ref="CN223:DS223" si="120">CN20</f>
        <v>0</v>
      </c>
      <c r="CO223" s="695">
        <f t="shared" si="120"/>
        <v>0</v>
      </c>
      <c r="CP223" s="695">
        <f t="shared" si="120"/>
        <v>0</v>
      </c>
      <c r="CQ223" s="695">
        <f t="shared" si="120"/>
        <v>0</v>
      </c>
      <c r="CR223" s="695">
        <f t="shared" si="120"/>
        <v>0</v>
      </c>
      <c r="CS223" s="695">
        <f t="shared" si="120"/>
        <v>0</v>
      </c>
      <c r="CT223" s="695">
        <f t="shared" si="120"/>
        <v>0</v>
      </c>
      <c r="CU223" s="695">
        <f t="shared" si="120"/>
        <v>0</v>
      </c>
      <c r="CV223" s="695">
        <f t="shared" si="120"/>
        <v>0</v>
      </c>
      <c r="CW223" s="695">
        <f t="shared" si="120"/>
        <v>0</v>
      </c>
      <c r="CX223" s="695">
        <f t="shared" si="120"/>
        <v>0</v>
      </c>
      <c r="CY223" s="695">
        <f t="shared" si="120"/>
        <v>0</v>
      </c>
      <c r="CZ223" s="695">
        <f t="shared" si="120"/>
        <v>0</v>
      </c>
      <c r="DA223" s="695">
        <f t="shared" si="120"/>
        <v>0</v>
      </c>
      <c r="DB223" s="695">
        <f t="shared" si="120"/>
        <v>0</v>
      </c>
      <c r="DC223" s="695">
        <f t="shared" si="120"/>
        <v>0</v>
      </c>
      <c r="DD223" s="695">
        <f t="shared" si="120"/>
        <v>0</v>
      </c>
      <c r="DE223" s="695">
        <f t="shared" si="120"/>
        <v>0</v>
      </c>
      <c r="DF223" s="695">
        <f t="shared" si="120"/>
        <v>0</v>
      </c>
      <c r="DG223" s="695">
        <f t="shared" si="120"/>
        <v>0</v>
      </c>
      <c r="DH223" s="695">
        <f t="shared" si="120"/>
        <v>0</v>
      </c>
      <c r="DI223" s="695">
        <f t="shared" si="120"/>
        <v>0</v>
      </c>
      <c r="DJ223" s="695">
        <f t="shared" si="120"/>
        <v>0</v>
      </c>
      <c r="DK223" s="695">
        <f t="shared" si="120"/>
        <v>0</v>
      </c>
      <c r="DL223" s="695">
        <f t="shared" si="120"/>
        <v>0</v>
      </c>
      <c r="DM223" s="695">
        <f t="shared" si="120"/>
        <v>0</v>
      </c>
      <c r="DN223" s="695">
        <f t="shared" si="120"/>
        <v>0</v>
      </c>
      <c r="DO223" s="695">
        <f t="shared" si="120"/>
        <v>0</v>
      </c>
      <c r="DP223" s="695">
        <f t="shared" si="120"/>
        <v>0</v>
      </c>
      <c r="DQ223" s="695">
        <f t="shared" si="120"/>
        <v>0</v>
      </c>
      <c r="DR223" s="695">
        <f t="shared" si="120"/>
        <v>0</v>
      </c>
      <c r="DS223" s="695">
        <f t="shared" si="120"/>
        <v>0</v>
      </c>
      <c r="DT223" s="695">
        <f t="shared" ref="DT223:EQ223" si="121">DT20</f>
        <v>0</v>
      </c>
      <c r="DU223" s="695">
        <f t="shared" si="121"/>
        <v>0</v>
      </c>
      <c r="DV223" s="695">
        <f t="shared" si="121"/>
        <v>0</v>
      </c>
      <c r="DW223" s="695">
        <f t="shared" si="121"/>
        <v>0</v>
      </c>
      <c r="DX223" s="695">
        <f t="shared" si="121"/>
        <v>0</v>
      </c>
      <c r="DY223" s="695">
        <f t="shared" si="121"/>
        <v>0</v>
      </c>
      <c r="DZ223" s="695">
        <f t="shared" si="121"/>
        <v>0</v>
      </c>
      <c r="EA223" s="695">
        <f t="shared" si="121"/>
        <v>0</v>
      </c>
      <c r="EB223" s="695">
        <f t="shared" si="121"/>
        <v>0</v>
      </c>
      <c r="EC223" s="695">
        <f t="shared" si="121"/>
        <v>0</v>
      </c>
      <c r="ED223" s="695">
        <f t="shared" si="121"/>
        <v>14242.75</v>
      </c>
      <c r="EE223" s="695">
        <f t="shared" si="121"/>
        <v>0</v>
      </c>
      <c r="EF223" s="695">
        <f t="shared" si="121"/>
        <v>0</v>
      </c>
      <c r="EG223" s="695">
        <f t="shared" si="121"/>
        <v>0</v>
      </c>
      <c r="EH223" s="695">
        <f t="shared" si="121"/>
        <v>0</v>
      </c>
      <c r="EI223" s="695">
        <f t="shared" si="121"/>
        <v>0</v>
      </c>
      <c r="EJ223" s="695">
        <f t="shared" si="121"/>
        <v>0</v>
      </c>
      <c r="EK223" s="695">
        <f t="shared" si="121"/>
        <v>0</v>
      </c>
      <c r="EL223" s="695">
        <f t="shared" si="121"/>
        <v>0</v>
      </c>
      <c r="EM223" s="695">
        <f t="shared" si="121"/>
        <v>0</v>
      </c>
      <c r="EN223" s="695">
        <f t="shared" ref="EN223" si="122">EN20</f>
        <v>0</v>
      </c>
      <c r="EO223" s="695">
        <f t="shared" si="121"/>
        <v>0</v>
      </c>
      <c r="EP223" s="695">
        <f t="shared" si="121"/>
        <v>0</v>
      </c>
      <c r="EQ223" s="695">
        <f t="shared" si="121"/>
        <v>0</v>
      </c>
      <c r="ER223" s="695">
        <f t="shared" ref="ER223:EX223" si="123">ER20</f>
        <v>0</v>
      </c>
      <c r="ES223" s="695">
        <f t="shared" si="123"/>
        <v>0</v>
      </c>
      <c r="ET223" s="695">
        <f t="shared" si="123"/>
        <v>0</v>
      </c>
      <c r="EU223" s="695">
        <f t="shared" si="123"/>
        <v>0</v>
      </c>
      <c r="EV223" s="695">
        <f t="shared" si="123"/>
        <v>0</v>
      </c>
      <c r="EW223" s="695">
        <f t="shared" si="123"/>
        <v>0</v>
      </c>
      <c r="EX223" s="695">
        <f t="shared" si="123"/>
        <v>0</v>
      </c>
      <c r="EY223" s="695">
        <f t="shared" si="18"/>
        <v>0</v>
      </c>
      <c r="EZ223" s="510"/>
    </row>
    <row r="224" spans="1:156" x14ac:dyDescent="0.25">
      <c r="A224">
        <v>17</v>
      </c>
      <c r="B224" s="74" t="str">
        <f t="shared" si="9"/>
        <v>E03</v>
      </c>
      <c r="C224" s="175" t="str">
        <f t="shared" si="10"/>
        <v>OK</v>
      </c>
      <c r="D224" s="695">
        <f t="shared" ref="D224:AI224" si="124">D21</f>
        <v>0</v>
      </c>
      <c r="E224" s="695">
        <f t="shared" si="124"/>
        <v>0</v>
      </c>
      <c r="F224" s="695">
        <f t="shared" si="124"/>
        <v>0</v>
      </c>
      <c r="G224" s="695">
        <f t="shared" si="124"/>
        <v>0</v>
      </c>
      <c r="H224" s="695">
        <f t="shared" si="124"/>
        <v>0</v>
      </c>
      <c r="I224" s="695">
        <f t="shared" si="124"/>
        <v>0</v>
      </c>
      <c r="J224" s="695">
        <f t="shared" si="124"/>
        <v>0</v>
      </c>
      <c r="K224" s="695">
        <f t="shared" si="124"/>
        <v>0</v>
      </c>
      <c r="L224" s="695">
        <f t="shared" si="124"/>
        <v>0</v>
      </c>
      <c r="M224" s="695">
        <f t="shared" si="124"/>
        <v>0</v>
      </c>
      <c r="N224" s="695">
        <f t="shared" si="124"/>
        <v>0</v>
      </c>
      <c r="O224" s="695">
        <f t="shared" si="124"/>
        <v>0</v>
      </c>
      <c r="P224" s="695">
        <f t="shared" si="124"/>
        <v>0</v>
      </c>
      <c r="Q224" s="695">
        <f t="shared" si="124"/>
        <v>0</v>
      </c>
      <c r="R224" s="695">
        <f t="shared" si="124"/>
        <v>0</v>
      </c>
      <c r="S224" s="695">
        <f t="shared" si="124"/>
        <v>0</v>
      </c>
      <c r="T224" s="695">
        <f t="shared" si="124"/>
        <v>0</v>
      </c>
      <c r="U224" s="695">
        <f t="shared" si="124"/>
        <v>0</v>
      </c>
      <c r="V224" s="695">
        <f t="shared" si="124"/>
        <v>0</v>
      </c>
      <c r="W224" s="695">
        <f t="shared" si="124"/>
        <v>0</v>
      </c>
      <c r="X224" s="695">
        <f t="shared" si="124"/>
        <v>0</v>
      </c>
      <c r="Y224" s="695">
        <f t="shared" si="124"/>
        <v>0</v>
      </c>
      <c r="Z224" s="695">
        <f t="shared" si="124"/>
        <v>0</v>
      </c>
      <c r="AA224" s="695">
        <f t="shared" si="124"/>
        <v>56657.760000000002</v>
      </c>
      <c r="AB224" s="695">
        <f t="shared" si="124"/>
        <v>0</v>
      </c>
      <c r="AC224" s="695">
        <f t="shared" si="124"/>
        <v>0</v>
      </c>
      <c r="AD224" s="695">
        <f t="shared" si="124"/>
        <v>0</v>
      </c>
      <c r="AE224" s="695">
        <f t="shared" si="124"/>
        <v>0</v>
      </c>
      <c r="AF224" s="695">
        <f t="shared" si="124"/>
        <v>25616.06</v>
      </c>
      <c r="AG224" s="695">
        <f t="shared" si="124"/>
        <v>0</v>
      </c>
      <c r="AH224" s="695">
        <f t="shared" si="124"/>
        <v>0</v>
      </c>
      <c r="AI224" s="695">
        <f t="shared" si="124"/>
        <v>0</v>
      </c>
      <c r="AJ224" s="695">
        <f t="shared" ref="AJ224:BM224" si="125">AJ21</f>
        <v>0</v>
      </c>
      <c r="AK224" s="695">
        <f t="shared" si="125"/>
        <v>0</v>
      </c>
      <c r="AL224" s="695">
        <f t="shared" si="125"/>
        <v>0</v>
      </c>
      <c r="AM224" s="695">
        <f t="shared" si="125"/>
        <v>0</v>
      </c>
      <c r="AN224" s="695">
        <f t="shared" si="125"/>
        <v>0</v>
      </c>
      <c r="AO224" s="695">
        <f t="shared" si="125"/>
        <v>0</v>
      </c>
      <c r="AP224" s="695">
        <f t="shared" si="125"/>
        <v>0</v>
      </c>
      <c r="AQ224" s="695">
        <f t="shared" si="125"/>
        <v>0</v>
      </c>
      <c r="AR224" s="695">
        <f t="shared" si="125"/>
        <v>0</v>
      </c>
      <c r="AS224" s="695">
        <f t="shared" si="125"/>
        <v>0</v>
      </c>
      <c r="AT224" s="695">
        <f t="shared" si="125"/>
        <v>0</v>
      </c>
      <c r="AU224" s="695">
        <f t="shared" si="125"/>
        <v>0</v>
      </c>
      <c r="AV224" s="695">
        <f t="shared" si="125"/>
        <v>0</v>
      </c>
      <c r="AW224" s="695">
        <f t="shared" si="125"/>
        <v>0</v>
      </c>
      <c r="AX224" s="695">
        <f t="shared" si="125"/>
        <v>0</v>
      </c>
      <c r="AY224" s="695">
        <f t="shared" si="125"/>
        <v>0</v>
      </c>
      <c r="AZ224" s="695">
        <f t="shared" si="125"/>
        <v>9215.8799999999992</v>
      </c>
      <c r="BA224" s="695">
        <f t="shared" si="125"/>
        <v>0</v>
      </c>
      <c r="BB224" s="695">
        <f t="shared" si="125"/>
        <v>0</v>
      </c>
      <c r="BC224" s="695">
        <f t="shared" si="125"/>
        <v>0</v>
      </c>
      <c r="BD224" s="695">
        <f t="shared" si="125"/>
        <v>0</v>
      </c>
      <c r="BE224" s="695">
        <f t="shared" si="125"/>
        <v>0</v>
      </c>
      <c r="BF224" s="695">
        <f t="shared" si="125"/>
        <v>0</v>
      </c>
      <c r="BG224" s="695">
        <f t="shared" si="125"/>
        <v>0</v>
      </c>
      <c r="BH224" s="695">
        <f t="shared" si="125"/>
        <v>0</v>
      </c>
      <c r="BI224" s="695">
        <f t="shared" si="125"/>
        <v>0</v>
      </c>
      <c r="BJ224" s="695">
        <f t="shared" si="125"/>
        <v>0</v>
      </c>
      <c r="BK224" s="695">
        <f t="shared" si="125"/>
        <v>23194.080000000002</v>
      </c>
      <c r="BL224" s="695">
        <f t="shared" si="125"/>
        <v>0</v>
      </c>
      <c r="BM224" s="695">
        <f t="shared" si="125"/>
        <v>6983.82</v>
      </c>
      <c r="BN224" s="695">
        <f t="shared" ref="BN224:CM224" si="126">BN21</f>
        <v>0</v>
      </c>
      <c r="BO224" s="695">
        <f t="shared" si="126"/>
        <v>0</v>
      </c>
      <c r="BP224" s="695">
        <f t="shared" si="126"/>
        <v>0</v>
      </c>
      <c r="BQ224" s="695">
        <f t="shared" si="126"/>
        <v>0</v>
      </c>
      <c r="BR224" s="695">
        <f t="shared" si="126"/>
        <v>0</v>
      </c>
      <c r="BS224" s="695">
        <f t="shared" si="126"/>
        <v>0</v>
      </c>
      <c r="BT224" s="695">
        <f t="shared" si="126"/>
        <v>0</v>
      </c>
      <c r="BU224" s="695">
        <f t="shared" si="126"/>
        <v>0</v>
      </c>
      <c r="BV224" s="695">
        <f t="shared" si="126"/>
        <v>0</v>
      </c>
      <c r="BW224" s="695">
        <f t="shared" si="126"/>
        <v>0</v>
      </c>
      <c r="BX224" s="695">
        <f t="shared" si="126"/>
        <v>0</v>
      </c>
      <c r="BY224" s="695">
        <f t="shared" si="126"/>
        <v>0</v>
      </c>
      <c r="BZ224" s="695">
        <f t="shared" si="126"/>
        <v>0</v>
      </c>
      <c r="CA224" s="695">
        <f t="shared" si="126"/>
        <v>0</v>
      </c>
      <c r="CB224" s="695">
        <f t="shared" si="126"/>
        <v>0</v>
      </c>
      <c r="CC224" s="695">
        <f t="shared" si="126"/>
        <v>0</v>
      </c>
      <c r="CD224" s="695">
        <f t="shared" si="126"/>
        <v>0</v>
      </c>
      <c r="CE224" s="695">
        <f t="shared" si="126"/>
        <v>0</v>
      </c>
      <c r="CF224" s="695">
        <f t="shared" si="126"/>
        <v>0</v>
      </c>
      <c r="CG224" s="695">
        <f t="shared" si="126"/>
        <v>0</v>
      </c>
      <c r="CH224" s="695">
        <f t="shared" si="126"/>
        <v>0</v>
      </c>
      <c r="CI224" s="695">
        <f t="shared" si="126"/>
        <v>0</v>
      </c>
      <c r="CJ224" s="695">
        <f t="shared" si="126"/>
        <v>0</v>
      </c>
      <c r="CK224" s="695">
        <f t="shared" si="126"/>
        <v>0</v>
      </c>
      <c r="CL224" s="695">
        <f t="shared" si="126"/>
        <v>0</v>
      </c>
      <c r="CM224" s="695">
        <f t="shared" si="126"/>
        <v>18830.36</v>
      </c>
      <c r="CN224" s="695">
        <f t="shared" ref="CN224:DS224" si="127">CN21</f>
        <v>0</v>
      </c>
      <c r="CO224" s="695">
        <f t="shared" si="127"/>
        <v>0</v>
      </c>
      <c r="CP224" s="695">
        <f t="shared" si="127"/>
        <v>0</v>
      </c>
      <c r="CQ224" s="695">
        <f t="shared" si="127"/>
        <v>0</v>
      </c>
      <c r="CR224" s="695">
        <f t="shared" si="127"/>
        <v>0</v>
      </c>
      <c r="CS224" s="695">
        <f t="shared" si="127"/>
        <v>0</v>
      </c>
      <c r="CT224" s="695">
        <f t="shared" si="127"/>
        <v>0</v>
      </c>
      <c r="CU224" s="695">
        <f t="shared" si="127"/>
        <v>0</v>
      </c>
      <c r="CV224" s="695">
        <f t="shared" si="127"/>
        <v>0</v>
      </c>
      <c r="CW224" s="695">
        <f t="shared" si="127"/>
        <v>0</v>
      </c>
      <c r="CX224" s="695">
        <f t="shared" si="127"/>
        <v>0</v>
      </c>
      <c r="CY224" s="695">
        <f t="shared" si="127"/>
        <v>0</v>
      </c>
      <c r="CZ224" s="695">
        <f t="shared" si="127"/>
        <v>0</v>
      </c>
      <c r="DA224" s="695">
        <f t="shared" si="127"/>
        <v>0</v>
      </c>
      <c r="DB224" s="695">
        <f t="shared" si="127"/>
        <v>0</v>
      </c>
      <c r="DC224" s="695">
        <f t="shared" si="127"/>
        <v>0</v>
      </c>
      <c r="DD224" s="695">
        <f t="shared" si="127"/>
        <v>0</v>
      </c>
      <c r="DE224" s="695">
        <f t="shared" si="127"/>
        <v>0</v>
      </c>
      <c r="DF224" s="695">
        <f t="shared" si="127"/>
        <v>0</v>
      </c>
      <c r="DG224" s="695">
        <f t="shared" si="127"/>
        <v>0</v>
      </c>
      <c r="DH224" s="695">
        <f t="shared" si="127"/>
        <v>0</v>
      </c>
      <c r="DI224" s="695">
        <f t="shared" si="127"/>
        <v>0</v>
      </c>
      <c r="DJ224" s="695">
        <f t="shared" si="127"/>
        <v>0</v>
      </c>
      <c r="DK224" s="695">
        <f t="shared" si="127"/>
        <v>0</v>
      </c>
      <c r="DL224" s="695">
        <f t="shared" si="127"/>
        <v>0</v>
      </c>
      <c r="DM224" s="695">
        <f t="shared" si="127"/>
        <v>0</v>
      </c>
      <c r="DN224" s="695">
        <f t="shared" si="127"/>
        <v>0</v>
      </c>
      <c r="DO224" s="695">
        <f t="shared" si="127"/>
        <v>155481.29999999999</v>
      </c>
      <c r="DP224" s="695">
        <f t="shared" si="127"/>
        <v>112527.43</v>
      </c>
      <c r="DQ224" s="695">
        <f t="shared" si="127"/>
        <v>71396.41</v>
      </c>
      <c r="DR224" s="695">
        <f t="shared" si="127"/>
        <v>0</v>
      </c>
      <c r="DS224" s="695">
        <f t="shared" si="127"/>
        <v>116451.23</v>
      </c>
      <c r="DT224" s="695">
        <f t="shared" ref="DT224:EQ224" si="128">DT21</f>
        <v>235778.69</v>
      </c>
      <c r="DU224" s="695">
        <f t="shared" si="128"/>
        <v>0</v>
      </c>
      <c r="DV224" s="695">
        <f t="shared" si="128"/>
        <v>29527.83</v>
      </c>
      <c r="DW224" s="695">
        <f t="shared" si="128"/>
        <v>189302.39999999999</v>
      </c>
      <c r="DX224" s="695">
        <f t="shared" si="128"/>
        <v>179138.22</v>
      </c>
      <c r="DY224" s="695">
        <f t="shared" si="128"/>
        <v>0</v>
      </c>
      <c r="DZ224" s="695">
        <f t="shared" si="128"/>
        <v>0</v>
      </c>
      <c r="EA224" s="695">
        <f t="shared" si="128"/>
        <v>23377.91</v>
      </c>
      <c r="EB224" s="695">
        <f t="shared" si="128"/>
        <v>0</v>
      </c>
      <c r="EC224" s="695">
        <f t="shared" si="128"/>
        <v>0</v>
      </c>
      <c r="ED224" s="695">
        <f t="shared" si="128"/>
        <v>214.05</v>
      </c>
      <c r="EE224" s="695">
        <f t="shared" si="128"/>
        <v>0</v>
      </c>
      <c r="EF224" s="695">
        <f t="shared" si="128"/>
        <v>4605.82</v>
      </c>
      <c r="EG224" s="695">
        <f t="shared" si="128"/>
        <v>0</v>
      </c>
      <c r="EH224" s="695">
        <f t="shared" si="128"/>
        <v>0</v>
      </c>
      <c r="EI224" s="695">
        <f t="shared" si="128"/>
        <v>0</v>
      </c>
      <c r="EJ224" s="695">
        <f t="shared" si="128"/>
        <v>0</v>
      </c>
      <c r="EK224" s="695">
        <f t="shared" si="128"/>
        <v>0</v>
      </c>
      <c r="EL224" s="695">
        <f t="shared" si="128"/>
        <v>34219.29</v>
      </c>
      <c r="EM224" s="695">
        <f t="shared" si="128"/>
        <v>0</v>
      </c>
      <c r="EN224" s="695">
        <f t="shared" ref="EN224" si="129">EN21</f>
        <v>0</v>
      </c>
      <c r="EO224" s="695">
        <f t="shared" si="128"/>
        <v>0</v>
      </c>
      <c r="EP224" s="695">
        <f t="shared" si="128"/>
        <v>0</v>
      </c>
      <c r="EQ224" s="695">
        <f t="shared" si="128"/>
        <v>0</v>
      </c>
      <c r="ER224" s="695">
        <f t="shared" ref="ER224:EX224" si="130">ER21</f>
        <v>0</v>
      </c>
      <c r="ES224" s="695">
        <f t="shared" si="130"/>
        <v>0</v>
      </c>
      <c r="ET224" s="695">
        <f t="shared" si="130"/>
        <v>0</v>
      </c>
      <c r="EU224" s="695">
        <f t="shared" si="130"/>
        <v>1465.44</v>
      </c>
      <c r="EV224" s="695">
        <f t="shared" si="130"/>
        <v>0</v>
      </c>
      <c r="EW224" s="695">
        <f t="shared" si="130"/>
        <v>26845.08</v>
      </c>
      <c r="EX224" s="695">
        <f t="shared" si="130"/>
        <v>0</v>
      </c>
      <c r="EY224" s="695">
        <f t="shared" si="18"/>
        <v>0</v>
      </c>
      <c r="EZ224" s="510"/>
    </row>
    <row r="225" spans="1:156" x14ac:dyDescent="0.25">
      <c r="A225">
        <v>18</v>
      </c>
      <c r="B225" s="74" t="str">
        <f t="shared" si="9"/>
        <v>E03</v>
      </c>
      <c r="C225" s="175" t="str">
        <f t="shared" si="10"/>
        <v>OK</v>
      </c>
      <c r="D225" s="695">
        <f t="shared" ref="D225:AI225" si="131">D22</f>
        <v>110123.64</v>
      </c>
      <c r="E225" s="695">
        <f t="shared" si="131"/>
        <v>179690.83</v>
      </c>
      <c r="F225" s="695">
        <f t="shared" si="131"/>
        <v>35411.040000000001</v>
      </c>
      <c r="G225" s="695">
        <f t="shared" si="131"/>
        <v>144880.47</v>
      </c>
      <c r="H225" s="695">
        <f t="shared" si="131"/>
        <v>426404.58</v>
      </c>
      <c r="I225" s="695">
        <f t="shared" si="131"/>
        <v>0</v>
      </c>
      <c r="J225" s="695">
        <f t="shared" si="131"/>
        <v>253790.98</v>
      </c>
      <c r="K225" s="695">
        <f t="shared" si="131"/>
        <v>0</v>
      </c>
      <c r="L225" s="695">
        <f t="shared" si="131"/>
        <v>0</v>
      </c>
      <c r="M225" s="695">
        <f t="shared" si="131"/>
        <v>0</v>
      </c>
      <c r="N225" s="695">
        <f t="shared" si="131"/>
        <v>43851.29</v>
      </c>
      <c r="O225" s="695">
        <f t="shared" si="131"/>
        <v>38899.64</v>
      </c>
      <c r="P225" s="695">
        <f t="shared" si="131"/>
        <v>0</v>
      </c>
      <c r="Q225" s="695">
        <f t="shared" si="131"/>
        <v>0</v>
      </c>
      <c r="R225" s="695">
        <f t="shared" si="131"/>
        <v>0</v>
      </c>
      <c r="S225" s="695">
        <f t="shared" si="131"/>
        <v>0</v>
      </c>
      <c r="T225" s="695">
        <f t="shared" si="131"/>
        <v>0</v>
      </c>
      <c r="U225" s="695">
        <f t="shared" si="131"/>
        <v>0</v>
      </c>
      <c r="V225" s="695">
        <f t="shared" si="131"/>
        <v>62754.92</v>
      </c>
      <c r="W225" s="695">
        <f t="shared" si="131"/>
        <v>0</v>
      </c>
      <c r="X225" s="695">
        <f t="shared" si="131"/>
        <v>12908.63</v>
      </c>
      <c r="Y225" s="695">
        <f t="shared" si="131"/>
        <v>0</v>
      </c>
      <c r="Z225" s="695">
        <f t="shared" si="131"/>
        <v>0</v>
      </c>
      <c r="AA225" s="695">
        <f t="shared" si="131"/>
        <v>22764.74</v>
      </c>
      <c r="AB225" s="695">
        <f t="shared" si="131"/>
        <v>0</v>
      </c>
      <c r="AC225" s="695">
        <f t="shared" si="131"/>
        <v>0</v>
      </c>
      <c r="AD225" s="695">
        <f t="shared" si="131"/>
        <v>21575.040000000001</v>
      </c>
      <c r="AE225" s="695">
        <f t="shared" si="131"/>
        <v>26845.08</v>
      </c>
      <c r="AF225" s="695">
        <f t="shared" si="131"/>
        <v>0</v>
      </c>
      <c r="AG225" s="695">
        <f t="shared" si="131"/>
        <v>0</v>
      </c>
      <c r="AH225" s="695">
        <f t="shared" si="131"/>
        <v>31192.79</v>
      </c>
      <c r="AI225" s="695">
        <f t="shared" si="131"/>
        <v>21122.09</v>
      </c>
      <c r="AJ225" s="695">
        <f t="shared" ref="AJ225:BM225" si="132">AJ22</f>
        <v>33633.71</v>
      </c>
      <c r="AK225" s="695">
        <f t="shared" si="132"/>
        <v>23194.080000000002</v>
      </c>
      <c r="AL225" s="695">
        <f t="shared" si="132"/>
        <v>0</v>
      </c>
      <c r="AM225" s="695">
        <f t="shared" si="132"/>
        <v>46388.160000000003</v>
      </c>
      <c r="AN225" s="695">
        <f t="shared" si="132"/>
        <v>110686.32</v>
      </c>
      <c r="AO225" s="695">
        <f t="shared" si="132"/>
        <v>0</v>
      </c>
      <c r="AP225" s="695">
        <f t="shared" si="132"/>
        <v>0</v>
      </c>
      <c r="AQ225" s="695">
        <f t="shared" si="132"/>
        <v>0</v>
      </c>
      <c r="AR225" s="695">
        <f t="shared" si="132"/>
        <v>0</v>
      </c>
      <c r="AS225" s="695">
        <f t="shared" si="132"/>
        <v>0</v>
      </c>
      <c r="AT225" s="695">
        <f t="shared" si="132"/>
        <v>23194.080000000002</v>
      </c>
      <c r="AU225" s="695">
        <f t="shared" si="132"/>
        <v>52838.27</v>
      </c>
      <c r="AV225" s="695">
        <f t="shared" si="132"/>
        <v>28081.93</v>
      </c>
      <c r="AW225" s="695">
        <f t="shared" si="132"/>
        <v>0</v>
      </c>
      <c r="AX225" s="695">
        <f t="shared" si="132"/>
        <v>23194.080000000002</v>
      </c>
      <c r="AY225" s="695">
        <f t="shared" si="132"/>
        <v>0</v>
      </c>
      <c r="AZ225" s="695">
        <f t="shared" si="132"/>
        <v>176605.03</v>
      </c>
      <c r="BA225" s="695">
        <f t="shared" si="132"/>
        <v>115665.95</v>
      </c>
      <c r="BB225" s="695">
        <f t="shared" si="132"/>
        <v>0</v>
      </c>
      <c r="BC225" s="695">
        <f t="shared" si="132"/>
        <v>49158.44</v>
      </c>
      <c r="BD225" s="695">
        <f t="shared" si="132"/>
        <v>93165.79</v>
      </c>
      <c r="BE225" s="695">
        <f t="shared" si="132"/>
        <v>0</v>
      </c>
      <c r="BF225" s="695">
        <f t="shared" si="132"/>
        <v>0</v>
      </c>
      <c r="BG225" s="695">
        <f t="shared" si="132"/>
        <v>0</v>
      </c>
      <c r="BH225" s="695">
        <f t="shared" si="132"/>
        <v>0</v>
      </c>
      <c r="BI225" s="695">
        <f t="shared" si="132"/>
        <v>0</v>
      </c>
      <c r="BJ225" s="695">
        <f t="shared" si="132"/>
        <v>26845.08</v>
      </c>
      <c r="BK225" s="695">
        <f t="shared" si="132"/>
        <v>24259.08</v>
      </c>
      <c r="BL225" s="695">
        <f t="shared" si="132"/>
        <v>0</v>
      </c>
      <c r="BM225" s="695">
        <f t="shared" si="132"/>
        <v>0</v>
      </c>
      <c r="BN225" s="695">
        <f t="shared" ref="BN225:CM225" si="133">BN22</f>
        <v>6230</v>
      </c>
      <c r="BO225" s="695">
        <f t="shared" si="133"/>
        <v>53690.16</v>
      </c>
      <c r="BP225" s="695">
        <f t="shared" si="133"/>
        <v>43732.65</v>
      </c>
      <c r="BQ225" s="695">
        <f t="shared" si="133"/>
        <v>123831.64</v>
      </c>
      <c r="BR225" s="695">
        <f t="shared" si="133"/>
        <v>0</v>
      </c>
      <c r="BS225" s="695">
        <f t="shared" si="133"/>
        <v>26845.08</v>
      </c>
      <c r="BT225" s="695">
        <f t="shared" si="133"/>
        <v>0</v>
      </c>
      <c r="BU225" s="695">
        <f t="shared" si="133"/>
        <v>58867.17</v>
      </c>
      <c r="BV225" s="695">
        <f t="shared" si="133"/>
        <v>18555.240000000002</v>
      </c>
      <c r="BW225" s="695">
        <f t="shared" si="133"/>
        <v>46401.58</v>
      </c>
      <c r="BX225" s="695">
        <f t="shared" si="133"/>
        <v>21129.26</v>
      </c>
      <c r="BY225" s="695">
        <f t="shared" si="133"/>
        <v>19303.79</v>
      </c>
      <c r="BZ225" s="695">
        <f t="shared" si="133"/>
        <v>0</v>
      </c>
      <c r="CA225" s="695">
        <f t="shared" si="133"/>
        <v>10709.4</v>
      </c>
      <c r="CB225" s="695">
        <f t="shared" si="133"/>
        <v>79122.48</v>
      </c>
      <c r="CC225" s="695">
        <f t="shared" si="133"/>
        <v>0</v>
      </c>
      <c r="CD225" s="695">
        <f t="shared" si="133"/>
        <v>104696.4</v>
      </c>
      <c r="CE225" s="695">
        <f t="shared" si="133"/>
        <v>26759.16</v>
      </c>
      <c r="CF225" s="695">
        <f t="shared" si="133"/>
        <v>0</v>
      </c>
      <c r="CG225" s="695">
        <f t="shared" si="133"/>
        <v>0</v>
      </c>
      <c r="CH225" s="695">
        <f t="shared" si="133"/>
        <v>177305.76</v>
      </c>
      <c r="CI225" s="695">
        <f t="shared" si="133"/>
        <v>0</v>
      </c>
      <c r="CJ225" s="695">
        <f t="shared" si="133"/>
        <v>0</v>
      </c>
      <c r="CK225" s="695">
        <f t="shared" si="133"/>
        <v>13666.2</v>
      </c>
      <c r="CL225" s="695">
        <f t="shared" si="133"/>
        <v>0</v>
      </c>
      <c r="CM225" s="695">
        <f t="shared" si="133"/>
        <v>23745.66</v>
      </c>
      <c r="CN225" s="695">
        <f t="shared" ref="CN225:DS225" si="134">CN22</f>
        <v>11462.5</v>
      </c>
      <c r="CO225" s="695">
        <f t="shared" si="134"/>
        <v>12764.28</v>
      </c>
      <c r="CP225" s="695">
        <f t="shared" si="134"/>
        <v>0</v>
      </c>
      <c r="CQ225" s="695">
        <f t="shared" si="134"/>
        <v>43150.080000000002</v>
      </c>
      <c r="CR225" s="695">
        <f t="shared" si="134"/>
        <v>0</v>
      </c>
      <c r="CS225" s="695">
        <f t="shared" si="134"/>
        <v>20294.759999999998</v>
      </c>
      <c r="CT225" s="695">
        <f t="shared" si="134"/>
        <v>11956.48</v>
      </c>
      <c r="CU225" s="695">
        <f t="shared" si="134"/>
        <v>0</v>
      </c>
      <c r="CV225" s="695">
        <f t="shared" si="134"/>
        <v>26845.08</v>
      </c>
      <c r="CW225" s="695">
        <f t="shared" si="134"/>
        <v>19360.57</v>
      </c>
      <c r="CX225" s="695">
        <f t="shared" si="134"/>
        <v>25739.85</v>
      </c>
      <c r="CY225" s="695">
        <f t="shared" si="134"/>
        <v>0</v>
      </c>
      <c r="CZ225" s="695">
        <f t="shared" si="134"/>
        <v>20034.599999999999</v>
      </c>
      <c r="DA225" s="695">
        <f t="shared" si="134"/>
        <v>0</v>
      </c>
      <c r="DB225" s="695">
        <f t="shared" si="134"/>
        <v>0</v>
      </c>
      <c r="DC225" s="695">
        <f t="shared" si="134"/>
        <v>0</v>
      </c>
      <c r="DD225" s="695">
        <f t="shared" si="134"/>
        <v>0</v>
      </c>
      <c r="DE225" s="695">
        <f t="shared" si="134"/>
        <v>0</v>
      </c>
      <c r="DF225" s="695">
        <f t="shared" si="134"/>
        <v>0</v>
      </c>
      <c r="DG225" s="695">
        <f t="shared" si="134"/>
        <v>47429.919999999998</v>
      </c>
      <c r="DH225" s="695">
        <f t="shared" si="134"/>
        <v>0</v>
      </c>
      <c r="DI225" s="695">
        <f t="shared" si="134"/>
        <v>12945</v>
      </c>
      <c r="DJ225" s="695">
        <f t="shared" si="134"/>
        <v>0</v>
      </c>
      <c r="DK225" s="695">
        <f t="shared" si="134"/>
        <v>45554.16</v>
      </c>
      <c r="DL225" s="695">
        <f t="shared" si="134"/>
        <v>44615.74</v>
      </c>
      <c r="DM225" s="695">
        <f t="shared" si="134"/>
        <v>28711.19</v>
      </c>
      <c r="DN225" s="695">
        <f t="shared" si="134"/>
        <v>0</v>
      </c>
      <c r="DO225" s="695">
        <f t="shared" si="134"/>
        <v>17255.07</v>
      </c>
      <c r="DP225" s="695">
        <f t="shared" si="134"/>
        <v>0</v>
      </c>
      <c r="DQ225" s="695">
        <f t="shared" si="134"/>
        <v>0</v>
      </c>
      <c r="DR225" s="695">
        <f t="shared" si="134"/>
        <v>0</v>
      </c>
      <c r="DS225" s="695">
        <f t="shared" si="134"/>
        <v>0</v>
      </c>
      <c r="DT225" s="695">
        <f t="shared" ref="DT225:EQ225" si="135">DT22</f>
        <v>315008.53999999998</v>
      </c>
      <c r="DU225" s="695">
        <f t="shared" si="135"/>
        <v>0</v>
      </c>
      <c r="DV225" s="695">
        <f t="shared" si="135"/>
        <v>0</v>
      </c>
      <c r="DW225" s="695">
        <f t="shared" si="135"/>
        <v>0</v>
      </c>
      <c r="DX225" s="695">
        <f t="shared" si="135"/>
        <v>0</v>
      </c>
      <c r="DY225" s="695">
        <f t="shared" si="135"/>
        <v>0</v>
      </c>
      <c r="DZ225" s="695">
        <f t="shared" si="135"/>
        <v>0</v>
      </c>
      <c r="EA225" s="695">
        <f t="shared" si="135"/>
        <v>0</v>
      </c>
      <c r="EB225" s="695">
        <f t="shared" si="135"/>
        <v>0</v>
      </c>
      <c r="EC225" s="695">
        <f t="shared" si="135"/>
        <v>0</v>
      </c>
      <c r="ED225" s="695">
        <f t="shared" si="135"/>
        <v>0</v>
      </c>
      <c r="EE225" s="695">
        <f t="shared" si="135"/>
        <v>0</v>
      </c>
      <c r="EF225" s="695">
        <f t="shared" si="135"/>
        <v>0</v>
      </c>
      <c r="EG225" s="695">
        <f t="shared" si="135"/>
        <v>0</v>
      </c>
      <c r="EH225" s="695">
        <f t="shared" si="135"/>
        <v>0</v>
      </c>
      <c r="EI225" s="695">
        <f t="shared" si="135"/>
        <v>0</v>
      </c>
      <c r="EJ225" s="695">
        <f t="shared" si="135"/>
        <v>0</v>
      </c>
      <c r="EK225" s="695">
        <f t="shared" si="135"/>
        <v>0</v>
      </c>
      <c r="EL225" s="695">
        <f t="shared" si="135"/>
        <v>0</v>
      </c>
      <c r="EM225" s="695">
        <f t="shared" si="135"/>
        <v>0</v>
      </c>
      <c r="EN225" s="695">
        <f t="shared" ref="EN225" si="136">EN22</f>
        <v>0</v>
      </c>
      <c r="EO225" s="695">
        <f t="shared" si="135"/>
        <v>0</v>
      </c>
      <c r="EP225" s="695">
        <f t="shared" si="135"/>
        <v>0</v>
      </c>
      <c r="EQ225" s="695">
        <f t="shared" si="135"/>
        <v>0</v>
      </c>
      <c r="ER225" s="695">
        <f t="shared" ref="ER225:EX225" si="137">ER22</f>
        <v>0</v>
      </c>
      <c r="ES225" s="695">
        <f t="shared" si="137"/>
        <v>0</v>
      </c>
      <c r="ET225" s="695">
        <f t="shared" si="137"/>
        <v>0</v>
      </c>
      <c r="EU225" s="695">
        <f t="shared" si="137"/>
        <v>0</v>
      </c>
      <c r="EV225" s="695">
        <f t="shared" si="137"/>
        <v>0</v>
      </c>
      <c r="EW225" s="695">
        <f t="shared" si="137"/>
        <v>0</v>
      </c>
      <c r="EX225" s="695">
        <f t="shared" si="137"/>
        <v>0</v>
      </c>
      <c r="EY225" s="695">
        <f t="shared" si="18"/>
        <v>0</v>
      </c>
      <c r="EZ225" s="510"/>
    </row>
    <row r="226" spans="1:156" x14ac:dyDescent="0.25">
      <c r="A226">
        <v>19</v>
      </c>
      <c r="B226" s="74" t="str">
        <f t="shared" si="9"/>
        <v>E03</v>
      </c>
      <c r="C226" s="175" t="str">
        <f t="shared" si="10"/>
        <v>OK</v>
      </c>
      <c r="D226" s="695">
        <f t="shared" ref="D226:AI226" si="138">D23</f>
        <v>0</v>
      </c>
      <c r="E226" s="695">
        <f t="shared" si="138"/>
        <v>0</v>
      </c>
      <c r="F226" s="695">
        <f t="shared" si="138"/>
        <v>0</v>
      </c>
      <c r="G226" s="695">
        <f t="shared" si="138"/>
        <v>0</v>
      </c>
      <c r="H226" s="695">
        <f t="shared" si="138"/>
        <v>0</v>
      </c>
      <c r="I226" s="695">
        <f t="shared" si="138"/>
        <v>13927.32</v>
      </c>
      <c r="J226" s="695">
        <f t="shared" si="138"/>
        <v>0</v>
      </c>
      <c r="K226" s="695">
        <f t="shared" si="138"/>
        <v>0</v>
      </c>
      <c r="L226" s="695">
        <f t="shared" si="138"/>
        <v>0</v>
      </c>
      <c r="M226" s="695">
        <f t="shared" si="138"/>
        <v>1950</v>
      </c>
      <c r="N226" s="695">
        <f t="shared" si="138"/>
        <v>7413.72</v>
      </c>
      <c r="O226" s="695">
        <f t="shared" si="138"/>
        <v>0</v>
      </c>
      <c r="P226" s="695">
        <f t="shared" si="138"/>
        <v>0</v>
      </c>
      <c r="Q226" s="695">
        <f t="shared" si="138"/>
        <v>0</v>
      </c>
      <c r="R226" s="695">
        <f t="shared" si="138"/>
        <v>0</v>
      </c>
      <c r="S226" s="695">
        <f t="shared" si="138"/>
        <v>0</v>
      </c>
      <c r="T226" s="695">
        <f t="shared" si="138"/>
        <v>0</v>
      </c>
      <c r="U226" s="695">
        <f t="shared" si="138"/>
        <v>0</v>
      </c>
      <c r="V226" s="695">
        <f t="shared" si="138"/>
        <v>0</v>
      </c>
      <c r="W226" s="695">
        <f t="shared" si="138"/>
        <v>0</v>
      </c>
      <c r="X226" s="695">
        <f t="shared" si="138"/>
        <v>0</v>
      </c>
      <c r="Y226" s="695">
        <f t="shared" si="138"/>
        <v>0</v>
      </c>
      <c r="Z226" s="695">
        <f t="shared" si="138"/>
        <v>0</v>
      </c>
      <c r="AA226" s="695">
        <f t="shared" si="138"/>
        <v>0</v>
      </c>
      <c r="AB226" s="695">
        <f t="shared" si="138"/>
        <v>0</v>
      </c>
      <c r="AC226" s="695">
        <f t="shared" si="138"/>
        <v>0</v>
      </c>
      <c r="AD226" s="695">
        <f t="shared" si="138"/>
        <v>0</v>
      </c>
      <c r="AE226" s="695">
        <f t="shared" si="138"/>
        <v>0</v>
      </c>
      <c r="AF226" s="695">
        <f t="shared" si="138"/>
        <v>0</v>
      </c>
      <c r="AG226" s="695">
        <f t="shared" si="138"/>
        <v>2205</v>
      </c>
      <c r="AH226" s="695">
        <f t="shared" si="138"/>
        <v>0</v>
      </c>
      <c r="AI226" s="695">
        <f t="shared" si="138"/>
        <v>0</v>
      </c>
      <c r="AJ226" s="695">
        <f t="shared" ref="AJ226:BM226" si="139">AJ23</f>
        <v>0</v>
      </c>
      <c r="AK226" s="695">
        <f t="shared" si="139"/>
        <v>0</v>
      </c>
      <c r="AL226" s="695">
        <f t="shared" si="139"/>
        <v>0</v>
      </c>
      <c r="AM226" s="695">
        <f t="shared" si="139"/>
        <v>0</v>
      </c>
      <c r="AN226" s="695">
        <f t="shared" si="139"/>
        <v>0</v>
      </c>
      <c r="AO226" s="695">
        <f t="shared" si="139"/>
        <v>0</v>
      </c>
      <c r="AP226" s="695">
        <f t="shared" si="139"/>
        <v>0</v>
      </c>
      <c r="AQ226" s="695">
        <f t="shared" si="139"/>
        <v>0</v>
      </c>
      <c r="AR226" s="695">
        <f t="shared" si="139"/>
        <v>0</v>
      </c>
      <c r="AS226" s="695">
        <f t="shared" si="139"/>
        <v>0</v>
      </c>
      <c r="AT226" s="695">
        <f t="shared" si="139"/>
        <v>0</v>
      </c>
      <c r="AU226" s="695">
        <f t="shared" si="139"/>
        <v>0</v>
      </c>
      <c r="AV226" s="695">
        <f t="shared" si="139"/>
        <v>0</v>
      </c>
      <c r="AW226" s="695">
        <f t="shared" si="139"/>
        <v>0</v>
      </c>
      <c r="AX226" s="695">
        <f t="shared" si="139"/>
        <v>0</v>
      </c>
      <c r="AY226" s="695">
        <f t="shared" si="139"/>
        <v>22600.32</v>
      </c>
      <c r="AZ226" s="695">
        <f t="shared" si="139"/>
        <v>0</v>
      </c>
      <c r="BA226" s="695">
        <f t="shared" si="139"/>
        <v>22798.080000000002</v>
      </c>
      <c r="BB226" s="695">
        <f t="shared" si="139"/>
        <v>0</v>
      </c>
      <c r="BC226" s="695">
        <f t="shared" si="139"/>
        <v>0</v>
      </c>
      <c r="BD226" s="695">
        <f t="shared" si="139"/>
        <v>0</v>
      </c>
      <c r="BE226" s="695">
        <f t="shared" si="139"/>
        <v>0</v>
      </c>
      <c r="BF226" s="695">
        <f t="shared" si="139"/>
        <v>0</v>
      </c>
      <c r="BG226" s="695">
        <f t="shared" si="139"/>
        <v>0</v>
      </c>
      <c r="BH226" s="695">
        <f t="shared" si="139"/>
        <v>0</v>
      </c>
      <c r="BI226" s="695">
        <f t="shared" si="139"/>
        <v>0</v>
      </c>
      <c r="BJ226" s="695">
        <f t="shared" si="139"/>
        <v>0</v>
      </c>
      <c r="BK226" s="695">
        <f t="shared" si="139"/>
        <v>0</v>
      </c>
      <c r="BL226" s="695">
        <f t="shared" si="139"/>
        <v>0</v>
      </c>
      <c r="BM226" s="695">
        <f t="shared" si="139"/>
        <v>0</v>
      </c>
      <c r="BN226" s="695">
        <f t="shared" ref="BN226:CM226" si="140">BN23</f>
        <v>0</v>
      </c>
      <c r="BO226" s="695">
        <f t="shared" si="140"/>
        <v>0</v>
      </c>
      <c r="BP226" s="695">
        <f t="shared" si="140"/>
        <v>0</v>
      </c>
      <c r="BQ226" s="695">
        <f t="shared" si="140"/>
        <v>0</v>
      </c>
      <c r="BR226" s="695">
        <f t="shared" si="140"/>
        <v>0</v>
      </c>
      <c r="BS226" s="695">
        <f t="shared" si="140"/>
        <v>0</v>
      </c>
      <c r="BT226" s="695">
        <f t="shared" si="140"/>
        <v>0</v>
      </c>
      <c r="BU226" s="695">
        <f t="shared" si="140"/>
        <v>0</v>
      </c>
      <c r="BV226" s="695">
        <f t="shared" si="140"/>
        <v>0</v>
      </c>
      <c r="BW226" s="695">
        <f t="shared" si="140"/>
        <v>24054</v>
      </c>
      <c r="BX226" s="695">
        <f t="shared" si="140"/>
        <v>0</v>
      </c>
      <c r="BY226" s="695">
        <f t="shared" si="140"/>
        <v>0</v>
      </c>
      <c r="BZ226" s="695">
        <f t="shared" si="140"/>
        <v>0</v>
      </c>
      <c r="CA226" s="695">
        <f t="shared" si="140"/>
        <v>0</v>
      </c>
      <c r="CB226" s="695">
        <f t="shared" si="140"/>
        <v>0</v>
      </c>
      <c r="CC226" s="695">
        <f t="shared" si="140"/>
        <v>0</v>
      </c>
      <c r="CD226" s="695">
        <f t="shared" si="140"/>
        <v>25409.040000000001</v>
      </c>
      <c r="CE226" s="695">
        <f t="shared" si="140"/>
        <v>0</v>
      </c>
      <c r="CF226" s="695">
        <f t="shared" si="140"/>
        <v>0</v>
      </c>
      <c r="CG226" s="695">
        <f t="shared" si="140"/>
        <v>0</v>
      </c>
      <c r="CH226" s="695">
        <f t="shared" si="140"/>
        <v>0</v>
      </c>
      <c r="CI226" s="695">
        <f t="shared" si="140"/>
        <v>0</v>
      </c>
      <c r="CJ226" s="695">
        <f t="shared" si="140"/>
        <v>23194.080000000002</v>
      </c>
      <c r="CK226" s="695">
        <f t="shared" si="140"/>
        <v>0</v>
      </c>
      <c r="CL226" s="695">
        <f t="shared" si="140"/>
        <v>0</v>
      </c>
      <c r="CM226" s="695">
        <f t="shared" si="140"/>
        <v>0</v>
      </c>
      <c r="CN226" s="695">
        <f t="shared" ref="CN226:DS226" si="141">CN23</f>
        <v>0</v>
      </c>
      <c r="CO226" s="695">
        <f t="shared" si="141"/>
        <v>0</v>
      </c>
      <c r="CP226" s="695">
        <f t="shared" si="141"/>
        <v>22777.08</v>
      </c>
      <c r="CQ226" s="695">
        <f t="shared" si="141"/>
        <v>10384.08</v>
      </c>
      <c r="CR226" s="695">
        <f t="shared" si="141"/>
        <v>0</v>
      </c>
      <c r="CS226" s="695">
        <f t="shared" si="141"/>
        <v>0</v>
      </c>
      <c r="CT226" s="695">
        <f t="shared" si="141"/>
        <v>0</v>
      </c>
      <c r="CU226" s="695">
        <f t="shared" si="141"/>
        <v>0</v>
      </c>
      <c r="CV226" s="695">
        <f t="shared" si="141"/>
        <v>0</v>
      </c>
      <c r="CW226" s="695">
        <f t="shared" si="141"/>
        <v>0</v>
      </c>
      <c r="CX226" s="695">
        <f t="shared" si="141"/>
        <v>0</v>
      </c>
      <c r="CY226" s="695">
        <f t="shared" si="141"/>
        <v>0</v>
      </c>
      <c r="CZ226" s="695">
        <f t="shared" si="141"/>
        <v>0</v>
      </c>
      <c r="DA226" s="695">
        <f t="shared" si="141"/>
        <v>0</v>
      </c>
      <c r="DB226" s="695">
        <f t="shared" si="141"/>
        <v>0</v>
      </c>
      <c r="DC226" s="695">
        <f t="shared" si="141"/>
        <v>0</v>
      </c>
      <c r="DD226" s="695">
        <f t="shared" si="141"/>
        <v>0</v>
      </c>
      <c r="DE226" s="695">
        <f t="shared" si="141"/>
        <v>0</v>
      </c>
      <c r="DF226" s="695">
        <f t="shared" si="141"/>
        <v>0</v>
      </c>
      <c r="DG226" s="695">
        <f t="shared" si="141"/>
        <v>0</v>
      </c>
      <c r="DH226" s="695">
        <f t="shared" si="141"/>
        <v>0</v>
      </c>
      <c r="DI226" s="695">
        <f t="shared" si="141"/>
        <v>0</v>
      </c>
      <c r="DJ226" s="695">
        <f t="shared" si="141"/>
        <v>0</v>
      </c>
      <c r="DK226" s="695">
        <f t="shared" si="141"/>
        <v>0</v>
      </c>
      <c r="DL226" s="695">
        <f t="shared" si="141"/>
        <v>0</v>
      </c>
      <c r="DM226" s="695">
        <f t="shared" si="141"/>
        <v>0</v>
      </c>
      <c r="DN226" s="695">
        <f t="shared" si="141"/>
        <v>0</v>
      </c>
      <c r="DO226" s="695">
        <f t="shared" si="141"/>
        <v>0</v>
      </c>
      <c r="DP226" s="695">
        <f t="shared" si="141"/>
        <v>0</v>
      </c>
      <c r="DQ226" s="695">
        <f t="shared" si="141"/>
        <v>0</v>
      </c>
      <c r="DR226" s="695">
        <f t="shared" si="141"/>
        <v>0</v>
      </c>
      <c r="DS226" s="695">
        <f t="shared" si="141"/>
        <v>0</v>
      </c>
      <c r="DT226" s="695">
        <f t="shared" ref="DT226:EQ226" si="142">DT23</f>
        <v>0</v>
      </c>
      <c r="DU226" s="695">
        <f t="shared" si="142"/>
        <v>39044.29</v>
      </c>
      <c r="DV226" s="695">
        <f t="shared" si="142"/>
        <v>0</v>
      </c>
      <c r="DW226" s="695">
        <f t="shared" si="142"/>
        <v>19939.009999999998</v>
      </c>
      <c r="DX226" s="695">
        <f t="shared" si="142"/>
        <v>9621.4699999999993</v>
      </c>
      <c r="DY226" s="695">
        <f t="shared" si="142"/>
        <v>0</v>
      </c>
      <c r="DZ226" s="695">
        <f t="shared" si="142"/>
        <v>0</v>
      </c>
      <c r="EA226" s="695">
        <f t="shared" si="142"/>
        <v>0</v>
      </c>
      <c r="EB226" s="695">
        <f t="shared" si="142"/>
        <v>0</v>
      </c>
      <c r="EC226" s="695">
        <f t="shared" si="142"/>
        <v>0</v>
      </c>
      <c r="ED226" s="695">
        <f t="shared" si="142"/>
        <v>4013.2</v>
      </c>
      <c r="EE226" s="695">
        <f t="shared" si="142"/>
        <v>0</v>
      </c>
      <c r="EF226" s="695">
        <f t="shared" si="142"/>
        <v>0</v>
      </c>
      <c r="EG226" s="695">
        <f t="shared" si="142"/>
        <v>0</v>
      </c>
      <c r="EH226" s="695">
        <f t="shared" si="142"/>
        <v>0</v>
      </c>
      <c r="EI226" s="695">
        <f t="shared" si="142"/>
        <v>0</v>
      </c>
      <c r="EJ226" s="695">
        <f t="shared" si="142"/>
        <v>0</v>
      </c>
      <c r="EK226" s="695">
        <f t="shared" si="142"/>
        <v>0</v>
      </c>
      <c r="EL226" s="695">
        <f t="shared" si="142"/>
        <v>0</v>
      </c>
      <c r="EM226" s="695">
        <f t="shared" si="142"/>
        <v>4650.6899999999996</v>
      </c>
      <c r="EN226" s="695">
        <f t="shared" ref="EN226" si="143">EN23</f>
        <v>0</v>
      </c>
      <c r="EO226" s="695">
        <f t="shared" si="142"/>
        <v>0</v>
      </c>
      <c r="EP226" s="695">
        <f t="shared" si="142"/>
        <v>0</v>
      </c>
      <c r="EQ226" s="695">
        <f t="shared" si="142"/>
        <v>0</v>
      </c>
      <c r="ER226" s="695">
        <f t="shared" ref="ER226:EX226" si="144">ER23</f>
        <v>0</v>
      </c>
      <c r="ES226" s="695">
        <f t="shared" si="144"/>
        <v>0</v>
      </c>
      <c r="ET226" s="695">
        <f t="shared" si="144"/>
        <v>0</v>
      </c>
      <c r="EU226" s="695">
        <f t="shared" si="144"/>
        <v>0</v>
      </c>
      <c r="EV226" s="695">
        <f t="shared" si="144"/>
        <v>0</v>
      </c>
      <c r="EW226" s="695">
        <f t="shared" si="144"/>
        <v>0</v>
      </c>
      <c r="EX226" s="695">
        <f t="shared" si="144"/>
        <v>0</v>
      </c>
      <c r="EY226" s="695">
        <f t="shared" si="18"/>
        <v>0</v>
      </c>
      <c r="EZ226" s="510"/>
    </row>
    <row r="227" spans="1:156" x14ac:dyDescent="0.25">
      <c r="A227">
        <v>20</v>
      </c>
      <c r="B227" s="74" t="str">
        <f t="shared" si="9"/>
        <v>E03</v>
      </c>
      <c r="C227" s="175" t="str">
        <f t="shared" si="10"/>
        <v>OK</v>
      </c>
      <c r="D227" s="695">
        <f t="shared" ref="D227:AI227" si="145">D24</f>
        <v>0</v>
      </c>
      <c r="E227" s="695">
        <f t="shared" si="145"/>
        <v>0</v>
      </c>
      <c r="F227" s="695">
        <f t="shared" si="145"/>
        <v>0</v>
      </c>
      <c r="G227" s="695">
        <f t="shared" si="145"/>
        <v>0</v>
      </c>
      <c r="H227" s="695">
        <f t="shared" si="145"/>
        <v>0</v>
      </c>
      <c r="I227" s="695">
        <f t="shared" si="145"/>
        <v>0</v>
      </c>
      <c r="J227" s="695">
        <f t="shared" si="145"/>
        <v>0</v>
      </c>
      <c r="K227" s="695">
        <f t="shared" si="145"/>
        <v>0</v>
      </c>
      <c r="L227" s="695">
        <f t="shared" si="145"/>
        <v>0</v>
      </c>
      <c r="M227" s="695">
        <f t="shared" si="145"/>
        <v>235.38</v>
      </c>
      <c r="N227" s="695">
        <f t="shared" si="145"/>
        <v>0</v>
      </c>
      <c r="O227" s="695">
        <f t="shared" si="145"/>
        <v>0</v>
      </c>
      <c r="P227" s="695">
        <f t="shared" si="145"/>
        <v>0</v>
      </c>
      <c r="Q227" s="695">
        <f t="shared" si="145"/>
        <v>0</v>
      </c>
      <c r="R227" s="695">
        <f t="shared" si="145"/>
        <v>0</v>
      </c>
      <c r="S227" s="695">
        <f t="shared" si="145"/>
        <v>0</v>
      </c>
      <c r="T227" s="695">
        <f t="shared" si="145"/>
        <v>443.46</v>
      </c>
      <c r="U227" s="695">
        <f t="shared" si="145"/>
        <v>0</v>
      </c>
      <c r="V227" s="695">
        <f t="shared" si="145"/>
        <v>0</v>
      </c>
      <c r="W227" s="695">
        <f t="shared" si="145"/>
        <v>0</v>
      </c>
      <c r="X227" s="695">
        <f t="shared" si="145"/>
        <v>0</v>
      </c>
      <c r="Y227" s="695">
        <f t="shared" si="145"/>
        <v>0</v>
      </c>
      <c r="Z227" s="695">
        <f t="shared" si="145"/>
        <v>0</v>
      </c>
      <c r="AA227" s="695">
        <f t="shared" si="145"/>
        <v>356.03</v>
      </c>
      <c r="AB227" s="695">
        <f t="shared" si="145"/>
        <v>0</v>
      </c>
      <c r="AC227" s="695">
        <f t="shared" si="145"/>
        <v>62.74</v>
      </c>
      <c r="AD227" s="695">
        <f t="shared" si="145"/>
        <v>97.3</v>
      </c>
      <c r="AE227" s="695">
        <f t="shared" si="145"/>
        <v>0</v>
      </c>
      <c r="AF227" s="695">
        <f t="shared" si="145"/>
        <v>0</v>
      </c>
      <c r="AG227" s="695">
        <f t="shared" si="145"/>
        <v>11630.56</v>
      </c>
      <c r="AH227" s="695">
        <f t="shared" si="145"/>
        <v>0</v>
      </c>
      <c r="AI227" s="695">
        <f t="shared" si="145"/>
        <v>0</v>
      </c>
      <c r="AJ227" s="695">
        <f t="shared" ref="AJ227:BM227" si="146">AJ24</f>
        <v>0</v>
      </c>
      <c r="AK227" s="695">
        <f t="shared" si="146"/>
        <v>0</v>
      </c>
      <c r="AL227" s="695">
        <f t="shared" si="146"/>
        <v>0</v>
      </c>
      <c r="AM227" s="695">
        <f t="shared" si="146"/>
        <v>0</v>
      </c>
      <c r="AN227" s="695">
        <f t="shared" si="146"/>
        <v>0</v>
      </c>
      <c r="AO227" s="695">
        <f t="shared" si="146"/>
        <v>0</v>
      </c>
      <c r="AP227" s="695">
        <f t="shared" si="146"/>
        <v>0</v>
      </c>
      <c r="AQ227" s="695">
        <f t="shared" si="146"/>
        <v>0</v>
      </c>
      <c r="AR227" s="695">
        <f t="shared" si="146"/>
        <v>0</v>
      </c>
      <c r="AS227" s="695">
        <f t="shared" si="146"/>
        <v>49.7</v>
      </c>
      <c r="AT227" s="695">
        <f t="shared" si="146"/>
        <v>0</v>
      </c>
      <c r="AU227" s="695">
        <f t="shared" si="146"/>
        <v>0</v>
      </c>
      <c r="AV227" s="695">
        <f t="shared" si="146"/>
        <v>0</v>
      </c>
      <c r="AW227" s="695">
        <f t="shared" si="146"/>
        <v>0</v>
      </c>
      <c r="AX227" s="695">
        <f t="shared" si="146"/>
        <v>0</v>
      </c>
      <c r="AY227" s="695">
        <f t="shared" si="146"/>
        <v>0</v>
      </c>
      <c r="AZ227" s="695">
        <f t="shared" si="146"/>
        <v>0</v>
      </c>
      <c r="BA227" s="695">
        <f t="shared" si="146"/>
        <v>0</v>
      </c>
      <c r="BB227" s="695">
        <f t="shared" si="146"/>
        <v>0</v>
      </c>
      <c r="BC227" s="695">
        <f t="shared" si="146"/>
        <v>0</v>
      </c>
      <c r="BD227" s="695">
        <f t="shared" si="146"/>
        <v>0</v>
      </c>
      <c r="BE227" s="695">
        <f t="shared" si="146"/>
        <v>0</v>
      </c>
      <c r="BF227" s="695">
        <f t="shared" si="146"/>
        <v>0</v>
      </c>
      <c r="BG227" s="695">
        <f t="shared" si="146"/>
        <v>0</v>
      </c>
      <c r="BH227" s="695">
        <f t="shared" si="146"/>
        <v>0</v>
      </c>
      <c r="BI227" s="695">
        <f t="shared" si="146"/>
        <v>0</v>
      </c>
      <c r="BJ227" s="695">
        <f t="shared" si="146"/>
        <v>0</v>
      </c>
      <c r="BK227" s="695">
        <f t="shared" si="146"/>
        <v>0</v>
      </c>
      <c r="BL227" s="695">
        <f t="shared" si="146"/>
        <v>0</v>
      </c>
      <c r="BM227" s="695">
        <f t="shared" si="146"/>
        <v>0</v>
      </c>
      <c r="BN227" s="695">
        <f t="shared" ref="BN227:CM227" si="147">BN24</f>
        <v>0</v>
      </c>
      <c r="BO227" s="695">
        <f t="shared" si="147"/>
        <v>11.73</v>
      </c>
      <c r="BP227" s="695">
        <f t="shared" si="147"/>
        <v>0</v>
      </c>
      <c r="BQ227" s="695">
        <f t="shared" si="147"/>
        <v>0</v>
      </c>
      <c r="BR227" s="695">
        <f t="shared" si="147"/>
        <v>830.96</v>
      </c>
      <c r="BS227" s="695">
        <f t="shared" si="147"/>
        <v>0</v>
      </c>
      <c r="BT227" s="695">
        <f t="shared" si="147"/>
        <v>0</v>
      </c>
      <c r="BU227" s="695">
        <f t="shared" si="147"/>
        <v>0</v>
      </c>
      <c r="BV227" s="695">
        <f t="shared" si="147"/>
        <v>0</v>
      </c>
      <c r="BW227" s="695">
        <f t="shared" si="147"/>
        <v>0</v>
      </c>
      <c r="BX227" s="695">
        <f t="shared" si="147"/>
        <v>0</v>
      </c>
      <c r="BY227" s="695">
        <f t="shared" si="147"/>
        <v>0</v>
      </c>
      <c r="BZ227" s="695">
        <f t="shared" si="147"/>
        <v>0</v>
      </c>
      <c r="CA227" s="695">
        <f t="shared" si="147"/>
        <v>0</v>
      </c>
      <c r="CB227" s="695">
        <f t="shared" si="147"/>
        <v>0</v>
      </c>
      <c r="CC227" s="695">
        <f t="shared" si="147"/>
        <v>0</v>
      </c>
      <c r="CD227" s="695">
        <f t="shared" si="147"/>
        <v>0</v>
      </c>
      <c r="CE227" s="695">
        <f t="shared" si="147"/>
        <v>0</v>
      </c>
      <c r="CF227" s="695">
        <f t="shared" si="147"/>
        <v>0</v>
      </c>
      <c r="CG227" s="695">
        <f t="shared" si="147"/>
        <v>0</v>
      </c>
      <c r="CH227" s="695">
        <f t="shared" si="147"/>
        <v>0</v>
      </c>
      <c r="CI227" s="695">
        <f t="shared" si="147"/>
        <v>0</v>
      </c>
      <c r="CJ227" s="695">
        <f t="shared" si="147"/>
        <v>0</v>
      </c>
      <c r="CK227" s="695">
        <f t="shared" si="147"/>
        <v>0</v>
      </c>
      <c r="CL227" s="695">
        <f t="shared" si="147"/>
        <v>0</v>
      </c>
      <c r="CM227" s="695">
        <f t="shared" si="147"/>
        <v>0</v>
      </c>
      <c r="CN227" s="695">
        <f t="shared" ref="CN227:DS227" si="148">CN24</f>
        <v>0</v>
      </c>
      <c r="CO227" s="695">
        <f t="shared" si="148"/>
        <v>0</v>
      </c>
      <c r="CP227" s="695">
        <f t="shared" si="148"/>
        <v>0</v>
      </c>
      <c r="CQ227" s="695">
        <f t="shared" si="148"/>
        <v>0</v>
      </c>
      <c r="CR227" s="695">
        <f t="shared" si="148"/>
        <v>0</v>
      </c>
      <c r="CS227" s="695">
        <f t="shared" si="148"/>
        <v>0</v>
      </c>
      <c r="CT227" s="695">
        <f t="shared" si="148"/>
        <v>0</v>
      </c>
      <c r="CU227" s="695">
        <f t="shared" si="148"/>
        <v>0</v>
      </c>
      <c r="CV227" s="695">
        <f t="shared" si="148"/>
        <v>0</v>
      </c>
      <c r="CW227" s="695">
        <f t="shared" si="148"/>
        <v>0</v>
      </c>
      <c r="CX227" s="695">
        <f t="shared" si="148"/>
        <v>0</v>
      </c>
      <c r="CY227" s="695">
        <f t="shared" si="148"/>
        <v>0</v>
      </c>
      <c r="CZ227" s="695">
        <f t="shared" si="148"/>
        <v>0</v>
      </c>
      <c r="DA227" s="695">
        <f t="shared" si="148"/>
        <v>0</v>
      </c>
      <c r="DB227" s="695">
        <f t="shared" si="148"/>
        <v>0</v>
      </c>
      <c r="DC227" s="695">
        <f t="shared" si="148"/>
        <v>0</v>
      </c>
      <c r="DD227" s="695">
        <f t="shared" si="148"/>
        <v>0</v>
      </c>
      <c r="DE227" s="695">
        <f t="shared" si="148"/>
        <v>0</v>
      </c>
      <c r="DF227" s="695">
        <f t="shared" si="148"/>
        <v>0</v>
      </c>
      <c r="DG227" s="695">
        <f t="shared" si="148"/>
        <v>0</v>
      </c>
      <c r="DH227" s="695">
        <f t="shared" si="148"/>
        <v>0</v>
      </c>
      <c r="DI227" s="695">
        <f t="shared" si="148"/>
        <v>0</v>
      </c>
      <c r="DJ227" s="695">
        <f t="shared" si="148"/>
        <v>0</v>
      </c>
      <c r="DK227" s="695">
        <f t="shared" si="148"/>
        <v>0</v>
      </c>
      <c r="DL227" s="695">
        <f t="shared" si="148"/>
        <v>0</v>
      </c>
      <c r="DM227" s="695">
        <f t="shared" si="148"/>
        <v>0</v>
      </c>
      <c r="DN227" s="695">
        <f t="shared" si="148"/>
        <v>0</v>
      </c>
      <c r="DO227" s="695">
        <f t="shared" si="148"/>
        <v>34.520000000000003</v>
      </c>
      <c r="DP227" s="695">
        <f t="shared" si="148"/>
        <v>568.84</v>
      </c>
      <c r="DQ227" s="695">
        <f t="shared" si="148"/>
        <v>0</v>
      </c>
      <c r="DR227" s="695">
        <f t="shared" si="148"/>
        <v>0</v>
      </c>
      <c r="DS227" s="695">
        <f t="shared" si="148"/>
        <v>0</v>
      </c>
      <c r="DT227" s="695">
        <f t="shared" ref="DT227:EQ227" si="149">DT24</f>
        <v>0</v>
      </c>
      <c r="DU227" s="695">
        <f t="shared" si="149"/>
        <v>363.57</v>
      </c>
      <c r="DV227" s="695">
        <f t="shared" si="149"/>
        <v>204.31</v>
      </c>
      <c r="DW227" s="695">
        <f t="shared" si="149"/>
        <v>36.25</v>
      </c>
      <c r="DX227" s="695">
        <f t="shared" si="149"/>
        <v>0</v>
      </c>
      <c r="DY227" s="695">
        <f t="shared" si="149"/>
        <v>0</v>
      </c>
      <c r="DZ227" s="695">
        <f t="shared" si="149"/>
        <v>0</v>
      </c>
      <c r="EA227" s="695">
        <f t="shared" si="149"/>
        <v>290.89</v>
      </c>
      <c r="EB227" s="695">
        <f t="shared" si="149"/>
        <v>0</v>
      </c>
      <c r="EC227" s="695">
        <f t="shared" si="149"/>
        <v>0</v>
      </c>
      <c r="ED227" s="695">
        <f t="shared" si="149"/>
        <v>6065.95</v>
      </c>
      <c r="EE227" s="695">
        <f t="shared" si="149"/>
        <v>0</v>
      </c>
      <c r="EF227" s="695">
        <f t="shared" si="149"/>
        <v>0</v>
      </c>
      <c r="EG227" s="695">
        <f t="shared" si="149"/>
        <v>0</v>
      </c>
      <c r="EH227" s="695">
        <f t="shared" si="149"/>
        <v>0</v>
      </c>
      <c r="EI227" s="695">
        <f t="shared" si="149"/>
        <v>0</v>
      </c>
      <c r="EJ227" s="695">
        <f t="shared" si="149"/>
        <v>0</v>
      </c>
      <c r="EK227" s="695">
        <f t="shared" si="149"/>
        <v>0</v>
      </c>
      <c r="EL227" s="695">
        <f t="shared" si="149"/>
        <v>277.87</v>
      </c>
      <c r="EM227" s="695">
        <f t="shared" si="149"/>
        <v>0</v>
      </c>
      <c r="EN227" s="695">
        <f t="shared" ref="EN227" si="150">EN24</f>
        <v>0</v>
      </c>
      <c r="EO227" s="695">
        <f t="shared" si="149"/>
        <v>0</v>
      </c>
      <c r="EP227" s="695">
        <f t="shared" si="149"/>
        <v>0</v>
      </c>
      <c r="EQ227" s="695">
        <f t="shared" si="149"/>
        <v>0</v>
      </c>
      <c r="ER227" s="695">
        <f t="shared" ref="ER227:EX227" si="151">ER24</f>
        <v>0</v>
      </c>
      <c r="ES227" s="695">
        <f t="shared" si="151"/>
        <v>0</v>
      </c>
      <c r="ET227" s="695">
        <f t="shared" si="151"/>
        <v>0</v>
      </c>
      <c r="EU227" s="695">
        <f t="shared" si="151"/>
        <v>0</v>
      </c>
      <c r="EV227" s="695">
        <f t="shared" si="151"/>
        <v>0</v>
      </c>
      <c r="EW227" s="695">
        <f t="shared" si="151"/>
        <v>0</v>
      </c>
      <c r="EX227" s="695">
        <f t="shared" si="151"/>
        <v>0</v>
      </c>
      <c r="EY227" s="695">
        <f t="shared" si="18"/>
        <v>0</v>
      </c>
      <c r="EZ227" s="510"/>
    </row>
    <row r="228" spans="1:156" x14ac:dyDescent="0.25">
      <c r="A228">
        <v>21</v>
      </c>
      <c r="B228" s="74" t="str">
        <f t="shared" si="9"/>
        <v>E03</v>
      </c>
      <c r="C228" s="175" t="str">
        <f t="shared" si="10"/>
        <v>OK</v>
      </c>
      <c r="D228" s="695">
        <f t="shared" ref="D228:AI228" si="152">D25</f>
        <v>0</v>
      </c>
      <c r="E228" s="695">
        <f t="shared" si="152"/>
        <v>0</v>
      </c>
      <c r="F228" s="695">
        <f t="shared" si="152"/>
        <v>0</v>
      </c>
      <c r="G228" s="695">
        <f t="shared" si="152"/>
        <v>0</v>
      </c>
      <c r="H228" s="695">
        <f t="shared" si="152"/>
        <v>0</v>
      </c>
      <c r="I228" s="695">
        <f t="shared" si="152"/>
        <v>0</v>
      </c>
      <c r="J228" s="695">
        <f t="shared" si="152"/>
        <v>0</v>
      </c>
      <c r="K228" s="695">
        <f t="shared" si="152"/>
        <v>0</v>
      </c>
      <c r="L228" s="695">
        <f t="shared" si="152"/>
        <v>0</v>
      </c>
      <c r="M228" s="695">
        <f t="shared" si="152"/>
        <v>0</v>
      </c>
      <c r="N228" s="695">
        <f t="shared" si="152"/>
        <v>0</v>
      </c>
      <c r="O228" s="695">
        <f t="shared" si="152"/>
        <v>0</v>
      </c>
      <c r="P228" s="695">
        <f t="shared" si="152"/>
        <v>0</v>
      </c>
      <c r="Q228" s="695">
        <f t="shared" si="152"/>
        <v>0</v>
      </c>
      <c r="R228" s="695">
        <f t="shared" si="152"/>
        <v>0</v>
      </c>
      <c r="S228" s="695">
        <f t="shared" si="152"/>
        <v>0</v>
      </c>
      <c r="T228" s="695">
        <f t="shared" si="152"/>
        <v>0</v>
      </c>
      <c r="U228" s="695">
        <f t="shared" si="152"/>
        <v>0</v>
      </c>
      <c r="V228" s="695">
        <f t="shared" si="152"/>
        <v>0</v>
      </c>
      <c r="W228" s="695">
        <f t="shared" si="152"/>
        <v>0</v>
      </c>
      <c r="X228" s="695">
        <f t="shared" si="152"/>
        <v>0</v>
      </c>
      <c r="Y228" s="695">
        <f t="shared" si="152"/>
        <v>0</v>
      </c>
      <c r="Z228" s="695">
        <f t="shared" si="152"/>
        <v>0</v>
      </c>
      <c r="AA228" s="695">
        <f t="shared" si="152"/>
        <v>0</v>
      </c>
      <c r="AB228" s="695">
        <f t="shared" si="152"/>
        <v>0</v>
      </c>
      <c r="AC228" s="695">
        <f t="shared" si="152"/>
        <v>0</v>
      </c>
      <c r="AD228" s="695">
        <f t="shared" si="152"/>
        <v>0</v>
      </c>
      <c r="AE228" s="695">
        <f t="shared" si="152"/>
        <v>0</v>
      </c>
      <c r="AF228" s="695">
        <f t="shared" si="152"/>
        <v>0</v>
      </c>
      <c r="AG228" s="695">
        <f t="shared" si="152"/>
        <v>0</v>
      </c>
      <c r="AH228" s="695">
        <f t="shared" si="152"/>
        <v>0</v>
      </c>
      <c r="AI228" s="695">
        <f t="shared" si="152"/>
        <v>0</v>
      </c>
      <c r="AJ228" s="695">
        <f t="shared" ref="AJ228:BM228" si="153">AJ25</f>
        <v>0</v>
      </c>
      <c r="AK228" s="695">
        <f t="shared" si="153"/>
        <v>0</v>
      </c>
      <c r="AL228" s="695">
        <f t="shared" si="153"/>
        <v>0</v>
      </c>
      <c r="AM228" s="695">
        <f t="shared" si="153"/>
        <v>0</v>
      </c>
      <c r="AN228" s="695">
        <f t="shared" si="153"/>
        <v>0</v>
      </c>
      <c r="AO228" s="695">
        <f t="shared" si="153"/>
        <v>0</v>
      </c>
      <c r="AP228" s="695">
        <f t="shared" si="153"/>
        <v>0</v>
      </c>
      <c r="AQ228" s="695">
        <f t="shared" si="153"/>
        <v>0</v>
      </c>
      <c r="AR228" s="695">
        <f t="shared" si="153"/>
        <v>0</v>
      </c>
      <c r="AS228" s="695">
        <f t="shared" si="153"/>
        <v>0</v>
      </c>
      <c r="AT228" s="695">
        <f t="shared" si="153"/>
        <v>0</v>
      </c>
      <c r="AU228" s="695">
        <f t="shared" si="153"/>
        <v>0</v>
      </c>
      <c r="AV228" s="695">
        <f t="shared" si="153"/>
        <v>0</v>
      </c>
      <c r="AW228" s="695">
        <f t="shared" si="153"/>
        <v>0</v>
      </c>
      <c r="AX228" s="695">
        <f t="shared" si="153"/>
        <v>0</v>
      </c>
      <c r="AY228" s="695">
        <f t="shared" si="153"/>
        <v>0</v>
      </c>
      <c r="AZ228" s="695">
        <f t="shared" si="153"/>
        <v>0</v>
      </c>
      <c r="BA228" s="695">
        <f t="shared" si="153"/>
        <v>0</v>
      </c>
      <c r="BB228" s="695">
        <f t="shared" si="153"/>
        <v>0</v>
      </c>
      <c r="BC228" s="695">
        <f t="shared" si="153"/>
        <v>0</v>
      </c>
      <c r="BD228" s="695">
        <f t="shared" si="153"/>
        <v>0</v>
      </c>
      <c r="BE228" s="695">
        <f t="shared" si="153"/>
        <v>0</v>
      </c>
      <c r="BF228" s="695">
        <f t="shared" si="153"/>
        <v>0</v>
      </c>
      <c r="BG228" s="695">
        <f t="shared" si="153"/>
        <v>0</v>
      </c>
      <c r="BH228" s="695">
        <f t="shared" si="153"/>
        <v>0</v>
      </c>
      <c r="BI228" s="695">
        <f t="shared" si="153"/>
        <v>0</v>
      </c>
      <c r="BJ228" s="695">
        <f t="shared" si="153"/>
        <v>0</v>
      </c>
      <c r="BK228" s="695">
        <f t="shared" si="153"/>
        <v>0</v>
      </c>
      <c r="BL228" s="695">
        <f t="shared" si="153"/>
        <v>0</v>
      </c>
      <c r="BM228" s="695">
        <f t="shared" si="153"/>
        <v>0</v>
      </c>
      <c r="BN228" s="695">
        <f t="shared" ref="BN228:CM228" si="154">BN25</f>
        <v>0</v>
      </c>
      <c r="BO228" s="695">
        <f t="shared" si="154"/>
        <v>0</v>
      </c>
      <c r="BP228" s="695">
        <f t="shared" si="154"/>
        <v>0</v>
      </c>
      <c r="BQ228" s="695">
        <f t="shared" si="154"/>
        <v>0</v>
      </c>
      <c r="BR228" s="695">
        <f t="shared" si="154"/>
        <v>0</v>
      </c>
      <c r="BS228" s="695">
        <f t="shared" si="154"/>
        <v>0</v>
      </c>
      <c r="BT228" s="695">
        <f t="shared" si="154"/>
        <v>0</v>
      </c>
      <c r="BU228" s="695">
        <f t="shared" si="154"/>
        <v>0</v>
      </c>
      <c r="BV228" s="695">
        <f t="shared" si="154"/>
        <v>0</v>
      </c>
      <c r="BW228" s="695">
        <f t="shared" si="154"/>
        <v>0</v>
      </c>
      <c r="BX228" s="695">
        <f t="shared" si="154"/>
        <v>0</v>
      </c>
      <c r="BY228" s="695">
        <f t="shared" si="154"/>
        <v>0</v>
      </c>
      <c r="BZ228" s="695">
        <f t="shared" si="154"/>
        <v>0</v>
      </c>
      <c r="CA228" s="695">
        <f t="shared" si="154"/>
        <v>0</v>
      </c>
      <c r="CB228" s="695">
        <f t="shared" si="154"/>
        <v>0</v>
      </c>
      <c r="CC228" s="695">
        <f t="shared" si="154"/>
        <v>0</v>
      </c>
      <c r="CD228" s="695">
        <f t="shared" si="154"/>
        <v>0</v>
      </c>
      <c r="CE228" s="695">
        <f t="shared" si="154"/>
        <v>0</v>
      </c>
      <c r="CF228" s="695">
        <f t="shared" si="154"/>
        <v>0</v>
      </c>
      <c r="CG228" s="695">
        <f t="shared" si="154"/>
        <v>0</v>
      </c>
      <c r="CH228" s="695">
        <f t="shared" si="154"/>
        <v>0</v>
      </c>
      <c r="CI228" s="695">
        <f t="shared" si="154"/>
        <v>0</v>
      </c>
      <c r="CJ228" s="695">
        <f t="shared" si="154"/>
        <v>0</v>
      </c>
      <c r="CK228" s="695">
        <f t="shared" si="154"/>
        <v>0</v>
      </c>
      <c r="CL228" s="695">
        <f t="shared" si="154"/>
        <v>0</v>
      </c>
      <c r="CM228" s="695">
        <f t="shared" si="154"/>
        <v>0</v>
      </c>
      <c r="CN228" s="695">
        <f t="shared" ref="CN228:DS228" si="155">CN25</f>
        <v>0</v>
      </c>
      <c r="CO228" s="695">
        <f t="shared" si="155"/>
        <v>0</v>
      </c>
      <c r="CP228" s="695">
        <f t="shared" si="155"/>
        <v>0</v>
      </c>
      <c r="CQ228" s="695">
        <f t="shared" si="155"/>
        <v>0</v>
      </c>
      <c r="CR228" s="695">
        <f t="shared" si="155"/>
        <v>0</v>
      </c>
      <c r="CS228" s="695">
        <f t="shared" si="155"/>
        <v>0</v>
      </c>
      <c r="CT228" s="695">
        <f t="shared" si="155"/>
        <v>0</v>
      </c>
      <c r="CU228" s="695">
        <f t="shared" si="155"/>
        <v>0</v>
      </c>
      <c r="CV228" s="695">
        <f t="shared" si="155"/>
        <v>0</v>
      </c>
      <c r="CW228" s="695">
        <f t="shared" si="155"/>
        <v>0</v>
      </c>
      <c r="CX228" s="695">
        <f t="shared" si="155"/>
        <v>0</v>
      </c>
      <c r="CY228" s="695">
        <f t="shared" si="155"/>
        <v>0</v>
      </c>
      <c r="CZ228" s="695">
        <f t="shared" si="155"/>
        <v>0</v>
      </c>
      <c r="DA228" s="695">
        <f t="shared" si="155"/>
        <v>0</v>
      </c>
      <c r="DB228" s="695">
        <f t="shared" si="155"/>
        <v>0</v>
      </c>
      <c r="DC228" s="695">
        <f t="shared" si="155"/>
        <v>0</v>
      </c>
      <c r="DD228" s="695">
        <f t="shared" si="155"/>
        <v>0</v>
      </c>
      <c r="DE228" s="695">
        <f t="shared" si="155"/>
        <v>0</v>
      </c>
      <c r="DF228" s="695">
        <f t="shared" si="155"/>
        <v>0</v>
      </c>
      <c r="DG228" s="695">
        <f t="shared" si="155"/>
        <v>0</v>
      </c>
      <c r="DH228" s="695">
        <f t="shared" si="155"/>
        <v>0</v>
      </c>
      <c r="DI228" s="695">
        <f t="shared" si="155"/>
        <v>0</v>
      </c>
      <c r="DJ228" s="695">
        <f t="shared" si="155"/>
        <v>0</v>
      </c>
      <c r="DK228" s="695">
        <f t="shared" si="155"/>
        <v>0</v>
      </c>
      <c r="DL228" s="695">
        <f t="shared" si="155"/>
        <v>0</v>
      </c>
      <c r="DM228" s="695">
        <f t="shared" si="155"/>
        <v>0</v>
      </c>
      <c r="DN228" s="695">
        <f t="shared" si="155"/>
        <v>0</v>
      </c>
      <c r="DO228" s="695">
        <f t="shared" si="155"/>
        <v>0</v>
      </c>
      <c r="DP228" s="695">
        <f t="shared" si="155"/>
        <v>0</v>
      </c>
      <c r="DQ228" s="695">
        <f t="shared" si="155"/>
        <v>0</v>
      </c>
      <c r="DR228" s="695">
        <f t="shared" si="155"/>
        <v>0</v>
      </c>
      <c r="DS228" s="695">
        <f t="shared" si="155"/>
        <v>0</v>
      </c>
      <c r="DT228" s="695">
        <f t="shared" ref="DT228:EQ228" si="156">DT25</f>
        <v>0</v>
      </c>
      <c r="DU228" s="695">
        <f t="shared" si="156"/>
        <v>0</v>
      </c>
      <c r="DV228" s="695">
        <f t="shared" si="156"/>
        <v>0</v>
      </c>
      <c r="DW228" s="695">
        <f t="shared" si="156"/>
        <v>0</v>
      </c>
      <c r="DX228" s="695">
        <f t="shared" si="156"/>
        <v>0</v>
      </c>
      <c r="DY228" s="695">
        <f t="shared" si="156"/>
        <v>0</v>
      </c>
      <c r="DZ228" s="695">
        <f t="shared" si="156"/>
        <v>0</v>
      </c>
      <c r="EA228" s="695">
        <f t="shared" si="156"/>
        <v>0</v>
      </c>
      <c r="EB228" s="695">
        <f t="shared" si="156"/>
        <v>0</v>
      </c>
      <c r="EC228" s="695">
        <f t="shared" si="156"/>
        <v>0</v>
      </c>
      <c r="ED228" s="695">
        <f t="shared" si="156"/>
        <v>1719.09</v>
      </c>
      <c r="EE228" s="695">
        <f t="shared" si="156"/>
        <v>0</v>
      </c>
      <c r="EF228" s="695">
        <f t="shared" si="156"/>
        <v>0</v>
      </c>
      <c r="EG228" s="695">
        <f t="shared" si="156"/>
        <v>0</v>
      </c>
      <c r="EH228" s="695">
        <f t="shared" si="156"/>
        <v>0</v>
      </c>
      <c r="EI228" s="695">
        <f t="shared" si="156"/>
        <v>0</v>
      </c>
      <c r="EJ228" s="695">
        <f t="shared" si="156"/>
        <v>0</v>
      </c>
      <c r="EK228" s="695">
        <f t="shared" si="156"/>
        <v>0</v>
      </c>
      <c r="EL228" s="695">
        <f t="shared" si="156"/>
        <v>0</v>
      </c>
      <c r="EM228" s="695">
        <f t="shared" si="156"/>
        <v>0</v>
      </c>
      <c r="EN228" s="695">
        <f t="shared" ref="EN228" si="157">EN25</f>
        <v>0</v>
      </c>
      <c r="EO228" s="695">
        <f t="shared" si="156"/>
        <v>0</v>
      </c>
      <c r="EP228" s="695">
        <f t="shared" si="156"/>
        <v>0</v>
      </c>
      <c r="EQ228" s="695">
        <f t="shared" si="156"/>
        <v>0</v>
      </c>
      <c r="ER228" s="695">
        <f t="shared" ref="ER228:EX228" si="158">ER25</f>
        <v>0</v>
      </c>
      <c r="ES228" s="695">
        <f t="shared" si="158"/>
        <v>0</v>
      </c>
      <c r="ET228" s="695">
        <f t="shared" si="158"/>
        <v>0</v>
      </c>
      <c r="EU228" s="695">
        <f t="shared" si="158"/>
        <v>0</v>
      </c>
      <c r="EV228" s="695">
        <f t="shared" si="158"/>
        <v>0</v>
      </c>
      <c r="EW228" s="695">
        <f t="shared" si="158"/>
        <v>0</v>
      </c>
      <c r="EX228" s="695">
        <f t="shared" si="158"/>
        <v>0</v>
      </c>
      <c r="EY228" s="695">
        <f t="shared" si="18"/>
        <v>0</v>
      </c>
      <c r="EZ228" s="510"/>
    </row>
    <row r="229" spans="1:156" x14ac:dyDescent="0.25">
      <c r="A229">
        <v>22</v>
      </c>
      <c r="B229" s="74" t="str">
        <f t="shared" si="9"/>
        <v>E03</v>
      </c>
      <c r="C229" s="175" t="str">
        <f t="shared" si="10"/>
        <v>OK</v>
      </c>
      <c r="D229" s="695">
        <f t="shared" ref="D229:AI229" si="159">D26</f>
        <v>0</v>
      </c>
      <c r="E229" s="695">
        <f t="shared" si="159"/>
        <v>0</v>
      </c>
      <c r="F229" s="695">
        <f t="shared" si="159"/>
        <v>0</v>
      </c>
      <c r="G229" s="695">
        <f t="shared" si="159"/>
        <v>0</v>
      </c>
      <c r="H229" s="695">
        <f t="shared" si="159"/>
        <v>0</v>
      </c>
      <c r="I229" s="695">
        <f t="shared" si="159"/>
        <v>0</v>
      </c>
      <c r="J229" s="695">
        <f t="shared" si="159"/>
        <v>0</v>
      </c>
      <c r="K229" s="695">
        <f t="shared" si="159"/>
        <v>0</v>
      </c>
      <c r="L229" s="695">
        <f t="shared" si="159"/>
        <v>0</v>
      </c>
      <c r="M229" s="695">
        <f t="shared" si="159"/>
        <v>0</v>
      </c>
      <c r="N229" s="695">
        <f t="shared" si="159"/>
        <v>0</v>
      </c>
      <c r="O229" s="695">
        <f t="shared" si="159"/>
        <v>0</v>
      </c>
      <c r="P229" s="695">
        <f t="shared" si="159"/>
        <v>0</v>
      </c>
      <c r="Q229" s="695">
        <f t="shared" si="159"/>
        <v>0</v>
      </c>
      <c r="R229" s="695">
        <f t="shared" si="159"/>
        <v>0</v>
      </c>
      <c r="S229" s="695">
        <f t="shared" si="159"/>
        <v>0</v>
      </c>
      <c r="T229" s="695">
        <f t="shared" si="159"/>
        <v>0</v>
      </c>
      <c r="U229" s="695">
        <f t="shared" si="159"/>
        <v>0</v>
      </c>
      <c r="V229" s="695">
        <f t="shared" si="159"/>
        <v>0</v>
      </c>
      <c r="W229" s="695">
        <f t="shared" si="159"/>
        <v>0</v>
      </c>
      <c r="X229" s="695">
        <f t="shared" si="159"/>
        <v>0</v>
      </c>
      <c r="Y229" s="695">
        <f t="shared" si="159"/>
        <v>0</v>
      </c>
      <c r="Z229" s="695">
        <f t="shared" si="159"/>
        <v>0</v>
      </c>
      <c r="AA229" s="695">
        <f t="shared" si="159"/>
        <v>8.69</v>
      </c>
      <c r="AB229" s="695">
        <f t="shared" si="159"/>
        <v>0</v>
      </c>
      <c r="AC229" s="695">
        <f t="shared" si="159"/>
        <v>0</v>
      </c>
      <c r="AD229" s="695">
        <f t="shared" si="159"/>
        <v>0</v>
      </c>
      <c r="AE229" s="695">
        <f t="shared" si="159"/>
        <v>0</v>
      </c>
      <c r="AF229" s="695">
        <f t="shared" si="159"/>
        <v>0</v>
      </c>
      <c r="AG229" s="695">
        <f t="shared" si="159"/>
        <v>0</v>
      </c>
      <c r="AH229" s="695">
        <f t="shared" si="159"/>
        <v>0</v>
      </c>
      <c r="AI229" s="695">
        <f t="shared" si="159"/>
        <v>0</v>
      </c>
      <c r="AJ229" s="695">
        <f t="shared" ref="AJ229:BM229" si="160">AJ26</f>
        <v>0</v>
      </c>
      <c r="AK229" s="695">
        <f t="shared" si="160"/>
        <v>0</v>
      </c>
      <c r="AL229" s="695">
        <f t="shared" si="160"/>
        <v>0</v>
      </c>
      <c r="AM229" s="695">
        <f t="shared" si="160"/>
        <v>0</v>
      </c>
      <c r="AN229" s="695">
        <f t="shared" si="160"/>
        <v>0</v>
      </c>
      <c r="AO229" s="695">
        <f t="shared" si="160"/>
        <v>0</v>
      </c>
      <c r="AP229" s="695">
        <f t="shared" si="160"/>
        <v>0</v>
      </c>
      <c r="AQ229" s="695">
        <f t="shared" si="160"/>
        <v>0</v>
      </c>
      <c r="AR229" s="695">
        <f t="shared" si="160"/>
        <v>0</v>
      </c>
      <c r="AS229" s="695">
        <f t="shared" si="160"/>
        <v>0</v>
      </c>
      <c r="AT229" s="695">
        <f t="shared" si="160"/>
        <v>0</v>
      </c>
      <c r="AU229" s="695">
        <f t="shared" si="160"/>
        <v>0</v>
      </c>
      <c r="AV229" s="695">
        <f t="shared" si="160"/>
        <v>0</v>
      </c>
      <c r="AW229" s="695">
        <f t="shared" si="160"/>
        <v>0</v>
      </c>
      <c r="AX229" s="695">
        <f t="shared" si="160"/>
        <v>0</v>
      </c>
      <c r="AY229" s="695">
        <f t="shared" si="160"/>
        <v>0</v>
      </c>
      <c r="AZ229" s="695">
        <f t="shared" si="160"/>
        <v>0</v>
      </c>
      <c r="BA229" s="695">
        <f t="shared" si="160"/>
        <v>0</v>
      </c>
      <c r="BB229" s="695">
        <f t="shared" si="160"/>
        <v>0</v>
      </c>
      <c r="BC229" s="695">
        <f t="shared" si="160"/>
        <v>0</v>
      </c>
      <c r="BD229" s="695">
        <f t="shared" si="160"/>
        <v>0</v>
      </c>
      <c r="BE229" s="695">
        <f t="shared" si="160"/>
        <v>0</v>
      </c>
      <c r="BF229" s="695">
        <f t="shared" si="160"/>
        <v>0</v>
      </c>
      <c r="BG229" s="695">
        <f t="shared" si="160"/>
        <v>0</v>
      </c>
      <c r="BH229" s="695">
        <f t="shared" si="160"/>
        <v>0</v>
      </c>
      <c r="BI229" s="695">
        <f t="shared" si="160"/>
        <v>0</v>
      </c>
      <c r="BJ229" s="695">
        <f t="shared" si="160"/>
        <v>0</v>
      </c>
      <c r="BK229" s="695">
        <f t="shared" si="160"/>
        <v>663.66</v>
      </c>
      <c r="BL229" s="695">
        <f t="shared" si="160"/>
        <v>0</v>
      </c>
      <c r="BM229" s="695">
        <f t="shared" si="160"/>
        <v>6.28</v>
      </c>
      <c r="BN229" s="695">
        <f t="shared" ref="BN229:CM229" si="161">BN26</f>
        <v>0</v>
      </c>
      <c r="BO229" s="695">
        <f t="shared" si="161"/>
        <v>0</v>
      </c>
      <c r="BP229" s="695">
        <f t="shared" si="161"/>
        <v>0</v>
      </c>
      <c r="BQ229" s="695">
        <f t="shared" si="161"/>
        <v>0</v>
      </c>
      <c r="BR229" s="695">
        <f t="shared" si="161"/>
        <v>0</v>
      </c>
      <c r="BS229" s="695">
        <f t="shared" si="161"/>
        <v>0</v>
      </c>
      <c r="BT229" s="695">
        <f t="shared" si="161"/>
        <v>0</v>
      </c>
      <c r="BU229" s="695">
        <f t="shared" si="161"/>
        <v>0</v>
      </c>
      <c r="BV229" s="695">
        <f t="shared" si="161"/>
        <v>0</v>
      </c>
      <c r="BW229" s="695">
        <f t="shared" si="161"/>
        <v>0</v>
      </c>
      <c r="BX229" s="695">
        <f t="shared" si="161"/>
        <v>0</v>
      </c>
      <c r="BY229" s="695">
        <f t="shared" si="161"/>
        <v>0</v>
      </c>
      <c r="BZ229" s="695">
        <f t="shared" si="161"/>
        <v>0</v>
      </c>
      <c r="CA229" s="695">
        <f t="shared" si="161"/>
        <v>0</v>
      </c>
      <c r="CB229" s="695">
        <f t="shared" si="161"/>
        <v>0</v>
      </c>
      <c r="CC229" s="695">
        <f t="shared" si="161"/>
        <v>0</v>
      </c>
      <c r="CD229" s="695">
        <f t="shared" si="161"/>
        <v>0</v>
      </c>
      <c r="CE229" s="695">
        <f t="shared" si="161"/>
        <v>0</v>
      </c>
      <c r="CF229" s="695">
        <f t="shared" si="161"/>
        <v>0</v>
      </c>
      <c r="CG229" s="695">
        <f t="shared" si="161"/>
        <v>0</v>
      </c>
      <c r="CH229" s="695">
        <f t="shared" si="161"/>
        <v>0</v>
      </c>
      <c r="CI229" s="695">
        <f t="shared" si="161"/>
        <v>0</v>
      </c>
      <c r="CJ229" s="695">
        <f t="shared" si="161"/>
        <v>0</v>
      </c>
      <c r="CK229" s="695">
        <f t="shared" si="161"/>
        <v>0</v>
      </c>
      <c r="CL229" s="695">
        <f t="shared" si="161"/>
        <v>0</v>
      </c>
      <c r="CM229" s="695">
        <f t="shared" si="161"/>
        <v>127.29</v>
      </c>
      <c r="CN229" s="695">
        <f t="shared" ref="CN229:DS229" si="162">CN26</f>
        <v>0</v>
      </c>
      <c r="CO229" s="695">
        <f t="shared" si="162"/>
        <v>0</v>
      </c>
      <c r="CP229" s="695">
        <f t="shared" si="162"/>
        <v>0</v>
      </c>
      <c r="CQ229" s="695">
        <f t="shared" si="162"/>
        <v>0</v>
      </c>
      <c r="CR229" s="695">
        <f t="shared" si="162"/>
        <v>0</v>
      </c>
      <c r="CS229" s="695">
        <f t="shared" si="162"/>
        <v>0</v>
      </c>
      <c r="CT229" s="695">
        <f t="shared" si="162"/>
        <v>0</v>
      </c>
      <c r="CU229" s="695">
        <f t="shared" si="162"/>
        <v>0</v>
      </c>
      <c r="CV229" s="695">
        <f t="shared" si="162"/>
        <v>0</v>
      </c>
      <c r="CW229" s="695">
        <f t="shared" si="162"/>
        <v>0</v>
      </c>
      <c r="CX229" s="695">
        <f t="shared" si="162"/>
        <v>0</v>
      </c>
      <c r="CY229" s="695">
        <f t="shared" si="162"/>
        <v>0</v>
      </c>
      <c r="CZ229" s="695">
        <f t="shared" si="162"/>
        <v>0</v>
      </c>
      <c r="DA229" s="695">
        <f t="shared" si="162"/>
        <v>0</v>
      </c>
      <c r="DB229" s="695">
        <f t="shared" si="162"/>
        <v>0</v>
      </c>
      <c r="DC229" s="695">
        <f t="shared" si="162"/>
        <v>0</v>
      </c>
      <c r="DD229" s="695">
        <f t="shared" si="162"/>
        <v>0</v>
      </c>
      <c r="DE229" s="695">
        <f t="shared" si="162"/>
        <v>0</v>
      </c>
      <c r="DF229" s="695">
        <f t="shared" si="162"/>
        <v>0</v>
      </c>
      <c r="DG229" s="695">
        <f t="shared" si="162"/>
        <v>0</v>
      </c>
      <c r="DH229" s="695">
        <f t="shared" si="162"/>
        <v>0</v>
      </c>
      <c r="DI229" s="695">
        <f t="shared" si="162"/>
        <v>0</v>
      </c>
      <c r="DJ229" s="695">
        <f t="shared" si="162"/>
        <v>0</v>
      </c>
      <c r="DK229" s="695">
        <f t="shared" si="162"/>
        <v>0</v>
      </c>
      <c r="DL229" s="695">
        <f t="shared" si="162"/>
        <v>0</v>
      </c>
      <c r="DM229" s="695">
        <f t="shared" si="162"/>
        <v>0</v>
      </c>
      <c r="DN229" s="695">
        <f t="shared" si="162"/>
        <v>0</v>
      </c>
      <c r="DO229" s="695">
        <f t="shared" si="162"/>
        <v>110.72</v>
      </c>
      <c r="DP229" s="695">
        <f t="shared" si="162"/>
        <v>3554.82</v>
      </c>
      <c r="DQ229" s="695">
        <f t="shared" si="162"/>
        <v>0</v>
      </c>
      <c r="DR229" s="695">
        <f t="shared" si="162"/>
        <v>0</v>
      </c>
      <c r="DS229" s="695">
        <f t="shared" si="162"/>
        <v>287.7</v>
      </c>
      <c r="DT229" s="695">
        <f t="shared" ref="DT229:EQ229" si="163">DT26</f>
        <v>0</v>
      </c>
      <c r="DU229" s="695">
        <f t="shared" si="163"/>
        <v>0</v>
      </c>
      <c r="DV229" s="695">
        <f t="shared" si="163"/>
        <v>142.33000000000001</v>
      </c>
      <c r="DW229" s="695">
        <f t="shared" si="163"/>
        <v>515.55999999999995</v>
      </c>
      <c r="DX229" s="695">
        <f t="shared" si="163"/>
        <v>0</v>
      </c>
      <c r="DY229" s="695">
        <f t="shared" si="163"/>
        <v>0</v>
      </c>
      <c r="DZ229" s="695">
        <f t="shared" si="163"/>
        <v>0</v>
      </c>
      <c r="EA229" s="695">
        <f t="shared" si="163"/>
        <v>103.69</v>
      </c>
      <c r="EB229" s="695">
        <f t="shared" si="163"/>
        <v>0</v>
      </c>
      <c r="EC229" s="695">
        <f t="shared" si="163"/>
        <v>0</v>
      </c>
      <c r="ED229" s="695">
        <f t="shared" si="163"/>
        <v>25.83</v>
      </c>
      <c r="EE229" s="695">
        <f t="shared" si="163"/>
        <v>0</v>
      </c>
      <c r="EF229" s="695">
        <f t="shared" si="163"/>
        <v>0</v>
      </c>
      <c r="EG229" s="695">
        <f t="shared" si="163"/>
        <v>0</v>
      </c>
      <c r="EH229" s="695">
        <f t="shared" si="163"/>
        <v>0</v>
      </c>
      <c r="EI229" s="695">
        <f t="shared" si="163"/>
        <v>0</v>
      </c>
      <c r="EJ229" s="695">
        <f t="shared" si="163"/>
        <v>0</v>
      </c>
      <c r="EK229" s="695">
        <f t="shared" si="163"/>
        <v>0</v>
      </c>
      <c r="EL229" s="695">
        <f t="shared" si="163"/>
        <v>562.63</v>
      </c>
      <c r="EM229" s="695">
        <f t="shared" si="163"/>
        <v>0</v>
      </c>
      <c r="EN229" s="695">
        <f t="shared" ref="EN229" si="164">EN26</f>
        <v>0</v>
      </c>
      <c r="EO229" s="695">
        <f t="shared" si="163"/>
        <v>0</v>
      </c>
      <c r="EP229" s="695">
        <f t="shared" si="163"/>
        <v>0</v>
      </c>
      <c r="EQ229" s="695">
        <f t="shared" si="163"/>
        <v>0</v>
      </c>
      <c r="ER229" s="695">
        <f t="shared" ref="ER229:EX229" si="165">ER26</f>
        <v>0</v>
      </c>
      <c r="ES229" s="695">
        <f t="shared" si="165"/>
        <v>0</v>
      </c>
      <c r="ET229" s="695">
        <f t="shared" si="165"/>
        <v>0</v>
      </c>
      <c r="EU229" s="695">
        <f t="shared" si="165"/>
        <v>176.88</v>
      </c>
      <c r="EV229" s="695">
        <f t="shared" si="165"/>
        <v>0</v>
      </c>
      <c r="EW229" s="695">
        <f t="shared" si="165"/>
        <v>0</v>
      </c>
      <c r="EX229" s="695">
        <f t="shared" si="165"/>
        <v>0</v>
      </c>
      <c r="EY229" s="695">
        <f t="shared" si="18"/>
        <v>0</v>
      </c>
      <c r="EZ229" s="510"/>
    </row>
    <row r="230" spans="1:156" x14ac:dyDescent="0.25">
      <c r="A230">
        <v>23</v>
      </c>
      <c r="B230" s="74" t="str">
        <f t="shared" si="9"/>
        <v>E03</v>
      </c>
      <c r="C230" s="175" t="str">
        <f t="shared" si="10"/>
        <v>OK</v>
      </c>
      <c r="D230" s="695">
        <f t="shared" ref="D230:AI230" si="166">D27</f>
        <v>0</v>
      </c>
      <c r="E230" s="695">
        <f t="shared" si="166"/>
        <v>0</v>
      </c>
      <c r="F230" s="695">
        <f t="shared" si="166"/>
        <v>0</v>
      </c>
      <c r="G230" s="695">
        <f t="shared" si="166"/>
        <v>0</v>
      </c>
      <c r="H230" s="695">
        <f t="shared" si="166"/>
        <v>0</v>
      </c>
      <c r="I230" s="695">
        <f t="shared" si="166"/>
        <v>0</v>
      </c>
      <c r="J230" s="695">
        <f t="shared" si="166"/>
        <v>0</v>
      </c>
      <c r="K230" s="695">
        <f t="shared" si="166"/>
        <v>0</v>
      </c>
      <c r="L230" s="695">
        <f t="shared" si="166"/>
        <v>0</v>
      </c>
      <c r="M230" s="695">
        <f t="shared" si="166"/>
        <v>0</v>
      </c>
      <c r="N230" s="695">
        <f t="shared" si="166"/>
        <v>0</v>
      </c>
      <c r="O230" s="695">
        <f t="shared" si="166"/>
        <v>0</v>
      </c>
      <c r="P230" s="695">
        <f t="shared" si="166"/>
        <v>0</v>
      </c>
      <c r="Q230" s="695">
        <f t="shared" si="166"/>
        <v>0</v>
      </c>
      <c r="R230" s="695">
        <f t="shared" si="166"/>
        <v>0</v>
      </c>
      <c r="S230" s="695">
        <f t="shared" si="166"/>
        <v>0</v>
      </c>
      <c r="T230" s="695">
        <f t="shared" si="166"/>
        <v>0</v>
      </c>
      <c r="U230" s="695">
        <f t="shared" si="166"/>
        <v>0</v>
      </c>
      <c r="V230" s="695">
        <f t="shared" si="166"/>
        <v>0</v>
      </c>
      <c r="W230" s="695">
        <f t="shared" si="166"/>
        <v>0</v>
      </c>
      <c r="X230" s="695">
        <f t="shared" si="166"/>
        <v>0</v>
      </c>
      <c r="Y230" s="695">
        <f t="shared" si="166"/>
        <v>0</v>
      </c>
      <c r="Z230" s="695">
        <f t="shared" si="166"/>
        <v>0</v>
      </c>
      <c r="AA230" s="695">
        <f t="shared" si="166"/>
        <v>0</v>
      </c>
      <c r="AB230" s="695">
        <f t="shared" si="166"/>
        <v>0</v>
      </c>
      <c r="AC230" s="695">
        <f t="shared" si="166"/>
        <v>0</v>
      </c>
      <c r="AD230" s="695">
        <f t="shared" si="166"/>
        <v>0</v>
      </c>
      <c r="AE230" s="695">
        <f t="shared" si="166"/>
        <v>0</v>
      </c>
      <c r="AF230" s="695">
        <f t="shared" si="166"/>
        <v>0</v>
      </c>
      <c r="AG230" s="695">
        <f t="shared" si="166"/>
        <v>0</v>
      </c>
      <c r="AH230" s="695">
        <f t="shared" si="166"/>
        <v>0</v>
      </c>
      <c r="AI230" s="695">
        <f t="shared" si="166"/>
        <v>0</v>
      </c>
      <c r="AJ230" s="695">
        <f t="shared" ref="AJ230:BM230" si="167">AJ27</f>
        <v>0</v>
      </c>
      <c r="AK230" s="695">
        <f t="shared" si="167"/>
        <v>0</v>
      </c>
      <c r="AL230" s="695">
        <f t="shared" si="167"/>
        <v>0</v>
      </c>
      <c r="AM230" s="695">
        <f t="shared" si="167"/>
        <v>0</v>
      </c>
      <c r="AN230" s="695">
        <f t="shared" si="167"/>
        <v>0</v>
      </c>
      <c r="AO230" s="695">
        <f t="shared" si="167"/>
        <v>0</v>
      </c>
      <c r="AP230" s="695">
        <f t="shared" si="167"/>
        <v>0</v>
      </c>
      <c r="AQ230" s="695">
        <f t="shared" si="167"/>
        <v>0</v>
      </c>
      <c r="AR230" s="695">
        <f t="shared" si="167"/>
        <v>0</v>
      </c>
      <c r="AS230" s="695">
        <f t="shared" si="167"/>
        <v>0</v>
      </c>
      <c r="AT230" s="695">
        <f t="shared" si="167"/>
        <v>0</v>
      </c>
      <c r="AU230" s="695">
        <f t="shared" si="167"/>
        <v>0</v>
      </c>
      <c r="AV230" s="695">
        <f t="shared" si="167"/>
        <v>0</v>
      </c>
      <c r="AW230" s="695">
        <f t="shared" si="167"/>
        <v>0</v>
      </c>
      <c r="AX230" s="695">
        <f t="shared" si="167"/>
        <v>0</v>
      </c>
      <c r="AY230" s="695">
        <f t="shared" si="167"/>
        <v>0</v>
      </c>
      <c r="AZ230" s="695">
        <f t="shared" si="167"/>
        <v>0</v>
      </c>
      <c r="BA230" s="695">
        <f t="shared" si="167"/>
        <v>0</v>
      </c>
      <c r="BB230" s="695">
        <f t="shared" si="167"/>
        <v>0</v>
      </c>
      <c r="BC230" s="695">
        <f t="shared" si="167"/>
        <v>0</v>
      </c>
      <c r="BD230" s="695">
        <f t="shared" si="167"/>
        <v>0</v>
      </c>
      <c r="BE230" s="695">
        <f t="shared" si="167"/>
        <v>0</v>
      </c>
      <c r="BF230" s="695">
        <f t="shared" si="167"/>
        <v>0</v>
      </c>
      <c r="BG230" s="695">
        <f t="shared" si="167"/>
        <v>0</v>
      </c>
      <c r="BH230" s="695">
        <f t="shared" si="167"/>
        <v>0</v>
      </c>
      <c r="BI230" s="695">
        <f t="shared" si="167"/>
        <v>0</v>
      </c>
      <c r="BJ230" s="695">
        <f t="shared" si="167"/>
        <v>0</v>
      </c>
      <c r="BK230" s="695">
        <f t="shared" si="167"/>
        <v>0</v>
      </c>
      <c r="BL230" s="695">
        <f t="shared" si="167"/>
        <v>0</v>
      </c>
      <c r="BM230" s="695">
        <f t="shared" si="167"/>
        <v>0</v>
      </c>
      <c r="BN230" s="695">
        <f t="shared" ref="BN230:CM230" si="168">BN27</f>
        <v>0</v>
      </c>
      <c r="BO230" s="695">
        <f t="shared" si="168"/>
        <v>0</v>
      </c>
      <c r="BP230" s="695">
        <f t="shared" si="168"/>
        <v>0</v>
      </c>
      <c r="BQ230" s="695">
        <f t="shared" si="168"/>
        <v>0</v>
      </c>
      <c r="BR230" s="695">
        <f t="shared" si="168"/>
        <v>0</v>
      </c>
      <c r="BS230" s="695">
        <f t="shared" si="168"/>
        <v>0</v>
      </c>
      <c r="BT230" s="695">
        <f t="shared" si="168"/>
        <v>0</v>
      </c>
      <c r="BU230" s="695">
        <f t="shared" si="168"/>
        <v>0</v>
      </c>
      <c r="BV230" s="695">
        <f t="shared" si="168"/>
        <v>0</v>
      </c>
      <c r="BW230" s="695">
        <f t="shared" si="168"/>
        <v>0</v>
      </c>
      <c r="BX230" s="695">
        <f t="shared" si="168"/>
        <v>0</v>
      </c>
      <c r="BY230" s="695">
        <f t="shared" si="168"/>
        <v>0</v>
      </c>
      <c r="BZ230" s="695">
        <f t="shared" si="168"/>
        <v>0</v>
      </c>
      <c r="CA230" s="695">
        <f t="shared" si="168"/>
        <v>0</v>
      </c>
      <c r="CB230" s="695">
        <f t="shared" si="168"/>
        <v>0</v>
      </c>
      <c r="CC230" s="695">
        <f t="shared" si="168"/>
        <v>0</v>
      </c>
      <c r="CD230" s="695">
        <f t="shared" si="168"/>
        <v>0</v>
      </c>
      <c r="CE230" s="695">
        <f t="shared" si="168"/>
        <v>0</v>
      </c>
      <c r="CF230" s="695">
        <f t="shared" si="168"/>
        <v>0</v>
      </c>
      <c r="CG230" s="695">
        <f t="shared" si="168"/>
        <v>0</v>
      </c>
      <c r="CH230" s="695">
        <f t="shared" si="168"/>
        <v>0</v>
      </c>
      <c r="CI230" s="695">
        <f t="shared" si="168"/>
        <v>0</v>
      </c>
      <c r="CJ230" s="695">
        <f t="shared" si="168"/>
        <v>0</v>
      </c>
      <c r="CK230" s="695">
        <f t="shared" si="168"/>
        <v>0</v>
      </c>
      <c r="CL230" s="695">
        <f t="shared" si="168"/>
        <v>0</v>
      </c>
      <c r="CM230" s="695">
        <f t="shared" si="168"/>
        <v>0</v>
      </c>
      <c r="CN230" s="695">
        <f t="shared" ref="CN230:DS230" si="169">CN27</f>
        <v>0</v>
      </c>
      <c r="CO230" s="695">
        <f t="shared" si="169"/>
        <v>0</v>
      </c>
      <c r="CP230" s="695">
        <f t="shared" si="169"/>
        <v>0</v>
      </c>
      <c r="CQ230" s="695">
        <f t="shared" si="169"/>
        <v>0</v>
      </c>
      <c r="CR230" s="695">
        <f t="shared" si="169"/>
        <v>0</v>
      </c>
      <c r="CS230" s="695">
        <f t="shared" si="169"/>
        <v>0</v>
      </c>
      <c r="CT230" s="695">
        <f t="shared" si="169"/>
        <v>0</v>
      </c>
      <c r="CU230" s="695">
        <f t="shared" si="169"/>
        <v>0</v>
      </c>
      <c r="CV230" s="695">
        <f t="shared" si="169"/>
        <v>0</v>
      </c>
      <c r="CW230" s="695">
        <f t="shared" si="169"/>
        <v>0</v>
      </c>
      <c r="CX230" s="695">
        <f t="shared" si="169"/>
        <v>0</v>
      </c>
      <c r="CY230" s="695">
        <f t="shared" si="169"/>
        <v>0</v>
      </c>
      <c r="CZ230" s="695">
        <f t="shared" si="169"/>
        <v>0</v>
      </c>
      <c r="DA230" s="695">
        <f t="shared" si="169"/>
        <v>0</v>
      </c>
      <c r="DB230" s="695">
        <f t="shared" si="169"/>
        <v>0</v>
      </c>
      <c r="DC230" s="695">
        <f t="shared" si="169"/>
        <v>0</v>
      </c>
      <c r="DD230" s="695">
        <f t="shared" si="169"/>
        <v>0</v>
      </c>
      <c r="DE230" s="695">
        <f t="shared" si="169"/>
        <v>0</v>
      </c>
      <c r="DF230" s="695">
        <f t="shared" si="169"/>
        <v>0</v>
      </c>
      <c r="DG230" s="695">
        <f t="shared" si="169"/>
        <v>0</v>
      </c>
      <c r="DH230" s="695">
        <f t="shared" si="169"/>
        <v>0</v>
      </c>
      <c r="DI230" s="695">
        <f t="shared" si="169"/>
        <v>0</v>
      </c>
      <c r="DJ230" s="695">
        <f t="shared" si="169"/>
        <v>0</v>
      </c>
      <c r="DK230" s="695">
        <f t="shared" si="169"/>
        <v>0</v>
      </c>
      <c r="DL230" s="695">
        <f t="shared" si="169"/>
        <v>0</v>
      </c>
      <c r="DM230" s="695">
        <f t="shared" si="169"/>
        <v>0</v>
      </c>
      <c r="DN230" s="695">
        <f t="shared" si="169"/>
        <v>0</v>
      </c>
      <c r="DO230" s="695">
        <f t="shared" si="169"/>
        <v>2082.6999999999998</v>
      </c>
      <c r="DP230" s="695">
        <f t="shared" si="169"/>
        <v>0</v>
      </c>
      <c r="DQ230" s="695">
        <f t="shared" si="169"/>
        <v>0</v>
      </c>
      <c r="DR230" s="695">
        <f t="shared" si="169"/>
        <v>0</v>
      </c>
      <c r="DS230" s="695">
        <f t="shared" si="169"/>
        <v>0</v>
      </c>
      <c r="DT230" s="695">
        <f t="shared" ref="DT230:EQ230" si="170">DT27</f>
        <v>0</v>
      </c>
      <c r="DU230" s="695">
        <f t="shared" si="170"/>
        <v>0</v>
      </c>
      <c r="DV230" s="695">
        <f t="shared" si="170"/>
        <v>0</v>
      </c>
      <c r="DW230" s="695">
        <f t="shared" si="170"/>
        <v>0</v>
      </c>
      <c r="DX230" s="695">
        <f t="shared" si="170"/>
        <v>0</v>
      </c>
      <c r="DY230" s="695">
        <f t="shared" si="170"/>
        <v>0</v>
      </c>
      <c r="DZ230" s="695">
        <f t="shared" si="170"/>
        <v>0</v>
      </c>
      <c r="EA230" s="695">
        <f t="shared" si="170"/>
        <v>0</v>
      </c>
      <c r="EB230" s="695">
        <f t="shared" si="170"/>
        <v>0</v>
      </c>
      <c r="EC230" s="695">
        <f t="shared" si="170"/>
        <v>0</v>
      </c>
      <c r="ED230" s="695">
        <f t="shared" si="170"/>
        <v>0</v>
      </c>
      <c r="EE230" s="695">
        <f t="shared" si="170"/>
        <v>0</v>
      </c>
      <c r="EF230" s="695">
        <f t="shared" si="170"/>
        <v>0</v>
      </c>
      <c r="EG230" s="695">
        <f t="shared" si="170"/>
        <v>0</v>
      </c>
      <c r="EH230" s="695">
        <f t="shared" si="170"/>
        <v>0</v>
      </c>
      <c r="EI230" s="695">
        <f t="shared" si="170"/>
        <v>0</v>
      </c>
      <c r="EJ230" s="695">
        <f t="shared" si="170"/>
        <v>0</v>
      </c>
      <c r="EK230" s="695">
        <f t="shared" si="170"/>
        <v>0</v>
      </c>
      <c r="EL230" s="695">
        <f t="shared" si="170"/>
        <v>0</v>
      </c>
      <c r="EM230" s="695">
        <f t="shared" si="170"/>
        <v>0</v>
      </c>
      <c r="EN230" s="695">
        <f t="shared" ref="EN230" si="171">EN27</f>
        <v>0</v>
      </c>
      <c r="EO230" s="695">
        <f t="shared" si="170"/>
        <v>0</v>
      </c>
      <c r="EP230" s="695">
        <f t="shared" si="170"/>
        <v>0</v>
      </c>
      <c r="EQ230" s="695">
        <f t="shared" si="170"/>
        <v>0</v>
      </c>
      <c r="ER230" s="695">
        <f t="shared" ref="ER230:EX230" si="172">ER27</f>
        <v>0</v>
      </c>
      <c r="ES230" s="695">
        <f t="shared" si="172"/>
        <v>0</v>
      </c>
      <c r="ET230" s="695">
        <f t="shared" si="172"/>
        <v>0</v>
      </c>
      <c r="EU230" s="695">
        <f t="shared" si="172"/>
        <v>0</v>
      </c>
      <c r="EV230" s="695">
        <f t="shared" si="172"/>
        <v>0</v>
      </c>
      <c r="EW230" s="695">
        <f t="shared" si="172"/>
        <v>0</v>
      </c>
      <c r="EX230" s="695">
        <f t="shared" si="172"/>
        <v>0</v>
      </c>
      <c r="EY230" s="695">
        <f t="shared" si="18"/>
        <v>0</v>
      </c>
      <c r="EZ230" s="510"/>
    </row>
    <row r="231" spans="1:156" x14ac:dyDescent="0.25">
      <c r="A231">
        <v>24</v>
      </c>
      <c r="B231" s="74" t="str">
        <f t="shared" si="9"/>
        <v>E03</v>
      </c>
      <c r="C231" s="175" t="str">
        <f t="shared" si="10"/>
        <v>OK</v>
      </c>
      <c r="D231" s="695">
        <f t="shared" ref="D231:AI231" si="173">D28</f>
        <v>270.8</v>
      </c>
      <c r="E231" s="695">
        <f t="shared" si="173"/>
        <v>70.42</v>
      </c>
      <c r="F231" s="695">
        <f t="shared" si="173"/>
        <v>0</v>
      </c>
      <c r="G231" s="695">
        <f t="shared" si="173"/>
        <v>40.049999999999997</v>
      </c>
      <c r="H231" s="695">
        <f t="shared" si="173"/>
        <v>11192.45</v>
      </c>
      <c r="I231" s="695">
        <f t="shared" si="173"/>
        <v>0</v>
      </c>
      <c r="J231" s="695">
        <f t="shared" si="173"/>
        <v>239.41</v>
      </c>
      <c r="K231" s="695">
        <f t="shared" si="173"/>
        <v>0</v>
      </c>
      <c r="L231" s="695">
        <f t="shared" si="173"/>
        <v>0</v>
      </c>
      <c r="M231" s="695">
        <f t="shared" si="173"/>
        <v>0</v>
      </c>
      <c r="N231" s="695">
        <f t="shared" si="173"/>
        <v>0</v>
      </c>
      <c r="O231" s="695">
        <f t="shared" si="173"/>
        <v>40.03</v>
      </c>
      <c r="P231" s="695">
        <f t="shared" si="173"/>
        <v>0</v>
      </c>
      <c r="Q231" s="695">
        <f t="shared" si="173"/>
        <v>0</v>
      </c>
      <c r="R231" s="695">
        <f t="shared" si="173"/>
        <v>0</v>
      </c>
      <c r="S231" s="695">
        <f t="shared" si="173"/>
        <v>0</v>
      </c>
      <c r="T231" s="695">
        <f t="shared" si="173"/>
        <v>0</v>
      </c>
      <c r="U231" s="695">
        <f t="shared" si="173"/>
        <v>0</v>
      </c>
      <c r="V231" s="695">
        <f t="shared" si="173"/>
        <v>0</v>
      </c>
      <c r="W231" s="695">
        <f t="shared" si="173"/>
        <v>0</v>
      </c>
      <c r="X231" s="695">
        <f t="shared" si="173"/>
        <v>0</v>
      </c>
      <c r="Y231" s="695">
        <f t="shared" si="173"/>
        <v>0</v>
      </c>
      <c r="Z231" s="695">
        <f t="shared" si="173"/>
        <v>0</v>
      </c>
      <c r="AA231" s="695">
        <f t="shared" si="173"/>
        <v>0</v>
      </c>
      <c r="AB231" s="695">
        <f t="shared" si="173"/>
        <v>0</v>
      </c>
      <c r="AC231" s="695">
        <f t="shared" si="173"/>
        <v>0</v>
      </c>
      <c r="AD231" s="695">
        <f t="shared" si="173"/>
        <v>0</v>
      </c>
      <c r="AE231" s="695">
        <f t="shared" si="173"/>
        <v>63.35</v>
      </c>
      <c r="AF231" s="695">
        <f t="shared" si="173"/>
        <v>0</v>
      </c>
      <c r="AG231" s="695">
        <f t="shared" si="173"/>
        <v>0</v>
      </c>
      <c r="AH231" s="695">
        <f t="shared" si="173"/>
        <v>0</v>
      </c>
      <c r="AI231" s="695">
        <f t="shared" si="173"/>
        <v>58.84</v>
      </c>
      <c r="AJ231" s="695">
        <f t="shared" ref="AJ231:BM231" si="174">AJ28</f>
        <v>114.56</v>
      </c>
      <c r="AK231" s="695">
        <f t="shared" si="174"/>
        <v>0</v>
      </c>
      <c r="AL231" s="695">
        <f t="shared" si="174"/>
        <v>0</v>
      </c>
      <c r="AM231" s="695">
        <f t="shared" si="174"/>
        <v>0</v>
      </c>
      <c r="AN231" s="695">
        <f t="shared" si="174"/>
        <v>0</v>
      </c>
      <c r="AO231" s="695">
        <f t="shared" si="174"/>
        <v>0</v>
      </c>
      <c r="AP231" s="695">
        <f t="shared" si="174"/>
        <v>0</v>
      </c>
      <c r="AQ231" s="695">
        <f t="shared" si="174"/>
        <v>0</v>
      </c>
      <c r="AR231" s="695">
        <f t="shared" si="174"/>
        <v>0</v>
      </c>
      <c r="AS231" s="695">
        <f t="shared" si="174"/>
        <v>0</v>
      </c>
      <c r="AT231" s="695">
        <f t="shared" si="174"/>
        <v>0</v>
      </c>
      <c r="AU231" s="695">
        <f t="shared" si="174"/>
        <v>0</v>
      </c>
      <c r="AV231" s="695">
        <f t="shared" si="174"/>
        <v>0</v>
      </c>
      <c r="AW231" s="695">
        <f t="shared" si="174"/>
        <v>0</v>
      </c>
      <c r="AX231" s="695">
        <f t="shared" si="174"/>
        <v>0</v>
      </c>
      <c r="AY231" s="695">
        <f t="shared" si="174"/>
        <v>0</v>
      </c>
      <c r="AZ231" s="695">
        <f t="shared" si="174"/>
        <v>741.52</v>
      </c>
      <c r="BA231" s="695">
        <f t="shared" si="174"/>
        <v>61.1</v>
      </c>
      <c r="BB231" s="695">
        <f t="shared" si="174"/>
        <v>0</v>
      </c>
      <c r="BC231" s="695">
        <f t="shared" si="174"/>
        <v>806.44</v>
      </c>
      <c r="BD231" s="695">
        <f t="shared" si="174"/>
        <v>0</v>
      </c>
      <c r="BE231" s="695">
        <f t="shared" si="174"/>
        <v>0</v>
      </c>
      <c r="BF231" s="695">
        <f t="shared" si="174"/>
        <v>0</v>
      </c>
      <c r="BG231" s="695">
        <f t="shared" si="174"/>
        <v>0</v>
      </c>
      <c r="BH231" s="695">
        <f t="shared" si="174"/>
        <v>0</v>
      </c>
      <c r="BI231" s="695">
        <f t="shared" si="174"/>
        <v>0</v>
      </c>
      <c r="BJ231" s="695">
        <f t="shared" si="174"/>
        <v>0</v>
      </c>
      <c r="BK231" s="695">
        <f t="shared" si="174"/>
        <v>81.67</v>
      </c>
      <c r="BL231" s="695">
        <f t="shared" si="174"/>
        <v>0</v>
      </c>
      <c r="BM231" s="695">
        <f t="shared" si="174"/>
        <v>0</v>
      </c>
      <c r="BN231" s="695">
        <f t="shared" ref="BN231:CM231" si="175">BN28</f>
        <v>0</v>
      </c>
      <c r="BO231" s="695">
        <f t="shared" si="175"/>
        <v>31.68</v>
      </c>
      <c r="BP231" s="695">
        <f t="shared" si="175"/>
        <v>453.63</v>
      </c>
      <c r="BQ231" s="695">
        <f t="shared" si="175"/>
        <v>69.400000000000006</v>
      </c>
      <c r="BR231" s="695">
        <f t="shared" si="175"/>
        <v>0</v>
      </c>
      <c r="BS231" s="695">
        <f t="shared" si="175"/>
        <v>0</v>
      </c>
      <c r="BT231" s="695">
        <f t="shared" si="175"/>
        <v>0</v>
      </c>
      <c r="BU231" s="695">
        <f t="shared" si="175"/>
        <v>0</v>
      </c>
      <c r="BV231" s="695">
        <f t="shared" si="175"/>
        <v>0</v>
      </c>
      <c r="BW231" s="695">
        <f t="shared" si="175"/>
        <v>312.16000000000003</v>
      </c>
      <c r="BX231" s="695">
        <f t="shared" si="175"/>
        <v>0</v>
      </c>
      <c r="BY231" s="695">
        <f t="shared" si="175"/>
        <v>32.65</v>
      </c>
      <c r="BZ231" s="695">
        <f t="shared" si="175"/>
        <v>0</v>
      </c>
      <c r="CA231" s="695">
        <f t="shared" si="175"/>
        <v>0</v>
      </c>
      <c r="CB231" s="695">
        <f t="shared" si="175"/>
        <v>0</v>
      </c>
      <c r="CC231" s="695">
        <f t="shared" si="175"/>
        <v>0</v>
      </c>
      <c r="CD231" s="695">
        <f t="shared" si="175"/>
        <v>0</v>
      </c>
      <c r="CE231" s="695">
        <f t="shared" si="175"/>
        <v>0</v>
      </c>
      <c r="CF231" s="695">
        <f t="shared" si="175"/>
        <v>0</v>
      </c>
      <c r="CG231" s="695">
        <f t="shared" si="175"/>
        <v>0</v>
      </c>
      <c r="CH231" s="695">
        <f t="shared" si="175"/>
        <v>0</v>
      </c>
      <c r="CI231" s="695">
        <f t="shared" si="175"/>
        <v>0</v>
      </c>
      <c r="CJ231" s="695">
        <f t="shared" si="175"/>
        <v>0</v>
      </c>
      <c r="CK231" s="695">
        <f t="shared" si="175"/>
        <v>2172.27</v>
      </c>
      <c r="CL231" s="695">
        <f t="shared" si="175"/>
        <v>0</v>
      </c>
      <c r="CM231" s="695">
        <f t="shared" si="175"/>
        <v>0</v>
      </c>
      <c r="CN231" s="695">
        <f t="shared" ref="CN231:DS231" si="176">CN28</f>
        <v>46.37</v>
      </c>
      <c r="CO231" s="695">
        <f t="shared" si="176"/>
        <v>0</v>
      </c>
      <c r="CP231" s="695">
        <f t="shared" si="176"/>
        <v>0</v>
      </c>
      <c r="CQ231" s="695">
        <f t="shared" si="176"/>
        <v>0</v>
      </c>
      <c r="CR231" s="695">
        <f t="shared" si="176"/>
        <v>0</v>
      </c>
      <c r="CS231" s="695">
        <f t="shared" si="176"/>
        <v>0</v>
      </c>
      <c r="CT231" s="695">
        <f t="shared" si="176"/>
        <v>958.06</v>
      </c>
      <c r="CU231" s="695">
        <f t="shared" si="176"/>
        <v>0</v>
      </c>
      <c r="CV231" s="695">
        <f t="shared" si="176"/>
        <v>0</v>
      </c>
      <c r="CW231" s="695">
        <f t="shared" si="176"/>
        <v>0</v>
      </c>
      <c r="CX231" s="695">
        <f t="shared" si="176"/>
        <v>2.48</v>
      </c>
      <c r="CY231" s="695">
        <f t="shared" si="176"/>
        <v>0</v>
      </c>
      <c r="CZ231" s="695">
        <f t="shared" si="176"/>
        <v>2246.59</v>
      </c>
      <c r="DA231" s="695">
        <f t="shared" si="176"/>
        <v>0</v>
      </c>
      <c r="DB231" s="695">
        <f t="shared" si="176"/>
        <v>0</v>
      </c>
      <c r="DC231" s="695">
        <f t="shared" si="176"/>
        <v>0</v>
      </c>
      <c r="DD231" s="695">
        <f t="shared" si="176"/>
        <v>0</v>
      </c>
      <c r="DE231" s="695">
        <f t="shared" si="176"/>
        <v>0</v>
      </c>
      <c r="DF231" s="695">
        <f t="shared" si="176"/>
        <v>0</v>
      </c>
      <c r="DG231" s="695">
        <f t="shared" si="176"/>
        <v>2125.12</v>
      </c>
      <c r="DH231" s="695">
        <f t="shared" si="176"/>
        <v>0</v>
      </c>
      <c r="DI231" s="695">
        <f t="shared" si="176"/>
        <v>22.28</v>
      </c>
      <c r="DJ231" s="695">
        <f t="shared" si="176"/>
        <v>0</v>
      </c>
      <c r="DK231" s="695">
        <f t="shared" si="176"/>
        <v>0</v>
      </c>
      <c r="DL231" s="695">
        <f t="shared" si="176"/>
        <v>78.739999999999995</v>
      </c>
      <c r="DM231" s="695">
        <f t="shared" si="176"/>
        <v>8.2799999999999994</v>
      </c>
      <c r="DN231" s="695">
        <f t="shared" si="176"/>
        <v>0</v>
      </c>
      <c r="DO231" s="695">
        <f t="shared" si="176"/>
        <v>0</v>
      </c>
      <c r="DP231" s="695">
        <f t="shared" si="176"/>
        <v>0</v>
      </c>
      <c r="DQ231" s="695">
        <f t="shared" si="176"/>
        <v>0</v>
      </c>
      <c r="DR231" s="695">
        <f t="shared" si="176"/>
        <v>0</v>
      </c>
      <c r="DS231" s="695">
        <f t="shared" si="176"/>
        <v>0</v>
      </c>
      <c r="DT231" s="695">
        <f t="shared" ref="DT231:EQ231" si="177">DT28</f>
        <v>0</v>
      </c>
      <c r="DU231" s="695">
        <f t="shared" si="177"/>
        <v>0</v>
      </c>
      <c r="DV231" s="695">
        <f t="shared" si="177"/>
        <v>0</v>
      </c>
      <c r="DW231" s="695">
        <f t="shared" si="177"/>
        <v>0</v>
      </c>
      <c r="DX231" s="695">
        <f t="shared" si="177"/>
        <v>0</v>
      </c>
      <c r="DY231" s="695">
        <f t="shared" si="177"/>
        <v>0</v>
      </c>
      <c r="DZ231" s="695">
        <f t="shared" si="177"/>
        <v>0</v>
      </c>
      <c r="EA231" s="695">
        <f t="shared" si="177"/>
        <v>0</v>
      </c>
      <c r="EB231" s="695">
        <f t="shared" si="177"/>
        <v>0</v>
      </c>
      <c r="EC231" s="695">
        <f t="shared" si="177"/>
        <v>0</v>
      </c>
      <c r="ED231" s="695">
        <f t="shared" si="177"/>
        <v>0</v>
      </c>
      <c r="EE231" s="695">
        <f t="shared" si="177"/>
        <v>0</v>
      </c>
      <c r="EF231" s="695">
        <f t="shared" si="177"/>
        <v>0</v>
      </c>
      <c r="EG231" s="695">
        <f t="shared" si="177"/>
        <v>0</v>
      </c>
      <c r="EH231" s="695">
        <f t="shared" si="177"/>
        <v>0</v>
      </c>
      <c r="EI231" s="695">
        <f t="shared" si="177"/>
        <v>0</v>
      </c>
      <c r="EJ231" s="695">
        <f t="shared" si="177"/>
        <v>0</v>
      </c>
      <c r="EK231" s="695">
        <f t="shared" si="177"/>
        <v>0</v>
      </c>
      <c r="EL231" s="695">
        <f t="shared" si="177"/>
        <v>0</v>
      </c>
      <c r="EM231" s="695">
        <f t="shared" si="177"/>
        <v>0</v>
      </c>
      <c r="EN231" s="695">
        <f t="shared" ref="EN231" si="178">EN28</f>
        <v>0</v>
      </c>
      <c r="EO231" s="695">
        <f t="shared" si="177"/>
        <v>0</v>
      </c>
      <c r="EP231" s="695">
        <f t="shared" si="177"/>
        <v>0</v>
      </c>
      <c r="EQ231" s="695">
        <f t="shared" si="177"/>
        <v>0</v>
      </c>
      <c r="ER231" s="695">
        <f t="shared" ref="ER231:EX231" si="179">ER28</f>
        <v>0</v>
      </c>
      <c r="ES231" s="695">
        <f t="shared" si="179"/>
        <v>0</v>
      </c>
      <c r="ET231" s="695">
        <f t="shared" si="179"/>
        <v>0</v>
      </c>
      <c r="EU231" s="695">
        <f t="shared" si="179"/>
        <v>0</v>
      </c>
      <c r="EV231" s="695">
        <f t="shared" si="179"/>
        <v>0</v>
      </c>
      <c r="EW231" s="695">
        <f t="shared" si="179"/>
        <v>0</v>
      </c>
      <c r="EX231" s="695">
        <f t="shared" si="179"/>
        <v>0</v>
      </c>
      <c r="EY231" s="695">
        <f t="shared" si="18"/>
        <v>0</v>
      </c>
      <c r="EZ231" s="510"/>
    </row>
    <row r="232" spans="1:156" x14ac:dyDescent="0.25">
      <c r="A232">
        <v>25</v>
      </c>
      <c r="B232" s="74" t="str">
        <f t="shared" si="9"/>
        <v>E03</v>
      </c>
      <c r="C232" s="175" t="str">
        <f t="shared" si="10"/>
        <v>OK</v>
      </c>
      <c r="D232" s="695">
        <f t="shared" ref="D232:AI232" si="180">D29</f>
        <v>0</v>
      </c>
      <c r="E232" s="695">
        <f t="shared" si="180"/>
        <v>0</v>
      </c>
      <c r="F232" s="695">
        <f t="shared" si="180"/>
        <v>0</v>
      </c>
      <c r="G232" s="695">
        <f t="shared" si="180"/>
        <v>0</v>
      </c>
      <c r="H232" s="695">
        <f t="shared" si="180"/>
        <v>0</v>
      </c>
      <c r="I232" s="695">
        <f t="shared" si="180"/>
        <v>0</v>
      </c>
      <c r="J232" s="695">
        <f t="shared" si="180"/>
        <v>0</v>
      </c>
      <c r="K232" s="695">
        <f t="shared" si="180"/>
        <v>0</v>
      </c>
      <c r="L232" s="695">
        <f t="shared" si="180"/>
        <v>0</v>
      </c>
      <c r="M232" s="695">
        <f t="shared" si="180"/>
        <v>0</v>
      </c>
      <c r="N232" s="695">
        <f t="shared" si="180"/>
        <v>0</v>
      </c>
      <c r="O232" s="695">
        <f t="shared" si="180"/>
        <v>0</v>
      </c>
      <c r="P232" s="695">
        <f t="shared" si="180"/>
        <v>0</v>
      </c>
      <c r="Q232" s="695">
        <f t="shared" si="180"/>
        <v>0</v>
      </c>
      <c r="R232" s="695">
        <f t="shared" si="180"/>
        <v>0</v>
      </c>
      <c r="S232" s="695">
        <f t="shared" si="180"/>
        <v>0</v>
      </c>
      <c r="T232" s="695">
        <f t="shared" si="180"/>
        <v>0</v>
      </c>
      <c r="U232" s="695">
        <f t="shared" si="180"/>
        <v>0</v>
      </c>
      <c r="V232" s="695">
        <f t="shared" si="180"/>
        <v>0</v>
      </c>
      <c r="W232" s="695">
        <f t="shared" si="180"/>
        <v>0</v>
      </c>
      <c r="X232" s="695">
        <f t="shared" si="180"/>
        <v>0</v>
      </c>
      <c r="Y232" s="695">
        <f t="shared" si="180"/>
        <v>0</v>
      </c>
      <c r="Z232" s="695">
        <f t="shared" si="180"/>
        <v>0</v>
      </c>
      <c r="AA232" s="695">
        <f t="shared" si="180"/>
        <v>0</v>
      </c>
      <c r="AB232" s="695">
        <f t="shared" si="180"/>
        <v>0</v>
      </c>
      <c r="AC232" s="695">
        <f t="shared" si="180"/>
        <v>0</v>
      </c>
      <c r="AD232" s="695">
        <f t="shared" si="180"/>
        <v>0</v>
      </c>
      <c r="AE232" s="695">
        <f t="shared" si="180"/>
        <v>0</v>
      </c>
      <c r="AF232" s="695">
        <f t="shared" si="180"/>
        <v>0</v>
      </c>
      <c r="AG232" s="695">
        <f t="shared" si="180"/>
        <v>266.16000000000003</v>
      </c>
      <c r="AH232" s="695">
        <f t="shared" si="180"/>
        <v>0</v>
      </c>
      <c r="AI232" s="695">
        <f t="shared" si="180"/>
        <v>0</v>
      </c>
      <c r="AJ232" s="695">
        <f t="shared" ref="AJ232:BM232" si="181">AJ29</f>
        <v>0</v>
      </c>
      <c r="AK232" s="695">
        <f t="shared" si="181"/>
        <v>0</v>
      </c>
      <c r="AL232" s="695">
        <f t="shared" si="181"/>
        <v>0</v>
      </c>
      <c r="AM232" s="695">
        <f t="shared" si="181"/>
        <v>0</v>
      </c>
      <c r="AN232" s="695">
        <f t="shared" si="181"/>
        <v>0</v>
      </c>
      <c r="AO232" s="695">
        <f t="shared" si="181"/>
        <v>0</v>
      </c>
      <c r="AP232" s="695">
        <f t="shared" si="181"/>
        <v>0</v>
      </c>
      <c r="AQ232" s="695">
        <f t="shared" si="181"/>
        <v>0</v>
      </c>
      <c r="AR232" s="695">
        <f t="shared" si="181"/>
        <v>0</v>
      </c>
      <c r="AS232" s="695">
        <f t="shared" si="181"/>
        <v>0</v>
      </c>
      <c r="AT232" s="695">
        <f t="shared" si="181"/>
        <v>0</v>
      </c>
      <c r="AU232" s="695">
        <f t="shared" si="181"/>
        <v>0</v>
      </c>
      <c r="AV232" s="695">
        <f t="shared" si="181"/>
        <v>0</v>
      </c>
      <c r="AW232" s="695">
        <f t="shared" si="181"/>
        <v>0</v>
      </c>
      <c r="AX232" s="695">
        <f t="shared" si="181"/>
        <v>0</v>
      </c>
      <c r="AY232" s="695">
        <f t="shared" si="181"/>
        <v>0</v>
      </c>
      <c r="AZ232" s="695">
        <f t="shared" si="181"/>
        <v>0</v>
      </c>
      <c r="BA232" s="695">
        <f t="shared" si="181"/>
        <v>0</v>
      </c>
      <c r="BB232" s="695">
        <f t="shared" si="181"/>
        <v>0</v>
      </c>
      <c r="BC232" s="695">
        <f t="shared" si="181"/>
        <v>0</v>
      </c>
      <c r="BD232" s="695">
        <f t="shared" si="181"/>
        <v>0</v>
      </c>
      <c r="BE232" s="695">
        <f t="shared" si="181"/>
        <v>0</v>
      </c>
      <c r="BF232" s="695">
        <f t="shared" si="181"/>
        <v>0</v>
      </c>
      <c r="BG232" s="695">
        <f t="shared" si="181"/>
        <v>0</v>
      </c>
      <c r="BH232" s="695">
        <f t="shared" si="181"/>
        <v>0</v>
      </c>
      <c r="BI232" s="695">
        <f t="shared" si="181"/>
        <v>0</v>
      </c>
      <c r="BJ232" s="695">
        <f t="shared" si="181"/>
        <v>0</v>
      </c>
      <c r="BK232" s="695">
        <f t="shared" si="181"/>
        <v>0</v>
      </c>
      <c r="BL232" s="695">
        <f t="shared" si="181"/>
        <v>0</v>
      </c>
      <c r="BM232" s="695">
        <f t="shared" si="181"/>
        <v>0</v>
      </c>
      <c r="BN232" s="695">
        <f t="shared" ref="BN232:CM232" si="182">BN29</f>
        <v>0</v>
      </c>
      <c r="BO232" s="695">
        <f t="shared" si="182"/>
        <v>0</v>
      </c>
      <c r="BP232" s="695">
        <f t="shared" si="182"/>
        <v>0</v>
      </c>
      <c r="BQ232" s="695">
        <f t="shared" si="182"/>
        <v>0</v>
      </c>
      <c r="BR232" s="695">
        <f t="shared" si="182"/>
        <v>0</v>
      </c>
      <c r="BS232" s="695">
        <f t="shared" si="182"/>
        <v>0</v>
      </c>
      <c r="BT232" s="695">
        <f t="shared" si="182"/>
        <v>0</v>
      </c>
      <c r="BU232" s="695">
        <f t="shared" si="182"/>
        <v>0</v>
      </c>
      <c r="BV232" s="695">
        <f t="shared" si="182"/>
        <v>0</v>
      </c>
      <c r="BW232" s="695">
        <f t="shared" si="182"/>
        <v>0</v>
      </c>
      <c r="BX232" s="695">
        <f t="shared" si="182"/>
        <v>0</v>
      </c>
      <c r="BY232" s="695">
        <f t="shared" si="182"/>
        <v>0</v>
      </c>
      <c r="BZ232" s="695">
        <f t="shared" si="182"/>
        <v>0</v>
      </c>
      <c r="CA232" s="695">
        <f t="shared" si="182"/>
        <v>0</v>
      </c>
      <c r="CB232" s="695">
        <f t="shared" si="182"/>
        <v>0</v>
      </c>
      <c r="CC232" s="695">
        <f t="shared" si="182"/>
        <v>0</v>
      </c>
      <c r="CD232" s="695">
        <f t="shared" si="182"/>
        <v>0</v>
      </c>
      <c r="CE232" s="695">
        <f t="shared" si="182"/>
        <v>0</v>
      </c>
      <c r="CF232" s="695">
        <f t="shared" si="182"/>
        <v>0</v>
      </c>
      <c r="CG232" s="695">
        <f t="shared" si="182"/>
        <v>0</v>
      </c>
      <c r="CH232" s="695">
        <f t="shared" si="182"/>
        <v>0</v>
      </c>
      <c r="CI232" s="695">
        <f t="shared" si="182"/>
        <v>0</v>
      </c>
      <c r="CJ232" s="695">
        <f t="shared" si="182"/>
        <v>280.52</v>
      </c>
      <c r="CK232" s="695">
        <f t="shared" si="182"/>
        <v>0</v>
      </c>
      <c r="CL232" s="695">
        <f t="shared" si="182"/>
        <v>0</v>
      </c>
      <c r="CM232" s="695">
        <f t="shared" si="182"/>
        <v>0</v>
      </c>
      <c r="CN232" s="695">
        <f t="shared" ref="CN232:DS232" si="183">CN29</f>
        <v>0</v>
      </c>
      <c r="CO232" s="695">
        <f t="shared" si="183"/>
        <v>0</v>
      </c>
      <c r="CP232" s="695">
        <f t="shared" si="183"/>
        <v>0</v>
      </c>
      <c r="CQ232" s="695">
        <f t="shared" si="183"/>
        <v>1266.49</v>
      </c>
      <c r="CR232" s="695">
        <f t="shared" si="183"/>
        <v>0</v>
      </c>
      <c r="CS232" s="695">
        <f t="shared" si="183"/>
        <v>0</v>
      </c>
      <c r="CT232" s="695">
        <f t="shared" si="183"/>
        <v>0</v>
      </c>
      <c r="CU232" s="695">
        <f t="shared" si="183"/>
        <v>0</v>
      </c>
      <c r="CV232" s="695">
        <f t="shared" si="183"/>
        <v>0</v>
      </c>
      <c r="CW232" s="695">
        <f t="shared" si="183"/>
        <v>0</v>
      </c>
      <c r="CX232" s="695">
        <f t="shared" si="183"/>
        <v>0</v>
      </c>
      <c r="CY232" s="695">
        <f t="shared" si="183"/>
        <v>0</v>
      </c>
      <c r="CZ232" s="695">
        <f t="shared" si="183"/>
        <v>0</v>
      </c>
      <c r="DA232" s="695">
        <f t="shared" si="183"/>
        <v>0</v>
      </c>
      <c r="DB232" s="695">
        <f t="shared" si="183"/>
        <v>0</v>
      </c>
      <c r="DC232" s="695">
        <f t="shared" si="183"/>
        <v>0</v>
      </c>
      <c r="DD232" s="695">
        <f t="shared" si="183"/>
        <v>0</v>
      </c>
      <c r="DE232" s="695">
        <f t="shared" si="183"/>
        <v>0</v>
      </c>
      <c r="DF232" s="695">
        <f t="shared" si="183"/>
        <v>0</v>
      </c>
      <c r="DG232" s="695">
        <f t="shared" si="183"/>
        <v>0</v>
      </c>
      <c r="DH232" s="695">
        <f t="shared" si="183"/>
        <v>0</v>
      </c>
      <c r="DI232" s="695">
        <f t="shared" si="183"/>
        <v>0</v>
      </c>
      <c r="DJ232" s="695">
        <f t="shared" si="183"/>
        <v>0</v>
      </c>
      <c r="DK232" s="695">
        <f t="shared" si="183"/>
        <v>0</v>
      </c>
      <c r="DL232" s="695">
        <f t="shared" si="183"/>
        <v>0</v>
      </c>
      <c r="DM232" s="695">
        <f t="shared" si="183"/>
        <v>0</v>
      </c>
      <c r="DN232" s="695">
        <f t="shared" si="183"/>
        <v>0</v>
      </c>
      <c r="DO232" s="695">
        <f t="shared" si="183"/>
        <v>0</v>
      </c>
      <c r="DP232" s="695">
        <f t="shared" si="183"/>
        <v>0</v>
      </c>
      <c r="DQ232" s="695">
        <f t="shared" si="183"/>
        <v>0</v>
      </c>
      <c r="DR232" s="695">
        <f t="shared" si="183"/>
        <v>0</v>
      </c>
      <c r="DS232" s="695">
        <f t="shared" si="183"/>
        <v>0</v>
      </c>
      <c r="DT232" s="695">
        <f t="shared" ref="DT232:EQ232" si="184">DT29</f>
        <v>0</v>
      </c>
      <c r="DU232" s="695">
        <f t="shared" si="184"/>
        <v>1216.3499999999999</v>
      </c>
      <c r="DV232" s="695">
        <f t="shared" si="184"/>
        <v>0</v>
      </c>
      <c r="DW232" s="695">
        <f t="shared" si="184"/>
        <v>2406.64</v>
      </c>
      <c r="DX232" s="695">
        <f t="shared" si="184"/>
        <v>0</v>
      </c>
      <c r="DY232" s="695">
        <f t="shared" si="184"/>
        <v>0</v>
      </c>
      <c r="DZ232" s="695">
        <f t="shared" si="184"/>
        <v>0</v>
      </c>
      <c r="EA232" s="695">
        <f t="shared" si="184"/>
        <v>0</v>
      </c>
      <c r="EB232" s="695">
        <f t="shared" si="184"/>
        <v>0</v>
      </c>
      <c r="EC232" s="695">
        <f t="shared" si="184"/>
        <v>0</v>
      </c>
      <c r="ED232" s="695">
        <f t="shared" si="184"/>
        <v>484.39</v>
      </c>
      <c r="EE232" s="695">
        <f t="shared" si="184"/>
        <v>0</v>
      </c>
      <c r="EF232" s="695">
        <f t="shared" si="184"/>
        <v>0</v>
      </c>
      <c r="EG232" s="695">
        <f t="shared" si="184"/>
        <v>0</v>
      </c>
      <c r="EH232" s="695">
        <f t="shared" si="184"/>
        <v>0</v>
      </c>
      <c r="EI232" s="695">
        <f t="shared" si="184"/>
        <v>0</v>
      </c>
      <c r="EJ232" s="695">
        <f t="shared" si="184"/>
        <v>0</v>
      </c>
      <c r="EK232" s="695">
        <f t="shared" si="184"/>
        <v>0</v>
      </c>
      <c r="EL232" s="695">
        <f t="shared" si="184"/>
        <v>0</v>
      </c>
      <c r="EM232" s="695">
        <f t="shared" si="184"/>
        <v>0</v>
      </c>
      <c r="EN232" s="695">
        <f t="shared" ref="EN232" si="185">EN29</f>
        <v>0</v>
      </c>
      <c r="EO232" s="695">
        <f t="shared" si="184"/>
        <v>0</v>
      </c>
      <c r="EP232" s="695">
        <f t="shared" si="184"/>
        <v>0</v>
      </c>
      <c r="EQ232" s="695">
        <f t="shared" si="184"/>
        <v>0</v>
      </c>
      <c r="ER232" s="695">
        <f t="shared" ref="ER232:EX232" si="186">ER29</f>
        <v>0</v>
      </c>
      <c r="ES232" s="695">
        <f t="shared" si="186"/>
        <v>0</v>
      </c>
      <c r="ET232" s="695">
        <f t="shared" si="186"/>
        <v>0</v>
      </c>
      <c r="EU232" s="695">
        <f t="shared" si="186"/>
        <v>0</v>
      </c>
      <c r="EV232" s="695">
        <f t="shared" si="186"/>
        <v>0</v>
      </c>
      <c r="EW232" s="695">
        <f t="shared" si="186"/>
        <v>0</v>
      </c>
      <c r="EX232" s="695">
        <f t="shared" si="186"/>
        <v>0</v>
      </c>
      <c r="EY232" s="695">
        <f t="shared" si="18"/>
        <v>0</v>
      </c>
      <c r="EZ232" s="510"/>
    </row>
    <row r="233" spans="1:156" x14ac:dyDescent="0.25">
      <c r="A233">
        <v>26</v>
      </c>
      <c r="B233" s="74" t="str">
        <f t="shared" si="9"/>
        <v>E03</v>
      </c>
      <c r="C233" s="175" t="str">
        <f t="shared" si="10"/>
        <v>OK</v>
      </c>
      <c r="D233" s="695">
        <f t="shared" ref="D233:AI233" si="187">D30</f>
        <v>9362.74</v>
      </c>
      <c r="E233" s="695">
        <f t="shared" si="187"/>
        <v>14467.36</v>
      </c>
      <c r="F233" s="695">
        <f t="shared" si="187"/>
        <v>3809.3</v>
      </c>
      <c r="G233" s="695">
        <f t="shared" si="187"/>
        <v>14568.56</v>
      </c>
      <c r="H233" s="695">
        <f t="shared" si="187"/>
        <v>30068.51</v>
      </c>
      <c r="I233" s="695">
        <f t="shared" si="187"/>
        <v>693.54</v>
      </c>
      <c r="J233" s="695">
        <f t="shared" si="187"/>
        <v>14312.95</v>
      </c>
      <c r="K233" s="695">
        <f t="shared" si="187"/>
        <v>0</v>
      </c>
      <c r="L233" s="695">
        <f t="shared" si="187"/>
        <v>0</v>
      </c>
      <c r="M233" s="695">
        <f t="shared" si="187"/>
        <v>220.93</v>
      </c>
      <c r="N233" s="695">
        <f t="shared" si="187"/>
        <v>3725.35</v>
      </c>
      <c r="O233" s="695">
        <f t="shared" si="187"/>
        <v>3008.87</v>
      </c>
      <c r="P233" s="695">
        <f t="shared" si="187"/>
        <v>451.15</v>
      </c>
      <c r="Q233" s="695">
        <f t="shared" si="187"/>
        <v>0</v>
      </c>
      <c r="R233" s="695">
        <f t="shared" si="187"/>
        <v>0</v>
      </c>
      <c r="S233" s="695">
        <f t="shared" si="187"/>
        <v>0</v>
      </c>
      <c r="T233" s="695">
        <f t="shared" si="187"/>
        <v>2097.0500000000002</v>
      </c>
      <c r="U233" s="695">
        <f t="shared" si="187"/>
        <v>5016.6499999999996</v>
      </c>
      <c r="V233" s="695">
        <f t="shared" si="187"/>
        <v>4918.34</v>
      </c>
      <c r="W233" s="695">
        <f t="shared" si="187"/>
        <v>0</v>
      </c>
      <c r="X233" s="695">
        <f t="shared" si="187"/>
        <v>1144.22</v>
      </c>
      <c r="Y233" s="695">
        <f t="shared" si="187"/>
        <v>0</v>
      </c>
      <c r="Z233" s="695">
        <f t="shared" si="187"/>
        <v>0</v>
      </c>
      <c r="AA233" s="695">
        <f t="shared" si="187"/>
        <v>7796.2</v>
      </c>
      <c r="AB233" s="695">
        <f t="shared" si="187"/>
        <v>0</v>
      </c>
      <c r="AC233" s="695">
        <f t="shared" si="187"/>
        <v>1922.67</v>
      </c>
      <c r="AD233" s="695">
        <f t="shared" si="187"/>
        <v>9031.9599999999991</v>
      </c>
      <c r="AE233" s="695">
        <f t="shared" si="187"/>
        <v>6383.52</v>
      </c>
      <c r="AF233" s="695">
        <f t="shared" si="187"/>
        <v>2388.96</v>
      </c>
      <c r="AG233" s="695">
        <f t="shared" si="187"/>
        <v>11587.23</v>
      </c>
      <c r="AH233" s="695">
        <f t="shared" si="187"/>
        <v>1622.19</v>
      </c>
      <c r="AI233" s="695">
        <f t="shared" si="187"/>
        <v>3419.92</v>
      </c>
      <c r="AJ233" s="695">
        <f t="shared" ref="AJ233:BM233" si="188">AJ30</f>
        <v>2239.27</v>
      </c>
      <c r="AK233" s="695">
        <f t="shared" si="188"/>
        <v>2193.34</v>
      </c>
      <c r="AL233" s="695">
        <f t="shared" si="188"/>
        <v>1523.17</v>
      </c>
      <c r="AM233" s="695">
        <f t="shared" si="188"/>
        <v>4068.6</v>
      </c>
      <c r="AN233" s="695">
        <f t="shared" si="188"/>
        <v>10739.28</v>
      </c>
      <c r="AO233" s="695">
        <f t="shared" si="188"/>
        <v>716.12</v>
      </c>
      <c r="AP233" s="695">
        <f t="shared" si="188"/>
        <v>3402.84</v>
      </c>
      <c r="AQ233" s="695">
        <f t="shared" si="188"/>
        <v>3271.95</v>
      </c>
      <c r="AR233" s="695">
        <f t="shared" si="188"/>
        <v>0</v>
      </c>
      <c r="AS233" s="695">
        <f t="shared" si="188"/>
        <v>8968.49</v>
      </c>
      <c r="AT233" s="695">
        <f t="shared" si="188"/>
        <v>2034.3</v>
      </c>
      <c r="AU233" s="695">
        <f t="shared" si="188"/>
        <v>5009.63</v>
      </c>
      <c r="AV233" s="695">
        <f t="shared" si="188"/>
        <v>2395.0100000000002</v>
      </c>
      <c r="AW233" s="695">
        <f t="shared" si="188"/>
        <v>0</v>
      </c>
      <c r="AX233" s="695">
        <f t="shared" si="188"/>
        <v>2034.3</v>
      </c>
      <c r="AY233" s="695">
        <f t="shared" si="188"/>
        <v>7891.58</v>
      </c>
      <c r="AZ233" s="695">
        <f t="shared" si="188"/>
        <v>17893.28</v>
      </c>
      <c r="BA233" s="695">
        <f t="shared" si="188"/>
        <v>10788.61</v>
      </c>
      <c r="BB233" s="695">
        <f t="shared" si="188"/>
        <v>4545.5</v>
      </c>
      <c r="BC233" s="695">
        <f t="shared" si="188"/>
        <v>4598.16</v>
      </c>
      <c r="BD233" s="695">
        <f t="shared" si="188"/>
        <v>6866.74</v>
      </c>
      <c r="BE233" s="695">
        <f t="shared" si="188"/>
        <v>6404.3</v>
      </c>
      <c r="BF233" s="695">
        <f t="shared" si="188"/>
        <v>6628.57</v>
      </c>
      <c r="BG233" s="695">
        <f t="shared" si="188"/>
        <v>0</v>
      </c>
      <c r="BH233" s="695">
        <f t="shared" si="188"/>
        <v>0</v>
      </c>
      <c r="BI233" s="695">
        <f t="shared" si="188"/>
        <v>0</v>
      </c>
      <c r="BJ233" s="695">
        <f t="shared" si="188"/>
        <v>2564.7399999999998</v>
      </c>
      <c r="BK233" s="695">
        <f t="shared" si="188"/>
        <v>4330.53</v>
      </c>
      <c r="BL233" s="695">
        <f t="shared" si="188"/>
        <v>3709.34</v>
      </c>
      <c r="BM233" s="695">
        <f t="shared" si="188"/>
        <v>728.35</v>
      </c>
      <c r="BN233" s="695">
        <f t="shared" ref="BN233:CM233" si="189">BN30</f>
        <v>3576.07</v>
      </c>
      <c r="BO233" s="695">
        <f t="shared" si="189"/>
        <v>8341.44</v>
      </c>
      <c r="BP233" s="695">
        <f t="shared" si="189"/>
        <v>3648.4</v>
      </c>
      <c r="BQ233" s="695">
        <f t="shared" si="189"/>
        <v>12466.14</v>
      </c>
      <c r="BR233" s="695">
        <f t="shared" si="189"/>
        <v>6631.41</v>
      </c>
      <c r="BS233" s="695">
        <f t="shared" si="189"/>
        <v>5347.91</v>
      </c>
      <c r="BT233" s="695">
        <f t="shared" si="189"/>
        <v>0</v>
      </c>
      <c r="BU233" s="695">
        <f t="shared" si="189"/>
        <v>5881.2</v>
      </c>
      <c r="BV233" s="695">
        <f t="shared" si="189"/>
        <v>1363.11</v>
      </c>
      <c r="BW233" s="695">
        <f t="shared" si="189"/>
        <v>6515.4</v>
      </c>
      <c r="BX233" s="695">
        <f t="shared" si="189"/>
        <v>1772.09</v>
      </c>
      <c r="BY233" s="695">
        <f t="shared" si="189"/>
        <v>6231.92</v>
      </c>
      <c r="BZ233" s="695">
        <f t="shared" si="189"/>
        <v>0</v>
      </c>
      <c r="CA233" s="695">
        <f t="shared" si="189"/>
        <v>227.51</v>
      </c>
      <c r="CB233" s="695">
        <f t="shared" si="189"/>
        <v>6158.01</v>
      </c>
      <c r="CC233" s="695">
        <f t="shared" si="189"/>
        <v>0</v>
      </c>
      <c r="CD233" s="695">
        <f t="shared" si="189"/>
        <v>14478.06</v>
      </c>
      <c r="CE233" s="695">
        <f t="shared" si="189"/>
        <v>2552.67</v>
      </c>
      <c r="CF233" s="695">
        <f t="shared" si="189"/>
        <v>2885.51</v>
      </c>
      <c r="CG233" s="695">
        <f t="shared" si="189"/>
        <v>0</v>
      </c>
      <c r="CH233" s="695">
        <f t="shared" si="189"/>
        <v>16134.54</v>
      </c>
      <c r="CI233" s="695">
        <f t="shared" si="189"/>
        <v>1074.1099999999999</v>
      </c>
      <c r="CJ233" s="695">
        <f t="shared" si="189"/>
        <v>2074.81</v>
      </c>
      <c r="CK233" s="695">
        <f t="shared" si="189"/>
        <v>974.27</v>
      </c>
      <c r="CL233" s="695">
        <f t="shared" si="189"/>
        <v>0</v>
      </c>
      <c r="CM233" s="695">
        <f t="shared" si="189"/>
        <v>4206.13</v>
      </c>
      <c r="CN233" s="695">
        <f t="shared" ref="CN233:DS233" si="190">CN30</f>
        <v>933.5</v>
      </c>
      <c r="CO233" s="695">
        <f t="shared" si="190"/>
        <v>525.11</v>
      </c>
      <c r="CP233" s="695">
        <f t="shared" si="190"/>
        <v>3297.05</v>
      </c>
      <c r="CQ233" s="695">
        <f t="shared" si="190"/>
        <v>3999.36</v>
      </c>
      <c r="CR233" s="695">
        <f t="shared" si="190"/>
        <v>0</v>
      </c>
      <c r="CS233" s="695">
        <f t="shared" si="190"/>
        <v>4931.43</v>
      </c>
      <c r="CT233" s="695">
        <f t="shared" si="190"/>
        <v>212.39</v>
      </c>
      <c r="CU233" s="695">
        <f t="shared" si="190"/>
        <v>0</v>
      </c>
      <c r="CV233" s="695">
        <f t="shared" si="190"/>
        <v>2564.7399999999998</v>
      </c>
      <c r="CW233" s="695">
        <f t="shared" si="190"/>
        <v>1479.4</v>
      </c>
      <c r="CX233" s="695">
        <f t="shared" si="190"/>
        <v>5688.12</v>
      </c>
      <c r="CY233" s="695">
        <f t="shared" si="190"/>
        <v>0</v>
      </c>
      <c r="CZ233" s="695">
        <f t="shared" si="190"/>
        <v>1899.81</v>
      </c>
      <c r="DA233" s="695">
        <f t="shared" si="190"/>
        <v>0</v>
      </c>
      <c r="DB233" s="695">
        <f t="shared" si="190"/>
        <v>0</v>
      </c>
      <c r="DC233" s="695">
        <f t="shared" si="190"/>
        <v>0</v>
      </c>
      <c r="DD233" s="695">
        <f t="shared" si="190"/>
        <v>0</v>
      </c>
      <c r="DE233" s="695">
        <f t="shared" si="190"/>
        <v>0</v>
      </c>
      <c r="DF233" s="695">
        <f t="shared" si="190"/>
        <v>0</v>
      </c>
      <c r="DG233" s="695">
        <f t="shared" si="190"/>
        <v>3602.49</v>
      </c>
      <c r="DH233" s="695">
        <f t="shared" si="190"/>
        <v>0</v>
      </c>
      <c r="DI233" s="695">
        <f t="shared" si="190"/>
        <v>4343.03</v>
      </c>
      <c r="DJ233" s="695">
        <f t="shared" si="190"/>
        <v>0</v>
      </c>
      <c r="DK233" s="695">
        <f t="shared" si="190"/>
        <v>3947.4</v>
      </c>
      <c r="DL233" s="695">
        <f t="shared" si="190"/>
        <v>3822.7</v>
      </c>
      <c r="DM233" s="695">
        <f t="shared" si="190"/>
        <v>2303.88</v>
      </c>
      <c r="DN233" s="695">
        <f t="shared" si="190"/>
        <v>0</v>
      </c>
      <c r="DO233" s="695">
        <f t="shared" si="190"/>
        <v>27883.02</v>
      </c>
      <c r="DP233" s="695">
        <f t="shared" si="190"/>
        <v>27682.93</v>
      </c>
      <c r="DQ233" s="695">
        <f t="shared" si="190"/>
        <v>6386.82</v>
      </c>
      <c r="DR233" s="695">
        <f t="shared" si="190"/>
        <v>0</v>
      </c>
      <c r="DS233" s="695">
        <f t="shared" si="190"/>
        <v>11615.74</v>
      </c>
      <c r="DT233" s="695">
        <f t="shared" ref="DT233:EQ233" si="191">DT30</f>
        <v>47149.5</v>
      </c>
      <c r="DU233" s="695">
        <f t="shared" si="191"/>
        <v>17864.57</v>
      </c>
      <c r="DV233" s="695">
        <f t="shared" si="191"/>
        <v>13196</v>
      </c>
      <c r="DW233" s="695">
        <f t="shared" si="191"/>
        <v>27479.01</v>
      </c>
      <c r="DX233" s="695">
        <f t="shared" si="191"/>
        <v>16943.23</v>
      </c>
      <c r="DY233" s="695">
        <f t="shared" si="191"/>
        <v>27888.43</v>
      </c>
      <c r="DZ233" s="695">
        <f t="shared" si="191"/>
        <v>0</v>
      </c>
      <c r="EA233" s="695">
        <f t="shared" si="191"/>
        <v>9089.0400000000009</v>
      </c>
      <c r="EB233" s="695">
        <f t="shared" si="191"/>
        <v>0</v>
      </c>
      <c r="EC233" s="695">
        <f t="shared" si="191"/>
        <v>0</v>
      </c>
      <c r="ED233" s="695">
        <f t="shared" si="191"/>
        <v>18270.09</v>
      </c>
      <c r="EE233" s="695">
        <f t="shared" si="191"/>
        <v>0</v>
      </c>
      <c r="EF233" s="695">
        <f t="shared" si="191"/>
        <v>17101.740000000002</v>
      </c>
      <c r="EG233" s="695">
        <f t="shared" si="191"/>
        <v>0</v>
      </c>
      <c r="EH233" s="695">
        <f t="shared" si="191"/>
        <v>3809.3</v>
      </c>
      <c r="EI233" s="695">
        <f t="shared" si="191"/>
        <v>1581.52</v>
      </c>
      <c r="EJ233" s="695">
        <f t="shared" si="191"/>
        <v>0</v>
      </c>
      <c r="EK233" s="695">
        <f t="shared" si="191"/>
        <v>0</v>
      </c>
      <c r="EL233" s="695">
        <f t="shared" si="191"/>
        <v>11744.07</v>
      </c>
      <c r="EM233" s="695">
        <f t="shared" si="191"/>
        <v>6342.65</v>
      </c>
      <c r="EN233" s="695">
        <f t="shared" ref="EN233" si="192">EN30</f>
        <v>0</v>
      </c>
      <c r="EO233" s="695">
        <f t="shared" si="191"/>
        <v>0</v>
      </c>
      <c r="EP233" s="695">
        <f t="shared" si="191"/>
        <v>0</v>
      </c>
      <c r="EQ233" s="695">
        <f t="shared" si="191"/>
        <v>0</v>
      </c>
      <c r="ER233" s="695">
        <f t="shared" ref="ER233:EX233" si="193">ER30</f>
        <v>0</v>
      </c>
      <c r="ES233" s="695">
        <f t="shared" si="193"/>
        <v>0</v>
      </c>
      <c r="ET233" s="695">
        <f t="shared" si="193"/>
        <v>0</v>
      </c>
      <c r="EU233" s="695">
        <f t="shared" si="193"/>
        <v>42.97</v>
      </c>
      <c r="EV233" s="695">
        <f t="shared" si="193"/>
        <v>7406.63</v>
      </c>
      <c r="EW233" s="695">
        <f t="shared" si="193"/>
        <v>2564.7399999999998</v>
      </c>
      <c r="EX233" s="695">
        <f t="shared" si="193"/>
        <v>4029.16</v>
      </c>
      <c r="EY233" s="695">
        <f t="shared" si="18"/>
        <v>0</v>
      </c>
      <c r="EZ233" s="510"/>
    </row>
    <row r="234" spans="1:156" x14ac:dyDescent="0.25">
      <c r="A234">
        <v>27</v>
      </c>
      <c r="B234" s="74" t="str">
        <f t="shared" si="9"/>
        <v>E03</v>
      </c>
      <c r="C234" s="175" t="str">
        <f t="shared" si="10"/>
        <v>OK</v>
      </c>
      <c r="D234" s="695">
        <f t="shared" ref="D234:AI234" si="194">D31</f>
        <v>18656.72</v>
      </c>
      <c r="E234" s="695">
        <f t="shared" si="194"/>
        <v>35299.68</v>
      </c>
      <c r="F234" s="695">
        <f t="shared" si="194"/>
        <v>5984.45</v>
      </c>
      <c r="G234" s="695">
        <f t="shared" si="194"/>
        <v>22303.23</v>
      </c>
      <c r="H234" s="695">
        <f t="shared" si="194"/>
        <v>72989.89</v>
      </c>
      <c r="I234" s="695">
        <f t="shared" si="194"/>
        <v>2353.7399999999998</v>
      </c>
      <c r="J234" s="695">
        <f t="shared" si="194"/>
        <v>39318.629999999997</v>
      </c>
      <c r="K234" s="695">
        <f t="shared" si="194"/>
        <v>0</v>
      </c>
      <c r="L234" s="695">
        <f t="shared" si="194"/>
        <v>0</v>
      </c>
      <c r="M234" s="695">
        <f t="shared" si="194"/>
        <v>369.33</v>
      </c>
      <c r="N234" s="695">
        <f t="shared" si="194"/>
        <v>7410.87</v>
      </c>
      <c r="O234" s="695">
        <f t="shared" si="194"/>
        <v>6615.75</v>
      </c>
      <c r="P234" s="695">
        <f t="shared" si="194"/>
        <v>646.05999999999995</v>
      </c>
      <c r="Q234" s="695">
        <f t="shared" si="194"/>
        <v>0</v>
      </c>
      <c r="R234" s="695">
        <f t="shared" si="194"/>
        <v>0</v>
      </c>
      <c r="S234" s="695">
        <f t="shared" si="194"/>
        <v>0</v>
      </c>
      <c r="T234" s="695">
        <f t="shared" si="194"/>
        <v>3993.57</v>
      </c>
      <c r="U234" s="695">
        <f t="shared" si="194"/>
        <v>8934.7800000000007</v>
      </c>
      <c r="V234" s="695">
        <f t="shared" si="194"/>
        <v>10605.59</v>
      </c>
      <c r="W234" s="695">
        <f t="shared" si="194"/>
        <v>0</v>
      </c>
      <c r="X234" s="695">
        <f t="shared" si="194"/>
        <v>2181.5500000000002</v>
      </c>
      <c r="Y234" s="695">
        <f t="shared" si="194"/>
        <v>0</v>
      </c>
      <c r="Z234" s="695">
        <f t="shared" si="194"/>
        <v>0</v>
      </c>
      <c r="AA234" s="695">
        <f t="shared" si="194"/>
        <v>15634.6</v>
      </c>
      <c r="AB234" s="695">
        <f t="shared" si="194"/>
        <v>0</v>
      </c>
      <c r="AC234" s="695">
        <f t="shared" si="194"/>
        <v>3791.6</v>
      </c>
      <c r="AD234" s="695">
        <f t="shared" si="194"/>
        <v>15002.76</v>
      </c>
      <c r="AE234" s="695">
        <f t="shared" si="194"/>
        <v>10532</v>
      </c>
      <c r="AF234" s="695">
        <f t="shared" si="194"/>
        <v>4329.1000000000004</v>
      </c>
      <c r="AG234" s="695">
        <f t="shared" si="194"/>
        <v>40695.339999999997</v>
      </c>
      <c r="AH234" s="695">
        <f t="shared" si="194"/>
        <v>1177.3399999999999</v>
      </c>
      <c r="AI234" s="695">
        <f t="shared" si="194"/>
        <v>8403.6299999999992</v>
      </c>
      <c r="AJ234" s="695">
        <f t="shared" ref="AJ234:BM234" si="195">AJ31</f>
        <v>5703.41</v>
      </c>
      <c r="AK234" s="695">
        <f t="shared" si="195"/>
        <v>4403.83</v>
      </c>
      <c r="AL234" s="695">
        <f t="shared" si="195"/>
        <v>2950.79</v>
      </c>
      <c r="AM234" s="695">
        <f t="shared" si="195"/>
        <v>7839.62</v>
      </c>
      <c r="AN234" s="695">
        <f t="shared" si="195"/>
        <v>18706.11</v>
      </c>
      <c r="AO234" s="695">
        <f t="shared" si="195"/>
        <v>1404.98</v>
      </c>
      <c r="AP234" s="695">
        <f t="shared" si="195"/>
        <v>5501.44</v>
      </c>
      <c r="AQ234" s="695">
        <f t="shared" si="195"/>
        <v>5358.33</v>
      </c>
      <c r="AR234" s="695">
        <f t="shared" si="195"/>
        <v>0</v>
      </c>
      <c r="AS234" s="695">
        <f t="shared" si="195"/>
        <v>13531.98</v>
      </c>
      <c r="AT234" s="695">
        <f t="shared" si="195"/>
        <v>3919.81</v>
      </c>
      <c r="AU234" s="695">
        <f t="shared" si="195"/>
        <v>8929.69</v>
      </c>
      <c r="AV234" s="695">
        <f t="shared" si="195"/>
        <v>4745.8500000000004</v>
      </c>
      <c r="AW234" s="695">
        <f t="shared" si="195"/>
        <v>0</v>
      </c>
      <c r="AX234" s="695">
        <f t="shared" si="195"/>
        <v>3919.81</v>
      </c>
      <c r="AY234" s="695">
        <f t="shared" si="195"/>
        <v>13840.69</v>
      </c>
      <c r="AZ234" s="695">
        <f t="shared" si="195"/>
        <v>40979.57</v>
      </c>
      <c r="BA234" s="695">
        <f t="shared" si="195"/>
        <v>23410.81</v>
      </c>
      <c r="BB234" s="695">
        <f t="shared" si="195"/>
        <v>6840.77</v>
      </c>
      <c r="BC234" s="695">
        <f t="shared" si="195"/>
        <v>8444.08</v>
      </c>
      <c r="BD234" s="695">
        <f t="shared" si="195"/>
        <v>9059.58</v>
      </c>
      <c r="BE234" s="695">
        <f t="shared" si="195"/>
        <v>10556.42</v>
      </c>
      <c r="BF234" s="695">
        <f t="shared" si="195"/>
        <v>14459.2</v>
      </c>
      <c r="BG234" s="695">
        <f t="shared" si="195"/>
        <v>0</v>
      </c>
      <c r="BH234" s="695">
        <f t="shared" si="195"/>
        <v>0</v>
      </c>
      <c r="BI234" s="695">
        <f t="shared" si="195"/>
        <v>0</v>
      </c>
      <c r="BJ234" s="695">
        <f t="shared" si="195"/>
        <v>4536.8500000000004</v>
      </c>
      <c r="BK234" s="695">
        <f t="shared" si="195"/>
        <v>4113.6000000000004</v>
      </c>
      <c r="BL234" s="695">
        <f t="shared" si="195"/>
        <v>5868.24</v>
      </c>
      <c r="BM234" s="695">
        <f t="shared" si="195"/>
        <v>1181.3</v>
      </c>
      <c r="BN234" s="695">
        <f t="shared" ref="BN234:CM234" si="196">BN31</f>
        <v>6339.37</v>
      </c>
      <c r="BO234" s="695">
        <f t="shared" si="196"/>
        <v>14362.65</v>
      </c>
      <c r="BP234" s="695">
        <f t="shared" si="196"/>
        <v>7467.44</v>
      </c>
      <c r="BQ234" s="695">
        <f t="shared" si="196"/>
        <v>24679.4</v>
      </c>
      <c r="BR234" s="695">
        <f t="shared" si="196"/>
        <v>13667.94</v>
      </c>
      <c r="BS234" s="695">
        <f t="shared" si="196"/>
        <v>9324.48</v>
      </c>
      <c r="BT234" s="695">
        <f t="shared" si="196"/>
        <v>0</v>
      </c>
      <c r="BU234" s="695">
        <f t="shared" si="196"/>
        <v>9948.6</v>
      </c>
      <c r="BV234" s="695">
        <f t="shared" si="196"/>
        <v>3135.82</v>
      </c>
      <c r="BW234" s="695">
        <f t="shared" si="196"/>
        <v>11959.77</v>
      </c>
      <c r="BX234" s="695">
        <f t="shared" si="196"/>
        <v>4401.29</v>
      </c>
      <c r="BY234" s="695">
        <f t="shared" si="196"/>
        <v>11898.75</v>
      </c>
      <c r="BZ234" s="695">
        <f t="shared" si="196"/>
        <v>0</v>
      </c>
      <c r="CA234" s="695">
        <f t="shared" si="196"/>
        <v>1809.88</v>
      </c>
      <c r="CB234" s="695">
        <f t="shared" si="196"/>
        <v>13371.76</v>
      </c>
      <c r="CC234" s="695">
        <f t="shared" si="196"/>
        <v>0</v>
      </c>
      <c r="CD234" s="695">
        <f t="shared" si="196"/>
        <v>25157.97</v>
      </c>
      <c r="CE234" s="695">
        <f t="shared" si="196"/>
        <v>4522.3</v>
      </c>
      <c r="CF234" s="695">
        <f t="shared" si="196"/>
        <v>4908.8500000000004</v>
      </c>
      <c r="CG234" s="695">
        <f t="shared" si="196"/>
        <v>0</v>
      </c>
      <c r="CH234" s="695">
        <f t="shared" si="196"/>
        <v>28628.28</v>
      </c>
      <c r="CI234" s="695">
        <f t="shared" si="196"/>
        <v>2107.46</v>
      </c>
      <c r="CJ234" s="695">
        <f t="shared" si="196"/>
        <v>3967.21</v>
      </c>
      <c r="CK234" s="695">
        <f t="shared" si="196"/>
        <v>2676.71</v>
      </c>
      <c r="CL234" s="695">
        <f t="shared" si="196"/>
        <v>0</v>
      </c>
      <c r="CM234" s="695">
        <f t="shared" si="196"/>
        <v>5084.8999999999996</v>
      </c>
      <c r="CN234" s="695">
        <f t="shared" ref="CN234:DS234" si="197">CN31</f>
        <v>1945.01</v>
      </c>
      <c r="CO234" s="695">
        <f t="shared" si="197"/>
        <v>2157.15</v>
      </c>
      <c r="CP234" s="695">
        <f t="shared" si="197"/>
        <v>5975.85</v>
      </c>
      <c r="CQ234" s="695">
        <f t="shared" si="197"/>
        <v>9261.33</v>
      </c>
      <c r="CR234" s="695">
        <f t="shared" si="197"/>
        <v>0</v>
      </c>
      <c r="CS234" s="695">
        <f t="shared" si="197"/>
        <v>8841.25</v>
      </c>
      <c r="CT234" s="695">
        <f t="shared" si="197"/>
        <v>2182.5300000000002</v>
      </c>
      <c r="CU234" s="695">
        <f t="shared" si="197"/>
        <v>0</v>
      </c>
      <c r="CV234" s="695">
        <f t="shared" si="197"/>
        <v>4536.8500000000004</v>
      </c>
      <c r="CW234" s="695">
        <f t="shared" si="197"/>
        <v>3271.96</v>
      </c>
      <c r="CX234" s="695">
        <f t="shared" si="197"/>
        <v>10574.9</v>
      </c>
      <c r="CY234" s="695">
        <f t="shared" si="197"/>
        <v>0</v>
      </c>
      <c r="CZ234" s="695">
        <f t="shared" si="197"/>
        <v>3765.52</v>
      </c>
      <c r="DA234" s="695">
        <f t="shared" si="197"/>
        <v>0</v>
      </c>
      <c r="DB234" s="695">
        <f t="shared" si="197"/>
        <v>0</v>
      </c>
      <c r="DC234" s="695">
        <f t="shared" si="197"/>
        <v>0</v>
      </c>
      <c r="DD234" s="695">
        <f t="shared" si="197"/>
        <v>0</v>
      </c>
      <c r="DE234" s="695">
        <f t="shared" si="197"/>
        <v>0</v>
      </c>
      <c r="DF234" s="695">
        <f t="shared" si="197"/>
        <v>0</v>
      </c>
      <c r="DG234" s="695">
        <f t="shared" si="197"/>
        <v>8033</v>
      </c>
      <c r="DH234" s="695">
        <f t="shared" si="197"/>
        <v>0</v>
      </c>
      <c r="DI234" s="695">
        <f t="shared" si="197"/>
        <v>8152.9</v>
      </c>
      <c r="DJ234" s="695">
        <f t="shared" si="197"/>
        <v>0</v>
      </c>
      <c r="DK234" s="695">
        <f t="shared" si="197"/>
        <v>7698.72</v>
      </c>
      <c r="DL234" s="695">
        <f t="shared" si="197"/>
        <v>7553.4</v>
      </c>
      <c r="DM234" s="695">
        <f t="shared" si="197"/>
        <v>3646.21</v>
      </c>
      <c r="DN234" s="695">
        <f t="shared" si="197"/>
        <v>0</v>
      </c>
      <c r="DO234" s="695">
        <f t="shared" si="197"/>
        <v>47721.55</v>
      </c>
      <c r="DP234" s="695">
        <f t="shared" si="197"/>
        <v>48654.97</v>
      </c>
      <c r="DQ234" s="695">
        <f t="shared" si="197"/>
        <v>12157.56</v>
      </c>
      <c r="DR234" s="695">
        <f t="shared" si="197"/>
        <v>0</v>
      </c>
      <c r="DS234" s="695">
        <f t="shared" si="197"/>
        <v>13256.84</v>
      </c>
      <c r="DT234" s="695">
        <f t="shared" ref="DT234:EQ234" si="198">DT31</f>
        <v>82879.850000000006</v>
      </c>
      <c r="DU234" s="695">
        <f t="shared" si="198"/>
        <v>30069.82</v>
      </c>
      <c r="DV234" s="695">
        <f t="shared" si="198"/>
        <v>25029.15</v>
      </c>
      <c r="DW234" s="695">
        <f t="shared" si="198"/>
        <v>47942.82</v>
      </c>
      <c r="DX234" s="695">
        <f t="shared" si="198"/>
        <v>42042.48</v>
      </c>
      <c r="DY234" s="695">
        <f t="shared" si="198"/>
        <v>63145.07</v>
      </c>
      <c r="DZ234" s="695">
        <f t="shared" si="198"/>
        <v>0</v>
      </c>
      <c r="EA234" s="695">
        <f t="shared" si="198"/>
        <v>13035.71</v>
      </c>
      <c r="EB234" s="695">
        <f t="shared" si="198"/>
        <v>0</v>
      </c>
      <c r="EC234" s="695">
        <f t="shared" si="198"/>
        <v>0</v>
      </c>
      <c r="ED234" s="695">
        <f t="shared" si="198"/>
        <v>45448.56</v>
      </c>
      <c r="EE234" s="695">
        <f t="shared" si="198"/>
        <v>0</v>
      </c>
      <c r="EF234" s="695">
        <f t="shared" si="198"/>
        <v>25951.68</v>
      </c>
      <c r="EG234" s="695">
        <f t="shared" si="198"/>
        <v>0</v>
      </c>
      <c r="EH234" s="695">
        <f t="shared" si="198"/>
        <v>5984.45</v>
      </c>
      <c r="EI234" s="695">
        <f t="shared" si="198"/>
        <v>3392.43</v>
      </c>
      <c r="EJ234" s="695">
        <f t="shared" si="198"/>
        <v>0</v>
      </c>
      <c r="EK234" s="695">
        <f t="shared" si="198"/>
        <v>0</v>
      </c>
      <c r="EL234" s="695">
        <f t="shared" si="198"/>
        <v>20746.8</v>
      </c>
      <c r="EM234" s="695">
        <f t="shared" si="198"/>
        <v>8859.43</v>
      </c>
      <c r="EN234" s="695">
        <f t="shared" ref="EN234" si="199">EN31</f>
        <v>0</v>
      </c>
      <c r="EO234" s="695">
        <f t="shared" si="198"/>
        <v>0</v>
      </c>
      <c r="EP234" s="695">
        <f t="shared" si="198"/>
        <v>0</v>
      </c>
      <c r="EQ234" s="695">
        <f t="shared" si="198"/>
        <v>0</v>
      </c>
      <c r="ER234" s="695">
        <f t="shared" ref="ER234:EX234" si="200">ER31</f>
        <v>0</v>
      </c>
      <c r="ES234" s="695">
        <f t="shared" si="200"/>
        <v>0</v>
      </c>
      <c r="ET234" s="695">
        <f t="shared" si="200"/>
        <v>0</v>
      </c>
      <c r="EU234" s="695">
        <f t="shared" si="200"/>
        <v>277.55</v>
      </c>
      <c r="EV234" s="695">
        <f t="shared" si="200"/>
        <v>11719.82</v>
      </c>
      <c r="EW234" s="695">
        <f t="shared" si="200"/>
        <v>4536.8500000000004</v>
      </c>
      <c r="EX234" s="695">
        <f t="shared" si="200"/>
        <v>6442.64</v>
      </c>
      <c r="EY234" s="695">
        <f t="shared" si="18"/>
        <v>0</v>
      </c>
      <c r="EZ234" s="510"/>
    </row>
    <row r="235" spans="1:156" x14ac:dyDescent="0.25">
      <c r="A235">
        <v>28</v>
      </c>
      <c r="B235" s="74" t="str">
        <f t="shared" si="9"/>
        <v>E07</v>
      </c>
      <c r="C235" s="175" t="str">
        <f t="shared" si="10"/>
        <v>OK</v>
      </c>
      <c r="D235" s="695">
        <f t="shared" ref="D235:AI235" si="201">D32</f>
        <v>14867.01</v>
      </c>
      <c r="E235" s="695">
        <f t="shared" si="201"/>
        <v>5969.66</v>
      </c>
      <c r="F235" s="695">
        <f t="shared" si="201"/>
        <v>5791.48</v>
      </c>
      <c r="G235" s="695">
        <f t="shared" si="201"/>
        <v>23256.91</v>
      </c>
      <c r="H235" s="695">
        <f t="shared" si="201"/>
        <v>0</v>
      </c>
      <c r="I235" s="695">
        <f t="shared" si="201"/>
        <v>40176.74</v>
      </c>
      <c r="J235" s="695">
        <f t="shared" si="201"/>
        <v>22390.13</v>
      </c>
      <c r="K235" s="695">
        <f t="shared" si="201"/>
        <v>18028.46</v>
      </c>
      <c r="L235" s="695">
        <f t="shared" si="201"/>
        <v>18522.21</v>
      </c>
      <c r="M235" s="695">
        <f t="shared" si="201"/>
        <v>52230.91</v>
      </c>
      <c r="N235" s="695">
        <f t="shared" si="201"/>
        <v>5192.38</v>
      </c>
      <c r="O235" s="695">
        <f t="shared" si="201"/>
        <v>66744.92</v>
      </c>
      <c r="P235" s="695">
        <f t="shared" si="201"/>
        <v>11222.22</v>
      </c>
      <c r="Q235" s="695">
        <f t="shared" si="201"/>
        <v>38518.19</v>
      </c>
      <c r="R235" s="695">
        <f t="shared" si="201"/>
        <v>47828.73</v>
      </c>
      <c r="S235" s="695">
        <f t="shared" si="201"/>
        <v>2111.46</v>
      </c>
      <c r="T235" s="695">
        <f t="shared" si="201"/>
        <v>3963.88</v>
      </c>
      <c r="U235" s="695">
        <f t="shared" si="201"/>
        <v>54784.52</v>
      </c>
      <c r="V235" s="695">
        <f t="shared" si="201"/>
        <v>1016.67</v>
      </c>
      <c r="W235" s="695">
        <f t="shared" si="201"/>
        <v>41061.24</v>
      </c>
      <c r="X235" s="695">
        <f t="shared" si="201"/>
        <v>16008.1</v>
      </c>
      <c r="Y235" s="695">
        <f t="shared" si="201"/>
        <v>27442.23</v>
      </c>
      <c r="Z235" s="695">
        <f t="shared" si="201"/>
        <v>0</v>
      </c>
      <c r="AA235" s="695">
        <f t="shared" si="201"/>
        <v>32122.62</v>
      </c>
      <c r="AB235" s="695">
        <f t="shared" si="201"/>
        <v>25875.34</v>
      </c>
      <c r="AC235" s="695">
        <f t="shared" si="201"/>
        <v>24713.48</v>
      </c>
      <c r="AD235" s="695">
        <f t="shared" si="201"/>
        <v>28804.1</v>
      </c>
      <c r="AE235" s="695">
        <f t="shared" si="201"/>
        <v>0</v>
      </c>
      <c r="AF235" s="695">
        <f t="shared" si="201"/>
        <v>8664.36</v>
      </c>
      <c r="AG235" s="695">
        <f t="shared" si="201"/>
        <v>37147.949999999997</v>
      </c>
      <c r="AH235" s="695">
        <f t="shared" si="201"/>
        <v>46600.14</v>
      </c>
      <c r="AI235" s="695">
        <f t="shared" si="201"/>
        <v>35237.65</v>
      </c>
      <c r="AJ235" s="695">
        <f t="shared" ref="AJ235:BM235" si="202">AJ32</f>
        <v>13098.5</v>
      </c>
      <c r="AK235" s="695">
        <f t="shared" si="202"/>
        <v>0</v>
      </c>
      <c r="AL235" s="695">
        <f t="shared" si="202"/>
        <v>17216.34</v>
      </c>
      <c r="AM235" s="695">
        <f t="shared" si="202"/>
        <v>50301.919999999998</v>
      </c>
      <c r="AN235" s="695">
        <f t="shared" si="202"/>
        <v>48319.13</v>
      </c>
      <c r="AO235" s="695">
        <f t="shared" si="202"/>
        <v>233.77</v>
      </c>
      <c r="AP235" s="695">
        <f t="shared" si="202"/>
        <v>4726.96</v>
      </c>
      <c r="AQ235" s="695">
        <f t="shared" si="202"/>
        <v>81120.53</v>
      </c>
      <c r="AR235" s="695">
        <f t="shared" si="202"/>
        <v>17427.27</v>
      </c>
      <c r="AS235" s="695">
        <f t="shared" si="202"/>
        <v>50173.35</v>
      </c>
      <c r="AT235" s="695">
        <f t="shared" si="202"/>
        <v>57901.89</v>
      </c>
      <c r="AU235" s="695">
        <f t="shared" si="202"/>
        <v>0</v>
      </c>
      <c r="AV235" s="695">
        <f t="shared" si="202"/>
        <v>31551.27</v>
      </c>
      <c r="AW235" s="695">
        <f t="shared" si="202"/>
        <v>17790.21</v>
      </c>
      <c r="AX235" s="695">
        <f t="shared" si="202"/>
        <v>48135.61</v>
      </c>
      <c r="AY235" s="695">
        <f t="shared" si="202"/>
        <v>31560.9</v>
      </c>
      <c r="AZ235" s="695">
        <f t="shared" si="202"/>
        <v>18432.61</v>
      </c>
      <c r="BA235" s="695">
        <f t="shared" si="202"/>
        <v>35788.15</v>
      </c>
      <c r="BB235" s="695">
        <f t="shared" si="202"/>
        <v>44981.8</v>
      </c>
      <c r="BC235" s="695">
        <f t="shared" si="202"/>
        <v>21683.87</v>
      </c>
      <c r="BD235" s="695">
        <f t="shared" si="202"/>
        <v>21261.439999999999</v>
      </c>
      <c r="BE235" s="695">
        <f t="shared" si="202"/>
        <v>11235.94</v>
      </c>
      <c r="BF235" s="695">
        <f t="shared" si="202"/>
        <v>43454.98</v>
      </c>
      <c r="BG235" s="695">
        <f t="shared" si="202"/>
        <v>50202.13</v>
      </c>
      <c r="BH235" s="695">
        <f t="shared" si="202"/>
        <v>16791.53</v>
      </c>
      <c r="BI235" s="695">
        <f t="shared" si="202"/>
        <v>24735.96</v>
      </c>
      <c r="BJ235" s="695">
        <f t="shared" si="202"/>
        <v>2897.81</v>
      </c>
      <c r="BK235" s="695">
        <f t="shared" si="202"/>
        <v>11310.6</v>
      </c>
      <c r="BL235" s="695">
        <f t="shared" si="202"/>
        <v>39882.07</v>
      </c>
      <c r="BM235" s="695">
        <f t="shared" si="202"/>
        <v>24460.79</v>
      </c>
      <c r="BN235" s="695">
        <f t="shared" ref="BN235:CM235" si="203">BN32</f>
        <v>22702.29</v>
      </c>
      <c r="BO235" s="695">
        <f t="shared" si="203"/>
        <v>43675.14</v>
      </c>
      <c r="BP235" s="695">
        <f t="shared" si="203"/>
        <v>26981.26</v>
      </c>
      <c r="BQ235" s="695">
        <f t="shared" si="203"/>
        <v>40547.06</v>
      </c>
      <c r="BR235" s="695">
        <f t="shared" si="203"/>
        <v>11057.52</v>
      </c>
      <c r="BS235" s="695">
        <f t="shared" si="203"/>
        <v>0</v>
      </c>
      <c r="BT235" s="695">
        <f t="shared" si="203"/>
        <v>21345.119999999999</v>
      </c>
      <c r="BU235" s="695">
        <f t="shared" si="203"/>
        <v>12491.88</v>
      </c>
      <c r="BV235" s="695">
        <f t="shared" si="203"/>
        <v>54922.71</v>
      </c>
      <c r="BW235" s="695">
        <f t="shared" si="203"/>
        <v>31844.91</v>
      </c>
      <c r="BX235" s="695">
        <f t="shared" si="203"/>
        <v>37526.6</v>
      </c>
      <c r="BY235" s="695">
        <f t="shared" si="203"/>
        <v>0</v>
      </c>
      <c r="BZ235" s="695">
        <f t="shared" si="203"/>
        <v>22321.599999999999</v>
      </c>
      <c r="CA235" s="695">
        <f t="shared" si="203"/>
        <v>33204.870000000003</v>
      </c>
      <c r="CB235" s="695">
        <f t="shared" si="203"/>
        <v>17668.98</v>
      </c>
      <c r="CC235" s="695">
        <f t="shared" si="203"/>
        <v>12076.04</v>
      </c>
      <c r="CD235" s="695">
        <f t="shared" si="203"/>
        <v>59071.15</v>
      </c>
      <c r="CE235" s="695">
        <f t="shared" si="203"/>
        <v>14944.8</v>
      </c>
      <c r="CF235" s="695">
        <f t="shared" si="203"/>
        <v>15891.08</v>
      </c>
      <c r="CG235" s="695">
        <f t="shared" si="203"/>
        <v>10838.6</v>
      </c>
      <c r="CH235" s="695">
        <f t="shared" si="203"/>
        <v>56078.19</v>
      </c>
      <c r="CI235" s="695">
        <f t="shared" si="203"/>
        <v>97606.18</v>
      </c>
      <c r="CJ235" s="695">
        <f t="shared" si="203"/>
        <v>23292.49</v>
      </c>
      <c r="CK235" s="695">
        <f t="shared" si="203"/>
        <v>50176.66</v>
      </c>
      <c r="CL235" s="695">
        <f t="shared" si="203"/>
        <v>11215.51</v>
      </c>
      <c r="CM235" s="695">
        <f t="shared" si="203"/>
        <v>22006.59</v>
      </c>
      <c r="CN235" s="695">
        <f t="shared" ref="CN235:DS235" si="204">CN32</f>
        <v>11082.22</v>
      </c>
      <c r="CO235" s="695">
        <f t="shared" si="204"/>
        <v>2728.32</v>
      </c>
      <c r="CP235" s="695">
        <f t="shared" si="204"/>
        <v>37033.519999999997</v>
      </c>
      <c r="CQ235" s="695">
        <f t="shared" si="204"/>
        <v>25202.2</v>
      </c>
      <c r="CR235" s="695">
        <f t="shared" si="204"/>
        <v>12886.44</v>
      </c>
      <c r="CS235" s="695">
        <f t="shared" si="204"/>
        <v>3167.64</v>
      </c>
      <c r="CT235" s="695">
        <f t="shared" si="204"/>
        <v>48290.99</v>
      </c>
      <c r="CU235" s="695">
        <f t="shared" si="204"/>
        <v>10136.32</v>
      </c>
      <c r="CV235" s="695">
        <f t="shared" si="204"/>
        <v>60538.18</v>
      </c>
      <c r="CW235" s="695">
        <f t="shared" si="204"/>
        <v>9623.0499999999993</v>
      </c>
      <c r="CX235" s="695">
        <f t="shared" si="204"/>
        <v>25550.91</v>
      </c>
      <c r="CY235" s="695">
        <f t="shared" si="204"/>
        <v>0</v>
      </c>
      <c r="CZ235" s="695">
        <f t="shared" si="204"/>
        <v>10256.99</v>
      </c>
      <c r="DA235" s="695">
        <f t="shared" si="204"/>
        <v>46188.74</v>
      </c>
      <c r="DB235" s="695">
        <f t="shared" si="204"/>
        <v>8132.5</v>
      </c>
      <c r="DC235" s="695">
        <f t="shared" si="204"/>
        <v>32802.22</v>
      </c>
      <c r="DD235" s="695">
        <f t="shared" si="204"/>
        <v>25604.89</v>
      </c>
      <c r="DE235" s="695">
        <f t="shared" si="204"/>
        <v>12463.11</v>
      </c>
      <c r="DF235" s="695">
        <f t="shared" si="204"/>
        <v>4773</v>
      </c>
      <c r="DG235" s="695">
        <f t="shared" si="204"/>
        <v>4091.52</v>
      </c>
      <c r="DH235" s="695">
        <f t="shared" si="204"/>
        <v>0</v>
      </c>
      <c r="DI235" s="695">
        <f t="shared" si="204"/>
        <v>38498.85</v>
      </c>
      <c r="DJ235" s="695">
        <f t="shared" si="204"/>
        <v>24925.8</v>
      </c>
      <c r="DK235" s="695">
        <f t="shared" si="204"/>
        <v>4462.92</v>
      </c>
      <c r="DL235" s="695">
        <f t="shared" si="204"/>
        <v>18438.759999999998</v>
      </c>
      <c r="DM235" s="695">
        <f t="shared" si="204"/>
        <v>18279.259999999998</v>
      </c>
      <c r="DN235" s="695">
        <f t="shared" si="204"/>
        <v>0</v>
      </c>
      <c r="DO235" s="695">
        <f t="shared" si="204"/>
        <v>0</v>
      </c>
      <c r="DP235" s="695">
        <f t="shared" si="204"/>
        <v>12077.26</v>
      </c>
      <c r="DQ235" s="695">
        <f t="shared" si="204"/>
        <v>1086.3399999999999</v>
      </c>
      <c r="DR235" s="695">
        <f t="shared" si="204"/>
        <v>0</v>
      </c>
      <c r="DS235" s="695">
        <f t="shared" si="204"/>
        <v>18486.2</v>
      </c>
      <c r="DT235" s="695">
        <f t="shared" ref="DT235:EQ235" si="205">DT32</f>
        <v>3961.84</v>
      </c>
      <c r="DU235" s="695">
        <f t="shared" si="205"/>
        <v>2618.23</v>
      </c>
      <c r="DV235" s="695">
        <f t="shared" si="205"/>
        <v>19372.34</v>
      </c>
      <c r="DW235" s="695">
        <f t="shared" si="205"/>
        <v>28575</v>
      </c>
      <c r="DX235" s="695">
        <f t="shared" si="205"/>
        <v>17312.88</v>
      </c>
      <c r="DY235" s="695">
        <f t="shared" si="205"/>
        <v>0</v>
      </c>
      <c r="DZ235" s="695">
        <f t="shared" si="205"/>
        <v>0</v>
      </c>
      <c r="EA235" s="695">
        <f t="shared" si="205"/>
        <v>51880.87</v>
      </c>
      <c r="EB235" s="695">
        <f t="shared" si="205"/>
        <v>0</v>
      </c>
      <c r="EC235" s="695">
        <f t="shared" si="205"/>
        <v>0</v>
      </c>
      <c r="ED235" s="695">
        <f t="shared" si="205"/>
        <v>6129.72</v>
      </c>
      <c r="EE235" s="695">
        <f t="shared" si="205"/>
        <v>0</v>
      </c>
      <c r="EF235" s="695">
        <f t="shared" si="205"/>
        <v>0</v>
      </c>
      <c r="EG235" s="695">
        <f t="shared" si="205"/>
        <v>0</v>
      </c>
      <c r="EH235" s="695">
        <f t="shared" si="205"/>
        <v>0</v>
      </c>
      <c r="EI235" s="695">
        <f t="shared" si="205"/>
        <v>0</v>
      </c>
      <c r="EJ235" s="695">
        <f t="shared" si="205"/>
        <v>0</v>
      </c>
      <c r="EK235" s="695">
        <f t="shared" si="205"/>
        <v>0</v>
      </c>
      <c r="EL235" s="695">
        <f t="shared" si="205"/>
        <v>11265.23</v>
      </c>
      <c r="EM235" s="695">
        <f t="shared" si="205"/>
        <v>3466.68</v>
      </c>
      <c r="EN235" s="695">
        <f t="shared" ref="EN235" si="206">EN32</f>
        <v>0</v>
      </c>
      <c r="EO235" s="695">
        <f t="shared" si="205"/>
        <v>0</v>
      </c>
      <c r="EP235" s="695">
        <f t="shared" si="205"/>
        <v>0</v>
      </c>
      <c r="EQ235" s="695">
        <f t="shared" si="205"/>
        <v>0</v>
      </c>
      <c r="ER235" s="695">
        <f t="shared" ref="ER235:EX235" si="207">ER32</f>
        <v>0</v>
      </c>
      <c r="ES235" s="695">
        <f t="shared" si="207"/>
        <v>0</v>
      </c>
      <c r="ET235" s="695">
        <f t="shared" si="207"/>
        <v>0</v>
      </c>
      <c r="EU235" s="695">
        <f t="shared" si="207"/>
        <v>0</v>
      </c>
      <c r="EV235" s="695">
        <f t="shared" si="207"/>
        <v>91994.27</v>
      </c>
      <c r="EW235" s="695">
        <f t="shared" si="207"/>
        <v>0</v>
      </c>
      <c r="EX235" s="695">
        <f t="shared" si="207"/>
        <v>0</v>
      </c>
      <c r="EY235" s="695">
        <f t="shared" si="18"/>
        <v>0</v>
      </c>
      <c r="EZ235" s="510"/>
    </row>
    <row r="236" spans="1:156" x14ac:dyDescent="0.25">
      <c r="A236">
        <v>29</v>
      </c>
      <c r="B236" s="74" t="str">
        <f t="shared" si="9"/>
        <v>E07</v>
      </c>
      <c r="C236" s="175" t="str">
        <f t="shared" si="10"/>
        <v>OK</v>
      </c>
      <c r="D236" s="695">
        <f t="shared" ref="D236:AI236" si="208">D33</f>
        <v>9299.32</v>
      </c>
      <c r="E236" s="695">
        <f t="shared" si="208"/>
        <v>39.520000000000003</v>
      </c>
      <c r="F236" s="695">
        <f t="shared" si="208"/>
        <v>0</v>
      </c>
      <c r="G236" s="695">
        <f t="shared" si="208"/>
        <v>12.77</v>
      </c>
      <c r="H236" s="695">
        <f t="shared" si="208"/>
        <v>0</v>
      </c>
      <c r="I236" s="695">
        <f t="shared" si="208"/>
        <v>122.79</v>
      </c>
      <c r="J236" s="695">
        <f t="shared" si="208"/>
        <v>5308.82</v>
      </c>
      <c r="K236" s="695">
        <f t="shared" si="208"/>
        <v>42.97</v>
      </c>
      <c r="L236" s="695">
        <f t="shared" si="208"/>
        <v>316</v>
      </c>
      <c r="M236" s="695">
        <f t="shared" si="208"/>
        <v>4309.43</v>
      </c>
      <c r="N236" s="695">
        <f t="shared" si="208"/>
        <v>0</v>
      </c>
      <c r="O236" s="695">
        <f t="shared" si="208"/>
        <v>1085.29</v>
      </c>
      <c r="P236" s="695">
        <f t="shared" si="208"/>
        <v>1459.59</v>
      </c>
      <c r="Q236" s="695">
        <f t="shared" si="208"/>
        <v>0</v>
      </c>
      <c r="R236" s="695">
        <f t="shared" si="208"/>
        <v>4620.1499999999996</v>
      </c>
      <c r="S236" s="695">
        <f t="shared" si="208"/>
        <v>0</v>
      </c>
      <c r="T236" s="695">
        <f t="shared" si="208"/>
        <v>135.06</v>
      </c>
      <c r="U236" s="695">
        <f t="shared" si="208"/>
        <v>1795.61</v>
      </c>
      <c r="V236" s="695">
        <f t="shared" si="208"/>
        <v>0</v>
      </c>
      <c r="W236" s="695">
        <f t="shared" si="208"/>
        <v>13801.05</v>
      </c>
      <c r="X236" s="695">
        <f t="shared" si="208"/>
        <v>129.80000000000001</v>
      </c>
      <c r="Y236" s="695">
        <f t="shared" si="208"/>
        <v>0</v>
      </c>
      <c r="Z236" s="695">
        <f t="shared" si="208"/>
        <v>0</v>
      </c>
      <c r="AA236" s="695">
        <f t="shared" si="208"/>
        <v>185.04</v>
      </c>
      <c r="AB236" s="695">
        <f t="shared" si="208"/>
        <v>24.56</v>
      </c>
      <c r="AC236" s="695">
        <f t="shared" si="208"/>
        <v>0</v>
      </c>
      <c r="AD236" s="695">
        <f t="shared" si="208"/>
        <v>162.88999999999999</v>
      </c>
      <c r="AE236" s="695">
        <f t="shared" si="208"/>
        <v>0</v>
      </c>
      <c r="AF236" s="695">
        <f t="shared" si="208"/>
        <v>0</v>
      </c>
      <c r="AG236" s="695">
        <f t="shared" si="208"/>
        <v>673.33</v>
      </c>
      <c r="AH236" s="695">
        <f t="shared" si="208"/>
        <v>5361.9</v>
      </c>
      <c r="AI236" s="695">
        <f t="shared" si="208"/>
        <v>2850.96</v>
      </c>
      <c r="AJ236" s="695">
        <f t="shared" ref="AJ236:BM236" si="209">AJ33</f>
        <v>142.07</v>
      </c>
      <c r="AK236" s="695">
        <f t="shared" si="209"/>
        <v>0</v>
      </c>
      <c r="AL236" s="695">
        <f t="shared" si="209"/>
        <v>0</v>
      </c>
      <c r="AM236" s="695">
        <f t="shared" si="209"/>
        <v>0</v>
      </c>
      <c r="AN236" s="695">
        <f t="shared" si="209"/>
        <v>3371.63</v>
      </c>
      <c r="AO236" s="695">
        <f t="shared" si="209"/>
        <v>0</v>
      </c>
      <c r="AP236" s="695">
        <f t="shared" si="209"/>
        <v>0</v>
      </c>
      <c r="AQ236" s="695">
        <f t="shared" si="209"/>
        <v>12.76</v>
      </c>
      <c r="AR236" s="695">
        <f t="shared" si="209"/>
        <v>261.91000000000003</v>
      </c>
      <c r="AS236" s="695">
        <f t="shared" si="209"/>
        <v>4785.92</v>
      </c>
      <c r="AT236" s="695">
        <f t="shared" si="209"/>
        <v>901.04</v>
      </c>
      <c r="AU236" s="695">
        <f t="shared" si="209"/>
        <v>0</v>
      </c>
      <c r="AV236" s="695">
        <f t="shared" si="209"/>
        <v>542.08000000000004</v>
      </c>
      <c r="AW236" s="695">
        <f t="shared" si="209"/>
        <v>163.30000000000001</v>
      </c>
      <c r="AX236" s="695">
        <f t="shared" si="209"/>
        <v>5683.38</v>
      </c>
      <c r="AY236" s="695">
        <f t="shared" si="209"/>
        <v>0</v>
      </c>
      <c r="AZ236" s="695">
        <f t="shared" si="209"/>
        <v>0</v>
      </c>
      <c r="BA236" s="695">
        <f t="shared" si="209"/>
        <v>1089.26</v>
      </c>
      <c r="BB236" s="695">
        <f t="shared" si="209"/>
        <v>13540.67</v>
      </c>
      <c r="BC236" s="695">
        <f t="shared" si="209"/>
        <v>176.28</v>
      </c>
      <c r="BD236" s="695">
        <f t="shared" si="209"/>
        <v>0</v>
      </c>
      <c r="BE236" s="695">
        <f t="shared" si="209"/>
        <v>0</v>
      </c>
      <c r="BF236" s="695">
        <f t="shared" si="209"/>
        <v>203.33</v>
      </c>
      <c r="BG236" s="695">
        <f t="shared" si="209"/>
        <v>496.36</v>
      </c>
      <c r="BH236" s="695">
        <f t="shared" si="209"/>
        <v>146.88</v>
      </c>
      <c r="BI236" s="695">
        <f t="shared" si="209"/>
        <v>2836</v>
      </c>
      <c r="BJ236" s="695">
        <f t="shared" si="209"/>
        <v>0</v>
      </c>
      <c r="BK236" s="695">
        <f t="shared" si="209"/>
        <v>0</v>
      </c>
      <c r="BL236" s="695">
        <f t="shared" si="209"/>
        <v>879.41</v>
      </c>
      <c r="BM236" s="695">
        <f t="shared" si="209"/>
        <v>0</v>
      </c>
      <c r="BN236" s="695">
        <f t="shared" ref="BN236:CM236" si="210">BN33</f>
        <v>476.14</v>
      </c>
      <c r="BO236" s="695">
        <f t="shared" si="210"/>
        <v>1192.05</v>
      </c>
      <c r="BP236" s="695">
        <f t="shared" si="210"/>
        <v>342.62</v>
      </c>
      <c r="BQ236" s="695">
        <f t="shared" si="210"/>
        <v>217.72</v>
      </c>
      <c r="BR236" s="695">
        <f t="shared" si="210"/>
        <v>0</v>
      </c>
      <c r="BS236" s="695">
        <f t="shared" si="210"/>
        <v>0</v>
      </c>
      <c r="BT236" s="695">
        <f t="shared" si="210"/>
        <v>0</v>
      </c>
      <c r="BU236" s="695">
        <f t="shared" si="210"/>
        <v>0</v>
      </c>
      <c r="BV236" s="695">
        <f t="shared" si="210"/>
        <v>281.64</v>
      </c>
      <c r="BW236" s="695">
        <f t="shared" si="210"/>
        <v>1122.77</v>
      </c>
      <c r="BX236" s="695">
        <f t="shared" si="210"/>
        <v>2682.46</v>
      </c>
      <c r="BY236" s="695">
        <f t="shared" si="210"/>
        <v>0</v>
      </c>
      <c r="BZ236" s="695">
        <f t="shared" si="210"/>
        <v>72.349999999999994</v>
      </c>
      <c r="CA236" s="695">
        <f t="shared" si="210"/>
        <v>4286</v>
      </c>
      <c r="CB236" s="695">
        <f t="shared" si="210"/>
        <v>174.87</v>
      </c>
      <c r="CC236" s="695">
        <f t="shared" si="210"/>
        <v>0</v>
      </c>
      <c r="CD236" s="695">
        <f t="shared" si="210"/>
        <v>2099.64</v>
      </c>
      <c r="CE236" s="695">
        <f t="shared" si="210"/>
        <v>0</v>
      </c>
      <c r="CF236" s="695">
        <f t="shared" si="210"/>
        <v>4408.82</v>
      </c>
      <c r="CG236" s="695">
        <f t="shared" si="210"/>
        <v>822.52</v>
      </c>
      <c r="CH236" s="695">
        <f t="shared" si="210"/>
        <v>274.58999999999997</v>
      </c>
      <c r="CI236" s="695">
        <f t="shared" si="210"/>
        <v>5075.12</v>
      </c>
      <c r="CJ236" s="695">
        <f t="shared" si="210"/>
        <v>1599.89</v>
      </c>
      <c r="CK236" s="695">
        <f t="shared" si="210"/>
        <v>5100.4799999999996</v>
      </c>
      <c r="CL236" s="695">
        <f t="shared" si="210"/>
        <v>771.7</v>
      </c>
      <c r="CM236" s="695">
        <f t="shared" si="210"/>
        <v>24.12</v>
      </c>
      <c r="CN236" s="695">
        <f t="shared" ref="CN236:DS236" si="211">CN33</f>
        <v>10.52</v>
      </c>
      <c r="CO236" s="695">
        <f t="shared" si="211"/>
        <v>235.16</v>
      </c>
      <c r="CP236" s="695">
        <f t="shared" si="211"/>
        <v>4335.2299999999996</v>
      </c>
      <c r="CQ236" s="695">
        <f t="shared" si="211"/>
        <v>8006.2</v>
      </c>
      <c r="CR236" s="695">
        <f t="shared" si="211"/>
        <v>153.47</v>
      </c>
      <c r="CS236" s="695">
        <f t="shared" si="211"/>
        <v>0</v>
      </c>
      <c r="CT236" s="695">
        <f t="shared" si="211"/>
        <v>2489.75</v>
      </c>
      <c r="CU236" s="695">
        <f t="shared" si="211"/>
        <v>54.52</v>
      </c>
      <c r="CV236" s="695">
        <f t="shared" si="211"/>
        <v>4467.7700000000004</v>
      </c>
      <c r="CW236" s="695">
        <f t="shared" si="211"/>
        <v>0</v>
      </c>
      <c r="CX236" s="695">
        <f t="shared" si="211"/>
        <v>61.39</v>
      </c>
      <c r="CY236" s="695">
        <f t="shared" si="211"/>
        <v>0</v>
      </c>
      <c r="CZ236" s="695">
        <f t="shared" si="211"/>
        <v>0</v>
      </c>
      <c r="DA236" s="695">
        <f t="shared" si="211"/>
        <v>1136.6600000000001</v>
      </c>
      <c r="DB236" s="695">
        <f t="shared" si="211"/>
        <v>0</v>
      </c>
      <c r="DC236" s="695">
        <f t="shared" si="211"/>
        <v>123.47</v>
      </c>
      <c r="DD236" s="695">
        <f t="shared" si="211"/>
        <v>221.04</v>
      </c>
      <c r="DE236" s="695">
        <f t="shared" si="211"/>
        <v>92.1</v>
      </c>
      <c r="DF236" s="695">
        <f t="shared" si="211"/>
        <v>0</v>
      </c>
      <c r="DG236" s="695">
        <f t="shared" si="211"/>
        <v>0</v>
      </c>
      <c r="DH236" s="695">
        <f t="shared" si="211"/>
        <v>0</v>
      </c>
      <c r="DI236" s="695">
        <f t="shared" si="211"/>
        <v>5756.04</v>
      </c>
      <c r="DJ236" s="695">
        <f t="shared" si="211"/>
        <v>1098.9000000000001</v>
      </c>
      <c r="DK236" s="695">
        <f t="shared" si="211"/>
        <v>0</v>
      </c>
      <c r="DL236" s="695">
        <f t="shared" si="211"/>
        <v>3.21</v>
      </c>
      <c r="DM236" s="695">
        <f t="shared" si="211"/>
        <v>453.34</v>
      </c>
      <c r="DN236" s="695">
        <f t="shared" si="211"/>
        <v>0</v>
      </c>
      <c r="DO236" s="695">
        <f t="shared" si="211"/>
        <v>0</v>
      </c>
      <c r="DP236" s="695">
        <f t="shared" si="211"/>
        <v>108.19</v>
      </c>
      <c r="DQ236" s="695">
        <f t="shared" si="211"/>
        <v>131.12</v>
      </c>
      <c r="DR236" s="695">
        <f t="shared" si="211"/>
        <v>0</v>
      </c>
      <c r="DS236" s="695">
        <f t="shared" si="211"/>
        <v>760.5</v>
      </c>
      <c r="DT236" s="695">
        <f t="shared" ref="DT236:EQ236" si="212">DT33</f>
        <v>0</v>
      </c>
      <c r="DU236" s="695">
        <f t="shared" si="212"/>
        <v>0</v>
      </c>
      <c r="DV236" s="695">
        <f t="shared" si="212"/>
        <v>411.1</v>
      </c>
      <c r="DW236" s="695">
        <f t="shared" si="212"/>
        <v>3450.26</v>
      </c>
      <c r="DX236" s="695">
        <f t="shared" si="212"/>
        <v>0</v>
      </c>
      <c r="DY236" s="695">
        <f t="shared" si="212"/>
        <v>0</v>
      </c>
      <c r="DZ236" s="695">
        <f t="shared" si="212"/>
        <v>0</v>
      </c>
      <c r="EA236" s="695">
        <f t="shared" si="212"/>
        <v>5668.14</v>
      </c>
      <c r="EB236" s="695">
        <f t="shared" si="212"/>
        <v>0</v>
      </c>
      <c r="EC236" s="695">
        <f t="shared" si="212"/>
        <v>0</v>
      </c>
      <c r="ED236" s="695">
        <f t="shared" si="212"/>
        <v>0</v>
      </c>
      <c r="EE236" s="695">
        <f t="shared" si="212"/>
        <v>0</v>
      </c>
      <c r="EF236" s="695">
        <f t="shared" si="212"/>
        <v>0</v>
      </c>
      <c r="EG236" s="695">
        <f t="shared" si="212"/>
        <v>0</v>
      </c>
      <c r="EH236" s="695">
        <f t="shared" si="212"/>
        <v>0</v>
      </c>
      <c r="EI236" s="695">
        <f t="shared" si="212"/>
        <v>0</v>
      </c>
      <c r="EJ236" s="695">
        <f t="shared" si="212"/>
        <v>0</v>
      </c>
      <c r="EK236" s="695">
        <f t="shared" si="212"/>
        <v>0</v>
      </c>
      <c r="EL236" s="695">
        <f t="shared" si="212"/>
        <v>0</v>
      </c>
      <c r="EM236" s="695">
        <f t="shared" si="212"/>
        <v>0</v>
      </c>
      <c r="EN236" s="695">
        <f t="shared" ref="EN236" si="213">EN33</f>
        <v>0</v>
      </c>
      <c r="EO236" s="695">
        <f t="shared" si="212"/>
        <v>0</v>
      </c>
      <c r="EP236" s="695">
        <f t="shared" si="212"/>
        <v>0</v>
      </c>
      <c r="EQ236" s="695">
        <f t="shared" si="212"/>
        <v>0</v>
      </c>
      <c r="ER236" s="695">
        <f t="shared" ref="ER236:EX236" si="214">ER33</f>
        <v>0</v>
      </c>
      <c r="ES236" s="695">
        <f t="shared" si="214"/>
        <v>0</v>
      </c>
      <c r="ET236" s="695">
        <f t="shared" si="214"/>
        <v>0</v>
      </c>
      <c r="EU236" s="695">
        <f t="shared" si="214"/>
        <v>0</v>
      </c>
      <c r="EV236" s="695">
        <f t="shared" si="214"/>
        <v>2672.08</v>
      </c>
      <c r="EW236" s="695">
        <f t="shared" si="214"/>
        <v>0</v>
      </c>
      <c r="EX236" s="695">
        <f t="shared" si="214"/>
        <v>0</v>
      </c>
      <c r="EY236" s="695">
        <f t="shared" si="18"/>
        <v>0</v>
      </c>
      <c r="EZ236" s="510"/>
    </row>
    <row r="237" spans="1:156" x14ac:dyDescent="0.25">
      <c r="A237">
        <v>30</v>
      </c>
      <c r="B237" s="74" t="str">
        <f t="shared" si="9"/>
        <v>E07</v>
      </c>
      <c r="C237" s="175" t="str">
        <f t="shared" si="10"/>
        <v>OK</v>
      </c>
      <c r="D237" s="695">
        <f t="shared" ref="D237:AI237" si="215">D34</f>
        <v>1051.92</v>
      </c>
      <c r="E237" s="695">
        <f t="shared" si="215"/>
        <v>0</v>
      </c>
      <c r="F237" s="695">
        <f t="shared" si="215"/>
        <v>22.62</v>
      </c>
      <c r="G237" s="695">
        <f t="shared" si="215"/>
        <v>64.33</v>
      </c>
      <c r="H237" s="695">
        <f t="shared" si="215"/>
        <v>0</v>
      </c>
      <c r="I237" s="695">
        <f t="shared" si="215"/>
        <v>341.68</v>
      </c>
      <c r="J237" s="695">
        <f t="shared" si="215"/>
        <v>722.23</v>
      </c>
      <c r="K237" s="695">
        <f t="shared" si="215"/>
        <v>0</v>
      </c>
      <c r="L237" s="695">
        <f t="shared" si="215"/>
        <v>400.81</v>
      </c>
      <c r="M237" s="695">
        <f t="shared" si="215"/>
        <v>153.24</v>
      </c>
      <c r="N237" s="695">
        <f t="shared" si="215"/>
        <v>744.83</v>
      </c>
      <c r="O237" s="695">
        <f t="shared" si="215"/>
        <v>1082.6199999999999</v>
      </c>
      <c r="P237" s="695">
        <f t="shared" si="215"/>
        <v>489.51</v>
      </c>
      <c r="Q237" s="695">
        <f t="shared" si="215"/>
        <v>247.97</v>
      </c>
      <c r="R237" s="695">
        <f t="shared" si="215"/>
        <v>1004.83</v>
      </c>
      <c r="S237" s="695">
        <f t="shared" si="215"/>
        <v>199.09</v>
      </c>
      <c r="T237" s="695">
        <f t="shared" si="215"/>
        <v>2.8</v>
      </c>
      <c r="U237" s="695">
        <f t="shared" si="215"/>
        <v>410.59</v>
      </c>
      <c r="V237" s="695">
        <f t="shared" si="215"/>
        <v>148.91999999999999</v>
      </c>
      <c r="W237" s="695">
        <f t="shared" si="215"/>
        <v>1034.2</v>
      </c>
      <c r="X237" s="695">
        <f t="shared" si="215"/>
        <v>0</v>
      </c>
      <c r="Y237" s="695">
        <f t="shared" si="215"/>
        <v>839.96</v>
      </c>
      <c r="Z237" s="695">
        <f t="shared" si="215"/>
        <v>0</v>
      </c>
      <c r="AA237" s="695">
        <f t="shared" si="215"/>
        <v>198.74</v>
      </c>
      <c r="AB237" s="695">
        <f t="shared" si="215"/>
        <v>535.57000000000005</v>
      </c>
      <c r="AC237" s="695">
        <f t="shared" si="215"/>
        <v>596.84</v>
      </c>
      <c r="AD237" s="695">
        <f t="shared" si="215"/>
        <v>228</v>
      </c>
      <c r="AE237" s="695">
        <f t="shared" si="215"/>
        <v>0</v>
      </c>
      <c r="AF237" s="695">
        <f t="shared" si="215"/>
        <v>0</v>
      </c>
      <c r="AG237" s="695">
        <f t="shared" si="215"/>
        <v>2693.84</v>
      </c>
      <c r="AH237" s="695">
        <f t="shared" si="215"/>
        <v>1238.28</v>
      </c>
      <c r="AI237" s="695">
        <f t="shared" si="215"/>
        <v>189.54</v>
      </c>
      <c r="AJ237" s="695">
        <f t="shared" ref="AJ237:BM237" si="216">AJ34</f>
        <v>0.51</v>
      </c>
      <c r="AK237" s="695">
        <f t="shared" si="216"/>
        <v>0</v>
      </c>
      <c r="AL237" s="695">
        <f t="shared" si="216"/>
        <v>107.71</v>
      </c>
      <c r="AM237" s="695">
        <f t="shared" si="216"/>
        <v>1752.83</v>
      </c>
      <c r="AN237" s="695">
        <f t="shared" si="216"/>
        <v>2035.76</v>
      </c>
      <c r="AO237" s="695">
        <f t="shared" si="216"/>
        <v>0</v>
      </c>
      <c r="AP237" s="695">
        <f t="shared" si="216"/>
        <v>0</v>
      </c>
      <c r="AQ237" s="695">
        <f t="shared" si="216"/>
        <v>922.79</v>
      </c>
      <c r="AR237" s="695">
        <f t="shared" si="216"/>
        <v>1160.4000000000001</v>
      </c>
      <c r="AS237" s="695">
        <f t="shared" si="216"/>
        <v>2176.1799999999998</v>
      </c>
      <c r="AT237" s="695">
        <f t="shared" si="216"/>
        <v>1890.51</v>
      </c>
      <c r="AU237" s="695">
        <f t="shared" si="216"/>
        <v>0</v>
      </c>
      <c r="AV237" s="695">
        <f t="shared" si="216"/>
        <v>1074.48</v>
      </c>
      <c r="AW237" s="695">
        <f t="shared" si="216"/>
        <v>0</v>
      </c>
      <c r="AX237" s="695">
        <f t="shared" si="216"/>
        <v>1923.41</v>
      </c>
      <c r="AY237" s="695">
        <f t="shared" si="216"/>
        <v>0</v>
      </c>
      <c r="AZ237" s="695">
        <f t="shared" si="216"/>
        <v>8.49</v>
      </c>
      <c r="BA237" s="695">
        <f t="shared" si="216"/>
        <v>3.42</v>
      </c>
      <c r="BB237" s="695">
        <f t="shared" si="216"/>
        <v>1177.3</v>
      </c>
      <c r="BC237" s="695">
        <f t="shared" si="216"/>
        <v>867.3</v>
      </c>
      <c r="BD237" s="695">
        <f t="shared" si="216"/>
        <v>0</v>
      </c>
      <c r="BE237" s="695">
        <f t="shared" si="216"/>
        <v>0</v>
      </c>
      <c r="BF237" s="695">
        <f t="shared" si="216"/>
        <v>2302.6999999999998</v>
      </c>
      <c r="BG237" s="695">
        <f t="shared" si="216"/>
        <v>1396.7</v>
      </c>
      <c r="BH237" s="695">
        <f t="shared" si="216"/>
        <v>95.33</v>
      </c>
      <c r="BI237" s="695">
        <f t="shared" si="216"/>
        <v>938.87</v>
      </c>
      <c r="BJ237" s="695">
        <f t="shared" si="216"/>
        <v>269.05</v>
      </c>
      <c r="BK237" s="695">
        <f t="shared" si="216"/>
        <v>1070.1099999999999</v>
      </c>
      <c r="BL237" s="695">
        <f t="shared" si="216"/>
        <v>931.83</v>
      </c>
      <c r="BM237" s="695">
        <f t="shared" si="216"/>
        <v>2027.61</v>
      </c>
      <c r="BN237" s="695">
        <f t="shared" ref="BN237:CM237" si="217">BN34</f>
        <v>723.05</v>
      </c>
      <c r="BO237" s="695">
        <f t="shared" si="217"/>
        <v>588.66999999999996</v>
      </c>
      <c r="BP237" s="695">
        <f t="shared" si="217"/>
        <v>10.02</v>
      </c>
      <c r="BQ237" s="695">
        <f t="shared" si="217"/>
        <v>577.84</v>
      </c>
      <c r="BR237" s="695">
        <f t="shared" si="217"/>
        <v>475.8</v>
      </c>
      <c r="BS237" s="695">
        <f t="shared" si="217"/>
        <v>0</v>
      </c>
      <c r="BT237" s="695">
        <f t="shared" si="217"/>
        <v>494.93</v>
      </c>
      <c r="BU237" s="695">
        <f t="shared" si="217"/>
        <v>0.6</v>
      </c>
      <c r="BV237" s="695">
        <f t="shared" si="217"/>
        <v>3165.91</v>
      </c>
      <c r="BW237" s="695">
        <f t="shared" si="217"/>
        <v>1017.08</v>
      </c>
      <c r="BX237" s="695">
        <f t="shared" si="217"/>
        <v>1912.32</v>
      </c>
      <c r="BY237" s="695">
        <f t="shared" si="217"/>
        <v>0</v>
      </c>
      <c r="BZ237" s="695">
        <f t="shared" si="217"/>
        <v>122.39</v>
      </c>
      <c r="CA237" s="695">
        <f t="shared" si="217"/>
        <v>259.57</v>
      </c>
      <c r="CB237" s="695">
        <f t="shared" si="217"/>
        <v>135.69999999999999</v>
      </c>
      <c r="CC237" s="695">
        <f t="shared" si="217"/>
        <v>179.23</v>
      </c>
      <c r="CD237" s="695">
        <f t="shared" si="217"/>
        <v>1149.04</v>
      </c>
      <c r="CE237" s="695">
        <f t="shared" si="217"/>
        <v>658.57</v>
      </c>
      <c r="CF237" s="695">
        <f t="shared" si="217"/>
        <v>98.97</v>
      </c>
      <c r="CG237" s="695">
        <f t="shared" si="217"/>
        <v>886.34</v>
      </c>
      <c r="CH237" s="695">
        <f t="shared" si="217"/>
        <v>376.66</v>
      </c>
      <c r="CI237" s="695">
        <f t="shared" si="217"/>
        <v>1009.04</v>
      </c>
      <c r="CJ237" s="695">
        <f t="shared" si="217"/>
        <v>33.6</v>
      </c>
      <c r="CK237" s="695">
        <f t="shared" si="217"/>
        <v>1446.35</v>
      </c>
      <c r="CL237" s="695">
        <f t="shared" si="217"/>
        <v>474.38</v>
      </c>
      <c r="CM237" s="695">
        <f t="shared" si="217"/>
        <v>155.94</v>
      </c>
      <c r="CN237" s="695">
        <f t="shared" ref="CN237:DS237" si="218">CN34</f>
        <v>0</v>
      </c>
      <c r="CO237" s="695">
        <f t="shared" si="218"/>
        <v>0</v>
      </c>
      <c r="CP237" s="695">
        <f t="shared" si="218"/>
        <v>143.44999999999999</v>
      </c>
      <c r="CQ237" s="695">
        <f t="shared" si="218"/>
        <v>1747.31</v>
      </c>
      <c r="CR237" s="695">
        <f t="shared" si="218"/>
        <v>0</v>
      </c>
      <c r="CS237" s="695">
        <f t="shared" si="218"/>
        <v>458.08</v>
      </c>
      <c r="CT237" s="695">
        <f t="shared" si="218"/>
        <v>945.75</v>
      </c>
      <c r="CU237" s="695">
        <f t="shared" si="218"/>
        <v>7.58</v>
      </c>
      <c r="CV237" s="695">
        <f t="shared" si="218"/>
        <v>2525.0700000000002</v>
      </c>
      <c r="CW237" s="695">
        <f t="shared" si="218"/>
        <v>493.08</v>
      </c>
      <c r="CX237" s="695">
        <f t="shared" si="218"/>
        <v>0</v>
      </c>
      <c r="CY237" s="695">
        <f t="shared" si="218"/>
        <v>0</v>
      </c>
      <c r="CZ237" s="695">
        <f t="shared" si="218"/>
        <v>0</v>
      </c>
      <c r="DA237" s="695">
        <f t="shared" si="218"/>
        <v>1947.6</v>
      </c>
      <c r="DB237" s="695">
        <f t="shared" si="218"/>
        <v>0</v>
      </c>
      <c r="DC237" s="695">
        <f t="shared" si="218"/>
        <v>947.46</v>
      </c>
      <c r="DD237" s="695">
        <f t="shared" si="218"/>
        <v>1200.32</v>
      </c>
      <c r="DE237" s="695">
        <f t="shared" si="218"/>
        <v>0</v>
      </c>
      <c r="DF237" s="695">
        <f t="shared" si="218"/>
        <v>206.25</v>
      </c>
      <c r="DG237" s="695">
        <f t="shared" si="218"/>
        <v>0</v>
      </c>
      <c r="DH237" s="695">
        <f t="shared" si="218"/>
        <v>0</v>
      </c>
      <c r="DI237" s="695">
        <f t="shared" si="218"/>
        <v>470.55</v>
      </c>
      <c r="DJ237" s="695">
        <f t="shared" si="218"/>
        <v>366.23</v>
      </c>
      <c r="DK237" s="695">
        <f t="shared" si="218"/>
        <v>67.8</v>
      </c>
      <c r="DL237" s="695">
        <f t="shared" si="218"/>
        <v>1345.48</v>
      </c>
      <c r="DM237" s="695">
        <f t="shared" si="218"/>
        <v>388.76</v>
      </c>
      <c r="DN237" s="695">
        <f t="shared" si="218"/>
        <v>0</v>
      </c>
      <c r="DO237" s="695">
        <f t="shared" si="218"/>
        <v>0</v>
      </c>
      <c r="DP237" s="695">
        <f t="shared" si="218"/>
        <v>294.06</v>
      </c>
      <c r="DQ237" s="695">
        <f t="shared" si="218"/>
        <v>168.01</v>
      </c>
      <c r="DR237" s="695">
        <f t="shared" si="218"/>
        <v>0</v>
      </c>
      <c r="DS237" s="695">
        <f t="shared" si="218"/>
        <v>1460.44</v>
      </c>
      <c r="DT237" s="695">
        <f t="shared" ref="DT237:EQ237" si="219">DT34</f>
        <v>0</v>
      </c>
      <c r="DU237" s="695">
        <f t="shared" si="219"/>
        <v>209.11</v>
      </c>
      <c r="DV237" s="695">
        <f t="shared" si="219"/>
        <v>667.01</v>
      </c>
      <c r="DW237" s="695">
        <f t="shared" si="219"/>
        <v>4621.47</v>
      </c>
      <c r="DX237" s="695">
        <f t="shared" si="219"/>
        <v>2064.91</v>
      </c>
      <c r="DY237" s="695">
        <f t="shared" si="219"/>
        <v>0</v>
      </c>
      <c r="DZ237" s="695">
        <f t="shared" si="219"/>
        <v>0</v>
      </c>
      <c r="EA237" s="695">
        <f t="shared" si="219"/>
        <v>8267.2999999999993</v>
      </c>
      <c r="EB237" s="695">
        <f t="shared" si="219"/>
        <v>0</v>
      </c>
      <c r="EC237" s="695">
        <f t="shared" si="219"/>
        <v>0</v>
      </c>
      <c r="ED237" s="695">
        <f t="shared" si="219"/>
        <v>12.36</v>
      </c>
      <c r="EE237" s="695">
        <f t="shared" si="219"/>
        <v>0</v>
      </c>
      <c r="EF237" s="695">
        <f t="shared" si="219"/>
        <v>0</v>
      </c>
      <c r="EG237" s="695">
        <f t="shared" si="219"/>
        <v>0</v>
      </c>
      <c r="EH237" s="695">
        <f t="shared" si="219"/>
        <v>0</v>
      </c>
      <c r="EI237" s="695">
        <f t="shared" si="219"/>
        <v>0</v>
      </c>
      <c r="EJ237" s="695">
        <f t="shared" si="219"/>
        <v>0</v>
      </c>
      <c r="EK237" s="695">
        <f t="shared" si="219"/>
        <v>0</v>
      </c>
      <c r="EL237" s="695">
        <f t="shared" si="219"/>
        <v>0</v>
      </c>
      <c r="EM237" s="695">
        <f t="shared" si="219"/>
        <v>0</v>
      </c>
      <c r="EN237" s="695">
        <f t="shared" ref="EN237" si="220">EN34</f>
        <v>0</v>
      </c>
      <c r="EO237" s="695">
        <f t="shared" si="219"/>
        <v>0</v>
      </c>
      <c r="EP237" s="695">
        <f t="shared" si="219"/>
        <v>0</v>
      </c>
      <c r="EQ237" s="695">
        <f t="shared" si="219"/>
        <v>0</v>
      </c>
      <c r="ER237" s="695">
        <f t="shared" ref="ER237:EX237" si="221">ER34</f>
        <v>0</v>
      </c>
      <c r="ES237" s="695">
        <f t="shared" si="221"/>
        <v>0</v>
      </c>
      <c r="ET237" s="695">
        <f t="shared" si="221"/>
        <v>0</v>
      </c>
      <c r="EU237" s="695">
        <f t="shared" si="221"/>
        <v>0</v>
      </c>
      <c r="EV237" s="695">
        <f t="shared" si="221"/>
        <v>1828.73</v>
      </c>
      <c r="EW237" s="695">
        <f t="shared" si="221"/>
        <v>0</v>
      </c>
      <c r="EX237" s="695">
        <f t="shared" si="221"/>
        <v>0</v>
      </c>
      <c r="EY237" s="695">
        <f t="shared" si="18"/>
        <v>0</v>
      </c>
      <c r="EZ237" s="510"/>
    </row>
    <row r="238" spans="1:156" x14ac:dyDescent="0.25">
      <c r="A238">
        <v>31</v>
      </c>
      <c r="B238" s="74" t="str">
        <f t="shared" si="9"/>
        <v>E07</v>
      </c>
      <c r="C238" s="175" t="str">
        <f t="shared" si="10"/>
        <v>OK</v>
      </c>
      <c r="D238" s="695">
        <f t="shared" ref="D238:AI238" si="222">D35</f>
        <v>4084.14</v>
      </c>
      <c r="E238" s="695">
        <f t="shared" si="222"/>
        <v>1015.54</v>
      </c>
      <c r="F238" s="695">
        <f t="shared" si="222"/>
        <v>978.74</v>
      </c>
      <c r="G238" s="695">
        <f t="shared" si="222"/>
        <v>1515.72</v>
      </c>
      <c r="H238" s="695">
        <f t="shared" si="222"/>
        <v>0</v>
      </c>
      <c r="I238" s="695">
        <f t="shared" si="222"/>
        <v>4672.68</v>
      </c>
      <c r="J238" s="695">
        <f t="shared" si="222"/>
        <v>4665.12</v>
      </c>
      <c r="K238" s="695">
        <f t="shared" si="222"/>
        <v>2278.62</v>
      </c>
      <c r="L238" s="695">
        <f t="shared" si="222"/>
        <v>2672.71</v>
      </c>
      <c r="M238" s="695">
        <f t="shared" si="222"/>
        <v>6893.34</v>
      </c>
      <c r="N238" s="695">
        <f t="shared" si="222"/>
        <v>877.5</v>
      </c>
      <c r="O238" s="695">
        <f t="shared" si="222"/>
        <v>11461.64</v>
      </c>
      <c r="P238" s="695">
        <f t="shared" si="222"/>
        <v>1426.76</v>
      </c>
      <c r="Q238" s="695">
        <f t="shared" si="222"/>
        <v>266.2</v>
      </c>
      <c r="R238" s="695">
        <f t="shared" si="222"/>
        <v>7299.71</v>
      </c>
      <c r="S238" s="695">
        <f t="shared" si="222"/>
        <v>324.88</v>
      </c>
      <c r="T238" s="695">
        <f t="shared" si="222"/>
        <v>0</v>
      </c>
      <c r="U238" s="695">
        <f t="shared" si="222"/>
        <v>4364.93</v>
      </c>
      <c r="V238" s="695">
        <f t="shared" si="222"/>
        <v>118.3</v>
      </c>
      <c r="W238" s="695">
        <f t="shared" si="222"/>
        <v>7925.29</v>
      </c>
      <c r="X238" s="695">
        <f t="shared" si="222"/>
        <v>2606.1</v>
      </c>
      <c r="Y238" s="695">
        <f t="shared" si="222"/>
        <v>4637.67</v>
      </c>
      <c r="Z238" s="695">
        <f t="shared" si="222"/>
        <v>0</v>
      </c>
      <c r="AA238" s="695">
        <f t="shared" si="222"/>
        <v>4795.38</v>
      </c>
      <c r="AB238" s="695">
        <f t="shared" si="222"/>
        <v>3374.17</v>
      </c>
      <c r="AC238" s="695">
        <f t="shared" si="222"/>
        <v>1245.1500000000001</v>
      </c>
      <c r="AD238" s="695">
        <f t="shared" si="222"/>
        <v>2578.88</v>
      </c>
      <c r="AE238" s="695">
        <f t="shared" si="222"/>
        <v>0</v>
      </c>
      <c r="AF238" s="695">
        <f t="shared" si="222"/>
        <v>690.45</v>
      </c>
      <c r="AG238" s="695">
        <f t="shared" si="222"/>
        <v>4285.32</v>
      </c>
      <c r="AH238" s="695">
        <f t="shared" si="222"/>
        <v>8150.45</v>
      </c>
      <c r="AI238" s="695">
        <f t="shared" si="222"/>
        <v>6248.56</v>
      </c>
      <c r="AJ238" s="695">
        <f t="shared" ref="AJ238:BM238" si="223">AJ35</f>
        <v>0</v>
      </c>
      <c r="AK238" s="695">
        <f t="shared" si="223"/>
        <v>0</v>
      </c>
      <c r="AL238" s="695">
        <f t="shared" si="223"/>
        <v>550.04</v>
      </c>
      <c r="AM238" s="695">
        <f t="shared" si="223"/>
        <v>8501.1</v>
      </c>
      <c r="AN238" s="695">
        <f t="shared" si="223"/>
        <v>6853.75</v>
      </c>
      <c r="AO238" s="695">
        <f t="shared" si="223"/>
        <v>39.51</v>
      </c>
      <c r="AP238" s="695">
        <f t="shared" si="223"/>
        <v>798.88</v>
      </c>
      <c r="AQ238" s="695">
        <f t="shared" si="223"/>
        <v>12721.88</v>
      </c>
      <c r="AR238" s="695">
        <f t="shared" si="223"/>
        <v>1673.31</v>
      </c>
      <c r="AS238" s="695">
        <f t="shared" si="223"/>
        <v>10361.65</v>
      </c>
      <c r="AT238" s="695">
        <f t="shared" si="223"/>
        <v>5699.78</v>
      </c>
      <c r="AU238" s="695">
        <f t="shared" si="223"/>
        <v>0</v>
      </c>
      <c r="AV238" s="695">
        <f t="shared" si="223"/>
        <v>3026.08</v>
      </c>
      <c r="AW238" s="695">
        <f t="shared" si="223"/>
        <v>2430.23</v>
      </c>
      <c r="AX238" s="695">
        <f t="shared" si="223"/>
        <v>7547.06</v>
      </c>
      <c r="AY238" s="695">
        <f t="shared" si="223"/>
        <v>4168.83</v>
      </c>
      <c r="AZ238" s="695">
        <f t="shared" si="223"/>
        <v>1712.89</v>
      </c>
      <c r="BA238" s="695">
        <f t="shared" si="223"/>
        <v>6232.36</v>
      </c>
      <c r="BB238" s="695">
        <f t="shared" si="223"/>
        <v>7475.12</v>
      </c>
      <c r="BC238" s="695">
        <f t="shared" si="223"/>
        <v>1934.43</v>
      </c>
      <c r="BD238" s="695">
        <f t="shared" si="223"/>
        <v>3593.01</v>
      </c>
      <c r="BE238" s="695">
        <f t="shared" si="223"/>
        <v>1898.91</v>
      </c>
      <c r="BF238" s="695">
        <f t="shared" si="223"/>
        <v>4934.67</v>
      </c>
      <c r="BG238" s="695">
        <f t="shared" si="223"/>
        <v>8207.9599999999991</v>
      </c>
      <c r="BH238" s="695">
        <f t="shared" si="223"/>
        <v>2158.52</v>
      </c>
      <c r="BI238" s="695">
        <f t="shared" si="223"/>
        <v>1343.71</v>
      </c>
      <c r="BJ238" s="695">
        <f t="shared" si="223"/>
        <v>489.72</v>
      </c>
      <c r="BK238" s="695">
        <f t="shared" si="223"/>
        <v>972.98</v>
      </c>
      <c r="BL238" s="695">
        <f t="shared" si="223"/>
        <v>1628.91</v>
      </c>
      <c r="BM238" s="695">
        <f t="shared" si="223"/>
        <v>2493.0700000000002</v>
      </c>
      <c r="BN238" s="695">
        <f t="shared" ref="BN238:CM238" si="224">BN35</f>
        <v>3213.1</v>
      </c>
      <c r="BO238" s="695">
        <f t="shared" si="224"/>
        <v>7613.9</v>
      </c>
      <c r="BP238" s="695">
        <f t="shared" si="224"/>
        <v>4111.51</v>
      </c>
      <c r="BQ238" s="695">
        <f t="shared" si="224"/>
        <v>6889.29</v>
      </c>
      <c r="BR238" s="695">
        <f t="shared" si="224"/>
        <v>1868.72</v>
      </c>
      <c r="BS238" s="695">
        <f t="shared" si="224"/>
        <v>0</v>
      </c>
      <c r="BT238" s="695">
        <f t="shared" si="224"/>
        <v>3607.24</v>
      </c>
      <c r="BU238" s="695">
        <f t="shared" si="224"/>
        <v>938.54</v>
      </c>
      <c r="BV238" s="695">
        <f t="shared" si="224"/>
        <v>6706</v>
      </c>
      <c r="BW238" s="695">
        <f t="shared" si="224"/>
        <v>2995.49</v>
      </c>
      <c r="BX238" s="695">
        <f t="shared" si="224"/>
        <v>4267.41</v>
      </c>
      <c r="BY238" s="695">
        <f t="shared" si="224"/>
        <v>0</v>
      </c>
      <c r="BZ238" s="695">
        <f t="shared" si="224"/>
        <v>2450.42</v>
      </c>
      <c r="CA238" s="695">
        <f t="shared" si="224"/>
        <v>5523.75</v>
      </c>
      <c r="CB238" s="695">
        <f t="shared" si="224"/>
        <v>1976.9</v>
      </c>
      <c r="CC238" s="695">
        <f t="shared" si="224"/>
        <v>988.55</v>
      </c>
      <c r="CD238" s="695">
        <f t="shared" si="224"/>
        <v>7803.93</v>
      </c>
      <c r="CE238" s="695">
        <f t="shared" si="224"/>
        <v>1647.61</v>
      </c>
      <c r="CF238" s="695">
        <f t="shared" si="224"/>
        <v>1805.14</v>
      </c>
      <c r="CG238" s="695">
        <f t="shared" si="224"/>
        <v>1083.71</v>
      </c>
      <c r="CH238" s="695">
        <f t="shared" si="224"/>
        <v>5562.34</v>
      </c>
      <c r="CI238" s="695">
        <f t="shared" si="224"/>
        <v>16018.09</v>
      </c>
      <c r="CJ238" s="695">
        <f t="shared" si="224"/>
        <v>4206.88</v>
      </c>
      <c r="CK238" s="695">
        <f t="shared" si="224"/>
        <v>8683.5300000000007</v>
      </c>
      <c r="CL238" s="695">
        <f t="shared" si="224"/>
        <v>2025.86</v>
      </c>
      <c r="CM238" s="695">
        <f t="shared" si="224"/>
        <v>1690.51</v>
      </c>
      <c r="CN238" s="695">
        <f t="shared" ref="CN238:DS238" si="225">CN35</f>
        <v>930.74</v>
      </c>
      <c r="CO238" s="695">
        <f t="shared" si="225"/>
        <v>500.84</v>
      </c>
      <c r="CP238" s="695">
        <f t="shared" si="225"/>
        <v>6991.45</v>
      </c>
      <c r="CQ238" s="695">
        <f t="shared" si="225"/>
        <v>4145.51</v>
      </c>
      <c r="CR238" s="695">
        <f t="shared" si="225"/>
        <v>2203.7199999999998</v>
      </c>
      <c r="CS238" s="695">
        <f t="shared" si="225"/>
        <v>535.36</v>
      </c>
      <c r="CT238" s="695">
        <f t="shared" si="225"/>
        <v>8693.2000000000007</v>
      </c>
      <c r="CU238" s="695">
        <f t="shared" si="225"/>
        <v>887.89</v>
      </c>
      <c r="CV238" s="695">
        <f t="shared" si="225"/>
        <v>7748.62</v>
      </c>
      <c r="CW238" s="695">
        <f t="shared" si="225"/>
        <v>576.26</v>
      </c>
      <c r="CX238" s="695">
        <f t="shared" si="225"/>
        <v>2058.65</v>
      </c>
      <c r="CY238" s="695">
        <f t="shared" si="225"/>
        <v>0</v>
      </c>
      <c r="CZ238" s="695">
        <f t="shared" si="225"/>
        <v>0</v>
      </c>
      <c r="DA238" s="695">
        <f t="shared" si="225"/>
        <v>7439.27</v>
      </c>
      <c r="DB238" s="695">
        <f t="shared" si="225"/>
        <v>0</v>
      </c>
      <c r="DC238" s="695">
        <f t="shared" si="225"/>
        <v>5564.54</v>
      </c>
      <c r="DD238" s="695">
        <f t="shared" si="225"/>
        <v>4364.58</v>
      </c>
      <c r="DE238" s="695">
        <f t="shared" si="225"/>
        <v>709.21</v>
      </c>
      <c r="DF238" s="695">
        <f t="shared" si="225"/>
        <v>806.63</v>
      </c>
      <c r="DG238" s="695">
        <f t="shared" si="225"/>
        <v>0</v>
      </c>
      <c r="DH238" s="695">
        <f t="shared" si="225"/>
        <v>0</v>
      </c>
      <c r="DI238" s="695">
        <f t="shared" si="225"/>
        <v>3029.95</v>
      </c>
      <c r="DJ238" s="695">
        <f t="shared" si="225"/>
        <v>1383.62</v>
      </c>
      <c r="DK238" s="695">
        <f t="shared" si="225"/>
        <v>754.25</v>
      </c>
      <c r="DL238" s="695">
        <f t="shared" si="225"/>
        <v>3116.69</v>
      </c>
      <c r="DM238" s="695">
        <f t="shared" si="225"/>
        <v>2732.05</v>
      </c>
      <c r="DN238" s="695">
        <f t="shared" si="225"/>
        <v>0</v>
      </c>
      <c r="DO238" s="695">
        <f t="shared" si="225"/>
        <v>0</v>
      </c>
      <c r="DP238" s="695">
        <f t="shared" si="225"/>
        <v>516.1</v>
      </c>
      <c r="DQ238" s="695">
        <f t="shared" si="225"/>
        <v>62.85</v>
      </c>
      <c r="DR238" s="695">
        <f t="shared" si="225"/>
        <v>0</v>
      </c>
      <c r="DS238" s="695">
        <f t="shared" si="225"/>
        <v>3204.9</v>
      </c>
      <c r="DT238" s="695">
        <f t="shared" ref="DT238:EQ238" si="226">DT35</f>
        <v>0</v>
      </c>
      <c r="DU238" s="695">
        <f t="shared" si="226"/>
        <v>303.48</v>
      </c>
      <c r="DV238" s="695">
        <f t="shared" si="226"/>
        <v>1877.56</v>
      </c>
      <c r="DW238" s="695">
        <f t="shared" si="226"/>
        <v>5360.06</v>
      </c>
      <c r="DX238" s="695">
        <f t="shared" si="226"/>
        <v>963.67</v>
      </c>
      <c r="DY238" s="695">
        <f t="shared" si="226"/>
        <v>0</v>
      </c>
      <c r="DZ238" s="695">
        <f t="shared" si="226"/>
        <v>0</v>
      </c>
      <c r="EA238" s="695">
        <f t="shared" si="226"/>
        <v>7932.42</v>
      </c>
      <c r="EB238" s="695">
        <f t="shared" si="226"/>
        <v>0</v>
      </c>
      <c r="EC238" s="695">
        <f t="shared" si="226"/>
        <v>0</v>
      </c>
      <c r="ED238" s="695">
        <f t="shared" si="226"/>
        <v>1035.96</v>
      </c>
      <c r="EE238" s="695">
        <f t="shared" si="226"/>
        <v>0</v>
      </c>
      <c r="EF238" s="695">
        <f t="shared" si="226"/>
        <v>0</v>
      </c>
      <c r="EG238" s="695">
        <f t="shared" si="226"/>
        <v>0</v>
      </c>
      <c r="EH238" s="695">
        <f t="shared" si="226"/>
        <v>0</v>
      </c>
      <c r="EI238" s="695">
        <f t="shared" si="226"/>
        <v>0</v>
      </c>
      <c r="EJ238" s="695">
        <f t="shared" si="226"/>
        <v>0</v>
      </c>
      <c r="EK238" s="695">
        <f t="shared" si="226"/>
        <v>0</v>
      </c>
      <c r="EL238" s="695">
        <f t="shared" si="226"/>
        <v>1903.8</v>
      </c>
      <c r="EM238" s="695">
        <f t="shared" si="226"/>
        <v>0</v>
      </c>
      <c r="EN238" s="695">
        <f t="shared" ref="EN238" si="227">EN35</f>
        <v>0</v>
      </c>
      <c r="EO238" s="695">
        <f t="shared" si="226"/>
        <v>0</v>
      </c>
      <c r="EP238" s="695">
        <f t="shared" si="226"/>
        <v>0</v>
      </c>
      <c r="EQ238" s="695">
        <f t="shared" si="226"/>
        <v>0</v>
      </c>
      <c r="ER238" s="695">
        <f t="shared" ref="ER238:EX238" si="228">ER35</f>
        <v>0</v>
      </c>
      <c r="ES238" s="695">
        <f t="shared" si="228"/>
        <v>0</v>
      </c>
      <c r="ET238" s="695">
        <f t="shared" si="228"/>
        <v>0</v>
      </c>
      <c r="EU238" s="695">
        <f t="shared" si="228"/>
        <v>0</v>
      </c>
      <c r="EV238" s="695">
        <f t="shared" si="228"/>
        <v>13382.37</v>
      </c>
      <c r="EW238" s="695">
        <f t="shared" si="228"/>
        <v>0</v>
      </c>
      <c r="EX238" s="695">
        <f t="shared" si="228"/>
        <v>0</v>
      </c>
      <c r="EY238" s="695">
        <f t="shared" si="18"/>
        <v>0</v>
      </c>
      <c r="EZ238" s="510"/>
    </row>
    <row r="239" spans="1:156" x14ac:dyDescent="0.25">
      <c r="A239">
        <v>32</v>
      </c>
      <c r="B239" s="74" t="str">
        <f t="shared" si="9"/>
        <v>E03</v>
      </c>
      <c r="C239" s="175" t="str">
        <f t="shared" si="10"/>
        <v>OK</v>
      </c>
      <c r="D239" s="695">
        <f t="shared" ref="D239:AI239" si="229">D36</f>
        <v>0</v>
      </c>
      <c r="E239" s="695">
        <f t="shared" si="229"/>
        <v>0</v>
      </c>
      <c r="F239" s="695">
        <f t="shared" si="229"/>
        <v>0</v>
      </c>
      <c r="G239" s="695">
        <f t="shared" si="229"/>
        <v>0</v>
      </c>
      <c r="H239" s="695">
        <f t="shared" si="229"/>
        <v>0</v>
      </c>
      <c r="I239" s="695">
        <f t="shared" si="229"/>
        <v>0</v>
      </c>
      <c r="J239" s="695">
        <f t="shared" si="229"/>
        <v>0</v>
      </c>
      <c r="K239" s="695">
        <f t="shared" si="229"/>
        <v>0</v>
      </c>
      <c r="L239" s="695">
        <f t="shared" si="229"/>
        <v>0</v>
      </c>
      <c r="M239" s="695">
        <f t="shared" si="229"/>
        <v>0</v>
      </c>
      <c r="N239" s="695">
        <f t="shared" si="229"/>
        <v>0</v>
      </c>
      <c r="O239" s="695">
        <f t="shared" si="229"/>
        <v>0</v>
      </c>
      <c r="P239" s="695">
        <f t="shared" si="229"/>
        <v>0</v>
      </c>
      <c r="Q239" s="695">
        <f t="shared" si="229"/>
        <v>0</v>
      </c>
      <c r="R239" s="695">
        <f t="shared" si="229"/>
        <v>0</v>
      </c>
      <c r="S239" s="695">
        <f t="shared" si="229"/>
        <v>0</v>
      </c>
      <c r="T239" s="695">
        <f t="shared" si="229"/>
        <v>0</v>
      </c>
      <c r="U239" s="695">
        <f t="shared" si="229"/>
        <v>0</v>
      </c>
      <c r="V239" s="695">
        <f t="shared" si="229"/>
        <v>0</v>
      </c>
      <c r="W239" s="695">
        <f t="shared" si="229"/>
        <v>0</v>
      </c>
      <c r="X239" s="695">
        <f t="shared" si="229"/>
        <v>0</v>
      </c>
      <c r="Y239" s="695">
        <f t="shared" si="229"/>
        <v>10785.39</v>
      </c>
      <c r="Z239" s="695">
        <f t="shared" si="229"/>
        <v>0</v>
      </c>
      <c r="AA239" s="695">
        <f t="shared" si="229"/>
        <v>0</v>
      </c>
      <c r="AB239" s="695">
        <f t="shared" si="229"/>
        <v>0</v>
      </c>
      <c r="AC239" s="695">
        <f t="shared" si="229"/>
        <v>0</v>
      </c>
      <c r="AD239" s="695">
        <f t="shared" si="229"/>
        <v>0</v>
      </c>
      <c r="AE239" s="695">
        <f t="shared" si="229"/>
        <v>0</v>
      </c>
      <c r="AF239" s="695">
        <f t="shared" si="229"/>
        <v>0</v>
      </c>
      <c r="AG239" s="695">
        <f t="shared" si="229"/>
        <v>0</v>
      </c>
      <c r="AH239" s="695">
        <f t="shared" si="229"/>
        <v>0</v>
      </c>
      <c r="AI239" s="695">
        <f t="shared" si="229"/>
        <v>0</v>
      </c>
      <c r="AJ239" s="695">
        <f t="shared" ref="AJ239:BM239" si="230">AJ36</f>
        <v>0</v>
      </c>
      <c r="AK239" s="695">
        <f t="shared" si="230"/>
        <v>0</v>
      </c>
      <c r="AL239" s="695">
        <f t="shared" si="230"/>
        <v>0</v>
      </c>
      <c r="AM239" s="695">
        <f t="shared" si="230"/>
        <v>0</v>
      </c>
      <c r="AN239" s="695">
        <f t="shared" si="230"/>
        <v>0</v>
      </c>
      <c r="AO239" s="695">
        <f t="shared" si="230"/>
        <v>0</v>
      </c>
      <c r="AP239" s="695">
        <f t="shared" si="230"/>
        <v>0</v>
      </c>
      <c r="AQ239" s="695">
        <f t="shared" si="230"/>
        <v>0</v>
      </c>
      <c r="AR239" s="695">
        <f t="shared" si="230"/>
        <v>0</v>
      </c>
      <c r="AS239" s="695">
        <f t="shared" si="230"/>
        <v>0</v>
      </c>
      <c r="AT239" s="695">
        <f t="shared" si="230"/>
        <v>0</v>
      </c>
      <c r="AU239" s="695">
        <f t="shared" si="230"/>
        <v>0</v>
      </c>
      <c r="AV239" s="695">
        <f t="shared" si="230"/>
        <v>0</v>
      </c>
      <c r="AW239" s="695">
        <f t="shared" si="230"/>
        <v>0</v>
      </c>
      <c r="AX239" s="695">
        <f t="shared" si="230"/>
        <v>0</v>
      </c>
      <c r="AY239" s="695">
        <f t="shared" si="230"/>
        <v>0</v>
      </c>
      <c r="AZ239" s="695">
        <f t="shared" si="230"/>
        <v>0</v>
      </c>
      <c r="BA239" s="695">
        <f t="shared" si="230"/>
        <v>0</v>
      </c>
      <c r="BB239" s="695">
        <f t="shared" si="230"/>
        <v>0</v>
      </c>
      <c r="BC239" s="695">
        <f t="shared" si="230"/>
        <v>0</v>
      </c>
      <c r="BD239" s="695">
        <f t="shared" si="230"/>
        <v>0</v>
      </c>
      <c r="BE239" s="695">
        <f t="shared" si="230"/>
        <v>0</v>
      </c>
      <c r="BF239" s="695">
        <f t="shared" si="230"/>
        <v>0</v>
      </c>
      <c r="BG239" s="695">
        <f t="shared" si="230"/>
        <v>12788.76</v>
      </c>
      <c r="BH239" s="695">
        <f t="shared" si="230"/>
        <v>0</v>
      </c>
      <c r="BI239" s="695">
        <f t="shared" si="230"/>
        <v>0</v>
      </c>
      <c r="BJ239" s="695">
        <f t="shared" si="230"/>
        <v>0</v>
      </c>
      <c r="BK239" s="695">
        <f t="shared" si="230"/>
        <v>0</v>
      </c>
      <c r="BL239" s="695">
        <f t="shared" si="230"/>
        <v>0</v>
      </c>
      <c r="BM239" s="695">
        <f t="shared" si="230"/>
        <v>0</v>
      </c>
      <c r="BN239" s="695">
        <f t="shared" ref="BN239:CM239" si="231">BN36</f>
        <v>0</v>
      </c>
      <c r="BO239" s="695">
        <f t="shared" si="231"/>
        <v>0</v>
      </c>
      <c r="BP239" s="695">
        <f t="shared" si="231"/>
        <v>0</v>
      </c>
      <c r="BQ239" s="695">
        <f t="shared" si="231"/>
        <v>0</v>
      </c>
      <c r="BR239" s="695">
        <f t="shared" si="231"/>
        <v>0</v>
      </c>
      <c r="BS239" s="695">
        <f t="shared" si="231"/>
        <v>0</v>
      </c>
      <c r="BT239" s="695">
        <f t="shared" si="231"/>
        <v>0</v>
      </c>
      <c r="BU239" s="695">
        <f t="shared" si="231"/>
        <v>0</v>
      </c>
      <c r="BV239" s="695">
        <f t="shared" si="231"/>
        <v>0</v>
      </c>
      <c r="BW239" s="695">
        <f t="shared" si="231"/>
        <v>0</v>
      </c>
      <c r="BX239" s="695">
        <f t="shared" si="231"/>
        <v>0</v>
      </c>
      <c r="BY239" s="695">
        <f t="shared" si="231"/>
        <v>0</v>
      </c>
      <c r="BZ239" s="695">
        <f t="shared" si="231"/>
        <v>0</v>
      </c>
      <c r="CA239" s="695">
        <f t="shared" si="231"/>
        <v>0</v>
      </c>
      <c r="CB239" s="695">
        <f t="shared" si="231"/>
        <v>0</v>
      </c>
      <c r="CC239" s="695">
        <f t="shared" si="231"/>
        <v>0</v>
      </c>
      <c r="CD239" s="695">
        <f t="shared" si="231"/>
        <v>0</v>
      </c>
      <c r="CE239" s="695">
        <f t="shared" si="231"/>
        <v>0</v>
      </c>
      <c r="CF239" s="695">
        <f t="shared" si="231"/>
        <v>0</v>
      </c>
      <c r="CG239" s="695">
        <f t="shared" si="231"/>
        <v>0</v>
      </c>
      <c r="CH239" s="695">
        <f t="shared" si="231"/>
        <v>0</v>
      </c>
      <c r="CI239" s="695">
        <f t="shared" si="231"/>
        <v>0</v>
      </c>
      <c r="CJ239" s="695">
        <f t="shared" si="231"/>
        <v>0</v>
      </c>
      <c r="CK239" s="695">
        <f t="shared" si="231"/>
        <v>0</v>
      </c>
      <c r="CL239" s="695">
        <f t="shared" si="231"/>
        <v>0</v>
      </c>
      <c r="CM239" s="695">
        <f t="shared" si="231"/>
        <v>0</v>
      </c>
      <c r="CN239" s="695">
        <f t="shared" ref="CN239:DS239" si="232">CN36</f>
        <v>0</v>
      </c>
      <c r="CO239" s="695">
        <f t="shared" si="232"/>
        <v>0</v>
      </c>
      <c r="CP239" s="695">
        <f t="shared" si="232"/>
        <v>0</v>
      </c>
      <c r="CQ239" s="695">
        <f t="shared" si="232"/>
        <v>0</v>
      </c>
      <c r="CR239" s="695">
        <f t="shared" si="232"/>
        <v>0</v>
      </c>
      <c r="CS239" s="695">
        <f t="shared" si="232"/>
        <v>0</v>
      </c>
      <c r="CT239" s="695">
        <f t="shared" si="232"/>
        <v>0</v>
      </c>
      <c r="CU239" s="695">
        <f t="shared" si="232"/>
        <v>0</v>
      </c>
      <c r="CV239" s="695">
        <f t="shared" si="232"/>
        <v>0</v>
      </c>
      <c r="CW239" s="695">
        <f t="shared" si="232"/>
        <v>0</v>
      </c>
      <c r="CX239" s="695">
        <f t="shared" si="232"/>
        <v>0</v>
      </c>
      <c r="CY239" s="695">
        <f t="shared" si="232"/>
        <v>0</v>
      </c>
      <c r="CZ239" s="695">
        <f t="shared" si="232"/>
        <v>0</v>
      </c>
      <c r="DA239" s="695">
        <f t="shared" si="232"/>
        <v>0</v>
      </c>
      <c r="DB239" s="695">
        <f t="shared" si="232"/>
        <v>0</v>
      </c>
      <c r="DC239" s="695">
        <f t="shared" si="232"/>
        <v>0</v>
      </c>
      <c r="DD239" s="695">
        <f t="shared" si="232"/>
        <v>0</v>
      </c>
      <c r="DE239" s="695">
        <f t="shared" si="232"/>
        <v>0</v>
      </c>
      <c r="DF239" s="695">
        <f t="shared" si="232"/>
        <v>0</v>
      </c>
      <c r="DG239" s="695">
        <f t="shared" si="232"/>
        <v>0</v>
      </c>
      <c r="DH239" s="695">
        <f t="shared" si="232"/>
        <v>0</v>
      </c>
      <c r="DI239" s="695">
        <f t="shared" si="232"/>
        <v>0</v>
      </c>
      <c r="DJ239" s="695">
        <f t="shared" si="232"/>
        <v>0</v>
      </c>
      <c r="DK239" s="695">
        <f t="shared" si="232"/>
        <v>0</v>
      </c>
      <c r="DL239" s="695">
        <f t="shared" si="232"/>
        <v>0</v>
      </c>
      <c r="DM239" s="695">
        <f t="shared" si="232"/>
        <v>0</v>
      </c>
      <c r="DN239" s="695">
        <f t="shared" si="232"/>
        <v>0</v>
      </c>
      <c r="DO239" s="695">
        <f t="shared" si="232"/>
        <v>0</v>
      </c>
      <c r="DP239" s="695">
        <f t="shared" si="232"/>
        <v>0</v>
      </c>
      <c r="DQ239" s="695">
        <f t="shared" si="232"/>
        <v>0</v>
      </c>
      <c r="DR239" s="695">
        <f t="shared" si="232"/>
        <v>0</v>
      </c>
      <c r="DS239" s="695">
        <f t="shared" si="232"/>
        <v>0</v>
      </c>
      <c r="DT239" s="695">
        <f t="shared" ref="DT239:EQ239" si="233">DT36</f>
        <v>0</v>
      </c>
      <c r="DU239" s="695">
        <f t="shared" si="233"/>
        <v>0</v>
      </c>
      <c r="DV239" s="695">
        <f t="shared" si="233"/>
        <v>0</v>
      </c>
      <c r="DW239" s="695">
        <f t="shared" si="233"/>
        <v>0</v>
      </c>
      <c r="DX239" s="695">
        <f t="shared" si="233"/>
        <v>0</v>
      </c>
      <c r="DY239" s="695">
        <f t="shared" si="233"/>
        <v>0</v>
      </c>
      <c r="DZ239" s="695">
        <f t="shared" si="233"/>
        <v>0</v>
      </c>
      <c r="EA239" s="695">
        <f t="shared" si="233"/>
        <v>0</v>
      </c>
      <c r="EB239" s="695">
        <f t="shared" si="233"/>
        <v>0</v>
      </c>
      <c r="EC239" s="695">
        <f t="shared" si="233"/>
        <v>0</v>
      </c>
      <c r="ED239" s="695">
        <f t="shared" si="233"/>
        <v>0</v>
      </c>
      <c r="EE239" s="695">
        <f t="shared" si="233"/>
        <v>70606.509999999995</v>
      </c>
      <c r="EF239" s="695">
        <f t="shared" si="233"/>
        <v>0</v>
      </c>
      <c r="EG239" s="695">
        <f t="shared" si="233"/>
        <v>0</v>
      </c>
      <c r="EH239" s="695">
        <f t="shared" si="233"/>
        <v>0</v>
      </c>
      <c r="EI239" s="695">
        <f t="shared" si="233"/>
        <v>0</v>
      </c>
      <c r="EJ239" s="695">
        <f t="shared" si="233"/>
        <v>0</v>
      </c>
      <c r="EK239" s="695">
        <f t="shared" si="233"/>
        <v>0</v>
      </c>
      <c r="EL239" s="695">
        <f t="shared" si="233"/>
        <v>0</v>
      </c>
      <c r="EM239" s="695">
        <f t="shared" si="233"/>
        <v>0</v>
      </c>
      <c r="EN239" s="695">
        <f t="shared" ref="EN239" si="234">EN36</f>
        <v>0</v>
      </c>
      <c r="EO239" s="695">
        <f t="shared" si="233"/>
        <v>0</v>
      </c>
      <c r="EP239" s="695">
        <f t="shared" si="233"/>
        <v>0</v>
      </c>
      <c r="EQ239" s="695">
        <f t="shared" si="233"/>
        <v>0</v>
      </c>
      <c r="ER239" s="695">
        <f t="shared" ref="ER239:EX239" si="235">ER36</f>
        <v>0</v>
      </c>
      <c r="ES239" s="695">
        <f t="shared" si="235"/>
        <v>0</v>
      </c>
      <c r="ET239" s="695">
        <f t="shared" si="235"/>
        <v>0</v>
      </c>
      <c r="EU239" s="695">
        <f t="shared" si="235"/>
        <v>0</v>
      </c>
      <c r="EV239" s="695">
        <f t="shared" si="235"/>
        <v>0</v>
      </c>
      <c r="EW239" s="695">
        <f t="shared" si="235"/>
        <v>0</v>
      </c>
      <c r="EX239" s="695">
        <f t="shared" si="235"/>
        <v>0</v>
      </c>
      <c r="EY239" s="695">
        <f t="shared" si="18"/>
        <v>0</v>
      </c>
      <c r="EZ239" s="510"/>
    </row>
    <row r="240" spans="1:156" x14ac:dyDescent="0.25">
      <c r="A240">
        <v>33</v>
      </c>
      <c r="B240" s="74" t="str">
        <f t="shared" ref="B240:B271" si="236">IF(ISERROR(VLOOKUP(B37,Codes,2,FALSE))=TRUE,B37,VLOOKUP(B37,Codes,2,FALSE))</f>
        <v>E06</v>
      </c>
      <c r="C240" s="175" t="str">
        <f t="shared" ref="C240:C271" si="237">IF(B240="rogue",B37,"OK")</f>
        <v>OK</v>
      </c>
      <c r="D240" s="695">
        <f t="shared" ref="D240:AI240" si="238">D37</f>
        <v>0</v>
      </c>
      <c r="E240" s="695">
        <f t="shared" si="238"/>
        <v>0</v>
      </c>
      <c r="F240" s="695">
        <f t="shared" si="238"/>
        <v>0</v>
      </c>
      <c r="G240" s="695">
        <f t="shared" si="238"/>
        <v>43466.27</v>
      </c>
      <c r="H240" s="695">
        <f t="shared" si="238"/>
        <v>0</v>
      </c>
      <c r="I240" s="695">
        <f t="shared" si="238"/>
        <v>9430.9599999999991</v>
      </c>
      <c r="J240" s="695">
        <f t="shared" si="238"/>
        <v>25167.24</v>
      </c>
      <c r="K240" s="695">
        <f t="shared" si="238"/>
        <v>0</v>
      </c>
      <c r="L240" s="695">
        <f t="shared" si="238"/>
        <v>12583.6</v>
      </c>
      <c r="M240" s="695">
        <f t="shared" si="238"/>
        <v>0</v>
      </c>
      <c r="N240" s="695">
        <f t="shared" si="238"/>
        <v>24592.94</v>
      </c>
      <c r="O240" s="695">
        <f t="shared" si="238"/>
        <v>39556.21</v>
      </c>
      <c r="P240" s="695">
        <f t="shared" si="238"/>
        <v>3100.08</v>
      </c>
      <c r="Q240" s="695">
        <f t="shared" si="238"/>
        <v>11133.62</v>
      </c>
      <c r="R240" s="695">
        <f t="shared" si="238"/>
        <v>21490.32</v>
      </c>
      <c r="S240" s="695">
        <f t="shared" si="238"/>
        <v>20133.84</v>
      </c>
      <c r="T240" s="695">
        <f t="shared" si="238"/>
        <v>12583.64</v>
      </c>
      <c r="U240" s="695">
        <f t="shared" si="238"/>
        <v>0</v>
      </c>
      <c r="V240" s="695">
        <f t="shared" si="238"/>
        <v>0</v>
      </c>
      <c r="W240" s="695">
        <f t="shared" si="238"/>
        <v>0</v>
      </c>
      <c r="X240" s="695">
        <f t="shared" si="238"/>
        <v>18781.93</v>
      </c>
      <c r="Y240" s="695">
        <f t="shared" si="238"/>
        <v>24475.7</v>
      </c>
      <c r="Z240" s="695">
        <f t="shared" si="238"/>
        <v>0</v>
      </c>
      <c r="AA240" s="695">
        <f t="shared" si="238"/>
        <v>24476.52</v>
      </c>
      <c r="AB240" s="695">
        <f t="shared" si="238"/>
        <v>33224.82</v>
      </c>
      <c r="AC240" s="695">
        <f t="shared" si="238"/>
        <v>18567.599999999999</v>
      </c>
      <c r="AD240" s="695">
        <f t="shared" si="238"/>
        <v>21375.03</v>
      </c>
      <c r="AE240" s="695">
        <f t="shared" si="238"/>
        <v>18638.8</v>
      </c>
      <c r="AF240" s="695">
        <f t="shared" si="238"/>
        <v>36836.519999999997</v>
      </c>
      <c r="AG240" s="695">
        <f t="shared" si="238"/>
        <v>22225.64</v>
      </c>
      <c r="AH240" s="695">
        <f t="shared" si="238"/>
        <v>411.07</v>
      </c>
      <c r="AI240" s="695">
        <f t="shared" si="238"/>
        <v>37016.120000000003</v>
      </c>
      <c r="AJ240" s="695">
        <f t="shared" ref="AJ240:BM240" si="239">AJ37</f>
        <v>18758.400000000001</v>
      </c>
      <c r="AK240" s="695">
        <f t="shared" si="239"/>
        <v>0</v>
      </c>
      <c r="AL240" s="695">
        <f t="shared" si="239"/>
        <v>0</v>
      </c>
      <c r="AM240" s="695">
        <f t="shared" si="239"/>
        <v>0</v>
      </c>
      <c r="AN240" s="695">
        <f t="shared" si="239"/>
        <v>18396.03</v>
      </c>
      <c r="AO240" s="695">
        <f t="shared" si="239"/>
        <v>0</v>
      </c>
      <c r="AP240" s="695">
        <f t="shared" si="239"/>
        <v>0</v>
      </c>
      <c r="AQ240" s="695">
        <f t="shared" si="239"/>
        <v>36919.360000000001</v>
      </c>
      <c r="AR240" s="695">
        <f t="shared" si="239"/>
        <v>24895.8</v>
      </c>
      <c r="AS240" s="695">
        <f t="shared" si="239"/>
        <v>19512.3</v>
      </c>
      <c r="AT240" s="695">
        <f t="shared" si="239"/>
        <v>0</v>
      </c>
      <c r="AU240" s="695">
        <f t="shared" si="239"/>
        <v>21811.68</v>
      </c>
      <c r="AV240" s="695">
        <f t="shared" si="239"/>
        <v>18133.82</v>
      </c>
      <c r="AW240" s="695">
        <f t="shared" si="239"/>
        <v>0</v>
      </c>
      <c r="AX240" s="695">
        <f t="shared" si="239"/>
        <v>0</v>
      </c>
      <c r="AY240" s="695">
        <f t="shared" si="239"/>
        <v>25331.040000000001</v>
      </c>
      <c r="AZ240" s="695">
        <f t="shared" si="239"/>
        <v>30012.05</v>
      </c>
      <c r="BA240" s="695">
        <f t="shared" si="239"/>
        <v>12280.68</v>
      </c>
      <c r="BB240" s="695">
        <f t="shared" si="239"/>
        <v>23522.400000000001</v>
      </c>
      <c r="BC240" s="695">
        <f t="shared" si="239"/>
        <v>10548.74</v>
      </c>
      <c r="BD240" s="695">
        <f t="shared" si="239"/>
        <v>0</v>
      </c>
      <c r="BE240" s="695">
        <f t="shared" si="239"/>
        <v>0</v>
      </c>
      <c r="BF240" s="695">
        <f t="shared" si="239"/>
        <v>0</v>
      </c>
      <c r="BG240" s="695">
        <f t="shared" si="239"/>
        <v>16397.060000000001</v>
      </c>
      <c r="BH240" s="695">
        <f t="shared" si="239"/>
        <v>37432.19</v>
      </c>
      <c r="BI240" s="695">
        <f t="shared" si="239"/>
        <v>18040.560000000001</v>
      </c>
      <c r="BJ240" s="695">
        <f t="shared" si="239"/>
        <v>0</v>
      </c>
      <c r="BK240" s="695">
        <f t="shared" si="239"/>
        <v>10942.31</v>
      </c>
      <c r="BL240" s="695">
        <f t="shared" si="239"/>
        <v>25331.040000000001</v>
      </c>
      <c r="BM240" s="695">
        <f t="shared" si="239"/>
        <v>34364.86</v>
      </c>
      <c r="BN240" s="695">
        <f t="shared" ref="BN240:CM240" si="240">BN37</f>
        <v>0</v>
      </c>
      <c r="BO240" s="695">
        <f t="shared" si="240"/>
        <v>42433</v>
      </c>
      <c r="BP240" s="695">
        <f t="shared" si="240"/>
        <v>0</v>
      </c>
      <c r="BQ240" s="695">
        <f t="shared" si="240"/>
        <v>37529.4</v>
      </c>
      <c r="BR240" s="695">
        <f t="shared" si="240"/>
        <v>26965.7</v>
      </c>
      <c r="BS240" s="695">
        <f t="shared" si="240"/>
        <v>35834.25</v>
      </c>
      <c r="BT240" s="695">
        <f t="shared" si="240"/>
        <v>0</v>
      </c>
      <c r="BU240" s="695">
        <f t="shared" si="240"/>
        <v>0</v>
      </c>
      <c r="BV240" s="695">
        <f t="shared" si="240"/>
        <v>0</v>
      </c>
      <c r="BW240" s="695">
        <f t="shared" si="240"/>
        <v>0</v>
      </c>
      <c r="BX240" s="695">
        <f t="shared" si="240"/>
        <v>30629.759999999998</v>
      </c>
      <c r="BY240" s="695">
        <f t="shared" si="240"/>
        <v>17310.38</v>
      </c>
      <c r="BZ240" s="695">
        <f t="shared" si="240"/>
        <v>18261.52</v>
      </c>
      <c r="CA240" s="695">
        <f t="shared" si="240"/>
        <v>21686.76</v>
      </c>
      <c r="CB240" s="695">
        <f t="shared" si="240"/>
        <v>0</v>
      </c>
      <c r="CC240" s="695">
        <f t="shared" si="240"/>
        <v>0</v>
      </c>
      <c r="CD240" s="695">
        <f t="shared" si="240"/>
        <v>24904.240000000002</v>
      </c>
      <c r="CE240" s="695">
        <f t="shared" si="240"/>
        <v>0</v>
      </c>
      <c r="CF240" s="695">
        <f t="shared" si="240"/>
        <v>0</v>
      </c>
      <c r="CG240" s="695">
        <f t="shared" si="240"/>
        <v>0</v>
      </c>
      <c r="CH240" s="695">
        <f t="shared" si="240"/>
        <v>20623.8</v>
      </c>
      <c r="CI240" s="695">
        <f t="shared" si="240"/>
        <v>41099.760000000002</v>
      </c>
      <c r="CJ240" s="695">
        <f t="shared" si="240"/>
        <v>34280.83</v>
      </c>
      <c r="CK240" s="695">
        <f t="shared" si="240"/>
        <v>0</v>
      </c>
      <c r="CL240" s="695">
        <f t="shared" si="240"/>
        <v>10922.02</v>
      </c>
      <c r="CM240" s="695">
        <f t="shared" si="240"/>
        <v>0</v>
      </c>
      <c r="CN240" s="695">
        <f t="shared" ref="CN240:DS240" si="241">CN37</f>
        <v>19481.02</v>
      </c>
      <c r="CO240" s="695">
        <f t="shared" si="241"/>
        <v>22278.58</v>
      </c>
      <c r="CP240" s="695">
        <f t="shared" si="241"/>
        <v>37828.639999999999</v>
      </c>
      <c r="CQ240" s="695">
        <f t="shared" si="241"/>
        <v>2127.84</v>
      </c>
      <c r="CR240" s="695">
        <f t="shared" si="241"/>
        <v>15775.63</v>
      </c>
      <c r="CS240" s="695">
        <f t="shared" si="241"/>
        <v>39768.97</v>
      </c>
      <c r="CT240" s="695">
        <f t="shared" si="241"/>
        <v>12042.06</v>
      </c>
      <c r="CU240" s="695">
        <f t="shared" si="241"/>
        <v>18586.8</v>
      </c>
      <c r="CV240" s="695">
        <f t="shared" si="241"/>
        <v>23698.73</v>
      </c>
      <c r="CW240" s="695">
        <f t="shared" si="241"/>
        <v>0</v>
      </c>
      <c r="CX240" s="695">
        <f t="shared" si="241"/>
        <v>30263.89</v>
      </c>
      <c r="CY240" s="695">
        <f t="shared" si="241"/>
        <v>0</v>
      </c>
      <c r="CZ240" s="695">
        <f t="shared" si="241"/>
        <v>0</v>
      </c>
      <c r="DA240" s="695">
        <f t="shared" si="241"/>
        <v>59700.959999999999</v>
      </c>
      <c r="DB240" s="695">
        <f t="shared" si="241"/>
        <v>0</v>
      </c>
      <c r="DC240" s="695">
        <f t="shared" si="241"/>
        <v>19503.64</v>
      </c>
      <c r="DD240" s="695">
        <f t="shared" si="241"/>
        <v>30451.18</v>
      </c>
      <c r="DE240" s="695">
        <f t="shared" si="241"/>
        <v>21711.24</v>
      </c>
      <c r="DF240" s="695">
        <f t="shared" si="241"/>
        <v>21686.76</v>
      </c>
      <c r="DG240" s="695">
        <f t="shared" si="241"/>
        <v>0</v>
      </c>
      <c r="DH240" s="695">
        <f t="shared" si="241"/>
        <v>1861.64</v>
      </c>
      <c r="DI240" s="695">
        <f t="shared" si="241"/>
        <v>18758.400000000001</v>
      </c>
      <c r="DJ240" s="695">
        <f t="shared" si="241"/>
        <v>37235.160000000003</v>
      </c>
      <c r="DK240" s="695">
        <f t="shared" si="241"/>
        <v>0</v>
      </c>
      <c r="DL240" s="695">
        <f t="shared" si="241"/>
        <v>25097.48</v>
      </c>
      <c r="DM240" s="695">
        <f t="shared" si="241"/>
        <v>20746.72</v>
      </c>
      <c r="DN240" s="695">
        <f t="shared" si="241"/>
        <v>0</v>
      </c>
      <c r="DO240" s="695">
        <f t="shared" si="241"/>
        <v>0</v>
      </c>
      <c r="DP240" s="695">
        <f t="shared" si="241"/>
        <v>50238.03</v>
      </c>
      <c r="DQ240" s="695">
        <f t="shared" si="241"/>
        <v>14496.36</v>
      </c>
      <c r="DR240" s="695">
        <f t="shared" si="241"/>
        <v>0</v>
      </c>
      <c r="DS240" s="695">
        <f t="shared" si="241"/>
        <v>16181.28</v>
      </c>
      <c r="DT240" s="695">
        <f t="shared" ref="DT240:EQ240" si="242">DT37</f>
        <v>0</v>
      </c>
      <c r="DU240" s="695">
        <f t="shared" si="242"/>
        <v>12292.62</v>
      </c>
      <c r="DV240" s="695">
        <f t="shared" si="242"/>
        <v>0</v>
      </c>
      <c r="DW240" s="695">
        <f t="shared" si="242"/>
        <v>35895.93</v>
      </c>
      <c r="DX240" s="695">
        <f t="shared" si="242"/>
        <v>42467.44</v>
      </c>
      <c r="DY240" s="695">
        <f t="shared" si="242"/>
        <v>0</v>
      </c>
      <c r="DZ240" s="695">
        <f t="shared" si="242"/>
        <v>0</v>
      </c>
      <c r="EA240" s="695">
        <f t="shared" si="242"/>
        <v>0</v>
      </c>
      <c r="EB240" s="695">
        <f t="shared" si="242"/>
        <v>0</v>
      </c>
      <c r="EC240" s="695">
        <f t="shared" si="242"/>
        <v>0</v>
      </c>
      <c r="ED240" s="695">
        <f t="shared" si="242"/>
        <v>30158.83</v>
      </c>
      <c r="EE240" s="695">
        <f t="shared" si="242"/>
        <v>252.89</v>
      </c>
      <c r="EF240" s="695">
        <f t="shared" si="242"/>
        <v>16605.84</v>
      </c>
      <c r="EG240" s="695">
        <f t="shared" si="242"/>
        <v>0</v>
      </c>
      <c r="EH240" s="695">
        <f t="shared" si="242"/>
        <v>17372.759999999998</v>
      </c>
      <c r="EI240" s="695">
        <f t="shared" si="242"/>
        <v>43744.26</v>
      </c>
      <c r="EJ240" s="695">
        <f t="shared" si="242"/>
        <v>0</v>
      </c>
      <c r="EK240" s="695">
        <f t="shared" si="242"/>
        <v>0</v>
      </c>
      <c r="EL240" s="695">
        <f t="shared" si="242"/>
        <v>0</v>
      </c>
      <c r="EM240" s="695">
        <f t="shared" si="242"/>
        <v>18249.89</v>
      </c>
      <c r="EN240" s="695">
        <f t="shared" ref="EN240" si="243">EN37</f>
        <v>0</v>
      </c>
      <c r="EO240" s="695">
        <f t="shared" si="242"/>
        <v>0</v>
      </c>
      <c r="EP240" s="695">
        <f t="shared" si="242"/>
        <v>20390.34</v>
      </c>
      <c r="EQ240" s="695">
        <f t="shared" si="242"/>
        <v>0</v>
      </c>
      <c r="ER240" s="695">
        <f t="shared" ref="ER240:EX240" si="244">ER37</f>
        <v>0</v>
      </c>
      <c r="ES240" s="695">
        <f t="shared" si="244"/>
        <v>0</v>
      </c>
      <c r="ET240" s="695">
        <f t="shared" si="244"/>
        <v>15612.6</v>
      </c>
      <c r="EU240" s="695">
        <f t="shared" si="244"/>
        <v>22906.799999999999</v>
      </c>
      <c r="EV240" s="695">
        <f t="shared" si="244"/>
        <v>24905.67</v>
      </c>
      <c r="EW240" s="695">
        <f t="shared" si="244"/>
        <v>0</v>
      </c>
      <c r="EX240" s="695">
        <f t="shared" si="244"/>
        <v>93389.34</v>
      </c>
      <c r="EY240" s="695">
        <f t="shared" ref="EY240:EY271" si="245">EY37</f>
        <v>0</v>
      </c>
      <c r="EZ240" s="510"/>
    </row>
    <row r="241" spans="1:156" x14ac:dyDescent="0.25">
      <c r="A241">
        <v>34</v>
      </c>
      <c r="B241" s="74" t="str">
        <f t="shared" si="236"/>
        <v>E06</v>
      </c>
      <c r="C241" s="175" t="str">
        <f t="shared" si="237"/>
        <v>OK</v>
      </c>
      <c r="D241" s="695">
        <f t="shared" ref="D241:AI241" si="246">D38</f>
        <v>0</v>
      </c>
      <c r="E241" s="695">
        <f t="shared" si="246"/>
        <v>0</v>
      </c>
      <c r="F241" s="695">
        <f t="shared" si="246"/>
        <v>0</v>
      </c>
      <c r="G241" s="695">
        <f t="shared" si="246"/>
        <v>7141.25</v>
      </c>
      <c r="H241" s="695">
        <f t="shared" si="246"/>
        <v>0</v>
      </c>
      <c r="I241" s="695">
        <f t="shared" si="246"/>
        <v>44203.42</v>
      </c>
      <c r="J241" s="695">
        <f t="shared" si="246"/>
        <v>51356.21</v>
      </c>
      <c r="K241" s="695">
        <f t="shared" si="246"/>
        <v>34902.959999999999</v>
      </c>
      <c r="L241" s="695">
        <f t="shared" si="246"/>
        <v>16310.77</v>
      </c>
      <c r="M241" s="695">
        <f t="shared" si="246"/>
        <v>0</v>
      </c>
      <c r="N241" s="695">
        <f t="shared" si="246"/>
        <v>17345.189999999999</v>
      </c>
      <c r="O241" s="695">
        <f t="shared" si="246"/>
        <v>17746.5</v>
      </c>
      <c r="P241" s="695">
        <f t="shared" si="246"/>
        <v>18703.25</v>
      </c>
      <c r="Q241" s="695">
        <f t="shared" si="246"/>
        <v>36790.019999999997</v>
      </c>
      <c r="R241" s="695">
        <f t="shared" si="246"/>
        <v>34783.440000000002</v>
      </c>
      <c r="S241" s="695">
        <f t="shared" si="246"/>
        <v>23674.21</v>
      </c>
      <c r="T241" s="695">
        <f t="shared" si="246"/>
        <v>16310.87</v>
      </c>
      <c r="U241" s="695">
        <f t="shared" si="246"/>
        <v>0</v>
      </c>
      <c r="V241" s="695">
        <f t="shared" si="246"/>
        <v>0</v>
      </c>
      <c r="W241" s="695">
        <f t="shared" si="246"/>
        <v>0</v>
      </c>
      <c r="X241" s="695">
        <f t="shared" si="246"/>
        <v>9340.1</v>
      </c>
      <c r="Y241" s="695">
        <f t="shared" si="246"/>
        <v>11613.12</v>
      </c>
      <c r="Z241" s="695">
        <f t="shared" si="246"/>
        <v>0</v>
      </c>
      <c r="AA241" s="695">
        <f t="shared" si="246"/>
        <v>26426.94</v>
      </c>
      <c r="AB241" s="695">
        <f t="shared" si="246"/>
        <v>8725.68</v>
      </c>
      <c r="AC241" s="695">
        <f t="shared" si="246"/>
        <v>25165.439999999999</v>
      </c>
      <c r="AD241" s="695">
        <f t="shared" si="246"/>
        <v>29272.080000000002</v>
      </c>
      <c r="AE241" s="695">
        <f t="shared" si="246"/>
        <v>24578.560000000001</v>
      </c>
      <c r="AF241" s="695">
        <f t="shared" si="246"/>
        <v>26329.360000000001</v>
      </c>
      <c r="AG241" s="695">
        <f t="shared" si="246"/>
        <v>47379.41</v>
      </c>
      <c r="AH241" s="695">
        <f t="shared" si="246"/>
        <v>61900.25</v>
      </c>
      <c r="AI241" s="695">
        <f t="shared" si="246"/>
        <v>68243.11</v>
      </c>
      <c r="AJ241" s="695">
        <f t="shared" ref="AJ241:BM241" si="247">AJ38</f>
        <v>29019.62</v>
      </c>
      <c r="AK241" s="695">
        <f t="shared" si="247"/>
        <v>0</v>
      </c>
      <c r="AL241" s="695">
        <f t="shared" si="247"/>
        <v>0</v>
      </c>
      <c r="AM241" s="695">
        <f t="shared" si="247"/>
        <v>0</v>
      </c>
      <c r="AN241" s="695">
        <f t="shared" si="247"/>
        <v>34124.379999999997</v>
      </c>
      <c r="AO241" s="695">
        <f t="shared" si="247"/>
        <v>0</v>
      </c>
      <c r="AP241" s="695">
        <f t="shared" si="247"/>
        <v>0</v>
      </c>
      <c r="AQ241" s="695">
        <f t="shared" si="247"/>
        <v>42870.71</v>
      </c>
      <c r="AR241" s="695">
        <f t="shared" si="247"/>
        <v>20652.12</v>
      </c>
      <c r="AS241" s="695">
        <f t="shared" si="247"/>
        <v>23185.52</v>
      </c>
      <c r="AT241" s="695">
        <f t="shared" si="247"/>
        <v>0</v>
      </c>
      <c r="AU241" s="695">
        <f t="shared" si="247"/>
        <v>45093.41</v>
      </c>
      <c r="AV241" s="695">
        <f t="shared" si="247"/>
        <v>24601.66</v>
      </c>
      <c r="AW241" s="695">
        <f t="shared" si="247"/>
        <v>41716.629999999997</v>
      </c>
      <c r="AX241" s="695">
        <f t="shared" si="247"/>
        <v>0</v>
      </c>
      <c r="AY241" s="695">
        <f t="shared" si="247"/>
        <v>54118.22</v>
      </c>
      <c r="AZ241" s="695">
        <f t="shared" si="247"/>
        <v>37963.25</v>
      </c>
      <c r="BA241" s="695">
        <f t="shared" si="247"/>
        <v>35478.36</v>
      </c>
      <c r="BB241" s="695">
        <f t="shared" si="247"/>
        <v>35768.42</v>
      </c>
      <c r="BC241" s="695">
        <f t="shared" si="247"/>
        <v>16280.12</v>
      </c>
      <c r="BD241" s="695">
        <f t="shared" si="247"/>
        <v>52637.47</v>
      </c>
      <c r="BE241" s="695">
        <f t="shared" si="247"/>
        <v>0</v>
      </c>
      <c r="BF241" s="695">
        <f t="shared" si="247"/>
        <v>78710.539999999994</v>
      </c>
      <c r="BG241" s="695">
        <f t="shared" si="247"/>
        <v>23077.33</v>
      </c>
      <c r="BH241" s="695">
        <f t="shared" si="247"/>
        <v>8586</v>
      </c>
      <c r="BI241" s="695">
        <f t="shared" si="247"/>
        <v>38235.79</v>
      </c>
      <c r="BJ241" s="695">
        <f t="shared" si="247"/>
        <v>0</v>
      </c>
      <c r="BK241" s="695">
        <f t="shared" si="247"/>
        <v>26174.76</v>
      </c>
      <c r="BL241" s="695">
        <f t="shared" si="247"/>
        <v>42995.16</v>
      </c>
      <c r="BM241" s="695">
        <f t="shared" si="247"/>
        <v>0</v>
      </c>
      <c r="BN241" s="695">
        <f t="shared" ref="BN241:CM241" si="248">BN38</f>
        <v>0</v>
      </c>
      <c r="BO241" s="695">
        <f t="shared" si="248"/>
        <v>24131.64</v>
      </c>
      <c r="BP241" s="695">
        <f t="shared" si="248"/>
        <v>0</v>
      </c>
      <c r="BQ241" s="695">
        <f t="shared" si="248"/>
        <v>21305.56</v>
      </c>
      <c r="BR241" s="695">
        <f t="shared" si="248"/>
        <v>32716.03</v>
      </c>
      <c r="BS241" s="695">
        <f t="shared" si="248"/>
        <v>17793.53</v>
      </c>
      <c r="BT241" s="695">
        <f t="shared" si="248"/>
        <v>86575.24</v>
      </c>
      <c r="BU241" s="695">
        <f t="shared" si="248"/>
        <v>0</v>
      </c>
      <c r="BV241" s="695">
        <f t="shared" si="248"/>
        <v>0</v>
      </c>
      <c r="BW241" s="695">
        <f t="shared" si="248"/>
        <v>0</v>
      </c>
      <c r="BX241" s="695">
        <f t="shared" si="248"/>
        <v>61465.65</v>
      </c>
      <c r="BY241" s="695">
        <f t="shared" si="248"/>
        <v>23283.65</v>
      </c>
      <c r="BZ241" s="695">
        <f t="shared" si="248"/>
        <v>32697.599999999999</v>
      </c>
      <c r="CA241" s="695">
        <f t="shared" si="248"/>
        <v>31228.01</v>
      </c>
      <c r="CB241" s="695">
        <f t="shared" si="248"/>
        <v>0</v>
      </c>
      <c r="CC241" s="695">
        <f t="shared" si="248"/>
        <v>0</v>
      </c>
      <c r="CD241" s="695">
        <f t="shared" si="248"/>
        <v>40153.300000000003</v>
      </c>
      <c r="CE241" s="695">
        <f t="shared" si="248"/>
        <v>60483.12</v>
      </c>
      <c r="CF241" s="695">
        <f t="shared" si="248"/>
        <v>0</v>
      </c>
      <c r="CG241" s="695">
        <f t="shared" si="248"/>
        <v>0</v>
      </c>
      <c r="CH241" s="695">
        <f t="shared" si="248"/>
        <v>59589.36</v>
      </c>
      <c r="CI241" s="695">
        <f t="shared" si="248"/>
        <v>57348.97</v>
      </c>
      <c r="CJ241" s="695">
        <f t="shared" si="248"/>
        <v>13320.67</v>
      </c>
      <c r="CK241" s="695">
        <f t="shared" si="248"/>
        <v>0</v>
      </c>
      <c r="CL241" s="695">
        <f t="shared" si="248"/>
        <v>14732.48</v>
      </c>
      <c r="CM241" s="695">
        <f t="shared" si="248"/>
        <v>43092.91</v>
      </c>
      <c r="CN241" s="695">
        <f t="shared" ref="CN241:DS241" si="249">CN38</f>
        <v>19021.599999999999</v>
      </c>
      <c r="CO241" s="695">
        <f t="shared" si="249"/>
        <v>24559.88</v>
      </c>
      <c r="CP241" s="695">
        <f t="shared" si="249"/>
        <v>11347.65</v>
      </c>
      <c r="CQ241" s="695">
        <f t="shared" si="249"/>
        <v>66407.48</v>
      </c>
      <c r="CR241" s="695">
        <f t="shared" si="249"/>
        <v>14147.67</v>
      </c>
      <c r="CS241" s="695">
        <f t="shared" si="249"/>
        <v>31714.54</v>
      </c>
      <c r="CT241" s="695">
        <f t="shared" si="249"/>
        <v>13779</v>
      </c>
      <c r="CU241" s="695">
        <f t="shared" si="249"/>
        <v>19731.12</v>
      </c>
      <c r="CV241" s="695">
        <f t="shared" si="249"/>
        <v>38596.97</v>
      </c>
      <c r="CW241" s="695">
        <f t="shared" si="249"/>
        <v>0</v>
      </c>
      <c r="CX241" s="695">
        <f t="shared" si="249"/>
        <v>10406.040000000001</v>
      </c>
      <c r="CY241" s="695">
        <f t="shared" si="249"/>
        <v>0</v>
      </c>
      <c r="CZ241" s="695">
        <f t="shared" si="249"/>
        <v>47315.49</v>
      </c>
      <c r="DA241" s="695">
        <f t="shared" si="249"/>
        <v>18284.21</v>
      </c>
      <c r="DB241" s="695">
        <f t="shared" si="249"/>
        <v>0</v>
      </c>
      <c r="DC241" s="695">
        <f t="shared" si="249"/>
        <v>40574.29</v>
      </c>
      <c r="DD241" s="695">
        <f t="shared" si="249"/>
        <v>48580.45</v>
      </c>
      <c r="DE241" s="695">
        <f t="shared" si="249"/>
        <v>24925.23</v>
      </c>
      <c r="DF241" s="695">
        <f t="shared" si="249"/>
        <v>20734.96</v>
      </c>
      <c r="DG241" s="695">
        <f t="shared" si="249"/>
        <v>0</v>
      </c>
      <c r="DH241" s="695">
        <f t="shared" si="249"/>
        <v>31401.05</v>
      </c>
      <c r="DI241" s="695">
        <f t="shared" si="249"/>
        <v>55133.42</v>
      </c>
      <c r="DJ241" s="695">
        <f t="shared" si="249"/>
        <v>21255.05</v>
      </c>
      <c r="DK241" s="695">
        <f t="shared" si="249"/>
        <v>0</v>
      </c>
      <c r="DL241" s="695">
        <f t="shared" si="249"/>
        <v>24299.25</v>
      </c>
      <c r="DM241" s="695">
        <f t="shared" si="249"/>
        <v>21756.57</v>
      </c>
      <c r="DN241" s="695">
        <f t="shared" si="249"/>
        <v>6000</v>
      </c>
      <c r="DO241" s="695">
        <f t="shared" si="249"/>
        <v>0</v>
      </c>
      <c r="DP241" s="695">
        <f t="shared" si="249"/>
        <v>105196.16</v>
      </c>
      <c r="DQ241" s="695">
        <f t="shared" si="249"/>
        <v>135726.79999999999</v>
      </c>
      <c r="DR241" s="695">
        <f t="shared" si="249"/>
        <v>0</v>
      </c>
      <c r="DS241" s="695">
        <f t="shared" si="249"/>
        <v>105806.07</v>
      </c>
      <c r="DT241" s="695">
        <f t="shared" ref="DT241:EQ241" si="250">DT38</f>
        <v>113949.52</v>
      </c>
      <c r="DU241" s="695">
        <f t="shared" si="250"/>
        <v>76271.47</v>
      </c>
      <c r="DV241" s="695">
        <f t="shared" si="250"/>
        <v>142863.35999999999</v>
      </c>
      <c r="DW241" s="695">
        <f t="shared" si="250"/>
        <v>149301.32999999999</v>
      </c>
      <c r="DX241" s="695">
        <f t="shared" si="250"/>
        <v>69806.8</v>
      </c>
      <c r="DY241" s="695">
        <f t="shared" si="250"/>
        <v>0</v>
      </c>
      <c r="DZ241" s="695">
        <f t="shared" si="250"/>
        <v>0</v>
      </c>
      <c r="EA241" s="695">
        <f t="shared" si="250"/>
        <v>146729.35999999999</v>
      </c>
      <c r="EB241" s="695">
        <f t="shared" si="250"/>
        <v>0</v>
      </c>
      <c r="EC241" s="695">
        <f t="shared" si="250"/>
        <v>0</v>
      </c>
      <c r="ED241" s="695">
        <f t="shared" si="250"/>
        <v>64393.599999999999</v>
      </c>
      <c r="EE241" s="695">
        <f t="shared" si="250"/>
        <v>382.62</v>
      </c>
      <c r="EF241" s="695">
        <f t="shared" si="250"/>
        <v>14523.03</v>
      </c>
      <c r="EG241" s="695">
        <f t="shared" si="250"/>
        <v>0</v>
      </c>
      <c r="EH241" s="695">
        <f t="shared" si="250"/>
        <v>0</v>
      </c>
      <c r="EI241" s="695">
        <f t="shared" si="250"/>
        <v>9265.3700000000008</v>
      </c>
      <c r="EJ241" s="695">
        <f t="shared" si="250"/>
        <v>0</v>
      </c>
      <c r="EK241" s="695">
        <f t="shared" si="250"/>
        <v>0</v>
      </c>
      <c r="EL241" s="695">
        <f t="shared" si="250"/>
        <v>0</v>
      </c>
      <c r="EM241" s="695">
        <f t="shared" si="250"/>
        <v>33398.79</v>
      </c>
      <c r="EN241" s="695">
        <f t="shared" ref="EN241" si="251">EN38</f>
        <v>0</v>
      </c>
      <c r="EO241" s="695">
        <f t="shared" si="250"/>
        <v>0</v>
      </c>
      <c r="EP241" s="695">
        <f t="shared" si="250"/>
        <v>16954.8</v>
      </c>
      <c r="EQ241" s="695">
        <f t="shared" si="250"/>
        <v>0</v>
      </c>
      <c r="ER241" s="695">
        <f t="shared" ref="ER241:EX241" si="252">ER38</f>
        <v>0</v>
      </c>
      <c r="ES241" s="695">
        <f t="shared" si="252"/>
        <v>0</v>
      </c>
      <c r="ET241" s="695">
        <f t="shared" si="252"/>
        <v>17382.580000000002</v>
      </c>
      <c r="EU241" s="695">
        <f t="shared" si="252"/>
        <v>14543.94</v>
      </c>
      <c r="EV241" s="695">
        <f t="shared" si="252"/>
        <v>16288.96</v>
      </c>
      <c r="EW241" s="695">
        <f t="shared" si="252"/>
        <v>0</v>
      </c>
      <c r="EX241" s="695">
        <f t="shared" si="252"/>
        <v>0</v>
      </c>
      <c r="EY241" s="695">
        <f t="shared" si="245"/>
        <v>0</v>
      </c>
      <c r="EZ241" s="510"/>
    </row>
    <row r="242" spans="1:156" x14ac:dyDescent="0.25">
      <c r="A242">
        <v>35</v>
      </c>
      <c r="B242" s="74" t="str">
        <f t="shared" si="236"/>
        <v>E07</v>
      </c>
      <c r="C242" s="175" t="str">
        <f t="shared" si="237"/>
        <v>OK</v>
      </c>
      <c r="D242" s="695">
        <f t="shared" ref="D242:AI242" si="253">D39</f>
        <v>0</v>
      </c>
      <c r="E242" s="695">
        <f t="shared" si="253"/>
        <v>0</v>
      </c>
      <c r="F242" s="695">
        <f t="shared" si="253"/>
        <v>0</v>
      </c>
      <c r="G242" s="695">
        <f t="shared" si="253"/>
        <v>0</v>
      </c>
      <c r="H242" s="695">
        <f t="shared" si="253"/>
        <v>0</v>
      </c>
      <c r="I242" s="695">
        <f t="shared" si="253"/>
        <v>0</v>
      </c>
      <c r="J242" s="695">
        <f t="shared" si="253"/>
        <v>0</v>
      </c>
      <c r="K242" s="695">
        <f t="shared" si="253"/>
        <v>0</v>
      </c>
      <c r="L242" s="695">
        <f t="shared" si="253"/>
        <v>0</v>
      </c>
      <c r="M242" s="695">
        <f t="shared" si="253"/>
        <v>0</v>
      </c>
      <c r="N242" s="695">
        <f t="shared" si="253"/>
        <v>0</v>
      </c>
      <c r="O242" s="695">
        <f t="shared" si="253"/>
        <v>0</v>
      </c>
      <c r="P242" s="695">
        <f t="shared" si="253"/>
        <v>0</v>
      </c>
      <c r="Q242" s="695">
        <f t="shared" si="253"/>
        <v>0</v>
      </c>
      <c r="R242" s="695">
        <f t="shared" si="253"/>
        <v>0</v>
      </c>
      <c r="S242" s="695">
        <f t="shared" si="253"/>
        <v>0</v>
      </c>
      <c r="T242" s="695">
        <f t="shared" si="253"/>
        <v>0</v>
      </c>
      <c r="U242" s="695">
        <f t="shared" si="253"/>
        <v>0</v>
      </c>
      <c r="V242" s="695">
        <f t="shared" si="253"/>
        <v>0</v>
      </c>
      <c r="W242" s="695">
        <f t="shared" si="253"/>
        <v>0</v>
      </c>
      <c r="X242" s="695">
        <f t="shared" si="253"/>
        <v>0</v>
      </c>
      <c r="Y242" s="695">
        <f t="shared" si="253"/>
        <v>0</v>
      </c>
      <c r="Z242" s="695">
        <f t="shared" si="253"/>
        <v>0</v>
      </c>
      <c r="AA242" s="695">
        <f t="shared" si="253"/>
        <v>0</v>
      </c>
      <c r="AB242" s="695">
        <f t="shared" si="253"/>
        <v>0</v>
      </c>
      <c r="AC242" s="695">
        <f t="shared" si="253"/>
        <v>0</v>
      </c>
      <c r="AD242" s="695">
        <f t="shared" si="253"/>
        <v>0</v>
      </c>
      <c r="AE242" s="695">
        <f t="shared" si="253"/>
        <v>0</v>
      </c>
      <c r="AF242" s="695">
        <f t="shared" si="253"/>
        <v>0</v>
      </c>
      <c r="AG242" s="695">
        <f t="shared" si="253"/>
        <v>0</v>
      </c>
      <c r="AH242" s="695">
        <f t="shared" si="253"/>
        <v>0</v>
      </c>
      <c r="AI242" s="695">
        <f t="shared" si="253"/>
        <v>0</v>
      </c>
      <c r="AJ242" s="695">
        <f t="shared" ref="AJ242:BM242" si="254">AJ39</f>
        <v>0</v>
      </c>
      <c r="AK242" s="695">
        <f t="shared" si="254"/>
        <v>0</v>
      </c>
      <c r="AL242" s="695">
        <f t="shared" si="254"/>
        <v>0</v>
      </c>
      <c r="AM242" s="695">
        <f t="shared" si="254"/>
        <v>0</v>
      </c>
      <c r="AN242" s="695">
        <f t="shared" si="254"/>
        <v>0</v>
      </c>
      <c r="AO242" s="695">
        <f t="shared" si="254"/>
        <v>0</v>
      </c>
      <c r="AP242" s="695">
        <f t="shared" si="254"/>
        <v>0</v>
      </c>
      <c r="AQ242" s="695">
        <f t="shared" si="254"/>
        <v>0</v>
      </c>
      <c r="AR242" s="695">
        <f t="shared" si="254"/>
        <v>0</v>
      </c>
      <c r="AS242" s="695">
        <f t="shared" si="254"/>
        <v>0</v>
      </c>
      <c r="AT242" s="695">
        <f t="shared" si="254"/>
        <v>0</v>
      </c>
      <c r="AU242" s="695">
        <f t="shared" si="254"/>
        <v>0</v>
      </c>
      <c r="AV242" s="695">
        <f t="shared" si="254"/>
        <v>0</v>
      </c>
      <c r="AW242" s="695">
        <f t="shared" si="254"/>
        <v>0</v>
      </c>
      <c r="AX242" s="695">
        <f t="shared" si="254"/>
        <v>0</v>
      </c>
      <c r="AY242" s="695">
        <f t="shared" si="254"/>
        <v>0</v>
      </c>
      <c r="AZ242" s="695">
        <f t="shared" si="254"/>
        <v>0</v>
      </c>
      <c r="BA242" s="695">
        <f t="shared" si="254"/>
        <v>0</v>
      </c>
      <c r="BB242" s="695">
        <f t="shared" si="254"/>
        <v>0</v>
      </c>
      <c r="BC242" s="695">
        <f t="shared" si="254"/>
        <v>0</v>
      </c>
      <c r="BD242" s="695">
        <f t="shared" si="254"/>
        <v>0</v>
      </c>
      <c r="BE242" s="695">
        <f t="shared" si="254"/>
        <v>0</v>
      </c>
      <c r="BF242" s="695">
        <f t="shared" si="254"/>
        <v>0</v>
      </c>
      <c r="BG242" s="695">
        <f t="shared" si="254"/>
        <v>0</v>
      </c>
      <c r="BH242" s="695">
        <f t="shared" si="254"/>
        <v>0</v>
      </c>
      <c r="BI242" s="695">
        <f t="shared" si="254"/>
        <v>0</v>
      </c>
      <c r="BJ242" s="695">
        <f t="shared" si="254"/>
        <v>0</v>
      </c>
      <c r="BK242" s="695">
        <f t="shared" si="254"/>
        <v>0</v>
      </c>
      <c r="BL242" s="695">
        <f t="shared" si="254"/>
        <v>0</v>
      </c>
      <c r="BM242" s="695">
        <f t="shared" si="254"/>
        <v>0</v>
      </c>
      <c r="BN242" s="695">
        <f t="shared" ref="BN242:CM242" si="255">BN39</f>
        <v>0</v>
      </c>
      <c r="BO242" s="695">
        <f t="shared" si="255"/>
        <v>0</v>
      </c>
      <c r="BP242" s="695">
        <f t="shared" si="255"/>
        <v>0</v>
      </c>
      <c r="BQ242" s="695">
        <f t="shared" si="255"/>
        <v>0</v>
      </c>
      <c r="BR242" s="695">
        <f t="shared" si="255"/>
        <v>0</v>
      </c>
      <c r="BS242" s="695">
        <f t="shared" si="255"/>
        <v>0</v>
      </c>
      <c r="BT242" s="695">
        <f t="shared" si="255"/>
        <v>0</v>
      </c>
      <c r="BU242" s="695">
        <f t="shared" si="255"/>
        <v>0</v>
      </c>
      <c r="BV242" s="695">
        <f t="shared" si="255"/>
        <v>0</v>
      </c>
      <c r="BW242" s="695">
        <f t="shared" si="255"/>
        <v>0</v>
      </c>
      <c r="BX242" s="695">
        <f t="shared" si="255"/>
        <v>0</v>
      </c>
      <c r="BY242" s="695">
        <f t="shared" si="255"/>
        <v>0</v>
      </c>
      <c r="BZ242" s="695">
        <f t="shared" si="255"/>
        <v>0</v>
      </c>
      <c r="CA242" s="695">
        <f t="shared" si="255"/>
        <v>0</v>
      </c>
      <c r="CB242" s="695">
        <f t="shared" si="255"/>
        <v>0</v>
      </c>
      <c r="CC242" s="695">
        <f t="shared" si="255"/>
        <v>0</v>
      </c>
      <c r="CD242" s="695">
        <f t="shared" si="255"/>
        <v>0</v>
      </c>
      <c r="CE242" s="695">
        <f t="shared" si="255"/>
        <v>0</v>
      </c>
      <c r="CF242" s="695">
        <f t="shared" si="255"/>
        <v>0</v>
      </c>
      <c r="CG242" s="695">
        <f t="shared" si="255"/>
        <v>0</v>
      </c>
      <c r="CH242" s="695">
        <f t="shared" si="255"/>
        <v>0</v>
      </c>
      <c r="CI242" s="695">
        <f t="shared" si="255"/>
        <v>0</v>
      </c>
      <c r="CJ242" s="695">
        <f t="shared" si="255"/>
        <v>0</v>
      </c>
      <c r="CK242" s="695">
        <f t="shared" si="255"/>
        <v>0</v>
      </c>
      <c r="CL242" s="695">
        <f t="shared" si="255"/>
        <v>0</v>
      </c>
      <c r="CM242" s="695">
        <f t="shared" si="255"/>
        <v>0</v>
      </c>
      <c r="CN242" s="695">
        <f t="shared" ref="CN242:DS242" si="256">CN39</f>
        <v>0</v>
      </c>
      <c r="CO242" s="695">
        <f t="shared" si="256"/>
        <v>0</v>
      </c>
      <c r="CP242" s="695">
        <f t="shared" si="256"/>
        <v>0</v>
      </c>
      <c r="CQ242" s="695">
        <f t="shared" si="256"/>
        <v>0</v>
      </c>
      <c r="CR242" s="695">
        <f t="shared" si="256"/>
        <v>0</v>
      </c>
      <c r="CS242" s="695">
        <f t="shared" si="256"/>
        <v>0</v>
      </c>
      <c r="CT242" s="695">
        <f t="shared" si="256"/>
        <v>0</v>
      </c>
      <c r="CU242" s="695">
        <f t="shared" si="256"/>
        <v>0</v>
      </c>
      <c r="CV242" s="695">
        <f t="shared" si="256"/>
        <v>0</v>
      </c>
      <c r="CW242" s="695">
        <f t="shared" si="256"/>
        <v>0</v>
      </c>
      <c r="CX242" s="695">
        <f t="shared" si="256"/>
        <v>0</v>
      </c>
      <c r="CY242" s="695">
        <f t="shared" si="256"/>
        <v>0</v>
      </c>
      <c r="CZ242" s="695">
        <f t="shared" si="256"/>
        <v>0</v>
      </c>
      <c r="DA242" s="695">
        <f t="shared" si="256"/>
        <v>0</v>
      </c>
      <c r="DB242" s="695">
        <f t="shared" si="256"/>
        <v>0</v>
      </c>
      <c r="DC242" s="695">
        <f t="shared" si="256"/>
        <v>0</v>
      </c>
      <c r="DD242" s="695">
        <f t="shared" si="256"/>
        <v>0</v>
      </c>
      <c r="DE242" s="695">
        <f t="shared" si="256"/>
        <v>0</v>
      </c>
      <c r="DF242" s="695">
        <f t="shared" si="256"/>
        <v>0</v>
      </c>
      <c r="DG242" s="695">
        <f t="shared" si="256"/>
        <v>0</v>
      </c>
      <c r="DH242" s="695">
        <f t="shared" si="256"/>
        <v>0</v>
      </c>
      <c r="DI242" s="695">
        <f t="shared" si="256"/>
        <v>0</v>
      </c>
      <c r="DJ242" s="695">
        <f t="shared" si="256"/>
        <v>0</v>
      </c>
      <c r="DK242" s="695">
        <f t="shared" si="256"/>
        <v>0</v>
      </c>
      <c r="DL242" s="695">
        <f t="shared" si="256"/>
        <v>0</v>
      </c>
      <c r="DM242" s="695">
        <f t="shared" si="256"/>
        <v>0</v>
      </c>
      <c r="DN242" s="695">
        <f t="shared" si="256"/>
        <v>0</v>
      </c>
      <c r="DO242" s="695">
        <f t="shared" si="256"/>
        <v>0</v>
      </c>
      <c r="DP242" s="695">
        <f t="shared" si="256"/>
        <v>0</v>
      </c>
      <c r="DQ242" s="695">
        <f t="shared" si="256"/>
        <v>0</v>
      </c>
      <c r="DR242" s="695">
        <f t="shared" si="256"/>
        <v>0</v>
      </c>
      <c r="DS242" s="695">
        <f t="shared" si="256"/>
        <v>0</v>
      </c>
      <c r="DT242" s="695">
        <f t="shared" ref="DT242:EQ242" si="257">DT39</f>
        <v>0</v>
      </c>
      <c r="DU242" s="695">
        <f t="shared" si="257"/>
        <v>0</v>
      </c>
      <c r="DV242" s="695">
        <f t="shared" si="257"/>
        <v>4627.62</v>
      </c>
      <c r="DW242" s="695">
        <f t="shared" si="257"/>
        <v>0</v>
      </c>
      <c r="DX242" s="695">
        <f t="shared" si="257"/>
        <v>0</v>
      </c>
      <c r="DY242" s="695">
        <f t="shared" si="257"/>
        <v>0</v>
      </c>
      <c r="DZ242" s="695">
        <f t="shared" si="257"/>
        <v>0</v>
      </c>
      <c r="EA242" s="695">
        <f t="shared" si="257"/>
        <v>0</v>
      </c>
      <c r="EB242" s="695">
        <f t="shared" si="257"/>
        <v>0</v>
      </c>
      <c r="EC242" s="695">
        <f t="shared" si="257"/>
        <v>0</v>
      </c>
      <c r="ED242" s="695">
        <f t="shared" si="257"/>
        <v>0</v>
      </c>
      <c r="EE242" s="695">
        <f t="shared" si="257"/>
        <v>0</v>
      </c>
      <c r="EF242" s="695">
        <f t="shared" si="257"/>
        <v>0</v>
      </c>
      <c r="EG242" s="695">
        <f t="shared" si="257"/>
        <v>0</v>
      </c>
      <c r="EH242" s="695">
        <f t="shared" si="257"/>
        <v>0</v>
      </c>
      <c r="EI242" s="695">
        <f t="shared" si="257"/>
        <v>0</v>
      </c>
      <c r="EJ242" s="695">
        <f t="shared" si="257"/>
        <v>0</v>
      </c>
      <c r="EK242" s="695">
        <f t="shared" si="257"/>
        <v>0</v>
      </c>
      <c r="EL242" s="695">
        <f t="shared" si="257"/>
        <v>0</v>
      </c>
      <c r="EM242" s="695">
        <f t="shared" si="257"/>
        <v>0</v>
      </c>
      <c r="EN242" s="695">
        <f t="shared" ref="EN242" si="258">EN39</f>
        <v>0</v>
      </c>
      <c r="EO242" s="695">
        <f t="shared" si="257"/>
        <v>0</v>
      </c>
      <c r="EP242" s="695">
        <f t="shared" si="257"/>
        <v>0</v>
      </c>
      <c r="EQ242" s="695">
        <f t="shared" si="257"/>
        <v>0</v>
      </c>
      <c r="ER242" s="695">
        <f t="shared" ref="ER242:EX242" si="259">ER39</f>
        <v>0</v>
      </c>
      <c r="ES242" s="695">
        <f t="shared" si="259"/>
        <v>0</v>
      </c>
      <c r="ET242" s="695">
        <f t="shared" si="259"/>
        <v>0</v>
      </c>
      <c r="EU242" s="695">
        <f t="shared" si="259"/>
        <v>0</v>
      </c>
      <c r="EV242" s="695">
        <f t="shared" si="259"/>
        <v>0</v>
      </c>
      <c r="EW242" s="695">
        <f t="shared" si="259"/>
        <v>0</v>
      </c>
      <c r="EX242" s="695">
        <f t="shared" si="259"/>
        <v>0</v>
      </c>
      <c r="EY242" s="695">
        <f t="shared" si="245"/>
        <v>0</v>
      </c>
      <c r="EZ242" s="510"/>
    </row>
    <row r="243" spans="1:156" x14ac:dyDescent="0.25">
      <c r="A243">
        <v>36</v>
      </c>
      <c r="B243" s="74" t="str">
        <f t="shared" si="236"/>
        <v>E03</v>
      </c>
      <c r="C243" s="175" t="str">
        <f t="shared" si="237"/>
        <v>OK</v>
      </c>
      <c r="D243" s="695">
        <f t="shared" ref="D243:AI243" si="260">D40</f>
        <v>0</v>
      </c>
      <c r="E243" s="695">
        <f t="shared" si="260"/>
        <v>0</v>
      </c>
      <c r="F243" s="695">
        <f t="shared" si="260"/>
        <v>0</v>
      </c>
      <c r="G243" s="695">
        <f t="shared" si="260"/>
        <v>0</v>
      </c>
      <c r="H243" s="695">
        <f t="shared" si="260"/>
        <v>0</v>
      </c>
      <c r="I243" s="695">
        <f t="shared" si="260"/>
        <v>0</v>
      </c>
      <c r="J243" s="695">
        <f t="shared" si="260"/>
        <v>0</v>
      </c>
      <c r="K243" s="695">
        <f t="shared" si="260"/>
        <v>0</v>
      </c>
      <c r="L243" s="695">
        <f t="shared" si="260"/>
        <v>0</v>
      </c>
      <c r="M243" s="695">
        <f t="shared" si="260"/>
        <v>0</v>
      </c>
      <c r="N243" s="695">
        <f t="shared" si="260"/>
        <v>0</v>
      </c>
      <c r="O243" s="695">
        <f t="shared" si="260"/>
        <v>0</v>
      </c>
      <c r="P243" s="695">
        <f t="shared" si="260"/>
        <v>0</v>
      </c>
      <c r="Q243" s="695">
        <f t="shared" si="260"/>
        <v>0</v>
      </c>
      <c r="R243" s="695">
        <f t="shared" si="260"/>
        <v>0</v>
      </c>
      <c r="S243" s="695">
        <f t="shared" si="260"/>
        <v>0</v>
      </c>
      <c r="T243" s="695">
        <f t="shared" si="260"/>
        <v>0</v>
      </c>
      <c r="U243" s="695">
        <f t="shared" si="260"/>
        <v>0</v>
      </c>
      <c r="V243" s="695">
        <f t="shared" si="260"/>
        <v>0</v>
      </c>
      <c r="W243" s="695">
        <f t="shared" si="260"/>
        <v>0</v>
      </c>
      <c r="X243" s="695">
        <f t="shared" si="260"/>
        <v>0</v>
      </c>
      <c r="Y243" s="695">
        <f t="shared" si="260"/>
        <v>0</v>
      </c>
      <c r="Z243" s="695">
        <f t="shared" si="260"/>
        <v>0</v>
      </c>
      <c r="AA243" s="695">
        <f t="shared" si="260"/>
        <v>0</v>
      </c>
      <c r="AB243" s="695">
        <f t="shared" si="260"/>
        <v>0</v>
      </c>
      <c r="AC243" s="695">
        <f t="shared" si="260"/>
        <v>0</v>
      </c>
      <c r="AD243" s="695">
        <f t="shared" si="260"/>
        <v>0</v>
      </c>
      <c r="AE243" s="695">
        <f t="shared" si="260"/>
        <v>0</v>
      </c>
      <c r="AF243" s="695">
        <f t="shared" si="260"/>
        <v>0</v>
      </c>
      <c r="AG243" s="695">
        <f t="shared" si="260"/>
        <v>0</v>
      </c>
      <c r="AH243" s="695">
        <f t="shared" si="260"/>
        <v>0</v>
      </c>
      <c r="AI243" s="695">
        <f t="shared" si="260"/>
        <v>0</v>
      </c>
      <c r="AJ243" s="695">
        <f t="shared" ref="AJ243:BM243" si="261">AJ40</f>
        <v>0</v>
      </c>
      <c r="AK243" s="695">
        <f t="shared" si="261"/>
        <v>0</v>
      </c>
      <c r="AL243" s="695">
        <f t="shared" si="261"/>
        <v>0</v>
      </c>
      <c r="AM243" s="695">
        <f t="shared" si="261"/>
        <v>0</v>
      </c>
      <c r="AN243" s="695">
        <f t="shared" si="261"/>
        <v>0</v>
      </c>
      <c r="AO243" s="695">
        <f t="shared" si="261"/>
        <v>0</v>
      </c>
      <c r="AP243" s="695">
        <f t="shared" si="261"/>
        <v>0</v>
      </c>
      <c r="AQ243" s="695">
        <f t="shared" si="261"/>
        <v>0</v>
      </c>
      <c r="AR243" s="695">
        <f t="shared" si="261"/>
        <v>0</v>
      </c>
      <c r="AS243" s="695">
        <f t="shared" si="261"/>
        <v>0</v>
      </c>
      <c r="AT243" s="695">
        <f t="shared" si="261"/>
        <v>0</v>
      </c>
      <c r="AU243" s="695">
        <f t="shared" si="261"/>
        <v>0</v>
      </c>
      <c r="AV243" s="695">
        <f t="shared" si="261"/>
        <v>0</v>
      </c>
      <c r="AW243" s="695">
        <f t="shared" si="261"/>
        <v>0</v>
      </c>
      <c r="AX243" s="695">
        <f t="shared" si="261"/>
        <v>0</v>
      </c>
      <c r="AY243" s="695">
        <f t="shared" si="261"/>
        <v>0</v>
      </c>
      <c r="AZ243" s="695">
        <f t="shared" si="261"/>
        <v>0</v>
      </c>
      <c r="BA243" s="695">
        <f t="shared" si="261"/>
        <v>0</v>
      </c>
      <c r="BB243" s="695">
        <f t="shared" si="261"/>
        <v>0</v>
      </c>
      <c r="BC243" s="695">
        <f t="shared" si="261"/>
        <v>0</v>
      </c>
      <c r="BD243" s="695">
        <f t="shared" si="261"/>
        <v>0</v>
      </c>
      <c r="BE243" s="695">
        <f t="shared" si="261"/>
        <v>0</v>
      </c>
      <c r="BF243" s="695">
        <f t="shared" si="261"/>
        <v>0</v>
      </c>
      <c r="BG243" s="695">
        <f t="shared" si="261"/>
        <v>0</v>
      </c>
      <c r="BH243" s="695">
        <f t="shared" si="261"/>
        <v>0</v>
      </c>
      <c r="BI243" s="695">
        <f t="shared" si="261"/>
        <v>0</v>
      </c>
      <c r="BJ243" s="695">
        <f t="shared" si="261"/>
        <v>0</v>
      </c>
      <c r="BK243" s="695">
        <f t="shared" si="261"/>
        <v>0</v>
      </c>
      <c r="BL243" s="695">
        <f t="shared" si="261"/>
        <v>0</v>
      </c>
      <c r="BM243" s="695">
        <f t="shared" si="261"/>
        <v>0</v>
      </c>
      <c r="BN243" s="695">
        <f t="shared" ref="BN243:CM243" si="262">BN40</f>
        <v>0</v>
      </c>
      <c r="BO243" s="695">
        <f t="shared" si="262"/>
        <v>0</v>
      </c>
      <c r="BP243" s="695">
        <f t="shared" si="262"/>
        <v>0</v>
      </c>
      <c r="BQ243" s="695">
        <f t="shared" si="262"/>
        <v>0</v>
      </c>
      <c r="BR243" s="695">
        <f t="shared" si="262"/>
        <v>0</v>
      </c>
      <c r="BS243" s="695">
        <f t="shared" si="262"/>
        <v>0</v>
      </c>
      <c r="BT243" s="695">
        <f t="shared" si="262"/>
        <v>0</v>
      </c>
      <c r="BU243" s="695">
        <f t="shared" si="262"/>
        <v>0</v>
      </c>
      <c r="BV243" s="695">
        <f t="shared" si="262"/>
        <v>0</v>
      </c>
      <c r="BW243" s="695">
        <f t="shared" si="262"/>
        <v>0</v>
      </c>
      <c r="BX243" s="695">
        <f t="shared" si="262"/>
        <v>0</v>
      </c>
      <c r="BY243" s="695">
        <f t="shared" si="262"/>
        <v>0</v>
      </c>
      <c r="BZ243" s="695">
        <f t="shared" si="262"/>
        <v>0</v>
      </c>
      <c r="CA243" s="695">
        <f t="shared" si="262"/>
        <v>0</v>
      </c>
      <c r="CB243" s="695">
        <f t="shared" si="262"/>
        <v>0</v>
      </c>
      <c r="CC243" s="695">
        <f t="shared" si="262"/>
        <v>0</v>
      </c>
      <c r="CD243" s="695">
        <f t="shared" si="262"/>
        <v>0</v>
      </c>
      <c r="CE243" s="695">
        <f t="shared" si="262"/>
        <v>0</v>
      </c>
      <c r="CF243" s="695">
        <f t="shared" si="262"/>
        <v>0</v>
      </c>
      <c r="CG243" s="695">
        <f t="shared" si="262"/>
        <v>0</v>
      </c>
      <c r="CH243" s="695">
        <f t="shared" si="262"/>
        <v>0</v>
      </c>
      <c r="CI243" s="695">
        <f t="shared" si="262"/>
        <v>0</v>
      </c>
      <c r="CJ243" s="695">
        <f t="shared" si="262"/>
        <v>0</v>
      </c>
      <c r="CK243" s="695">
        <f t="shared" si="262"/>
        <v>0</v>
      </c>
      <c r="CL243" s="695">
        <f t="shared" si="262"/>
        <v>0</v>
      </c>
      <c r="CM243" s="695">
        <f t="shared" si="262"/>
        <v>0</v>
      </c>
      <c r="CN243" s="695">
        <f t="shared" ref="CN243:DS243" si="263">CN40</f>
        <v>0</v>
      </c>
      <c r="CO243" s="695">
        <f t="shared" si="263"/>
        <v>0</v>
      </c>
      <c r="CP243" s="695">
        <f t="shared" si="263"/>
        <v>0</v>
      </c>
      <c r="CQ243" s="695">
        <f t="shared" si="263"/>
        <v>0</v>
      </c>
      <c r="CR243" s="695">
        <f t="shared" si="263"/>
        <v>0</v>
      </c>
      <c r="CS243" s="695">
        <f t="shared" si="263"/>
        <v>0</v>
      </c>
      <c r="CT243" s="695">
        <f t="shared" si="263"/>
        <v>0</v>
      </c>
      <c r="CU243" s="695">
        <f t="shared" si="263"/>
        <v>0</v>
      </c>
      <c r="CV243" s="695">
        <f t="shared" si="263"/>
        <v>0</v>
      </c>
      <c r="CW243" s="695">
        <f t="shared" si="263"/>
        <v>0</v>
      </c>
      <c r="CX243" s="695">
        <f t="shared" si="263"/>
        <v>0</v>
      </c>
      <c r="CY243" s="695">
        <f t="shared" si="263"/>
        <v>0</v>
      </c>
      <c r="CZ243" s="695">
        <f t="shared" si="263"/>
        <v>0</v>
      </c>
      <c r="DA243" s="695">
        <f t="shared" si="263"/>
        <v>0</v>
      </c>
      <c r="DB243" s="695">
        <f t="shared" si="263"/>
        <v>0</v>
      </c>
      <c r="DC243" s="695">
        <f t="shared" si="263"/>
        <v>0</v>
      </c>
      <c r="DD243" s="695">
        <f t="shared" si="263"/>
        <v>0</v>
      </c>
      <c r="DE243" s="695">
        <f t="shared" si="263"/>
        <v>0</v>
      </c>
      <c r="DF243" s="695">
        <f t="shared" si="263"/>
        <v>0</v>
      </c>
      <c r="DG243" s="695">
        <f t="shared" si="263"/>
        <v>0</v>
      </c>
      <c r="DH243" s="695">
        <f t="shared" si="263"/>
        <v>0</v>
      </c>
      <c r="DI243" s="695">
        <f t="shared" si="263"/>
        <v>0</v>
      </c>
      <c r="DJ243" s="695">
        <f t="shared" si="263"/>
        <v>0</v>
      </c>
      <c r="DK243" s="695">
        <f t="shared" si="263"/>
        <v>0</v>
      </c>
      <c r="DL243" s="695">
        <f t="shared" si="263"/>
        <v>0</v>
      </c>
      <c r="DM243" s="695">
        <f t="shared" si="263"/>
        <v>0</v>
      </c>
      <c r="DN243" s="695">
        <f t="shared" si="263"/>
        <v>0</v>
      </c>
      <c r="DO243" s="695">
        <f t="shared" si="263"/>
        <v>0</v>
      </c>
      <c r="DP243" s="695">
        <f t="shared" si="263"/>
        <v>0</v>
      </c>
      <c r="DQ243" s="695">
        <f t="shared" si="263"/>
        <v>0</v>
      </c>
      <c r="DR243" s="695">
        <f t="shared" si="263"/>
        <v>0</v>
      </c>
      <c r="DS243" s="695">
        <f t="shared" si="263"/>
        <v>0</v>
      </c>
      <c r="DT243" s="695">
        <f t="shared" ref="DT243:EQ243" si="264">DT40</f>
        <v>0</v>
      </c>
      <c r="DU243" s="695">
        <f t="shared" si="264"/>
        <v>0</v>
      </c>
      <c r="DV243" s="695">
        <f t="shared" si="264"/>
        <v>0</v>
      </c>
      <c r="DW243" s="695">
        <f t="shared" si="264"/>
        <v>0</v>
      </c>
      <c r="DX243" s="695">
        <f t="shared" si="264"/>
        <v>0</v>
      </c>
      <c r="DY243" s="695">
        <f t="shared" si="264"/>
        <v>0</v>
      </c>
      <c r="DZ243" s="695">
        <f t="shared" si="264"/>
        <v>0</v>
      </c>
      <c r="EA243" s="695">
        <f t="shared" si="264"/>
        <v>0</v>
      </c>
      <c r="EB243" s="695">
        <f t="shared" si="264"/>
        <v>0</v>
      </c>
      <c r="EC243" s="695">
        <f t="shared" si="264"/>
        <v>0</v>
      </c>
      <c r="ED243" s="695">
        <f t="shared" si="264"/>
        <v>0</v>
      </c>
      <c r="EE243" s="695">
        <f t="shared" si="264"/>
        <v>936.34</v>
      </c>
      <c r="EF243" s="695">
        <f t="shared" si="264"/>
        <v>0</v>
      </c>
      <c r="EG243" s="695">
        <f t="shared" si="264"/>
        <v>0</v>
      </c>
      <c r="EH243" s="695">
        <f t="shared" si="264"/>
        <v>0</v>
      </c>
      <c r="EI243" s="695">
        <f t="shared" si="264"/>
        <v>0</v>
      </c>
      <c r="EJ243" s="695">
        <f t="shared" si="264"/>
        <v>0</v>
      </c>
      <c r="EK243" s="695">
        <f t="shared" si="264"/>
        <v>0</v>
      </c>
      <c r="EL243" s="695">
        <f t="shared" si="264"/>
        <v>0</v>
      </c>
      <c r="EM243" s="695">
        <f t="shared" si="264"/>
        <v>0</v>
      </c>
      <c r="EN243" s="695">
        <f t="shared" ref="EN243" si="265">EN40</f>
        <v>0</v>
      </c>
      <c r="EO243" s="695">
        <f t="shared" si="264"/>
        <v>0</v>
      </c>
      <c r="EP243" s="695">
        <f t="shared" si="264"/>
        <v>0</v>
      </c>
      <c r="EQ243" s="695">
        <f t="shared" si="264"/>
        <v>0</v>
      </c>
      <c r="ER243" s="695">
        <f t="shared" ref="ER243:EX243" si="266">ER40</f>
        <v>0</v>
      </c>
      <c r="ES243" s="695">
        <f t="shared" si="266"/>
        <v>0</v>
      </c>
      <c r="ET243" s="695">
        <f t="shared" si="266"/>
        <v>0</v>
      </c>
      <c r="EU243" s="695">
        <f t="shared" si="266"/>
        <v>0</v>
      </c>
      <c r="EV243" s="695">
        <f t="shared" si="266"/>
        <v>0</v>
      </c>
      <c r="EW243" s="695">
        <f t="shared" si="266"/>
        <v>0</v>
      </c>
      <c r="EX243" s="695">
        <f t="shared" si="266"/>
        <v>0</v>
      </c>
      <c r="EY243" s="695">
        <f t="shared" si="245"/>
        <v>0</v>
      </c>
      <c r="EZ243" s="510"/>
    </row>
    <row r="244" spans="1:156" x14ac:dyDescent="0.25">
      <c r="A244">
        <v>37</v>
      </c>
      <c r="B244" s="74" t="str">
        <f t="shared" si="236"/>
        <v>E03</v>
      </c>
      <c r="C244" s="175" t="str">
        <f t="shared" si="237"/>
        <v>OK</v>
      </c>
      <c r="D244" s="695">
        <f t="shared" ref="D244:AI244" si="267">D41</f>
        <v>0</v>
      </c>
      <c r="E244" s="695">
        <f t="shared" si="267"/>
        <v>0</v>
      </c>
      <c r="F244" s="695">
        <f t="shared" si="267"/>
        <v>0</v>
      </c>
      <c r="G244" s="695">
        <f t="shared" si="267"/>
        <v>0</v>
      </c>
      <c r="H244" s="695">
        <f t="shared" si="267"/>
        <v>0</v>
      </c>
      <c r="I244" s="695">
        <f t="shared" si="267"/>
        <v>0</v>
      </c>
      <c r="J244" s="695">
        <f t="shared" si="267"/>
        <v>0</v>
      </c>
      <c r="K244" s="695">
        <f t="shared" si="267"/>
        <v>0</v>
      </c>
      <c r="L244" s="695">
        <f t="shared" si="267"/>
        <v>0</v>
      </c>
      <c r="M244" s="695">
        <f t="shared" si="267"/>
        <v>0</v>
      </c>
      <c r="N244" s="695">
        <f t="shared" si="267"/>
        <v>0</v>
      </c>
      <c r="O244" s="695">
        <f t="shared" si="267"/>
        <v>0</v>
      </c>
      <c r="P244" s="695">
        <f t="shared" si="267"/>
        <v>0</v>
      </c>
      <c r="Q244" s="695">
        <f t="shared" si="267"/>
        <v>0</v>
      </c>
      <c r="R244" s="695">
        <f t="shared" si="267"/>
        <v>0</v>
      </c>
      <c r="S244" s="695">
        <f t="shared" si="267"/>
        <v>0</v>
      </c>
      <c r="T244" s="695">
        <f t="shared" si="267"/>
        <v>0</v>
      </c>
      <c r="U244" s="695">
        <f t="shared" si="267"/>
        <v>0</v>
      </c>
      <c r="V244" s="695">
        <f t="shared" si="267"/>
        <v>0</v>
      </c>
      <c r="W244" s="695">
        <f t="shared" si="267"/>
        <v>0</v>
      </c>
      <c r="X244" s="695">
        <f t="shared" si="267"/>
        <v>0</v>
      </c>
      <c r="Y244" s="695">
        <f t="shared" si="267"/>
        <v>634.86</v>
      </c>
      <c r="Z244" s="695">
        <f t="shared" si="267"/>
        <v>0</v>
      </c>
      <c r="AA244" s="695">
        <f t="shared" si="267"/>
        <v>0</v>
      </c>
      <c r="AB244" s="695">
        <f t="shared" si="267"/>
        <v>0</v>
      </c>
      <c r="AC244" s="695">
        <f t="shared" si="267"/>
        <v>0</v>
      </c>
      <c r="AD244" s="695">
        <f t="shared" si="267"/>
        <v>0</v>
      </c>
      <c r="AE244" s="695">
        <f t="shared" si="267"/>
        <v>0</v>
      </c>
      <c r="AF244" s="695">
        <f t="shared" si="267"/>
        <v>0</v>
      </c>
      <c r="AG244" s="695">
        <f t="shared" si="267"/>
        <v>0</v>
      </c>
      <c r="AH244" s="695">
        <f t="shared" si="267"/>
        <v>0</v>
      </c>
      <c r="AI244" s="695">
        <f t="shared" si="267"/>
        <v>0</v>
      </c>
      <c r="AJ244" s="695">
        <f t="shared" ref="AJ244:BM244" si="268">AJ41</f>
        <v>0</v>
      </c>
      <c r="AK244" s="695">
        <f t="shared" si="268"/>
        <v>0</v>
      </c>
      <c r="AL244" s="695">
        <f t="shared" si="268"/>
        <v>0</v>
      </c>
      <c r="AM244" s="695">
        <f t="shared" si="268"/>
        <v>0</v>
      </c>
      <c r="AN244" s="695">
        <f t="shared" si="268"/>
        <v>0</v>
      </c>
      <c r="AO244" s="695">
        <f t="shared" si="268"/>
        <v>0</v>
      </c>
      <c r="AP244" s="695">
        <f t="shared" si="268"/>
        <v>0</v>
      </c>
      <c r="AQ244" s="695">
        <f t="shared" si="268"/>
        <v>0</v>
      </c>
      <c r="AR244" s="695">
        <f t="shared" si="268"/>
        <v>0</v>
      </c>
      <c r="AS244" s="695">
        <f t="shared" si="268"/>
        <v>0</v>
      </c>
      <c r="AT244" s="695">
        <f t="shared" si="268"/>
        <v>0</v>
      </c>
      <c r="AU244" s="695">
        <f t="shared" si="268"/>
        <v>0</v>
      </c>
      <c r="AV244" s="695">
        <f t="shared" si="268"/>
        <v>0</v>
      </c>
      <c r="AW244" s="695">
        <f t="shared" si="268"/>
        <v>0</v>
      </c>
      <c r="AX244" s="695">
        <f t="shared" si="268"/>
        <v>0</v>
      </c>
      <c r="AY244" s="695">
        <f t="shared" si="268"/>
        <v>0</v>
      </c>
      <c r="AZ244" s="695">
        <f t="shared" si="268"/>
        <v>0</v>
      </c>
      <c r="BA244" s="695">
        <f t="shared" si="268"/>
        <v>0</v>
      </c>
      <c r="BB244" s="695">
        <f t="shared" si="268"/>
        <v>0</v>
      </c>
      <c r="BC244" s="695">
        <f t="shared" si="268"/>
        <v>0</v>
      </c>
      <c r="BD244" s="695">
        <f t="shared" si="268"/>
        <v>0</v>
      </c>
      <c r="BE244" s="695">
        <f t="shared" si="268"/>
        <v>0</v>
      </c>
      <c r="BF244" s="695">
        <f t="shared" si="268"/>
        <v>0</v>
      </c>
      <c r="BG244" s="695">
        <f t="shared" si="268"/>
        <v>200.49</v>
      </c>
      <c r="BH244" s="695">
        <f t="shared" si="268"/>
        <v>0</v>
      </c>
      <c r="BI244" s="695">
        <f t="shared" si="268"/>
        <v>0</v>
      </c>
      <c r="BJ244" s="695">
        <f t="shared" si="268"/>
        <v>0</v>
      </c>
      <c r="BK244" s="695">
        <f t="shared" si="268"/>
        <v>0</v>
      </c>
      <c r="BL244" s="695">
        <f t="shared" si="268"/>
        <v>0</v>
      </c>
      <c r="BM244" s="695">
        <f t="shared" si="268"/>
        <v>0</v>
      </c>
      <c r="BN244" s="695">
        <f t="shared" ref="BN244:CM244" si="269">BN41</f>
        <v>0</v>
      </c>
      <c r="BO244" s="695">
        <f t="shared" si="269"/>
        <v>0</v>
      </c>
      <c r="BP244" s="695">
        <f t="shared" si="269"/>
        <v>0</v>
      </c>
      <c r="BQ244" s="695">
        <f t="shared" si="269"/>
        <v>0</v>
      </c>
      <c r="BR244" s="695">
        <f t="shared" si="269"/>
        <v>0</v>
      </c>
      <c r="BS244" s="695">
        <f t="shared" si="269"/>
        <v>0</v>
      </c>
      <c r="BT244" s="695">
        <f t="shared" si="269"/>
        <v>0</v>
      </c>
      <c r="BU244" s="695">
        <f t="shared" si="269"/>
        <v>0</v>
      </c>
      <c r="BV244" s="695">
        <f t="shared" si="269"/>
        <v>0</v>
      </c>
      <c r="BW244" s="695">
        <f t="shared" si="269"/>
        <v>0</v>
      </c>
      <c r="BX244" s="695">
        <f t="shared" si="269"/>
        <v>0</v>
      </c>
      <c r="BY244" s="695">
        <f t="shared" si="269"/>
        <v>0</v>
      </c>
      <c r="BZ244" s="695">
        <f t="shared" si="269"/>
        <v>0</v>
      </c>
      <c r="CA244" s="695">
        <f t="shared" si="269"/>
        <v>0</v>
      </c>
      <c r="CB244" s="695">
        <f t="shared" si="269"/>
        <v>0</v>
      </c>
      <c r="CC244" s="695">
        <f t="shared" si="269"/>
        <v>0</v>
      </c>
      <c r="CD244" s="695">
        <f t="shared" si="269"/>
        <v>0</v>
      </c>
      <c r="CE244" s="695">
        <f t="shared" si="269"/>
        <v>0</v>
      </c>
      <c r="CF244" s="695">
        <f t="shared" si="269"/>
        <v>0</v>
      </c>
      <c r="CG244" s="695">
        <f t="shared" si="269"/>
        <v>0</v>
      </c>
      <c r="CH244" s="695">
        <f t="shared" si="269"/>
        <v>0</v>
      </c>
      <c r="CI244" s="695">
        <f t="shared" si="269"/>
        <v>0</v>
      </c>
      <c r="CJ244" s="695">
        <f t="shared" si="269"/>
        <v>0</v>
      </c>
      <c r="CK244" s="695">
        <f t="shared" si="269"/>
        <v>0</v>
      </c>
      <c r="CL244" s="695">
        <f t="shared" si="269"/>
        <v>0</v>
      </c>
      <c r="CM244" s="695">
        <f t="shared" si="269"/>
        <v>0</v>
      </c>
      <c r="CN244" s="695">
        <f t="shared" ref="CN244:DS244" si="270">CN41</f>
        <v>0</v>
      </c>
      <c r="CO244" s="695">
        <f t="shared" si="270"/>
        <v>0</v>
      </c>
      <c r="CP244" s="695">
        <f t="shared" si="270"/>
        <v>0</v>
      </c>
      <c r="CQ244" s="695">
        <f t="shared" si="270"/>
        <v>0</v>
      </c>
      <c r="CR244" s="695">
        <f t="shared" si="270"/>
        <v>0</v>
      </c>
      <c r="CS244" s="695">
        <f t="shared" si="270"/>
        <v>0</v>
      </c>
      <c r="CT244" s="695">
        <f t="shared" si="270"/>
        <v>0</v>
      </c>
      <c r="CU244" s="695">
        <f t="shared" si="270"/>
        <v>0</v>
      </c>
      <c r="CV244" s="695">
        <f t="shared" si="270"/>
        <v>0</v>
      </c>
      <c r="CW244" s="695">
        <f t="shared" si="270"/>
        <v>0</v>
      </c>
      <c r="CX244" s="695">
        <f t="shared" si="270"/>
        <v>0</v>
      </c>
      <c r="CY244" s="695">
        <f t="shared" si="270"/>
        <v>0</v>
      </c>
      <c r="CZ244" s="695">
        <f t="shared" si="270"/>
        <v>0</v>
      </c>
      <c r="DA244" s="695">
        <f t="shared" si="270"/>
        <v>0</v>
      </c>
      <c r="DB244" s="695">
        <f t="shared" si="270"/>
        <v>0</v>
      </c>
      <c r="DC244" s="695">
        <f t="shared" si="270"/>
        <v>0</v>
      </c>
      <c r="DD244" s="695">
        <f t="shared" si="270"/>
        <v>0</v>
      </c>
      <c r="DE244" s="695">
        <f t="shared" si="270"/>
        <v>0</v>
      </c>
      <c r="DF244" s="695">
        <f t="shared" si="270"/>
        <v>0</v>
      </c>
      <c r="DG244" s="695">
        <f t="shared" si="270"/>
        <v>0</v>
      </c>
      <c r="DH244" s="695">
        <f t="shared" si="270"/>
        <v>0</v>
      </c>
      <c r="DI244" s="695">
        <f t="shared" si="270"/>
        <v>0</v>
      </c>
      <c r="DJ244" s="695">
        <f t="shared" si="270"/>
        <v>0</v>
      </c>
      <c r="DK244" s="695">
        <f t="shared" si="270"/>
        <v>0</v>
      </c>
      <c r="DL244" s="695">
        <f t="shared" si="270"/>
        <v>0</v>
      </c>
      <c r="DM244" s="695">
        <f t="shared" si="270"/>
        <v>0</v>
      </c>
      <c r="DN244" s="695">
        <f t="shared" si="270"/>
        <v>0</v>
      </c>
      <c r="DO244" s="695">
        <f t="shared" si="270"/>
        <v>0</v>
      </c>
      <c r="DP244" s="695">
        <f t="shared" si="270"/>
        <v>0</v>
      </c>
      <c r="DQ244" s="695">
        <f t="shared" si="270"/>
        <v>0</v>
      </c>
      <c r="DR244" s="695">
        <f t="shared" si="270"/>
        <v>0</v>
      </c>
      <c r="DS244" s="695">
        <f t="shared" si="270"/>
        <v>0</v>
      </c>
      <c r="DT244" s="695">
        <f t="shared" ref="DT244:EQ244" si="271">DT41</f>
        <v>0</v>
      </c>
      <c r="DU244" s="695">
        <f t="shared" si="271"/>
        <v>0</v>
      </c>
      <c r="DV244" s="695">
        <f t="shared" si="271"/>
        <v>0</v>
      </c>
      <c r="DW244" s="695">
        <f t="shared" si="271"/>
        <v>0</v>
      </c>
      <c r="DX244" s="695">
        <f t="shared" si="271"/>
        <v>0</v>
      </c>
      <c r="DY244" s="695">
        <f t="shared" si="271"/>
        <v>0</v>
      </c>
      <c r="DZ244" s="695">
        <f t="shared" si="271"/>
        <v>0</v>
      </c>
      <c r="EA244" s="695">
        <f t="shared" si="271"/>
        <v>0</v>
      </c>
      <c r="EB244" s="695">
        <f t="shared" si="271"/>
        <v>0</v>
      </c>
      <c r="EC244" s="695">
        <f t="shared" si="271"/>
        <v>0</v>
      </c>
      <c r="ED244" s="695">
        <f t="shared" si="271"/>
        <v>0</v>
      </c>
      <c r="EE244" s="695">
        <f t="shared" si="271"/>
        <v>0</v>
      </c>
      <c r="EF244" s="695">
        <f t="shared" si="271"/>
        <v>0</v>
      </c>
      <c r="EG244" s="695">
        <f t="shared" si="271"/>
        <v>0</v>
      </c>
      <c r="EH244" s="695">
        <f t="shared" si="271"/>
        <v>0</v>
      </c>
      <c r="EI244" s="695">
        <f t="shared" si="271"/>
        <v>0</v>
      </c>
      <c r="EJ244" s="695">
        <f t="shared" si="271"/>
        <v>0</v>
      </c>
      <c r="EK244" s="695">
        <f t="shared" si="271"/>
        <v>0</v>
      </c>
      <c r="EL244" s="695">
        <f t="shared" si="271"/>
        <v>0</v>
      </c>
      <c r="EM244" s="695">
        <f t="shared" si="271"/>
        <v>0</v>
      </c>
      <c r="EN244" s="695">
        <f t="shared" ref="EN244" si="272">EN41</f>
        <v>0</v>
      </c>
      <c r="EO244" s="695">
        <f t="shared" si="271"/>
        <v>0</v>
      </c>
      <c r="EP244" s="695">
        <f t="shared" si="271"/>
        <v>0</v>
      </c>
      <c r="EQ244" s="695">
        <f t="shared" si="271"/>
        <v>0</v>
      </c>
      <c r="ER244" s="695">
        <f t="shared" ref="ER244:EX244" si="273">ER41</f>
        <v>0</v>
      </c>
      <c r="ES244" s="695">
        <f t="shared" si="273"/>
        <v>0</v>
      </c>
      <c r="ET244" s="695">
        <f t="shared" si="273"/>
        <v>0</v>
      </c>
      <c r="EU244" s="695">
        <f t="shared" si="273"/>
        <v>0</v>
      </c>
      <c r="EV244" s="695">
        <f t="shared" si="273"/>
        <v>0</v>
      </c>
      <c r="EW244" s="695">
        <f t="shared" si="273"/>
        <v>0</v>
      </c>
      <c r="EX244" s="695">
        <f t="shared" si="273"/>
        <v>0</v>
      </c>
      <c r="EY244" s="695">
        <f t="shared" si="245"/>
        <v>0</v>
      </c>
      <c r="EZ244" s="510"/>
    </row>
    <row r="245" spans="1:156" x14ac:dyDescent="0.25">
      <c r="A245">
        <v>38</v>
      </c>
      <c r="B245" s="74" t="str">
        <f t="shared" si="236"/>
        <v>E06</v>
      </c>
      <c r="C245" s="175" t="str">
        <f t="shared" si="237"/>
        <v>OK</v>
      </c>
      <c r="D245" s="695">
        <f t="shared" ref="D245:AI245" si="274">D42</f>
        <v>0</v>
      </c>
      <c r="E245" s="695">
        <f t="shared" si="274"/>
        <v>0</v>
      </c>
      <c r="F245" s="695">
        <f t="shared" si="274"/>
        <v>0</v>
      </c>
      <c r="G245" s="695">
        <f t="shared" si="274"/>
        <v>45.5</v>
      </c>
      <c r="H245" s="695">
        <f t="shared" si="274"/>
        <v>0</v>
      </c>
      <c r="I245" s="695">
        <f t="shared" si="274"/>
        <v>0</v>
      </c>
      <c r="J245" s="695">
        <f t="shared" si="274"/>
        <v>0</v>
      </c>
      <c r="K245" s="695">
        <f t="shared" si="274"/>
        <v>0</v>
      </c>
      <c r="L245" s="695">
        <f t="shared" si="274"/>
        <v>0</v>
      </c>
      <c r="M245" s="695">
        <f t="shared" si="274"/>
        <v>0</v>
      </c>
      <c r="N245" s="695">
        <f t="shared" si="274"/>
        <v>0</v>
      </c>
      <c r="O245" s="695">
        <f t="shared" si="274"/>
        <v>16.21</v>
      </c>
      <c r="P245" s="695">
        <f t="shared" si="274"/>
        <v>67.83</v>
      </c>
      <c r="Q245" s="695">
        <f t="shared" si="274"/>
        <v>0</v>
      </c>
      <c r="R245" s="695">
        <f t="shared" si="274"/>
        <v>107.45</v>
      </c>
      <c r="S245" s="695">
        <f t="shared" si="274"/>
        <v>0</v>
      </c>
      <c r="T245" s="695">
        <f t="shared" si="274"/>
        <v>0</v>
      </c>
      <c r="U245" s="695">
        <f t="shared" si="274"/>
        <v>0</v>
      </c>
      <c r="V245" s="695">
        <f t="shared" si="274"/>
        <v>0</v>
      </c>
      <c r="W245" s="695">
        <f t="shared" si="274"/>
        <v>0</v>
      </c>
      <c r="X245" s="695">
        <f t="shared" si="274"/>
        <v>0</v>
      </c>
      <c r="Y245" s="695">
        <f t="shared" si="274"/>
        <v>0</v>
      </c>
      <c r="Z245" s="695">
        <f t="shared" si="274"/>
        <v>0</v>
      </c>
      <c r="AA245" s="695">
        <f t="shared" si="274"/>
        <v>33.47</v>
      </c>
      <c r="AB245" s="695">
        <f t="shared" si="274"/>
        <v>-126.71</v>
      </c>
      <c r="AC245" s="695">
        <f t="shared" si="274"/>
        <v>1306.8</v>
      </c>
      <c r="AD245" s="695">
        <f t="shared" si="274"/>
        <v>19.54</v>
      </c>
      <c r="AE245" s="695">
        <f t="shared" si="274"/>
        <v>130.26</v>
      </c>
      <c r="AF245" s="695">
        <f t="shared" si="274"/>
        <v>161.09</v>
      </c>
      <c r="AG245" s="695">
        <f t="shared" si="274"/>
        <v>0</v>
      </c>
      <c r="AH245" s="695">
        <f t="shared" si="274"/>
        <v>0</v>
      </c>
      <c r="AI245" s="695">
        <f t="shared" si="274"/>
        <v>312.69</v>
      </c>
      <c r="AJ245" s="695">
        <f t="shared" ref="AJ245:BM245" si="275">AJ42</f>
        <v>0</v>
      </c>
      <c r="AK245" s="695">
        <f t="shared" si="275"/>
        <v>0</v>
      </c>
      <c r="AL245" s="695">
        <f t="shared" si="275"/>
        <v>0</v>
      </c>
      <c r="AM245" s="695">
        <f t="shared" si="275"/>
        <v>0</v>
      </c>
      <c r="AN245" s="695">
        <f t="shared" si="275"/>
        <v>0</v>
      </c>
      <c r="AO245" s="695">
        <f t="shared" si="275"/>
        <v>0</v>
      </c>
      <c r="AP245" s="695">
        <f t="shared" si="275"/>
        <v>0</v>
      </c>
      <c r="AQ245" s="695">
        <f t="shared" si="275"/>
        <v>0</v>
      </c>
      <c r="AR245" s="695">
        <f t="shared" si="275"/>
        <v>0</v>
      </c>
      <c r="AS245" s="695">
        <f t="shared" si="275"/>
        <v>383.28</v>
      </c>
      <c r="AT245" s="695">
        <f t="shared" si="275"/>
        <v>0</v>
      </c>
      <c r="AU245" s="695">
        <f t="shared" si="275"/>
        <v>0</v>
      </c>
      <c r="AV245" s="695">
        <f t="shared" si="275"/>
        <v>317.02</v>
      </c>
      <c r="AW245" s="695">
        <f t="shared" si="275"/>
        <v>0</v>
      </c>
      <c r="AX245" s="695">
        <f t="shared" si="275"/>
        <v>0</v>
      </c>
      <c r="AY245" s="695">
        <f t="shared" si="275"/>
        <v>0</v>
      </c>
      <c r="AZ245" s="695">
        <f t="shared" si="275"/>
        <v>52.1</v>
      </c>
      <c r="BA245" s="695">
        <f t="shared" si="275"/>
        <v>0</v>
      </c>
      <c r="BB245" s="695">
        <f t="shared" si="275"/>
        <v>0</v>
      </c>
      <c r="BC245" s="695">
        <f t="shared" si="275"/>
        <v>953.65</v>
      </c>
      <c r="BD245" s="695">
        <f t="shared" si="275"/>
        <v>0</v>
      </c>
      <c r="BE245" s="695">
        <f t="shared" si="275"/>
        <v>0</v>
      </c>
      <c r="BF245" s="695">
        <f t="shared" si="275"/>
        <v>0</v>
      </c>
      <c r="BG245" s="695">
        <f t="shared" si="275"/>
        <v>0</v>
      </c>
      <c r="BH245" s="695">
        <f t="shared" si="275"/>
        <v>148.44</v>
      </c>
      <c r="BI245" s="695">
        <f t="shared" si="275"/>
        <v>14.19</v>
      </c>
      <c r="BJ245" s="695">
        <f t="shared" si="275"/>
        <v>0</v>
      </c>
      <c r="BK245" s="695">
        <f t="shared" si="275"/>
        <v>0</v>
      </c>
      <c r="BL245" s="695">
        <f t="shared" si="275"/>
        <v>79.19</v>
      </c>
      <c r="BM245" s="695">
        <f t="shared" si="275"/>
        <v>0</v>
      </c>
      <c r="BN245" s="695">
        <f t="shared" ref="BN245:CM245" si="276">BN42</f>
        <v>0</v>
      </c>
      <c r="BO245" s="695">
        <f t="shared" si="276"/>
        <v>10.7</v>
      </c>
      <c r="BP245" s="695">
        <f t="shared" si="276"/>
        <v>0</v>
      </c>
      <c r="BQ245" s="695">
        <f t="shared" si="276"/>
        <v>0</v>
      </c>
      <c r="BR245" s="695">
        <f t="shared" si="276"/>
        <v>61.58</v>
      </c>
      <c r="BS245" s="695">
        <f t="shared" si="276"/>
        <v>171.04</v>
      </c>
      <c r="BT245" s="695">
        <f t="shared" si="276"/>
        <v>0</v>
      </c>
      <c r="BU245" s="695">
        <f t="shared" si="276"/>
        <v>0</v>
      </c>
      <c r="BV245" s="695">
        <f t="shared" si="276"/>
        <v>0</v>
      </c>
      <c r="BW245" s="695">
        <f t="shared" si="276"/>
        <v>0</v>
      </c>
      <c r="BX245" s="695">
        <f t="shared" si="276"/>
        <v>69.47</v>
      </c>
      <c r="BY245" s="695">
        <f t="shared" si="276"/>
        <v>0</v>
      </c>
      <c r="BZ245" s="695">
        <f t="shared" si="276"/>
        <v>0</v>
      </c>
      <c r="CA245" s="695">
        <f t="shared" si="276"/>
        <v>0</v>
      </c>
      <c r="CB245" s="695">
        <f t="shared" si="276"/>
        <v>0</v>
      </c>
      <c r="CC245" s="695">
        <f t="shared" si="276"/>
        <v>0</v>
      </c>
      <c r="CD245" s="695">
        <f t="shared" si="276"/>
        <v>0</v>
      </c>
      <c r="CE245" s="695">
        <f t="shared" si="276"/>
        <v>0</v>
      </c>
      <c r="CF245" s="695">
        <f t="shared" si="276"/>
        <v>0</v>
      </c>
      <c r="CG245" s="695">
        <f t="shared" si="276"/>
        <v>0</v>
      </c>
      <c r="CH245" s="695">
        <f t="shared" si="276"/>
        <v>7.74</v>
      </c>
      <c r="CI245" s="695">
        <f t="shared" si="276"/>
        <v>63.71</v>
      </c>
      <c r="CJ245" s="695">
        <f t="shared" si="276"/>
        <v>0</v>
      </c>
      <c r="CK245" s="695">
        <f t="shared" si="276"/>
        <v>0</v>
      </c>
      <c r="CL245" s="695">
        <f t="shared" si="276"/>
        <v>0</v>
      </c>
      <c r="CM245" s="695">
        <f t="shared" si="276"/>
        <v>0</v>
      </c>
      <c r="CN245" s="695">
        <f t="shared" ref="CN245:DS245" si="277">CN42</f>
        <v>22.52</v>
      </c>
      <c r="CO245" s="695">
        <f t="shared" si="277"/>
        <v>0</v>
      </c>
      <c r="CP245" s="695">
        <f t="shared" si="277"/>
        <v>1451.43</v>
      </c>
      <c r="CQ245" s="695">
        <f t="shared" si="277"/>
        <v>0</v>
      </c>
      <c r="CR245" s="695">
        <f t="shared" si="277"/>
        <v>0</v>
      </c>
      <c r="CS245" s="695">
        <f t="shared" si="277"/>
        <v>97.23</v>
      </c>
      <c r="CT245" s="695">
        <f t="shared" si="277"/>
        <v>0</v>
      </c>
      <c r="CU245" s="695">
        <f t="shared" si="277"/>
        <v>0</v>
      </c>
      <c r="CV245" s="695">
        <f t="shared" si="277"/>
        <v>0</v>
      </c>
      <c r="CW245" s="695">
        <f t="shared" si="277"/>
        <v>0</v>
      </c>
      <c r="CX245" s="695">
        <f t="shared" si="277"/>
        <v>32.08</v>
      </c>
      <c r="CY245" s="695">
        <f t="shared" si="277"/>
        <v>0</v>
      </c>
      <c r="CZ245" s="695">
        <f t="shared" si="277"/>
        <v>0</v>
      </c>
      <c r="DA245" s="695">
        <f t="shared" si="277"/>
        <v>548.54</v>
      </c>
      <c r="DB245" s="695">
        <f t="shared" si="277"/>
        <v>0</v>
      </c>
      <c r="DC245" s="695">
        <f t="shared" si="277"/>
        <v>16.170000000000002</v>
      </c>
      <c r="DD245" s="695">
        <f t="shared" si="277"/>
        <v>117.23</v>
      </c>
      <c r="DE245" s="695">
        <f t="shared" si="277"/>
        <v>0</v>
      </c>
      <c r="DF245" s="695">
        <f t="shared" si="277"/>
        <v>0</v>
      </c>
      <c r="DG245" s="695">
        <f t="shared" si="277"/>
        <v>0</v>
      </c>
      <c r="DH245" s="695">
        <f t="shared" si="277"/>
        <v>3.24</v>
      </c>
      <c r="DI245" s="695">
        <f t="shared" si="277"/>
        <v>2506.54</v>
      </c>
      <c r="DJ245" s="695">
        <f t="shared" si="277"/>
        <v>0</v>
      </c>
      <c r="DK245" s="695">
        <f t="shared" si="277"/>
        <v>0</v>
      </c>
      <c r="DL245" s="695">
        <f t="shared" si="277"/>
        <v>0</v>
      </c>
      <c r="DM245" s="695">
        <f t="shared" si="277"/>
        <v>75.09</v>
      </c>
      <c r="DN245" s="695">
        <f t="shared" si="277"/>
        <v>0</v>
      </c>
      <c r="DO245" s="695">
        <f t="shared" si="277"/>
        <v>0</v>
      </c>
      <c r="DP245" s="695">
        <f t="shared" si="277"/>
        <v>2931.89</v>
      </c>
      <c r="DQ245" s="695">
        <f t="shared" si="277"/>
        <v>0</v>
      </c>
      <c r="DR245" s="695">
        <f t="shared" si="277"/>
        <v>0</v>
      </c>
      <c r="DS245" s="695">
        <f t="shared" si="277"/>
        <v>25.45</v>
      </c>
      <c r="DT245" s="695">
        <f t="shared" ref="DT245:EQ245" si="278">DT42</f>
        <v>0</v>
      </c>
      <c r="DU245" s="695">
        <f t="shared" si="278"/>
        <v>0</v>
      </c>
      <c r="DV245" s="695">
        <f t="shared" si="278"/>
        <v>0</v>
      </c>
      <c r="DW245" s="695">
        <f t="shared" si="278"/>
        <v>0</v>
      </c>
      <c r="DX245" s="695">
        <f t="shared" si="278"/>
        <v>0</v>
      </c>
      <c r="DY245" s="695">
        <f t="shared" si="278"/>
        <v>0</v>
      </c>
      <c r="DZ245" s="695">
        <f t="shared" si="278"/>
        <v>0</v>
      </c>
      <c r="EA245" s="695">
        <f t="shared" si="278"/>
        <v>0</v>
      </c>
      <c r="EB245" s="695">
        <f t="shared" si="278"/>
        <v>0</v>
      </c>
      <c r="EC245" s="695">
        <f t="shared" si="278"/>
        <v>0</v>
      </c>
      <c r="ED245" s="695">
        <f t="shared" si="278"/>
        <v>6.14</v>
      </c>
      <c r="EE245" s="695">
        <f t="shared" si="278"/>
        <v>0</v>
      </c>
      <c r="EF245" s="695">
        <f t="shared" si="278"/>
        <v>0</v>
      </c>
      <c r="EG245" s="695">
        <f t="shared" si="278"/>
        <v>0</v>
      </c>
      <c r="EH245" s="695">
        <f t="shared" si="278"/>
        <v>0</v>
      </c>
      <c r="EI245" s="695">
        <f t="shared" si="278"/>
        <v>78.95</v>
      </c>
      <c r="EJ245" s="695">
        <f t="shared" si="278"/>
        <v>0</v>
      </c>
      <c r="EK245" s="695">
        <f t="shared" si="278"/>
        <v>0</v>
      </c>
      <c r="EL245" s="695">
        <f t="shared" si="278"/>
        <v>0</v>
      </c>
      <c r="EM245" s="695">
        <f t="shared" si="278"/>
        <v>0</v>
      </c>
      <c r="EN245" s="695">
        <f t="shared" ref="EN245" si="279">EN42</f>
        <v>0</v>
      </c>
      <c r="EO245" s="695">
        <f t="shared" si="278"/>
        <v>0</v>
      </c>
      <c r="EP245" s="695">
        <f t="shared" si="278"/>
        <v>829.15</v>
      </c>
      <c r="EQ245" s="695">
        <f t="shared" si="278"/>
        <v>0</v>
      </c>
      <c r="ER245" s="695">
        <f t="shared" ref="ER245:EX245" si="280">ER42</f>
        <v>0</v>
      </c>
      <c r="ES245" s="695">
        <f t="shared" si="280"/>
        <v>0</v>
      </c>
      <c r="ET245" s="695">
        <f t="shared" si="280"/>
        <v>0</v>
      </c>
      <c r="EU245" s="695">
        <f t="shared" si="280"/>
        <v>0</v>
      </c>
      <c r="EV245" s="695">
        <f t="shared" si="280"/>
        <v>0</v>
      </c>
      <c r="EW245" s="695">
        <f t="shared" si="280"/>
        <v>0</v>
      </c>
      <c r="EX245" s="695">
        <f t="shared" si="280"/>
        <v>345.68</v>
      </c>
      <c r="EY245" s="695">
        <f t="shared" si="245"/>
        <v>0</v>
      </c>
      <c r="EZ245" s="510"/>
    </row>
    <row r="246" spans="1:156" x14ac:dyDescent="0.25">
      <c r="A246">
        <v>39</v>
      </c>
      <c r="B246" s="74" t="str">
        <f t="shared" si="236"/>
        <v>E06</v>
      </c>
      <c r="C246" s="175" t="str">
        <f t="shared" si="237"/>
        <v>OK</v>
      </c>
      <c r="D246" s="695">
        <f t="shared" ref="D246:AI246" si="281">D43</f>
        <v>0</v>
      </c>
      <c r="E246" s="695">
        <f t="shared" si="281"/>
        <v>0</v>
      </c>
      <c r="F246" s="695">
        <f t="shared" si="281"/>
        <v>0</v>
      </c>
      <c r="G246" s="695">
        <f t="shared" si="281"/>
        <v>12.29</v>
      </c>
      <c r="H246" s="695">
        <f t="shared" si="281"/>
        <v>0</v>
      </c>
      <c r="I246" s="695">
        <f t="shared" si="281"/>
        <v>305.48</v>
      </c>
      <c r="J246" s="695">
        <f t="shared" si="281"/>
        <v>161.02000000000001</v>
      </c>
      <c r="K246" s="695">
        <f t="shared" si="281"/>
        <v>0</v>
      </c>
      <c r="L246" s="695">
        <f t="shared" si="281"/>
        <v>628.25</v>
      </c>
      <c r="M246" s="695">
        <f t="shared" si="281"/>
        <v>0</v>
      </c>
      <c r="N246" s="695">
        <f t="shared" si="281"/>
        <v>0</v>
      </c>
      <c r="O246" s="695">
        <f t="shared" si="281"/>
        <v>42.84</v>
      </c>
      <c r="P246" s="695">
        <f t="shared" si="281"/>
        <v>25.57</v>
      </c>
      <c r="Q246" s="695">
        <f t="shared" si="281"/>
        <v>248.21</v>
      </c>
      <c r="R246" s="695">
        <f t="shared" si="281"/>
        <v>195.77</v>
      </c>
      <c r="S246" s="695">
        <f t="shared" si="281"/>
        <v>3225.27</v>
      </c>
      <c r="T246" s="695">
        <f t="shared" si="281"/>
        <v>1206.48</v>
      </c>
      <c r="U246" s="695">
        <f t="shared" si="281"/>
        <v>0</v>
      </c>
      <c r="V246" s="695">
        <f t="shared" si="281"/>
        <v>0</v>
      </c>
      <c r="W246" s="695">
        <f t="shared" si="281"/>
        <v>0</v>
      </c>
      <c r="X246" s="695">
        <f t="shared" si="281"/>
        <v>0</v>
      </c>
      <c r="Y246" s="695">
        <f t="shared" si="281"/>
        <v>558.04999999999995</v>
      </c>
      <c r="Z246" s="695">
        <f t="shared" si="281"/>
        <v>0</v>
      </c>
      <c r="AA246" s="695">
        <f t="shared" si="281"/>
        <v>229.1</v>
      </c>
      <c r="AB246" s="695">
        <f t="shared" si="281"/>
        <v>560.05999999999995</v>
      </c>
      <c r="AC246" s="695">
        <f t="shared" si="281"/>
        <v>4684.24</v>
      </c>
      <c r="AD246" s="695">
        <f t="shared" si="281"/>
        <v>0</v>
      </c>
      <c r="AE246" s="695">
        <f t="shared" si="281"/>
        <v>140.72999999999999</v>
      </c>
      <c r="AF246" s="695">
        <f t="shared" si="281"/>
        <v>697.1</v>
      </c>
      <c r="AG246" s="695">
        <f t="shared" si="281"/>
        <v>2838.01</v>
      </c>
      <c r="AH246" s="695">
        <f t="shared" si="281"/>
        <v>4796.3599999999997</v>
      </c>
      <c r="AI246" s="695">
        <f t="shared" si="281"/>
        <v>3638.46</v>
      </c>
      <c r="AJ246" s="695">
        <f t="shared" ref="AJ246:BM246" si="282">AJ43</f>
        <v>0</v>
      </c>
      <c r="AK246" s="695">
        <f t="shared" si="282"/>
        <v>0</v>
      </c>
      <c r="AL246" s="695">
        <f t="shared" si="282"/>
        <v>0</v>
      </c>
      <c r="AM246" s="695">
        <f t="shared" si="282"/>
        <v>0</v>
      </c>
      <c r="AN246" s="695">
        <f t="shared" si="282"/>
        <v>425.53</v>
      </c>
      <c r="AO246" s="695">
        <f t="shared" si="282"/>
        <v>0</v>
      </c>
      <c r="AP246" s="695">
        <f t="shared" si="282"/>
        <v>0</v>
      </c>
      <c r="AQ246" s="695">
        <f t="shared" si="282"/>
        <v>149.69999999999999</v>
      </c>
      <c r="AR246" s="695">
        <f t="shared" si="282"/>
        <v>375.48</v>
      </c>
      <c r="AS246" s="695">
        <f t="shared" si="282"/>
        <v>355.07</v>
      </c>
      <c r="AT246" s="695">
        <f t="shared" si="282"/>
        <v>0</v>
      </c>
      <c r="AU246" s="695">
        <f t="shared" si="282"/>
        <v>3150.16</v>
      </c>
      <c r="AV246" s="695">
        <f t="shared" si="282"/>
        <v>2489.7600000000002</v>
      </c>
      <c r="AW246" s="695">
        <f t="shared" si="282"/>
        <v>191.94</v>
      </c>
      <c r="AX246" s="695">
        <f t="shared" si="282"/>
        <v>0</v>
      </c>
      <c r="AY246" s="695">
        <f t="shared" si="282"/>
        <v>1018.09</v>
      </c>
      <c r="AZ246" s="695">
        <f t="shared" si="282"/>
        <v>89.09</v>
      </c>
      <c r="BA246" s="695">
        <f t="shared" si="282"/>
        <v>0</v>
      </c>
      <c r="BB246" s="695">
        <f t="shared" si="282"/>
        <v>6564.73</v>
      </c>
      <c r="BC246" s="695">
        <f t="shared" si="282"/>
        <v>2193.84</v>
      </c>
      <c r="BD246" s="695">
        <f t="shared" si="282"/>
        <v>0</v>
      </c>
      <c r="BE246" s="695">
        <f t="shared" si="282"/>
        <v>0</v>
      </c>
      <c r="BF246" s="695">
        <f t="shared" si="282"/>
        <v>0.42</v>
      </c>
      <c r="BG246" s="695">
        <f t="shared" si="282"/>
        <v>461.22</v>
      </c>
      <c r="BH246" s="695">
        <f t="shared" si="282"/>
        <v>121.49</v>
      </c>
      <c r="BI246" s="695">
        <f t="shared" si="282"/>
        <v>896.7</v>
      </c>
      <c r="BJ246" s="695">
        <f t="shared" si="282"/>
        <v>0</v>
      </c>
      <c r="BK246" s="695">
        <f t="shared" si="282"/>
        <v>0</v>
      </c>
      <c r="BL246" s="695">
        <f t="shared" si="282"/>
        <v>583.33000000000004</v>
      </c>
      <c r="BM246" s="695">
        <f t="shared" si="282"/>
        <v>0</v>
      </c>
      <c r="BN246" s="695">
        <f t="shared" ref="BN246:CM246" si="283">BN43</f>
        <v>0</v>
      </c>
      <c r="BO246" s="695">
        <f t="shared" si="283"/>
        <v>2877.92</v>
      </c>
      <c r="BP246" s="695">
        <f t="shared" si="283"/>
        <v>0</v>
      </c>
      <c r="BQ246" s="695">
        <f t="shared" si="283"/>
        <v>0</v>
      </c>
      <c r="BR246" s="695">
        <f t="shared" si="283"/>
        <v>822.54</v>
      </c>
      <c r="BS246" s="695">
        <f t="shared" si="283"/>
        <v>0</v>
      </c>
      <c r="BT246" s="695">
        <f t="shared" si="283"/>
        <v>0</v>
      </c>
      <c r="BU246" s="695">
        <f t="shared" si="283"/>
        <v>0</v>
      </c>
      <c r="BV246" s="695">
        <f t="shared" si="283"/>
        <v>0</v>
      </c>
      <c r="BW246" s="695">
        <f t="shared" si="283"/>
        <v>0</v>
      </c>
      <c r="BX246" s="695">
        <f t="shared" si="283"/>
        <v>7388.55</v>
      </c>
      <c r="BY246" s="695">
        <f t="shared" si="283"/>
        <v>20.309999999999999</v>
      </c>
      <c r="BZ246" s="695">
        <f t="shared" si="283"/>
        <v>0</v>
      </c>
      <c r="CA246" s="695">
        <f t="shared" si="283"/>
        <v>0</v>
      </c>
      <c r="CB246" s="695">
        <f t="shared" si="283"/>
        <v>0</v>
      </c>
      <c r="CC246" s="695">
        <f t="shared" si="283"/>
        <v>0</v>
      </c>
      <c r="CD246" s="695">
        <f t="shared" si="283"/>
        <v>12.27</v>
      </c>
      <c r="CE246" s="695">
        <f t="shared" si="283"/>
        <v>2577.5700000000002</v>
      </c>
      <c r="CF246" s="695">
        <f t="shared" si="283"/>
        <v>0</v>
      </c>
      <c r="CG246" s="695">
        <f t="shared" si="283"/>
        <v>0</v>
      </c>
      <c r="CH246" s="695">
        <f t="shared" si="283"/>
        <v>25.56</v>
      </c>
      <c r="CI246" s="695">
        <f t="shared" si="283"/>
        <v>2176.54</v>
      </c>
      <c r="CJ246" s="695">
        <f t="shared" si="283"/>
        <v>0</v>
      </c>
      <c r="CK246" s="695">
        <f t="shared" si="283"/>
        <v>0</v>
      </c>
      <c r="CL246" s="695">
        <f t="shared" si="283"/>
        <v>228.3</v>
      </c>
      <c r="CM246" s="695">
        <f t="shared" si="283"/>
        <v>0</v>
      </c>
      <c r="CN246" s="695">
        <f t="shared" ref="CN246:DS246" si="284">CN43</f>
        <v>121.41</v>
      </c>
      <c r="CO246" s="695">
        <f t="shared" si="284"/>
        <v>0</v>
      </c>
      <c r="CP246" s="695">
        <f t="shared" si="284"/>
        <v>39.19</v>
      </c>
      <c r="CQ246" s="695">
        <f t="shared" si="284"/>
        <v>1125.27</v>
      </c>
      <c r="CR246" s="695">
        <f t="shared" si="284"/>
        <v>0</v>
      </c>
      <c r="CS246" s="695">
        <f t="shared" si="284"/>
        <v>4.63</v>
      </c>
      <c r="CT246" s="695">
        <f t="shared" si="284"/>
        <v>0</v>
      </c>
      <c r="CU246" s="695">
        <f t="shared" si="284"/>
        <v>0</v>
      </c>
      <c r="CV246" s="695">
        <f t="shared" si="284"/>
        <v>109.44</v>
      </c>
      <c r="CW246" s="695">
        <f t="shared" si="284"/>
        <v>0</v>
      </c>
      <c r="CX246" s="695">
        <f t="shared" si="284"/>
        <v>0</v>
      </c>
      <c r="CY246" s="695">
        <f t="shared" si="284"/>
        <v>0</v>
      </c>
      <c r="CZ246" s="695">
        <f t="shared" si="284"/>
        <v>12.73</v>
      </c>
      <c r="DA246" s="695">
        <f t="shared" si="284"/>
        <v>65.55</v>
      </c>
      <c r="DB246" s="695">
        <f t="shared" si="284"/>
        <v>0</v>
      </c>
      <c r="DC246" s="695">
        <f t="shared" si="284"/>
        <v>108.2</v>
      </c>
      <c r="DD246" s="695">
        <f t="shared" si="284"/>
        <v>1806.2</v>
      </c>
      <c r="DE246" s="695">
        <f t="shared" si="284"/>
        <v>0</v>
      </c>
      <c r="DF246" s="695">
        <f t="shared" si="284"/>
        <v>0</v>
      </c>
      <c r="DG246" s="695">
        <f t="shared" si="284"/>
        <v>0</v>
      </c>
      <c r="DH246" s="695">
        <f t="shared" si="284"/>
        <v>11.04</v>
      </c>
      <c r="DI246" s="695">
        <f t="shared" si="284"/>
        <v>1828.28</v>
      </c>
      <c r="DJ246" s="695">
        <f t="shared" si="284"/>
        <v>0</v>
      </c>
      <c r="DK246" s="695">
        <f t="shared" si="284"/>
        <v>0</v>
      </c>
      <c r="DL246" s="695">
        <f t="shared" si="284"/>
        <v>296.01</v>
      </c>
      <c r="DM246" s="695">
        <f t="shared" si="284"/>
        <v>319.54000000000002</v>
      </c>
      <c r="DN246" s="695">
        <f t="shared" si="284"/>
        <v>0</v>
      </c>
      <c r="DO246" s="695">
        <f t="shared" si="284"/>
        <v>0</v>
      </c>
      <c r="DP246" s="695">
        <f t="shared" si="284"/>
        <v>4270.9399999999996</v>
      </c>
      <c r="DQ246" s="695">
        <f t="shared" si="284"/>
        <v>136.04</v>
      </c>
      <c r="DR246" s="695">
        <f t="shared" si="284"/>
        <v>0</v>
      </c>
      <c r="DS246" s="695">
        <f t="shared" si="284"/>
        <v>634.35</v>
      </c>
      <c r="DT246" s="695">
        <f t="shared" ref="DT246:EQ246" si="285">DT43</f>
        <v>0</v>
      </c>
      <c r="DU246" s="695">
        <f t="shared" si="285"/>
        <v>868.82</v>
      </c>
      <c r="DV246" s="695">
        <f t="shared" si="285"/>
        <v>741.78</v>
      </c>
      <c r="DW246" s="695">
        <f t="shared" si="285"/>
        <v>10576.42</v>
      </c>
      <c r="DX246" s="695">
        <f t="shared" si="285"/>
        <v>7312.19</v>
      </c>
      <c r="DY246" s="695">
        <f t="shared" si="285"/>
        <v>0</v>
      </c>
      <c r="DZ246" s="695">
        <f t="shared" si="285"/>
        <v>0</v>
      </c>
      <c r="EA246" s="695">
        <f t="shared" si="285"/>
        <v>6425.47</v>
      </c>
      <c r="EB246" s="695">
        <f t="shared" si="285"/>
        <v>0</v>
      </c>
      <c r="EC246" s="695">
        <f t="shared" si="285"/>
        <v>0</v>
      </c>
      <c r="ED246" s="695">
        <f t="shared" si="285"/>
        <v>3994.29</v>
      </c>
      <c r="EE246" s="695">
        <f t="shared" si="285"/>
        <v>0</v>
      </c>
      <c r="EF246" s="695">
        <f t="shared" si="285"/>
        <v>509.56</v>
      </c>
      <c r="EG246" s="695">
        <f t="shared" si="285"/>
        <v>0</v>
      </c>
      <c r="EH246" s="695">
        <f t="shared" si="285"/>
        <v>0</v>
      </c>
      <c r="EI246" s="695">
        <f t="shared" si="285"/>
        <v>4.76</v>
      </c>
      <c r="EJ246" s="695">
        <f t="shared" si="285"/>
        <v>0</v>
      </c>
      <c r="EK246" s="695">
        <f t="shared" si="285"/>
        <v>0</v>
      </c>
      <c r="EL246" s="695">
        <f t="shared" si="285"/>
        <v>0</v>
      </c>
      <c r="EM246" s="695">
        <f t="shared" si="285"/>
        <v>87.65</v>
      </c>
      <c r="EN246" s="695">
        <f t="shared" ref="EN246" si="286">EN43</f>
        <v>0</v>
      </c>
      <c r="EO246" s="695">
        <f t="shared" si="285"/>
        <v>0</v>
      </c>
      <c r="EP246" s="695">
        <f t="shared" si="285"/>
        <v>165.13</v>
      </c>
      <c r="EQ246" s="695">
        <f t="shared" si="285"/>
        <v>0</v>
      </c>
      <c r="ER246" s="695">
        <f t="shared" ref="ER246:EX246" si="287">ER43</f>
        <v>0</v>
      </c>
      <c r="ES246" s="695">
        <f t="shared" si="287"/>
        <v>0</v>
      </c>
      <c r="ET246" s="695">
        <f t="shared" si="287"/>
        <v>0</v>
      </c>
      <c r="EU246" s="695">
        <f t="shared" si="287"/>
        <v>2.62</v>
      </c>
      <c r="EV246" s="695">
        <f t="shared" si="287"/>
        <v>25.62</v>
      </c>
      <c r="EW246" s="695">
        <f t="shared" si="287"/>
        <v>0</v>
      </c>
      <c r="EX246" s="695">
        <f t="shared" si="287"/>
        <v>0</v>
      </c>
      <c r="EY246" s="695">
        <f t="shared" si="245"/>
        <v>0</v>
      </c>
      <c r="EZ246" s="510"/>
    </row>
    <row r="247" spans="1:156" x14ac:dyDescent="0.25">
      <c r="A247">
        <v>40</v>
      </c>
      <c r="B247" s="74" t="str">
        <f t="shared" si="236"/>
        <v>E06</v>
      </c>
      <c r="C247" s="175" t="str">
        <f t="shared" si="237"/>
        <v>OK</v>
      </c>
      <c r="D247" s="695">
        <f t="shared" ref="D247:AI247" si="288">D44</f>
        <v>0</v>
      </c>
      <c r="E247" s="695">
        <f t="shared" si="288"/>
        <v>0</v>
      </c>
      <c r="F247" s="695">
        <f t="shared" si="288"/>
        <v>0</v>
      </c>
      <c r="G247" s="695">
        <f t="shared" si="288"/>
        <v>3682.9</v>
      </c>
      <c r="H247" s="695">
        <f t="shared" si="288"/>
        <v>0</v>
      </c>
      <c r="I247" s="695">
        <f t="shared" si="288"/>
        <v>2415.66</v>
      </c>
      <c r="J247" s="695">
        <f t="shared" si="288"/>
        <v>4604.7700000000004</v>
      </c>
      <c r="K247" s="695">
        <f t="shared" si="288"/>
        <v>2405.34</v>
      </c>
      <c r="L247" s="695">
        <f t="shared" si="288"/>
        <v>1678.17</v>
      </c>
      <c r="M247" s="695">
        <f t="shared" si="288"/>
        <v>0</v>
      </c>
      <c r="N247" s="695">
        <f t="shared" si="288"/>
        <v>2203.87</v>
      </c>
      <c r="O247" s="695">
        <f t="shared" si="288"/>
        <v>3947.06</v>
      </c>
      <c r="P247" s="695">
        <f t="shared" si="288"/>
        <v>936.24</v>
      </c>
      <c r="Q247" s="695">
        <f t="shared" si="288"/>
        <v>2516.48</v>
      </c>
      <c r="R247" s="695">
        <f t="shared" si="288"/>
        <v>2423.42</v>
      </c>
      <c r="S247" s="695">
        <f t="shared" si="288"/>
        <v>3915.23</v>
      </c>
      <c r="T247" s="695">
        <f t="shared" si="288"/>
        <v>1692.79</v>
      </c>
      <c r="U247" s="695">
        <f t="shared" si="288"/>
        <v>0</v>
      </c>
      <c r="V247" s="695">
        <f t="shared" si="288"/>
        <v>0</v>
      </c>
      <c r="W247" s="695">
        <f t="shared" si="288"/>
        <v>0</v>
      </c>
      <c r="X247" s="695">
        <f t="shared" si="288"/>
        <v>1229.53</v>
      </c>
      <c r="Y247" s="695">
        <f t="shared" si="288"/>
        <v>2843.85</v>
      </c>
      <c r="Z247" s="695">
        <f t="shared" si="288"/>
        <v>0</v>
      </c>
      <c r="AA247" s="695">
        <f t="shared" si="288"/>
        <v>3429.78</v>
      </c>
      <c r="AB247" s="695">
        <f t="shared" si="288"/>
        <v>2249.96</v>
      </c>
      <c r="AC247" s="695">
        <f t="shared" si="288"/>
        <v>2146.64</v>
      </c>
      <c r="AD247" s="695">
        <f t="shared" si="288"/>
        <v>4295.66</v>
      </c>
      <c r="AE247" s="695">
        <f t="shared" si="288"/>
        <v>2798.77</v>
      </c>
      <c r="AF247" s="695">
        <f t="shared" si="288"/>
        <v>3229.23</v>
      </c>
      <c r="AG247" s="695">
        <f t="shared" si="288"/>
        <v>4950.79</v>
      </c>
      <c r="AH247" s="695">
        <f t="shared" si="288"/>
        <v>4368.67</v>
      </c>
      <c r="AI247" s="695">
        <f t="shared" si="288"/>
        <v>5769.58</v>
      </c>
      <c r="AJ247" s="695">
        <f t="shared" ref="AJ247:BM247" si="289">AJ44</f>
        <v>2946.57</v>
      </c>
      <c r="AK247" s="695">
        <f t="shared" si="289"/>
        <v>0</v>
      </c>
      <c r="AL247" s="695">
        <f t="shared" si="289"/>
        <v>0</v>
      </c>
      <c r="AM247" s="695">
        <f t="shared" si="289"/>
        <v>0</v>
      </c>
      <c r="AN247" s="695">
        <f t="shared" si="289"/>
        <v>2304.0500000000002</v>
      </c>
      <c r="AO247" s="695">
        <f t="shared" si="289"/>
        <v>0</v>
      </c>
      <c r="AP247" s="695">
        <f t="shared" si="289"/>
        <v>0</v>
      </c>
      <c r="AQ247" s="695">
        <f t="shared" si="289"/>
        <v>3782.98</v>
      </c>
      <c r="AR247" s="695">
        <f t="shared" si="289"/>
        <v>3227.83</v>
      </c>
      <c r="AS247" s="695">
        <f t="shared" si="289"/>
        <v>2334.14</v>
      </c>
      <c r="AT247" s="695">
        <f t="shared" si="289"/>
        <v>0</v>
      </c>
      <c r="AU247" s="695">
        <f t="shared" si="289"/>
        <v>4066.53</v>
      </c>
      <c r="AV247" s="695">
        <f t="shared" si="289"/>
        <v>1880.2</v>
      </c>
      <c r="AW247" s="695">
        <f t="shared" si="289"/>
        <v>2021.54</v>
      </c>
      <c r="AX247" s="695">
        <f t="shared" si="289"/>
        <v>0</v>
      </c>
      <c r="AY247" s="695">
        <f t="shared" si="289"/>
        <v>3708.02</v>
      </c>
      <c r="AZ247" s="695">
        <f t="shared" si="289"/>
        <v>4252.0200000000004</v>
      </c>
      <c r="BA247" s="695">
        <f t="shared" si="289"/>
        <v>3717.73</v>
      </c>
      <c r="BB247" s="695">
        <f t="shared" si="289"/>
        <v>5493.68</v>
      </c>
      <c r="BC247" s="695">
        <f t="shared" si="289"/>
        <v>2274.83</v>
      </c>
      <c r="BD247" s="695">
        <f t="shared" si="289"/>
        <v>2951.6</v>
      </c>
      <c r="BE247" s="695">
        <f t="shared" si="289"/>
        <v>0</v>
      </c>
      <c r="BF247" s="695">
        <f t="shared" si="289"/>
        <v>3835.19</v>
      </c>
      <c r="BG247" s="695">
        <f t="shared" si="289"/>
        <v>3035.75</v>
      </c>
      <c r="BH247" s="695">
        <f t="shared" si="289"/>
        <v>3168.2</v>
      </c>
      <c r="BI247" s="695">
        <f t="shared" si="289"/>
        <v>1994.54</v>
      </c>
      <c r="BJ247" s="695">
        <f t="shared" si="289"/>
        <v>0</v>
      </c>
      <c r="BK247" s="695">
        <f t="shared" si="289"/>
        <v>2859.36</v>
      </c>
      <c r="BL247" s="695">
        <f t="shared" si="289"/>
        <v>3398.89</v>
      </c>
      <c r="BM247" s="695">
        <f t="shared" si="289"/>
        <v>2328.6999999999998</v>
      </c>
      <c r="BN247" s="695">
        <f t="shared" ref="BN247:CM247" si="290">BN44</f>
        <v>0</v>
      </c>
      <c r="BO247" s="695">
        <f t="shared" si="290"/>
        <v>3940.87</v>
      </c>
      <c r="BP247" s="695">
        <f t="shared" si="290"/>
        <v>0</v>
      </c>
      <c r="BQ247" s="695">
        <f t="shared" si="290"/>
        <v>3234.92</v>
      </c>
      <c r="BR247" s="695">
        <f t="shared" si="290"/>
        <v>1913.72</v>
      </c>
      <c r="BS247" s="695">
        <f t="shared" si="290"/>
        <v>2758.9</v>
      </c>
      <c r="BT247" s="695">
        <f t="shared" si="290"/>
        <v>4605.22</v>
      </c>
      <c r="BU247" s="695">
        <f t="shared" si="290"/>
        <v>0</v>
      </c>
      <c r="BV247" s="695">
        <f t="shared" si="290"/>
        <v>0</v>
      </c>
      <c r="BW247" s="695">
        <f t="shared" si="290"/>
        <v>0</v>
      </c>
      <c r="BX247" s="695">
        <f t="shared" si="290"/>
        <v>5880.58</v>
      </c>
      <c r="BY247" s="695">
        <f t="shared" si="290"/>
        <v>2524.66</v>
      </c>
      <c r="BZ247" s="695">
        <f t="shared" si="290"/>
        <v>3050.57</v>
      </c>
      <c r="CA247" s="695">
        <f t="shared" si="290"/>
        <v>2636.86</v>
      </c>
      <c r="CB247" s="695">
        <f t="shared" si="290"/>
        <v>0</v>
      </c>
      <c r="CC247" s="695">
        <f t="shared" si="290"/>
        <v>0</v>
      </c>
      <c r="CD247" s="695">
        <f t="shared" si="290"/>
        <v>2919.26</v>
      </c>
      <c r="CE247" s="695">
        <f t="shared" si="290"/>
        <v>3869.8</v>
      </c>
      <c r="CF247" s="695">
        <f t="shared" si="290"/>
        <v>0</v>
      </c>
      <c r="CG247" s="695">
        <f t="shared" si="290"/>
        <v>0</v>
      </c>
      <c r="CH247" s="695">
        <f t="shared" si="290"/>
        <v>3249.15</v>
      </c>
      <c r="CI247" s="695">
        <f t="shared" si="290"/>
        <v>5960.87</v>
      </c>
      <c r="CJ247" s="695">
        <f t="shared" si="290"/>
        <v>2402.0300000000002</v>
      </c>
      <c r="CK247" s="695">
        <f t="shared" si="290"/>
        <v>0</v>
      </c>
      <c r="CL247" s="695">
        <f t="shared" si="290"/>
        <v>1501.64</v>
      </c>
      <c r="CM247" s="695">
        <f t="shared" si="290"/>
        <v>2484.34</v>
      </c>
      <c r="CN247" s="695">
        <f t="shared" ref="CN247:DS247" si="291">CN44</f>
        <v>1690.08</v>
      </c>
      <c r="CO247" s="695">
        <f t="shared" si="291"/>
        <v>3161.88</v>
      </c>
      <c r="CP247" s="695">
        <f t="shared" si="291"/>
        <v>3308.16</v>
      </c>
      <c r="CQ247" s="695">
        <f t="shared" si="291"/>
        <v>4039.38</v>
      </c>
      <c r="CR247" s="695">
        <f t="shared" si="291"/>
        <v>1017.93</v>
      </c>
      <c r="CS247" s="695">
        <f t="shared" si="291"/>
        <v>7033.26</v>
      </c>
      <c r="CT247" s="695">
        <f t="shared" si="291"/>
        <v>1438.67</v>
      </c>
      <c r="CU247" s="695">
        <f t="shared" si="291"/>
        <v>1834.78</v>
      </c>
      <c r="CV247" s="695">
        <f t="shared" si="291"/>
        <v>4275.8100000000004</v>
      </c>
      <c r="CW247" s="695">
        <f t="shared" si="291"/>
        <v>0</v>
      </c>
      <c r="CX247" s="695">
        <f t="shared" si="291"/>
        <v>1921.4</v>
      </c>
      <c r="CY247" s="695">
        <f t="shared" si="291"/>
        <v>0</v>
      </c>
      <c r="CZ247" s="695">
        <f t="shared" si="291"/>
        <v>2309.65</v>
      </c>
      <c r="DA247" s="695">
        <f t="shared" si="291"/>
        <v>4937.9799999999996</v>
      </c>
      <c r="DB247" s="695">
        <f t="shared" si="291"/>
        <v>0</v>
      </c>
      <c r="DC247" s="695">
        <f t="shared" si="291"/>
        <v>2609.0500000000002</v>
      </c>
      <c r="DD247" s="695">
        <f t="shared" si="291"/>
        <v>3965.02</v>
      </c>
      <c r="DE247" s="695">
        <f t="shared" si="291"/>
        <v>3980.23</v>
      </c>
      <c r="DF247" s="695">
        <f t="shared" si="291"/>
        <v>2797.21</v>
      </c>
      <c r="DG247" s="695">
        <f t="shared" si="291"/>
        <v>0</v>
      </c>
      <c r="DH247" s="695">
        <f t="shared" si="291"/>
        <v>2136.86</v>
      </c>
      <c r="DI247" s="695">
        <f t="shared" si="291"/>
        <v>3453.6</v>
      </c>
      <c r="DJ247" s="695">
        <f t="shared" si="291"/>
        <v>4009.83</v>
      </c>
      <c r="DK247" s="695">
        <f t="shared" si="291"/>
        <v>0</v>
      </c>
      <c r="DL247" s="695">
        <f t="shared" si="291"/>
        <v>3228.4</v>
      </c>
      <c r="DM247" s="695">
        <f t="shared" si="291"/>
        <v>4209.9799999999996</v>
      </c>
      <c r="DN247" s="695">
        <f t="shared" si="291"/>
        <v>594.99</v>
      </c>
      <c r="DO247" s="695">
        <f t="shared" si="291"/>
        <v>0</v>
      </c>
      <c r="DP247" s="695">
        <f t="shared" si="291"/>
        <v>8636.7999999999993</v>
      </c>
      <c r="DQ247" s="695">
        <f t="shared" si="291"/>
        <v>13035.34</v>
      </c>
      <c r="DR247" s="695">
        <f t="shared" si="291"/>
        <v>0</v>
      </c>
      <c r="DS247" s="695">
        <f t="shared" si="291"/>
        <v>5547.7</v>
      </c>
      <c r="DT247" s="695">
        <f t="shared" ref="DT247:EQ247" si="292">DT44</f>
        <v>5966.46</v>
      </c>
      <c r="DU247" s="695">
        <f t="shared" si="292"/>
        <v>5585.25</v>
      </c>
      <c r="DV247" s="695">
        <f t="shared" si="292"/>
        <v>6153.03</v>
      </c>
      <c r="DW247" s="695">
        <f t="shared" si="292"/>
        <v>8610.76</v>
      </c>
      <c r="DX247" s="695">
        <f t="shared" si="292"/>
        <v>7199.31</v>
      </c>
      <c r="DY247" s="695">
        <f t="shared" si="292"/>
        <v>0</v>
      </c>
      <c r="DZ247" s="695">
        <f t="shared" si="292"/>
        <v>0</v>
      </c>
      <c r="EA247" s="695">
        <f t="shared" si="292"/>
        <v>6028.47</v>
      </c>
      <c r="EB247" s="695">
        <f t="shared" si="292"/>
        <v>0</v>
      </c>
      <c r="EC247" s="695">
        <f t="shared" si="292"/>
        <v>0</v>
      </c>
      <c r="ED247" s="695">
        <f t="shared" si="292"/>
        <v>6501.71</v>
      </c>
      <c r="EE247" s="695">
        <f t="shared" si="292"/>
        <v>4602.51</v>
      </c>
      <c r="EF247" s="695">
        <f t="shared" si="292"/>
        <v>1943.12</v>
      </c>
      <c r="EG247" s="695">
        <f t="shared" si="292"/>
        <v>0</v>
      </c>
      <c r="EH247" s="695">
        <f t="shared" si="292"/>
        <v>1192.02</v>
      </c>
      <c r="EI247" s="695">
        <f t="shared" si="292"/>
        <v>3778.85</v>
      </c>
      <c r="EJ247" s="695">
        <f t="shared" si="292"/>
        <v>0</v>
      </c>
      <c r="EK247" s="695">
        <f t="shared" si="292"/>
        <v>0</v>
      </c>
      <c r="EL247" s="695">
        <f t="shared" si="292"/>
        <v>0</v>
      </c>
      <c r="EM247" s="695">
        <f t="shared" si="292"/>
        <v>3956.36</v>
      </c>
      <c r="EN247" s="695">
        <f t="shared" ref="EN247" si="293">EN44</f>
        <v>0</v>
      </c>
      <c r="EO247" s="695">
        <f t="shared" si="292"/>
        <v>0</v>
      </c>
      <c r="EP247" s="695">
        <f t="shared" si="292"/>
        <v>2035.93</v>
      </c>
      <c r="EQ247" s="695">
        <f t="shared" si="292"/>
        <v>0</v>
      </c>
      <c r="ER247" s="695">
        <f t="shared" ref="ER247:EX247" si="294">ER44</f>
        <v>0</v>
      </c>
      <c r="ES247" s="695">
        <f t="shared" si="294"/>
        <v>0</v>
      </c>
      <c r="ET247" s="695">
        <f t="shared" si="294"/>
        <v>1787.97</v>
      </c>
      <c r="EU247" s="695">
        <f t="shared" si="294"/>
        <v>2899.18</v>
      </c>
      <c r="EV247" s="695">
        <f t="shared" si="294"/>
        <v>2250.6799999999998</v>
      </c>
      <c r="EW247" s="695">
        <f t="shared" si="294"/>
        <v>0</v>
      </c>
      <c r="EX247" s="695">
        <f t="shared" si="294"/>
        <v>6644.71</v>
      </c>
      <c r="EY247" s="695">
        <f t="shared" si="245"/>
        <v>0</v>
      </c>
      <c r="EZ247" s="510"/>
    </row>
    <row r="248" spans="1:156" x14ac:dyDescent="0.25">
      <c r="A248">
        <v>41</v>
      </c>
      <c r="B248" s="74" t="str">
        <f t="shared" si="236"/>
        <v>E06</v>
      </c>
      <c r="C248" s="175" t="str">
        <f t="shared" si="237"/>
        <v>OK</v>
      </c>
      <c r="D248" s="695">
        <f t="shared" ref="D248:AI248" si="295">D45</f>
        <v>0</v>
      </c>
      <c r="E248" s="695">
        <f t="shared" si="295"/>
        <v>0</v>
      </c>
      <c r="F248" s="695">
        <f t="shared" si="295"/>
        <v>0</v>
      </c>
      <c r="G248" s="695">
        <f t="shared" si="295"/>
        <v>1208.94</v>
      </c>
      <c r="H248" s="695">
        <f t="shared" si="295"/>
        <v>0</v>
      </c>
      <c r="I248" s="695">
        <f t="shared" si="295"/>
        <v>9115.84</v>
      </c>
      <c r="J248" s="695">
        <f t="shared" si="295"/>
        <v>12959.61</v>
      </c>
      <c r="K248" s="695">
        <f t="shared" si="295"/>
        <v>5898.6</v>
      </c>
      <c r="L248" s="695">
        <f t="shared" si="295"/>
        <v>4075.78</v>
      </c>
      <c r="M248" s="695">
        <f t="shared" si="295"/>
        <v>0</v>
      </c>
      <c r="N248" s="695">
        <f t="shared" si="295"/>
        <v>7087.55</v>
      </c>
      <c r="O248" s="695">
        <f t="shared" si="295"/>
        <v>9694.08</v>
      </c>
      <c r="P248" s="695">
        <f t="shared" si="295"/>
        <v>3449.58</v>
      </c>
      <c r="Q248" s="695">
        <f t="shared" si="295"/>
        <v>8141.17</v>
      </c>
      <c r="R248" s="695">
        <f t="shared" si="295"/>
        <v>9561.5499999999993</v>
      </c>
      <c r="S248" s="695">
        <f t="shared" si="295"/>
        <v>7948.6</v>
      </c>
      <c r="T248" s="695">
        <f t="shared" si="295"/>
        <v>3997.32</v>
      </c>
      <c r="U248" s="695">
        <f t="shared" si="295"/>
        <v>0</v>
      </c>
      <c r="V248" s="695">
        <f t="shared" si="295"/>
        <v>0</v>
      </c>
      <c r="W248" s="695">
        <f t="shared" si="295"/>
        <v>0</v>
      </c>
      <c r="X248" s="695">
        <f t="shared" si="295"/>
        <v>4752.6000000000004</v>
      </c>
      <c r="Y248" s="695">
        <f t="shared" si="295"/>
        <v>8123.33</v>
      </c>
      <c r="Z248" s="695">
        <f t="shared" si="295"/>
        <v>0</v>
      </c>
      <c r="AA248" s="695">
        <f t="shared" si="295"/>
        <v>7358.53</v>
      </c>
      <c r="AB248" s="695">
        <f t="shared" si="295"/>
        <v>7162.85</v>
      </c>
      <c r="AC248" s="695">
        <f t="shared" si="295"/>
        <v>5044.66</v>
      </c>
      <c r="AD248" s="695">
        <f t="shared" si="295"/>
        <v>8562.69</v>
      </c>
      <c r="AE248" s="695">
        <f t="shared" si="295"/>
        <v>7349.54</v>
      </c>
      <c r="AF248" s="695">
        <f t="shared" si="295"/>
        <v>10819.98</v>
      </c>
      <c r="AG248" s="695">
        <f t="shared" si="295"/>
        <v>9489.81</v>
      </c>
      <c r="AH248" s="695">
        <f t="shared" si="295"/>
        <v>11341.2</v>
      </c>
      <c r="AI248" s="695">
        <f t="shared" si="295"/>
        <v>8826.32</v>
      </c>
      <c r="AJ248" s="695">
        <f t="shared" ref="AJ248:BM248" si="296">AJ45</f>
        <v>5616.9</v>
      </c>
      <c r="AK248" s="695">
        <f t="shared" si="296"/>
        <v>0</v>
      </c>
      <c r="AL248" s="695">
        <f t="shared" si="296"/>
        <v>0</v>
      </c>
      <c r="AM248" s="695">
        <f t="shared" si="296"/>
        <v>0</v>
      </c>
      <c r="AN248" s="695">
        <f t="shared" si="296"/>
        <v>8516.1299999999992</v>
      </c>
      <c r="AO248" s="695">
        <f t="shared" si="296"/>
        <v>0</v>
      </c>
      <c r="AP248" s="695">
        <f t="shared" si="296"/>
        <v>0</v>
      </c>
      <c r="AQ248" s="695">
        <f t="shared" si="296"/>
        <v>13622.16</v>
      </c>
      <c r="AR248" s="695">
        <f t="shared" si="296"/>
        <v>6722.06</v>
      </c>
      <c r="AS248" s="695">
        <f t="shared" si="296"/>
        <v>7519.24</v>
      </c>
      <c r="AT248" s="695">
        <f t="shared" si="296"/>
        <v>0</v>
      </c>
      <c r="AU248" s="695">
        <f t="shared" si="296"/>
        <v>11093.69</v>
      </c>
      <c r="AV248" s="695">
        <f t="shared" si="296"/>
        <v>7713.05</v>
      </c>
      <c r="AW248" s="695">
        <f t="shared" si="296"/>
        <v>1655.22</v>
      </c>
      <c r="AX248" s="695">
        <f t="shared" si="296"/>
        <v>0</v>
      </c>
      <c r="AY248" s="695">
        <f t="shared" si="296"/>
        <v>11713.32</v>
      </c>
      <c r="AZ248" s="695">
        <f t="shared" si="296"/>
        <v>10953.83</v>
      </c>
      <c r="BA248" s="695">
        <f t="shared" si="296"/>
        <v>8071.25</v>
      </c>
      <c r="BB248" s="695">
        <f t="shared" si="296"/>
        <v>3750.86</v>
      </c>
      <c r="BC248" s="695">
        <f t="shared" si="296"/>
        <v>5078.6400000000003</v>
      </c>
      <c r="BD248" s="695">
        <f t="shared" si="296"/>
        <v>0</v>
      </c>
      <c r="BE248" s="695">
        <f t="shared" si="296"/>
        <v>0</v>
      </c>
      <c r="BF248" s="695">
        <f t="shared" si="296"/>
        <v>9333.02</v>
      </c>
      <c r="BG248" s="695">
        <f t="shared" si="296"/>
        <v>5350.67</v>
      </c>
      <c r="BH248" s="695">
        <f t="shared" si="296"/>
        <v>6886.53</v>
      </c>
      <c r="BI248" s="695">
        <f t="shared" si="296"/>
        <v>9664.67</v>
      </c>
      <c r="BJ248" s="695">
        <f t="shared" si="296"/>
        <v>0</v>
      </c>
      <c r="BK248" s="695">
        <f t="shared" si="296"/>
        <v>300.32</v>
      </c>
      <c r="BL248" s="695">
        <f t="shared" si="296"/>
        <v>10000.56</v>
      </c>
      <c r="BM248" s="695">
        <f t="shared" si="296"/>
        <v>5807.67</v>
      </c>
      <c r="BN248" s="695">
        <f t="shared" ref="BN248:CM248" si="297">BN45</f>
        <v>0</v>
      </c>
      <c r="BO248" s="695">
        <f t="shared" si="297"/>
        <v>11737.66</v>
      </c>
      <c r="BP248" s="695">
        <f t="shared" si="297"/>
        <v>0</v>
      </c>
      <c r="BQ248" s="695">
        <f t="shared" si="297"/>
        <v>9943.18</v>
      </c>
      <c r="BR248" s="695">
        <f t="shared" si="297"/>
        <v>6199.94</v>
      </c>
      <c r="BS248" s="695">
        <f t="shared" si="297"/>
        <v>9092.01</v>
      </c>
      <c r="BT248" s="695">
        <f t="shared" si="297"/>
        <v>14631.11</v>
      </c>
      <c r="BU248" s="695">
        <f t="shared" si="297"/>
        <v>0</v>
      </c>
      <c r="BV248" s="695">
        <f t="shared" si="297"/>
        <v>0</v>
      </c>
      <c r="BW248" s="695">
        <f t="shared" si="297"/>
        <v>0</v>
      </c>
      <c r="BX248" s="695">
        <f t="shared" si="297"/>
        <v>10927.07</v>
      </c>
      <c r="BY248" s="695">
        <f t="shared" si="297"/>
        <v>6863.85</v>
      </c>
      <c r="BZ248" s="695">
        <f t="shared" si="297"/>
        <v>8612.19</v>
      </c>
      <c r="CA248" s="695">
        <f t="shared" si="297"/>
        <v>5873.89</v>
      </c>
      <c r="CB248" s="695">
        <f t="shared" si="297"/>
        <v>0</v>
      </c>
      <c r="CC248" s="695">
        <f t="shared" si="297"/>
        <v>0</v>
      </c>
      <c r="CD248" s="695">
        <f t="shared" si="297"/>
        <v>7326.37</v>
      </c>
      <c r="CE248" s="695">
        <f t="shared" si="297"/>
        <v>10657.25</v>
      </c>
      <c r="CF248" s="695">
        <f t="shared" si="297"/>
        <v>0</v>
      </c>
      <c r="CG248" s="695">
        <f t="shared" si="297"/>
        <v>0</v>
      </c>
      <c r="CH248" s="695">
        <f t="shared" si="297"/>
        <v>13565.36</v>
      </c>
      <c r="CI248" s="695">
        <f t="shared" si="297"/>
        <v>8280.39</v>
      </c>
      <c r="CJ248" s="695">
        <f t="shared" si="297"/>
        <v>8044.71</v>
      </c>
      <c r="CK248" s="695">
        <f t="shared" si="297"/>
        <v>0</v>
      </c>
      <c r="CL248" s="695">
        <f t="shared" si="297"/>
        <v>4049.38</v>
      </c>
      <c r="CM248" s="695">
        <f t="shared" si="297"/>
        <v>4786.63</v>
      </c>
      <c r="CN248" s="695">
        <f t="shared" ref="CN248:DS248" si="298">CN45</f>
        <v>6531.29</v>
      </c>
      <c r="CO248" s="695">
        <f t="shared" si="298"/>
        <v>6334.7</v>
      </c>
      <c r="CP248" s="695">
        <f t="shared" si="298"/>
        <v>8237.61</v>
      </c>
      <c r="CQ248" s="695">
        <f t="shared" si="298"/>
        <v>10879.74</v>
      </c>
      <c r="CR248" s="695">
        <f t="shared" si="298"/>
        <v>1285.9100000000001</v>
      </c>
      <c r="CS248" s="695">
        <f t="shared" si="298"/>
        <v>12097.94</v>
      </c>
      <c r="CT248" s="695">
        <f t="shared" si="298"/>
        <v>2745.22</v>
      </c>
      <c r="CU248" s="695">
        <f t="shared" si="298"/>
        <v>3334.56</v>
      </c>
      <c r="CV248" s="695">
        <f t="shared" si="298"/>
        <v>7968.78</v>
      </c>
      <c r="CW248" s="695">
        <f t="shared" si="298"/>
        <v>0</v>
      </c>
      <c r="CX248" s="695">
        <f t="shared" si="298"/>
        <v>3689.37</v>
      </c>
      <c r="CY248" s="695">
        <f t="shared" si="298"/>
        <v>0</v>
      </c>
      <c r="CZ248" s="695">
        <f t="shared" si="298"/>
        <v>5168.8</v>
      </c>
      <c r="DA248" s="695">
        <f t="shared" si="298"/>
        <v>13067.34</v>
      </c>
      <c r="DB248" s="695">
        <f t="shared" si="298"/>
        <v>0</v>
      </c>
      <c r="DC248" s="695">
        <f t="shared" si="298"/>
        <v>10174.18</v>
      </c>
      <c r="DD248" s="695">
        <f t="shared" si="298"/>
        <v>13681.42</v>
      </c>
      <c r="DE248" s="695">
        <f t="shared" si="298"/>
        <v>7881.58</v>
      </c>
      <c r="DF248" s="695">
        <f t="shared" si="298"/>
        <v>7233.62</v>
      </c>
      <c r="DG248" s="695">
        <f t="shared" si="298"/>
        <v>0</v>
      </c>
      <c r="DH248" s="695">
        <f t="shared" si="298"/>
        <v>4331.5600000000004</v>
      </c>
      <c r="DI248" s="695">
        <f t="shared" si="298"/>
        <v>13220.24</v>
      </c>
      <c r="DJ248" s="695">
        <f t="shared" si="298"/>
        <v>9192.26</v>
      </c>
      <c r="DK248" s="695">
        <f t="shared" si="298"/>
        <v>0</v>
      </c>
      <c r="DL248" s="695">
        <f t="shared" si="298"/>
        <v>7317.79</v>
      </c>
      <c r="DM248" s="695">
        <f t="shared" si="298"/>
        <v>4119.01</v>
      </c>
      <c r="DN248" s="695">
        <f t="shared" si="298"/>
        <v>0</v>
      </c>
      <c r="DO248" s="695">
        <f t="shared" si="298"/>
        <v>0</v>
      </c>
      <c r="DP248" s="695">
        <f t="shared" si="298"/>
        <v>19466.12</v>
      </c>
      <c r="DQ248" s="695">
        <f t="shared" si="298"/>
        <v>21154.52</v>
      </c>
      <c r="DR248" s="695">
        <f t="shared" si="298"/>
        <v>0</v>
      </c>
      <c r="DS248" s="695">
        <f t="shared" si="298"/>
        <v>11424.92</v>
      </c>
      <c r="DT248" s="695">
        <f t="shared" ref="DT248:EQ248" si="299">DT45</f>
        <v>16649.93</v>
      </c>
      <c r="DU248" s="695">
        <f t="shared" si="299"/>
        <v>12096.7</v>
      </c>
      <c r="DV248" s="695">
        <f t="shared" si="299"/>
        <v>20332.3</v>
      </c>
      <c r="DW248" s="695">
        <f t="shared" si="299"/>
        <v>30331.94</v>
      </c>
      <c r="DX248" s="695">
        <f t="shared" si="299"/>
        <v>19939.689999999999</v>
      </c>
      <c r="DY248" s="695">
        <f t="shared" si="299"/>
        <v>0</v>
      </c>
      <c r="DZ248" s="695">
        <f t="shared" si="299"/>
        <v>0</v>
      </c>
      <c r="EA248" s="695">
        <f t="shared" si="299"/>
        <v>17806.740000000002</v>
      </c>
      <c r="EB248" s="695">
        <f t="shared" si="299"/>
        <v>0</v>
      </c>
      <c r="EC248" s="695">
        <f t="shared" si="299"/>
        <v>0</v>
      </c>
      <c r="ED248" s="695">
        <f t="shared" si="299"/>
        <v>12859.06</v>
      </c>
      <c r="EE248" s="695">
        <f t="shared" si="299"/>
        <v>10996.11</v>
      </c>
      <c r="EF248" s="695">
        <f t="shared" si="299"/>
        <v>5603.6</v>
      </c>
      <c r="EG248" s="695">
        <f t="shared" si="299"/>
        <v>0</v>
      </c>
      <c r="EH248" s="695">
        <f t="shared" si="299"/>
        <v>2935.98</v>
      </c>
      <c r="EI248" s="695">
        <f t="shared" si="299"/>
        <v>8972.73</v>
      </c>
      <c r="EJ248" s="695">
        <f t="shared" si="299"/>
        <v>0</v>
      </c>
      <c r="EK248" s="695">
        <f t="shared" si="299"/>
        <v>0</v>
      </c>
      <c r="EL248" s="695">
        <f t="shared" si="299"/>
        <v>0</v>
      </c>
      <c r="EM248" s="695">
        <f t="shared" si="299"/>
        <v>6378.17</v>
      </c>
      <c r="EN248" s="695">
        <f t="shared" ref="EN248" si="300">EN45</f>
        <v>0</v>
      </c>
      <c r="EO248" s="695">
        <f t="shared" si="299"/>
        <v>0</v>
      </c>
      <c r="EP248" s="695">
        <f t="shared" si="299"/>
        <v>6479.32</v>
      </c>
      <c r="EQ248" s="695">
        <f t="shared" si="299"/>
        <v>0</v>
      </c>
      <c r="ER248" s="695">
        <f t="shared" ref="ER248:EX248" si="301">ER45</f>
        <v>0</v>
      </c>
      <c r="ES248" s="695">
        <f t="shared" si="301"/>
        <v>0</v>
      </c>
      <c r="ET248" s="695">
        <f t="shared" si="301"/>
        <v>6236.18</v>
      </c>
      <c r="EU248" s="695">
        <f t="shared" si="301"/>
        <v>2323.2199999999998</v>
      </c>
      <c r="EV248" s="695">
        <f t="shared" si="301"/>
        <v>6426.42</v>
      </c>
      <c r="EW248" s="695">
        <f t="shared" si="301"/>
        <v>0</v>
      </c>
      <c r="EX248" s="695">
        <f t="shared" si="301"/>
        <v>15841.21</v>
      </c>
      <c r="EY248" s="695">
        <f t="shared" si="245"/>
        <v>0</v>
      </c>
      <c r="EZ248" s="510"/>
    </row>
    <row r="249" spans="1:156" x14ac:dyDescent="0.25">
      <c r="A249">
        <v>42</v>
      </c>
      <c r="B249" s="74" t="str">
        <f t="shared" si="236"/>
        <v>E04</v>
      </c>
      <c r="C249" s="175" t="str">
        <f t="shared" si="237"/>
        <v>OK</v>
      </c>
      <c r="D249" s="695">
        <f t="shared" ref="D249:AI249" si="302">D46</f>
        <v>0</v>
      </c>
      <c r="E249" s="695">
        <f t="shared" si="302"/>
        <v>0</v>
      </c>
      <c r="F249" s="695">
        <f t="shared" si="302"/>
        <v>0</v>
      </c>
      <c r="G249" s="695">
        <f t="shared" si="302"/>
        <v>35658.99</v>
      </c>
      <c r="H249" s="695">
        <f t="shared" si="302"/>
        <v>0</v>
      </c>
      <c r="I249" s="695">
        <f t="shared" si="302"/>
        <v>26845.08</v>
      </c>
      <c r="J249" s="695">
        <f t="shared" si="302"/>
        <v>38873.040000000001</v>
      </c>
      <c r="K249" s="695">
        <f t="shared" si="302"/>
        <v>25409.040000000001</v>
      </c>
      <c r="L249" s="695">
        <f t="shared" si="302"/>
        <v>13370.92</v>
      </c>
      <c r="M249" s="695">
        <f t="shared" si="302"/>
        <v>26845.08</v>
      </c>
      <c r="N249" s="695">
        <f t="shared" si="302"/>
        <v>23194.080000000002</v>
      </c>
      <c r="O249" s="695">
        <f t="shared" si="302"/>
        <v>27879.46</v>
      </c>
      <c r="P249" s="695">
        <f t="shared" si="302"/>
        <v>20268.68</v>
      </c>
      <c r="Q249" s="695">
        <f t="shared" si="302"/>
        <v>18357.12</v>
      </c>
      <c r="R249" s="695">
        <f t="shared" si="302"/>
        <v>24496.080000000002</v>
      </c>
      <c r="S249" s="695">
        <f t="shared" si="302"/>
        <v>31099.08</v>
      </c>
      <c r="T249" s="695">
        <f t="shared" si="302"/>
        <v>13370.91</v>
      </c>
      <c r="U249" s="695">
        <f t="shared" si="302"/>
        <v>28464</v>
      </c>
      <c r="V249" s="695">
        <f t="shared" si="302"/>
        <v>0</v>
      </c>
      <c r="W249" s="695">
        <f t="shared" si="302"/>
        <v>25409.040000000001</v>
      </c>
      <c r="X249" s="695">
        <f t="shared" si="302"/>
        <v>15124.13</v>
      </c>
      <c r="Y249" s="695">
        <f t="shared" si="302"/>
        <v>26691.71</v>
      </c>
      <c r="Z249" s="695">
        <f t="shared" si="302"/>
        <v>0</v>
      </c>
      <c r="AA249" s="695">
        <f t="shared" si="302"/>
        <v>31002</v>
      </c>
      <c r="AB249" s="695">
        <f t="shared" si="302"/>
        <v>19975.64</v>
      </c>
      <c r="AC249" s="695">
        <f t="shared" si="302"/>
        <v>24496.080000000002</v>
      </c>
      <c r="AD249" s="695">
        <f t="shared" si="302"/>
        <v>32511.48</v>
      </c>
      <c r="AE249" s="695">
        <f t="shared" si="302"/>
        <v>30151.08</v>
      </c>
      <c r="AF249" s="695">
        <f t="shared" si="302"/>
        <v>27444.36</v>
      </c>
      <c r="AG249" s="695">
        <f t="shared" si="302"/>
        <v>26559.31</v>
      </c>
      <c r="AH249" s="695">
        <f t="shared" si="302"/>
        <v>41309.31</v>
      </c>
      <c r="AI249" s="695">
        <f t="shared" si="302"/>
        <v>31099.200000000001</v>
      </c>
      <c r="AJ249" s="695">
        <f t="shared" ref="AJ249:BM249" si="303">AJ46</f>
        <v>25213.59</v>
      </c>
      <c r="AK249" s="695">
        <f t="shared" si="303"/>
        <v>27173.84</v>
      </c>
      <c r="AL249" s="695">
        <f t="shared" si="303"/>
        <v>0</v>
      </c>
      <c r="AM249" s="695">
        <f t="shared" si="303"/>
        <v>0</v>
      </c>
      <c r="AN249" s="695">
        <f t="shared" si="303"/>
        <v>35902.559999999998</v>
      </c>
      <c r="AO249" s="695">
        <f t="shared" si="303"/>
        <v>2866.08</v>
      </c>
      <c r="AP249" s="695">
        <f t="shared" si="303"/>
        <v>0</v>
      </c>
      <c r="AQ249" s="695">
        <f t="shared" si="303"/>
        <v>54979.13</v>
      </c>
      <c r="AR249" s="695">
        <f t="shared" si="303"/>
        <v>26845.08</v>
      </c>
      <c r="AS249" s="695">
        <f t="shared" si="303"/>
        <v>32020.080000000002</v>
      </c>
      <c r="AT249" s="695">
        <f t="shared" si="303"/>
        <v>0</v>
      </c>
      <c r="AU249" s="695">
        <f t="shared" si="303"/>
        <v>31099.08</v>
      </c>
      <c r="AV249" s="695">
        <f t="shared" si="303"/>
        <v>35411.040000000001</v>
      </c>
      <c r="AW249" s="695">
        <f t="shared" si="303"/>
        <v>12747.82</v>
      </c>
      <c r="AX249" s="695">
        <f t="shared" si="303"/>
        <v>26083.05</v>
      </c>
      <c r="AY249" s="695">
        <f t="shared" si="303"/>
        <v>36340.019999999997</v>
      </c>
      <c r="AZ249" s="695">
        <f t="shared" si="303"/>
        <v>53404.51</v>
      </c>
      <c r="BA249" s="695">
        <f t="shared" si="303"/>
        <v>27600.27</v>
      </c>
      <c r="BB249" s="695">
        <f t="shared" si="303"/>
        <v>26912.5</v>
      </c>
      <c r="BC249" s="695">
        <f t="shared" si="303"/>
        <v>28872.13</v>
      </c>
      <c r="BD249" s="695">
        <f t="shared" si="303"/>
        <v>33311.370000000003</v>
      </c>
      <c r="BE249" s="695">
        <f t="shared" si="303"/>
        <v>0</v>
      </c>
      <c r="BF249" s="695">
        <f t="shared" si="303"/>
        <v>55752.63</v>
      </c>
      <c r="BG249" s="695">
        <f t="shared" si="303"/>
        <v>35411.040000000001</v>
      </c>
      <c r="BH249" s="695">
        <f t="shared" si="303"/>
        <v>27445.64</v>
      </c>
      <c r="BI249" s="695">
        <f t="shared" si="303"/>
        <v>25998.57</v>
      </c>
      <c r="BJ249" s="695">
        <f t="shared" si="303"/>
        <v>30411.72</v>
      </c>
      <c r="BK249" s="695">
        <f t="shared" si="303"/>
        <v>26845.08</v>
      </c>
      <c r="BL249" s="695">
        <f t="shared" si="303"/>
        <v>35411.040000000001</v>
      </c>
      <c r="BM249" s="695">
        <f t="shared" si="303"/>
        <v>26845.08</v>
      </c>
      <c r="BN249" s="695">
        <f t="shared" ref="BN249:CM249" si="304">BN46</f>
        <v>0</v>
      </c>
      <c r="BO249" s="695">
        <f t="shared" si="304"/>
        <v>56384.76</v>
      </c>
      <c r="BP249" s="695">
        <f t="shared" si="304"/>
        <v>24054</v>
      </c>
      <c r="BQ249" s="695">
        <f t="shared" si="304"/>
        <v>31184.880000000001</v>
      </c>
      <c r="BR249" s="695">
        <f t="shared" si="304"/>
        <v>32148.13</v>
      </c>
      <c r="BS249" s="695">
        <f t="shared" si="304"/>
        <v>31099.08</v>
      </c>
      <c r="BT249" s="695">
        <f t="shared" si="304"/>
        <v>27072.36</v>
      </c>
      <c r="BU249" s="695">
        <f t="shared" si="304"/>
        <v>0</v>
      </c>
      <c r="BV249" s="695">
        <f t="shared" si="304"/>
        <v>0</v>
      </c>
      <c r="BW249" s="695">
        <f t="shared" si="304"/>
        <v>0</v>
      </c>
      <c r="BX249" s="695">
        <f t="shared" si="304"/>
        <v>26845.08</v>
      </c>
      <c r="BY249" s="695">
        <f t="shared" si="304"/>
        <v>34934.879999999997</v>
      </c>
      <c r="BZ249" s="695">
        <f t="shared" si="304"/>
        <v>31417.66</v>
      </c>
      <c r="CA249" s="695">
        <f t="shared" si="304"/>
        <v>25409.040000000001</v>
      </c>
      <c r="CB249" s="695">
        <f t="shared" si="304"/>
        <v>29439</v>
      </c>
      <c r="CC249" s="695">
        <f t="shared" si="304"/>
        <v>32020.080000000002</v>
      </c>
      <c r="CD249" s="695">
        <f t="shared" si="304"/>
        <v>57944.160000000003</v>
      </c>
      <c r="CE249" s="695">
        <f t="shared" si="304"/>
        <v>53613.75</v>
      </c>
      <c r="CF249" s="695">
        <f t="shared" si="304"/>
        <v>23970</v>
      </c>
      <c r="CG249" s="695">
        <f t="shared" si="304"/>
        <v>26845.08</v>
      </c>
      <c r="CH249" s="695">
        <f t="shared" si="304"/>
        <v>36363.82</v>
      </c>
      <c r="CI249" s="695">
        <f t="shared" si="304"/>
        <v>34977</v>
      </c>
      <c r="CJ249" s="695">
        <f t="shared" si="304"/>
        <v>41916.089999999997</v>
      </c>
      <c r="CK249" s="695">
        <f t="shared" si="304"/>
        <v>21350.639999999999</v>
      </c>
      <c r="CL249" s="695">
        <f t="shared" si="304"/>
        <v>0</v>
      </c>
      <c r="CM249" s="695">
        <f t="shared" si="304"/>
        <v>32020.080000000002</v>
      </c>
      <c r="CN249" s="695">
        <f t="shared" ref="CN249:DS249" si="305">CN46</f>
        <v>37320.050000000003</v>
      </c>
      <c r="CO249" s="695">
        <f t="shared" si="305"/>
        <v>0</v>
      </c>
      <c r="CP249" s="695">
        <f t="shared" si="305"/>
        <v>32020.080000000002</v>
      </c>
      <c r="CQ249" s="695">
        <f t="shared" si="305"/>
        <v>29990.99</v>
      </c>
      <c r="CR249" s="695">
        <f t="shared" si="305"/>
        <v>21417.360000000001</v>
      </c>
      <c r="CS249" s="695">
        <f t="shared" si="305"/>
        <v>61202.91</v>
      </c>
      <c r="CT249" s="695">
        <f t="shared" si="305"/>
        <v>25409.040000000001</v>
      </c>
      <c r="CU249" s="695">
        <f t="shared" si="305"/>
        <v>32020.080000000002</v>
      </c>
      <c r="CV249" s="695">
        <f t="shared" si="305"/>
        <v>26845.08</v>
      </c>
      <c r="CW249" s="695">
        <f t="shared" si="305"/>
        <v>27697.17</v>
      </c>
      <c r="CX249" s="695">
        <f t="shared" si="305"/>
        <v>24000.14</v>
      </c>
      <c r="CY249" s="695">
        <f t="shared" si="305"/>
        <v>0</v>
      </c>
      <c r="CZ249" s="695">
        <f t="shared" si="305"/>
        <v>29159.88</v>
      </c>
      <c r="DA249" s="695">
        <f t="shared" si="305"/>
        <v>42633.63</v>
      </c>
      <c r="DB249" s="695">
        <f t="shared" si="305"/>
        <v>25409.040000000001</v>
      </c>
      <c r="DC249" s="695">
        <f t="shared" si="305"/>
        <v>25541.29</v>
      </c>
      <c r="DD249" s="695">
        <f t="shared" si="305"/>
        <v>25422.62</v>
      </c>
      <c r="DE249" s="695">
        <f t="shared" si="305"/>
        <v>2257.13</v>
      </c>
      <c r="DF249" s="695">
        <f t="shared" si="305"/>
        <v>20871.13</v>
      </c>
      <c r="DG249" s="695">
        <f t="shared" si="305"/>
        <v>15075.54</v>
      </c>
      <c r="DH249" s="695">
        <f t="shared" si="305"/>
        <v>22689.48</v>
      </c>
      <c r="DI249" s="695">
        <f t="shared" si="305"/>
        <v>41907.480000000003</v>
      </c>
      <c r="DJ249" s="695">
        <f t="shared" si="305"/>
        <v>28371</v>
      </c>
      <c r="DK249" s="695">
        <f t="shared" si="305"/>
        <v>25076.9</v>
      </c>
      <c r="DL249" s="695">
        <f t="shared" si="305"/>
        <v>25409.040000000001</v>
      </c>
      <c r="DM249" s="695">
        <f t="shared" si="305"/>
        <v>18296.28</v>
      </c>
      <c r="DN249" s="695">
        <f t="shared" si="305"/>
        <v>0</v>
      </c>
      <c r="DO249" s="695">
        <f t="shared" si="305"/>
        <v>0</v>
      </c>
      <c r="DP249" s="695">
        <f t="shared" si="305"/>
        <v>91653.71</v>
      </c>
      <c r="DQ249" s="695">
        <f t="shared" si="305"/>
        <v>113155.2</v>
      </c>
      <c r="DR249" s="695">
        <f t="shared" si="305"/>
        <v>0</v>
      </c>
      <c r="DS249" s="695">
        <f t="shared" si="305"/>
        <v>27852.39</v>
      </c>
      <c r="DT249" s="695">
        <f t="shared" ref="DT249:EQ249" si="306">DT46</f>
        <v>95600.02</v>
      </c>
      <c r="DU249" s="695">
        <f t="shared" si="306"/>
        <v>114479.65</v>
      </c>
      <c r="DV249" s="695">
        <f t="shared" si="306"/>
        <v>74890.2</v>
      </c>
      <c r="DW249" s="695">
        <f t="shared" si="306"/>
        <v>76175.7</v>
      </c>
      <c r="DX249" s="695">
        <f t="shared" si="306"/>
        <v>28548.639999999999</v>
      </c>
      <c r="DY249" s="695">
        <f t="shared" si="306"/>
        <v>102559.14</v>
      </c>
      <c r="DZ249" s="695">
        <f t="shared" si="306"/>
        <v>0</v>
      </c>
      <c r="EA249" s="695">
        <f t="shared" si="306"/>
        <v>90755.23</v>
      </c>
      <c r="EB249" s="695">
        <f t="shared" si="306"/>
        <v>0</v>
      </c>
      <c r="EC249" s="695">
        <f t="shared" si="306"/>
        <v>0</v>
      </c>
      <c r="ED249" s="695">
        <f t="shared" si="306"/>
        <v>71735.34</v>
      </c>
      <c r="EE249" s="695">
        <f t="shared" si="306"/>
        <v>90780.93</v>
      </c>
      <c r="EF249" s="695">
        <f t="shared" si="306"/>
        <v>31099.08</v>
      </c>
      <c r="EG249" s="695">
        <f t="shared" si="306"/>
        <v>2520.58</v>
      </c>
      <c r="EH249" s="695">
        <f t="shared" si="306"/>
        <v>26845.08</v>
      </c>
      <c r="EI249" s="695">
        <f t="shared" si="306"/>
        <v>19510.95</v>
      </c>
      <c r="EJ249" s="695">
        <f t="shared" si="306"/>
        <v>0</v>
      </c>
      <c r="EK249" s="695">
        <f t="shared" si="306"/>
        <v>0</v>
      </c>
      <c r="EL249" s="695">
        <f t="shared" si="306"/>
        <v>56996.160000000003</v>
      </c>
      <c r="EM249" s="695">
        <f t="shared" si="306"/>
        <v>57662.15</v>
      </c>
      <c r="EN249" s="695">
        <f t="shared" ref="EN249" si="307">EN46</f>
        <v>0</v>
      </c>
      <c r="EO249" s="695">
        <f t="shared" si="306"/>
        <v>0</v>
      </c>
      <c r="EP249" s="695">
        <f t="shared" si="306"/>
        <v>32454.5</v>
      </c>
      <c r="EQ249" s="695">
        <f t="shared" si="306"/>
        <v>0</v>
      </c>
      <c r="ER249" s="695">
        <f t="shared" ref="ER249:EX249" si="308">ER46</f>
        <v>0</v>
      </c>
      <c r="ES249" s="695">
        <f t="shared" si="308"/>
        <v>0</v>
      </c>
      <c r="ET249" s="695">
        <f t="shared" si="308"/>
        <v>22329.69</v>
      </c>
      <c r="EU249" s="695">
        <f t="shared" si="308"/>
        <v>26845.08</v>
      </c>
      <c r="EV249" s="695">
        <f t="shared" si="308"/>
        <v>75696.789999999994</v>
      </c>
      <c r="EW249" s="695">
        <f t="shared" si="308"/>
        <v>26845.08</v>
      </c>
      <c r="EX249" s="695">
        <f t="shared" si="308"/>
        <v>25831.18</v>
      </c>
      <c r="EY249" s="695">
        <f t="shared" si="245"/>
        <v>0</v>
      </c>
      <c r="EZ249" s="510"/>
    </row>
    <row r="250" spans="1:156" x14ac:dyDescent="0.25">
      <c r="A250">
        <v>43</v>
      </c>
      <c r="B250" s="74" t="str">
        <f t="shared" si="236"/>
        <v>E04</v>
      </c>
      <c r="C250" s="175" t="str">
        <f t="shared" si="237"/>
        <v>OK</v>
      </c>
      <c r="D250" s="695">
        <f t="shared" ref="D250:AI250" si="309">D47</f>
        <v>0</v>
      </c>
      <c r="E250" s="695">
        <f t="shared" si="309"/>
        <v>0</v>
      </c>
      <c r="F250" s="695">
        <f t="shared" si="309"/>
        <v>0</v>
      </c>
      <c r="G250" s="695">
        <f t="shared" si="309"/>
        <v>0</v>
      </c>
      <c r="H250" s="695">
        <f t="shared" si="309"/>
        <v>0</v>
      </c>
      <c r="I250" s="695">
        <f t="shared" si="309"/>
        <v>0</v>
      </c>
      <c r="J250" s="695">
        <f t="shared" si="309"/>
        <v>0</v>
      </c>
      <c r="K250" s="695">
        <f t="shared" si="309"/>
        <v>0</v>
      </c>
      <c r="L250" s="695">
        <f t="shared" si="309"/>
        <v>0</v>
      </c>
      <c r="M250" s="695">
        <f t="shared" si="309"/>
        <v>0</v>
      </c>
      <c r="N250" s="695">
        <f t="shared" si="309"/>
        <v>0</v>
      </c>
      <c r="O250" s="695">
        <f t="shared" si="309"/>
        <v>0</v>
      </c>
      <c r="P250" s="695">
        <f t="shared" si="309"/>
        <v>0</v>
      </c>
      <c r="Q250" s="695">
        <f t="shared" si="309"/>
        <v>0</v>
      </c>
      <c r="R250" s="695">
        <f t="shared" si="309"/>
        <v>0</v>
      </c>
      <c r="S250" s="695">
        <f t="shared" si="309"/>
        <v>0</v>
      </c>
      <c r="T250" s="695">
        <f t="shared" si="309"/>
        <v>0</v>
      </c>
      <c r="U250" s="695">
        <f t="shared" si="309"/>
        <v>0</v>
      </c>
      <c r="V250" s="695">
        <f t="shared" si="309"/>
        <v>0</v>
      </c>
      <c r="W250" s="695">
        <f t="shared" si="309"/>
        <v>0</v>
      </c>
      <c r="X250" s="695">
        <f t="shared" si="309"/>
        <v>0</v>
      </c>
      <c r="Y250" s="695">
        <f t="shared" si="309"/>
        <v>0</v>
      </c>
      <c r="Z250" s="695">
        <f t="shared" si="309"/>
        <v>0</v>
      </c>
      <c r="AA250" s="695">
        <f t="shared" si="309"/>
        <v>0</v>
      </c>
      <c r="AB250" s="695">
        <f t="shared" si="309"/>
        <v>0</v>
      </c>
      <c r="AC250" s="695">
        <f t="shared" si="309"/>
        <v>0</v>
      </c>
      <c r="AD250" s="695">
        <f t="shared" si="309"/>
        <v>0</v>
      </c>
      <c r="AE250" s="695">
        <f t="shared" si="309"/>
        <v>0</v>
      </c>
      <c r="AF250" s="695">
        <f t="shared" si="309"/>
        <v>0</v>
      </c>
      <c r="AG250" s="695">
        <f t="shared" si="309"/>
        <v>0</v>
      </c>
      <c r="AH250" s="695">
        <f t="shared" si="309"/>
        <v>0</v>
      </c>
      <c r="AI250" s="695">
        <f t="shared" si="309"/>
        <v>0</v>
      </c>
      <c r="AJ250" s="695">
        <f t="shared" ref="AJ250:BM250" si="310">AJ47</f>
        <v>0</v>
      </c>
      <c r="AK250" s="695">
        <f t="shared" si="310"/>
        <v>0</v>
      </c>
      <c r="AL250" s="695">
        <f t="shared" si="310"/>
        <v>0</v>
      </c>
      <c r="AM250" s="695">
        <f t="shared" si="310"/>
        <v>0</v>
      </c>
      <c r="AN250" s="695">
        <f t="shared" si="310"/>
        <v>0</v>
      </c>
      <c r="AO250" s="695">
        <f t="shared" si="310"/>
        <v>0</v>
      </c>
      <c r="AP250" s="695">
        <f t="shared" si="310"/>
        <v>0</v>
      </c>
      <c r="AQ250" s="695">
        <f t="shared" si="310"/>
        <v>0</v>
      </c>
      <c r="AR250" s="695">
        <f t="shared" si="310"/>
        <v>0</v>
      </c>
      <c r="AS250" s="695">
        <f t="shared" si="310"/>
        <v>0</v>
      </c>
      <c r="AT250" s="695">
        <f t="shared" si="310"/>
        <v>0</v>
      </c>
      <c r="AU250" s="695">
        <f t="shared" si="310"/>
        <v>0</v>
      </c>
      <c r="AV250" s="695">
        <f t="shared" si="310"/>
        <v>0</v>
      </c>
      <c r="AW250" s="695">
        <f t="shared" si="310"/>
        <v>0</v>
      </c>
      <c r="AX250" s="695">
        <f t="shared" si="310"/>
        <v>0</v>
      </c>
      <c r="AY250" s="695">
        <f t="shared" si="310"/>
        <v>0</v>
      </c>
      <c r="AZ250" s="695">
        <f t="shared" si="310"/>
        <v>0</v>
      </c>
      <c r="BA250" s="695">
        <f t="shared" si="310"/>
        <v>0</v>
      </c>
      <c r="BB250" s="695">
        <f t="shared" si="310"/>
        <v>0</v>
      </c>
      <c r="BC250" s="695">
        <f t="shared" si="310"/>
        <v>0</v>
      </c>
      <c r="BD250" s="695">
        <f t="shared" si="310"/>
        <v>0</v>
      </c>
      <c r="BE250" s="695">
        <f t="shared" si="310"/>
        <v>0</v>
      </c>
      <c r="BF250" s="695">
        <f t="shared" si="310"/>
        <v>0</v>
      </c>
      <c r="BG250" s="695">
        <f t="shared" si="310"/>
        <v>0</v>
      </c>
      <c r="BH250" s="695">
        <f t="shared" si="310"/>
        <v>0</v>
      </c>
      <c r="BI250" s="695">
        <f t="shared" si="310"/>
        <v>0</v>
      </c>
      <c r="BJ250" s="695">
        <f t="shared" si="310"/>
        <v>0</v>
      </c>
      <c r="BK250" s="695">
        <f t="shared" si="310"/>
        <v>0</v>
      </c>
      <c r="BL250" s="695">
        <f t="shared" si="310"/>
        <v>0</v>
      </c>
      <c r="BM250" s="695">
        <f t="shared" si="310"/>
        <v>0</v>
      </c>
      <c r="BN250" s="695">
        <f t="shared" ref="BN250:CM250" si="311">BN47</f>
        <v>0</v>
      </c>
      <c r="BO250" s="695">
        <f t="shared" si="311"/>
        <v>0</v>
      </c>
      <c r="BP250" s="695">
        <f t="shared" si="311"/>
        <v>5609.35</v>
      </c>
      <c r="BQ250" s="695">
        <f t="shared" si="311"/>
        <v>0</v>
      </c>
      <c r="BR250" s="695">
        <f t="shared" si="311"/>
        <v>0</v>
      </c>
      <c r="BS250" s="695">
        <f t="shared" si="311"/>
        <v>0</v>
      </c>
      <c r="BT250" s="695">
        <f t="shared" si="311"/>
        <v>0</v>
      </c>
      <c r="BU250" s="695">
        <f t="shared" si="311"/>
        <v>0</v>
      </c>
      <c r="BV250" s="695">
        <f t="shared" si="311"/>
        <v>0</v>
      </c>
      <c r="BW250" s="695">
        <f t="shared" si="311"/>
        <v>0</v>
      </c>
      <c r="BX250" s="695">
        <f t="shared" si="311"/>
        <v>0</v>
      </c>
      <c r="BY250" s="695">
        <f t="shared" si="311"/>
        <v>0</v>
      </c>
      <c r="BZ250" s="695">
        <f t="shared" si="311"/>
        <v>0</v>
      </c>
      <c r="CA250" s="695">
        <f t="shared" si="311"/>
        <v>0</v>
      </c>
      <c r="CB250" s="695">
        <f t="shared" si="311"/>
        <v>0</v>
      </c>
      <c r="CC250" s="695">
        <f t="shared" si="311"/>
        <v>0</v>
      </c>
      <c r="CD250" s="695">
        <f t="shared" si="311"/>
        <v>0</v>
      </c>
      <c r="CE250" s="695">
        <f t="shared" si="311"/>
        <v>0</v>
      </c>
      <c r="CF250" s="695">
        <f t="shared" si="311"/>
        <v>0</v>
      </c>
      <c r="CG250" s="695">
        <f t="shared" si="311"/>
        <v>0</v>
      </c>
      <c r="CH250" s="695">
        <f t="shared" si="311"/>
        <v>0</v>
      </c>
      <c r="CI250" s="695">
        <f t="shared" si="311"/>
        <v>0</v>
      </c>
      <c r="CJ250" s="695">
        <f t="shared" si="311"/>
        <v>0</v>
      </c>
      <c r="CK250" s="695">
        <f t="shared" si="311"/>
        <v>0</v>
      </c>
      <c r="CL250" s="695">
        <f t="shared" si="311"/>
        <v>0</v>
      </c>
      <c r="CM250" s="695">
        <f t="shared" si="311"/>
        <v>0</v>
      </c>
      <c r="CN250" s="695">
        <f t="shared" ref="CN250:DS250" si="312">CN47</f>
        <v>0</v>
      </c>
      <c r="CO250" s="695">
        <f t="shared" si="312"/>
        <v>0</v>
      </c>
      <c r="CP250" s="695">
        <f t="shared" si="312"/>
        <v>0</v>
      </c>
      <c r="CQ250" s="695">
        <f t="shared" si="312"/>
        <v>0</v>
      </c>
      <c r="CR250" s="695">
        <f t="shared" si="312"/>
        <v>0</v>
      </c>
      <c r="CS250" s="695">
        <f t="shared" si="312"/>
        <v>0</v>
      </c>
      <c r="CT250" s="695">
        <f t="shared" si="312"/>
        <v>0</v>
      </c>
      <c r="CU250" s="695">
        <f t="shared" si="312"/>
        <v>0</v>
      </c>
      <c r="CV250" s="695">
        <f t="shared" si="312"/>
        <v>0</v>
      </c>
      <c r="CW250" s="695">
        <f t="shared" si="312"/>
        <v>0</v>
      </c>
      <c r="CX250" s="695">
        <f t="shared" si="312"/>
        <v>0</v>
      </c>
      <c r="CY250" s="695">
        <f t="shared" si="312"/>
        <v>0</v>
      </c>
      <c r="CZ250" s="695">
        <f t="shared" si="312"/>
        <v>0</v>
      </c>
      <c r="DA250" s="695">
        <f t="shared" si="312"/>
        <v>0</v>
      </c>
      <c r="DB250" s="695">
        <f t="shared" si="312"/>
        <v>0</v>
      </c>
      <c r="DC250" s="695">
        <f t="shared" si="312"/>
        <v>0</v>
      </c>
      <c r="DD250" s="695">
        <f t="shared" si="312"/>
        <v>0</v>
      </c>
      <c r="DE250" s="695">
        <f t="shared" si="312"/>
        <v>0</v>
      </c>
      <c r="DF250" s="695">
        <f t="shared" si="312"/>
        <v>0</v>
      </c>
      <c r="DG250" s="695">
        <f t="shared" si="312"/>
        <v>0</v>
      </c>
      <c r="DH250" s="695">
        <f t="shared" si="312"/>
        <v>0</v>
      </c>
      <c r="DI250" s="695">
        <f t="shared" si="312"/>
        <v>0</v>
      </c>
      <c r="DJ250" s="695">
        <f t="shared" si="312"/>
        <v>0</v>
      </c>
      <c r="DK250" s="695">
        <f t="shared" si="312"/>
        <v>0</v>
      </c>
      <c r="DL250" s="695">
        <f t="shared" si="312"/>
        <v>0</v>
      </c>
      <c r="DM250" s="695">
        <f t="shared" si="312"/>
        <v>0</v>
      </c>
      <c r="DN250" s="695">
        <f t="shared" si="312"/>
        <v>0</v>
      </c>
      <c r="DO250" s="695">
        <f t="shared" si="312"/>
        <v>0</v>
      </c>
      <c r="DP250" s="695">
        <f t="shared" si="312"/>
        <v>0</v>
      </c>
      <c r="DQ250" s="695">
        <f t="shared" si="312"/>
        <v>0</v>
      </c>
      <c r="DR250" s="695">
        <f t="shared" si="312"/>
        <v>0</v>
      </c>
      <c r="DS250" s="695">
        <f t="shared" si="312"/>
        <v>0</v>
      </c>
      <c r="DT250" s="695">
        <f t="shared" ref="DT250:EQ250" si="313">DT47</f>
        <v>0</v>
      </c>
      <c r="DU250" s="695">
        <f t="shared" si="313"/>
        <v>0</v>
      </c>
      <c r="DV250" s="695">
        <f t="shared" si="313"/>
        <v>0</v>
      </c>
      <c r="DW250" s="695">
        <f t="shared" si="313"/>
        <v>0</v>
      </c>
      <c r="DX250" s="695">
        <f t="shared" si="313"/>
        <v>0</v>
      </c>
      <c r="DY250" s="695">
        <f t="shared" si="313"/>
        <v>0</v>
      </c>
      <c r="DZ250" s="695">
        <f t="shared" si="313"/>
        <v>0</v>
      </c>
      <c r="EA250" s="695">
        <f t="shared" si="313"/>
        <v>0</v>
      </c>
      <c r="EB250" s="695">
        <f t="shared" si="313"/>
        <v>0</v>
      </c>
      <c r="EC250" s="695">
        <f t="shared" si="313"/>
        <v>0</v>
      </c>
      <c r="ED250" s="695">
        <f t="shared" si="313"/>
        <v>24169.08</v>
      </c>
      <c r="EE250" s="695">
        <f t="shared" si="313"/>
        <v>0</v>
      </c>
      <c r="EF250" s="695">
        <f t="shared" si="313"/>
        <v>0</v>
      </c>
      <c r="EG250" s="695">
        <f t="shared" si="313"/>
        <v>0</v>
      </c>
      <c r="EH250" s="695">
        <f t="shared" si="313"/>
        <v>0</v>
      </c>
      <c r="EI250" s="695">
        <f t="shared" si="313"/>
        <v>0</v>
      </c>
      <c r="EJ250" s="695">
        <f t="shared" si="313"/>
        <v>0</v>
      </c>
      <c r="EK250" s="695">
        <f t="shared" si="313"/>
        <v>0</v>
      </c>
      <c r="EL250" s="695">
        <f t="shared" si="313"/>
        <v>0</v>
      </c>
      <c r="EM250" s="695">
        <f t="shared" si="313"/>
        <v>0</v>
      </c>
      <c r="EN250" s="695">
        <f t="shared" ref="EN250" si="314">EN47</f>
        <v>0</v>
      </c>
      <c r="EO250" s="695">
        <f t="shared" si="313"/>
        <v>0</v>
      </c>
      <c r="EP250" s="695">
        <f t="shared" si="313"/>
        <v>0</v>
      </c>
      <c r="EQ250" s="695">
        <f t="shared" si="313"/>
        <v>0</v>
      </c>
      <c r="ER250" s="695">
        <f t="shared" ref="ER250:EX250" si="315">ER47</f>
        <v>0</v>
      </c>
      <c r="ES250" s="695">
        <f t="shared" si="315"/>
        <v>0</v>
      </c>
      <c r="ET250" s="695">
        <f t="shared" si="315"/>
        <v>0</v>
      </c>
      <c r="EU250" s="695">
        <f t="shared" si="315"/>
        <v>0</v>
      </c>
      <c r="EV250" s="695">
        <f t="shared" si="315"/>
        <v>0</v>
      </c>
      <c r="EW250" s="695">
        <f t="shared" si="315"/>
        <v>0</v>
      </c>
      <c r="EX250" s="695">
        <f t="shared" si="315"/>
        <v>0</v>
      </c>
      <c r="EY250" s="695">
        <f t="shared" si="245"/>
        <v>0</v>
      </c>
      <c r="EZ250" s="510"/>
    </row>
    <row r="251" spans="1:156" x14ac:dyDescent="0.25">
      <c r="A251">
        <v>44</v>
      </c>
      <c r="B251" s="74" t="str">
        <f t="shared" si="236"/>
        <v>E04</v>
      </c>
      <c r="C251" s="175" t="str">
        <f t="shared" si="237"/>
        <v>OK</v>
      </c>
      <c r="D251" s="695">
        <f t="shared" ref="D251:AI251" si="316">D48</f>
        <v>26845.08</v>
      </c>
      <c r="E251" s="695">
        <f t="shared" si="316"/>
        <v>19417.560000000001</v>
      </c>
      <c r="F251" s="695">
        <f t="shared" si="316"/>
        <v>26845.08</v>
      </c>
      <c r="G251" s="695">
        <f t="shared" si="316"/>
        <v>0</v>
      </c>
      <c r="H251" s="695">
        <f t="shared" si="316"/>
        <v>6326.49</v>
      </c>
      <c r="I251" s="695">
        <f t="shared" si="316"/>
        <v>20069.54</v>
      </c>
      <c r="J251" s="695">
        <f t="shared" si="316"/>
        <v>43869.81</v>
      </c>
      <c r="K251" s="695">
        <f t="shared" si="316"/>
        <v>26646.75</v>
      </c>
      <c r="L251" s="695">
        <f t="shared" si="316"/>
        <v>17393.88</v>
      </c>
      <c r="M251" s="695">
        <f t="shared" si="316"/>
        <v>27436.92</v>
      </c>
      <c r="N251" s="695">
        <f t="shared" si="316"/>
        <v>14864.16</v>
      </c>
      <c r="O251" s="695">
        <f t="shared" si="316"/>
        <v>26499.46</v>
      </c>
      <c r="P251" s="695">
        <f t="shared" si="316"/>
        <v>24650.54</v>
      </c>
      <c r="Q251" s="695">
        <f t="shared" si="316"/>
        <v>56385.23</v>
      </c>
      <c r="R251" s="695">
        <f t="shared" si="316"/>
        <v>43255.61</v>
      </c>
      <c r="S251" s="695">
        <f t="shared" si="316"/>
        <v>32748.48</v>
      </c>
      <c r="T251" s="695">
        <f t="shared" si="316"/>
        <v>39413.040000000001</v>
      </c>
      <c r="U251" s="695">
        <f t="shared" si="316"/>
        <v>29081.21</v>
      </c>
      <c r="V251" s="695">
        <f t="shared" si="316"/>
        <v>0</v>
      </c>
      <c r="W251" s="695">
        <f t="shared" si="316"/>
        <v>34188.239999999998</v>
      </c>
      <c r="X251" s="695">
        <f t="shared" si="316"/>
        <v>0</v>
      </c>
      <c r="Y251" s="695">
        <f t="shared" si="316"/>
        <v>26758.080000000002</v>
      </c>
      <c r="Z251" s="695">
        <f t="shared" si="316"/>
        <v>0</v>
      </c>
      <c r="AA251" s="695">
        <f t="shared" si="316"/>
        <v>52252.68</v>
      </c>
      <c r="AB251" s="695">
        <f t="shared" si="316"/>
        <v>22204.76</v>
      </c>
      <c r="AC251" s="695">
        <f t="shared" si="316"/>
        <v>41991.76</v>
      </c>
      <c r="AD251" s="695">
        <f t="shared" si="316"/>
        <v>52701.29</v>
      </c>
      <c r="AE251" s="695">
        <f t="shared" si="316"/>
        <v>15408.96</v>
      </c>
      <c r="AF251" s="695">
        <f t="shared" si="316"/>
        <v>55880.76</v>
      </c>
      <c r="AG251" s="695">
        <f t="shared" si="316"/>
        <v>0</v>
      </c>
      <c r="AH251" s="695">
        <f t="shared" si="316"/>
        <v>52195.69</v>
      </c>
      <c r="AI251" s="695">
        <f t="shared" si="316"/>
        <v>0</v>
      </c>
      <c r="AJ251" s="695">
        <f t="shared" ref="AJ251:BM251" si="317">AJ48</f>
        <v>0</v>
      </c>
      <c r="AK251" s="695">
        <f t="shared" si="317"/>
        <v>28912.25</v>
      </c>
      <c r="AL251" s="695">
        <f t="shared" si="317"/>
        <v>0</v>
      </c>
      <c r="AM251" s="695">
        <f t="shared" si="317"/>
        <v>0</v>
      </c>
      <c r="AN251" s="695">
        <f t="shared" si="317"/>
        <v>46379.040000000001</v>
      </c>
      <c r="AO251" s="695">
        <f t="shared" si="317"/>
        <v>0</v>
      </c>
      <c r="AP251" s="695">
        <f t="shared" si="317"/>
        <v>0</v>
      </c>
      <c r="AQ251" s="695">
        <f t="shared" si="317"/>
        <v>76103.02</v>
      </c>
      <c r="AR251" s="695">
        <f t="shared" si="317"/>
        <v>44596.08</v>
      </c>
      <c r="AS251" s="695">
        <f t="shared" si="317"/>
        <v>0</v>
      </c>
      <c r="AT251" s="695">
        <f t="shared" si="317"/>
        <v>735.02</v>
      </c>
      <c r="AU251" s="695">
        <f t="shared" si="317"/>
        <v>41031.599999999999</v>
      </c>
      <c r="AV251" s="695">
        <f t="shared" si="317"/>
        <v>21371.07</v>
      </c>
      <c r="AW251" s="695">
        <f t="shared" si="317"/>
        <v>52266.239999999998</v>
      </c>
      <c r="AX251" s="695">
        <f t="shared" si="317"/>
        <v>43914.720000000001</v>
      </c>
      <c r="AY251" s="695">
        <f t="shared" si="317"/>
        <v>68714.460000000006</v>
      </c>
      <c r="AZ251" s="695">
        <f t="shared" si="317"/>
        <v>32590.18</v>
      </c>
      <c r="BA251" s="695">
        <f t="shared" si="317"/>
        <v>28982.11</v>
      </c>
      <c r="BB251" s="695">
        <f t="shared" si="317"/>
        <v>61812.66</v>
      </c>
      <c r="BC251" s="695">
        <f t="shared" si="317"/>
        <v>45505.4</v>
      </c>
      <c r="BD251" s="695">
        <f t="shared" si="317"/>
        <v>0</v>
      </c>
      <c r="BE251" s="695">
        <f t="shared" si="317"/>
        <v>0</v>
      </c>
      <c r="BF251" s="695">
        <f t="shared" si="317"/>
        <v>43110.73</v>
      </c>
      <c r="BG251" s="695">
        <f t="shared" si="317"/>
        <v>39391.33</v>
      </c>
      <c r="BH251" s="695">
        <f t="shared" si="317"/>
        <v>37908.120000000003</v>
      </c>
      <c r="BI251" s="695">
        <f t="shared" si="317"/>
        <v>52737.599999999999</v>
      </c>
      <c r="BJ251" s="695">
        <f t="shared" si="317"/>
        <v>0</v>
      </c>
      <c r="BK251" s="695">
        <f t="shared" si="317"/>
        <v>24232.63</v>
      </c>
      <c r="BL251" s="695">
        <f t="shared" si="317"/>
        <v>55304.36</v>
      </c>
      <c r="BM251" s="695">
        <f t="shared" si="317"/>
        <v>29595.84</v>
      </c>
      <c r="BN251" s="695">
        <f t="shared" ref="BN251:CM251" si="318">BN48</f>
        <v>0</v>
      </c>
      <c r="BO251" s="695">
        <f t="shared" si="318"/>
        <v>44045.05</v>
      </c>
      <c r="BP251" s="695">
        <f t="shared" si="318"/>
        <v>24787.81</v>
      </c>
      <c r="BQ251" s="695">
        <f t="shared" si="318"/>
        <v>0</v>
      </c>
      <c r="BR251" s="695">
        <f t="shared" si="318"/>
        <v>35676.370000000003</v>
      </c>
      <c r="BS251" s="695">
        <f t="shared" si="318"/>
        <v>22267.65</v>
      </c>
      <c r="BT251" s="695">
        <f t="shared" si="318"/>
        <v>39909.89</v>
      </c>
      <c r="BU251" s="695">
        <f t="shared" si="318"/>
        <v>0</v>
      </c>
      <c r="BV251" s="695">
        <f t="shared" si="318"/>
        <v>0</v>
      </c>
      <c r="BW251" s="695">
        <f t="shared" si="318"/>
        <v>0</v>
      </c>
      <c r="BX251" s="695">
        <f t="shared" si="318"/>
        <v>49532.49</v>
      </c>
      <c r="BY251" s="695">
        <f t="shared" si="318"/>
        <v>27290.720000000001</v>
      </c>
      <c r="BZ251" s="695">
        <f t="shared" si="318"/>
        <v>30102.02</v>
      </c>
      <c r="CA251" s="695">
        <f t="shared" si="318"/>
        <v>7469.19</v>
      </c>
      <c r="CB251" s="695">
        <f t="shared" si="318"/>
        <v>35041.980000000003</v>
      </c>
      <c r="CC251" s="695">
        <f t="shared" si="318"/>
        <v>22606.12</v>
      </c>
      <c r="CD251" s="695">
        <f t="shared" si="318"/>
        <v>72682.179999999993</v>
      </c>
      <c r="CE251" s="695">
        <f t="shared" si="318"/>
        <v>48115.6</v>
      </c>
      <c r="CF251" s="695">
        <f t="shared" si="318"/>
        <v>8920.08</v>
      </c>
      <c r="CG251" s="695">
        <f t="shared" si="318"/>
        <v>2355.9</v>
      </c>
      <c r="CH251" s="695">
        <f t="shared" si="318"/>
        <v>53592.03</v>
      </c>
      <c r="CI251" s="695">
        <f t="shared" si="318"/>
        <v>74960.039999999994</v>
      </c>
      <c r="CJ251" s="695">
        <f t="shared" si="318"/>
        <v>31261.35</v>
      </c>
      <c r="CK251" s="695">
        <f t="shared" si="318"/>
        <v>0</v>
      </c>
      <c r="CL251" s="695">
        <f t="shared" si="318"/>
        <v>17524.79</v>
      </c>
      <c r="CM251" s="695">
        <f t="shared" si="318"/>
        <v>41574.959999999999</v>
      </c>
      <c r="CN251" s="695">
        <f t="shared" ref="CN251:DS251" si="319">CN48</f>
        <v>29660</v>
      </c>
      <c r="CO251" s="695">
        <f t="shared" si="319"/>
        <v>1167.24</v>
      </c>
      <c r="CP251" s="695">
        <f t="shared" si="319"/>
        <v>29200.2</v>
      </c>
      <c r="CQ251" s="695">
        <f t="shared" si="319"/>
        <v>33459.089999999997</v>
      </c>
      <c r="CR251" s="695">
        <f t="shared" si="319"/>
        <v>13780.83</v>
      </c>
      <c r="CS251" s="695">
        <f t="shared" si="319"/>
        <v>52699.63</v>
      </c>
      <c r="CT251" s="695">
        <f t="shared" si="319"/>
        <v>26043.75</v>
      </c>
      <c r="CU251" s="695">
        <f t="shared" si="319"/>
        <v>3986.68</v>
      </c>
      <c r="CV251" s="695">
        <f t="shared" si="319"/>
        <v>28736.87</v>
      </c>
      <c r="CW251" s="695">
        <f t="shared" si="319"/>
        <v>27642.47</v>
      </c>
      <c r="CX251" s="695">
        <f t="shared" si="319"/>
        <v>18956.88</v>
      </c>
      <c r="CY251" s="695">
        <f t="shared" si="319"/>
        <v>0</v>
      </c>
      <c r="CZ251" s="695">
        <f t="shared" si="319"/>
        <v>24054.75</v>
      </c>
      <c r="DA251" s="695">
        <f t="shared" si="319"/>
        <v>57987.48</v>
      </c>
      <c r="DB251" s="695">
        <f t="shared" si="319"/>
        <v>20167.310000000001</v>
      </c>
      <c r="DC251" s="695">
        <f t="shared" si="319"/>
        <v>41659.1</v>
      </c>
      <c r="DD251" s="695">
        <f t="shared" si="319"/>
        <v>41474.28</v>
      </c>
      <c r="DE251" s="695">
        <f t="shared" si="319"/>
        <v>0</v>
      </c>
      <c r="DF251" s="695">
        <f t="shared" si="319"/>
        <v>16810.53</v>
      </c>
      <c r="DG251" s="695">
        <f t="shared" si="319"/>
        <v>29857.8</v>
      </c>
      <c r="DH251" s="695">
        <f t="shared" si="319"/>
        <v>23135.43</v>
      </c>
      <c r="DI251" s="695">
        <f t="shared" si="319"/>
        <v>43201.77</v>
      </c>
      <c r="DJ251" s="695">
        <f t="shared" si="319"/>
        <v>35121.49</v>
      </c>
      <c r="DK251" s="695">
        <f t="shared" si="319"/>
        <v>32001.13</v>
      </c>
      <c r="DL251" s="695">
        <f t="shared" si="319"/>
        <v>26719.35</v>
      </c>
      <c r="DM251" s="695">
        <f t="shared" si="319"/>
        <v>24459.16</v>
      </c>
      <c r="DN251" s="695">
        <f t="shared" si="319"/>
        <v>0</v>
      </c>
      <c r="DO251" s="695">
        <f t="shared" si="319"/>
        <v>0</v>
      </c>
      <c r="DP251" s="695">
        <f t="shared" si="319"/>
        <v>0</v>
      </c>
      <c r="DQ251" s="695">
        <f t="shared" si="319"/>
        <v>190700.77</v>
      </c>
      <c r="DR251" s="695">
        <f t="shared" si="319"/>
        <v>0</v>
      </c>
      <c r="DS251" s="695">
        <f t="shared" si="319"/>
        <v>0</v>
      </c>
      <c r="DT251" s="695">
        <f t="shared" ref="DT251:EQ251" si="320">DT48</f>
        <v>156437.51</v>
      </c>
      <c r="DU251" s="695">
        <f t="shared" si="320"/>
        <v>129302.79</v>
      </c>
      <c r="DV251" s="695">
        <f t="shared" si="320"/>
        <v>0</v>
      </c>
      <c r="DW251" s="695">
        <f t="shared" si="320"/>
        <v>0</v>
      </c>
      <c r="DX251" s="695">
        <f t="shared" si="320"/>
        <v>85518.87</v>
      </c>
      <c r="DY251" s="695">
        <f t="shared" si="320"/>
        <v>0</v>
      </c>
      <c r="DZ251" s="695">
        <f t="shared" si="320"/>
        <v>0</v>
      </c>
      <c r="EA251" s="695">
        <f t="shared" si="320"/>
        <v>117063.35</v>
      </c>
      <c r="EB251" s="695">
        <f t="shared" si="320"/>
        <v>0</v>
      </c>
      <c r="EC251" s="695">
        <f t="shared" si="320"/>
        <v>0</v>
      </c>
      <c r="ED251" s="695">
        <f t="shared" si="320"/>
        <v>0</v>
      </c>
      <c r="EE251" s="695">
        <f t="shared" si="320"/>
        <v>0</v>
      </c>
      <c r="EF251" s="695">
        <f t="shared" si="320"/>
        <v>14866.08</v>
      </c>
      <c r="EG251" s="695">
        <f t="shared" si="320"/>
        <v>0</v>
      </c>
      <c r="EH251" s="695">
        <f t="shared" si="320"/>
        <v>23356.38</v>
      </c>
      <c r="EI251" s="695">
        <f t="shared" si="320"/>
        <v>28420.44</v>
      </c>
      <c r="EJ251" s="695">
        <f t="shared" si="320"/>
        <v>0</v>
      </c>
      <c r="EK251" s="695">
        <f t="shared" si="320"/>
        <v>0</v>
      </c>
      <c r="EL251" s="695">
        <f t="shared" si="320"/>
        <v>14035.99</v>
      </c>
      <c r="EM251" s="695">
        <f t="shared" si="320"/>
        <v>77401.58</v>
      </c>
      <c r="EN251" s="695">
        <f t="shared" ref="EN251" si="321">EN48</f>
        <v>0</v>
      </c>
      <c r="EO251" s="695">
        <f t="shared" si="320"/>
        <v>0</v>
      </c>
      <c r="EP251" s="695">
        <f t="shared" si="320"/>
        <v>19293</v>
      </c>
      <c r="EQ251" s="695">
        <f t="shared" si="320"/>
        <v>0</v>
      </c>
      <c r="ER251" s="695">
        <f t="shared" ref="ER251:EX251" si="322">ER48</f>
        <v>0</v>
      </c>
      <c r="ES251" s="695">
        <f t="shared" si="322"/>
        <v>0</v>
      </c>
      <c r="ET251" s="695">
        <f t="shared" si="322"/>
        <v>59232.73</v>
      </c>
      <c r="EU251" s="695">
        <f t="shared" si="322"/>
        <v>0</v>
      </c>
      <c r="EV251" s="695">
        <f t="shared" si="322"/>
        <v>0</v>
      </c>
      <c r="EW251" s="695">
        <f t="shared" si="322"/>
        <v>12803.62</v>
      </c>
      <c r="EX251" s="695">
        <f t="shared" si="322"/>
        <v>14866.08</v>
      </c>
      <c r="EY251" s="695">
        <f t="shared" si="245"/>
        <v>0</v>
      </c>
      <c r="EZ251" s="510"/>
    </row>
    <row r="252" spans="1:156" x14ac:dyDescent="0.25">
      <c r="A252">
        <v>45</v>
      </c>
      <c r="B252" s="74" t="str">
        <f t="shared" si="236"/>
        <v>E04</v>
      </c>
      <c r="C252" s="175" t="str">
        <f t="shared" si="237"/>
        <v>OK</v>
      </c>
      <c r="D252" s="695">
        <f t="shared" ref="D252:AI252" si="323">D49</f>
        <v>0</v>
      </c>
      <c r="E252" s="695">
        <f t="shared" si="323"/>
        <v>0</v>
      </c>
      <c r="F252" s="695">
        <f t="shared" si="323"/>
        <v>0</v>
      </c>
      <c r="G252" s="695">
        <f t="shared" si="323"/>
        <v>17.37</v>
      </c>
      <c r="H252" s="695">
        <f t="shared" si="323"/>
        <v>0</v>
      </c>
      <c r="I252" s="695">
        <f t="shared" si="323"/>
        <v>75.78</v>
      </c>
      <c r="J252" s="695">
        <f t="shared" si="323"/>
        <v>851.14</v>
      </c>
      <c r="K252" s="695">
        <f t="shared" si="323"/>
        <v>653.09</v>
      </c>
      <c r="L252" s="695">
        <f t="shared" si="323"/>
        <v>534.37</v>
      </c>
      <c r="M252" s="695">
        <f t="shared" si="323"/>
        <v>508.8</v>
      </c>
      <c r="N252" s="695">
        <f t="shared" si="323"/>
        <v>537.04999999999995</v>
      </c>
      <c r="O252" s="695">
        <f t="shared" si="323"/>
        <v>189.47</v>
      </c>
      <c r="P252" s="695">
        <f t="shared" si="323"/>
        <v>315.44</v>
      </c>
      <c r="Q252" s="695">
        <f t="shared" si="323"/>
        <v>1477.97</v>
      </c>
      <c r="R252" s="695">
        <f t="shared" si="323"/>
        <v>290.92</v>
      </c>
      <c r="S252" s="695">
        <f t="shared" si="323"/>
        <v>121.57</v>
      </c>
      <c r="T252" s="695">
        <f t="shared" si="323"/>
        <v>534.35</v>
      </c>
      <c r="U252" s="695">
        <f t="shared" si="323"/>
        <v>661.08</v>
      </c>
      <c r="V252" s="695">
        <f t="shared" si="323"/>
        <v>0</v>
      </c>
      <c r="W252" s="695">
        <f t="shared" si="323"/>
        <v>9466.5300000000007</v>
      </c>
      <c r="X252" s="695">
        <f t="shared" si="323"/>
        <v>0</v>
      </c>
      <c r="Y252" s="695">
        <f t="shared" si="323"/>
        <v>51.16</v>
      </c>
      <c r="Z252" s="695">
        <f t="shared" si="323"/>
        <v>0</v>
      </c>
      <c r="AA252" s="695">
        <f t="shared" si="323"/>
        <v>393.01</v>
      </c>
      <c r="AB252" s="695">
        <f t="shared" si="323"/>
        <v>525.80999999999995</v>
      </c>
      <c r="AC252" s="695">
        <f t="shared" si="323"/>
        <v>484.15</v>
      </c>
      <c r="AD252" s="695">
        <f t="shared" si="323"/>
        <v>37.69</v>
      </c>
      <c r="AE252" s="695">
        <f t="shared" si="323"/>
        <v>1510.96</v>
      </c>
      <c r="AF252" s="695">
        <f t="shared" si="323"/>
        <v>0</v>
      </c>
      <c r="AG252" s="695">
        <f t="shared" si="323"/>
        <v>296.77999999999997</v>
      </c>
      <c r="AH252" s="695">
        <f t="shared" si="323"/>
        <v>5419.64</v>
      </c>
      <c r="AI252" s="695">
        <f t="shared" si="323"/>
        <v>15858.29</v>
      </c>
      <c r="AJ252" s="695">
        <f t="shared" ref="AJ252:BM252" si="324">AJ49</f>
        <v>253.04</v>
      </c>
      <c r="AK252" s="695">
        <f t="shared" si="324"/>
        <v>99.39</v>
      </c>
      <c r="AL252" s="695">
        <f t="shared" si="324"/>
        <v>0</v>
      </c>
      <c r="AM252" s="695">
        <f t="shared" si="324"/>
        <v>0</v>
      </c>
      <c r="AN252" s="695">
        <f t="shared" si="324"/>
        <v>111.43</v>
      </c>
      <c r="AO252" s="695">
        <f t="shared" si="324"/>
        <v>0</v>
      </c>
      <c r="AP252" s="695">
        <f t="shared" si="324"/>
        <v>0</v>
      </c>
      <c r="AQ252" s="695">
        <f t="shared" si="324"/>
        <v>205.29</v>
      </c>
      <c r="AR252" s="695">
        <f t="shared" si="324"/>
        <v>0</v>
      </c>
      <c r="AS252" s="695">
        <f t="shared" si="324"/>
        <v>324.73</v>
      </c>
      <c r="AT252" s="695">
        <f t="shared" si="324"/>
        <v>0</v>
      </c>
      <c r="AU252" s="695">
        <f t="shared" si="324"/>
        <v>10952.4</v>
      </c>
      <c r="AV252" s="695">
        <f t="shared" si="324"/>
        <v>312.61</v>
      </c>
      <c r="AW252" s="695">
        <f t="shared" si="324"/>
        <v>644.97</v>
      </c>
      <c r="AX252" s="695">
        <f t="shared" si="324"/>
        <v>996.84</v>
      </c>
      <c r="AY252" s="695">
        <f t="shared" si="324"/>
        <v>470.96</v>
      </c>
      <c r="AZ252" s="695">
        <f t="shared" si="324"/>
        <v>2678.9</v>
      </c>
      <c r="BA252" s="695">
        <f t="shared" si="324"/>
        <v>628.52</v>
      </c>
      <c r="BB252" s="695">
        <f t="shared" si="324"/>
        <v>901.45</v>
      </c>
      <c r="BC252" s="695">
        <f t="shared" si="324"/>
        <v>277.54000000000002</v>
      </c>
      <c r="BD252" s="695">
        <f t="shared" si="324"/>
        <v>0</v>
      </c>
      <c r="BE252" s="695">
        <f t="shared" si="324"/>
        <v>0</v>
      </c>
      <c r="BF252" s="695">
        <f t="shared" si="324"/>
        <v>89.45</v>
      </c>
      <c r="BG252" s="695">
        <f t="shared" si="324"/>
        <v>260.51</v>
      </c>
      <c r="BH252" s="695">
        <f t="shared" si="324"/>
        <v>394.3</v>
      </c>
      <c r="BI252" s="695">
        <f t="shared" si="324"/>
        <v>983.82</v>
      </c>
      <c r="BJ252" s="695">
        <f t="shared" si="324"/>
        <v>1445.57</v>
      </c>
      <c r="BK252" s="695">
        <f t="shared" si="324"/>
        <v>2423.1799999999998</v>
      </c>
      <c r="BL252" s="695">
        <f t="shared" si="324"/>
        <v>722.63</v>
      </c>
      <c r="BM252" s="695">
        <f t="shared" si="324"/>
        <v>142.53</v>
      </c>
      <c r="BN252" s="695">
        <f t="shared" ref="BN252:CM252" si="325">BN49</f>
        <v>0</v>
      </c>
      <c r="BO252" s="695">
        <f t="shared" si="325"/>
        <v>945.77</v>
      </c>
      <c r="BP252" s="695">
        <f t="shared" si="325"/>
        <v>4082.79</v>
      </c>
      <c r="BQ252" s="695">
        <f t="shared" si="325"/>
        <v>3030.18</v>
      </c>
      <c r="BR252" s="695">
        <f t="shared" si="325"/>
        <v>517.87</v>
      </c>
      <c r="BS252" s="695">
        <f t="shared" si="325"/>
        <v>2468.5100000000002</v>
      </c>
      <c r="BT252" s="695">
        <f t="shared" si="325"/>
        <v>20.3</v>
      </c>
      <c r="BU252" s="695">
        <f t="shared" si="325"/>
        <v>0</v>
      </c>
      <c r="BV252" s="695">
        <f t="shared" si="325"/>
        <v>0</v>
      </c>
      <c r="BW252" s="695">
        <f t="shared" si="325"/>
        <v>0</v>
      </c>
      <c r="BX252" s="695">
        <f t="shared" si="325"/>
        <v>2571.79</v>
      </c>
      <c r="BY252" s="695">
        <f t="shared" si="325"/>
        <v>4366.78</v>
      </c>
      <c r="BZ252" s="695">
        <f t="shared" si="325"/>
        <v>0</v>
      </c>
      <c r="CA252" s="695">
        <f t="shared" si="325"/>
        <v>0</v>
      </c>
      <c r="CB252" s="695">
        <f t="shared" si="325"/>
        <v>6365.74</v>
      </c>
      <c r="CC252" s="695">
        <f t="shared" si="325"/>
        <v>1796.88</v>
      </c>
      <c r="CD252" s="695">
        <f t="shared" si="325"/>
        <v>1827.89</v>
      </c>
      <c r="CE252" s="695">
        <f t="shared" si="325"/>
        <v>5232.3</v>
      </c>
      <c r="CF252" s="695">
        <f t="shared" si="325"/>
        <v>15.84</v>
      </c>
      <c r="CG252" s="695">
        <f t="shared" si="325"/>
        <v>532.16999999999996</v>
      </c>
      <c r="CH252" s="695">
        <f t="shared" si="325"/>
        <v>0</v>
      </c>
      <c r="CI252" s="695">
        <f t="shared" si="325"/>
        <v>26.87</v>
      </c>
      <c r="CJ252" s="695">
        <f t="shared" si="325"/>
        <v>218.94</v>
      </c>
      <c r="CK252" s="695">
        <f t="shared" si="325"/>
        <v>0</v>
      </c>
      <c r="CL252" s="695">
        <f t="shared" si="325"/>
        <v>0</v>
      </c>
      <c r="CM252" s="695">
        <f t="shared" si="325"/>
        <v>0</v>
      </c>
      <c r="CN252" s="695">
        <f t="shared" ref="CN252:DS252" si="326">CN49</f>
        <v>759.93</v>
      </c>
      <c r="CO252" s="695">
        <f t="shared" si="326"/>
        <v>0</v>
      </c>
      <c r="CP252" s="695">
        <f t="shared" si="326"/>
        <v>2533.79</v>
      </c>
      <c r="CQ252" s="695">
        <f t="shared" si="326"/>
        <v>360.01</v>
      </c>
      <c r="CR252" s="695">
        <f t="shared" si="326"/>
        <v>0</v>
      </c>
      <c r="CS252" s="695">
        <f t="shared" si="326"/>
        <v>1322.89</v>
      </c>
      <c r="CT252" s="695">
        <f t="shared" si="326"/>
        <v>0</v>
      </c>
      <c r="CU252" s="695">
        <f t="shared" si="326"/>
        <v>0</v>
      </c>
      <c r="CV252" s="695">
        <f t="shared" si="326"/>
        <v>2868.68</v>
      </c>
      <c r="CW252" s="695">
        <f t="shared" si="326"/>
        <v>1743.4</v>
      </c>
      <c r="CX252" s="695">
        <f t="shared" si="326"/>
        <v>667.94</v>
      </c>
      <c r="CY252" s="695">
        <f t="shared" si="326"/>
        <v>0</v>
      </c>
      <c r="CZ252" s="695">
        <f t="shared" si="326"/>
        <v>788.03</v>
      </c>
      <c r="DA252" s="695">
        <f t="shared" si="326"/>
        <v>16279.9</v>
      </c>
      <c r="DB252" s="695">
        <f t="shared" si="326"/>
        <v>0</v>
      </c>
      <c r="DC252" s="695">
        <f t="shared" si="326"/>
        <v>278.89</v>
      </c>
      <c r="DD252" s="695">
        <f t="shared" si="326"/>
        <v>2302.56</v>
      </c>
      <c r="DE252" s="695">
        <f t="shared" si="326"/>
        <v>0</v>
      </c>
      <c r="DF252" s="695">
        <f t="shared" si="326"/>
        <v>531.4</v>
      </c>
      <c r="DG252" s="695">
        <f t="shared" si="326"/>
        <v>3462.67</v>
      </c>
      <c r="DH252" s="695">
        <f t="shared" si="326"/>
        <v>0</v>
      </c>
      <c r="DI252" s="695">
        <f t="shared" si="326"/>
        <v>366.16</v>
      </c>
      <c r="DJ252" s="695">
        <f t="shared" si="326"/>
        <v>0</v>
      </c>
      <c r="DK252" s="695">
        <f t="shared" si="326"/>
        <v>2757.19</v>
      </c>
      <c r="DL252" s="695">
        <f t="shared" si="326"/>
        <v>6955.65</v>
      </c>
      <c r="DM252" s="695">
        <f t="shared" si="326"/>
        <v>199.73</v>
      </c>
      <c r="DN252" s="695">
        <f t="shared" si="326"/>
        <v>0</v>
      </c>
      <c r="DO252" s="695">
        <f t="shared" si="326"/>
        <v>0</v>
      </c>
      <c r="DP252" s="695">
        <f t="shared" si="326"/>
        <v>3048.33</v>
      </c>
      <c r="DQ252" s="695">
        <f t="shared" si="326"/>
        <v>443.46</v>
      </c>
      <c r="DR252" s="695">
        <f t="shared" si="326"/>
        <v>0</v>
      </c>
      <c r="DS252" s="695">
        <f t="shared" si="326"/>
        <v>513.49</v>
      </c>
      <c r="DT252" s="695">
        <f t="shared" ref="DT252:EQ252" si="327">DT49</f>
        <v>0</v>
      </c>
      <c r="DU252" s="695">
        <f t="shared" si="327"/>
        <v>2674.51</v>
      </c>
      <c r="DV252" s="695">
        <f t="shared" si="327"/>
        <v>1790.97</v>
      </c>
      <c r="DW252" s="695">
        <f t="shared" si="327"/>
        <v>1708.1</v>
      </c>
      <c r="DX252" s="695">
        <f t="shared" si="327"/>
        <v>970.29</v>
      </c>
      <c r="DY252" s="695">
        <f t="shared" si="327"/>
        <v>0</v>
      </c>
      <c r="DZ252" s="695">
        <f t="shared" si="327"/>
        <v>0</v>
      </c>
      <c r="EA252" s="695">
        <f t="shared" si="327"/>
        <v>2015.64</v>
      </c>
      <c r="EB252" s="695">
        <f t="shared" si="327"/>
        <v>0</v>
      </c>
      <c r="EC252" s="695">
        <f t="shared" si="327"/>
        <v>0</v>
      </c>
      <c r="ED252" s="695">
        <f t="shared" si="327"/>
        <v>1865.1499999999999</v>
      </c>
      <c r="EE252" s="695">
        <f t="shared" si="327"/>
        <v>2803.38</v>
      </c>
      <c r="EF252" s="695">
        <f t="shared" si="327"/>
        <v>1027.46</v>
      </c>
      <c r="EG252" s="695">
        <f t="shared" si="327"/>
        <v>1647.45</v>
      </c>
      <c r="EH252" s="695">
        <f t="shared" si="327"/>
        <v>0</v>
      </c>
      <c r="EI252" s="695">
        <f t="shared" si="327"/>
        <v>25.73</v>
      </c>
      <c r="EJ252" s="695">
        <f t="shared" si="327"/>
        <v>0</v>
      </c>
      <c r="EK252" s="695">
        <f t="shared" si="327"/>
        <v>0</v>
      </c>
      <c r="EL252" s="695">
        <f t="shared" si="327"/>
        <v>0</v>
      </c>
      <c r="EM252" s="695">
        <f t="shared" si="327"/>
        <v>175.44</v>
      </c>
      <c r="EN252" s="695">
        <f t="shared" ref="EN252" si="328">EN49</f>
        <v>0</v>
      </c>
      <c r="EO252" s="695">
        <f t="shared" si="327"/>
        <v>0</v>
      </c>
      <c r="EP252" s="695">
        <f t="shared" si="327"/>
        <v>319.91000000000003</v>
      </c>
      <c r="EQ252" s="695">
        <f t="shared" si="327"/>
        <v>0</v>
      </c>
      <c r="ER252" s="695">
        <f t="shared" ref="ER252:EX252" si="329">ER49</f>
        <v>0</v>
      </c>
      <c r="ES252" s="695">
        <f t="shared" si="329"/>
        <v>0</v>
      </c>
      <c r="ET252" s="695">
        <f t="shared" si="329"/>
        <v>7.59</v>
      </c>
      <c r="EU252" s="695">
        <f t="shared" si="329"/>
        <v>0</v>
      </c>
      <c r="EV252" s="695">
        <f t="shared" si="329"/>
        <v>0</v>
      </c>
      <c r="EW252" s="695">
        <f t="shared" si="329"/>
        <v>403.86</v>
      </c>
      <c r="EX252" s="695">
        <f t="shared" si="329"/>
        <v>0</v>
      </c>
      <c r="EY252" s="695">
        <f t="shared" si="245"/>
        <v>0</v>
      </c>
      <c r="EZ252" s="510"/>
    </row>
    <row r="253" spans="1:156" x14ac:dyDescent="0.25">
      <c r="A253">
        <v>46</v>
      </c>
      <c r="B253" s="74" t="str">
        <f t="shared" si="236"/>
        <v>E04</v>
      </c>
      <c r="C253" s="175" t="str">
        <f t="shared" si="237"/>
        <v>OK</v>
      </c>
      <c r="D253" s="695">
        <f t="shared" ref="D253:AI253" si="330">D50</f>
        <v>0</v>
      </c>
      <c r="E253" s="695">
        <f t="shared" si="330"/>
        <v>0</v>
      </c>
      <c r="F253" s="695">
        <f t="shared" si="330"/>
        <v>0</v>
      </c>
      <c r="G253" s="695">
        <f t="shared" si="330"/>
        <v>0</v>
      </c>
      <c r="H253" s="695">
        <f t="shared" si="330"/>
        <v>0</v>
      </c>
      <c r="I253" s="695">
        <f t="shared" si="330"/>
        <v>0</v>
      </c>
      <c r="J253" s="695">
        <f t="shared" si="330"/>
        <v>0</v>
      </c>
      <c r="K253" s="695">
        <f t="shared" si="330"/>
        <v>0</v>
      </c>
      <c r="L253" s="695">
        <f t="shared" si="330"/>
        <v>0</v>
      </c>
      <c r="M253" s="695">
        <f t="shared" si="330"/>
        <v>0</v>
      </c>
      <c r="N253" s="695">
        <f t="shared" si="330"/>
        <v>0</v>
      </c>
      <c r="O253" s="695">
        <f t="shared" si="330"/>
        <v>0</v>
      </c>
      <c r="P253" s="695">
        <f t="shared" si="330"/>
        <v>0</v>
      </c>
      <c r="Q253" s="695">
        <f t="shared" si="330"/>
        <v>0</v>
      </c>
      <c r="R253" s="695">
        <f t="shared" si="330"/>
        <v>0</v>
      </c>
      <c r="S253" s="695">
        <f t="shared" si="330"/>
        <v>0</v>
      </c>
      <c r="T253" s="695">
        <f t="shared" si="330"/>
        <v>0</v>
      </c>
      <c r="U253" s="695">
        <f t="shared" si="330"/>
        <v>0</v>
      </c>
      <c r="V253" s="695">
        <f t="shared" si="330"/>
        <v>0</v>
      </c>
      <c r="W253" s="695">
        <f t="shared" si="330"/>
        <v>0</v>
      </c>
      <c r="X253" s="695">
        <f t="shared" si="330"/>
        <v>0</v>
      </c>
      <c r="Y253" s="695">
        <f t="shared" si="330"/>
        <v>0</v>
      </c>
      <c r="Z253" s="695">
        <f t="shared" si="330"/>
        <v>0</v>
      </c>
      <c r="AA253" s="695">
        <f t="shared" si="330"/>
        <v>0</v>
      </c>
      <c r="AB253" s="695">
        <f t="shared" si="330"/>
        <v>0</v>
      </c>
      <c r="AC253" s="695">
        <f t="shared" si="330"/>
        <v>0</v>
      </c>
      <c r="AD253" s="695">
        <f t="shared" si="330"/>
        <v>0</v>
      </c>
      <c r="AE253" s="695">
        <f t="shared" si="330"/>
        <v>0</v>
      </c>
      <c r="AF253" s="695">
        <f t="shared" si="330"/>
        <v>0</v>
      </c>
      <c r="AG253" s="695">
        <f t="shared" si="330"/>
        <v>80.62</v>
      </c>
      <c r="AH253" s="695">
        <f t="shared" si="330"/>
        <v>0</v>
      </c>
      <c r="AI253" s="695">
        <f t="shared" si="330"/>
        <v>0</v>
      </c>
      <c r="AJ253" s="695">
        <f t="shared" ref="AJ253:BM253" si="331">AJ50</f>
        <v>0</v>
      </c>
      <c r="AK253" s="695">
        <f t="shared" si="331"/>
        <v>0</v>
      </c>
      <c r="AL253" s="695">
        <f t="shared" si="331"/>
        <v>0</v>
      </c>
      <c r="AM253" s="695">
        <f t="shared" si="331"/>
        <v>0</v>
      </c>
      <c r="AN253" s="695">
        <f t="shared" si="331"/>
        <v>0</v>
      </c>
      <c r="AO253" s="695">
        <f t="shared" si="331"/>
        <v>0</v>
      </c>
      <c r="AP253" s="695">
        <f t="shared" si="331"/>
        <v>0</v>
      </c>
      <c r="AQ253" s="695">
        <f t="shared" si="331"/>
        <v>0</v>
      </c>
      <c r="AR253" s="695">
        <f t="shared" si="331"/>
        <v>0</v>
      </c>
      <c r="AS253" s="695">
        <f t="shared" si="331"/>
        <v>0</v>
      </c>
      <c r="AT253" s="695">
        <f t="shared" si="331"/>
        <v>0</v>
      </c>
      <c r="AU253" s="695">
        <f t="shared" si="331"/>
        <v>0</v>
      </c>
      <c r="AV253" s="695">
        <f t="shared" si="331"/>
        <v>0</v>
      </c>
      <c r="AW253" s="695">
        <f t="shared" si="331"/>
        <v>0</v>
      </c>
      <c r="AX253" s="695">
        <f t="shared" si="331"/>
        <v>0</v>
      </c>
      <c r="AY253" s="695">
        <f t="shared" si="331"/>
        <v>0</v>
      </c>
      <c r="AZ253" s="695">
        <f t="shared" si="331"/>
        <v>0</v>
      </c>
      <c r="BA253" s="695">
        <f t="shared" si="331"/>
        <v>0</v>
      </c>
      <c r="BB253" s="695">
        <f t="shared" si="331"/>
        <v>0</v>
      </c>
      <c r="BC253" s="695">
        <f t="shared" si="331"/>
        <v>0</v>
      </c>
      <c r="BD253" s="695">
        <f t="shared" si="331"/>
        <v>0</v>
      </c>
      <c r="BE253" s="695">
        <f t="shared" si="331"/>
        <v>0</v>
      </c>
      <c r="BF253" s="695">
        <f t="shared" si="331"/>
        <v>0</v>
      </c>
      <c r="BG253" s="695">
        <f t="shared" si="331"/>
        <v>0</v>
      </c>
      <c r="BH253" s="695">
        <f t="shared" si="331"/>
        <v>0</v>
      </c>
      <c r="BI253" s="695">
        <f t="shared" si="331"/>
        <v>0</v>
      </c>
      <c r="BJ253" s="695">
        <f t="shared" si="331"/>
        <v>0</v>
      </c>
      <c r="BK253" s="695">
        <f t="shared" si="331"/>
        <v>0</v>
      </c>
      <c r="BL253" s="695">
        <f t="shared" si="331"/>
        <v>0</v>
      </c>
      <c r="BM253" s="695">
        <f t="shared" si="331"/>
        <v>0</v>
      </c>
      <c r="BN253" s="695">
        <f t="shared" ref="BN253:CM253" si="332">BN50</f>
        <v>0</v>
      </c>
      <c r="BO253" s="695">
        <f t="shared" si="332"/>
        <v>0</v>
      </c>
      <c r="BP253" s="695">
        <f t="shared" si="332"/>
        <v>0</v>
      </c>
      <c r="BQ253" s="695">
        <f t="shared" si="332"/>
        <v>0</v>
      </c>
      <c r="BR253" s="695">
        <f t="shared" si="332"/>
        <v>0</v>
      </c>
      <c r="BS253" s="695">
        <f t="shared" si="332"/>
        <v>0</v>
      </c>
      <c r="BT253" s="695">
        <f t="shared" si="332"/>
        <v>0</v>
      </c>
      <c r="BU253" s="695">
        <f t="shared" si="332"/>
        <v>0</v>
      </c>
      <c r="BV253" s="695">
        <f t="shared" si="332"/>
        <v>0</v>
      </c>
      <c r="BW253" s="695">
        <f t="shared" si="332"/>
        <v>0</v>
      </c>
      <c r="BX253" s="695">
        <f t="shared" si="332"/>
        <v>0</v>
      </c>
      <c r="BY253" s="695">
        <f t="shared" si="332"/>
        <v>0</v>
      </c>
      <c r="BZ253" s="695">
        <f t="shared" si="332"/>
        <v>0</v>
      </c>
      <c r="CA253" s="695">
        <f t="shared" si="332"/>
        <v>0</v>
      </c>
      <c r="CB253" s="695">
        <f t="shared" si="332"/>
        <v>0</v>
      </c>
      <c r="CC253" s="695">
        <f t="shared" si="332"/>
        <v>0</v>
      </c>
      <c r="CD253" s="695">
        <f t="shared" si="332"/>
        <v>0</v>
      </c>
      <c r="CE253" s="695">
        <f t="shared" si="332"/>
        <v>0</v>
      </c>
      <c r="CF253" s="695">
        <f t="shared" si="332"/>
        <v>0</v>
      </c>
      <c r="CG253" s="695">
        <f t="shared" si="332"/>
        <v>0</v>
      </c>
      <c r="CH253" s="695">
        <f t="shared" si="332"/>
        <v>0</v>
      </c>
      <c r="CI253" s="695">
        <f t="shared" si="332"/>
        <v>0</v>
      </c>
      <c r="CJ253" s="695">
        <f t="shared" si="332"/>
        <v>0</v>
      </c>
      <c r="CK253" s="695">
        <f t="shared" si="332"/>
        <v>0</v>
      </c>
      <c r="CL253" s="695">
        <f t="shared" si="332"/>
        <v>0</v>
      </c>
      <c r="CM253" s="695">
        <f t="shared" si="332"/>
        <v>0</v>
      </c>
      <c r="CN253" s="695">
        <f t="shared" ref="CN253:DS253" si="333">CN50</f>
        <v>0</v>
      </c>
      <c r="CO253" s="695">
        <f t="shared" si="333"/>
        <v>0</v>
      </c>
      <c r="CP253" s="695">
        <f t="shared" si="333"/>
        <v>0</v>
      </c>
      <c r="CQ253" s="695">
        <f t="shared" si="333"/>
        <v>0</v>
      </c>
      <c r="CR253" s="695">
        <f t="shared" si="333"/>
        <v>0</v>
      </c>
      <c r="CS253" s="695">
        <f t="shared" si="333"/>
        <v>0</v>
      </c>
      <c r="CT253" s="695">
        <f t="shared" si="333"/>
        <v>0</v>
      </c>
      <c r="CU253" s="695">
        <f t="shared" si="333"/>
        <v>0</v>
      </c>
      <c r="CV253" s="695">
        <f t="shared" si="333"/>
        <v>0</v>
      </c>
      <c r="CW253" s="695">
        <f t="shared" si="333"/>
        <v>0</v>
      </c>
      <c r="CX253" s="695">
        <f t="shared" si="333"/>
        <v>0</v>
      </c>
      <c r="CY253" s="695">
        <f t="shared" si="333"/>
        <v>0</v>
      </c>
      <c r="CZ253" s="695">
        <f t="shared" si="333"/>
        <v>0</v>
      </c>
      <c r="DA253" s="695">
        <f t="shared" si="333"/>
        <v>0</v>
      </c>
      <c r="DB253" s="695">
        <f t="shared" si="333"/>
        <v>0</v>
      </c>
      <c r="DC253" s="695">
        <f t="shared" si="333"/>
        <v>0</v>
      </c>
      <c r="DD253" s="695">
        <f t="shared" si="333"/>
        <v>0</v>
      </c>
      <c r="DE253" s="695">
        <f t="shared" si="333"/>
        <v>0</v>
      </c>
      <c r="DF253" s="695">
        <f t="shared" si="333"/>
        <v>0</v>
      </c>
      <c r="DG253" s="695">
        <f t="shared" si="333"/>
        <v>0</v>
      </c>
      <c r="DH253" s="695">
        <f t="shared" si="333"/>
        <v>0</v>
      </c>
      <c r="DI253" s="695">
        <f t="shared" si="333"/>
        <v>0</v>
      </c>
      <c r="DJ253" s="695">
        <f t="shared" si="333"/>
        <v>0</v>
      </c>
      <c r="DK253" s="695">
        <f t="shared" si="333"/>
        <v>0</v>
      </c>
      <c r="DL253" s="695">
        <f t="shared" si="333"/>
        <v>0</v>
      </c>
      <c r="DM253" s="695">
        <f t="shared" si="333"/>
        <v>0</v>
      </c>
      <c r="DN253" s="695">
        <f t="shared" si="333"/>
        <v>0</v>
      </c>
      <c r="DO253" s="695">
        <f t="shared" si="333"/>
        <v>0</v>
      </c>
      <c r="DP253" s="695">
        <f t="shared" si="333"/>
        <v>0</v>
      </c>
      <c r="DQ253" s="695">
        <f t="shared" si="333"/>
        <v>0</v>
      </c>
      <c r="DR253" s="695">
        <f t="shared" si="333"/>
        <v>0</v>
      </c>
      <c r="DS253" s="695">
        <f t="shared" si="333"/>
        <v>0</v>
      </c>
      <c r="DT253" s="695">
        <f t="shared" ref="DT253:EQ253" si="334">DT50</f>
        <v>0</v>
      </c>
      <c r="DU253" s="695">
        <f t="shared" si="334"/>
        <v>0</v>
      </c>
      <c r="DV253" s="695">
        <f t="shared" si="334"/>
        <v>0</v>
      </c>
      <c r="DW253" s="695">
        <f t="shared" si="334"/>
        <v>0</v>
      </c>
      <c r="DX253" s="695">
        <f t="shared" si="334"/>
        <v>0</v>
      </c>
      <c r="DY253" s="695">
        <f t="shared" si="334"/>
        <v>0</v>
      </c>
      <c r="DZ253" s="695">
        <f t="shared" si="334"/>
        <v>0</v>
      </c>
      <c r="EA253" s="695">
        <f t="shared" si="334"/>
        <v>0</v>
      </c>
      <c r="EB253" s="695">
        <f t="shared" si="334"/>
        <v>0</v>
      </c>
      <c r="EC253" s="695">
        <f t="shared" si="334"/>
        <v>0</v>
      </c>
      <c r="ED253" s="695">
        <f t="shared" si="334"/>
        <v>7925.19</v>
      </c>
      <c r="EE253" s="695">
        <f t="shared" si="334"/>
        <v>0</v>
      </c>
      <c r="EF253" s="695">
        <f t="shared" si="334"/>
        <v>0</v>
      </c>
      <c r="EG253" s="695">
        <f t="shared" si="334"/>
        <v>0</v>
      </c>
      <c r="EH253" s="695">
        <f t="shared" si="334"/>
        <v>0</v>
      </c>
      <c r="EI253" s="695">
        <f t="shared" si="334"/>
        <v>0</v>
      </c>
      <c r="EJ253" s="695">
        <f t="shared" si="334"/>
        <v>0</v>
      </c>
      <c r="EK253" s="695">
        <f t="shared" si="334"/>
        <v>0</v>
      </c>
      <c r="EL253" s="695">
        <f t="shared" si="334"/>
        <v>0</v>
      </c>
      <c r="EM253" s="695">
        <f t="shared" si="334"/>
        <v>0</v>
      </c>
      <c r="EN253" s="695">
        <f t="shared" ref="EN253" si="335">EN50</f>
        <v>0</v>
      </c>
      <c r="EO253" s="695">
        <f t="shared" si="334"/>
        <v>0</v>
      </c>
      <c r="EP253" s="695">
        <f t="shared" si="334"/>
        <v>0</v>
      </c>
      <c r="EQ253" s="695">
        <f t="shared" si="334"/>
        <v>0</v>
      </c>
      <c r="ER253" s="695">
        <f t="shared" ref="ER253:EX253" si="336">ER50</f>
        <v>0</v>
      </c>
      <c r="ES253" s="695">
        <f t="shared" si="336"/>
        <v>0</v>
      </c>
      <c r="ET253" s="695">
        <f t="shared" si="336"/>
        <v>0</v>
      </c>
      <c r="EU253" s="695">
        <f t="shared" si="336"/>
        <v>0</v>
      </c>
      <c r="EV253" s="695">
        <f t="shared" si="336"/>
        <v>0</v>
      </c>
      <c r="EW253" s="695">
        <f t="shared" si="336"/>
        <v>0</v>
      </c>
      <c r="EX253" s="695">
        <f t="shared" si="336"/>
        <v>0</v>
      </c>
      <c r="EY253" s="695">
        <f t="shared" si="245"/>
        <v>0</v>
      </c>
      <c r="EZ253" s="510"/>
    </row>
    <row r="254" spans="1:156" x14ac:dyDescent="0.25">
      <c r="A254">
        <v>47</v>
      </c>
      <c r="B254" s="74" t="str">
        <f t="shared" si="236"/>
        <v>E04</v>
      </c>
      <c r="C254" s="175" t="str">
        <f t="shared" si="237"/>
        <v>OK</v>
      </c>
      <c r="D254" s="695">
        <f t="shared" ref="D254:AI254" si="337">D51</f>
        <v>71.27</v>
      </c>
      <c r="E254" s="695">
        <f t="shared" si="337"/>
        <v>0</v>
      </c>
      <c r="F254" s="695">
        <f t="shared" si="337"/>
        <v>0</v>
      </c>
      <c r="G254" s="695">
        <f t="shared" si="337"/>
        <v>0</v>
      </c>
      <c r="H254" s="695">
        <f t="shared" si="337"/>
        <v>0</v>
      </c>
      <c r="I254" s="695">
        <f t="shared" si="337"/>
        <v>0</v>
      </c>
      <c r="J254" s="695">
        <f t="shared" si="337"/>
        <v>113.54</v>
      </c>
      <c r="K254" s="695">
        <f t="shared" si="337"/>
        <v>147.35</v>
      </c>
      <c r="L254" s="695">
        <f t="shared" si="337"/>
        <v>427.93</v>
      </c>
      <c r="M254" s="695">
        <f t="shared" si="337"/>
        <v>460.45</v>
      </c>
      <c r="N254" s="695">
        <f t="shared" si="337"/>
        <v>322.93</v>
      </c>
      <c r="O254" s="695">
        <f t="shared" si="337"/>
        <v>52.27</v>
      </c>
      <c r="P254" s="695">
        <f t="shared" si="337"/>
        <v>167.33</v>
      </c>
      <c r="Q254" s="695">
        <f t="shared" si="337"/>
        <v>85.95</v>
      </c>
      <c r="R254" s="695">
        <f t="shared" si="337"/>
        <v>771.57</v>
      </c>
      <c r="S254" s="695">
        <f t="shared" si="337"/>
        <v>4412.62</v>
      </c>
      <c r="T254" s="695">
        <f t="shared" si="337"/>
        <v>908.51</v>
      </c>
      <c r="U254" s="695">
        <f t="shared" si="337"/>
        <v>1045.77</v>
      </c>
      <c r="V254" s="695">
        <f t="shared" si="337"/>
        <v>0</v>
      </c>
      <c r="W254" s="695">
        <f t="shared" si="337"/>
        <v>24.56</v>
      </c>
      <c r="X254" s="695">
        <f t="shared" si="337"/>
        <v>0</v>
      </c>
      <c r="Y254" s="695">
        <f t="shared" si="337"/>
        <v>0</v>
      </c>
      <c r="Z254" s="695">
        <f t="shared" si="337"/>
        <v>240.32</v>
      </c>
      <c r="AA254" s="695">
        <f t="shared" si="337"/>
        <v>292.95999999999998</v>
      </c>
      <c r="AB254" s="695">
        <f t="shared" si="337"/>
        <v>73.66</v>
      </c>
      <c r="AC254" s="695">
        <f t="shared" si="337"/>
        <v>334.65</v>
      </c>
      <c r="AD254" s="695">
        <f t="shared" si="337"/>
        <v>186.11</v>
      </c>
      <c r="AE254" s="695">
        <f t="shared" si="337"/>
        <v>0</v>
      </c>
      <c r="AF254" s="695">
        <f t="shared" si="337"/>
        <v>278.06</v>
      </c>
      <c r="AG254" s="695">
        <f t="shared" si="337"/>
        <v>0</v>
      </c>
      <c r="AH254" s="695">
        <f t="shared" si="337"/>
        <v>885.93</v>
      </c>
      <c r="AI254" s="695">
        <f t="shared" si="337"/>
        <v>0</v>
      </c>
      <c r="AJ254" s="695">
        <f t="shared" ref="AJ254:BM254" si="338">AJ51</f>
        <v>0</v>
      </c>
      <c r="AK254" s="695">
        <f t="shared" si="338"/>
        <v>4.0999999999999996</v>
      </c>
      <c r="AL254" s="695">
        <f t="shared" si="338"/>
        <v>0</v>
      </c>
      <c r="AM254" s="695">
        <f t="shared" si="338"/>
        <v>0</v>
      </c>
      <c r="AN254" s="695">
        <f t="shared" si="338"/>
        <v>251.42</v>
      </c>
      <c r="AO254" s="695">
        <f t="shared" si="338"/>
        <v>0</v>
      </c>
      <c r="AP254" s="695">
        <f t="shared" si="338"/>
        <v>0</v>
      </c>
      <c r="AQ254" s="695">
        <f t="shared" si="338"/>
        <v>0</v>
      </c>
      <c r="AR254" s="695">
        <f t="shared" si="338"/>
        <v>24.54</v>
      </c>
      <c r="AS254" s="695">
        <f t="shared" si="338"/>
        <v>0</v>
      </c>
      <c r="AT254" s="695">
        <f t="shared" si="338"/>
        <v>0</v>
      </c>
      <c r="AU254" s="695">
        <f t="shared" si="338"/>
        <v>114.06</v>
      </c>
      <c r="AV254" s="695">
        <f t="shared" si="338"/>
        <v>22.29</v>
      </c>
      <c r="AW254" s="695">
        <f t="shared" si="338"/>
        <v>1130.24</v>
      </c>
      <c r="AX254" s="695">
        <f t="shared" si="338"/>
        <v>21.04</v>
      </c>
      <c r="AY254" s="695">
        <f t="shared" si="338"/>
        <v>4409.93</v>
      </c>
      <c r="AZ254" s="695">
        <f t="shared" si="338"/>
        <v>24.56</v>
      </c>
      <c r="BA254" s="695">
        <f t="shared" si="338"/>
        <v>185.04</v>
      </c>
      <c r="BB254" s="695">
        <f t="shared" si="338"/>
        <v>4122.43</v>
      </c>
      <c r="BC254" s="695">
        <f t="shared" si="338"/>
        <v>758.26</v>
      </c>
      <c r="BD254" s="695">
        <f t="shared" si="338"/>
        <v>0</v>
      </c>
      <c r="BE254" s="695">
        <f t="shared" si="338"/>
        <v>0</v>
      </c>
      <c r="BF254" s="695">
        <f t="shared" si="338"/>
        <v>0</v>
      </c>
      <c r="BG254" s="695">
        <f t="shared" si="338"/>
        <v>42.45</v>
      </c>
      <c r="BH254" s="695">
        <f t="shared" si="338"/>
        <v>0</v>
      </c>
      <c r="BI254" s="695">
        <f t="shared" si="338"/>
        <v>1853.94</v>
      </c>
      <c r="BJ254" s="695">
        <f t="shared" si="338"/>
        <v>0</v>
      </c>
      <c r="BK254" s="695">
        <f t="shared" si="338"/>
        <v>0</v>
      </c>
      <c r="BL254" s="695">
        <f t="shared" si="338"/>
        <v>106.33</v>
      </c>
      <c r="BM254" s="695">
        <f t="shared" si="338"/>
        <v>0</v>
      </c>
      <c r="BN254" s="695">
        <f t="shared" ref="BN254:CM254" si="339">BN51</f>
        <v>0</v>
      </c>
      <c r="BO254" s="695">
        <f t="shared" si="339"/>
        <v>365.36</v>
      </c>
      <c r="BP254" s="695">
        <f t="shared" si="339"/>
        <v>1538.75</v>
      </c>
      <c r="BQ254" s="695">
        <f t="shared" si="339"/>
        <v>0</v>
      </c>
      <c r="BR254" s="695">
        <f t="shared" si="339"/>
        <v>0</v>
      </c>
      <c r="BS254" s="695">
        <f t="shared" si="339"/>
        <v>0</v>
      </c>
      <c r="BT254" s="695">
        <f t="shared" si="339"/>
        <v>159.77000000000001</v>
      </c>
      <c r="BU254" s="695">
        <f t="shared" si="339"/>
        <v>0</v>
      </c>
      <c r="BV254" s="695">
        <f t="shared" si="339"/>
        <v>0</v>
      </c>
      <c r="BW254" s="695">
        <f t="shared" si="339"/>
        <v>0</v>
      </c>
      <c r="BX254" s="695">
        <f t="shared" si="339"/>
        <v>288.54000000000002</v>
      </c>
      <c r="BY254" s="695">
        <f t="shared" si="339"/>
        <v>0</v>
      </c>
      <c r="BZ254" s="695">
        <f t="shared" si="339"/>
        <v>24.12</v>
      </c>
      <c r="CA254" s="695">
        <f t="shared" si="339"/>
        <v>0</v>
      </c>
      <c r="CB254" s="695">
        <f t="shared" si="339"/>
        <v>1610.5</v>
      </c>
      <c r="CC254" s="695">
        <f t="shared" si="339"/>
        <v>0</v>
      </c>
      <c r="CD254" s="695">
        <f t="shared" si="339"/>
        <v>49.12</v>
      </c>
      <c r="CE254" s="695">
        <f t="shared" si="339"/>
        <v>3581.03</v>
      </c>
      <c r="CF254" s="695">
        <f t="shared" si="339"/>
        <v>0</v>
      </c>
      <c r="CG254" s="695">
        <f t="shared" si="339"/>
        <v>0</v>
      </c>
      <c r="CH254" s="695">
        <f t="shared" si="339"/>
        <v>100.94</v>
      </c>
      <c r="CI254" s="695">
        <f t="shared" si="339"/>
        <v>1624.82</v>
      </c>
      <c r="CJ254" s="695">
        <f t="shared" si="339"/>
        <v>985.89</v>
      </c>
      <c r="CK254" s="695">
        <f t="shared" si="339"/>
        <v>0</v>
      </c>
      <c r="CL254" s="695">
        <f t="shared" si="339"/>
        <v>30.35</v>
      </c>
      <c r="CM254" s="695">
        <f t="shared" si="339"/>
        <v>0</v>
      </c>
      <c r="CN254" s="695">
        <f t="shared" ref="CN254:DS254" si="340">CN51</f>
        <v>348.23</v>
      </c>
      <c r="CO254" s="695">
        <f t="shared" si="340"/>
        <v>0</v>
      </c>
      <c r="CP254" s="695">
        <f t="shared" si="340"/>
        <v>490.81</v>
      </c>
      <c r="CQ254" s="695">
        <f t="shared" si="340"/>
        <v>677.74</v>
      </c>
      <c r="CR254" s="695">
        <f t="shared" si="340"/>
        <v>0</v>
      </c>
      <c r="CS254" s="695">
        <f t="shared" si="340"/>
        <v>376.72</v>
      </c>
      <c r="CT254" s="695">
        <f t="shared" si="340"/>
        <v>873.72</v>
      </c>
      <c r="CU254" s="695">
        <f t="shared" si="340"/>
        <v>10.79</v>
      </c>
      <c r="CV254" s="695">
        <f t="shared" si="340"/>
        <v>1610.11</v>
      </c>
      <c r="CW254" s="695">
        <f t="shared" si="340"/>
        <v>2817.4</v>
      </c>
      <c r="CX254" s="695">
        <f t="shared" si="340"/>
        <v>122.78</v>
      </c>
      <c r="CY254" s="695">
        <f t="shared" si="340"/>
        <v>0</v>
      </c>
      <c r="CZ254" s="695">
        <f t="shared" si="340"/>
        <v>0</v>
      </c>
      <c r="DA254" s="695">
        <f t="shared" si="340"/>
        <v>1212</v>
      </c>
      <c r="DB254" s="695">
        <f t="shared" si="340"/>
        <v>0</v>
      </c>
      <c r="DC254" s="695">
        <f t="shared" si="340"/>
        <v>607.48</v>
      </c>
      <c r="DD254" s="695">
        <f t="shared" si="340"/>
        <v>806.7</v>
      </c>
      <c r="DE254" s="695">
        <f t="shared" si="340"/>
        <v>0</v>
      </c>
      <c r="DF254" s="695">
        <f t="shared" si="340"/>
        <v>0</v>
      </c>
      <c r="DG254" s="695">
        <f t="shared" si="340"/>
        <v>4925.09</v>
      </c>
      <c r="DH254" s="695">
        <f t="shared" si="340"/>
        <v>0</v>
      </c>
      <c r="DI254" s="695">
        <f t="shared" si="340"/>
        <v>0</v>
      </c>
      <c r="DJ254" s="695">
        <f t="shared" si="340"/>
        <v>2867.34</v>
      </c>
      <c r="DK254" s="695">
        <f t="shared" si="340"/>
        <v>1000.5</v>
      </c>
      <c r="DL254" s="695">
        <f t="shared" si="340"/>
        <v>26.63</v>
      </c>
      <c r="DM254" s="695">
        <f t="shared" si="340"/>
        <v>183.28</v>
      </c>
      <c r="DN254" s="695">
        <f t="shared" si="340"/>
        <v>0</v>
      </c>
      <c r="DO254" s="695">
        <f t="shared" si="340"/>
        <v>0</v>
      </c>
      <c r="DP254" s="695">
        <f t="shared" si="340"/>
        <v>0</v>
      </c>
      <c r="DQ254" s="695">
        <f t="shared" si="340"/>
        <v>13.12</v>
      </c>
      <c r="DR254" s="695">
        <f t="shared" si="340"/>
        <v>0</v>
      </c>
      <c r="DS254" s="695">
        <f t="shared" si="340"/>
        <v>0</v>
      </c>
      <c r="DT254" s="695">
        <f t="shared" ref="DT254:EQ254" si="341">DT51</f>
        <v>0</v>
      </c>
      <c r="DU254" s="695">
        <f t="shared" si="341"/>
        <v>1836.61</v>
      </c>
      <c r="DV254" s="695">
        <f t="shared" si="341"/>
        <v>0</v>
      </c>
      <c r="DW254" s="695">
        <f t="shared" si="341"/>
        <v>0</v>
      </c>
      <c r="DX254" s="695">
        <f t="shared" si="341"/>
        <v>18884.82</v>
      </c>
      <c r="DY254" s="695">
        <f t="shared" si="341"/>
        <v>0</v>
      </c>
      <c r="DZ254" s="695">
        <f t="shared" si="341"/>
        <v>0</v>
      </c>
      <c r="EA254" s="695">
        <f t="shared" si="341"/>
        <v>6083.62</v>
      </c>
      <c r="EB254" s="695">
        <f t="shared" si="341"/>
        <v>0</v>
      </c>
      <c r="EC254" s="695">
        <f t="shared" si="341"/>
        <v>0</v>
      </c>
      <c r="ED254" s="695">
        <f t="shared" si="341"/>
        <v>0</v>
      </c>
      <c r="EE254" s="695">
        <f t="shared" si="341"/>
        <v>0</v>
      </c>
      <c r="EF254" s="695">
        <f t="shared" si="341"/>
        <v>0</v>
      </c>
      <c r="EG254" s="695">
        <f t="shared" si="341"/>
        <v>0</v>
      </c>
      <c r="EH254" s="695">
        <f t="shared" si="341"/>
        <v>0</v>
      </c>
      <c r="EI254" s="695">
        <f t="shared" si="341"/>
        <v>156.51</v>
      </c>
      <c r="EJ254" s="695">
        <f t="shared" si="341"/>
        <v>0</v>
      </c>
      <c r="EK254" s="695">
        <f t="shared" si="341"/>
        <v>0</v>
      </c>
      <c r="EL254" s="695">
        <f t="shared" si="341"/>
        <v>624.12</v>
      </c>
      <c r="EM254" s="695">
        <f t="shared" si="341"/>
        <v>2.04</v>
      </c>
      <c r="EN254" s="695">
        <f t="shared" ref="EN254" si="342">EN51</f>
        <v>0</v>
      </c>
      <c r="EO254" s="695">
        <f t="shared" si="341"/>
        <v>0</v>
      </c>
      <c r="EP254" s="695">
        <f t="shared" si="341"/>
        <v>508.91</v>
      </c>
      <c r="EQ254" s="695">
        <f t="shared" si="341"/>
        <v>0</v>
      </c>
      <c r="ER254" s="695">
        <f t="shared" ref="ER254:EX254" si="343">ER51</f>
        <v>0</v>
      </c>
      <c r="ES254" s="695">
        <f t="shared" si="343"/>
        <v>0</v>
      </c>
      <c r="ET254" s="695">
        <f t="shared" si="343"/>
        <v>222.65</v>
      </c>
      <c r="EU254" s="695">
        <f t="shared" si="343"/>
        <v>0</v>
      </c>
      <c r="EV254" s="695">
        <f t="shared" si="343"/>
        <v>0</v>
      </c>
      <c r="EW254" s="695">
        <f t="shared" si="343"/>
        <v>902.46</v>
      </c>
      <c r="EX254" s="695">
        <f t="shared" si="343"/>
        <v>2148.73</v>
      </c>
      <c r="EY254" s="695">
        <f t="shared" si="245"/>
        <v>0</v>
      </c>
      <c r="EZ254" s="510"/>
    </row>
    <row r="255" spans="1:156" x14ac:dyDescent="0.25">
      <c r="A255">
        <v>48</v>
      </c>
      <c r="B255" s="74" t="str">
        <f t="shared" si="236"/>
        <v>E04</v>
      </c>
      <c r="C255" s="175" t="str">
        <f t="shared" si="237"/>
        <v>OK</v>
      </c>
      <c r="D255" s="695">
        <f t="shared" ref="D255:AI255" si="344">D52</f>
        <v>2574.58</v>
      </c>
      <c r="E255" s="695">
        <f t="shared" si="344"/>
        <v>1487.01</v>
      </c>
      <c r="F255" s="695">
        <f t="shared" si="344"/>
        <v>2564.7399999999998</v>
      </c>
      <c r="G255" s="695">
        <f t="shared" si="344"/>
        <v>3848.73</v>
      </c>
      <c r="H255" s="695">
        <f t="shared" si="344"/>
        <v>0</v>
      </c>
      <c r="I255" s="695">
        <f t="shared" si="344"/>
        <v>3289.32</v>
      </c>
      <c r="J255" s="695">
        <f t="shared" si="344"/>
        <v>7122.35</v>
      </c>
      <c r="K255" s="695">
        <f t="shared" si="344"/>
        <v>3262.34</v>
      </c>
      <c r="L255" s="695">
        <f t="shared" si="344"/>
        <v>2589.81</v>
      </c>
      <c r="M255" s="695">
        <f t="shared" si="344"/>
        <v>4328.7</v>
      </c>
      <c r="N255" s="695">
        <f t="shared" si="344"/>
        <v>3228.54</v>
      </c>
      <c r="O255" s="695">
        <f t="shared" si="344"/>
        <v>3712.15</v>
      </c>
      <c r="P255" s="695">
        <f t="shared" si="344"/>
        <v>2123.12</v>
      </c>
      <c r="Q255" s="695">
        <f t="shared" si="344"/>
        <v>5239.3999999999996</v>
      </c>
      <c r="R255" s="695">
        <f t="shared" si="344"/>
        <v>5604.22</v>
      </c>
      <c r="S255" s="695">
        <f t="shared" si="344"/>
        <v>5419.28</v>
      </c>
      <c r="T255" s="695">
        <f t="shared" si="344"/>
        <v>4129.3999999999996</v>
      </c>
      <c r="U255" s="695">
        <f t="shared" si="344"/>
        <v>4120.46</v>
      </c>
      <c r="V255" s="695">
        <f t="shared" si="344"/>
        <v>0</v>
      </c>
      <c r="W255" s="695">
        <f t="shared" si="344"/>
        <v>4288.2700000000004</v>
      </c>
      <c r="X255" s="695">
        <f t="shared" si="344"/>
        <v>1477.63</v>
      </c>
      <c r="Y255" s="695">
        <f t="shared" si="344"/>
        <v>4843.16</v>
      </c>
      <c r="Z255" s="695">
        <f t="shared" si="344"/>
        <v>0</v>
      </c>
      <c r="AA255" s="695">
        <f t="shared" si="344"/>
        <v>6544.19</v>
      </c>
      <c r="AB255" s="695">
        <f t="shared" si="344"/>
        <v>1751.64</v>
      </c>
      <c r="AC255" s="695">
        <f t="shared" si="344"/>
        <v>3780.88</v>
      </c>
      <c r="AD255" s="695">
        <f t="shared" si="344"/>
        <v>6405.22</v>
      </c>
      <c r="AE255" s="695">
        <f t="shared" si="344"/>
        <v>3337.11</v>
      </c>
      <c r="AF255" s="695">
        <f t="shared" si="344"/>
        <v>5092.28</v>
      </c>
      <c r="AG255" s="695">
        <f t="shared" si="344"/>
        <v>2765.84</v>
      </c>
      <c r="AH255" s="695">
        <f t="shared" si="344"/>
        <v>7841.84</v>
      </c>
      <c r="AI255" s="695">
        <f t="shared" si="344"/>
        <v>5470.06</v>
      </c>
      <c r="AJ255" s="695">
        <f t="shared" ref="AJ255:BM255" si="345">AJ52</f>
        <v>2364.06</v>
      </c>
      <c r="AK255" s="695">
        <f t="shared" si="345"/>
        <v>2695.65</v>
      </c>
      <c r="AL255" s="695">
        <f t="shared" si="345"/>
        <v>0</v>
      </c>
      <c r="AM255" s="695">
        <f t="shared" si="345"/>
        <v>0</v>
      </c>
      <c r="AN255" s="695">
        <f t="shared" si="345"/>
        <v>4825.67</v>
      </c>
      <c r="AO255" s="695">
        <f t="shared" si="345"/>
        <v>0</v>
      </c>
      <c r="AP255" s="695">
        <f t="shared" si="345"/>
        <v>0</v>
      </c>
      <c r="AQ255" s="695">
        <f t="shared" si="345"/>
        <v>9636.56</v>
      </c>
      <c r="AR255" s="695">
        <f t="shared" si="345"/>
        <v>3731.14</v>
      </c>
      <c r="AS255" s="695">
        <f t="shared" si="345"/>
        <v>3365.5</v>
      </c>
      <c r="AT255" s="695">
        <f t="shared" si="345"/>
        <v>51.85</v>
      </c>
      <c r="AU255" s="695">
        <f t="shared" si="345"/>
        <v>8725.4699999999993</v>
      </c>
      <c r="AV255" s="695">
        <f t="shared" si="345"/>
        <v>4354.54</v>
      </c>
      <c r="AW255" s="695">
        <f t="shared" si="345"/>
        <v>2566.9299999999998</v>
      </c>
      <c r="AX255" s="695">
        <f t="shared" si="345"/>
        <v>3890.87</v>
      </c>
      <c r="AY255" s="695">
        <f t="shared" si="345"/>
        <v>6852.05</v>
      </c>
      <c r="AZ255" s="695">
        <f t="shared" si="345"/>
        <v>8285.11</v>
      </c>
      <c r="BA255" s="695">
        <f t="shared" si="345"/>
        <v>2801.89</v>
      </c>
      <c r="BB255" s="695">
        <f t="shared" si="345"/>
        <v>5025.78</v>
      </c>
      <c r="BC255" s="695">
        <f t="shared" si="345"/>
        <v>3159.64</v>
      </c>
      <c r="BD255" s="695">
        <f t="shared" si="345"/>
        <v>3493.42</v>
      </c>
      <c r="BE255" s="695">
        <f t="shared" si="345"/>
        <v>0</v>
      </c>
      <c r="BF255" s="695">
        <f t="shared" si="345"/>
        <v>5947.18</v>
      </c>
      <c r="BG255" s="695">
        <f t="shared" si="345"/>
        <v>5923.9</v>
      </c>
      <c r="BH255" s="695">
        <f t="shared" si="345"/>
        <v>3960.59</v>
      </c>
      <c r="BI255" s="695">
        <f t="shared" si="345"/>
        <v>5000.95</v>
      </c>
      <c r="BJ255" s="695">
        <f t="shared" si="345"/>
        <v>3286.42</v>
      </c>
      <c r="BK255" s="695">
        <f t="shared" si="345"/>
        <v>3004.23</v>
      </c>
      <c r="BL255" s="695">
        <f t="shared" si="345"/>
        <v>5236.5</v>
      </c>
      <c r="BM255" s="695">
        <f t="shared" si="345"/>
        <v>3749.42</v>
      </c>
      <c r="BN255" s="695">
        <f t="shared" ref="BN255:CM255" si="346">BN52</f>
        <v>0</v>
      </c>
      <c r="BO255" s="695">
        <f t="shared" si="346"/>
        <v>9475.93</v>
      </c>
      <c r="BP255" s="695">
        <f t="shared" si="346"/>
        <v>5308.42</v>
      </c>
      <c r="BQ255" s="695">
        <f t="shared" si="346"/>
        <v>2734.95</v>
      </c>
      <c r="BR255" s="695">
        <f t="shared" si="346"/>
        <v>3542.8</v>
      </c>
      <c r="BS255" s="695">
        <f t="shared" si="346"/>
        <v>4681.3100000000004</v>
      </c>
      <c r="BT255" s="695">
        <f t="shared" si="346"/>
        <v>3500.01</v>
      </c>
      <c r="BU255" s="695">
        <f t="shared" si="346"/>
        <v>0</v>
      </c>
      <c r="BV255" s="695">
        <f t="shared" si="346"/>
        <v>0</v>
      </c>
      <c r="BW255" s="695">
        <f t="shared" si="346"/>
        <v>0</v>
      </c>
      <c r="BX255" s="695">
        <f t="shared" si="346"/>
        <v>4890.71</v>
      </c>
      <c r="BY255" s="695">
        <f t="shared" si="346"/>
        <v>5787.65</v>
      </c>
      <c r="BZ255" s="695">
        <f t="shared" si="346"/>
        <v>4946.84</v>
      </c>
      <c r="CA255" s="695">
        <f t="shared" si="346"/>
        <v>2131.0500000000002</v>
      </c>
      <c r="CB255" s="695">
        <f t="shared" si="346"/>
        <v>4320.5</v>
      </c>
      <c r="CC255" s="695">
        <f t="shared" si="346"/>
        <v>3837.65</v>
      </c>
      <c r="CD255" s="695">
        <f t="shared" si="346"/>
        <v>8091.42</v>
      </c>
      <c r="CE255" s="695">
        <f t="shared" si="346"/>
        <v>8345.75</v>
      </c>
      <c r="CF255" s="695">
        <f t="shared" si="346"/>
        <v>2215.13</v>
      </c>
      <c r="CG255" s="695">
        <f t="shared" si="346"/>
        <v>2611.11</v>
      </c>
      <c r="CH255" s="695">
        <f t="shared" si="346"/>
        <v>6066.58</v>
      </c>
      <c r="CI255" s="695">
        <f t="shared" si="346"/>
        <v>6217.32</v>
      </c>
      <c r="CJ255" s="695">
        <f t="shared" si="346"/>
        <v>4533.59</v>
      </c>
      <c r="CK255" s="695">
        <f t="shared" si="346"/>
        <v>1766.45</v>
      </c>
      <c r="CL255" s="695">
        <f t="shared" si="346"/>
        <v>125.92</v>
      </c>
      <c r="CM255" s="695">
        <f t="shared" si="346"/>
        <v>4911.5200000000004</v>
      </c>
      <c r="CN255" s="695">
        <f t="shared" ref="CN255:DS255" si="347">CN52</f>
        <v>4655.0600000000004</v>
      </c>
      <c r="CO255" s="695">
        <f t="shared" si="347"/>
        <v>0</v>
      </c>
      <c r="CP255" s="695">
        <f t="shared" si="347"/>
        <v>4848.04</v>
      </c>
      <c r="CQ255" s="695">
        <f t="shared" si="347"/>
        <v>3374.54</v>
      </c>
      <c r="CR255" s="695">
        <f t="shared" si="347"/>
        <v>2454.88</v>
      </c>
      <c r="CS255" s="695">
        <f t="shared" si="347"/>
        <v>8271.06</v>
      </c>
      <c r="CT255" s="695">
        <f t="shared" si="347"/>
        <v>5250.47</v>
      </c>
      <c r="CU255" s="695">
        <f t="shared" si="347"/>
        <v>3509.86</v>
      </c>
      <c r="CV255" s="695">
        <f t="shared" si="347"/>
        <v>4829.55</v>
      </c>
      <c r="CW255" s="695">
        <f t="shared" si="347"/>
        <v>3151.57</v>
      </c>
      <c r="CX255" s="695">
        <f t="shared" si="347"/>
        <v>2769.93</v>
      </c>
      <c r="CY255" s="695">
        <f t="shared" si="347"/>
        <v>0</v>
      </c>
      <c r="CZ255" s="695">
        <f t="shared" si="347"/>
        <v>5846.41</v>
      </c>
      <c r="DA255" s="695">
        <f t="shared" si="347"/>
        <v>5279.09</v>
      </c>
      <c r="DB255" s="695">
        <f t="shared" si="347"/>
        <v>2443.37</v>
      </c>
      <c r="DC255" s="695">
        <f t="shared" si="347"/>
        <v>3018.58</v>
      </c>
      <c r="DD255" s="695">
        <f t="shared" si="347"/>
        <v>4905.03</v>
      </c>
      <c r="DE255" s="695">
        <f t="shared" si="347"/>
        <v>225.62</v>
      </c>
      <c r="DF255" s="695">
        <f t="shared" si="347"/>
        <v>2389.81</v>
      </c>
      <c r="DG255" s="695">
        <f t="shared" si="347"/>
        <v>4082.55</v>
      </c>
      <c r="DH255" s="695">
        <f t="shared" si="347"/>
        <v>2292.1</v>
      </c>
      <c r="DI255" s="695">
        <f t="shared" si="347"/>
        <v>4084.38</v>
      </c>
      <c r="DJ255" s="695">
        <f t="shared" si="347"/>
        <v>4120.0200000000004</v>
      </c>
      <c r="DK255" s="695">
        <f t="shared" si="347"/>
        <v>4930.95</v>
      </c>
      <c r="DL255" s="695">
        <f t="shared" si="347"/>
        <v>4880.8599999999997</v>
      </c>
      <c r="DM255" s="695">
        <f t="shared" si="347"/>
        <v>3193.64</v>
      </c>
      <c r="DN255" s="695">
        <f t="shared" si="347"/>
        <v>0</v>
      </c>
      <c r="DO255" s="695">
        <f t="shared" si="347"/>
        <v>0</v>
      </c>
      <c r="DP255" s="695">
        <f t="shared" si="347"/>
        <v>10010.67</v>
      </c>
      <c r="DQ255" s="695">
        <f t="shared" si="347"/>
        <v>17830.13</v>
      </c>
      <c r="DR255" s="695">
        <f t="shared" si="347"/>
        <v>0</v>
      </c>
      <c r="DS255" s="695">
        <f t="shared" si="347"/>
        <v>2784.58</v>
      </c>
      <c r="DT255" s="695">
        <f t="shared" ref="DT255:EQ255" si="348">DT52</f>
        <v>19891.21</v>
      </c>
      <c r="DU255" s="695">
        <f t="shared" si="348"/>
        <v>18949.990000000002</v>
      </c>
      <c r="DV255" s="695">
        <f t="shared" si="348"/>
        <v>7124.46</v>
      </c>
      <c r="DW255" s="695">
        <f t="shared" si="348"/>
        <v>7305.37</v>
      </c>
      <c r="DX255" s="695">
        <f t="shared" si="348"/>
        <v>7370.11</v>
      </c>
      <c r="DY255" s="695">
        <f t="shared" si="348"/>
        <v>10893.43</v>
      </c>
      <c r="DZ255" s="695">
        <f t="shared" si="348"/>
        <v>0</v>
      </c>
      <c r="EA255" s="695">
        <f t="shared" si="348"/>
        <v>12541.98</v>
      </c>
      <c r="EB255" s="695">
        <f t="shared" si="348"/>
        <v>0</v>
      </c>
      <c r="EC255" s="695">
        <f t="shared" si="348"/>
        <v>0</v>
      </c>
      <c r="ED255" s="695">
        <f t="shared" si="348"/>
        <v>10129.73</v>
      </c>
      <c r="EE255" s="695">
        <f t="shared" si="348"/>
        <v>8326.5400000000009</v>
      </c>
      <c r="EF255" s="695">
        <f t="shared" si="348"/>
        <v>4622.62</v>
      </c>
      <c r="EG255" s="695">
        <f t="shared" si="348"/>
        <v>508.07</v>
      </c>
      <c r="EH255" s="695">
        <f t="shared" si="348"/>
        <v>3298.79</v>
      </c>
      <c r="EI255" s="695">
        <f t="shared" si="348"/>
        <v>3052.89</v>
      </c>
      <c r="EJ255" s="695">
        <f t="shared" si="348"/>
        <v>0</v>
      </c>
      <c r="EK255" s="695">
        <f t="shared" si="348"/>
        <v>0</v>
      </c>
      <c r="EL255" s="695">
        <f t="shared" si="348"/>
        <v>6218.57</v>
      </c>
      <c r="EM255" s="695">
        <f t="shared" si="348"/>
        <v>10014.370000000001</v>
      </c>
      <c r="EN255" s="695">
        <f t="shared" ref="EN255" si="349">EN52</f>
        <v>0</v>
      </c>
      <c r="EO255" s="695">
        <f t="shared" si="348"/>
        <v>0</v>
      </c>
      <c r="EP255" s="695">
        <f t="shared" si="348"/>
        <v>3254.09</v>
      </c>
      <c r="EQ255" s="695">
        <f t="shared" si="348"/>
        <v>0</v>
      </c>
      <c r="ER255" s="695">
        <f t="shared" ref="ER255:EX255" si="350">ER52</f>
        <v>0</v>
      </c>
      <c r="ES255" s="695">
        <f t="shared" si="350"/>
        <v>0</v>
      </c>
      <c r="ET255" s="695">
        <f t="shared" si="350"/>
        <v>2739.76</v>
      </c>
      <c r="EU255" s="695">
        <f t="shared" si="350"/>
        <v>2564.7399999999998</v>
      </c>
      <c r="EV255" s="695">
        <f t="shared" si="350"/>
        <v>7522.23</v>
      </c>
      <c r="EW255" s="695">
        <f t="shared" si="350"/>
        <v>3275.83</v>
      </c>
      <c r="EX255" s="695">
        <f t="shared" si="350"/>
        <v>3532.52</v>
      </c>
      <c r="EY255" s="695">
        <f t="shared" si="245"/>
        <v>0</v>
      </c>
      <c r="EZ255" s="510"/>
    </row>
    <row r="256" spans="1:156" x14ac:dyDescent="0.25">
      <c r="A256">
        <v>49</v>
      </c>
      <c r="B256" s="74" t="str">
        <f t="shared" si="236"/>
        <v>E04</v>
      </c>
      <c r="C256" s="175" t="str">
        <f t="shared" si="237"/>
        <v>OK</v>
      </c>
      <c r="D256" s="695">
        <f t="shared" ref="D256:AI256" si="351">D53</f>
        <v>4548.8900000000003</v>
      </c>
      <c r="E256" s="695">
        <f t="shared" si="351"/>
        <v>3281.53</v>
      </c>
      <c r="F256" s="695">
        <f t="shared" si="351"/>
        <v>4536.8500000000004</v>
      </c>
      <c r="G256" s="695">
        <f t="shared" si="351"/>
        <v>6029.31</v>
      </c>
      <c r="H256" s="695">
        <f t="shared" si="351"/>
        <v>239.4</v>
      </c>
      <c r="I256" s="695">
        <f t="shared" si="351"/>
        <v>7466.52</v>
      </c>
      <c r="J256" s="695">
        <f t="shared" si="351"/>
        <v>12020.94</v>
      </c>
      <c r="K256" s="695">
        <f t="shared" si="351"/>
        <v>5899.34</v>
      </c>
      <c r="L256" s="695">
        <f t="shared" si="351"/>
        <v>4552.01</v>
      </c>
      <c r="M256" s="695">
        <f t="shared" si="351"/>
        <v>9337.4</v>
      </c>
      <c r="N256" s="695">
        <f t="shared" si="351"/>
        <v>4148.42</v>
      </c>
      <c r="O256" s="695">
        <f t="shared" si="351"/>
        <v>9230.8700000000008</v>
      </c>
      <c r="P256" s="695">
        <f t="shared" si="351"/>
        <v>6367.3</v>
      </c>
      <c r="Q256" s="695">
        <f t="shared" si="351"/>
        <v>8486.57</v>
      </c>
      <c r="R256" s="695">
        <f t="shared" si="351"/>
        <v>11428.64</v>
      </c>
      <c r="S256" s="695">
        <f t="shared" si="351"/>
        <v>9976.6</v>
      </c>
      <c r="T256" s="695">
        <f t="shared" si="351"/>
        <v>8118.98</v>
      </c>
      <c r="U256" s="695">
        <f t="shared" si="351"/>
        <v>7501.55</v>
      </c>
      <c r="V256" s="695">
        <f t="shared" si="351"/>
        <v>0</v>
      </c>
      <c r="W256" s="695">
        <f t="shared" si="351"/>
        <v>9163.8700000000008</v>
      </c>
      <c r="X256" s="695">
        <f t="shared" si="351"/>
        <v>2555.98</v>
      </c>
      <c r="Y256" s="695">
        <f t="shared" si="351"/>
        <v>8036.78</v>
      </c>
      <c r="Z256" s="695">
        <f t="shared" si="351"/>
        <v>40.619999999999997</v>
      </c>
      <c r="AA256" s="695">
        <f t="shared" si="351"/>
        <v>11114.03</v>
      </c>
      <c r="AB256" s="695">
        <f t="shared" si="351"/>
        <v>5973.87</v>
      </c>
      <c r="AC256" s="695">
        <f t="shared" si="351"/>
        <v>10147.65</v>
      </c>
      <c r="AD256" s="695">
        <f t="shared" si="351"/>
        <v>11971.55</v>
      </c>
      <c r="AE256" s="695">
        <f t="shared" si="351"/>
        <v>7954.93</v>
      </c>
      <c r="AF256" s="695">
        <f t="shared" si="351"/>
        <v>14128.85</v>
      </c>
      <c r="AG256" s="695">
        <f t="shared" si="351"/>
        <v>4321.37</v>
      </c>
      <c r="AH256" s="695">
        <f t="shared" si="351"/>
        <v>16502.310000000001</v>
      </c>
      <c r="AI256" s="695">
        <f t="shared" si="351"/>
        <v>0</v>
      </c>
      <c r="AJ256" s="695">
        <f t="shared" ref="AJ256:BM256" si="352">AJ53</f>
        <v>4303.83</v>
      </c>
      <c r="AK256" s="695">
        <f t="shared" si="352"/>
        <v>8489.16</v>
      </c>
      <c r="AL256" s="695">
        <f t="shared" si="352"/>
        <v>0</v>
      </c>
      <c r="AM256" s="695">
        <f t="shared" si="352"/>
        <v>0</v>
      </c>
      <c r="AN256" s="695">
        <f t="shared" si="352"/>
        <v>10279.91</v>
      </c>
      <c r="AO256" s="695">
        <f t="shared" si="352"/>
        <v>0</v>
      </c>
      <c r="AP256" s="695">
        <f t="shared" si="352"/>
        <v>0</v>
      </c>
      <c r="AQ256" s="695">
        <f t="shared" si="352"/>
        <v>21646.46</v>
      </c>
      <c r="AR256" s="695">
        <f t="shared" si="352"/>
        <v>12077.8</v>
      </c>
      <c r="AS256" s="695">
        <f t="shared" si="352"/>
        <v>5466.29</v>
      </c>
      <c r="AT256" s="695">
        <f t="shared" si="352"/>
        <v>0</v>
      </c>
      <c r="AU256" s="695">
        <f t="shared" si="352"/>
        <v>13127.15</v>
      </c>
      <c r="AV256" s="695">
        <f t="shared" si="352"/>
        <v>9931.94</v>
      </c>
      <c r="AW256" s="695">
        <f t="shared" si="352"/>
        <v>8523.89</v>
      </c>
      <c r="AX256" s="695">
        <f t="shared" si="352"/>
        <v>10648.36</v>
      </c>
      <c r="AY256" s="695">
        <f t="shared" si="352"/>
        <v>9999.69</v>
      </c>
      <c r="AZ256" s="695">
        <f t="shared" si="352"/>
        <v>14989.98</v>
      </c>
      <c r="BA256" s="695">
        <f t="shared" si="352"/>
        <v>7618.75</v>
      </c>
      <c r="BB256" s="695">
        <f t="shared" si="352"/>
        <v>11625.43</v>
      </c>
      <c r="BC256" s="695">
        <f t="shared" si="352"/>
        <v>9159.48</v>
      </c>
      <c r="BD256" s="695">
        <f t="shared" si="352"/>
        <v>5629.62</v>
      </c>
      <c r="BE256" s="695">
        <f t="shared" si="352"/>
        <v>0</v>
      </c>
      <c r="BF256" s="695">
        <f t="shared" si="352"/>
        <v>15215.51</v>
      </c>
      <c r="BG256" s="695">
        <f t="shared" si="352"/>
        <v>12692.91</v>
      </c>
      <c r="BH256" s="695">
        <f t="shared" si="352"/>
        <v>8852.68</v>
      </c>
      <c r="BI256" s="695">
        <f t="shared" si="352"/>
        <v>13786.08</v>
      </c>
      <c r="BJ256" s="695">
        <f t="shared" si="352"/>
        <v>5383.9</v>
      </c>
      <c r="BK256" s="695">
        <f t="shared" si="352"/>
        <v>6453.85</v>
      </c>
      <c r="BL256" s="695">
        <f t="shared" si="352"/>
        <v>6106.6</v>
      </c>
      <c r="BM256" s="695">
        <f t="shared" si="352"/>
        <v>3768.15</v>
      </c>
      <c r="BN256" s="695">
        <f t="shared" ref="BN256:CM256" si="353">BN53</f>
        <v>0</v>
      </c>
      <c r="BO256" s="695">
        <f t="shared" si="353"/>
        <v>16401.599999999999</v>
      </c>
      <c r="BP256" s="695">
        <f t="shared" si="353"/>
        <v>10234.43</v>
      </c>
      <c r="BQ256" s="695">
        <f t="shared" si="353"/>
        <v>5781.23</v>
      </c>
      <c r="BR256" s="695">
        <f t="shared" si="353"/>
        <v>8032.66</v>
      </c>
      <c r="BS256" s="695">
        <f t="shared" si="353"/>
        <v>9436.23</v>
      </c>
      <c r="BT256" s="695">
        <f t="shared" si="353"/>
        <v>5766.77</v>
      </c>
      <c r="BU256" s="695">
        <f t="shared" si="353"/>
        <v>0</v>
      </c>
      <c r="BV256" s="695">
        <f t="shared" si="353"/>
        <v>0</v>
      </c>
      <c r="BW256" s="695">
        <f t="shared" si="353"/>
        <v>0</v>
      </c>
      <c r="BX256" s="695">
        <f t="shared" si="353"/>
        <v>11465.31</v>
      </c>
      <c r="BY256" s="695">
        <f t="shared" si="353"/>
        <v>11254.04</v>
      </c>
      <c r="BZ256" s="695">
        <f t="shared" si="353"/>
        <v>10541.19</v>
      </c>
      <c r="CA256" s="695">
        <f t="shared" si="353"/>
        <v>5556.45</v>
      </c>
      <c r="CB256" s="695">
        <f t="shared" si="353"/>
        <v>9255.4699999999993</v>
      </c>
      <c r="CC256" s="695">
        <f t="shared" si="353"/>
        <v>9666.7800000000007</v>
      </c>
      <c r="CD256" s="695">
        <f t="shared" si="353"/>
        <v>12372</v>
      </c>
      <c r="CE256" s="695">
        <f t="shared" si="353"/>
        <v>8263.3700000000008</v>
      </c>
      <c r="CF256" s="695">
        <f t="shared" si="353"/>
        <v>4053.61</v>
      </c>
      <c r="CG256" s="695">
        <f t="shared" si="353"/>
        <v>4934.99</v>
      </c>
      <c r="CH256" s="695">
        <f t="shared" si="353"/>
        <v>11708</v>
      </c>
      <c r="CI256" s="695">
        <f t="shared" si="353"/>
        <v>15354.78</v>
      </c>
      <c r="CJ256" s="695">
        <f t="shared" si="353"/>
        <v>12614.84</v>
      </c>
      <c r="CK256" s="695">
        <f t="shared" si="353"/>
        <v>3608.27</v>
      </c>
      <c r="CL256" s="695">
        <f t="shared" si="353"/>
        <v>2966.8</v>
      </c>
      <c r="CM256" s="695">
        <f t="shared" si="353"/>
        <v>8717.74</v>
      </c>
      <c r="CN256" s="695">
        <f t="shared" ref="CN256:DS256" si="354">CN53</f>
        <v>9424.1</v>
      </c>
      <c r="CO256" s="695">
        <f t="shared" si="354"/>
        <v>197.26</v>
      </c>
      <c r="CP256" s="695">
        <f t="shared" si="354"/>
        <v>9204.26</v>
      </c>
      <c r="CQ256" s="695">
        <f t="shared" si="354"/>
        <v>10913.96</v>
      </c>
      <c r="CR256" s="695">
        <f t="shared" si="354"/>
        <v>4782.4399999999996</v>
      </c>
      <c r="CS256" s="695">
        <f t="shared" si="354"/>
        <v>19536.79</v>
      </c>
      <c r="CT256" s="695">
        <f t="shared" si="354"/>
        <v>8921.4500000000007</v>
      </c>
      <c r="CU256" s="695">
        <f t="shared" si="354"/>
        <v>5799.38</v>
      </c>
      <c r="CV256" s="695">
        <f t="shared" si="354"/>
        <v>2445.29</v>
      </c>
      <c r="CW256" s="695">
        <f t="shared" si="354"/>
        <v>3617.59</v>
      </c>
      <c r="CX256" s="695">
        <f t="shared" si="354"/>
        <v>4454.78</v>
      </c>
      <c r="CY256" s="695">
        <f t="shared" si="354"/>
        <v>0</v>
      </c>
      <c r="CZ256" s="695">
        <f t="shared" si="354"/>
        <v>7082.26</v>
      </c>
      <c r="DA256" s="695">
        <f t="shared" si="354"/>
        <v>17444.96</v>
      </c>
      <c r="DB256" s="695">
        <f t="shared" si="354"/>
        <v>7702.38</v>
      </c>
      <c r="DC256" s="695">
        <f t="shared" si="354"/>
        <v>11468.45</v>
      </c>
      <c r="DD256" s="695">
        <f t="shared" si="354"/>
        <v>10822.36</v>
      </c>
      <c r="DE256" s="695">
        <f t="shared" si="354"/>
        <v>381.45</v>
      </c>
      <c r="DF256" s="695">
        <f t="shared" si="354"/>
        <v>6411.96</v>
      </c>
      <c r="DG256" s="695">
        <f t="shared" si="354"/>
        <v>4477.62</v>
      </c>
      <c r="DH256" s="695">
        <f t="shared" si="354"/>
        <v>8640.6200000000008</v>
      </c>
      <c r="DI256" s="695">
        <f t="shared" si="354"/>
        <v>8108.87</v>
      </c>
      <c r="DJ256" s="695">
        <f t="shared" si="354"/>
        <v>9342.7000000000007</v>
      </c>
      <c r="DK256" s="695">
        <f t="shared" si="354"/>
        <v>7570.62</v>
      </c>
      <c r="DL256" s="695">
        <f t="shared" si="354"/>
        <v>10273.959999999999</v>
      </c>
      <c r="DM256" s="695">
        <f t="shared" si="354"/>
        <v>5160.41</v>
      </c>
      <c r="DN256" s="695">
        <f t="shared" si="354"/>
        <v>0</v>
      </c>
      <c r="DO256" s="695">
        <f t="shared" si="354"/>
        <v>0</v>
      </c>
      <c r="DP256" s="695">
        <f t="shared" si="354"/>
        <v>15094.53</v>
      </c>
      <c r="DQ256" s="695">
        <f t="shared" si="354"/>
        <v>34456.44</v>
      </c>
      <c r="DR256" s="695">
        <f t="shared" si="354"/>
        <v>0</v>
      </c>
      <c r="DS256" s="695">
        <f t="shared" si="354"/>
        <v>4793.7700000000004</v>
      </c>
      <c r="DT256" s="695">
        <f t="shared" ref="DT256:EQ256" si="355">DT53</f>
        <v>29525.67</v>
      </c>
      <c r="DU256" s="695">
        <f t="shared" si="355"/>
        <v>30570.91</v>
      </c>
      <c r="DV256" s="695">
        <f t="shared" si="355"/>
        <v>11232.94</v>
      </c>
      <c r="DW256" s="695">
        <f t="shared" si="355"/>
        <v>13162.36</v>
      </c>
      <c r="DX256" s="695">
        <f t="shared" si="355"/>
        <v>17732.61</v>
      </c>
      <c r="DY256" s="695">
        <f t="shared" si="355"/>
        <v>17332.509999999998</v>
      </c>
      <c r="DZ256" s="695">
        <f t="shared" si="355"/>
        <v>0</v>
      </c>
      <c r="EA256" s="695">
        <f t="shared" si="355"/>
        <v>16147.98</v>
      </c>
      <c r="EB256" s="695">
        <f t="shared" si="355"/>
        <v>0</v>
      </c>
      <c r="EC256" s="695">
        <f t="shared" si="355"/>
        <v>0</v>
      </c>
      <c r="ED256" s="695">
        <f t="shared" si="355"/>
        <v>11671.789999999999</v>
      </c>
      <c r="EE256" s="695">
        <f t="shared" si="355"/>
        <v>15864.27</v>
      </c>
      <c r="EF256" s="695">
        <f t="shared" si="355"/>
        <v>7941.7</v>
      </c>
      <c r="EG256" s="695">
        <f t="shared" si="355"/>
        <v>704.39</v>
      </c>
      <c r="EH256" s="695">
        <f t="shared" si="355"/>
        <v>8484.1299999999992</v>
      </c>
      <c r="EI256" s="695">
        <f t="shared" si="355"/>
        <v>8131.21</v>
      </c>
      <c r="EJ256" s="695">
        <f t="shared" si="355"/>
        <v>0</v>
      </c>
      <c r="EK256" s="695">
        <f t="shared" si="355"/>
        <v>0</v>
      </c>
      <c r="EL256" s="695">
        <f t="shared" si="355"/>
        <v>5013</v>
      </c>
      <c r="EM256" s="695">
        <f t="shared" si="355"/>
        <v>10083.299999999999</v>
      </c>
      <c r="EN256" s="695">
        <f t="shared" ref="EN256" si="356">EN53</f>
        <v>0</v>
      </c>
      <c r="EO256" s="695">
        <f t="shared" si="355"/>
        <v>0</v>
      </c>
      <c r="EP256" s="695">
        <f t="shared" si="355"/>
        <v>8628.69</v>
      </c>
      <c r="EQ256" s="695">
        <f t="shared" si="355"/>
        <v>0</v>
      </c>
      <c r="ER256" s="695">
        <f t="shared" ref="ER256:EX256" si="357">ER53</f>
        <v>0</v>
      </c>
      <c r="ES256" s="695">
        <f t="shared" si="357"/>
        <v>0</v>
      </c>
      <c r="ET256" s="695">
        <f t="shared" si="357"/>
        <v>8608.5</v>
      </c>
      <c r="EU256" s="695">
        <f t="shared" si="357"/>
        <v>4536.8500000000004</v>
      </c>
      <c r="EV256" s="695">
        <f t="shared" si="357"/>
        <v>2271.48</v>
      </c>
      <c r="EW256" s="695">
        <f t="shared" si="357"/>
        <v>5955.54</v>
      </c>
      <c r="EX256" s="695">
        <f t="shared" si="357"/>
        <v>6917.04</v>
      </c>
      <c r="EY256" s="695">
        <f t="shared" si="245"/>
        <v>0</v>
      </c>
      <c r="EZ256" s="510"/>
    </row>
    <row r="257" spans="1:156" x14ac:dyDescent="0.25">
      <c r="A257">
        <v>50</v>
      </c>
      <c r="B257" s="74" t="str">
        <f t="shared" si="236"/>
        <v>E04</v>
      </c>
      <c r="C257" s="175" t="str">
        <f t="shared" si="237"/>
        <v>OK</v>
      </c>
      <c r="D257" s="695">
        <f t="shared" ref="D257:AI257" si="358">D54</f>
        <v>0</v>
      </c>
      <c r="E257" s="695">
        <f t="shared" si="358"/>
        <v>0</v>
      </c>
      <c r="F257" s="695">
        <f t="shared" si="358"/>
        <v>0</v>
      </c>
      <c r="G257" s="695">
        <f t="shared" si="358"/>
        <v>0</v>
      </c>
      <c r="H257" s="695">
        <f t="shared" si="358"/>
        <v>0</v>
      </c>
      <c r="I257" s="695">
        <f t="shared" si="358"/>
        <v>0</v>
      </c>
      <c r="J257" s="695">
        <f t="shared" si="358"/>
        <v>0</v>
      </c>
      <c r="K257" s="695">
        <f t="shared" si="358"/>
        <v>0</v>
      </c>
      <c r="L257" s="695">
        <f t="shared" si="358"/>
        <v>0</v>
      </c>
      <c r="M257" s="695">
        <f t="shared" si="358"/>
        <v>0</v>
      </c>
      <c r="N257" s="695">
        <f t="shared" si="358"/>
        <v>0</v>
      </c>
      <c r="O257" s="695">
        <f t="shared" si="358"/>
        <v>0</v>
      </c>
      <c r="P257" s="695">
        <f t="shared" si="358"/>
        <v>0</v>
      </c>
      <c r="Q257" s="695">
        <f t="shared" si="358"/>
        <v>0</v>
      </c>
      <c r="R257" s="695">
        <f t="shared" si="358"/>
        <v>0</v>
      </c>
      <c r="S257" s="695">
        <f t="shared" si="358"/>
        <v>0</v>
      </c>
      <c r="T257" s="695">
        <f t="shared" si="358"/>
        <v>0</v>
      </c>
      <c r="U257" s="695">
        <f t="shared" si="358"/>
        <v>0</v>
      </c>
      <c r="V257" s="695">
        <f t="shared" si="358"/>
        <v>0</v>
      </c>
      <c r="W257" s="695">
        <f t="shared" si="358"/>
        <v>0</v>
      </c>
      <c r="X257" s="695">
        <f t="shared" si="358"/>
        <v>0</v>
      </c>
      <c r="Y257" s="695">
        <f t="shared" si="358"/>
        <v>0</v>
      </c>
      <c r="Z257" s="695">
        <f t="shared" si="358"/>
        <v>0</v>
      </c>
      <c r="AA257" s="695">
        <f t="shared" si="358"/>
        <v>0</v>
      </c>
      <c r="AB257" s="695">
        <f t="shared" si="358"/>
        <v>0</v>
      </c>
      <c r="AC257" s="695">
        <f t="shared" si="358"/>
        <v>0</v>
      </c>
      <c r="AD257" s="695">
        <f t="shared" si="358"/>
        <v>0</v>
      </c>
      <c r="AE257" s="695">
        <f t="shared" si="358"/>
        <v>0</v>
      </c>
      <c r="AF257" s="695">
        <f t="shared" si="358"/>
        <v>0</v>
      </c>
      <c r="AG257" s="695">
        <f t="shared" si="358"/>
        <v>0</v>
      </c>
      <c r="AH257" s="695">
        <f t="shared" si="358"/>
        <v>0</v>
      </c>
      <c r="AI257" s="695">
        <f t="shared" si="358"/>
        <v>0</v>
      </c>
      <c r="AJ257" s="695">
        <f t="shared" ref="AJ257:BM257" si="359">AJ54</f>
        <v>0</v>
      </c>
      <c r="AK257" s="695">
        <f t="shared" si="359"/>
        <v>0</v>
      </c>
      <c r="AL257" s="695">
        <f t="shared" si="359"/>
        <v>0</v>
      </c>
      <c r="AM257" s="695">
        <f t="shared" si="359"/>
        <v>0</v>
      </c>
      <c r="AN257" s="695">
        <f t="shared" si="359"/>
        <v>0</v>
      </c>
      <c r="AO257" s="695">
        <f t="shared" si="359"/>
        <v>0</v>
      </c>
      <c r="AP257" s="695">
        <f t="shared" si="359"/>
        <v>0</v>
      </c>
      <c r="AQ257" s="695">
        <f t="shared" si="359"/>
        <v>0</v>
      </c>
      <c r="AR257" s="695">
        <f t="shared" si="359"/>
        <v>0</v>
      </c>
      <c r="AS257" s="695">
        <f t="shared" si="359"/>
        <v>0</v>
      </c>
      <c r="AT257" s="695">
        <f t="shared" si="359"/>
        <v>0</v>
      </c>
      <c r="AU257" s="695">
        <f t="shared" si="359"/>
        <v>0</v>
      </c>
      <c r="AV257" s="695">
        <f t="shared" si="359"/>
        <v>0</v>
      </c>
      <c r="AW257" s="695">
        <f t="shared" si="359"/>
        <v>0</v>
      </c>
      <c r="AX257" s="695">
        <f t="shared" si="359"/>
        <v>554.19000000000005</v>
      </c>
      <c r="AY257" s="695">
        <f t="shared" si="359"/>
        <v>0</v>
      </c>
      <c r="AZ257" s="695">
        <f t="shared" si="359"/>
        <v>0</v>
      </c>
      <c r="BA257" s="695">
        <f t="shared" si="359"/>
        <v>0</v>
      </c>
      <c r="BB257" s="695">
        <f t="shared" si="359"/>
        <v>0</v>
      </c>
      <c r="BC257" s="695">
        <f t="shared" si="359"/>
        <v>0</v>
      </c>
      <c r="BD257" s="695">
        <f t="shared" si="359"/>
        <v>0</v>
      </c>
      <c r="BE257" s="695">
        <f t="shared" si="359"/>
        <v>0</v>
      </c>
      <c r="BF257" s="695">
        <f t="shared" si="359"/>
        <v>0</v>
      </c>
      <c r="BG257" s="695">
        <f t="shared" si="359"/>
        <v>0</v>
      </c>
      <c r="BH257" s="695">
        <f t="shared" si="359"/>
        <v>0</v>
      </c>
      <c r="BI257" s="695">
        <f t="shared" si="359"/>
        <v>0</v>
      </c>
      <c r="BJ257" s="695">
        <f t="shared" si="359"/>
        <v>0</v>
      </c>
      <c r="BK257" s="695">
        <f t="shared" si="359"/>
        <v>0</v>
      </c>
      <c r="BL257" s="695">
        <f t="shared" si="359"/>
        <v>0</v>
      </c>
      <c r="BM257" s="695">
        <f t="shared" si="359"/>
        <v>0</v>
      </c>
      <c r="BN257" s="695">
        <f t="shared" ref="BN257:CM257" si="360">BN54</f>
        <v>0</v>
      </c>
      <c r="BO257" s="695">
        <f t="shared" si="360"/>
        <v>0</v>
      </c>
      <c r="BP257" s="695">
        <f t="shared" si="360"/>
        <v>0</v>
      </c>
      <c r="BQ257" s="695">
        <f t="shared" si="360"/>
        <v>0</v>
      </c>
      <c r="BR257" s="695">
        <f t="shared" si="360"/>
        <v>0</v>
      </c>
      <c r="BS257" s="695">
        <f t="shared" si="360"/>
        <v>0</v>
      </c>
      <c r="BT257" s="695">
        <f t="shared" si="360"/>
        <v>0</v>
      </c>
      <c r="BU257" s="695">
        <f t="shared" si="360"/>
        <v>0</v>
      </c>
      <c r="BV257" s="695">
        <f t="shared" si="360"/>
        <v>0</v>
      </c>
      <c r="BW257" s="695">
        <f t="shared" si="360"/>
        <v>0</v>
      </c>
      <c r="BX257" s="695">
        <f t="shared" si="360"/>
        <v>0</v>
      </c>
      <c r="BY257" s="695">
        <f t="shared" si="360"/>
        <v>0</v>
      </c>
      <c r="BZ257" s="695">
        <f t="shared" si="360"/>
        <v>0</v>
      </c>
      <c r="CA257" s="695">
        <f t="shared" si="360"/>
        <v>0</v>
      </c>
      <c r="CB257" s="695">
        <f t="shared" si="360"/>
        <v>0</v>
      </c>
      <c r="CC257" s="695">
        <f t="shared" si="360"/>
        <v>0</v>
      </c>
      <c r="CD257" s="695">
        <f t="shared" si="360"/>
        <v>0</v>
      </c>
      <c r="CE257" s="695">
        <f t="shared" si="360"/>
        <v>0</v>
      </c>
      <c r="CF257" s="695">
        <f t="shared" si="360"/>
        <v>0</v>
      </c>
      <c r="CG257" s="695">
        <f t="shared" si="360"/>
        <v>0</v>
      </c>
      <c r="CH257" s="695">
        <f t="shared" si="360"/>
        <v>0</v>
      </c>
      <c r="CI257" s="695">
        <f t="shared" si="360"/>
        <v>0</v>
      </c>
      <c r="CJ257" s="695">
        <f t="shared" si="360"/>
        <v>0</v>
      </c>
      <c r="CK257" s="695">
        <f t="shared" si="360"/>
        <v>0</v>
      </c>
      <c r="CL257" s="695">
        <f t="shared" si="360"/>
        <v>0</v>
      </c>
      <c r="CM257" s="695">
        <f t="shared" si="360"/>
        <v>0</v>
      </c>
      <c r="CN257" s="695">
        <f t="shared" ref="CN257:DS257" si="361">CN54</f>
        <v>0</v>
      </c>
      <c r="CO257" s="695">
        <f t="shared" si="361"/>
        <v>0</v>
      </c>
      <c r="CP257" s="695">
        <f t="shared" si="361"/>
        <v>0</v>
      </c>
      <c r="CQ257" s="695">
        <f t="shared" si="361"/>
        <v>0</v>
      </c>
      <c r="CR257" s="695">
        <f t="shared" si="361"/>
        <v>0</v>
      </c>
      <c r="CS257" s="695">
        <f t="shared" si="361"/>
        <v>0</v>
      </c>
      <c r="CT257" s="695">
        <f t="shared" si="361"/>
        <v>0</v>
      </c>
      <c r="CU257" s="695">
        <f t="shared" si="361"/>
        <v>0</v>
      </c>
      <c r="CV257" s="695">
        <f t="shared" si="361"/>
        <v>0</v>
      </c>
      <c r="CW257" s="695">
        <f t="shared" si="361"/>
        <v>0</v>
      </c>
      <c r="CX257" s="695">
        <f t="shared" si="361"/>
        <v>0</v>
      </c>
      <c r="CY257" s="695">
        <f t="shared" si="361"/>
        <v>0</v>
      </c>
      <c r="CZ257" s="695">
        <f t="shared" si="361"/>
        <v>0</v>
      </c>
      <c r="DA257" s="695">
        <f t="shared" si="361"/>
        <v>0</v>
      </c>
      <c r="DB257" s="695">
        <f t="shared" si="361"/>
        <v>0</v>
      </c>
      <c r="DC257" s="695">
        <f t="shared" si="361"/>
        <v>0</v>
      </c>
      <c r="DD257" s="695">
        <f t="shared" si="361"/>
        <v>0</v>
      </c>
      <c r="DE257" s="695">
        <f t="shared" si="361"/>
        <v>0</v>
      </c>
      <c r="DF257" s="695">
        <f t="shared" si="361"/>
        <v>0</v>
      </c>
      <c r="DG257" s="695">
        <f t="shared" si="361"/>
        <v>0</v>
      </c>
      <c r="DH257" s="695">
        <f t="shared" si="361"/>
        <v>0</v>
      </c>
      <c r="DI257" s="695">
        <f t="shared" si="361"/>
        <v>0</v>
      </c>
      <c r="DJ257" s="695">
        <f t="shared" si="361"/>
        <v>0</v>
      </c>
      <c r="DK257" s="695">
        <f t="shared" si="361"/>
        <v>0</v>
      </c>
      <c r="DL257" s="695">
        <f t="shared" si="361"/>
        <v>0</v>
      </c>
      <c r="DM257" s="695">
        <f t="shared" si="361"/>
        <v>0</v>
      </c>
      <c r="DN257" s="695">
        <f t="shared" si="361"/>
        <v>0</v>
      </c>
      <c r="DO257" s="695">
        <f t="shared" si="361"/>
        <v>0</v>
      </c>
      <c r="DP257" s="695">
        <f t="shared" si="361"/>
        <v>0</v>
      </c>
      <c r="DQ257" s="695">
        <f t="shared" si="361"/>
        <v>0</v>
      </c>
      <c r="DR257" s="695">
        <f t="shared" si="361"/>
        <v>0</v>
      </c>
      <c r="DS257" s="695">
        <f t="shared" si="361"/>
        <v>0</v>
      </c>
      <c r="DT257" s="695">
        <f t="shared" ref="DT257:EQ257" si="362">DT54</f>
        <v>0</v>
      </c>
      <c r="DU257" s="695">
        <f t="shared" si="362"/>
        <v>0</v>
      </c>
      <c r="DV257" s="695">
        <f t="shared" si="362"/>
        <v>0</v>
      </c>
      <c r="DW257" s="695">
        <f t="shared" si="362"/>
        <v>0</v>
      </c>
      <c r="DX257" s="695">
        <f t="shared" si="362"/>
        <v>0</v>
      </c>
      <c r="DY257" s="695">
        <f t="shared" si="362"/>
        <v>0</v>
      </c>
      <c r="DZ257" s="695">
        <f t="shared" si="362"/>
        <v>0</v>
      </c>
      <c r="EA257" s="695">
        <f t="shared" si="362"/>
        <v>0</v>
      </c>
      <c r="EB257" s="695">
        <f t="shared" si="362"/>
        <v>0</v>
      </c>
      <c r="EC257" s="695">
        <f t="shared" si="362"/>
        <v>0</v>
      </c>
      <c r="ED257" s="695">
        <f t="shared" si="362"/>
        <v>0</v>
      </c>
      <c r="EE257" s="695">
        <f t="shared" si="362"/>
        <v>0</v>
      </c>
      <c r="EF257" s="695">
        <f t="shared" si="362"/>
        <v>0</v>
      </c>
      <c r="EG257" s="695">
        <f t="shared" si="362"/>
        <v>0</v>
      </c>
      <c r="EH257" s="695">
        <f t="shared" si="362"/>
        <v>0</v>
      </c>
      <c r="EI257" s="695">
        <f t="shared" si="362"/>
        <v>0</v>
      </c>
      <c r="EJ257" s="695">
        <f t="shared" si="362"/>
        <v>0</v>
      </c>
      <c r="EK257" s="695">
        <f t="shared" si="362"/>
        <v>0</v>
      </c>
      <c r="EL257" s="695">
        <f t="shared" si="362"/>
        <v>0</v>
      </c>
      <c r="EM257" s="695">
        <f t="shared" si="362"/>
        <v>0</v>
      </c>
      <c r="EN257" s="695">
        <f t="shared" ref="EN257" si="363">EN54</f>
        <v>0</v>
      </c>
      <c r="EO257" s="695">
        <f t="shared" si="362"/>
        <v>0</v>
      </c>
      <c r="EP257" s="695">
        <f t="shared" si="362"/>
        <v>0</v>
      </c>
      <c r="EQ257" s="695">
        <f t="shared" si="362"/>
        <v>0</v>
      </c>
      <c r="ER257" s="695">
        <f t="shared" ref="ER257:EX257" si="364">ER54</f>
        <v>0</v>
      </c>
      <c r="ES257" s="695">
        <f t="shared" si="364"/>
        <v>0</v>
      </c>
      <c r="ET257" s="695">
        <f t="shared" si="364"/>
        <v>0</v>
      </c>
      <c r="EU257" s="695">
        <f t="shared" si="364"/>
        <v>0</v>
      </c>
      <c r="EV257" s="695">
        <f t="shared" si="364"/>
        <v>0</v>
      </c>
      <c r="EW257" s="695">
        <f t="shared" si="364"/>
        <v>0</v>
      </c>
      <c r="EX257" s="695">
        <f t="shared" si="364"/>
        <v>0</v>
      </c>
      <c r="EY257" s="695">
        <f t="shared" si="245"/>
        <v>0</v>
      </c>
      <c r="EZ257" s="510"/>
    </row>
    <row r="258" spans="1:156" x14ac:dyDescent="0.25">
      <c r="A258">
        <v>51</v>
      </c>
      <c r="B258" s="74" t="str">
        <f t="shared" si="236"/>
        <v>E04</v>
      </c>
      <c r="C258" s="175" t="str">
        <f t="shared" si="237"/>
        <v>OK</v>
      </c>
      <c r="D258" s="695">
        <f t="shared" ref="D258:AI258" si="365">D55</f>
        <v>0</v>
      </c>
      <c r="E258" s="695">
        <f t="shared" si="365"/>
        <v>0</v>
      </c>
      <c r="F258" s="695">
        <f t="shared" si="365"/>
        <v>0</v>
      </c>
      <c r="G258" s="695">
        <f t="shared" si="365"/>
        <v>0</v>
      </c>
      <c r="H258" s="695">
        <f t="shared" si="365"/>
        <v>0</v>
      </c>
      <c r="I258" s="695">
        <f t="shared" si="365"/>
        <v>0</v>
      </c>
      <c r="J258" s="695">
        <f t="shared" si="365"/>
        <v>0</v>
      </c>
      <c r="K258" s="695">
        <f t="shared" si="365"/>
        <v>0</v>
      </c>
      <c r="L258" s="695">
        <f t="shared" si="365"/>
        <v>0</v>
      </c>
      <c r="M258" s="695">
        <f t="shared" si="365"/>
        <v>0</v>
      </c>
      <c r="N258" s="695">
        <f t="shared" si="365"/>
        <v>0</v>
      </c>
      <c r="O258" s="695">
        <f t="shared" si="365"/>
        <v>0</v>
      </c>
      <c r="P258" s="695">
        <f t="shared" si="365"/>
        <v>0</v>
      </c>
      <c r="Q258" s="695">
        <f t="shared" si="365"/>
        <v>0</v>
      </c>
      <c r="R258" s="695">
        <f t="shared" si="365"/>
        <v>0</v>
      </c>
      <c r="S258" s="695">
        <f t="shared" si="365"/>
        <v>0</v>
      </c>
      <c r="T258" s="695">
        <f t="shared" si="365"/>
        <v>0</v>
      </c>
      <c r="U258" s="695">
        <f t="shared" si="365"/>
        <v>0</v>
      </c>
      <c r="V258" s="695">
        <f t="shared" si="365"/>
        <v>0</v>
      </c>
      <c r="W258" s="695">
        <f t="shared" si="365"/>
        <v>0</v>
      </c>
      <c r="X258" s="695">
        <f t="shared" si="365"/>
        <v>0</v>
      </c>
      <c r="Y258" s="695">
        <f t="shared" si="365"/>
        <v>0</v>
      </c>
      <c r="Z258" s="695">
        <f t="shared" si="365"/>
        <v>0</v>
      </c>
      <c r="AA258" s="695">
        <f t="shared" si="365"/>
        <v>0</v>
      </c>
      <c r="AB258" s="695">
        <f t="shared" si="365"/>
        <v>0</v>
      </c>
      <c r="AC258" s="695">
        <f t="shared" si="365"/>
        <v>0</v>
      </c>
      <c r="AD258" s="695">
        <f t="shared" si="365"/>
        <v>0</v>
      </c>
      <c r="AE258" s="695">
        <f t="shared" si="365"/>
        <v>0</v>
      </c>
      <c r="AF258" s="695">
        <f t="shared" si="365"/>
        <v>0</v>
      </c>
      <c r="AG258" s="695">
        <f t="shared" si="365"/>
        <v>0</v>
      </c>
      <c r="AH258" s="695">
        <f t="shared" si="365"/>
        <v>0</v>
      </c>
      <c r="AI258" s="695">
        <f t="shared" si="365"/>
        <v>0</v>
      </c>
      <c r="AJ258" s="695">
        <f t="shared" ref="AJ258:BM258" si="366">AJ55</f>
        <v>0</v>
      </c>
      <c r="AK258" s="695">
        <f t="shared" si="366"/>
        <v>0</v>
      </c>
      <c r="AL258" s="695">
        <f t="shared" si="366"/>
        <v>0</v>
      </c>
      <c r="AM258" s="695">
        <f t="shared" si="366"/>
        <v>0</v>
      </c>
      <c r="AN258" s="695">
        <f t="shared" si="366"/>
        <v>0</v>
      </c>
      <c r="AO258" s="695">
        <f t="shared" si="366"/>
        <v>0</v>
      </c>
      <c r="AP258" s="695">
        <f t="shared" si="366"/>
        <v>0</v>
      </c>
      <c r="AQ258" s="695">
        <f t="shared" si="366"/>
        <v>0</v>
      </c>
      <c r="AR258" s="695">
        <f t="shared" si="366"/>
        <v>0</v>
      </c>
      <c r="AS258" s="695">
        <f t="shared" si="366"/>
        <v>0</v>
      </c>
      <c r="AT258" s="695">
        <f t="shared" si="366"/>
        <v>0</v>
      </c>
      <c r="AU258" s="695">
        <f t="shared" si="366"/>
        <v>0</v>
      </c>
      <c r="AV258" s="695">
        <f t="shared" si="366"/>
        <v>0</v>
      </c>
      <c r="AW258" s="695">
        <f t="shared" si="366"/>
        <v>0</v>
      </c>
      <c r="AX258" s="695">
        <f t="shared" si="366"/>
        <v>1200</v>
      </c>
      <c r="AY258" s="695">
        <f t="shared" si="366"/>
        <v>0</v>
      </c>
      <c r="AZ258" s="695">
        <f t="shared" si="366"/>
        <v>0</v>
      </c>
      <c r="BA258" s="695">
        <f t="shared" si="366"/>
        <v>0</v>
      </c>
      <c r="BB258" s="695">
        <f t="shared" si="366"/>
        <v>0</v>
      </c>
      <c r="BC258" s="695">
        <f t="shared" si="366"/>
        <v>0</v>
      </c>
      <c r="BD258" s="695">
        <f t="shared" si="366"/>
        <v>0</v>
      </c>
      <c r="BE258" s="695">
        <f t="shared" si="366"/>
        <v>0</v>
      </c>
      <c r="BF258" s="695">
        <f t="shared" si="366"/>
        <v>0</v>
      </c>
      <c r="BG258" s="695">
        <f t="shared" si="366"/>
        <v>0</v>
      </c>
      <c r="BH258" s="695">
        <f t="shared" si="366"/>
        <v>0</v>
      </c>
      <c r="BI258" s="695">
        <f t="shared" si="366"/>
        <v>0</v>
      </c>
      <c r="BJ258" s="695">
        <f t="shared" si="366"/>
        <v>0</v>
      </c>
      <c r="BK258" s="695">
        <f t="shared" si="366"/>
        <v>0</v>
      </c>
      <c r="BL258" s="695">
        <f t="shared" si="366"/>
        <v>0</v>
      </c>
      <c r="BM258" s="695">
        <f t="shared" si="366"/>
        <v>0</v>
      </c>
      <c r="BN258" s="695">
        <f t="shared" ref="BN258:CM258" si="367">BN55</f>
        <v>0</v>
      </c>
      <c r="BO258" s="695">
        <f t="shared" si="367"/>
        <v>0</v>
      </c>
      <c r="BP258" s="695">
        <f t="shared" si="367"/>
        <v>0</v>
      </c>
      <c r="BQ258" s="695">
        <f t="shared" si="367"/>
        <v>0</v>
      </c>
      <c r="BR258" s="695">
        <f t="shared" si="367"/>
        <v>0</v>
      </c>
      <c r="BS258" s="695">
        <f t="shared" si="367"/>
        <v>0</v>
      </c>
      <c r="BT258" s="695">
        <f t="shared" si="367"/>
        <v>0</v>
      </c>
      <c r="BU258" s="695">
        <f t="shared" si="367"/>
        <v>0</v>
      </c>
      <c r="BV258" s="695">
        <f t="shared" si="367"/>
        <v>0</v>
      </c>
      <c r="BW258" s="695">
        <f t="shared" si="367"/>
        <v>0</v>
      </c>
      <c r="BX258" s="695">
        <f t="shared" si="367"/>
        <v>0</v>
      </c>
      <c r="BY258" s="695">
        <f t="shared" si="367"/>
        <v>0</v>
      </c>
      <c r="BZ258" s="695">
        <f t="shared" si="367"/>
        <v>0</v>
      </c>
      <c r="CA258" s="695">
        <f t="shared" si="367"/>
        <v>0</v>
      </c>
      <c r="CB258" s="695">
        <f t="shared" si="367"/>
        <v>0</v>
      </c>
      <c r="CC258" s="695">
        <f t="shared" si="367"/>
        <v>0</v>
      </c>
      <c r="CD258" s="695">
        <f t="shared" si="367"/>
        <v>0</v>
      </c>
      <c r="CE258" s="695">
        <f t="shared" si="367"/>
        <v>0</v>
      </c>
      <c r="CF258" s="695">
        <f t="shared" si="367"/>
        <v>0</v>
      </c>
      <c r="CG258" s="695">
        <f t="shared" si="367"/>
        <v>0</v>
      </c>
      <c r="CH258" s="695">
        <f t="shared" si="367"/>
        <v>0</v>
      </c>
      <c r="CI258" s="695">
        <f t="shared" si="367"/>
        <v>0</v>
      </c>
      <c r="CJ258" s="695">
        <f t="shared" si="367"/>
        <v>0</v>
      </c>
      <c r="CK258" s="695">
        <f t="shared" si="367"/>
        <v>0</v>
      </c>
      <c r="CL258" s="695">
        <f t="shared" si="367"/>
        <v>0</v>
      </c>
      <c r="CM258" s="695">
        <f t="shared" si="367"/>
        <v>0</v>
      </c>
      <c r="CN258" s="695">
        <f t="shared" ref="CN258:DS258" si="368">CN55</f>
        <v>0</v>
      </c>
      <c r="CO258" s="695">
        <f t="shared" si="368"/>
        <v>0</v>
      </c>
      <c r="CP258" s="695">
        <f t="shared" si="368"/>
        <v>0</v>
      </c>
      <c r="CQ258" s="695">
        <f t="shared" si="368"/>
        <v>0</v>
      </c>
      <c r="CR258" s="695">
        <f t="shared" si="368"/>
        <v>0</v>
      </c>
      <c r="CS258" s="695">
        <f t="shared" si="368"/>
        <v>0</v>
      </c>
      <c r="CT258" s="695">
        <f t="shared" si="368"/>
        <v>0</v>
      </c>
      <c r="CU258" s="695">
        <f t="shared" si="368"/>
        <v>0</v>
      </c>
      <c r="CV258" s="695">
        <f t="shared" si="368"/>
        <v>0</v>
      </c>
      <c r="CW258" s="695">
        <f t="shared" si="368"/>
        <v>0</v>
      </c>
      <c r="CX258" s="695">
        <f t="shared" si="368"/>
        <v>0</v>
      </c>
      <c r="CY258" s="695">
        <f t="shared" si="368"/>
        <v>0</v>
      </c>
      <c r="CZ258" s="695">
        <f t="shared" si="368"/>
        <v>0</v>
      </c>
      <c r="DA258" s="695">
        <f t="shared" si="368"/>
        <v>0</v>
      </c>
      <c r="DB258" s="695">
        <f t="shared" si="368"/>
        <v>0</v>
      </c>
      <c r="DC258" s="695">
        <f t="shared" si="368"/>
        <v>0</v>
      </c>
      <c r="DD258" s="695">
        <f t="shared" si="368"/>
        <v>0</v>
      </c>
      <c r="DE258" s="695">
        <f t="shared" si="368"/>
        <v>0</v>
      </c>
      <c r="DF258" s="695">
        <f t="shared" si="368"/>
        <v>0</v>
      </c>
      <c r="DG258" s="695">
        <f t="shared" si="368"/>
        <v>0</v>
      </c>
      <c r="DH258" s="695">
        <f t="shared" si="368"/>
        <v>0</v>
      </c>
      <c r="DI258" s="695">
        <f t="shared" si="368"/>
        <v>0</v>
      </c>
      <c r="DJ258" s="695">
        <f t="shared" si="368"/>
        <v>0</v>
      </c>
      <c r="DK258" s="695">
        <f t="shared" si="368"/>
        <v>0</v>
      </c>
      <c r="DL258" s="695">
        <f t="shared" si="368"/>
        <v>0</v>
      </c>
      <c r="DM258" s="695">
        <f t="shared" si="368"/>
        <v>0</v>
      </c>
      <c r="DN258" s="695">
        <f t="shared" si="368"/>
        <v>0</v>
      </c>
      <c r="DO258" s="695">
        <f t="shared" si="368"/>
        <v>0</v>
      </c>
      <c r="DP258" s="695">
        <f t="shared" si="368"/>
        <v>0</v>
      </c>
      <c r="DQ258" s="695">
        <f t="shared" si="368"/>
        <v>0</v>
      </c>
      <c r="DR258" s="695">
        <f t="shared" si="368"/>
        <v>0</v>
      </c>
      <c r="DS258" s="695">
        <f t="shared" si="368"/>
        <v>0</v>
      </c>
      <c r="DT258" s="695">
        <f t="shared" ref="DT258:EQ258" si="369">DT55</f>
        <v>0</v>
      </c>
      <c r="DU258" s="695">
        <f t="shared" si="369"/>
        <v>0</v>
      </c>
      <c r="DV258" s="695">
        <f t="shared" si="369"/>
        <v>0</v>
      </c>
      <c r="DW258" s="695">
        <f t="shared" si="369"/>
        <v>0</v>
      </c>
      <c r="DX258" s="695">
        <f t="shared" si="369"/>
        <v>0</v>
      </c>
      <c r="DY258" s="695">
        <f t="shared" si="369"/>
        <v>0</v>
      </c>
      <c r="DZ258" s="695">
        <f t="shared" si="369"/>
        <v>0</v>
      </c>
      <c r="EA258" s="695">
        <f t="shared" si="369"/>
        <v>0</v>
      </c>
      <c r="EB258" s="695">
        <f t="shared" si="369"/>
        <v>0</v>
      </c>
      <c r="EC258" s="695">
        <f t="shared" si="369"/>
        <v>0</v>
      </c>
      <c r="ED258" s="695">
        <f t="shared" si="369"/>
        <v>0</v>
      </c>
      <c r="EE258" s="695">
        <f t="shared" si="369"/>
        <v>0</v>
      </c>
      <c r="EF258" s="695">
        <f t="shared" si="369"/>
        <v>0</v>
      </c>
      <c r="EG258" s="695">
        <f t="shared" si="369"/>
        <v>0</v>
      </c>
      <c r="EH258" s="695">
        <f t="shared" si="369"/>
        <v>0</v>
      </c>
      <c r="EI258" s="695">
        <f t="shared" si="369"/>
        <v>0</v>
      </c>
      <c r="EJ258" s="695">
        <f t="shared" si="369"/>
        <v>0</v>
      </c>
      <c r="EK258" s="695">
        <f t="shared" si="369"/>
        <v>0</v>
      </c>
      <c r="EL258" s="695">
        <f t="shared" si="369"/>
        <v>0</v>
      </c>
      <c r="EM258" s="695">
        <f t="shared" si="369"/>
        <v>0</v>
      </c>
      <c r="EN258" s="695">
        <f t="shared" ref="EN258" si="370">EN55</f>
        <v>0</v>
      </c>
      <c r="EO258" s="695">
        <f t="shared" si="369"/>
        <v>0</v>
      </c>
      <c r="EP258" s="695">
        <f t="shared" si="369"/>
        <v>0</v>
      </c>
      <c r="EQ258" s="695">
        <f t="shared" si="369"/>
        <v>0</v>
      </c>
      <c r="ER258" s="695">
        <f t="shared" ref="ER258:EX258" si="371">ER55</f>
        <v>0</v>
      </c>
      <c r="ES258" s="695">
        <f t="shared" si="371"/>
        <v>0</v>
      </c>
      <c r="ET258" s="695">
        <f t="shared" si="371"/>
        <v>0</v>
      </c>
      <c r="EU258" s="695">
        <f t="shared" si="371"/>
        <v>0</v>
      </c>
      <c r="EV258" s="695">
        <f t="shared" si="371"/>
        <v>0</v>
      </c>
      <c r="EW258" s="695">
        <f t="shared" si="371"/>
        <v>0</v>
      </c>
      <c r="EX258" s="695">
        <f t="shared" si="371"/>
        <v>0</v>
      </c>
      <c r="EY258" s="695">
        <f t="shared" si="245"/>
        <v>0</v>
      </c>
      <c r="EZ258" s="510"/>
    </row>
    <row r="259" spans="1:156" x14ac:dyDescent="0.25">
      <c r="A259">
        <v>52</v>
      </c>
      <c r="B259" s="74" t="str">
        <f t="shared" si="236"/>
        <v>E03</v>
      </c>
      <c r="C259" s="175" t="str">
        <f t="shared" si="237"/>
        <v>OK</v>
      </c>
      <c r="D259" s="695">
        <f t="shared" ref="D259:AI259" si="372">D56</f>
        <v>0</v>
      </c>
      <c r="E259" s="695">
        <f t="shared" si="372"/>
        <v>0</v>
      </c>
      <c r="F259" s="695">
        <f t="shared" si="372"/>
        <v>0</v>
      </c>
      <c r="G259" s="695">
        <f t="shared" si="372"/>
        <v>0</v>
      </c>
      <c r="H259" s="695">
        <f t="shared" si="372"/>
        <v>0</v>
      </c>
      <c r="I259" s="695">
        <f t="shared" si="372"/>
        <v>0</v>
      </c>
      <c r="J259" s="695">
        <f t="shared" si="372"/>
        <v>0</v>
      </c>
      <c r="K259" s="695">
        <f t="shared" si="372"/>
        <v>0</v>
      </c>
      <c r="L259" s="695">
        <f t="shared" si="372"/>
        <v>0</v>
      </c>
      <c r="M259" s="695">
        <f t="shared" si="372"/>
        <v>0</v>
      </c>
      <c r="N259" s="695">
        <f t="shared" si="372"/>
        <v>0</v>
      </c>
      <c r="O259" s="695">
        <f t="shared" si="372"/>
        <v>21301.47</v>
      </c>
      <c r="P259" s="695">
        <f t="shared" si="372"/>
        <v>0</v>
      </c>
      <c r="Q259" s="695">
        <f t="shared" si="372"/>
        <v>0</v>
      </c>
      <c r="R259" s="695">
        <f t="shared" si="372"/>
        <v>0</v>
      </c>
      <c r="S259" s="695">
        <f t="shared" si="372"/>
        <v>0</v>
      </c>
      <c r="T259" s="695">
        <f t="shared" si="372"/>
        <v>0</v>
      </c>
      <c r="U259" s="695">
        <f t="shared" si="372"/>
        <v>0</v>
      </c>
      <c r="V259" s="695">
        <f t="shared" si="372"/>
        <v>0</v>
      </c>
      <c r="W259" s="695">
        <f t="shared" si="372"/>
        <v>0</v>
      </c>
      <c r="X259" s="695">
        <f t="shared" si="372"/>
        <v>0</v>
      </c>
      <c r="Y259" s="695">
        <f t="shared" si="372"/>
        <v>0</v>
      </c>
      <c r="Z259" s="695">
        <f t="shared" si="372"/>
        <v>0</v>
      </c>
      <c r="AA259" s="695">
        <f t="shared" si="372"/>
        <v>23240.38</v>
      </c>
      <c r="AB259" s="695">
        <f t="shared" si="372"/>
        <v>0</v>
      </c>
      <c r="AC259" s="695">
        <f t="shared" si="372"/>
        <v>0</v>
      </c>
      <c r="AD259" s="695">
        <f t="shared" si="372"/>
        <v>0</v>
      </c>
      <c r="AE259" s="695">
        <f t="shared" si="372"/>
        <v>0</v>
      </c>
      <c r="AF259" s="695">
        <f t="shared" si="372"/>
        <v>0</v>
      </c>
      <c r="AG259" s="695">
        <f t="shared" si="372"/>
        <v>0</v>
      </c>
      <c r="AH259" s="695">
        <f t="shared" si="372"/>
        <v>17395.560000000001</v>
      </c>
      <c r="AI259" s="695">
        <f t="shared" si="372"/>
        <v>0</v>
      </c>
      <c r="AJ259" s="695">
        <f t="shared" ref="AJ259:BM259" si="373">AJ56</f>
        <v>0</v>
      </c>
      <c r="AK259" s="695">
        <f t="shared" si="373"/>
        <v>0</v>
      </c>
      <c r="AL259" s="695">
        <f t="shared" si="373"/>
        <v>54397.83</v>
      </c>
      <c r="AM259" s="695">
        <f t="shared" si="373"/>
        <v>0</v>
      </c>
      <c r="AN259" s="695">
        <f t="shared" si="373"/>
        <v>10787.52</v>
      </c>
      <c r="AO259" s="695">
        <f t="shared" si="373"/>
        <v>0</v>
      </c>
      <c r="AP259" s="695">
        <f t="shared" si="373"/>
        <v>0</v>
      </c>
      <c r="AQ259" s="695">
        <f t="shared" si="373"/>
        <v>0</v>
      </c>
      <c r="AR259" s="695">
        <f t="shared" si="373"/>
        <v>0</v>
      </c>
      <c r="AS259" s="695">
        <f t="shared" si="373"/>
        <v>0</v>
      </c>
      <c r="AT259" s="695">
        <f t="shared" si="373"/>
        <v>0</v>
      </c>
      <c r="AU259" s="695">
        <f t="shared" si="373"/>
        <v>0</v>
      </c>
      <c r="AV259" s="695">
        <f t="shared" si="373"/>
        <v>0</v>
      </c>
      <c r="AW259" s="695">
        <f t="shared" si="373"/>
        <v>0</v>
      </c>
      <c r="AX259" s="695">
        <f t="shared" si="373"/>
        <v>0</v>
      </c>
      <c r="AY259" s="695">
        <f t="shared" si="373"/>
        <v>0</v>
      </c>
      <c r="AZ259" s="695">
        <f t="shared" si="373"/>
        <v>0</v>
      </c>
      <c r="BA259" s="695">
        <f t="shared" si="373"/>
        <v>0</v>
      </c>
      <c r="BB259" s="695">
        <f t="shared" si="373"/>
        <v>0</v>
      </c>
      <c r="BC259" s="695">
        <f t="shared" si="373"/>
        <v>0</v>
      </c>
      <c r="BD259" s="695">
        <f t="shared" si="373"/>
        <v>0</v>
      </c>
      <c r="BE259" s="695">
        <f t="shared" si="373"/>
        <v>0</v>
      </c>
      <c r="BF259" s="695">
        <f t="shared" si="373"/>
        <v>15411.12</v>
      </c>
      <c r="BG259" s="695">
        <f t="shared" si="373"/>
        <v>0</v>
      </c>
      <c r="BH259" s="695">
        <f t="shared" si="373"/>
        <v>0</v>
      </c>
      <c r="BI259" s="695">
        <f t="shared" si="373"/>
        <v>0</v>
      </c>
      <c r="BJ259" s="695">
        <f t="shared" si="373"/>
        <v>0</v>
      </c>
      <c r="BK259" s="695">
        <f t="shared" si="373"/>
        <v>0</v>
      </c>
      <c r="BL259" s="695">
        <f t="shared" si="373"/>
        <v>0</v>
      </c>
      <c r="BM259" s="695">
        <f t="shared" si="373"/>
        <v>0</v>
      </c>
      <c r="BN259" s="695">
        <f t="shared" ref="BN259:CM259" si="374">BN56</f>
        <v>0</v>
      </c>
      <c r="BO259" s="695">
        <f t="shared" si="374"/>
        <v>0</v>
      </c>
      <c r="BP259" s="695">
        <f t="shared" si="374"/>
        <v>0</v>
      </c>
      <c r="BQ259" s="695">
        <f t="shared" si="374"/>
        <v>21968.04</v>
      </c>
      <c r="BR259" s="695">
        <f t="shared" si="374"/>
        <v>0</v>
      </c>
      <c r="BS259" s="695">
        <f t="shared" si="374"/>
        <v>0</v>
      </c>
      <c r="BT259" s="695">
        <f t="shared" si="374"/>
        <v>0</v>
      </c>
      <c r="BU259" s="695">
        <f t="shared" si="374"/>
        <v>0</v>
      </c>
      <c r="BV259" s="695">
        <f t="shared" si="374"/>
        <v>0</v>
      </c>
      <c r="BW259" s="695">
        <f t="shared" si="374"/>
        <v>0</v>
      </c>
      <c r="BX259" s="695">
        <f t="shared" si="374"/>
        <v>0</v>
      </c>
      <c r="BY259" s="695">
        <f t="shared" si="374"/>
        <v>0</v>
      </c>
      <c r="BZ259" s="695">
        <f t="shared" si="374"/>
        <v>0</v>
      </c>
      <c r="CA259" s="695">
        <f t="shared" si="374"/>
        <v>0</v>
      </c>
      <c r="CB259" s="695">
        <f t="shared" si="374"/>
        <v>0</v>
      </c>
      <c r="CC259" s="695">
        <f t="shared" si="374"/>
        <v>0</v>
      </c>
      <c r="CD259" s="695">
        <f t="shared" si="374"/>
        <v>0</v>
      </c>
      <c r="CE259" s="695">
        <f t="shared" si="374"/>
        <v>0</v>
      </c>
      <c r="CF259" s="695">
        <f t="shared" si="374"/>
        <v>0</v>
      </c>
      <c r="CG259" s="695">
        <f t="shared" si="374"/>
        <v>0</v>
      </c>
      <c r="CH259" s="695">
        <f t="shared" si="374"/>
        <v>0</v>
      </c>
      <c r="CI259" s="695">
        <f t="shared" si="374"/>
        <v>0</v>
      </c>
      <c r="CJ259" s="695">
        <f t="shared" si="374"/>
        <v>8636.76</v>
      </c>
      <c r="CK259" s="695">
        <f t="shared" si="374"/>
        <v>0</v>
      </c>
      <c r="CL259" s="695">
        <f t="shared" si="374"/>
        <v>0</v>
      </c>
      <c r="CM259" s="695">
        <f t="shared" si="374"/>
        <v>0</v>
      </c>
      <c r="CN259" s="695">
        <f t="shared" ref="CN259:DS259" si="375">CN56</f>
        <v>0</v>
      </c>
      <c r="CO259" s="695">
        <f t="shared" si="375"/>
        <v>0</v>
      </c>
      <c r="CP259" s="695">
        <f t="shared" si="375"/>
        <v>0</v>
      </c>
      <c r="CQ259" s="695">
        <f t="shared" si="375"/>
        <v>4854.84</v>
      </c>
      <c r="CR259" s="695">
        <f t="shared" si="375"/>
        <v>0</v>
      </c>
      <c r="CS259" s="695">
        <f t="shared" si="375"/>
        <v>0</v>
      </c>
      <c r="CT259" s="695">
        <f t="shared" si="375"/>
        <v>0</v>
      </c>
      <c r="CU259" s="695">
        <f t="shared" si="375"/>
        <v>0</v>
      </c>
      <c r="CV259" s="695">
        <f t="shared" si="375"/>
        <v>8630.0400000000009</v>
      </c>
      <c r="CW259" s="695">
        <f t="shared" si="375"/>
        <v>0</v>
      </c>
      <c r="CX259" s="695">
        <f t="shared" si="375"/>
        <v>0</v>
      </c>
      <c r="CY259" s="695">
        <f t="shared" si="375"/>
        <v>0</v>
      </c>
      <c r="CZ259" s="695">
        <f t="shared" si="375"/>
        <v>0</v>
      </c>
      <c r="DA259" s="695">
        <f t="shared" si="375"/>
        <v>0</v>
      </c>
      <c r="DB259" s="695">
        <f t="shared" si="375"/>
        <v>0</v>
      </c>
      <c r="DC259" s="695">
        <f t="shared" si="375"/>
        <v>0</v>
      </c>
      <c r="DD259" s="695">
        <f t="shared" si="375"/>
        <v>0</v>
      </c>
      <c r="DE259" s="695">
        <f t="shared" si="375"/>
        <v>0</v>
      </c>
      <c r="DF259" s="695">
        <f t="shared" si="375"/>
        <v>0</v>
      </c>
      <c r="DG259" s="695">
        <f t="shared" si="375"/>
        <v>0</v>
      </c>
      <c r="DH259" s="695">
        <f t="shared" si="375"/>
        <v>0</v>
      </c>
      <c r="DI259" s="695">
        <f t="shared" si="375"/>
        <v>0</v>
      </c>
      <c r="DJ259" s="695">
        <f t="shared" si="375"/>
        <v>0</v>
      </c>
      <c r="DK259" s="695">
        <f t="shared" si="375"/>
        <v>0</v>
      </c>
      <c r="DL259" s="695">
        <f t="shared" si="375"/>
        <v>16181.28</v>
      </c>
      <c r="DM259" s="695">
        <f t="shared" si="375"/>
        <v>0</v>
      </c>
      <c r="DN259" s="695">
        <f t="shared" si="375"/>
        <v>0</v>
      </c>
      <c r="DO259" s="695">
        <f t="shared" si="375"/>
        <v>0</v>
      </c>
      <c r="DP259" s="695">
        <f t="shared" si="375"/>
        <v>0</v>
      </c>
      <c r="DQ259" s="695">
        <f t="shared" si="375"/>
        <v>0</v>
      </c>
      <c r="DR259" s="695">
        <f t="shared" si="375"/>
        <v>0</v>
      </c>
      <c r="DS259" s="695">
        <f t="shared" si="375"/>
        <v>0</v>
      </c>
      <c r="DT259" s="695">
        <f t="shared" ref="DT259:EQ259" si="376">DT56</f>
        <v>0</v>
      </c>
      <c r="DU259" s="695">
        <f t="shared" si="376"/>
        <v>0</v>
      </c>
      <c r="DV259" s="695">
        <f t="shared" si="376"/>
        <v>66625.259999999995</v>
      </c>
      <c r="DW259" s="695">
        <f t="shared" si="376"/>
        <v>0</v>
      </c>
      <c r="DX259" s="695">
        <f t="shared" si="376"/>
        <v>25116.720000000001</v>
      </c>
      <c r="DY259" s="695">
        <f t="shared" si="376"/>
        <v>0</v>
      </c>
      <c r="DZ259" s="695">
        <f t="shared" si="376"/>
        <v>0</v>
      </c>
      <c r="EA259" s="695">
        <f t="shared" si="376"/>
        <v>0</v>
      </c>
      <c r="EB259" s="695">
        <f t="shared" si="376"/>
        <v>0</v>
      </c>
      <c r="EC259" s="695">
        <f t="shared" si="376"/>
        <v>0</v>
      </c>
      <c r="ED259" s="695">
        <f t="shared" si="376"/>
        <v>0</v>
      </c>
      <c r="EE259" s="695">
        <f t="shared" si="376"/>
        <v>0</v>
      </c>
      <c r="EF259" s="695">
        <f t="shared" si="376"/>
        <v>0</v>
      </c>
      <c r="EG259" s="695">
        <f t="shared" si="376"/>
        <v>0</v>
      </c>
      <c r="EH259" s="695">
        <f t="shared" si="376"/>
        <v>0</v>
      </c>
      <c r="EI259" s="695">
        <f t="shared" si="376"/>
        <v>0</v>
      </c>
      <c r="EJ259" s="695">
        <f t="shared" si="376"/>
        <v>0</v>
      </c>
      <c r="EK259" s="695">
        <f t="shared" si="376"/>
        <v>0</v>
      </c>
      <c r="EL259" s="695">
        <f t="shared" si="376"/>
        <v>49733.65</v>
      </c>
      <c r="EM259" s="695">
        <f t="shared" si="376"/>
        <v>0</v>
      </c>
      <c r="EN259" s="695">
        <f t="shared" ref="EN259" si="377">EN56</f>
        <v>0</v>
      </c>
      <c r="EO259" s="695">
        <f t="shared" si="376"/>
        <v>0</v>
      </c>
      <c r="EP259" s="695">
        <f t="shared" si="376"/>
        <v>35238.51</v>
      </c>
      <c r="EQ259" s="695">
        <f t="shared" si="376"/>
        <v>0</v>
      </c>
      <c r="ER259" s="695">
        <f t="shared" ref="ER259:EX259" si="378">ER56</f>
        <v>0</v>
      </c>
      <c r="ES259" s="695">
        <f t="shared" si="378"/>
        <v>0</v>
      </c>
      <c r="ET259" s="695">
        <f t="shared" si="378"/>
        <v>0</v>
      </c>
      <c r="EU259" s="695">
        <f t="shared" si="378"/>
        <v>291222.84000000003</v>
      </c>
      <c r="EV259" s="695">
        <f t="shared" si="378"/>
        <v>463507.81</v>
      </c>
      <c r="EW259" s="695">
        <f t="shared" si="378"/>
        <v>72365.460000000006</v>
      </c>
      <c r="EX259" s="695">
        <f t="shared" si="378"/>
        <v>62109.72</v>
      </c>
      <c r="EY259" s="695">
        <f t="shared" si="245"/>
        <v>0</v>
      </c>
      <c r="EZ259" s="510"/>
    </row>
    <row r="260" spans="1:156" x14ac:dyDescent="0.25">
      <c r="A260">
        <v>53</v>
      </c>
      <c r="B260" s="74" t="str">
        <f t="shared" si="236"/>
        <v>E03</v>
      </c>
      <c r="C260" s="175" t="str">
        <f t="shared" si="237"/>
        <v>OK</v>
      </c>
      <c r="D260" s="695">
        <f t="shared" ref="D260:AI260" si="379">D57</f>
        <v>0</v>
      </c>
      <c r="E260" s="695">
        <f t="shared" si="379"/>
        <v>0</v>
      </c>
      <c r="F260" s="695">
        <f t="shared" si="379"/>
        <v>0</v>
      </c>
      <c r="G260" s="695">
        <f t="shared" si="379"/>
        <v>0</v>
      </c>
      <c r="H260" s="695">
        <f t="shared" si="379"/>
        <v>0</v>
      </c>
      <c r="I260" s="695">
        <f t="shared" si="379"/>
        <v>0</v>
      </c>
      <c r="J260" s="695">
        <f t="shared" si="379"/>
        <v>0</v>
      </c>
      <c r="K260" s="695">
        <f t="shared" si="379"/>
        <v>0</v>
      </c>
      <c r="L260" s="695">
        <f t="shared" si="379"/>
        <v>0</v>
      </c>
      <c r="M260" s="695">
        <f t="shared" si="379"/>
        <v>0</v>
      </c>
      <c r="N260" s="695">
        <f t="shared" si="379"/>
        <v>0</v>
      </c>
      <c r="O260" s="695">
        <f t="shared" si="379"/>
        <v>0</v>
      </c>
      <c r="P260" s="695">
        <f t="shared" si="379"/>
        <v>0</v>
      </c>
      <c r="Q260" s="695">
        <f t="shared" si="379"/>
        <v>0</v>
      </c>
      <c r="R260" s="695">
        <f t="shared" si="379"/>
        <v>0</v>
      </c>
      <c r="S260" s="695">
        <f t="shared" si="379"/>
        <v>0</v>
      </c>
      <c r="T260" s="695">
        <f t="shared" si="379"/>
        <v>0</v>
      </c>
      <c r="U260" s="695">
        <f t="shared" si="379"/>
        <v>0</v>
      </c>
      <c r="V260" s="695">
        <f t="shared" si="379"/>
        <v>0</v>
      </c>
      <c r="W260" s="695">
        <f t="shared" si="379"/>
        <v>0</v>
      </c>
      <c r="X260" s="695">
        <f t="shared" si="379"/>
        <v>0</v>
      </c>
      <c r="Y260" s="695">
        <f t="shared" si="379"/>
        <v>0</v>
      </c>
      <c r="Z260" s="695">
        <f t="shared" si="379"/>
        <v>0</v>
      </c>
      <c r="AA260" s="695">
        <f t="shared" si="379"/>
        <v>0</v>
      </c>
      <c r="AB260" s="695">
        <f t="shared" si="379"/>
        <v>0</v>
      </c>
      <c r="AC260" s="695">
        <f t="shared" si="379"/>
        <v>0</v>
      </c>
      <c r="AD260" s="695">
        <f t="shared" si="379"/>
        <v>0</v>
      </c>
      <c r="AE260" s="695">
        <f t="shared" si="379"/>
        <v>0</v>
      </c>
      <c r="AF260" s="695">
        <f t="shared" si="379"/>
        <v>0</v>
      </c>
      <c r="AG260" s="695">
        <f t="shared" si="379"/>
        <v>0</v>
      </c>
      <c r="AH260" s="695">
        <f t="shared" si="379"/>
        <v>0</v>
      </c>
      <c r="AI260" s="695">
        <f t="shared" si="379"/>
        <v>0</v>
      </c>
      <c r="AJ260" s="695">
        <f t="shared" ref="AJ260:BM260" si="380">AJ57</f>
        <v>0</v>
      </c>
      <c r="AK260" s="695">
        <f t="shared" si="380"/>
        <v>0</v>
      </c>
      <c r="AL260" s="695">
        <f t="shared" si="380"/>
        <v>0</v>
      </c>
      <c r="AM260" s="695">
        <f t="shared" si="380"/>
        <v>0</v>
      </c>
      <c r="AN260" s="695">
        <f t="shared" si="380"/>
        <v>0</v>
      </c>
      <c r="AO260" s="695">
        <f t="shared" si="380"/>
        <v>0</v>
      </c>
      <c r="AP260" s="695">
        <f t="shared" si="380"/>
        <v>0</v>
      </c>
      <c r="AQ260" s="695">
        <f t="shared" si="380"/>
        <v>0</v>
      </c>
      <c r="AR260" s="695">
        <f t="shared" si="380"/>
        <v>0</v>
      </c>
      <c r="AS260" s="695">
        <f t="shared" si="380"/>
        <v>0</v>
      </c>
      <c r="AT260" s="695">
        <f t="shared" si="380"/>
        <v>0</v>
      </c>
      <c r="AU260" s="695">
        <f t="shared" si="380"/>
        <v>0</v>
      </c>
      <c r="AV260" s="695">
        <f t="shared" si="380"/>
        <v>0</v>
      </c>
      <c r="AW260" s="695">
        <f t="shared" si="380"/>
        <v>0</v>
      </c>
      <c r="AX260" s="695">
        <f t="shared" si="380"/>
        <v>0</v>
      </c>
      <c r="AY260" s="695">
        <f t="shared" si="380"/>
        <v>0</v>
      </c>
      <c r="AZ260" s="695">
        <f t="shared" si="380"/>
        <v>0</v>
      </c>
      <c r="BA260" s="695">
        <f t="shared" si="380"/>
        <v>0</v>
      </c>
      <c r="BB260" s="695">
        <f t="shared" si="380"/>
        <v>0</v>
      </c>
      <c r="BC260" s="695">
        <f t="shared" si="380"/>
        <v>0</v>
      </c>
      <c r="BD260" s="695">
        <f t="shared" si="380"/>
        <v>0</v>
      </c>
      <c r="BE260" s="695">
        <f t="shared" si="380"/>
        <v>0</v>
      </c>
      <c r="BF260" s="695">
        <f t="shared" si="380"/>
        <v>0</v>
      </c>
      <c r="BG260" s="695">
        <f t="shared" si="380"/>
        <v>0</v>
      </c>
      <c r="BH260" s="695">
        <f t="shared" si="380"/>
        <v>0</v>
      </c>
      <c r="BI260" s="695">
        <f t="shared" si="380"/>
        <v>0</v>
      </c>
      <c r="BJ260" s="695">
        <f t="shared" si="380"/>
        <v>0</v>
      </c>
      <c r="BK260" s="695">
        <f t="shared" si="380"/>
        <v>0</v>
      </c>
      <c r="BL260" s="695">
        <f t="shared" si="380"/>
        <v>0</v>
      </c>
      <c r="BM260" s="695">
        <f t="shared" si="380"/>
        <v>0</v>
      </c>
      <c r="BN260" s="695">
        <f t="shared" ref="BN260:CM260" si="381">BN57</f>
        <v>0</v>
      </c>
      <c r="BO260" s="695">
        <f t="shared" si="381"/>
        <v>0</v>
      </c>
      <c r="BP260" s="695">
        <f t="shared" si="381"/>
        <v>0</v>
      </c>
      <c r="BQ260" s="695">
        <f t="shared" si="381"/>
        <v>0</v>
      </c>
      <c r="BR260" s="695">
        <f t="shared" si="381"/>
        <v>0</v>
      </c>
      <c r="BS260" s="695">
        <f t="shared" si="381"/>
        <v>0</v>
      </c>
      <c r="BT260" s="695">
        <f t="shared" si="381"/>
        <v>0</v>
      </c>
      <c r="BU260" s="695">
        <f t="shared" si="381"/>
        <v>0</v>
      </c>
      <c r="BV260" s="695">
        <f t="shared" si="381"/>
        <v>0</v>
      </c>
      <c r="BW260" s="695">
        <f t="shared" si="381"/>
        <v>0</v>
      </c>
      <c r="BX260" s="695">
        <f t="shared" si="381"/>
        <v>0</v>
      </c>
      <c r="BY260" s="695">
        <f t="shared" si="381"/>
        <v>0</v>
      </c>
      <c r="BZ260" s="695">
        <f t="shared" si="381"/>
        <v>0</v>
      </c>
      <c r="CA260" s="695">
        <f t="shared" si="381"/>
        <v>0</v>
      </c>
      <c r="CB260" s="695">
        <f t="shared" si="381"/>
        <v>0</v>
      </c>
      <c r="CC260" s="695">
        <f t="shared" si="381"/>
        <v>0</v>
      </c>
      <c r="CD260" s="695">
        <f t="shared" si="381"/>
        <v>0</v>
      </c>
      <c r="CE260" s="695">
        <f t="shared" si="381"/>
        <v>0</v>
      </c>
      <c r="CF260" s="695">
        <f t="shared" si="381"/>
        <v>0</v>
      </c>
      <c r="CG260" s="695">
        <f t="shared" si="381"/>
        <v>0</v>
      </c>
      <c r="CH260" s="695">
        <f t="shared" si="381"/>
        <v>0</v>
      </c>
      <c r="CI260" s="695">
        <f t="shared" si="381"/>
        <v>0</v>
      </c>
      <c r="CJ260" s="695">
        <f t="shared" si="381"/>
        <v>0</v>
      </c>
      <c r="CK260" s="695">
        <f t="shared" si="381"/>
        <v>0</v>
      </c>
      <c r="CL260" s="695">
        <f t="shared" si="381"/>
        <v>0</v>
      </c>
      <c r="CM260" s="695">
        <f t="shared" si="381"/>
        <v>0</v>
      </c>
      <c r="CN260" s="695">
        <f t="shared" ref="CN260:DS260" si="382">CN57</f>
        <v>0</v>
      </c>
      <c r="CO260" s="695">
        <f t="shared" si="382"/>
        <v>0</v>
      </c>
      <c r="CP260" s="695">
        <f t="shared" si="382"/>
        <v>0</v>
      </c>
      <c r="CQ260" s="695">
        <f t="shared" si="382"/>
        <v>0</v>
      </c>
      <c r="CR260" s="695">
        <f t="shared" si="382"/>
        <v>0</v>
      </c>
      <c r="CS260" s="695">
        <f t="shared" si="382"/>
        <v>0</v>
      </c>
      <c r="CT260" s="695">
        <f t="shared" si="382"/>
        <v>0</v>
      </c>
      <c r="CU260" s="695">
        <f t="shared" si="382"/>
        <v>0</v>
      </c>
      <c r="CV260" s="695">
        <f t="shared" si="382"/>
        <v>0</v>
      </c>
      <c r="CW260" s="695">
        <f t="shared" si="382"/>
        <v>0</v>
      </c>
      <c r="CX260" s="695">
        <f t="shared" si="382"/>
        <v>0</v>
      </c>
      <c r="CY260" s="695">
        <f t="shared" si="382"/>
        <v>0</v>
      </c>
      <c r="CZ260" s="695">
        <f t="shared" si="382"/>
        <v>0</v>
      </c>
      <c r="DA260" s="695">
        <f t="shared" si="382"/>
        <v>0</v>
      </c>
      <c r="DB260" s="695">
        <f t="shared" si="382"/>
        <v>0</v>
      </c>
      <c r="DC260" s="695">
        <f t="shared" si="382"/>
        <v>0</v>
      </c>
      <c r="DD260" s="695">
        <f t="shared" si="382"/>
        <v>0</v>
      </c>
      <c r="DE260" s="695">
        <f t="shared" si="382"/>
        <v>0</v>
      </c>
      <c r="DF260" s="695">
        <f t="shared" si="382"/>
        <v>0</v>
      </c>
      <c r="DG260" s="695">
        <f t="shared" si="382"/>
        <v>0</v>
      </c>
      <c r="DH260" s="695">
        <f t="shared" si="382"/>
        <v>0</v>
      </c>
      <c r="DI260" s="695">
        <f t="shared" si="382"/>
        <v>0</v>
      </c>
      <c r="DJ260" s="695">
        <f t="shared" si="382"/>
        <v>0</v>
      </c>
      <c r="DK260" s="695">
        <f t="shared" si="382"/>
        <v>12227.43</v>
      </c>
      <c r="DL260" s="695">
        <f t="shared" si="382"/>
        <v>0</v>
      </c>
      <c r="DM260" s="695">
        <f t="shared" si="382"/>
        <v>0</v>
      </c>
      <c r="DN260" s="695">
        <f t="shared" si="382"/>
        <v>0</v>
      </c>
      <c r="DO260" s="695">
        <f t="shared" si="382"/>
        <v>0</v>
      </c>
      <c r="DP260" s="695">
        <f t="shared" si="382"/>
        <v>65298.04</v>
      </c>
      <c r="DQ260" s="695">
        <f t="shared" si="382"/>
        <v>0</v>
      </c>
      <c r="DR260" s="695">
        <f t="shared" si="382"/>
        <v>0</v>
      </c>
      <c r="DS260" s="695">
        <f t="shared" si="382"/>
        <v>0</v>
      </c>
      <c r="DT260" s="695">
        <f t="shared" ref="DT260:EQ260" si="383">DT57</f>
        <v>0</v>
      </c>
      <c r="DU260" s="695">
        <f t="shared" si="383"/>
        <v>0</v>
      </c>
      <c r="DV260" s="695">
        <f t="shared" si="383"/>
        <v>0</v>
      </c>
      <c r="DW260" s="695">
        <f t="shared" si="383"/>
        <v>0</v>
      </c>
      <c r="DX260" s="695">
        <f t="shared" si="383"/>
        <v>0</v>
      </c>
      <c r="DY260" s="695">
        <f t="shared" si="383"/>
        <v>0</v>
      </c>
      <c r="DZ260" s="695">
        <f t="shared" si="383"/>
        <v>0</v>
      </c>
      <c r="EA260" s="695">
        <f t="shared" si="383"/>
        <v>0</v>
      </c>
      <c r="EB260" s="695">
        <f t="shared" si="383"/>
        <v>0</v>
      </c>
      <c r="EC260" s="695">
        <f t="shared" si="383"/>
        <v>0</v>
      </c>
      <c r="ED260" s="695">
        <f t="shared" si="383"/>
        <v>0</v>
      </c>
      <c r="EE260" s="695">
        <f t="shared" si="383"/>
        <v>0</v>
      </c>
      <c r="EF260" s="695">
        <f t="shared" si="383"/>
        <v>0</v>
      </c>
      <c r="EG260" s="695">
        <f t="shared" si="383"/>
        <v>0</v>
      </c>
      <c r="EH260" s="695">
        <f t="shared" si="383"/>
        <v>0</v>
      </c>
      <c r="EI260" s="695">
        <f t="shared" si="383"/>
        <v>0</v>
      </c>
      <c r="EJ260" s="695">
        <f t="shared" si="383"/>
        <v>0</v>
      </c>
      <c r="EK260" s="695">
        <f t="shared" si="383"/>
        <v>0</v>
      </c>
      <c r="EL260" s="695">
        <f t="shared" si="383"/>
        <v>0</v>
      </c>
      <c r="EM260" s="695">
        <f t="shared" si="383"/>
        <v>0</v>
      </c>
      <c r="EN260" s="695">
        <f t="shared" ref="EN260" si="384">EN57</f>
        <v>0</v>
      </c>
      <c r="EO260" s="695">
        <f t="shared" si="383"/>
        <v>0</v>
      </c>
      <c r="EP260" s="695">
        <f t="shared" si="383"/>
        <v>0</v>
      </c>
      <c r="EQ260" s="695">
        <f t="shared" si="383"/>
        <v>0</v>
      </c>
      <c r="ER260" s="695">
        <f t="shared" ref="ER260:EX260" si="385">ER57</f>
        <v>0</v>
      </c>
      <c r="ES260" s="695">
        <f t="shared" si="385"/>
        <v>0</v>
      </c>
      <c r="ET260" s="695">
        <f t="shared" si="385"/>
        <v>0</v>
      </c>
      <c r="EU260" s="695">
        <f t="shared" si="385"/>
        <v>0</v>
      </c>
      <c r="EV260" s="695">
        <f t="shared" si="385"/>
        <v>0</v>
      </c>
      <c r="EW260" s="695">
        <f t="shared" si="385"/>
        <v>0</v>
      </c>
      <c r="EX260" s="695">
        <f t="shared" si="385"/>
        <v>0</v>
      </c>
      <c r="EY260" s="695">
        <f t="shared" si="245"/>
        <v>0</v>
      </c>
      <c r="EZ260" s="510"/>
    </row>
    <row r="261" spans="1:156" x14ac:dyDescent="0.25">
      <c r="A261">
        <v>54</v>
      </c>
      <c r="B261" s="74" t="str">
        <f t="shared" si="236"/>
        <v>E03</v>
      </c>
      <c r="C261" s="175" t="str">
        <f t="shared" si="237"/>
        <v>OK</v>
      </c>
      <c r="D261" s="695">
        <f t="shared" ref="D261:AI261" si="386">D58</f>
        <v>0</v>
      </c>
      <c r="E261" s="695">
        <f t="shared" si="386"/>
        <v>0</v>
      </c>
      <c r="F261" s="695">
        <f t="shared" si="386"/>
        <v>204455.18</v>
      </c>
      <c r="G261" s="695">
        <f t="shared" si="386"/>
        <v>139428.4</v>
      </c>
      <c r="H261" s="695">
        <f t="shared" si="386"/>
        <v>0</v>
      </c>
      <c r="I261" s="695">
        <f t="shared" si="386"/>
        <v>277908.28000000003</v>
      </c>
      <c r="J261" s="695">
        <f t="shared" si="386"/>
        <v>241148.35</v>
      </c>
      <c r="K261" s="695">
        <f t="shared" si="386"/>
        <v>165684.10999999999</v>
      </c>
      <c r="L261" s="695">
        <f t="shared" si="386"/>
        <v>159694.42000000001</v>
      </c>
      <c r="M261" s="695">
        <f t="shared" si="386"/>
        <v>190827.92</v>
      </c>
      <c r="N261" s="695">
        <f t="shared" si="386"/>
        <v>129547.97</v>
      </c>
      <c r="O261" s="695">
        <f t="shared" si="386"/>
        <v>384283.03</v>
      </c>
      <c r="P261" s="695">
        <f t="shared" si="386"/>
        <v>320545.90000000002</v>
      </c>
      <c r="Q261" s="695">
        <f t="shared" si="386"/>
        <v>168337.09</v>
      </c>
      <c r="R261" s="695">
        <f t="shared" si="386"/>
        <v>190339.79</v>
      </c>
      <c r="S261" s="695">
        <f t="shared" si="386"/>
        <v>267776.3</v>
      </c>
      <c r="T261" s="695">
        <f t="shared" si="386"/>
        <v>141496.29</v>
      </c>
      <c r="U261" s="695">
        <f t="shared" si="386"/>
        <v>245778.17</v>
      </c>
      <c r="V261" s="695">
        <f t="shared" si="386"/>
        <v>284734.21999999997</v>
      </c>
      <c r="W261" s="695">
        <f t="shared" si="386"/>
        <v>132014.48000000001</v>
      </c>
      <c r="X261" s="695">
        <f t="shared" si="386"/>
        <v>96531.89</v>
      </c>
      <c r="Y261" s="695">
        <f t="shared" si="386"/>
        <v>150593.92000000001</v>
      </c>
      <c r="Z261" s="695">
        <f t="shared" si="386"/>
        <v>0</v>
      </c>
      <c r="AA261" s="695">
        <f t="shared" si="386"/>
        <v>164744.6</v>
      </c>
      <c r="AB261" s="695">
        <f t="shared" si="386"/>
        <v>217664.73</v>
      </c>
      <c r="AC261" s="695">
        <f t="shared" si="386"/>
        <v>272962.71999999997</v>
      </c>
      <c r="AD261" s="695">
        <f t="shared" si="386"/>
        <v>351743.99</v>
      </c>
      <c r="AE261" s="695">
        <f t="shared" si="386"/>
        <v>207483.94</v>
      </c>
      <c r="AF261" s="695">
        <f t="shared" si="386"/>
        <v>221713</v>
      </c>
      <c r="AG261" s="695">
        <f t="shared" si="386"/>
        <v>18116.22</v>
      </c>
      <c r="AH261" s="695">
        <f t="shared" si="386"/>
        <v>581204.55000000005</v>
      </c>
      <c r="AI261" s="695">
        <f t="shared" si="386"/>
        <v>368383.99</v>
      </c>
      <c r="AJ261" s="695">
        <f t="shared" ref="AJ261:BM261" si="387">AJ58</f>
        <v>164487.69</v>
      </c>
      <c r="AK261" s="695">
        <f t="shared" si="387"/>
        <v>216604.77</v>
      </c>
      <c r="AL261" s="695">
        <f t="shared" si="387"/>
        <v>236775.57</v>
      </c>
      <c r="AM261" s="695">
        <f t="shared" si="387"/>
        <v>426723.79</v>
      </c>
      <c r="AN261" s="695">
        <f t="shared" si="387"/>
        <v>391891.38</v>
      </c>
      <c r="AO261" s="695">
        <f t="shared" si="387"/>
        <v>199563.29</v>
      </c>
      <c r="AP261" s="695">
        <f t="shared" si="387"/>
        <v>191944.09</v>
      </c>
      <c r="AQ261" s="695">
        <f t="shared" si="387"/>
        <v>502882.62</v>
      </c>
      <c r="AR261" s="695">
        <f t="shared" si="387"/>
        <v>261612.13</v>
      </c>
      <c r="AS261" s="695">
        <f t="shared" si="387"/>
        <v>435739.4</v>
      </c>
      <c r="AT261" s="695">
        <f t="shared" si="387"/>
        <v>482326.21</v>
      </c>
      <c r="AU261" s="695">
        <f t="shared" si="387"/>
        <v>234857.27</v>
      </c>
      <c r="AV261" s="695">
        <f t="shared" si="387"/>
        <v>317184.8</v>
      </c>
      <c r="AW261" s="695">
        <f t="shared" si="387"/>
        <v>167178.29</v>
      </c>
      <c r="AX261" s="695">
        <f t="shared" si="387"/>
        <v>273809.90000000002</v>
      </c>
      <c r="AY261" s="695">
        <f t="shared" si="387"/>
        <v>572846.57999999996</v>
      </c>
      <c r="AZ261" s="695">
        <f t="shared" si="387"/>
        <v>471878.7</v>
      </c>
      <c r="BA261" s="695">
        <f t="shared" si="387"/>
        <v>396791.84</v>
      </c>
      <c r="BB261" s="695">
        <f t="shared" si="387"/>
        <v>363085.32</v>
      </c>
      <c r="BC261" s="695">
        <f t="shared" si="387"/>
        <v>295657.86</v>
      </c>
      <c r="BD261" s="695">
        <f t="shared" si="387"/>
        <v>252492.92</v>
      </c>
      <c r="BE261" s="695">
        <f t="shared" si="387"/>
        <v>283306.25</v>
      </c>
      <c r="BF261" s="695">
        <f t="shared" si="387"/>
        <v>562766.46</v>
      </c>
      <c r="BG261" s="695">
        <f t="shared" si="387"/>
        <v>293564.09999999998</v>
      </c>
      <c r="BH261" s="695">
        <f t="shared" si="387"/>
        <v>232189.02</v>
      </c>
      <c r="BI261" s="695">
        <f t="shared" si="387"/>
        <v>293717.28999999998</v>
      </c>
      <c r="BJ261" s="695">
        <f t="shared" si="387"/>
        <v>325194.11</v>
      </c>
      <c r="BK261" s="695">
        <f t="shared" si="387"/>
        <v>282712.11</v>
      </c>
      <c r="BL261" s="695">
        <f t="shared" si="387"/>
        <v>471451.43</v>
      </c>
      <c r="BM261" s="695">
        <f t="shared" si="387"/>
        <v>538033.79</v>
      </c>
      <c r="BN261" s="695">
        <f t="shared" ref="BN261:CM261" si="388">BN58</f>
        <v>198346.6</v>
      </c>
      <c r="BO261" s="695">
        <f t="shared" si="388"/>
        <v>471905.97</v>
      </c>
      <c r="BP261" s="695">
        <f t="shared" si="388"/>
        <v>145999.42000000001</v>
      </c>
      <c r="BQ261" s="695">
        <f t="shared" si="388"/>
        <v>322244.76</v>
      </c>
      <c r="BR261" s="695">
        <f t="shared" si="388"/>
        <v>311171.93</v>
      </c>
      <c r="BS261" s="695">
        <f t="shared" si="388"/>
        <v>218890.77</v>
      </c>
      <c r="BT261" s="695">
        <f t="shared" si="388"/>
        <v>525730.52</v>
      </c>
      <c r="BU261" s="695">
        <f t="shared" si="388"/>
        <v>686842.39</v>
      </c>
      <c r="BV261" s="695">
        <f t="shared" si="388"/>
        <v>353202.92</v>
      </c>
      <c r="BW261" s="695">
        <f t="shared" si="388"/>
        <v>319838.01</v>
      </c>
      <c r="BX261" s="695">
        <f t="shared" si="388"/>
        <v>396655.13</v>
      </c>
      <c r="BY261" s="695">
        <f t="shared" si="388"/>
        <v>299246.17</v>
      </c>
      <c r="BZ261" s="695">
        <f t="shared" si="388"/>
        <v>273035.40999999997</v>
      </c>
      <c r="CA261" s="695">
        <f t="shared" si="388"/>
        <v>257443.36</v>
      </c>
      <c r="CB261" s="695">
        <f t="shared" si="388"/>
        <v>158948.28</v>
      </c>
      <c r="CC261" s="695">
        <f t="shared" si="388"/>
        <v>75507.240000000005</v>
      </c>
      <c r="CD261" s="695">
        <f t="shared" si="388"/>
        <v>287461.69</v>
      </c>
      <c r="CE261" s="695">
        <f t="shared" si="388"/>
        <v>432833.25</v>
      </c>
      <c r="CF261" s="695">
        <f t="shared" si="388"/>
        <v>219657.19</v>
      </c>
      <c r="CG261" s="695">
        <f t="shared" si="388"/>
        <v>143998.25</v>
      </c>
      <c r="CH261" s="695">
        <f t="shared" si="388"/>
        <v>872107.19</v>
      </c>
      <c r="CI261" s="695">
        <f t="shared" si="388"/>
        <v>799255.39</v>
      </c>
      <c r="CJ261" s="695">
        <f t="shared" si="388"/>
        <v>178067.44</v>
      </c>
      <c r="CK261" s="695">
        <f t="shared" si="388"/>
        <v>322985.73</v>
      </c>
      <c r="CL261" s="695">
        <f t="shared" si="388"/>
        <v>80847.64</v>
      </c>
      <c r="CM261" s="695">
        <f t="shared" si="388"/>
        <v>165424.49</v>
      </c>
      <c r="CN261" s="695">
        <f t="shared" ref="CN261:DS261" si="389">CN58</f>
        <v>273596.57</v>
      </c>
      <c r="CO261" s="695">
        <f t="shared" si="389"/>
        <v>231032.04</v>
      </c>
      <c r="CP261" s="695">
        <f t="shared" si="389"/>
        <v>147426.35</v>
      </c>
      <c r="CQ261" s="695">
        <f t="shared" si="389"/>
        <v>169118.05</v>
      </c>
      <c r="CR261" s="695">
        <f t="shared" si="389"/>
        <v>88217.49</v>
      </c>
      <c r="CS261" s="695">
        <f t="shared" si="389"/>
        <v>416705.93</v>
      </c>
      <c r="CT261" s="695">
        <f t="shared" si="389"/>
        <v>164700.32999999999</v>
      </c>
      <c r="CU261" s="695">
        <f t="shared" si="389"/>
        <v>374320.21</v>
      </c>
      <c r="CV261" s="695">
        <f t="shared" si="389"/>
        <v>301240.03999999998</v>
      </c>
      <c r="CW261" s="695">
        <f t="shared" si="389"/>
        <v>112335.94</v>
      </c>
      <c r="CX261" s="695">
        <f t="shared" si="389"/>
        <v>170297.07</v>
      </c>
      <c r="CY261" s="695">
        <f t="shared" si="389"/>
        <v>0</v>
      </c>
      <c r="CZ261" s="695">
        <f t="shared" si="389"/>
        <v>394315.4</v>
      </c>
      <c r="DA261" s="695">
        <f t="shared" si="389"/>
        <v>474525.5</v>
      </c>
      <c r="DB261" s="695">
        <f t="shared" si="389"/>
        <v>91447.360000000001</v>
      </c>
      <c r="DC261" s="695">
        <f t="shared" si="389"/>
        <v>267349.42</v>
      </c>
      <c r="DD261" s="695">
        <f t="shared" si="389"/>
        <v>237539.08</v>
      </c>
      <c r="DE261" s="695">
        <f t="shared" si="389"/>
        <v>118612.42</v>
      </c>
      <c r="DF261" s="695">
        <f t="shared" si="389"/>
        <v>156591.01999999999</v>
      </c>
      <c r="DG261" s="695">
        <f t="shared" si="389"/>
        <v>250550.26</v>
      </c>
      <c r="DH261" s="695">
        <f t="shared" si="389"/>
        <v>235725.5</v>
      </c>
      <c r="DI261" s="695">
        <f t="shared" si="389"/>
        <v>396989.49</v>
      </c>
      <c r="DJ261" s="695">
        <f t="shared" si="389"/>
        <v>262876.63</v>
      </c>
      <c r="DK261" s="695">
        <f t="shared" si="389"/>
        <v>222871.48</v>
      </c>
      <c r="DL261" s="695">
        <f t="shared" si="389"/>
        <v>111500.89</v>
      </c>
      <c r="DM261" s="695">
        <f t="shared" si="389"/>
        <v>135847.29</v>
      </c>
      <c r="DN261" s="695">
        <f t="shared" si="389"/>
        <v>0</v>
      </c>
      <c r="DO261" s="695">
        <f t="shared" si="389"/>
        <v>177295.27</v>
      </c>
      <c r="DP261" s="695">
        <f t="shared" si="389"/>
        <v>427626.33</v>
      </c>
      <c r="DQ261" s="695">
        <f t="shared" si="389"/>
        <v>520262.21</v>
      </c>
      <c r="DR261" s="695">
        <f t="shared" si="389"/>
        <v>0</v>
      </c>
      <c r="DS261" s="695">
        <f t="shared" si="389"/>
        <v>460168.58</v>
      </c>
      <c r="DT261" s="695">
        <f t="shared" ref="DT261:EQ261" si="390">DT58</f>
        <v>0</v>
      </c>
      <c r="DU261" s="695">
        <f t="shared" si="390"/>
        <v>468120.43</v>
      </c>
      <c r="DV261" s="695">
        <f t="shared" si="390"/>
        <v>350562.33</v>
      </c>
      <c r="DW261" s="695">
        <f t="shared" si="390"/>
        <v>590996.53</v>
      </c>
      <c r="DX261" s="695">
        <f t="shared" si="390"/>
        <v>191100.38</v>
      </c>
      <c r="DY261" s="695">
        <f t="shared" si="390"/>
        <v>264831.95</v>
      </c>
      <c r="DZ261" s="695">
        <f t="shared" si="390"/>
        <v>0</v>
      </c>
      <c r="EA261" s="695">
        <f t="shared" si="390"/>
        <v>384325.69</v>
      </c>
      <c r="EB261" s="695">
        <f t="shared" si="390"/>
        <v>0</v>
      </c>
      <c r="EC261" s="695">
        <f t="shared" si="390"/>
        <v>0</v>
      </c>
      <c r="ED261" s="695">
        <f t="shared" si="390"/>
        <v>0</v>
      </c>
      <c r="EE261" s="695">
        <f t="shared" si="390"/>
        <v>1691621.3</v>
      </c>
      <c r="EF261" s="695">
        <f t="shared" si="390"/>
        <v>161583.1</v>
      </c>
      <c r="EG261" s="695">
        <f t="shared" si="390"/>
        <v>283336.83</v>
      </c>
      <c r="EH261" s="695">
        <f t="shared" si="390"/>
        <v>216026.4</v>
      </c>
      <c r="EI261" s="695">
        <f t="shared" si="390"/>
        <v>228404.91</v>
      </c>
      <c r="EJ261" s="695">
        <f t="shared" si="390"/>
        <v>0</v>
      </c>
      <c r="EK261" s="695">
        <f t="shared" si="390"/>
        <v>0</v>
      </c>
      <c r="EL261" s="695">
        <f t="shared" si="390"/>
        <v>1050542.32</v>
      </c>
      <c r="EM261" s="695">
        <f t="shared" si="390"/>
        <v>536411.28</v>
      </c>
      <c r="EN261" s="695">
        <f t="shared" ref="EN261" si="391">EN58</f>
        <v>0</v>
      </c>
      <c r="EO261" s="695">
        <f t="shared" si="390"/>
        <v>0</v>
      </c>
      <c r="EP261" s="695">
        <f t="shared" si="390"/>
        <v>570513.29</v>
      </c>
      <c r="EQ261" s="695">
        <f t="shared" si="390"/>
        <v>0</v>
      </c>
      <c r="ER261" s="695">
        <f t="shared" ref="ER261:EX261" si="392">ER58</f>
        <v>0</v>
      </c>
      <c r="ES261" s="695">
        <f t="shared" si="392"/>
        <v>0</v>
      </c>
      <c r="ET261" s="695">
        <f t="shared" si="392"/>
        <v>1181748.6000000001</v>
      </c>
      <c r="EU261" s="695">
        <f t="shared" si="392"/>
        <v>689716.53</v>
      </c>
      <c r="EV261" s="695">
        <f t="shared" si="392"/>
        <v>384517.95</v>
      </c>
      <c r="EW261" s="695">
        <f t="shared" si="392"/>
        <v>1018924.27</v>
      </c>
      <c r="EX261" s="695">
        <f t="shared" si="392"/>
        <v>482831.4</v>
      </c>
      <c r="EY261" s="695">
        <f t="shared" si="245"/>
        <v>0</v>
      </c>
      <c r="EZ261" s="510"/>
    </row>
    <row r="262" spans="1:156" x14ac:dyDescent="0.25">
      <c r="A262">
        <v>55</v>
      </c>
      <c r="B262" s="74" t="str">
        <f t="shared" si="236"/>
        <v>E04</v>
      </c>
      <c r="C262" s="175" t="str">
        <f t="shared" si="237"/>
        <v>OK</v>
      </c>
      <c r="D262" s="695">
        <f t="shared" ref="D262:AI262" si="393">D59</f>
        <v>0</v>
      </c>
      <c r="E262" s="695">
        <f t="shared" si="393"/>
        <v>0</v>
      </c>
      <c r="F262" s="695">
        <f t="shared" si="393"/>
        <v>0</v>
      </c>
      <c r="G262" s="695">
        <f t="shared" si="393"/>
        <v>0</v>
      </c>
      <c r="H262" s="695">
        <f t="shared" si="393"/>
        <v>0</v>
      </c>
      <c r="I262" s="695">
        <f t="shared" si="393"/>
        <v>0</v>
      </c>
      <c r="J262" s="695">
        <f t="shared" si="393"/>
        <v>0</v>
      </c>
      <c r="K262" s="695">
        <f t="shared" si="393"/>
        <v>0</v>
      </c>
      <c r="L262" s="695">
        <f t="shared" si="393"/>
        <v>0</v>
      </c>
      <c r="M262" s="695">
        <f t="shared" si="393"/>
        <v>0</v>
      </c>
      <c r="N262" s="695">
        <f t="shared" si="393"/>
        <v>0</v>
      </c>
      <c r="O262" s="695">
        <f t="shared" si="393"/>
        <v>0</v>
      </c>
      <c r="P262" s="695">
        <f t="shared" si="393"/>
        <v>0</v>
      </c>
      <c r="Q262" s="695">
        <f t="shared" si="393"/>
        <v>0</v>
      </c>
      <c r="R262" s="695">
        <f t="shared" si="393"/>
        <v>0</v>
      </c>
      <c r="S262" s="695">
        <f t="shared" si="393"/>
        <v>0</v>
      </c>
      <c r="T262" s="695">
        <f t="shared" si="393"/>
        <v>0</v>
      </c>
      <c r="U262" s="695">
        <f t="shared" si="393"/>
        <v>0</v>
      </c>
      <c r="V262" s="695">
        <f t="shared" si="393"/>
        <v>0</v>
      </c>
      <c r="W262" s="695">
        <f t="shared" si="393"/>
        <v>0</v>
      </c>
      <c r="X262" s="695">
        <f t="shared" si="393"/>
        <v>0</v>
      </c>
      <c r="Y262" s="695">
        <f t="shared" si="393"/>
        <v>0</v>
      </c>
      <c r="Z262" s="695">
        <f t="shared" si="393"/>
        <v>0</v>
      </c>
      <c r="AA262" s="695">
        <f t="shared" si="393"/>
        <v>0</v>
      </c>
      <c r="AB262" s="695">
        <f t="shared" si="393"/>
        <v>0</v>
      </c>
      <c r="AC262" s="695">
        <f t="shared" si="393"/>
        <v>0</v>
      </c>
      <c r="AD262" s="695">
        <f t="shared" si="393"/>
        <v>0</v>
      </c>
      <c r="AE262" s="695">
        <f t="shared" si="393"/>
        <v>0</v>
      </c>
      <c r="AF262" s="695">
        <f t="shared" si="393"/>
        <v>0</v>
      </c>
      <c r="AG262" s="695">
        <f t="shared" si="393"/>
        <v>0</v>
      </c>
      <c r="AH262" s="695">
        <f t="shared" si="393"/>
        <v>0</v>
      </c>
      <c r="AI262" s="695">
        <f t="shared" si="393"/>
        <v>0</v>
      </c>
      <c r="AJ262" s="695">
        <f t="shared" ref="AJ262:BM262" si="394">AJ59</f>
        <v>0</v>
      </c>
      <c r="AK262" s="695">
        <f t="shared" si="394"/>
        <v>0</v>
      </c>
      <c r="AL262" s="695">
        <f t="shared" si="394"/>
        <v>0</v>
      </c>
      <c r="AM262" s="695">
        <f t="shared" si="394"/>
        <v>0</v>
      </c>
      <c r="AN262" s="695">
        <f t="shared" si="394"/>
        <v>0</v>
      </c>
      <c r="AO262" s="695">
        <f t="shared" si="394"/>
        <v>0</v>
      </c>
      <c r="AP262" s="695">
        <f t="shared" si="394"/>
        <v>0</v>
      </c>
      <c r="AQ262" s="695">
        <f t="shared" si="394"/>
        <v>0</v>
      </c>
      <c r="AR262" s="695">
        <f t="shared" si="394"/>
        <v>0</v>
      </c>
      <c r="AS262" s="695">
        <f t="shared" si="394"/>
        <v>0</v>
      </c>
      <c r="AT262" s="695">
        <f t="shared" si="394"/>
        <v>0</v>
      </c>
      <c r="AU262" s="695">
        <f t="shared" si="394"/>
        <v>0</v>
      </c>
      <c r="AV262" s="695">
        <f t="shared" si="394"/>
        <v>0</v>
      </c>
      <c r="AW262" s="695">
        <f t="shared" si="394"/>
        <v>0</v>
      </c>
      <c r="AX262" s="695">
        <f t="shared" si="394"/>
        <v>66.900000000000006</v>
      </c>
      <c r="AY262" s="695">
        <f t="shared" si="394"/>
        <v>0</v>
      </c>
      <c r="AZ262" s="695">
        <f t="shared" si="394"/>
        <v>0</v>
      </c>
      <c r="BA262" s="695">
        <f t="shared" si="394"/>
        <v>0</v>
      </c>
      <c r="BB262" s="695">
        <f t="shared" si="394"/>
        <v>0</v>
      </c>
      <c r="BC262" s="695">
        <f t="shared" si="394"/>
        <v>0</v>
      </c>
      <c r="BD262" s="695">
        <f t="shared" si="394"/>
        <v>0</v>
      </c>
      <c r="BE262" s="695">
        <f t="shared" si="394"/>
        <v>0</v>
      </c>
      <c r="BF262" s="695">
        <f t="shared" si="394"/>
        <v>0</v>
      </c>
      <c r="BG262" s="695">
        <f t="shared" si="394"/>
        <v>0</v>
      </c>
      <c r="BH262" s="695">
        <f t="shared" si="394"/>
        <v>0</v>
      </c>
      <c r="BI262" s="695">
        <f t="shared" si="394"/>
        <v>0</v>
      </c>
      <c r="BJ262" s="695">
        <f t="shared" si="394"/>
        <v>0</v>
      </c>
      <c r="BK262" s="695">
        <f t="shared" si="394"/>
        <v>0</v>
      </c>
      <c r="BL262" s="695">
        <f t="shared" si="394"/>
        <v>0</v>
      </c>
      <c r="BM262" s="695">
        <f t="shared" si="394"/>
        <v>0</v>
      </c>
      <c r="BN262" s="695">
        <f t="shared" ref="BN262:CM262" si="395">BN59</f>
        <v>0</v>
      </c>
      <c r="BO262" s="695">
        <f t="shared" si="395"/>
        <v>0</v>
      </c>
      <c r="BP262" s="695">
        <f t="shared" si="395"/>
        <v>0</v>
      </c>
      <c r="BQ262" s="695">
        <f t="shared" si="395"/>
        <v>0</v>
      </c>
      <c r="BR262" s="695">
        <f t="shared" si="395"/>
        <v>0</v>
      </c>
      <c r="BS262" s="695">
        <f t="shared" si="395"/>
        <v>0</v>
      </c>
      <c r="BT262" s="695">
        <f t="shared" si="395"/>
        <v>0</v>
      </c>
      <c r="BU262" s="695">
        <f t="shared" si="395"/>
        <v>0</v>
      </c>
      <c r="BV262" s="695">
        <f t="shared" si="395"/>
        <v>0</v>
      </c>
      <c r="BW262" s="695">
        <f t="shared" si="395"/>
        <v>0</v>
      </c>
      <c r="BX262" s="695">
        <f t="shared" si="395"/>
        <v>0</v>
      </c>
      <c r="BY262" s="695">
        <f t="shared" si="395"/>
        <v>0</v>
      </c>
      <c r="BZ262" s="695">
        <f t="shared" si="395"/>
        <v>0</v>
      </c>
      <c r="CA262" s="695">
        <f t="shared" si="395"/>
        <v>0</v>
      </c>
      <c r="CB262" s="695">
        <f t="shared" si="395"/>
        <v>0</v>
      </c>
      <c r="CC262" s="695">
        <f t="shared" si="395"/>
        <v>0</v>
      </c>
      <c r="CD262" s="695">
        <f t="shared" si="395"/>
        <v>0</v>
      </c>
      <c r="CE262" s="695">
        <f t="shared" si="395"/>
        <v>0</v>
      </c>
      <c r="CF262" s="695">
        <f t="shared" si="395"/>
        <v>0</v>
      </c>
      <c r="CG262" s="695">
        <f t="shared" si="395"/>
        <v>0</v>
      </c>
      <c r="CH262" s="695">
        <f t="shared" si="395"/>
        <v>0</v>
      </c>
      <c r="CI262" s="695">
        <f t="shared" si="395"/>
        <v>0</v>
      </c>
      <c r="CJ262" s="695">
        <f t="shared" si="395"/>
        <v>0</v>
      </c>
      <c r="CK262" s="695">
        <f t="shared" si="395"/>
        <v>0</v>
      </c>
      <c r="CL262" s="695">
        <f t="shared" si="395"/>
        <v>0</v>
      </c>
      <c r="CM262" s="695">
        <f t="shared" si="395"/>
        <v>0</v>
      </c>
      <c r="CN262" s="695">
        <f t="shared" ref="CN262:DS262" si="396">CN59</f>
        <v>0</v>
      </c>
      <c r="CO262" s="695">
        <f t="shared" si="396"/>
        <v>0</v>
      </c>
      <c r="CP262" s="695">
        <f t="shared" si="396"/>
        <v>0</v>
      </c>
      <c r="CQ262" s="695">
        <f t="shared" si="396"/>
        <v>0</v>
      </c>
      <c r="CR262" s="695">
        <f t="shared" si="396"/>
        <v>0</v>
      </c>
      <c r="CS262" s="695">
        <f t="shared" si="396"/>
        <v>0</v>
      </c>
      <c r="CT262" s="695">
        <f t="shared" si="396"/>
        <v>0</v>
      </c>
      <c r="CU262" s="695">
        <f t="shared" si="396"/>
        <v>0</v>
      </c>
      <c r="CV262" s="695">
        <f t="shared" si="396"/>
        <v>0</v>
      </c>
      <c r="CW262" s="695">
        <f t="shared" si="396"/>
        <v>0</v>
      </c>
      <c r="CX262" s="695">
        <f t="shared" si="396"/>
        <v>0</v>
      </c>
      <c r="CY262" s="695">
        <f t="shared" si="396"/>
        <v>0</v>
      </c>
      <c r="CZ262" s="695">
        <f t="shared" si="396"/>
        <v>0</v>
      </c>
      <c r="DA262" s="695">
        <f t="shared" si="396"/>
        <v>0</v>
      </c>
      <c r="DB262" s="695">
        <f t="shared" si="396"/>
        <v>0</v>
      </c>
      <c r="DC262" s="695">
        <f t="shared" si="396"/>
        <v>0</v>
      </c>
      <c r="DD262" s="695">
        <f t="shared" si="396"/>
        <v>0</v>
      </c>
      <c r="DE262" s="695">
        <f t="shared" si="396"/>
        <v>0</v>
      </c>
      <c r="DF262" s="695">
        <f t="shared" si="396"/>
        <v>0</v>
      </c>
      <c r="DG262" s="695">
        <f t="shared" si="396"/>
        <v>0</v>
      </c>
      <c r="DH262" s="695">
        <f t="shared" si="396"/>
        <v>0</v>
      </c>
      <c r="DI262" s="695">
        <f t="shared" si="396"/>
        <v>0</v>
      </c>
      <c r="DJ262" s="695">
        <f t="shared" si="396"/>
        <v>0</v>
      </c>
      <c r="DK262" s="695">
        <f t="shared" si="396"/>
        <v>0</v>
      </c>
      <c r="DL262" s="695">
        <f t="shared" si="396"/>
        <v>0</v>
      </c>
      <c r="DM262" s="695">
        <f t="shared" si="396"/>
        <v>0</v>
      </c>
      <c r="DN262" s="695">
        <f t="shared" si="396"/>
        <v>0</v>
      </c>
      <c r="DO262" s="695">
        <f t="shared" si="396"/>
        <v>0</v>
      </c>
      <c r="DP262" s="695">
        <f t="shared" si="396"/>
        <v>0</v>
      </c>
      <c r="DQ262" s="695">
        <f t="shared" si="396"/>
        <v>0</v>
      </c>
      <c r="DR262" s="695">
        <f t="shared" si="396"/>
        <v>0</v>
      </c>
      <c r="DS262" s="695">
        <f t="shared" si="396"/>
        <v>0</v>
      </c>
      <c r="DT262" s="695">
        <f t="shared" ref="DT262:EQ262" si="397">DT59</f>
        <v>0</v>
      </c>
      <c r="DU262" s="695">
        <f t="shared" si="397"/>
        <v>0</v>
      </c>
      <c r="DV262" s="695">
        <f t="shared" si="397"/>
        <v>0</v>
      </c>
      <c r="DW262" s="695">
        <f t="shared" si="397"/>
        <v>0</v>
      </c>
      <c r="DX262" s="695">
        <f t="shared" si="397"/>
        <v>0</v>
      </c>
      <c r="DY262" s="695">
        <f t="shared" si="397"/>
        <v>0</v>
      </c>
      <c r="DZ262" s="695">
        <f t="shared" si="397"/>
        <v>0</v>
      </c>
      <c r="EA262" s="695">
        <f t="shared" si="397"/>
        <v>0</v>
      </c>
      <c r="EB262" s="695">
        <f t="shared" si="397"/>
        <v>0</v>
      </c>
      <c r="EC262" s="695">
        <f t="shared" si="397"/>
        <v>0</v>
      </c>
      <c r="ED262" s="695">
        <f t="shared" si="397"/>
        <v>0</v>
      </c>
      <c r="EE262" s="695">
        <f t="shared" si="397"/>
        <v>0</v>
      </c>
      <c r="EF262" s="695">
        <f t="shared" si="397"/>
        <v>0</v>
      </c>
      <c r="EG262" s="695">
        <f t="shared" si="397"/>
        <v>0</v>
      </c>
      <c r="EH262" s="695">
        <f t="shared" si="397"/>
        <v>0</v>
      </c>
      <c r="EI262" s="695">
        <f t="shared" si="397"/>
        <v>0</v>
      </c>
      <c r="EJ262" s="695">
        <f t="shared" si="397"/>
        <v>0</v>
      </c>
      <c r="EK262" s="695">
        <f t="shared" si="397"/>
        <v>0</v>
      </c>
      <c r="EL262" s="695">
        <f t="shared" si="397"/>
        <v>0</v>
      </c>
      <c r="EM262" s="695">
        <f t="shared" si="397"/>
        <v>0</v>
      </c>
      <c r="EN262" s="695">
        <f t="shared" ref="EN262" si="398">EN59</f>
        <v>0</v>
      </c>
      <c r="EO262" s="695">
        <f t="shared" si="397"/>
        <v>0</v>
      </c>
      <c r="EP262" s="695">
        <f t="shared" si="397"/>
        <v>0</v>
      </c>
      <c r="EQ262" s="695">
        <f t="shared" si="397"/>
        <v>0</v>
      </c>
      <c r="ER262" s="695">
        <f t="shared" ref="ER262:EX262" si="399">ER59</f>
        <v>0</v>
      </c>
      <c r="ES262" s="695">
        <f t="shared" si="399"/>
        <v>0</v>
      </c>
      <c r="ET262" s="695">
        <f t="shared" si="399"/>
        <v>0</v>
      </c>
      <c r="EU262" s="695">
        <f t="shared" si="399"/>
        <v>0</v>
      </c>
      <c r="EV262" s="695">
        <f t="shared" si="399"/>
        <v>0</v>
      </c>
      <c r="EW262" s="695">
        <f t="shared" si="399"/>
        <v>0</v>
      </c>
      <c r="EX262" s="695">
        <f t="shared" si="399"/>
        <v>0</v>
      </c>
      <c r="EY262" s="695">
        <f t="shared" si="245"/>
        <v>0</v>
      </c>
      <c r="EZ262" s="510"/>
    </row>
    <row r="263" spans="1:156" x14ac:dyDescent="0.25">
      <c r="A263">
        <v>56</v>
      </c>
      <c r="B263" s="74" t="str">
        <f t="shared" si="236"/>
        <v>E04</v>
      </c>
      <c r="C263" s="175" t="str">
        <f t="shared" si="237"/>
        <v>OK</v>
      </c>
      <c r="D263" s="695">
        <f t="shared" ref="D263:AI263" si="400">D60</f>
        <v>0</v>
      </c>
      <c r="E263" s="695">
        <f t="shared" si="400"/>
        <v>0</v>
      </c>
      <c r="F263" s="695">
        <f t="shared" si="400"/>
        <v>0</v>
      </c>
      <c r="G263" s="695">
        <f t="shared" si="400"/>
        <v>0</v>
      </c>
      <c r="H263" s="695">
        <f t="shared" si="400"/>
        <v>0</v>
      </c>
      <c r="I263" s="695">
        <f t="shared" si="400"/>
        <v>0</v>
      </c>
      <c r="J263" s="695">
        <f t="shared" si="400"/>
        <v>0</v>
      </c>
      <c r="K263" s="695">
        <f t="shared" si="400"/>
        <v>0</v>
      </c>
      <c r="L263" s="695">
        <f t="shared" si="400"/>
        <v>0</v>
      </c>
      <c r="M263" s="695">
        <f t="shared" si="400"/>
        <v>0</v>
      </c>
      <c r="N263" s="695">
        <f t="shared" si="400"/>
        <v>0</v>
      </c>
      <c r="O263" s="695">
        <f t="shared" si="400"/>
        <v>0</v>
      </c>
      <c r="P263" s="695">
        <f t="shared" si="400"/>
        <v>0</v>
      </c>
      <c r="Q263" s="695">
        <f t="shared" si="400"/>
        <v>0</v>
      </c>
      <c r="R263" s="695">
        <f t="shared" si="400"/>
        <v>0</v>
      </c>
      <c r="S263" s="695">
        <f t="shared" si="400"/>
        <v>0</v>
      </c>
      <c r="T263" s="695">
        <f t="shared" si="400"/>
        <v>0</v>
      </c>
      <c r="U263" s="695">
        <f t="shared" si="400"/>
        <v>0</v>
      </c>
      <c r="V263" s="695">
        <f t="shared" si="400"/>
        <v>0</v>
      </c>
      <c r="W263" s="695">
        <f t="shared" si="400"/>
        <v>0</v>
      </c>
      <c r="X263" s="695">
        <f t="shared" si="400"/>
        <v>0</v>
      </c>
      <c r="Y263" s="695">
        <f t="shared" si="400"/>
        <v>0</v>
      </c>
      <c r="Z263" s="695">
        <f t="shared" si="400"/>
        <v>0</v>
      </c>
      <c r="AA263" s="695">
        <f t="shared" si="400"/>
        <v>0</v>
      </c>
      <c r="AB263" s="695">
        <f t="shared" si="400"/>
        <v>0</v>
      </c>
      <c r="AC263" s="695">
        <f t="shared" si="400"/>
        <v>0</v>
      </c>
      <c r="AD263" s="695">
        <f t="shared" si="400"/>
        <v>0</v>
      </c>
      <c r="AE263" s="695">
        <f t="shared" si="400"/>
        <v>0</v>
      </c>
      <c r="AF263" s="695">
        <f t="shared" si="400"/>
        <v>0</v>
      </c>
      <c r="AG263" s="695">
        <f t="shared" si="400"/>
        <v>0</v>
      </c>
      <c r="AH263" s="695">
        <f t="shared" si="400"/>
        <v>0</v>
      </c>
      <c r="AI263" s="695">
        <f t="shared" si="400"/>
        <v>0</v>
      </c>
      <c r="AJ263" s="695">
        <f t="shared" ref="AJ263:BM263" si="401">AJ60</f>
        <v>0</v>
      </c>
      <c r="AK263" s="695">
        <f t="shared" si="401"/>
        <v>0</v>
      </c>
      <c r="AL263" s="695">
        <f t="shared" si="401"/>
        <v>0</v>
      </c>
      <c r="AM263" s="695">
        <f t="shared" si="401"/>
        <v>0</v>
      </c>
      <c r="AN263" s="695">
        <f t="shared" si="401"/>
        <v>0</v>
      </c>
      <c r="AO263" s="695">
        <f t="shared" si="401"/>
        <v>0</v>
      </c>
      <c r="AP263" s="695">
        <f t="shared" si="401"/>
        <v>0</v>
      </c>
      <c r="AQ263" s="695">
        <f t="shared" si="401"/>
        <v>0</v>
      </c>
      <c r="AR263" s="695">
        <f t="shared" si="401"/>
        <v>0</v>
      </c>
      <c r="AS263" s="695">
        <f t="shared" si="401"/>
        <v>0</v>
      </c>
      <c r="AT263" s="695">
        <f t="shared" si="401"/>
        <v>0</v>
      </c>
      <c r="AU263" s="695">
        <f t="shared" si="401"/>
        <v>0</v>
      </c>
      <c r="AV263" s="695">
        <f t="shared" si="401"/>
        <v>0</v>
      </c>
      <c r="AW263" s="695">
        <f t="shared" si="401"/>
        <v>0</v>
      </c>
      <c r="AX263" s="695">
        <f t="shared" si="401"/>
        <v>144.84</v>
      </c>
      <c r="AY263" s="695">
        <f t="shared" si="401"/>
        <v>0</v>
      </c>
      <c r="AZ263" s="695">
        <f t="shared" si="401"/>
        <v>0</v>
      </c>
      <c r="BA263" s="695">
        <f t="shared" si="401"/>
        <v>0</v>
      </c>
      <c r="BB263" s="695">
        <f t="shared" si="401"/>
        <v>0</v>
      </c>
      <c r="BC263" s="695">
        <f t="shared" si="401"/>
        <v>0</v>
      </c>
      <c r="BD263" s="695">
        <f t="shared" si="401"/>
        <v>0</v>
      </c>
      <c r="BE263" s="695">
        <f t="shared" si="401"/>
        <v>0</v>
      </c>
      <c r="BF263" s="695">
        <f t="shared" si="401"/>
        <v>0</v>
      </c>
      <c r="BG263" s="695">
        <f t="shared" si="401"/>
        <v>0</v>
      </c>
      <c r="BH263" s="695">
        <f t="shared" si="401"/>
        <v>0</v>
      </c>
      <c r="BI263" s="695">
        <f t="shared" si="401"/>
        <v>0</v>
      </c>
      <c r="BJ263" s="695">
        <f t="shared" si="401"/>
        <v>0</v>
      </c>
      <c r="BK263" s="695">
        <f t="shared" si="401"/>
        <v>0</v>
      </c>
      <c r="BL263" s="695">
        <f t="shared" si="401"/>
        <v>0</v>
      </c>
      <c r="BM263" s="695">
        <f t="shared" si="401"/>
        <v>0</v>
      </c>
      <c r="BN263" s="695">
        <f t="shared" ref="BN263:CM263" si="402">BN60</f>
        <v>0</v>
      </c>
      <c r="BO263" s="695">
        <f t="shared" si="402"/>
        <v>0</v>
      </c>
      <c r="BP263" s="695">
        <f t="shared" si="402"/>
        <v>0</v>
      </c>
      <c r="BQ263" s="695">
        <f t="shared" si="402"/>
        <v>0</v>
      </c>
      <c r="BR263" s="695">
        <f t="shared" si="402"/>
        <v>0</v>
      </c>
      <c r="BS263" s="695">
        <f t="shared" si="402"/>
        <v>0</v>
      </c>
      <c r="BT263" s="695">
        <f t="shared" si="402"/>
        <v>0</v>
      </c>
      <c r="BU263" s="695">
        <f t="shared" si="402"/>
        <v>0</v>
      </c>
      <c r="BV263" s="695">
        <f t="shared" si="402"/>
        <v>0</v>
      </c>
      <c r="BW263" s="695">
        <f t="shared" si="402"/>
        <v>0</v>
      </c>
      <c r="BX263" s="695">
        <f t="shared" si="402"/>
        <v>0</v>
      </c>
      <c r="BY263" s="695">
        <f t="shared" si="402"/>
        <v>0</v>
      </c>
      <c r="BZ263" s="695">
        <f t="shared" si="402"/>
        <v>0</v>
      </c>
      <c r="CA263" s="695">
        <f t="shared" si="402"/>
        <v>0</v>
      </c>
      <c r="CB263" s="695">
        <f t="shared" si="402"/>
        <v>0</v>
      </c>
      <c r="CC263" s="695">
        <f t="shared" si="402"/>
        <v>0</v>
      </c>
      <c r="CD263" s="695">
        <f t="shared" si="402"/>
        <v>0</v>
      </c>
      <c r="CE263" s="695">
        <f t="shared" si="402"/>
        <v>0</v>
      </c>
      <c r="CF263" s="695">
        <f t="shared" si="402"/>
        <v>0</v>
      </c>
      <c r="CG263" s="695">
        <f t="shared" si="402"/>
        <v>0</v>
      </c>
      <c r="CH263" s="695">
        <f t="shared" si="402"/>
        <v>0</v>
      </c>
      <c r="CI263" s="695">
        <f t="shared" si="402"/>
        <v>0</v>
      </c>
      <c r="CJ263" s="695">
        <f t="shared" si="402"/>
        <v>0</v>
      </c>
      <c r="CK263" s="695">
        <f t="shared" si="402"/>
        <v>0</v>
      </c>
      <c r="CL263" s="695">
        <f t="shared" si="402"/>
        <v>0</v>
      </c>
      <c r="CM263" s="695">
        <f t="shared" si="402"/>
        <v>0</v>
      </c>
      <c r="CN263" s="695">
        <f t="shared" ref="CN263:DS263" si="403">CN60</f>
        <v>0</v>
      </c>
      <c r="CO263" s="695">
        <f t="shared" si="403"/>
        <v>0</v>
      </c>
      <c r="CP263" s="695">
        <f t="shared" si="403"/>
        <v>0</v>
      </c>
      <c r="CQ263" s="695">
        <f t="shared" si="403"/>
        <v>0</v>
      </c>
      <c r="CR263" s="695">
        <f t="shared" si="403"/>
        <v>0</v>
      </c>
      <c r="CS263" s="695">
        <f t="shared" si="403"/>
        <v>0</v>
      </c>
      <c r="CT263" s="695">
        <f t="shared" si="403"/>
        <v>0</v>
      </c>
      <c r="CU263" s="695">
        <f t="shared" si="403"/>
        <v>0</v>
      </c>
      <c r="CV263" s="695">
        <f t="shared" si="403"/>
        <v>0</v>
      </c>
      <c r="CW263" s="695">
        <f t="shared" si="403"/>
        <v>0</v>
      </c>
      <c r="CX263" s="695">
        <f t="shared" si="403"/>
        <v>0</v>
      </c>
      <c r="CY263" s="695">
        <f t="shared" si="403"/>
        <v>0</v>
      </c>
      <c r="CZ263" s="695">
        <f t="shared" si="403"/>
        <v>0</v>
      </c>
      <c r="DA263" s="695">
        <f t="shared" si="403"/>
        <v>0</v>
      </c>
      <c r="DB263" s="695">
        <f t="shared" si="403"/>
        <v>0</v>
      </c>
      <c r="DC263" s="695">
        <f t="shared" si="403"/>
        <v>0</v>
      </c>
      <c r="DD263" s="695">
        <f t="shared" si="403"/>
        <v>0</v>
      </c>
      <c r="DE263" s="695">
        <f t="shared" si="403"/>
        <v>0</v>
      </c>
      <c r="DF263" s="695">
        <f t="shared" si="403"/>
        <v>0</v>
      </c>
      <c r="DG263" s="695">
        <f t="shared" si="403"/>
        <v>0</v>
      </c>
      <c r="DH263" s="695">
        <f t="shared" si="403"/>
        <v>0</v>
      </c>
      <c r="DI263" s="695">
        <f t="shared" si="403"/>
        <v>0</v>
      </c>
      <c r="DJ263" s="695">
        <f t="shared" si="403"/>
        <v>0</v>
      </c>
      <c r="DK263" s="695">
        <f t="shared" si="403"/>
        <v>0</v>
      </c>
      <c r="DL263" s="695">
        <f t="shared" si="403"/>
        <v>0</v>
      </c>
      <c r="DM263" s="695">
        <f t="shared" si="403"/>
        <v>0</v>
      </c>
      <c r="DN263" s="695">
        <f t="shared" si="403"/>
        <v>0</v>
      </c>
      <c r="DO263" s="695">
        <f t="shared" si="403"/>
        <v>0</v>
      </c>
      <c r="DP263" s="695">
        <f t="shared" si="403"/>
        <v>0</v>
      </c>
      <c r="DQ263" s="695">
        <f t="shared" si="403"/>
        <v>0</v>
      </c>
      <c r="DR263" s="695">
        <f t="shared" si="403"/>
        <v>0</v>
      </c>
      <c r="DS263" s="695">
        <f t="shared" si="403"/>
        <v>0</v>
      </c>
      <c r="DT263" s="695">
        <f t="shared" ref="DT263:EQ263" si="404">DT60</f>
        <v>0</v>
      </c>
      <c r="DU263" s="695">
        <f t="shared" si="404"/>
        <v>0</v>
      </c>
      <c r="DV263" s="695">
        <f t="shared" si="404"/>
        <v>0</v>
      </c>
      <c r="DW263" s="695">
        <f t="shared" si="404"/>
        <v>0</v>
      </c>
      <c r="DX263" s="695">
        <f t="shared" si="404"/>
        <v>0</v>
      </c>
      <c r="DY263" s="695">
        <f t="shared" si="404"/>
        <v>0</v>
      </c>
      <c r="DZ263" s="695">
        <f t="shared" si="404"/>
        <v>0</v>
      </c>
      <c r="EA263" s="695">
        <f t="shared" si="404"/>
        <v>0</v>
      </c>
      <c r="EB263" s="695">
        <f t="shared" si="404"/>
        <v>0</v>
      </c>
      <c r="EC263" s="695">
        <f t="shared" si="404"/>
        <v>0</v>
      </c>
      <c r="ED263" s="695">
        <f t="shared" si="404"/>
        <v>0</v>
      </c>
      <c r="EE263" s="695">
        <f t="shared" si="404"/>
        <v>0</v>
      </c>
      <c r="EF263" s="695">
        <f t="shared" si="404"/>
        <v>0</v>
      </c>
      <c r="EG263" s="695">
        <f t="shared" si="404"/>
        <v>0</v>
      </c>
      <c r="EH263" s="695">
        <f t="shared" si="404"/>
        <v>0</v>
      </c>
      <c r="EI263" s="695">
        <f t="shared" si="404"/>
        <v>0</v>
      </c>
      <c r="EJ263" s="695">
        <f t="shared" si="404"/>
        <v>0</v>
      </c>
      <c r="EK263" s="695">
        <f t="shared" si="404"/>
        <v>0</v>
      </c>
      <c r="EL263" s="695">
        <f t="shared" si="404"/>
        <v>0</v>
      </c>
      <c r="EM263" s="695">
        <f t="shared" si="404"/>
        <v>0</v>
      </c>
      <c r="EN263" s="695">
        <f t="shared" ref="EN263" si="405">EN60</f>
        <v>0</v>
      </c>
      <c r="EO263" s="695">
        <f t="shared" si="404"/>
        <v>0</v>
      </c>
      <c r="EP263" s="695">
        <f t="shared" si="404"/>
        <v>0</v>
      </c>
      <c r="EQ263" s="695">
        <f t="shared" si="404"/>
        <v>0</v>
      </c>
      <c r="ER263" s="695">
        <f t="shared" ref="ER263:EX263" si="406">ER60</f>
        <v>0</v>
      </c>
      <c r="ES263" s="695">
        <f t="shared" si="406"/>
        <v>0</v>
      </c>
      <c r="ET263" s="695">
        <f t="shared" si="406"/>
        <v>0</v>
      </c>
      <c r="EU263" s="695">
        <f t="shared" si="406"/>
        <v>0</v>
      </c>
      <c r="EV263" s="695">
        <f t="shared" si="406"/>
        <v>0</v>
      </c>
      <c r="EW263" s="695">
        <f t="shared" si="406"/>
        <v>0</v>
      </c>
      <c r="EX263" s="695">
        <f t="shared" si="406"/>
        <v>0</v>
      </c>
      <c r="EY263" s="695">
        <f t="shared" si="245"/>
        <v>0</v>
      </c>
      <c r="EZ263" s="510"/>
    </row>
    <row r="264" spans="1:156" x14ac:dyDescent="0.25">
      <c r="A264">
        <v>57</v>
      </c>
      <c r="B264" s="74" t="str">
        <f t="shared" si="236"/>
        <v>E03</v>
      </c>
      <c r="C264" s="175" t="str">
        <f t="shared" si="237"/>
        <v>OK</v>
      </c>
      <c r="D264" s="695">
        <f t="shared" ref="D264:AI264" si="407">D61</f>
        <v>0</v>
      </c>
      <c r="E264" s="695">
        <f t="shared" si="407"/>
        <v>0</v>
      </c>
      <c r="F264" s="695">
        <f t="shared" si="407"/>
        <v>0</v>
      </c>
      <c r="G264" s="695">
        <f t="shared" si="407"/>
        <v>0</v>
      </c>
      <c r="H264" s="695">
        <f t="shared" si="407"/>
        <v>0</v>
      </c>
      <c r="I264" s="695">
        <f t="shared" si="407"/>
        <v>0</v>
      </c>
      <c r="J264" s="695">
        <f t="shared" si="407"/>
        <v>0</v>
      </c>
      <c r="K264" s="695">
        <f t="shared" si="407"/>
        <v>0</v>
      </c>
      <c r="L264" s="695">
        <f t="shared" si="407"/>
        <v>0</v>
      </c>
      <c r="M264" s="695">
        <f t="shared" si="407"/>
        <v>0</v>
      </c>
      <c r="N264" s="695">
        <f t="shared" si="407"/>
        <v>0</v>
      </c>
      <c r="O264" s="695">
        <f t="shared" si="407"/>
        <v>41.08</v>
      </c>
      <c r="P264" s="695">
        <f t="shared" si="407"/>
        <v>0</v>
      </c>
      <c r="Q264" s="695">
        <f t="shared" si="407"/>
        <v>0</v>
      </c>
      <c r="R264" s="695">
        <f t="shared" si="407"/>
        <v>0</v>
      </c>
      <c r="S264" s="695">
        <f t="shared" si="407"/>
        <v>0</v>
      </c>
      <c r="T264" s="695">
        <f t="shared" si="407"/>
        <v>0</v>
      </c>
      <c r="U264" s="695">
        <f t="shared" si="407"/>
        <v>0</v>
      </c>
      <c r="V264" s="695">
        <f t="shared" si="407"/>
        <v>0</v>
      </c>
      <c r="W264" s="695">
        <f t="shared" si="407"/>
        <v>0</v>
      </c>
      <c r="X264" s="695">
        <f t="shared" si="407"/>
        <v>0</v>
      </c>
      <c r="Y264" s="695">
        <f t="shared" si="407"/>
        <v>0</v>
      </c>
      <c r="Z264" s="695">
        <f t="shared" si="407"/>
        <v>0</v>
      </c>
      <c r="AA264" s="695">
        <f t="shared" si="407"/>
        <v>0</v>
      </c>
      <c r="AB264" s="695">
        <f t="shared" si="407"/>
        <v>0</v>
      </c>
      <c r="AC264" s="695">
        <f t="shared" si="407"/>
        <v>0</v>
      </c>
      <c r="AD264" s="695">
        <f t="shared" si="407"/>
        <v>0</v>
      </c>
      <c r="AE264" s="695">
        <f t="shared" si="407"/>
        <v>0</v>
      </c>
      <c r="AF264" s="695">
        <f t="shared" si="407"/>
        <v>0</v>
      </c>
      <c r="AG264" s="695">
        <f t="shared" si="407"/>
        <v>0</v>
      </c>
      <c r="AH264" s="695">
        <f t="shared" si="407"/>
        <v>75.260000000000005</v>
      </c>
      <c r="AI264" s="695">
        <f t="shared" si="407"/>
        <v>0</v>
      </c>
      <c r="AJ264" s="695">
        <f t="shared" ref="AJ264:BM264" si="408">AJ61</f>
        <v>0</v>
      </c>
      <c r="AK264" s="695">
        <f t="shared" si="408"/>
        <v>0</v>
      </c>
      <c r="AL264" s="695">
        <f t="shared" si="408"/>
        <v>0</v>
      </c>
      <c r="AM264" s="695">
        <f t="shared" si="408"/>
        <v>0</v>
      </c>
      <c r="AN264" s="695">
        <f t="shared" si="408"/>
        <v>0</v>
      </c>
      <c r="AO264" s="695">
        <f t="shared" si="408"/>
        <v>0</v>
      </c>
      <c r="AP264" s="695">
        <f t="shared" si="408"/>
        <v>0</v>
      </c>
      <c r="AQ264" s="695">
        <f t="shared" si="408"/>
        <v>0</v>
      </c>
      <c r="AR264" s="695">
        <f t="shared" si="408"/>
        <v>0</v>
      </c>
      <c r="AS264" s="695">
        <f t="shared" si="408"/>
        <v>0</v>
      </c>
      <c r="AT264" s="695">
        <f t="shared" si="408"/>
        <v>0</v>
      </c>
      <c r="AU264" s="695">
        <f t="shared" si="408"/>
        <v>0</v>
      </c>
      <c r="AV264" s="695">
        <f t="shared" si="408"/>
        <v>0</v>
      </c>
      <c r="AW264" s="695">
        <f t="shared" si="408"/>
        <v>0</v>
      </c>
      <c r="AX264" s="695">
        <f t="shared" si="408"/>
        <v>0</v>
      </c>
      <c r="AY264" s="695">
        <f t="shared" si="408"/>
        <v>0</v>
      </c>
      <c r="AZ264" s="695">
        <f t="shared" si="408"/>
        <v>0</v>
      </c>
      <c r="BA264" s="695">
        <f t="shared" si="408"/>
        <v>0</v>
      </c>
      <c r="BB264" s="695">
        <f t="shared" si="408"/>
        <v>0</v>
      </c>
      <c r="BC264" s="695">
        <f t="shared" si="408"/>
        <v>0</v>
      </c>
      <c r="BD264" s="695">
        <f t="shared" si="408"/>
        <v>0</v>
      </c>
      <c r="BE264" s="695">
        <f t="shared" si="408"/>
        <v>0</v>
      </c>
      <c r="BF264" s="695">
        <f t="shared" si="408"/>
        <v>0</v>
      </c>
      <c r="BG264" s="695">
        <f t="shared" si="408"/>
        <v>0</v>
      </c>
      <c r="BH264" s="695">
        <f t="shared" si="408"/>
        <v>0</v>
      </c>
      <c r="BI264" s="695">
        <f t="shared" si="408"/>
        <v>0</v>
      </c>
      <c r="BJ264" s="695">
        <f t="shared" si="408"/>
        <v>0</v>
      </c>
      <c r="BK264" s="695">
        <f t="shared" si="408"/>
        <v>0</v>
      </c>
      <c r="BL264" s="695">
        <f t="shared" si="408"/>
        <v>0</v>
      </c>
      <c r="BM264" s="695">
        <f t="shared" si="408"/>
        <v>0</v>
      </c>
      <c r="BN264" s="695">
        <f t="shared" ref="BN264:CM264" si="409">BN61</f>
        <v>0</v>
      </c>
      <c r="BO264" s="695">
        <f t="shared" si="409"/>
        <v>0</v>
      </c>
      <c r="BP264" s="695">
        <f t="shared" si="409"/>
        <v>0</v>
      </c>
      <c r="BQ264" s="695">
        <f t="shared" si="409"/>
        <v>0</v>
      </c>
      <c r="BR264" s="695">
        <f t="shared" si="409"/>
        <v>0</v>
      </c>
      <c r="BS264" s="695">
        <f t="shared" si="409"/>
        <v>0</v>
      </c>
      <c r="BT264" s="695">
        <f t="shared" si="409"/>
        <v>0</v>
      </c>
      <c r="BU264" s="695">
        <f t="shared" si="409"/>
        <v>0</v>
      </c>
      <c r="BV264" s="695">
        <f t="shared" si="409"/>
        <v>0</v>
      </c>
      <c r="BW264" s="695">
        <f t="shared" si="409"/>
        <v>0</v>
      </c>
      <c r="BX264" s="695">
        <f t="shared" si="409"/>
        <v>0</v>
      </c>
      <c r="BY264" s="695">
        <f t="shared" si="409"/>
        <v>0</v>
      </c>
      <c r="BZ264" s="695">
        <f t="shared" si="409"/>
        <v>0</v>
      </c>
      <c r="CA264" s="695">
        <f t="shared" si="409"/>
        <v>0</v>
      </c>
      <c r="CB264" s="695">
        <f t="shared" si="409"/>
        <v>0</v>
      </c>
      <c r="CC264" s="695">
        <f t="shared" si="409"/>
        <v>0</v>
      </c>
      <c r="CD264" s="695">
        <f t="shared" si="409"/>
        <v>0</v>
      </c>
      <c r="CE264" s="695">
        <f t="shared" si="409"/>
        <v>0</v>
      </c>
      <c r="CF264" s="695">
        <f t="shared" si="409"/>
        <v>0</v>
      </c>
      <c r="CG264" s="695">
        <f t="shared" si="409"/>
        <v>0</v>
      </c>
      <c r="CH264" s="695">
        <f t="shared" si="409"/>
        <v>0</v>
      </c>
      <c r="CI264" s="695">
        <f t="shared" si="409"/>
        <v>0</v>
      </c>
      <c r="CJ264" s="695">
        <f t="shared" si="409"/>
        <v>0</v>
      </c>
      <c r="CK264" s="695">
        <f t="shared" si="409"/>
        <v>0</v>
      </c>
      <c r="CL264" s="695">
        <f t="shared" si="409"/>
        <v>0</v>
      </c>
      <c r="CM264" s="695">
        <f t="shared" si="409"/>
        <v>0</v>
      </c>
      <c r="CN264" s="695">
        <f t="shared" ref="CN264:DS264" si="410">CN61</f>
        <v>0</v>
      </c>
      <c r="CO264" s="695">
        <f t="shared" si="410"/>
        <v>0</v>
      </c>
      <c r="CP264" s="695">
        <f t="shared" si="410"/>
        <v>0</v>
      </c>
      <c r="CQ264" s="695">
        <f t="shared" si="410"/>
        <v>0</v>
      </c>
      <c r="CR264" s="695">
        <f t="shared" si="410"/>
        <v>0</v>
      </c>
      <c r="CS264" s="695">
        <f t="shared" si="410"/>
        <v>0</v>
      </c>
      <c r="CT264" s="695">
        <f t="shared" si="410"/>
        <v>0</v>
      </c>
      <c r="CU264" s="695">
        <f t="shared" si="410"/>
        <v>0</v>
      </c>
      <c r="CV264" s="695">
        <f t="shared" si="410"/>
        <v>0</v>
      </c>
      <c r="CW264" s="695">
        <f t="shared" si="410"/>
        <v>0</v>
      </c>
      <c r="CX264" s="695">
        <f t="shared" si="410"/>
        <v>0</v>
      </c>
      <c r="CY264" s="695">
        <f t="shared" si="410"/>
        <v>0</v>
      </c>
      <c r="CZ264" s="695">
        <f t="shared" si="410"/>
        <v>0</v>
      </c>
      <c r="DA264" s="695">
        <f t="shared" si="410"/>
        <v>0</v>
      </c>
      <c r="DB264" s="695">
        <f t="shared" si="410"/>
        <v>0</v>
      </c>
      <c r="DC264" s="695">
        <f t="shared" si="410"/>
        <v>0</v>
      </c>
      <c r="DD264" s="695">
        <f t="shared" si="410"/>
        <v>0</v>
      </c>
      <c r="DE264" s="695">
        <f t="shared" si="410"/>
        <v>0</v>
      </c>
      <c r="DF264" s="695">
        <f t="shared" si="410"/>
        <v>0</v>
      </c>
      <c r="DG264" s="695">
        <f t="shared" si="410"/>
        <v>0</v>
      </c>
      <c r="DH264" s="695">
        <f t="shared" si="410"/>
        <v>0</v>
      </c>
      <c r="DI264" s="695">
        <f t="shared" si="410"/>
        <v>0</v>
      </c>
      <c r="DJ264" s="695">
        <f t="shared" si="410"/>
        <v>0</v>
      </c>
      <c r="DK264" s="695">
        <f t="shared" si="410"/>
        <v>0</v>
      </c>
      <c r="DL264" s="695">
        <f t="shared" si="410"/>
        <v>0</v>
      </c>
      <c r="DM264" s="695">
        <f t="shared" si="410"/>
        <v>0</v>
      </c>
      <c r="DN264" s="695">
        <f t="shared" si="410"/>
        <v>0</v>
      </c>
      <c r="DO264" s="695">
        <f t="shared" si="410"/>
        <v>0</v>
      </c>
      <c r="DP264" s="695">
        <f t="shared" si="410"/>
        <v>0</v>
      </c>
      <c r="DQ264" s="695">
        <f t="shared" si="410"/>
        <v>0</v>
      </c>
      <c r="DR264" s="695">
        <f t="shared" si="410"/>
        <v>0</v>
      </c>
      <c r="DS264" s="695">
        <f t="shared" si="410"/>
        <v>0</v>
      </c>
      <c r="DT264" s="695">
        <f t="shared" ref="DT264:EQ264" si="411">DT61</f>
        <v>0</v>
      </c>
      <c r="DU264" s="695">
        <f t="shared" si="411"/>
        <v>0</v>
      </c>
      <c r="DV264" s="695">
        <f t="shared" si="411"/>
        <v>1152.79</v>
      </c>
      <c r="DW264" s="695">
        <f t="shared" si="411"/>
        <v>0</v>
      </c>
      <c r="DX264" s="695">
        <f t="shared" si="411"/>
        <v>0</v>
      </c>
      <c r="DY264" s="695">
        <f t="shared" si="411"/>
        <v>0</v>
      </c>
      <c r="DZ264" s="695">
        <f t="shared" si="411"/>
        <v>0</v>
      </c>
      <c r="EA264" s="695">
        <f t="shared" si="411"/>
        <v>0</v>
      </c>
      <c r="EB264" s="695">
        <f t="shared" si="411"/>
        <v>0</v>
      </c>
      <c r="EC264" s="695">
        <f t="shared" si="411"/>
        <v>0</v>
      </c>
      <c r="ED264" s="695">
        <f t="shared" si="411"/>
        <v>0</v>
      </c>
      <c r="EE264" s="695">
        <f t="shared" si="411"/>
        <v>0</v>
      </c>
      <c r="EF264" s="695">
        <f t="shared" si="411"/>
        <v>0</v>
      </c>
      <c r="EG264" s="695">
        <f t="shared" si="411"/>
        <v>0</v>
      </c>
      <c r="EH264" s="695">
        <f t="shared" si="411"/>
        <v>0</v>
      </c>
      <c r="EI264" s="695">
        <f t="shared" si="411"/>
        <v>0</v>
      </c>
      <c r="EJ264" s="695">
        <f t="shared" si="411"/>
        <v>0</v>
      </c>
      <c r="EK264" s="695">
        <f t="shared" si="411"/>
        <v>0</v>
      </c>
      <c r="EL264" s="695">
        <f t="shared" si="411"/>
        <v>0</v>
      </c>
      <c r="EM264" s="695">
        <f t="shared" si="411"/>
        <v>0</v>
      </c>
      <c r="EN264" s="695">
        <f t="shared" ref="EN264" si="412">EN61</f>
        <v>0</v>
      </c>
      <c r="EO264" s="695">
        <f t="shared" si="411"/>
        <v>0</v>
      </c>
      <c r="EP264" s="695">
        <f t="shared" si="411"/>
        <v>0</v>
      </c>
      <c r="EQ264" s="695">
        <f t="shared" si="411"/>
        <v>0</v>
      </c>
      <c r="ER264" s="695">
        <f t="shared" ref="ER264:EX264" si="413">ER61</f>
        <v>0</v>
      </c>
      <c r="ES264" s="695">
        <f t="shared" si="413"/>
        <v>0</v>
      </c>
      <c r="ET264" s="695">
        <f t="shared" si="413"/>
        <v>0</v>
      </c>
      <c r="EU264" s="695">
        <f t="shared" si="413"/>
        <v>0</v>
      </c>
      <c r="EV264" s="695">
        <f t="shared" si="413"/>
        <v>5244.26</v>
      </c>
      <c r="EW264" s="695">
        <f t="shared" si="413"/>
        <v>0</v>
      </c>
      <c r="EX264" s="695">
        <f t="shared" si="413"/>
        <v>0</v>
      </c>
      <c r="EY264" s="695">
        <f t="shared" si="245"/>
        <v>0</v>
      </c>
      <c r="EZ264" s="510"/>
    </row>
    <row r="265" spans="1:156" x14ac:dyDescent="0.25">
      <c r="A265">
        <v>58</v>
      </c>
      <c r="B265" s="74" t="str">
        <f t="shared" si="236"/>
        <v>E03</v>
      </c>
      <c r="C265" s="175" t="str">
        <f t="shared" si="237"/>
        <v>OK</v>
      </c>
      <c r="D265" s="695">
        <f t="shared" ref="D265:AI265" si="414">D62</f>
        <v>0</v>
      </c>
      <c r="E265" s="695">
        <f t="shared" si="414"/>
        <v>0</v>
      </c>
      <c r="F265" s="695">
        <f t="shared" si="414"/>
        <v>0</v>
      </c>
      <c r="G265" s="695">
        <f t="shared" si="414"/>
        <v>0</v>
      </c>
      <c r="H265" s="695">
        <f t="shared" si="414"/>
        <v>0</v>
      </c>
      <c r="I265" s="695">
        <f t="shared" si="414"/>
        <v>0</v>
      </c>
      <c r="J265" s="695">
        <f t="shared" si="414"/>
        <v>0</v>
      </c>
      <c r="K265" s="695">
        <f t="shared" si="414"/>
        <v>0</v>
      </c>
      <c r="L265" s="695">
        <f t="shared" si="414"/>
        <v>0</v>
      </c>
      <c r="M265" s="695">
        <f t="shared" si="414"/>
        <v>0</v>
      </c>
      <c r="N265" s="695">
        <f t="shared" si="414"/>
        <v>0</v>
      </c>
      <c r="O265" s="695">
        <f t="shared" si="414"/>
        <v>0</v>
      </c>
      <c r="P265" s="695">
        <f t="shared" si="414"/>
        <v>0</v>
      </c>
      <c r="Q265" s="695">
        <f t="shared" si="414"/>
        <v>0</v>
      </c>
      <c r="R265" s="695">
        <f t="shared" si="414"/>
        <v>0</v>
      </c>
      <c r="S265" s="695">
        <f t="shared" si="414"/>
        <v>0</v>
      </c>
      <c r="T265" s="695">
        <f t="shared" si="414"/>
        <v>0</v>
      </c>
      <c r="U265" s="695">
        <f t="shared" si="414"/>
        <v>0</v>
      </c>
      <c r="V265" s="695">
        <f t="shared" si="414"/>
        <v>0</v>
      </c>
      <c r="W265" s="695">
        <f t="shared" si="414"/>
        <v>0</v>
      </c>
      <c r="X265" s="695">
        <f t="shared" si="414"/>
        <v>0</v>
      </c>
      <c r="Y265" s="695">
        <f t="shared" si="414"/>
        <v>0</v>
      </c>
      <c r="Z265" s="695">
        <f t="shared" si="414"/>
        <v>0</v>
      </c>
      <c r="AA265" s="695">
        <f t="shared" si="414"/>
        <v>0</v>
      </c>
      <c r="AB265" s="695">
        <f t="shared" si="414"/>
        <v>0</v>
      </c>
      <c r="AC265" s="695">
        <f t="shared" si="414"/>
        <v>0</v>
      </c>
      <c r="AD265" s="695">
        <f t="shared" si="414"/>
        <v>0</v>
      </c>
      <c r="AE265" s="695">
        <f t="shared" si="414"/>
        <v>0</v>
      </c>
      <c r="AF265" s="695">
        <f t="shared" si="414"/>
        <v>0</v>
      </c>
      <c r="AG265" s="695">
        <f t="shared" si="414"/>
        <v>0</v>
      </c>
      <c r="AH265" s="695">
        <f t="shared" si="414"/>
        <v>0</v>
      </c>
      <c r="AI265" s="695">
        <f t="shared" si="414"/>
        <v>0</v>
      </c>
      <c r="AJ265" s="695">
        <f t="shared" ref="AJ265:BM265" si="415">AJ62</f>
        <v>0</v>
      </c>
      <c r="AK265" s="695">
        <f t="shared" si="415"/>
        <v>0</v>
      </c>
      <c r="AL265" s="695">
        <f t="shared" si="415"/>
        <v>0</v>
      </c>
      <c r="AM265" s="695">
        <f t="shared" si="415"/>
        <v>0</v>
      </c>
      <c r="AN265" s="695">
        <f t="shared" si="415"/>
        <v>0</v>
      </c>
      <c r="AO265" s="695">
        <f t="shared" si="415"/>
        <v>0</v>
      </c>
      <c r="AP265" s="695">
        <f t="shared" si="415"/>
        <v>0</v>
      </c>
      <c r="AQ265" s="695">
        <f t="shared" si="415"/>
        <v>0</v>
      </c>
      <c r="AR265" s="695">
        <f t="shared" si="415"/>
        <v>0</v>
      </c>
      <c r="AS265" s="695">
        <f t="shared" si="415"/>
        <v>0</v>
      </c>
      <c r="AT265" s="695">
        <f t="shared" si="415"/>
        <v>0</v>
      </c>
      <c r="AU265" s="695">
        <f t="shared" si="415"/>
        <v>0</v>
      </c>
      <c r="AV265" s="695">
        <f t="shared" si="415"/>
        <v>0</v>
      </c>
      <c r="AW265" s="695">
        <f t="shared" si="415"/>
        <v>0</v>
      </c>
      <c r="AX265" s="695">
        <f t="shared" si="415"/>
        <v>0</v>
      </c>
      <c r="AY265" s="695">
        <f t="shared" si="415"/>
        <v>0</v>
      </c>
      <c r="AZ265" s="695">
        <f t="shared" si="415"/>
        <v>0</v>
      </c>
      <c r="BA265" s="695">
        <f t="shared" si="415"/>
        <v>0</v>
      </c>
      <c r="BB265" s="695">
        <f t="shared" si="415"/>
        <v>0</v>
      </c>
      <c r="BC265" s="695">
        <f t="shared" si="415"/>
        <v>0</v>
      </c>
      <c r="BD265" s="695">
        <f t="shared" si="415"/>
        <v>0</v>
      </c>
      <c r="BE265" s="695">
        <f t="shared" si="415"/>
        <v>0</v>
      </c>
      <c r="BF265" s="695">
        <f t="shared" si="415"/>
        <v>0</v>
      </c>
      <c r="BG265" s="695">
        <f t="shared" si="415"/>
        <v>0</v>
      </c>
      <c r="BH265" s="695">
        <f t="shared" si="415"/>
        <v>0</v>
      </c>
      <c r="BI265" s="695">
        <f t="shared" si="415"/>
        <v>0</v>
      </c>
      <c r="BJ265" s="695">
        <f t="shared" si="415"/>
        <v>0</v>
      </c>
      <c r="BK265" s="695">
        <f t="shared" si="415"/>
        <v>0</v>
      </c>
      <c r="BL265" s="695">
        <f t="shared" si="415"/>
        <v>0</v>
      </c>
      <c r="BM265" s="695">
        <f t="shared" si="415"/>
        <v>0</v>
      </c>
      <c r="BN265" s="695">
        <f t="shared" ref="BN265:CM265" si="416">BN62</f>
        <v>0</v>
      </c>
      <c r="BO265" s="695">
        <f t="shared" si="416"/>
        <v>0</v>
      </c>
      <c r="BP265" s="695">
        <f t="shared" si="416"/>
        <v>0</v>
      </c>
      <c r="BQ265" s="695">
        <f t="shared" si="416"/>
        <v>0</v>
      </c>
      <c r="BR265" s="695">
        <f t="shared" si="416"/>
        <v>0</v>
      </c>
      <c r="BS265" s="695">
        <f t="shared" si="416"/>
        <v>0</v>
      </c>
      <c r="BT265" s="695">
        <f t="shared" si="416"/>
        <v>0</v>
      </c>
      <c r="BU265" s="695">
        <f t="shared" si="416"/>
        <v>0</v>
      </c>
      <c r="BV265" s="695">
        <f t="shared" si="416"/>
        <v>0</v>
      </c>
      <c r="BW265" s="695">
        <f t="shared" si="416"/>
        <v>0</v>
      </c>
      <c r="BX265" s="695">
        <f t="shared" si="416"/>
        <v>0</v>
      </c>
      <c r="BY265" s="695">
        <f t="shared" si="416"/>
        <v>0</v>
      </c>
      <c r="BZ265" s="695">
        <f t="shared" si="416"/>
        <v>0</v>
      </c>
      <c r="CA265" s="695">
        <f t="shared" si="416"/>
        <v>0</v>
      </c>
      <c r="CB265" s="695">
        <f t="shared" si="416"/>
        <v>0</v>
      </c>
      <c r="CC265" s="695">
        <f t="shared" si="416"/>
        <v>0</v>
      </c>
      <c r="CD265" s="695">
        <f t="shared" si="416"/>
        <v>0</v>
      </c>
      <c r="CE265" s="695">
        <f t="shared" si="416"/>
        <v>0</v>
      </c>
      <c r="CF265" s="695">
        <f t="shared" si="416"/>
        <v>0</v>
      </c>
      <c r="CG265" s="695">
        <f t="shared" si="416"/>
        <v>0</v>
      </c>
      <c r="CH265" s="695">
        <f t="shared" si="416"/>
        <v>0</v>
      </c>
      <c r="CI265" s="695">
        <f t="shared" si="416"/>
        <v>0</v>
      </c>
      <c r="CJ265" s="695">
        <f t="shared" si="416"/>
        <v>0</v>
      </c>
      <c r="CK265" s="695">
        <f t="shared" si="416"/>
        <v>0</v>
      </c>
      <c r="CL265" s="695">
        <f t="shared" si="416"/>
        <v>0</v>
      </c>
      <c r="CM265" s="695">
        <f t="shared" si="416"/>
        <v>0</v>
      </c>
      <c r="CN265" s="695">
        <f t="shared" ref="CN265:DS265" si="417">CN62</f>
        <v>0</v>
      </c>
      <c r="CO265" s="695">
        <f t="shared" si="417"/>
        <v>0</v>
      </c>
      <c r="CP265" s="695">
        <f t="shared" si="417"/>
        <v>0</v>
      </c>
      <c r="CQ265" s="695">
        <f t="shared" si="417"/>
        <v>0</v>
      </c>
      <c r="CR265" s="695">
        <f t="shared" si="417"/>
        <v>0</v>
      </c>
      <c r="CS265" s="695">
        <f t="shared" si="417"/>
        <v>0</v>
      </c>
      <c r="CT265" s="695">
        <f t="shared" si="417"/>
        <v>0</v>
      </c>
      <c r="CU265" s="695">
        <f t="shared" si="417"/>
        <v>0</v>
      </c>
      <c r="CV265" s="695">
        <f t="shared" si="417"/>
        <v>0</v>
      </c>
      <c r="CW265" s="695">
        <f t="shared" si="417"/>
        <v>0</v>
      </c>
      <c r="CX265" s="695">
        <f t="shared" si="417"/>
        <v>0</v>
      </c>
      <c r="CY265" s="695">
        <f t="shared" si="417"/>
        <v>0</v>
      </c>
      <c r="CZ265" s="695">
        <f t="shared" si="417"/>
        <v>0</v>
      </c>
      <c r="DA265" s="695">
        <f t="shared" si="417"/>
        <v>0</v>
      </c>
      <c r="DB265" s="695">
        <f t="shared" si="417"/>
        <v>0</v>
      </c>
      <c r="DC265" s="695">
        <f t="shared" si="417"/>
        <v>0</v>
      </c>
      <c r="DD265" s="695">
        <f t="shared" si="417"/>
        <v>0</v>
      </c>
      <c r="DE265" s="695">
        <f t="shared" si="417"/>
        <v>0</v>
      </c>
      <c r="DF265" s="695">
        <f t="shared" si="417"/>
        <v>0</v>
      </c>
      <c r="DG265" s="695">
        <f t="shared" si="417"/>
        <v>0</v>
      </c>
      <c r="DH265" s="695">
        <f t="shared" si="417"/>
        <v>0</v>
      </c>
      <c r="DI265" s="695">
        <f t="shared" si="417"/>
        <v>0</v>
      </c>
      <c r="DJ265" s="695">
        <f t="shared" si="417"/>
        <v>0</v>
      </c>
      <c r="DK265" s="695">
        <f t="shared" si="417"/>
        <v>134.9</v>
      </c>
      <c r="DL265" s="695">
        <f t="shared" si="417"/>
        <v>0</v>
      </c>
      <c r="DM265" s="695">
        <f t="shared" si="417"/>
        <v>0</v>
      </c>
      <c r="DN265" s="695">
        <f t="shared" si="417"/>
        <v>0</v>
      </c>
      <c r="DO265" s="695">
        <f t="shared" si="417"/>
        <v>0</v>
      </c>
      <c r="DP265" s="695">
        <f t="shared" si="417"/>
        <v>0</v>
      </c>
      <c r="DQ265" s="695">
        <f t="shared" si="417"/>
        <v>0</v>
      </c>
      <c r="DR265" s="695">
        <f t="shared" si="417"/>
        <v>0</v>
      </c>
      <c r="DS265" s="695">
        <f t="shared" si="417"/>
        <v>0</v>
      </c>
      <c r="DT265" s="695">
        <f t="shared" ref="DT265:EQ265" si="418">DT62</f>
        <v>0</v>
      </c>
      <c r="DU265" s="695">
        <f t="shared" si="418"/>
        <v>0</v>
      </c>
      <c r="DV265" s="695">
        <f t="shared" si="418"/>
        <v>0</v>
      </c>
      <c r="DW265" s="695">
        <f t="shared" si="418"/>
        <v>0</v>
      </c>
      <c r="DX265" s="695">
        <f t="shared" si="418"/>
        <v>0</v>
      </c>
      <c r="DY265" s="695">
        <f t="shared" si="418"/>
        <v>0</v>
      </c>
      <c r="DZ265" s="695">
        <f t="shared" si="418"/>
        <v>0</v>
      </c>
      <c r="EA265" s="695">
        <f t="shared" si="418"/>
        <v>0</v>
      </c>
      <c r="EB265" s="695">
        <f t="shared" si="418"/>
        <v>0</v>
      </c>
      <c r="EC265" s="695">
        <f t="shared" si="418"/>
        <v>0</v>
      </c>
      <c r="ED265" s="695">
        <f t="shared" si="418"/>
        <v>0</v>
      </c>
      <c r="EE265" s="695">
        <f t="shared" si="418"/>
        <v>0</v>
      </c>
      <c r="EF265" s="695">
        <f t="shared" si="418"/>
        <v>0</v>
      </c>
      <c r="EG265" s="695">
        <f t="shared" si="418"/>
        <v>0</v>
      </c>
      <c r="EH265" s="695">
        <f t="shared" si="418"/>
        <v>0</v>
      </c>
      <c r="EI265" s="695">
        <f t="shared" si="418"/>
        <v>0</v>
      </c>
      <c r="EJ265" s="695">
        <f t="shared" si="418"/>
        <v>0</v>
      </c>
      <c r="EK265" s="695">
        <f t="shared" si="418"/>
        <v>0</v>
      </c>
      <c r="EL265" s="695">
        <f t="shared" si="418"/>
        <v>0</v>
      </c>
      <c r="EM265" s="695">
        <f t="shared" si="418"/>
        <v>0</v>
      </c>
      <c r="EN265" s="695">
        <f t="shared" ref="EN265" si="419">EN62</f>
        <v>0</v>
      </c>
      <c r="EO265" s="695">
        <f t="shared" si="418"/>
        <v>0</v>
      </c>
      <c r="EP265" s="695">
        <f t="shared" si="418"/>
        <v>0</v>
      </c>
      <c r="EQ265" s="695">
        <f t="shared" si="418"/>
        <v>0</v>
      </c>
      <c r="ER265" s="695">
        <f t="shared" ref="ER265:EX265" si="420">ER62</f>
        <v>0</v>
      </c>
      <c r="ES265" s="695">
        <f t="shared" si="420"/>
        <v>0</v>
      </c>
      <c r="ET265" s="695">
        <f t="shared" si="420"/>
        <v>0</v>
      </c>
      <c r="EU265" s="695">
        <f t="shared" si="420"/>
        <v>0</v>
      </c>
      <c r="EV265" s="695">
        <f t="shared" si="420"/>
        <v>0</v>
      </c>
      <c r="EW265" s="695">
        <f t="shared" si="420"/>
        <v>0</v>
      </c>
      <c r="EX265" s="695">
        <f t="shared" si="420"/>
        <v>0</v>
      </c>
      <c r="EY265" s="695">
        <f t="shared" si="245"/>
        <v>0</v>
      </c>
      <c r="EZ265" s="510"/>
    </row>
    <row r="266" spans="1:156" x14ac:dyDescent="0.25">
      <c r="A266">
        <v>59</v>
      </c>
      <c r="B266" s="74" t="str">
        <f t="shared" si="236"/>
        <v>E03</v>
      </c>
      <c r="C266" s="175" t="str">
        <f t="shared" si="237"/>
        <v>OK</v>
      </c>
      <c r="D266" s="695">
        <f t="shared" ref="D266:AI266" si="421">D63</f>
        <v>0</v>
      </c>
      <c r="E266" s="695">
        <f t="shared" si="421"/>
        <v>0</v>
      </c>
      <c r="F266" s="695">
        <f t="shared" si="421"/>
        <v>217.58</v>
      </c>
      <c r="G266" s="695">
        <f t="shared" si="421"/>
        <v>144.85</v>
      </c>
      <c r="H266" s="695">
        <f t="shared" si="421"/>
        <v>0</v>
      </c>
      <c r="I266" s="695">
        <f t="shared" si="421"/>
        <v>1235.3800000000001</v>
      </c>
      <c r="J266" s="695">
        <f t="shared" si="421"/>
        <v>2496.4699999999998</v>
      </c>
      <c r="K266" s="695">
        <f t="shared" si="421"/>
        <v>1914.87</v>
      </c>
      <c r="L266" s="695">
        <f t="shared" si="421"/>
        <v>6075.74</v>
      </c>
      <c r="M266" s="695">
        <f t="shared" si="421"/>
        <v>3676.6</v>
      </c>
      <c r="N266" s="695">
        <f t="shared" si="421"/>
        <v>542.83000000000004</v>
      </c>
      <c r="O266" s="695">
        <f t="shared" si="421"/>
        <v>898.48</v>
      </c>
      <c r="P266" s="695">
        <f t="shared" si="421"/>
        <v>0</v>
      </c>
      <c r="Q266" s="695">
        <f t="shared" si="421"/>
        <v>196.45</v>
      </c>
      <c r="R266" s="695">
        <f t="shared" si="421"/>
        <v>6228.24</v>
      </c>
      <c r="S266" s="695">
        <f t="shared" si="421"/>
        <v>4538.47</v>
      </c>
      <c r="T266" s="695">
        <f t="shared" si="421"/>
        <v>1071.05</v>
      </c>
      <c r="U266" s="695">
        <f t="shared" si="421"/>
        <v>5349.43</v>
      </c>
      <c r="V266" s="695">
        <f t="shared" si="421"/>
        <v>1211.95</v>
      </c>
      <c r="W266" s="695">
        <f t="shared" si="421"/>
        <v>1250.55</v>
      </c>
      <c r="X266" s="695">
        <f t="shared" si="421"/>
        <v>8.16</v>
      </c>
      <c r="Y266" s="695">
        <f t="shared" si="421"/>
        <v>947.59</v>
      </c>
      <c r="Z266" s="695">
        <f t="shared" si="421"/>
        <v>187.23</v>
      </c>
      <c r="AA266" s="695">
        <f t="shared" si="421"/>
        <v>1128.1199999999999</v>
      </c>
      <c r="AB266" s="695">
        <f t="shared" si="421"/>
        <v>794.15</v>
      </c>
      <c r="AC266" s="695">
        <f t="shared" si="421"/>
        <v>8562.74</v>
      </c>
      <c r="AD266" s="695">
        <f t="shared" si="421"/>
        <v>572.03</v>
      </c>
      <c r="AE266" s="695">
        <f t="shared" si="421"/>
        <v>17872.05</v>
      </c>
      <c r="AF266" s="695">
        <f t="shared" si="421"/>
        <v>20374.150000000001</v>
      </c>
      <c r="AG266" s="695">
        <f t="shared" si="421"/>
        <v>3808.06</v>
      </c>
      <c r="AH266" s="695">
        <f t="shared" si="421"/>
        <v>5234.96</v>
      </c>
      <c r="AI266" s="695">
        <f t="shared" si="421"/>
        <v>20443.95</v>
      </c>
      <c r="AJ266" s="695">
        <f t="shared" ref="AJ266:BM266" si="422">AJ63</f>
        <v>1783.66</v>
      </c>
      <c r="AK266" s="695">
        <f t="shared" si="422"/>
        <v>0</v>
      </c>
      <c r="AL266" s="695">
        <f t="shared" si="422"/>
        <v>3614.27</v>
      </c>
      <c r="AM266" s="695">
        <f t="shared" si="422"/>
        <v>3474.38</v>
      </c>
      <c r="AN266" s="695">
        <f t="shared" si="422"/>
        <v>1481.72</v>
      </c>
      <c r="AO266" s="695">
        <f t="shared" si="422"/>
        <v>127.05</v>
      </c>
      <c r="AP266" s="695">
        <f t="shared" si="422"/>
        <v>0</v>
      </c>
      <c r="AQ266" s="695">
        <f t="shared" si="422"/>
        <v>821.88</v>
      </c>
      <c r="AR266" s="695">
        <f t="shared" si="422"/>
        <v>1359.91</v>
      </c>
      <c r="AS266" s="695">
        <f t="shared" si="422"/>
        <v>12938.36</v>
      </c>
      <c r="AT266" s="695">
        <f t="shared" si="422"/>
        <v>384.95</v>
      </c>
      <c r="AU266" s="695">
        <f t="shared" si="422"/>
        <v>8033.68</v>
      </c>
      <c r="AV266" s="695">
        <f t="shared" si="422"/>
        <v>5123.7</v>
      </c>
      <c r="AW266" s="695">
        <f t="shared" si="422"/>
        <v>1597.41</v>
      </c>
      <c r="AX266" s="695">
        <f t="shared" si="422"/>
        <v>2343.5</v>
      </c>
      <c r="AY266" s="695">
        <f t="shared" si="422"/>
        <v>2144.0100000000002</v>
      </c>
      <c r="AZ266" s="695">
        <f t="shared" si="422"/>
        <v>675.33</v>
      </c>
      <c r="BA266" s="695">
        <f t="shared" si="422"/>
        <v>1851.81</v>
      </c>
      <c r="BB266" s="695">
        <f t="shared" si="422"/>
        <v>2186.15</v>
      </c>
      <c r="BC266" s="695">
        <f t="shared" si="422"/>
        <v>1937.86</v>
      </c>
      <c r="BD266" s="695">
        <f t="shared" si="422"/>
        <v>0</v>
      </c>
      <c r="BE266" s="695">
        <f t="shared" si="422"/>
        <v>0</v>
      </c>
      <c r="BF266" s="695">
        <f t="shared" si="422"/>
        <v>693.24</v>
      </c>
      <c r="BG266" s="695">
        <f t="shared" si="422"/>
        <v>4715.49</v>
      </c>
      <c r="BH266" s="695">
        <f t="shared" si="422"/>
        <v>568.12</v>
      </c>
      <c r="BI266" s="695">
        <f t="shared" si="422"/>
        <v>5207.6499999999996</v>
      </c>
      <c r="BJ266" s="695">
        <f t="shared" si="422"/>
        <v>19888.79</v>
      </c>
      <c r="BK266" s="695">
        <f t="shared" si="422"/>
        <v>387.53</v>
      </c>
      <c r="BL266" s="695">
        <f t="shared" si="422"/>
        <v>1558.79</v>
      </c>
      <c r="BM266" s="695">
        <f t="shared" si="422"/>
        <v>34.340000000000003</v>
      </c>
      <c r="BN266" s="695">
        <f t="shared" ref="BN266:CM266" si="423">BN63</f>
        <v>521.82000000000005</v>
      </c>
      <c r="BO266" s="695">
        <f t="shared" si="423"/>
        <v>4499.6400000000003</v>
      </c>
      <c r="BP266" s="695">
        <f t="shared" si="423"/>
        <v>5646.38</v>
      </c>
      <c r="BQ266" s="695">
        <f t="shared" si="423"/>
        <v>1458.66</v>
      </c>
      <c r="BR266" s="695">
        <f t="shared" si="423"/>
        <v>7297.89</v>
      </c>
      <c r="BS266" s="695">
        <f t="shared" si="423"/>
        <v>174.96</v>
      </c>
      <c r="BT266" s="695">
        <f t="shared" si="423"/>
        <v>17.809999999999999</v>
      </c>
      <c r="BU266" s="695">
        <f t="shared" si="423"/>
        <v>0</v>
      </c>
      <c r="BV266" s="695">
        <f t="shared" si="423"/>
        <v>934.26</v>
      </c>
      <c r="BW266" s="695">
        <f t="shared" si="423"/>
        <v>2687.05</v>
      </c>
      <c r="BX266" s="695">
        <f t="shared" si="423"/>
        <v>8873.2999999999993</v>
      </c>
      <c r="BY266" s="695">
        <f t="shared" si="423"/>
        <v>12.46</v>
      </c>
      <c r="BZ266" s="695">
        <f t="shared" si="423"/>
        <v>303.89999999999998</v>
      </c>
      <c r="CA266" s="695">
        <f t="shared" si="423"/>
        <v>10751.8</v>
      </c>
      <c r="CB266" s="695">
        <f t="shared" si="423"/>
        <v>169.39</v>
      </c>
      <c r="CC266" s="695">
        <f t="shared" si="423"/>
        <v>0</v>
      </c>
      <c r="CD266" s="695">
        <f t="shared" si="423"/>
        <v>4139.79</v>
      </c>
      <c r="CE266" s="695">
        <f t="shared" si="423"/>
        <v>2544.9699999999998</v>
      </c>
      <c r="CF266" s="695">
        <f t="shared" si="423"/>
        <v>1025.45</v>
      </c>
      <c r="CG266" s="695">
        <f t="shared" si="423"/>
        <v>5237.8599999999997</v>
      </c>
      <c r="CH266" s="695">
        <f t="shared" si="423"/>
        <v>803.38</v>
      </c>
      <c r="CI266" s="695">
        <f t="shared" si="423"/>
        <v>4939.18</v>
      </c>
      <c r="CJ266" s="695">
        <f t="shared" si="423"/>
        <v>168.66</v>
      </c>
      <c r="CK266" s="695">
        <f t="shared" si="423"/>
        <v>1692.63</v>
      </c>
      <c r="CL266" s="695">
        <f t="shared" si="423"/>
        <v>31.18</v>
      </c>
      <c r="CM266" s="695">
        <f t="shared" si="423"/>
        <v>278.37</v>
      </c>
      <c r="CN266" s="695">
        <f t="shared" ref="CN266:DS266" si="424">CN63</f>
        <v>1428.47</v>
      </c>
      <c r="CO266" s="695">
        <f t="shared" si="424"/>
        <v>266.35000000000002</v>
      </c>
      <c r="CP266" s="695">
        <f t="shared" si="424"/>
        <v>1753.64</v>
      </c>
      <c r="CQ266" s="695">
        <f t="shared" si="424"/>
        <v>6399.16</v>
      </c>
      <c r="CR266" s="695">
        <f t="shared" si="424"/>
        <v>642.66</v>
      </c>
      <c r="CS266" s="695">
        <f t="shared" si="424"/>
        <v>6338.8</v>
      </c>
      <c r="CT266" s="695">
        <f t="shared" si="424"/>
        <v>2273.62</v>
      </c>
      <c r="CU266" s="695">
        <f t="shared" si="424"/>
        <v>791.2</v>
      </c>
      <c r="CV266" s="695">
        <f t="shared" si="424"/>
        <v>1107.3800000000001</v>
      </c>
      <c r="CW266" s="695">
        <f t="shared" si="424"/>
        <v>844.83</v>
      </c>
      <c r="CX266" s="695">
        <f t="shared" si="424"/>
        <v>1092.46</v>
      </c>
      <c r="CY266" s="695">
        <f t="shared" si="424"/>
        <v>0</v>
      </c>
      <c r="CZ266" s="695">
        <f t="shared" si="424"/>
        <v>19989.97</v>
      </c>
      <c r="DA266" s="695">
        <f t="shared" si="424"/>
        <v>2496.6999999999998</v>
      </c>
      <c r="DB266" s="695">
        <f t="shared" si="424"/>
        <v>329.45</v>
      </c>
      <c r="DC266" s="695">
        <f t="shared" si="424"/>
        <v>449.84</v>
      </c>
      <c r="DD266" s="695">
        <f t="shared" si="424"/>
        <v>1938.17</v>
      </c>
      <c r="DE266" s="695">
        <f t="shared" si="424"/>
        <v>0</v>
      </c>
      <c r="DF266" s="695">
        <f t="shared" si="424"/>
        <v>2204.23</v>
      </c>
      <c r="DG266" s="695">
        <f t="shared" si="424"/>
        <v>4595.5600000000004</v>
      </c>
      <c r="DH266" s="695">
        <f t="shared" si="424"/>
        <v>0</v>
      </c>
      <c r="DI266" s="695">
        <f t="shared" si="424"/>
        <v>9956.31</v>
      </c>
      <c r="DJ266" s="695">
        <f t="shared" si="424"/>
        <v>62.52</v>
      </c>
      <c r="DK266" s="695">
        <f t="shared" si="424"/>
        <v>4180.6899999999996</v>
      </c>
      <c r="DL266" s="695">
        <f t="shared" si="424"/>
        <v>566.1</v>
      </c>
      <c r="DM266" s="695">
        <f t="shared" si="424"/>
        <v>1237.3599999999999</v>
      </c>
      <c r="DN266" s="695">
        <f t="shared" si="424"/>
        <v>0</v>
      </c>
      <c r="DO266" s="695">
        <f t="shared" si="424"/>
        <v>287.89</v>
      </c>
      <c r="DP266" s="695">
        <f t="shared" si="424"/>
        <v>222.53</v>
      </c>
      <c r="DQ266" s="695">
        <f t="shared" si="424"/>
        <v>1919.42</v>
      </c>
      <c r="DR266" s="695">
        <f t="shared" si="424"/>
        <v>0</v>
      </c>
      <c r="DS266" s="695">
        <f t="shared" si="424"/>
        <v>2809.68</v>
      </c>
      <c r="DT266" s="695">
        <f t="shared" ref="DT266:EQ266" si="425">DT63</f>
        <v>0</v>
      </c>
      <c r="DU266" s="695">
        <f t="shared" si="425"/>
        <v>1475.99</v>
      </c>
      <c r="DV266" s="695">
        <f t="shared" si="425"/>
        <v>12114.24</v>
      </c>
      <c r="DW266" s="695">
        <f t="shared" si="425"/>
        <v>7068.81</v>
      </c>
      <c r="DX266" s="695">
        <f t="shared" si="425"/>
        <v>0</v>
      </c>
      <c r="DY266" s="695">
        <f t="shared" si="425"/>
        <v>0</v>
      </c>
      <c r="DZ266" s="695">
        <f t="shared" si="425"/>
        <v>0</v>
      </c>
      <c r="EA266" s="695">
        <f t="shared" si="425"/>
        <v>6440.52</v>
      </c>
      <c r="EB266" s="695">
        <f t="shared" si="425"/>
        <v>0</v>
      </c>
      <c r="EC266" s="695">
        <f t="shared" si="425"/>
        <v>0</v>
      </c>
      <c r="ED266" s="695">
        <f t="shared" si="425"/>
        <v>0</v>
      </c>
      <c r="EE266" s="695">
        <f t="shared" si="425"/>
        <v>24504.78</v>
      </c>
      <c r="EF266" s="695">
        <f t="shared" si="425"/>
        <v>638.6</v>
      </c>
      <c r="EG266" s="695">
        <f t="shared" si="425"/>
        <v>1326.66</v>
      </c>
      <c r="EH266" s="695">
        <f t="shared" si="425"/>
        <v>289.10000000000002</v>
      </c>
      <c r="EI266" s="695">
        <f t="shared" si="425"/>
        <v>71.56</v>
      </c>
      <c r="EJ266" s="695">
        <f t="shared" si="425"/>
        <v>0</v>
      </c>
      <c r="EK266" s="695">
        <f t="shared" si="425"/>
        <v>0</v>
      </c>
      <c r="EL266" s="695">
        <f t="shared" si="425"/>
        <v>3868.08</v>
      </c>
      <c r="EM266" s="695">
        <f t="shared" si="425"/>
        <v>101.01</v>
      </c>
      <c r="EN266" s="695">
        <f t="shared" ref="EN266" si="426">EN63</f>
        <v>0</v>
      </c>
      <c r="EO266" s="695">
        <f t="shared" si="425"/>
        <v>0</v>
      </c>
      <c r="EP266" s="695">
        <f t="shared" si="425"/>
        <v>1192.3800000000001</v>
      </c>
      <c r="EQ266" s="695">
        <f t="shared" si="425"/>
        <v>0</v>
      </c>
      <c r="ER266" s="695">
        <f t="shared" ref="ER266:EX266" si="427">ER63</f>
        <v>0</v>
      </c>
      <c r="ES266" s="695">
        <f t="shared" si="427"/>
        <v>0</v>
      </c>
      <c r="ET266" s="695">
        <f t="shared" si="427"/>
        <v>565.34</v>
      </c>
      <c r="EU266" s="695">
        <f t="shared" si="427"/>
        <v>0</v>
      </c>
      <c r="EV266" s="695">
        <f t="shared" si="427"/>
        <v>5488.98</v>
      </c>
      <c r="EW266" s="695">
        <f t="shared" si="427"/>
        <v>-3929.2</v>
      </c>
      <c r="EX266" s="695">
        <f t="shared" si="427"/>
        <v>72.489999999999995</v>
      </c>
      <c r="EY266" s="695">
        <f t="shared" si="245"/>
        <v>0</v>
      </c>
      <c r="EZ266" s="510"/>
    </row>
    <row r="267" spans="1:156" x14ac:dyDescent="0.25">
      <c r="A267">
        <v>60</v>
      </c>
      <c r="B267" s="74" t="str">
        <f t="shared" si="236"/>
        <v>E03</v>
      </c>
      <c r="C267" s="175" t="str">
        <f t="shared" si="237"/>
        <v>OK</v>
      </c>
      <c r="D267" s="695">
        <f t="shared" ref="D267:AI267" si="428">D64</f>
        <v>0</v>
      </c>
      <c r="E267" s="695">
        <f t="shared" si="428"/>
        <v>0</v>
      </c>
      <c r="F267" s="695">
        <f t="shared" si="428"/>
        <v>16313</v>
      </c>
      <c r="G267" s="695">
        <f t="shared" si="428"/>
        <v>10840.41</v>
      </c>
      <c r="H267" s="695">
        <f t="shared" si="428"/>
        <v>0</v>
      </c>
      <c r="I267" s="695">
        <f t="shared" si="428"/>
        <v>19765.86</v>
      </c>
      <c r="J267" s="695">
        <f t="shared" si="428"/>
        <v>18191.95</v>
      </c>
      <c r="K267" s="695">
        <f t="shared" si="428"/>
        <v>10413.77</v>
      </c>
      <c r="L267" s="695">
        <f t="shared" si="428"/>
        <v>11319.31</v>
      </c>
      <c r="M267" s="695">
        <f t="shared" si="428"/>
        <v>11406.34</v>
      </c>
      <c r="N267" s="695">
        <f t="shared" si="428"/>
        <v>8254.24</v>
      </c>
      <c r="O267" s="695">
        <f t="shared" si="428"/>
        <v>28369.27</v>
      </c>
      <c r="P267" s="695">
        <f t="shared" si="428"/>
        <v>22059.24</v>
      </c>
      <c r="Q267" s="695">
        <f t="shared" si="428"/>
        <v>11356.13</v>
      </c>
      <c r="R267" s="695">
        <f t="shared" si="428"/>
        <v>13646.57</v>
      </c>
      <c r="S267" s="695">
        <f t="shared" si="428"/>
        <v>19557.580000000002</v>
      </c>
      <c r="T267" s="695">
        <f t="shared" si="428"/>
        <v>10154.629999999999</v>
      </c>
      <c r="U267" s="695">
        <f t="shared" si="428"/>
        <v>13341.4</v>
      </c>
      <c r="V267" s="695">
        <f t="shared" si="428"/>
        <v>25368.880000000001</v>
      </c>
      <c r="W267" s="695">
        <f t="shared" si="428"/>
        <v>9064.58</v>
      </c>
      <c r="X267" s="695">
        <f t="shared" si="428"/>
        <v>7393.02</v>
      </c>
      <c r="Y267" s="695">
        <f t="shared" si="428"/>
        <v>11068.48</v>
      </c>
      <c r="Z267" s="695">
        <f t="shared" si="428"/>
        <v>0</v>
      </c>
      <c r="AA267" s="695">
        <f t="shared" si="428"/>
        <v>12976.97</v>
      </c>
      <c r="AB267" s="695">
        <f t="shared" si="428"/>
        <v>16766.95</v>
      </c>
      <c r="AC267" s="695">
        <f t="shared" si="428"/>
        <v>21978.080000000002</v>
      </c>
      <c r="AD267" s="695">
        <f t="shared" si="428"/>
        <v>26878.04</v>
      </c>
      <c r="AE267" s="695">
        <f t="shared" si="428"/>
        <v>18652.89</v>
      </c>
      <c r="AF267" s="695">
        <f t="shared" si="428"/>
        <v>11703.23</v>
      </c>
      <c r="AG267" s="695">
        <f t="shared" si="428"/>
        <v>3178.86</v>
      </c>
      <c r="AH267" s="695">
        <f t="shared" si="428"/>
        <v>41219.79</v>
      </c>
      <c r="AI267" s="695">
        <f t="shared" si="428"/>
        <v>27382.47</v>
      </c>
      <c r="AJ267" s="695">
        <f t="shared" ref="AJ267:BM267" si="429">AJ64</f>
        <v>12253.32</v>
      </c>
      <c r="AK267" s="695">
        <f t="shared" si="429"/>
        <v>17503.52</v>
      </c>
      <c r="AL267" s="695">
        <f t="shared" si="429"/>
        <v>21901.360000000001</v>
      </c>
      <c r="AM267" s="695">
        <f t="shared" si="429"/>
        <v>31983.95</v>
      </c>
      <c r="AN267" s="695">
        <f t="shared" si="429"/>
        <v>32051.34</v>
      </c>
      <c r="AO267" s="695">
        <f t="shared" si="429"/>
        <v>14904.87</v>
      </c>
      <c r="AP267" s="695">
        <f t="shared" si="429"/>
        <v>13349.02</v>
      </c>
      <c r="AQ267" s="695">
        <f t="shared" si="429"/>
        <v>33034.26</v>
      </c>
      <c r="AR267" s="695">
        <f t="shared" si="429"/>
        <v>18321.150000000001</v>
      </c>
      <c r="AS267" s="695">
        <f t="shared" si="429"/>
        <v>32670.45</v>
      </c>
      <c r="AT267" s="695">
        <f t="shared" si="429"/>
        <v>37148.85</v>
      </c>
      <c r="AU267" s="695">
        <f t="shared" si="429"/>
        <v>17896.68</v>
      </c>
      <c r="AV267" s="695">
        <f t="shared" si="429"/>
        <v>26027.24</v>
      </c>
      <c r="AW267" s="695">
        <f t="shared" si="429"/>
        <v>12499.52</v>
      </c>
      <c r="AX267" s="695">
        <f t="shared" si="429"/>
        <v>19336.34</v>
      </c>
      <c r="AY267" s="695">
        <f t="shared" si="429"/>
        <v>45153.73</v>
      </c>
      <c r="AZ267" s="695">
        <f t="shared" si="429"/>
        <v>36695.629999999997</v>
      </c>
      <c r="BA267" s="695">
        <f t="shared" si="429"/>
        <v>25301.15</v>
      </c>
      <c r="BB267" s="695">
        <f t="shared" si="429"/>
        <v>31885.67</v>
      </c>
      <c r="BC267" s="695">
        <f t="shared" si="429"/>
        <v>22219.98</v>
      </c>
      <c r="BD267" s="695">
        <f t="shared" si="429"/>
        <v>16787.23</v>
      </c>
      <c r="BE267" s="695">
        <f t="shared" si="429"/>
        <v>24867.38</v>
      </c>
      <c r="BF267" s="695">
        <f t="shared" si="429"/>
        <v>42885.4</v>
      </c>
      <c r="BG267" s="695">
        <f t="shared" si="429"/>
        <v>20633.900000000001</v>
      </c>
      <c r="BH267" s="695">
        <f t="shared" si="429"/>
        <v>19194.46</v>
      </c>
      <c r="BI267" s="695">
        <f t="shared" si="429"/>
        <v>22774.73</v>
      </c>
      <c r="BJ267" s="695">
        <f t="shared" si="429"/>
        <v>23470.400000000001</v>
      </c>
      <c r="BK267" s="695">
        <f t="shared" si="429"/>
        <v>21298.01</v>
      </c>
      <c r="BL267" s="695">
        <f t="shared" si="429"/>
        <v>35776.58</v>
      </c>
      <c r="BM267" s="695">
        <f t="shared" si="429"/>
        <v>39621.82</v>
      </c>
      <c r="BN267" s="695">
        <f t="shared" ref="BN267:CM267" si="430">BN64</f>
        <v>12684.71</v>
      </c>
      <c r="BO267" s="695">
        <f t="shared" si="430"/>
        <v>35010.94</v>
      </c>
      <c r="BP267" s="695">
        <f t="shared" si="430"/>
        <v>10931.57</v>
      </c>
      <c r="BQ267" s="695">
        <f t="shared" si="430"/>
        <v>26484.43</v>
      </c>
      <c r="BR267" s="695">
        <f t="shared" si="430"/>
        <v>22924</v>
      </c>
      <c r="BS267" s="695">
        <f t="shared" si="430"/>
        <v>14557.52</v>
      </c>
      <c r="BT267" s="695">
        <f t="shared" si="430"/>
        <v>39335.07</v>
      </c>
      <c r="BU267" s="695">
        <f t="shared" si="430"/>
        <v>52917.52</v>
      </c>
      <c r="BV267" s="695">
        <f t="shared" si="430"/>
        <v>25868.46</v>
      </c>
      <c r="BW267" s="695">
        <f t="shared" si="430"/>
        <v>21654.3</v>
      </c>
      <c r="BX267" s="695">
        <f t="shared" si="430"/>
        <v>24098.07</v>
      </c>
      <c r="BY267" s="695">
        <f t="shared" si="430"/>
        <v>22220.36</v>
      </c>
      <c r="BZ267" s="695">
        <f t="shared" si="430"/>
        <v>16328.71</v>
      </c>
      <c r="CA267" s="695">
        <f t="shared" si="430"/>
        <v>16777.02</v>
      </c>
      <c r="CB267" s="695">
        <f t="shared" si="430"/>
        <v>10151.879999999999</v>
      </c>
      <c r="CC267" s="695">
        <f t="shared" si="430"/>
        <v>4773.72</v>
      </c>
      <c r="CD267" s="695">
        <f t="shared" si="430"/>
        <v>21508.66</v>
      </c>
      <c r="CE267" s="695">
        <f t="shared" si="430"/>
        <v>34594.25</v>
      </c>
      <c r="CF267" s="695">
        <f t="shared" si="430"/>
        <v>17813.830000000002</v>
      </c>
      <c r="CG267" s="695">
        <f t="shared" si="430"/>
        <v>8976.73</v>
      </c>
      <c r="CH267" s="695">
        <f t="shared" si="430"/>
        <v>58771.02</v>
      </c>
      <c r="CI267" s="695">
        <f t="shared" si="430"/>
        <v>56348.49</v>
      </c>
      <c r="CJ267" s="695">
        <f t="shared" si="430"/>
        <v>14583.89</v>
      </c>
      <c r="CK267" s="695">
        <f t="shared" si="430"/>
        <v>22024.47</v>
      </c>
      <c r="CL267" s="695">
        <f t="shared" si="430"/>
        <v>5878.8</v>
      </c>
      <c r="CM267" s="695">
        <f t="shared" si="430"/>
        <v>12871.64</v>
      </c>
      <c r="CN267" s="695">
        <f t="shared" ref="CN267:DS267" si="431">CN64</f>
        <v>22174.14</v>
      </c>
      <c r="CO267" s="695">
        <f t="shared" si="431"/>
        <v>17894.63</v>
      </c>
      <c r="CP267" s="695">
        <f t="shared" si="431"/>
        <v>9444.83</v>
      </c>
      <c r="CQ267" s="695">
        <f t="shared" si="431"/>
        <v>10837.01</v>
      </c>
      <c r="CR267" s="695">
        <f t="shared" si="431"/>
        <v>6220.98</v>
      </c>
      <c r="CS267" s="695">
        <f t="shared" si="431"/>
        <v>31861.59</v>
      </c>
      <c r="CT267" s="695">
        <f t="shared" si="431"/>
        <v>12307.32</v>
      </c>
      <c r="CU267" s="695">
        <f t="shared" si="431"/>
        <v>28605.98</v>
      </c>
      <c r="CV267" s="695">
        <f t="shared" si="431"/>
        <v>20784.5</v>
      </c>
      <c r="CW267" s="695">
        <f t="shared" si="431"/>
        <v>9345.02</v>
      </c>
      <c r="CX267" s="695">
        <f t="shared" si="431"/>
        <v>10819.33</v>
      </c>
      <c r="CY267" s="695">
        <f t="shared" si="431"/>
        <v>0</v>
      </c>
      <c r="CZ267" s="695">
        <f t="shared" si="431"/>
        <v>33175.85</v>
      </c>
      <c r="DA267" s="695">
        <f t="shared" si="431"/>
        <v>31796.3</v>
      </c>
      <c r="DB267" s="695">
        <f t="shared" si="431"/>
        <v>3738.83</v>
      </c>
      <c r="DC267" s="695">
        <f t="shared" si="431"/>
        <v>17565.55</v>
      </c>
      <c r="DD267" s="695">
        <f t="shared" si="431"/>
        <v>17437.13</v>
      </c>
      <c r="DE267" s="695">
        <f t="shared" si="431"/>
        <v>8592.42</v>
      </c>
      <c r="DF267" s="695">
        <f t="shared" si="431"/>
        <v>10044.64</v>
      </c>
      <c r="DG267" s="695">
        <f t="shared" si="431"/>
        <v>19421.46</v>
      </c>
      <c r="DH267" s="695">
        <f t="shared" si="431"/>
        <v>17363.509999999998</v>
      </c>
      <c r="DI267" s="695">
        <f t="shared" si="431"/>
        <v>28599.15</v>
      </c>
      <c r="DJ267" s="695">
        <f t="shared" si="431"/>
        <v>19487.2</v>
      </c>
      <c r="DK267" s="695">
        <f t="shared" si="431"/>
        <v>16097.09</v>
      </c>
      <c r="DL267" s="695">
        <f t="shared" si="431"/>
        <v>10958.06</v>
      </c>
      <c r="DM267" s="695">
        <f t="shared" si="431"/>
        <v>11452.86</v>
      </c>
      <c r="DN267" s="695">
        <f t="shared" si="431"/>
        <v>0</v>
      </c>
      <c r="DO267" s="695">
        <f t="shared" si="431"/>
        <v>12951.82</v>
      </c>
      <c r="DP267" s="695">
        <f t="shared" si="431"/>
        <v>42863.44</v>
      </c>
      <c r="DQ267" s="695">
        <f t="shared" si="431"/>
        <v>43344.06</v>
      </c>
      <c r="DR267" s="695">
        <f t="shared" si="431"/>
        <v>0</v>
      </c>
      <c r="DS267" s="695">
        <f t="shared" si="431"/>
        <v>40023</v>
      </c>
      <c r="DT267" s="695">
        <f t="shared" ref="DT267:EQ267" si="432">DT64</f>
        <v>0</v>
      </c>
      <c r="DU267" s="695">
        <f t="shared" si="432"/>
        <v>41430.86</v>
      </c>
      <c r="DV267" s="695">
        <f t="shared" si="432"/>
        <v>30835.16</v>
      </c>
      <c r="DW267" s="695">
        <f t="shared" si="432"/>
        <v>37382.76</v>
      </c>
      <c r="DX267" s="695">
        <f t="shared" si="432"/>
        <v>6441.42</v>
      </c>
      <c r="DY267" s="695">
        <f t="shared" si="432"/>
        <v>19493.02</v>
      </c>
      <c r="DZ267" s="695">
        <f t="shared" si="432"/>
        <v>0</v>
      </c>
      <c r="EA267" s="695">
        <f t="shared" si="432"/>
        <v>35893.4</v>
      </c>
      <c r="EB267" s="695">
        <f t="shared" si="432"/>
        <v>0</v>
      </c>
      <c r="EC267" s="695">
        <f t="shared" si="432"/>
        <v>0</v>
      </c>
      <c r="ED267" s="695">
        <f t="shared" si="432"/>
        <v>0</v>
      </c>
      <c r="EE267" s="695">
        <f t="shared" si="432"/>
        <v>133570.31</v>
      </c>
      <c r="EF267" s="695">
        <f t="shared" si="432"/>
        <v>13125.1</v>
      </c>
      <c r="EG267" s="695">
        <f t="shared" si="432"/>
        <v>25424.45</v>
      </c>
      <c r="EH267" s="695">
        <f t="shared" si="432"/>
        <v>17478.84</v>
      </c>
      <c r="EI267" s="695">
        <f t="shared" si="432"/>
        <v>20716.53</v>
      </c>
      <c r="EJ267" s="695">
        <f t="shared" si="432"/>
        <v>0</v>
      </c>
      <c r="EK267" s="695">
        <f t="shared" si="432"/>
        <v>0</v>
      </c>
      <c r="EL267" s="695">
        <f t="shared" si="432"/>
        <v>77103.5</v>
      </c>
      <c r="EM267" s="695">
        <f t="shared" si="432"/>
        <v>44216.59</v>
      </c>
      <c r="EN267" s="695">
        <f t="shared" ref="EN267" si="433">EN64</f>
        <v>0</v>
      </c>
      <c r="EO267" s="695">
        <f t="shared" si="432"/>
        <v>0</v>
      </c>
      <c r="EP267" s="695">
        <f t="shared" si="432"/>
        <v>42523.55</v>
      </c>
      <c r="EQ267" s="695">
        <f t="shared" si="432"/>
        <v>0</v>
      </c>
      <c r="ER267" s="695">
        <f t="shared" ref="ER267:EX267" si="434">ER64</f>
        <v>0</v>
      </c>
      <c r="ES267" s="695">
        <f t="shared" si="434"/>
        <v>0</v>
      </c>
      <c r="ET267" s="695">
        <f t="shared" si="434"/>
        <v>88449.98</v>
      </c>
      <c r="EU267" s="695">
        <f t="shared" si="434"/>
        <v>66982.100000000006</v>
      </c>
      <c r="EV267" s="695">
        <f t="shared" si="434"/>
        <v>61604.61</v>
      </c>
      <c r="EW267" s="695">
        <f t="shared" si="434"/>
        <v>71853.36</v>
      </c>
      <c r="EX267" s="695">
        <f t="shared" si="434"/>
        <v>48429.53</v>
      </c>
      <c r="EY267" s="695">
        <f t="shared" si="245"/>
        <v>0</v>
      </c>
      <c r="EZ267" s="510"/>
    </row>
    <row r="268" spans="1:156" x14ac:dyDescent="0.25">
      <c r="A268">
        <v>61</v>
      </c>
      <c r="B268" s="74" t="str">
        <f t="shared" si="236"/>
        <v>E03</v>
      </c>
      <c r="C268" s="175" t="str">
        <f t="shared" si="237"/>
        <v>OK</v>
      </c>
      <c r="D268" s="695">
        <f t="shared" ref="D268:AI268" si="435">D65</f>
        <v>0</v>
      </c>
      <c r="E268" s="695">
        <f t="shared" si="435"/>
        <v>156.44</v>
      </c>
      <c r="F268" s="695">
        <f t="shared" si="435"/>
        <v>34589.81</v>
      </c>
      <c r="G268" s="695">
        <f t="shared" si="435"/>
        <v>21052.18</v>
      </c>
      <c r="H268" s="695">
        <f t="shared" si="435"/>
        <v>0</v>
      </c>
      <c r="I268" s="695">
        <f t="shared" si="435"/>
        <v>46477.82</v>
      </c>
      <c r="J268" s="695">
        <f t="shared" si="435"/>
        <v>40043.620000000003</v>
      </c>
      <c r="K268" s="695">
        <f t="shared" si="435"/>
        <v>27905.040000000001</v>
      </c>
      <c r="L268" s="695">
        <f t="shared" si="435"/>
        <v>27908.41</v>
      </c>
      <c r="M268" s="695">
        <f t="shared" si="435"/>
        <v>32691.56</v>
      </c>
      <c r="N268" s="695">
        <f t="shared" si="435"/>
        <v>19764.759999999998</v>
      </c>
      <c r="O268" s="695">
        <f t="shared" si="435"/>
        <v>68691.16</v>
      </c>
      <c r="P268" s="695">
        <f t="shared" si="435"/>
        <v>46946.18</v>
      </c>
      <c r="Q268" s="695">
        <f t="shared" si="435"/>
        <v>25796.560000000001</v>
      </c>
      <c r="R268" s="695">
        <f t="shared" si="435"/>
        <v>27938.37</v>
      </c>
      <c r="S268" s="695">
        <f t="shared" si="435"/>
        <v>46927.75</v>
      </c>
      <c r="T268" s="695">
        <f t="shared" si="435"/>
        <v>23895.9</v>
      </c>
      <c r="U268" s="695">
        <f t="shared" si="435"/>
        <v>39839.69</v>
      </c>
      <c r="V268" s="695">
        <f t="shared" si="435"/>
        <v>49781.97</v>
      </c>
      <c r="W268" s="695">
        <f t="shared" si="435"/>
        <v>22653.39</v>
      </c>
      <c r="X268" s="695">
        <f t="shared" si="435"/>
        <v>16423.45</v>
      </c>
      <c r="Y268" s="695">
        <f t="shared" si="435"/>
        <v>28712.639999999999</v>
      </c>
      <c r="Z268" s="695">
        <f t="shared" si="435"/>
        <v>31.64</v>
      </c>
      <c r="AA268" s="695">
        <f t="shared" si="435"/>
        <v>30596.89</v>
      </c>
      <c r="AB268" s="695">
        <f t="shared" si="435"/>
        <v>34749.75</v>
      </c>
      <c r="AC268" s="695">
        <f t="shared" si="435"/>
        <v>38958.79</v>
      </c>
      <c r="AD268" s="695">
        <f t="shared" si="435"/>
        <v>55508.639999999999</v>
      </c>
      <c r="AE268" s="695">
        <f t="shared" si="435"/>
        <v>33833.629999999997</v>
      </c>
      <c r="AF268" s="695">
        <f t="shared" si="435"/>
        <v>40911.54</v>
      </c>
      <c r="AG268" s="695">
        <f t="shared" si="435"/>
        <v>2179.4899999999998</v>
      </c>
      <c r="AH268" s="695">
        <f t="shared" si="435"/>
        <v>94168.13</v>
      </c>
      <c r="AI268" s="695">
        <f t="shared" si="435"/>
        <v>62649.13</v>
      </c>
      <c r="AJ268" s="695">
        <f t="shared" ref="AJ268:BM268" si="436">AJ65</f>
        <v>28226.7</v>
      </c>
      <c r="AK268" s="695">
        <f t="shared" si="436"/>
        <v>37094.97</v>
      </c>
      <c r="AL268" s="695">
        <f t="shared" si="436"/>
        <v>52764.25</v>
      </c>
      <c r="AM268" s="695">
        <f t="shared" si="436"/>
        <v>73081.02</v>
      </c>
      <c r="AN268" s="695">
        <f t="shared" si="436"/>
        <v>68782.36</v>
      </c>
      <c r="AO268" s="695">
        <f t="shared" si="436"/>
        <v>33747.65</v>
      </c>
      <c r="AP268" s="695">
        <f t="shared" si="436"/>
        <v>20513.599999999999</v>
      </c>
      <c r="AQ268" s="695">
        <f t="shared" si="436"/>
        <v>89043.520000000004</v>
      </c>
      <c r="AR268" s="695">
        <f t="shared" si="436"/>
        <v>45526.14</v>
      </c>
      <c r="AS268" s="695">
        <f t="shared" si="436"/>
        <v>73888.09</v>
      </c>
      <c r="AT268" s="695">
        <f t="shared" si="436"/>
        <v>76968.7</v>
      </c>
      <c r="AU268" s="695">
        <f t="shared" si="436"/>
        <v>39920.18</v>
      </c>
      <c r="AV268" s="695">
        <f t="shared" si="436"/>
        <v>54470.11</v>
      </c>
      <c r="AW268" s="695">
        <f t="shared" si="436"/>
        <v>31390.15</v>
      </c>
      <c r="AX268" s="695">
        <f t="shared" si="436"/>
        <v>40247.89</v>
      </c>
      <c r="AY268" s="695">
        <f t="shared" si="436"/>
        <v>88551.34</v>
      </c>
      <c r="AZ268" s="695">
        <f t="shared" si="436"/>
        <v>80063.69</v>
      </c>
      <c r="BA268" s="695">
        <f t="shared" si="436"/>
        <v>65770.12</v>
      </c>
      <c r="BB268" s="695">
        <f t="shared" si="436"/>
        <v>61055.28</v>
      </c>
      <c r="BC268" s="695">
        <f t="shared" si="436"/>
        <v>44246.8</v>
      </c>
      <c r="BD268" s="695">
        <f t="shared" si="436"/>
        <v>39250.559999999998</v>
      </c>
      <c r="BE268" s="695">
        <f t="shared" si="436"/>
        <v>42814.59</v>
      </c>
      <c r="BF268" s="695">
        <f t="shared" si="436"/>
        <v>95031.12</v>
      </c>
      <c r="BG268" s="695">
        <f t="shared" si="436"/>
        <v>49340.85</v>
      </c>
      <c r="BH268" s="695">
        <f t="shared" si="436"/>
        <v>39380.26</v>
      </c>
      <c r="BI268" s="695">
        <f t="shared" si="436"/>
        <v>52728.31</v>
      </c>
      <c r="BJ268" s="695">
        <f t="shared" si="436"/>
        <v>59777.54</v>
      </c>
      <c r="BK268" s="695">
        <f t="shared" si="436"/>
        <v>45425.32</v>
      </c>
      <c r="BL268" s="695">
        <f t="shared" si="436"/>
        <v>53230.33</v>
      </c>
      <c r="BM268" s="695">
        <f t="shared" si="436"/>
        <v>81301.7</v>
      </c>
      <c r="BN268" s="695">
        <f t="shared" ref="BN268:CM268" si="437">BN65</f>
        <v>33666.230000000003</v>
      </c>
      <c r="BO268" s="695">
        <f t="shared" si="437"/>
        <v>80864.42</v>
      </c>
      <c r="BP268" s="695">
        <f t="shared" si="437"/>
        <v>19448.77</v>
      </c>
      <c r="BQ268" s="695">
        <f t="shared" si="437"/>
        <v>58418.400000000001</v>
      </c>
      <c r="BR268" s="695">
        <f t="shared" si="437"/>
        <v>46741.91</v>
      </c>
      <c r="BS268" s="695">
        <f t="shared" si="437"/>
        <v>34437.82</v>
      </c>
      <c r="BT268" s="695">
        <f t="shared" si="437"/>
        <v>87266.17</v>
      </c>
      <c r="BU268" s="695">
        <f t="shared" si="437"/>
        <v>103533.13</v>
      </c>
      <c r="BV268" s="695">
        <f t="shared" si="437"/>
        <v>56052.24</v>
      </c>
      <c r="BW268" s="695">
        <f t="shared" si="437"/>
        <v>46998.29</v>
      </c>
      <c r="BX268" s="695">
        <f t="shared" si="437"/>
        <v>69167.210000000006</v>
      </c>
      <c r="BY268" s="695">
        <f t="shared" si="437"/>
        <v>53291.83</v>
      </c>
      <c r="BZ268" s="695">
        <f t="shared" si="437"/>
        <v>44855.4</v>
      </c>
      <c r="CA268" s="695">
        <f t="shared" si="437"/>
        <v>38208.53</v>
      </c>
      <c r="CB268" s="695">
        <f t="shared" si="437"/>
        <v>23578.95</v>
      </c>
      <c r="CC268" s="695">
        <f t="shared" si="437"/>
        <v>12760.78</v>
      </c>
      <c r="CD268" s="695">
        <f t="shared" si="437"/>
        <v>49881.71</v>
      </c>
      <c r="CE268" s="695">
        <f t="shared" si="437"/>
        <v>70298.37</v>
      </c>
      <c r="CF268" s="695">
        <f t="shared" si="437"/>
        <v>37731.61</v>
      </c>
      <c r="CG268" s="695">
        <f t="shared" si="437"/>
        <v>24783.9</v>
      </c>
      <c r="CH268" s="695">
        <f t="shared" si="437"/>
        <v>139566.39000000001</v>
      </c>
      <c r="CI268" s="695">
        <f t="shared" si="437"/>
        <v>127923.95</v>
      </c>
      <c r="CJ268" s="695">
        <f t="shared" si="437"/>
        <v>32613.18</v>
      </c>
      <c r="CK268" s="695">
        <f t="shared" si="437"/>
        <v>54324.99</v>
      </c>
      <c r="CL268" s="695">
        <f t="shared" si="437"/>
        <v>13671.19</v>
      </c>
      <c r="CM268" s="695">
        <f t="shared" si="437"/>
        <v>28027.39</v>
      </c>
      <c r="CN268" s="695">
        <f t="shared" ref="CN268:DS268" si="438">CN65</f>
        <v>46479.19</v>
      </c>
      <c r="CO268" s="695">
        <f t="shared" si="438"/>
        <v>39727.81</v>
      </c>
      <c r="CP268" s="695">
        <f t="shared" si="438"/>
        <v>26344.03</v>
      </c>
      <c r="CQ268" s="695">
        <f t="shared" si="438"/>
        <v>25121.53</v>
      </c>
      <c r="CR268" s="695">
        <f t="shared" si="438"/>
        <v>12975.7</v>
      </c>
      <c r="CS268" s="695">
        <f t="shared" si="438"/>
        <v>73096.740000000005</v>
      </c>
      <c r="CT268" s="695">
        <f t="shared" si="438"/>
        <v>25597.98</v>
      </c>
      <c r="CU268" s="695">
        <f t="shared" si="438"/>
        <v>57818.05</v>
      </c>
      <c r="CV268" s="695">
        <f t="shared" si="438"/>
        <v>52156.27</v>
      </c>
      <c r="CW268" s="695">
        <f t="shared" si="438"/>
        <v>13709.06</v>
      </c>
      <c r="CX268" s="695">
        <f t="shared" si="438"/>
        <v>27426.13</v>
      </c>
      <c r="CY268" s="695">
        <f t="shared" si="438"/>
        <v>0</v>
      </c>
      <c r="CZ268" s="695">
        <f t="shared" si="438"/>
        <v>65566.149999999994</v>
      </c>
      <c r="DA268" s="695">
        <f t="shared" si="438"/>
        <v>75224.91</v>
      </c>
      <c r="DB268" s="695">
        <f t="shared" si="438"/>
        <v>15510.34</v>
      </c>
      <c r="DC268" s="695">
        <f t="shared" si="438"/>
        <v>44296.34</v>
      </c>
      <c r="DD268" s="695">
        <f t="shared" si="438"/>
        <v>40471.599999999999</v>
      </c>
      <c r="DE268" s="695">
        <f t="shared" si="438"/>
        <v>20045.48</v>
      </c>
      <c r="DF268" s="695">
        <f t="shared" si="438"/>
        <v>21053.19</v>
      </c>
      <c r="DG268" s="695">
        <f t="shared" si="438"/>
        <v>40256.9</v>
      </c>
      <c r="DH268" s="695">
        <f t="shared" si="438"/>
        <v>37824.6</v>
      </c>
      <c r="DI268" s="695">
        <f t="shared" si="438"/>
        <v>53802.06</v>
      </c>
      <c r="DJ268" s="695">
        <f t="shared" si="438"/>
        <v>43146.71</v>
      </c>
      <c r="DK268" s="695">
        <f t="shared" si="438"/>
        <v>34726.29</v>
      </c>
      <c r="DL268" s="695">
        <f t="shared" si="438"/>
        <v>21673.93</v>
      </c>
      <c r="DM268" s="695">
        <f t="shared" si="438"/>
        <v>20093.39</v>
      </c>
      <c r="DN268" s="695">
        <f t="shared" si="438"/>
        <v>0</v>
      </c>
      <c r="DO268" s="695">
        <f t="shared" si="438"/>
        <v>27384.83</v>
      </c>
      <c r="DP268" s="695">
        <f t="shared" si="438"/>
        <v>79509.19</v>
      </c>
      <c r="DQ268" s="695">
        <f t="shared" si="438"/>
        <v>82116.83</v>
      </c>
      <c r="DR268" s="695">
        <f t="shared" si="438"/>
        <v>0</v>
      </c>
      <c r="DS268" s="695">
        <f t="shared" si="438"/>
        <v>72181.56</v>
      </c>
      <c r="DT268" s="695">
        <f t="shared" ref="DT268:EQ268" si="439">DT65</f>
        <v>0</v>
      </c>
      <c r="DU268" s="695">
        <f t="shared" si="439"/>
        <v>75561.72</v>
      </c>
      <c r="DV268" s="695">
        <f t="shared" si="439"/>
        <v>61089.25</v>
      </c>
      <c r="DW268" s="695">
        <f t="shared" si="439"/>
        <v>79217.679999999993</v>
      </c>
      <c r="DX268" s="695">
        <f t="shared" si="439"/>
        <v>34555.72</v>
      </c>
      <c r="DY268" s="695">
        <f t="shared" si="439"/>
        <v>44756.84</v>
      </c>
      <c r="DZ268" s="695">
        <f t="shared" si="439"/>
        <v>0</v>
      </c>
      <c r="EA268" s="695">
        <f t="shared" si="439"/>
        <v>64240.09</v>
      </c>
      <c r="EB268" s="695">
        <f t="shared" si="439"/>
        <v>0</v>
      </c>
      <c r="EC268" s="695">
        <f t="shared" si="439"/>
        <v>0</v>
      </c>
      <c r="ED268" s="695">
        <f t="shared" si="439"/>
        <v>0</v>
      </c>
      <c r="EE268" s="695">
        <f t="shared" si="439"/>
        <v>283147.13</v>
      </c>
      <c r="EF268" s="695">
        <f t="shared" si="439"/>
        <v>25649.4</v>
      </c>
      <c r="EG268" s="695">
        <f t="shared" si="439"/>
        <v>44898.62</v>
      </c>
      <c r="EH268" s="695">
        <f t="shared" si="439"/>
        <v>34139.53</v>
      </c>
      <c r="EI268" s="695">
        <f t="shared" si="439"/>
        <v>38612.550000000003</v>
      </c>
      <c r="EJ268" s="695">
        <f t="shared" si="439"/>
        <v>0</v>
      </c>
      <c r="EK268" s="695">
        <f t="shared" si="439"/>
        <v>0</v>
      </c>
      <c r="EL268" s="695">
        <f t="shared" si="439"/>
        <v>182894.92</v>
      </c>
      <c r="EM268" s="695">
        <f t="shared" si="439"/>
        <v>81736.89</v>
      </c>
      <c r="EN268" s="695">
        <f t="shared" ref="EN268" si="440">EN65</f>
        <v>0</v>
      </c>
      <c r="EO268" s="695">
        <f t="shared" si="439"/>
        <v>0</v>
      </c>
      <c r="EP268" s="695">
        <f t="shared" si="439"/>
        <v>100032.69</v>
      </c>
      <c r="EQ268" s="695">
        <f t="shared" si="439"/>
        <v>0</v>
      </c>
      <c r="ER268" s="695">
        <f t="shared" ref="ER268:EX268" si="441">ER65</f>
        <v>0</v>
      </c>
      <c r="ES268" s="695">
        <f t="shared" si="441"/>
        <v>0</v>
      </c>
      <c r="ET268" s="695">
        <f t="shared" si="441"/>
        <v>201976.51</v>
      </c>
      <c r="EU268" s="695">
        <f t="shared" si="441"/>
        <v>147124.43</v>
      </c>
      <c r="EV268" s="695">
        <f t="shared" si="441"/>
        <v>130647.65</v>
      </c>
      <c r="EW268" s="695">
        <f t="shared" si="441"/>
        <v>178024.34</v>
      </c>
      <c r="EX268" s="695">
        <f t="shared" si="441"/>
        <v>92197.759999999995</v>
      </c>
      <c r="EY268" s="695">
        <f t="shared" si="245"/>
        <v>0</v>
      </c>
      <c r="EZ268" s="510"/>
    </row>
    <row r="269" spans="1:156" x14ac:dyDescent="0.25">
      <c r="A269">
        <v>62</v>
      </c>
      <c r="B269" s="74" t="str">
        <f t="shared" si="236"/>
        <v>E08</v>
      </c>
      <c r="C269" s="175" t="str">
        <f t="shared" si="237"/>
        <v>OK</v>
      </c>
      <c r="D269" s="695">
        <f t="shared" ref="D269:AI269" si="442">D66</f>
        <v>1696.02</v>
      </c>
      <c r="E269" s="695">
        <f t="shared" si="442"/>
        <v>1767.85</v>
      </c>
      <c r="F269" s="695">
        <f t="shared" si="442"/>
        <v>2592.29</v>
      </c>
      <c r="G269" s="695">
        <f t="shared" si="442"/>
        <v>3797.26</v>
      </c>
      <c r="H269" s="695">
        <f t="shared" si="442"/>
        <v>3384.34</v>
      </c>
      <c r="I269" s="695">
        <f t="shared" si="442"/>
        <v>5095.67</v>
      </c>
      <c r="J269" s="695">
        <f t="shared" si="442"/>
        <v>6645.14</v>
      </c>
      <c r="K269" s="695">
        <f t="shared" si="442"/>
        <v>3949.51</v>
      </c>
      <c r="L269" s="695">
        <f t="shared" si="442"/>
        <v>4128.96</v>
      </c>
      <c r="M269" s="695">
        <f t="shared" si="442"/>
        <v>5510.98</v>
      </c>
      <c r="N269" s="695">
        <f t="shared" si="442"/>
        <v>0</v>
      </c>
      <c r="O269" s="695">
        <f t="shared" si="442"/>
        <v>0</v>
      </c>
      <c r="P269" s="695">
        <f t="shared" si="442"/>
        <v>0</v>
      </c>
      <c r="Q269" s="695">
        <f t="shared" si="442"/>
        <v>5522.09</v>
      </c>
      <c r="R269" s="695">
        <f t="shared" si="442"/>
        <v>5557.43</v>
      </c>
      <c r="S269" s="695">
        <f t="shared" si="442"/>
        <v>5396.61</v>
      </c>
      <c r="T269" s="695">
        <f t="shared" si="442"/>
        <v>3483.23</v>
      </c>
      <c r="U269" s="695">
        <f t="shared" si="442"/>
        <v>7220.36</v>
      </c>
      <c r="V269" s="695">
        <f t="shared" si="442"/>
        <v>5496.55</v>
      </c>
      <c r="W269" s="695">
        <f t="shared" si="442"/>
        <v>5306.95</v>
      </c>
      <c r="X269" s="695">
        <f t="shared" si="442"/>
        <v>0</v>
      </c>
      <c r="Y269" s="695">
        <f t="shared" si="442"/>
        <v>0</v>
      </c>
      <c r="Z269" s="695">
        <f t="shared" si="442"/>
        <v>0</v>
      </c>
      <c r="AA269" s="695">
        <f t="shared" si="442"/>
        <v>0</v>
      </c>
      <c r="AB269" s="695">
        <f t="shared" si="442"/>
        <v>0</v>
      </c>
      <c r="AC269" s="695">
        <f t="shared" si="442"/>
        <v>0</v>
      </c>
      <c r="AD269" s="695">
        <f t="shared" si="442"/>
        <v>0</v>
      </c>
      <c r="AE269" s="695">
        <f t="shared" si="442"/>
        <v>0</v>
      </c>
      <c r="AF269" s="695">
        <f t="shared" si="442"/>
        <v>0</v>
      </c>
      <c r="AG269" s="695">
        <f t="shared" si="442"/>
        <v>0</v>
      </c>
      <c r="AH269" s="695">
        <f t="shared" si="442"/>
        <v>7862.08</v>
      </c>
      <c r="AI269" s="695">
        <f t="shared" si="442"/>
        <v>11930.02</v>
      </c>
      <c r="AJ269" s="695">
        <f t="shared" ref="AJ269:BM269" si="443">AJ66</f>
        <v>4472.72</v>
      </c>
      <c r="AK269" s="695">
        <f t="shared" si="443"/>
        <v>5233.18</v>
      </c>
      <c r="AL269" s="695">
        <f t="shared" si="443"/>
        <v>5519.83</v>
      </c>
      <c r="AM269" s="695">
        <f t="shared" si="443"/>
        <v>7544.8</v>
      </c>
      <c r="AN269" s="695">
        <f t="shared" si="443"/>
        <v>7089.42</v>
      </c>
      <c r="AO269" s="695">
        <f t="shared" si="443"/>
        <v>3420.5</v>
      </c>
      <c r="AP269" s="695">
        <f t="shared" si="443"/>
        <v>3055.13</v>
      </c>
      <c r="AQ269" s="695">
        <f t="shared" si="443"/>
        <v>12231.88</v>
      </c>
      <c r="AR269" s="695">
        <f t="shared" si="443"/>
        <v>0</v>
      </c>
      <c r="AS269" s="695">
        <f t="shared" si="443"/>
        <v>8759.15</v>
      </c>
      <c r="AT269" s="695">
        <f t="shared" si="443"/>
        <v>8206.2800000000007</v>
      </c>
      <c r="AU269" s="695">
        <f t="shared" si="443"/>
        <v>7877.77</v>
      </c>
      <c r="AV269" s="695">
        <f t="shared" si="443"/>
        <v>6388.16</v>
      </c>
      <c r="AW269" s="695">
        <f t="shared" si="443"/>
        <v>5011.25</v>
      </c>
      <c r="AX269" s="695">
        <f t="shared" si="443"/>
        <v>6296.56</v>
      </c>
      <c r="AY269" s="695">
        <f t="shared" si="443"/>
        <v>10398.19</v>
      </c>
      <c r="AZ269" s="695">
        <f t="shared" si="443"/>
        <v>10296.200000000001</v>
      </c>
      <c r="BA269" s="695">
        <f t="shared" si="443"/>
        <v>6776.25</v>
      </c>
      <c r="BB269" s="695">
        <f t="shared" si="443"/>
        <v>8095.58</v>
      </c>
      <c r="BC269" s="695">
        <f t="shared" si="443"/>
        <v>6868.47</v>
      </c>
      <c r="BD269" s="695">
        <f t="shared" si="443"/>
        <v>0</v>
      </c>
      <c r="BE269" s="695">
        <f t="shared" si="443"/>
        <v>5988.7</v>
      </c>
      <c r="BF269" s="695">
        <f t="shared" si="443"/>
        <v>11040.34</v>
      </c>
      <c r="BG269" s="695">
        <f t="shared" si="443"/>
        <v>6741.13</v>
      </c>
      <c r="BH269" s="695">
        <f t="shared" si="443"/>
        <v>4059.59</v>
      </c>
      <c r="BI269" s="695">
        <f t="shared" si="443"/>
        <v>7441.97</v>
      </c>
      <c r="BJ269" s="695">
        <f t="shared" si="443"/>
        <v>6322.54</v>
      </c>
      <c r="BK269" s="695">
        <f t="shared" si="443"/>
        <v>5726.34</v>
      </c>
      <c r="BL269" s="695">
        <f t="shared" si="443"/>
        <v>8107.32</v>
      </c>
      <c r="BM269" s="695">
        <f t="shared" si="443"/>
        <v>7073.22</v>
      </c>
      <c r="BN269" s="695">
        <f t="shared" ref="BN269:CM269" si="444">BN66</f>
        <v>3917.26</v>
      </c>
      <c r="BO269" s="695">
        <f t="shared" si="444"/>
        <v>10067.969999999999</v>
      </c>
      <c r="BP269" s="695">
        <f t="shared" si="444"/>
        <v>0</v>
      </c>
      <c r="BQ269" s="695">
        <f t="shared" si="444"/>
        <v>7486.43</v>
      </c>
      <c r="BR269" s="695">
        <f t="shared" si="444"/>
        <v>6915.26</v>
      </c>
      <c r="BS269" s="695">
        <f t="shared" si="444"/>
        <v>5655.17</v>
      </c>
      <c r="BT269" s="695">
        <f t="shared" si="444"/>
        <v>8777.15</v>
      </c>
      <c r="BU269" s="695">
        <f t="shared" si="444"/>
        <v>8165.58</v>
      </c>
      <c r="BV269" s="695">
        <f t="shared" si="444"/>
        <v>6915.91</v>
      </c>
      <c r="BW269" s="695">
        <f t="shared" si="444"/>
        <v>5730.25</v>
      </c>
      <c r="BX269" s="695">
        <f t="shared" si="444"/>
        <v>9844.32</v>
      </c>
      <c r="BY269" s="695">
        <f t="shared" si="444"/>
        <v>5516.09</v>
      </c>
      <c r="BZ269" s="695">
        <f t="shared" si="444"/>
        <v>0</v>
      </c>
      <c r="CA269" s="695">
        <f t="shared" si="444"/>
        <v>0</v>
      </c>
      <c r="CB269" s="695">
        <f t="shared" si="444"/>
        <v>0</v>
      </c>
      <c r="CC269" s="695">
        <f t="shared" si="444"/>
        <v>0</v>
      </c>
      <c r="CD269" s="695">
        <f t="shared" si="444"/>
        <v>8387.68</v>
      </c>
      <c r="CE269" s="695">
        <f t="shared" si="444"/>
        <v>8924.43</v>
      </c>
      <c r="CF269" s="695">
        <f t="shared" si="444"/>
        <v>4933.1099999999997</v>
      </c>
      <c r="CG269" s="695">
        <f t="shared" si="444"/>
        <v>3321.55</v>
      </c>
      <c r="CH269" s="695">
        <f t="shared" si="444"/>
        <v>0</v>
      </c>
      <c r="CI269" s="695">
        <f t="shared" si="444"/>
        <v>0</v>
      </c>
      <c r="CJ269" s="695">
        <f t="shared" si="444"/>
        <v>0</v>
      </c>
      <c r="CK269" s="695">
        <f t="shared" si="444"/>
        <v>0</v>
      </c>
      <c r="CL269" s="695">
        <f t="shared" si="444"/>
        <v>0</v>
      </c>
      <c r="CM269" s="695">
        <f t="shared" si="444"/>
        <v>0</v>
      </c>
      <c r="CN269" s="695">
        <f t="shared" ref="CN269:DS269" si="445">CN66</f>
        <v>0</v>
      </c>
      <c r="CO269" s="695">
        <f t="shared" si="445"/>
        <v>0</v>
      </c>
      <c r="CP269" s="695">
        <f t="shared" si="445"/>
        <v>0</v>
      </c>
      <c r="CQ269" s="695">
        <f t="shared" si="445"/>
        <v>0</v>
      </c>
      <c r="CR269" s="695">
        <f t="shared" si="445"/>
        <v>0</v>
      </c>
      <c r="CS269" s="695">
        <f t="shared" si="445"/>
        <v>0</v>
      </c>
      <c r="CT269" s="695">
        <f t="shared" si="445"/>
        <v>0</v>
      </c>
      <c r="CU269" s="695">
        <f t="shared" si="445"/>
        <v>0</v>
      </c>
      <c r="CV269" s="695">
        <f t="shared" si="445"/>
        <v>0</v>
      </c>
      <c r="CW269" s="695">
        <f t="shared" si="445"/>
        <v>0</v>
      </c>
      <c r="CX269" s="695">
        <f t="shared" si="445"/>
        <v>0</v>
      </c>
      <c r="CY269" s="695">
        <f t="shared" si="445"/>
        <v>0</v>
      </c>
      <c r="CZ269" s="695">
        <f t="shared" si="445"/>
        <v>0</v>
      </c>
      <c r="DA269" s="695">
        <f t="shared" si="445"/>
        <v>0</v>
      </c>
      <c r="DB269" s="695">
        <f t="shared" si="445"/>
        <v>0</v>
      </c>
      <c r="DC269" s="695">
        <f t="shared" si="445"/>
        <v>0</v>
      </c>
      <c r="DD269" s="695">
        <f t="shared" si="445"/>
        <v>0</v>
      </c>
      <c r="DE269" s="695">
        <f t="shared" si="445"/>
        <v>0</v>
      </c>
      <c r="DF269" s="695">
        <f t="shared" si="445"/>
        <v>0</v>
      </c>
      <c r="DG269" s="695">
        <f t="shared" si="445"/>
        <v>0</v>
      </c>
      <c r="DH269" s="695">
        <f t="shared" si="445"/>
        <v>0</v>
      </c>
      <c r="DI269" s="695">
        <f t="shared" si="445"/>
        <v>0</v>
      </c>
      <c r="DJ269" s="695">
        <f t="shared" si="445"/>
        <v>0</v>
      </c>
      <c r="DK269" s="695">
        <f t="shared" si="445"/>
        <v>0</v>
      </c>
      <c r="DL269" s="695">
        <f t="shared" si="445"/>
        <v>0</v>
      </c>
      <c r="DM269" s="695">
        <f t="shared" si="445"/>
        <v>0</v>
      </c>
      <c r="DN269" s="695">
        <f t="shared" si="445"/>
        <v>0</v>
      </c>
      <c r="DO269" s="695">
        <f t="shared" si="445"/>
        <v>28469.49</v>
      </c>
      <c r="DP269" s="695">
        <f t="shared" si="445"/>
        <v>23839.56</v>
      </c>
      <c r="DQ269" s="695">
        <f t="shared" si="445"/>
        <v>21172.39</v>
      </c>
      <c r="DR269" s="695">
        <f t="shared" si="445"/>
        <v>0</v>
      </c>
      <c r="DS269" s="695">
        <f t="shared" si="445"/>
        <v>5184</v>
      </c>
      <c r="DT269" s="695">
        <f t="shared" ref="DT269:EJ269" si="446">DT66</f>
        <v>7827</v>
      </c>
      <c r="DU269" s="695">
        <f t="shared" si="446"/>
        <v>9219</v>
      </c>
      <c r="DV269" s="695">
        <f t="shared" si="446"/>
        <v>10292</v>
      </c>
      <c r="DW269" s="695">
        <f t="shared" si="446"/>
        <v>13790</v>
      </c>
      <c r="DX269" s="695">
        <f t="shared" si="446"/>
        <v>4964</v>
      </c>
      <c r="DY269" s="695">
        <f t="shared" si="446"/>
        <v>7577</v>
      </c>
      <c r="DZ269" s="695">
        <f t="shared" si="446"/>
        <v>0</v>
      </c>
      <c r="EA269" s="695">
        <f t="shared" si="446"/>
        <v>7438</v>
      </c>
      <c r="EB269" s="695">
        <f t="shared" si="446"/>
        <v>0</v>
      </c>
      <c r="EC269" s="695">
        <f t="shared" si="446"/>
        <v>0</v>
      </c>
      <c r="ED269" s="695">
        <f t="shared" si="446"/>
        <v>0</v>
      </c>
      <c r="EE269" s="695">
        <f t="shared" si="446"/>
        <v>17505.75</v>
      </c>
      <c r="EF269" s="695">
        <f t="shared" si="446"/>
        <v>4089.95</v>
      </c>
      <c r="EG269" s="695">
        <f t="shared" si="446"/>
        <v>3648.66</v>
      </c>
      <c r="EH269" s="695">
        <f t="shared" si="446"/>
        <v>4010.34</v>
      </c>
      <c r="EI269" s="695">
        <f t="shared" si="446"/>
        <v>4671.6899999999996</v>
      </c>
      <c r="EJ269" s="695">
        <f t="shared" si="446"/>
        <v>0</v>
      </c>
      <c r="EK269" s="695">
        <f t="shared" ref="EK269:EQ278" si="447">EK66</f>
        <v>0</v>
      </c>
      <c r="EL269" s="695">
        <f t="shared" si="447"/>
        <v>14621.26</v>
      </c>
      <c r="EM269" s="695">
        <f t="shared" si="447"/>
        <v>8262.0400000000009</v>
      </c>
      <c r="EN269" s="695">
        <f t="shared" ref="EN269" si="448">EN66</f>
        <v>0</v>
      </c>
      <c r="EO269" s="695">
        <f t="shared" si="447"/>
        <v>0</v>
      </c>
      <c r="EP269" s="695">
        <f t="shared" si="447"/>
        <v>9970.2000000000007</v>
      </c>
      <c r="EQ269" s="695">
        <f t="shared" si="447"/>
        <v>0</v>
      </c>
      <c r="ER269" s="695">
        <f t="shared" ref="ER269:EX269" si="449">ER66</f>
        <v>0</v>
      </c>
      <c r="ES269" s="695">
        <f t="shared" si="449"/>
        <v>0</v>
      </c>
      <c r="ET269" s="695">
        <f t="shared" si="449"/>
        <v>11811.34</v>
      </c>
      <c r="EU269" s="695">
        <f t="shared" si="449"/>
        <v>10759.61</v>
      </c>
      <c r="EV269" s="695">
        <f t="shared" si="449"/>
        <v>11121.8</v>
      </c>
      <c r="EW269" s="695">
        <f t="shared" si="449"/>
        <v>11149.91</v>
      </c>
      <c r="EX269" s="695">
        <f t="shared" si="449"/>
        <v>10247.540000000001</v>
      </c>
      <c r="EY269" s="695">
        <f t="shared" si="245"/>
        <v>0</v>
      </c>
      <c r="EZ269" s="510"/>
    </row>
    <row r="270" spans="1:156" x14ac:dyDescent="0.25">
      <c r="A270">
        <v>63</v>
      </c>
      <c r="B270" s="74" t="str">
        <f t="shared" si="236"/>
        <v>E08</v>
      </c>
      <c r="C270" s="175" t="str">
        <f t="shared" si="237"/>
        <v>OK</v>
      </c>
      <c r="D270" s="695">
        <f t="shared" ref="D270:AI270" si="450">D67</f>
        <v>0</v>
      </c>
      <c r="E270" s="695">
        <f t="shared" si="450"/>
        <v>0</v>
      </c>
      <c r="F270" s="695">
        <f t="shared" si="450"/>
        <v>0</v>
      </c>
      <c r="G270" s="695">
        <f t="shared" si="450"/>
        <v>0</v>
      </c>
      <c r="H270" s="695">
        <f t="shared" si="450"/>
        <v>0</v>
      </c>
      <c r="I270" s="695">
        <f t="shared" si="450"/>
        <v>0</v>
      </c>
      <c r="J270" s="695">
        <f t="shared" si="450"/>
        <v>0</v>
      </c>
      <c r="K270" s="695">
        <f t="shared" si="450"/>
        <v>0</v>
      </c>
      <c r="L270" s="695">
        <f t="shared" si="450"/>
        <v>0</v>
      </c>
      <c r="M270" s="695">
        <f t="shared" si="450"/>
        <v>0</v>
      </c>
      <c r="N270" s="695">
        <f t="shared" si="450"/>
        <v>0</v>
      </c>
      <c r="O270" s="695">
        <f t="shared" si="450"/>
        <v>0</v>
      </c>
      <c r="P270" s="695">
        <f t="shared" si="450"/>
        <v>0</v>
      </c>
      <c r="Q270" s="695">
        <f t="shared" si="450"/>
        <v>0</v>
      </c>
      <c r="R270" s="695">
        <f t="shared" si="450"/>
        <v>0</v>
      </c>
      <c r="S270" s="695">
        <f t="shared" si="450"/>
        <v>0</v>
      </c>
      <c r="T270" s="695">
        <f t="shared" si="450"/>
        <v>0</v>
      </c>
      <c r="U270" s="695">
        <f t="shared" si="450"/>
        <v>0</v>
      </c>
      <c r="V270" s="695">
        <f t="shared" si="450"/>
        <v>0</v>
      </c>
      <c r="W270" s="695">
        <f t="shared" si="450"/>
        <v>0</v>
      </c>
      <c r="X270" s="695">
        <f t="shared" si="450"/>
        <v>0</v>
      </c>
      <c r="Y270" s="695">
        <f t="shared" si="450"/>
        <v>0</v>
      </c>
      <c r="Z270" s="695">
        <f t="shared" si="450"/>
        <v>0</v>
      </c>
      <c r="AA270" s="695">
        <f t="shared" si="450"/>
        <v>0</v>
      </c>
      <c r="AB270" s="695">
        <f t="shared" si="450"/>
        <v>0</v>
      </c>
      <c r="AC270" s="695">
        <f t="shared" si="450"/>
        <v>0</v>
      </c>
      <c r="AD270" s="695">
        <f t="shared" si="450"/>
        <v>0</v>
      </c>
      <c r="AE270" s="695">
        <f t="shared" si="450"/>
        <v>0</v>
      </c>
      <c r="AF270" s="695">
        <f t="shared" si="450"/>
        <v>0</v>
      </c>
      <c r="AG270" s="695">
        <f t="shared" si="450"/>
        <v>0</v>
      </c>
      <c r="AH270" s="695">
        <f t="shared" si="450"/>
        <v>0</v>
      </c>
      <c r="AI270" s="695">
        <f t="shared" si="450"/>
        <v>0</v>
      </c>
      <c r="AJ270" s="695">
        <f t="shared" ref="AJ270:BM270" si="451">AJ67</f>
        <v>0</v>
      </c>
      <c r="AK270" s="695">
        <f t="shared" si="451"/>
        <v>0</v>
      </c>
      <c r="AL270" s="695">
        <f t="shared" si="451"/>
        <v>0</v>
      </c>
      <c r="AM270" s="695">
        <f t="shared" si="451"/>
        <v>0</v>
      </c>
      <c r="AN270" s="695">
        <f t="shared" si="451"/>
        <v>0</v>
      </c>
      <c r="AO270" s="695">
        <f t="shared" si="451"/>
        <v>0</v>
      </c>
      <c r="AP270" s="695">
        <f t="shared" si="451"/>
        <v>0</v>
      </c>
      <c r="AQ270" s="695">
        <f t="shared" si="451"/>
        <v>0</v>
      </c>
      <c r="AR270" s="695">
        <f t="shared" si="451"/>
        <v>0</v>
      </c>
      <c r="AS270" s="695">
        <f t="shared" si="451"/>
        <v>0</v>
      </c>
      <c r="AT270" s="695">
        <f t="shared" si="451"/>
        <v>0</v>
      </c>
      <c r="AU270" s="695">
        <f t="shared" si="451"/>
        <v>0</v>
      </c>
      <c r="AV270" s="695">
        <f t="shared" si="451"/>
        <v>0</v>
      </c>
      <c r="AW270" s="695">
        <f t="shared" si="451"/>
        <v>0</v>
      </c>
      <c r="AX270" s="695">
        <f t="shared" si="451"/>
        <v>0</v>
      </c>
      <c r="AY270" s="695">
        <f t="shared" si="451"/>
        <v>0</v>
      </c>
      <c r="AZ270" s="695">
        <f t="shared" si="451"/>
        <v>0</v>
      </c>
      <c r="BA270" s="695">
        <f t="shared" si="451"/>
        <v>0</v>
      </c>
      <c r="BB270" s="695">
        <f t="shared" si="451"/>
        <v>0</v>
      </c>
      <c r="BC270" s="695">
        <f t="shared" si="451"/>
        <v>0</v>
      </c>
      <c r="BD270" s="695">
        <f t="shared" si="451"/>
        <v>0</v>
      </c>
      <c r="BE270" s="695">
        <f t="shared" si="451"/>
        <v>0</v>
      </c>
      <c r="BF270" s="695">
        <f t="shared" si="451"/>
        <v>0</v>
      </c>
      <c r="BG270" s="695">
        <f t="shared" si="451"/>
        <v>0</v>
      </c>
      <c r="BH270" s="695">
        <f t="shared" si="451"/>
        <v>0</v>
      </c>
      <c r="BI270" s="695">
        <f t="shared" si="451"/>
        <v>0</v>
      </c>
      <c r="BJ270" s="695">
        <f t="shared" si="451"/>
        <v>0</v>
      </c>
      <c r="BK270" s="695">
        <f t="shared" si="451"/>
        <v>0</v>
      </c>
      <c r="BL270" s="695">
        <f t="shared" si="451"/>
        <v>0</v>
      </c>
      <c r="BM270" s="695">
        <f t="shared" si="451"/>
        <v>0</v>
      </c>
      <c r="BN270" s="695">
        <f t="shared" ref="BN270:CM270" si="452">BN67</f>
        <v>0</v>
      </c>
      <c r="BO270" s="695">
        <f t="shared" si="452"/>
        <v>0</v>
      </c>
      <c r="BP270" s="695">
        <f t="shared" si="452"/>
        <v>0</v>
      </c>
      <c r="BQ270" s="695">
        <f t="shared" si="452"/>
        <v>0</v>
      </c>
      <c r="BR270" s="695">
        <f t="shared" si="452"/>
        <v>0</v>
      </c>
      <c r="BS270" s="695">
        <f t="shared" si="452"/>
        <v>0</v>
      </c>
      <c r="BT270" s="695">
        <f t="shared" si="452"/>
        <v>0</v>
      </c>
      <c r="BU270" s="695">
        <f t="shared" si="452"/>
        <v>0</v>
      </c>
      <c r="BV270" s="695">
        <f t="shared" si="452"/>
        <v>0</v>
      </c>
      <c r="BW270" s="695">
        <f t="shared" si="452"/>
        <v>0</v>
      </c>
      <c r="BX270" s="695">
        <f t="shared" si="452"/>
        <v>0</v>
      </c>
      <c r="BY270" s="695">
        <f t="shared" si="452"/>
        <v>0</v>
      </c>
      <c r="BZ270" s="695">
        <f t="shared" si="452"/>
        <v>0</v>
      </c>
      <c r="CA270" s="695">
        <f t="shared" si="452"/>
        <v>0</v>
      </c>
      <c r="CB270" s="695">
        <f t="shared" si="452"/>
        <v>0</v>
      </c>
      <c r="CC270" s="695">
        <f t="shared" si="452"/>
        <v>0</v>
      </c>
      <c r="CD270" s="695">
        <f t="shared" si="452"/>
        <v>0</v>
      </c>
      <c r="CE270" s="695">
        <f t="shared" si="452"/>
        <v>0</v>
      </c>
      <c r="CF270" s="695">
        <f t="shared" si="452"/>
        <v>0</v>
      </c>
      <c r="CG270" s="695">
        <f t="shared" si="452"/>
        <v>0</v>
      </c>
      <c r="CH270" s="695">
        <f t="shared" si="452"/>
        <v>0</v>
      </c>
      <c r="CI270" s="695">
        <f t="shared" si="452"/>
        <v>0</v>
      </c>
      <c r="CJ270" s="695">
        <f t="shared" si="452"/>
        <v>0</v>
      </c>
      <c r="CK270" s="695">
        <f t="shared" si="452"/>
        <v>0</v>
      </c>
      <c r="CL270" s="695">
        <f t="shared" si="452"/>
        <v>0</v>
      </c>
      <c r="CM270" s="695">
        <f t="shared" si="452"/>
        <v>0</v>
      </c>
      <c r="CN270" s="695">
        <f t="shared" ref="CN270:DS270" si="453">CN67</f>
        <v>0</v>
      </c>
      <c r="CO270" s="695">
        <f t="shared" si="453"/>
        <v>0</v>
      </c>
      <c r="CP270" s="695">
        <f t="shared" si="453"/>
        <v>0</v>
      </c>
      <c r="CQ270" s="695">
        <f t="shared" si="453"/>
        <v>0</v>
      </c>
      <c r="CR270" s="695">
        <f t="shared" si="453"/>
        <v>0</v>
      </c>
      <c r="CS270" s="695">
        <f t="shared" si="453"/>
        <v>0</v>
      </c>
      <c r="CT270" s="695">
        <f t="shared" si="453"/>
        <v>0</v>
      </c>
      <c r="CU270" s="695">
        <f t="shared" si="453"/>
        <v>0</v>
      </c>
      <c r="CV270" s="695">
        <f t="shared" si="453"/>
        <v>0</v>
      </c>
      <c r="CW270" s="695">
        <f t="shared" si="453"/>
        <v>0</v>
      </c>
      <c r="CX270" s="695">
        <f t="shared" si="453"/>
        <v>0</v>
      </c>
      <c r="CY270" s="695">
        <f t="shared" si="453"/>
        <v>0</v>
      </c>
      <c r="CZ270" s="695">
        <f t="shared" si="453"/>
        <v>0</v>
      </c>
      <c r="DA270" s="695">
        <f t="shared" si="453"/>
        <v>0</v>
      </c>
      <c r="DB270" s="695">
        <f t="shared" si="453"/>
        <v>0</v>
      </c>
      <c r="DC270" s="695">
        <f t="shared" si="453"/>
        <v>0</v>
      </c>
      <c r="DD270" s="695">
        <f t="shared" si="453"/>
        <v>0</v>
      </c>
      <c r="DE270" s="695">
        <f t="shared" si="453"/>
        <v>0</v>
      </c>
      <c r="DF270" s="695">
        <f t="shared" si="453"/>
        <v>0</v>
      </c>
      <c r="DG270" s="695">
        <f t="shared" si="453"/>
        <v>0</v>
      </c>
      <c r="DH270" s="695">
        <f t="shared" si="453"/>
        <v>0</v>
      </c>
      <c r="DI270" s="695">
        <f t="shared" si="453"/>
        <v>0</v>
      </c>
      <c r="DJ270" s="695">
        <f t="shared" si="453"/>
        <v>0</v>
      </c>
      <c r="DK270" s="695">
        <f t="shared" si="453"/>
        <v>0</v>
      </c>
      <c r="DL270" s="695">
        <f t="shared" si="453"/>
        <v>0</v>
      </c>
      <c r="DM270" s="695">
        <f t="shared" si="453"/>
        <v>0</v>
      </c>
      <c r="DN270" s="695">
        <f t="shared" si="453"/>
        <v>0</v>
      </c>
      <c r="DO270" s="695">
        <f t="shared" si="453"/>
        <v>0</v>
      </c>
      <c r="DP270" s="695">
        <f t="shared" si="453"/>
        <v>0</v>
      </c>
      <c r="DQ270" s="695">
        <f t="shared" si="453"/>
        <v>0</v>
      </c>
      <c r="DR270" s="695">
        <f t="shared" si="453"/>
        <v>0</v>
      </c>
      <c r="DS270" s="695">
        <f t="shared" si="453"/>
        <v>0</v>
      </c>
      <c r="DT270" s="695">
        <f t="shared" ref="DT270:EI270" si="454">DT67</f>
        <v>0</v>
      </c>
      <c r="DU270" s="695">
        <f t="shared" si="454"/>
        <v>0</v>
      </c>
      <c r="DV270" s="695">
        <f t="shared" si="454"/>
        <v>0</v>
      </c>
      <c r="DW270" s="695">
        <f t="shared" si="454"/>
        <v>0</v>
      </c>
      <c r="DX270" s="695">
        <f t="shared" si="454"/>
        <v>0</v>
      </c>
      <c r="DY270" s="695">
        <f t="shared" si="454"/>
        <v>0</v>
      </c>
      <c r="DZ270" s="695">
        <f t="shared" si="454"/>
        <v>0</v>
      </c>
      <c r="EA270" s="695">
        <f t="shared" si="454"/>
        <v>0</v>
      </c>
      <c r="EB270" s="695">
        <f t="shared" si="454"/>
        <v>0</v>
      </c>
      <c r="EC270" s="695">
        <f t="shared" si="454"/>
        <v>0</v>
      </c>
      <c r="ED270" s="695">
        <f t="shared" si="454"/>
        <v>0</v>
      </c>
      <c r="EE270" s="695">
        <f t="shared" si="454"/>
        <v>0</v>
      </c>
      <c r="EF270" s="695">
        <f t="shared" si="454"/>
        <v>0</v>
      </c>
      <c r="EG270" s="695">
        <f t="shared" si="454"/>
        <v>0</v>
      </c>
      <c r="EH270" s="695">
        <f t="shared" si="454"/>
        <v>0</v>
      </c>
      <c r="EI270" s="695">
        <f t="shared" si="454"/>
        <v>0</v>
      </c>
      <c r="EJ270" s="695">
        <f t="shared" ref="EJ270:EJ301" si="455">EJ67</f>
        <v>0</v>
      </c>
      <c r="EK270" s="695">
        <f t="shared" si="447"/>
        <v>413.33</v>
      </c>
      <c r="EL270" s="695">
        <f t="shared" si="447"/>
        <v>0</v>
      </c>
      <c r="EM270" s="695">
        <f t="shared" si="447"/>
        <v>0</v>
      </c>
      <c r="EN270" s="695">
        <f t="shared" ref="EN270" si="456">EN67</f>
        <v>0</v>
      </c>
      <c r="EO270" s="695">
        <f t="shared" si="447"/>
        <v>0</v>
      </c>
      <c r="EP270" s="695">
        <f t="shared" si="447"/>
        <v>0</v>
      </c>
      <c r="EQ270" s="695">
        <f t="shared" si="447"/>
        <v>351053</v>
      </c>
      <c r="ER270" s="695">
        <f t="shared" ref="ER270:EX270" si="457">ER67</f>
        <v>0</v>
      </c>
      <c r="ES270" s="695">
        <f t="shared" si="457"/>
        <v>0</v>
      </c>
      <c r="ET270" s="695">
        <f t="shared" si="457"/>
        <v>0</v>
      </c>
      <c r="EU270" s="695">
        <f t="shared" si="457"/>
        <v>0</v>
      </c>
      <c r="EV270" s="695">
        <f t="shared" si="457"/>
        <v>0</v>
      </c>
      <c r="EW270" s="695">
        <f t="shared" si="457"/>
        <v>0</v>
      </c>
      <c r="EX270" s="695">
        <f t="shared" si="457"/>
        <v>0</v>
      </c>
      <c r="EY270" s="695">
        <f t="shared" si="245"/>
        <v>0</v>
      </c>
      <c r="EZ270" s="510"/>
    </row>
    <row r="271" spans="1:156" x14ac:dyDescent="0.25">
      <c r="A271">
        <v>64</v>
      </c>
      <c r="B271" s="74" t="str">
        <f t="shared" si="236"/>
        <v>E08</v>
      </c>
      <c r="C271" s="175" t="str">
        <f t="shared" si="237"/>
        <v>OK</v>
      </c>
      <c r="D271" s="695">
        <f t="shared" ref="D271:AI271" si="458">D68</f>
        <v>0</v>
      </c>
      <c r="E271" s="695">
        <f t="shared" si="458"/>
        <v>0</v>
      </c>
      <c r="F271" s="695">
        <f t="shared" si="458"/>
        <v>0</v>
      </c>
      <c r="G271" s="695">
        <f t="shared" si="458"/>
        <v>0</v>
      </c>
      <c r="H271" s="695">
        <f t="shared" si="458"/>
        <v>0</v>
      </c>
      <c r="I271" s="695">
        <f t="shared" si="458"/>
        <v>0</v>
      </c>
      <c r="J271" s="695">
        <f t="shared" si="458"/>
        <v>0</v>
      </c>
      <c r="K271" s="695">
        <f t="shared" si="458"/>
        <v>0</v>
      </c>
      <c r="L271" s="695">
        <f t="shared" si="458"/>
        <v>0</v>
      </c>
      <c r="M271" s="695">
        <f t="shared" si="458"/>
        <v>0</v>
      </c>
      <c r="N271" s="695">
        <f t="shared" si="458"/>
        <v>0</v>
      </c>
      <c r="O271" s="695">
        <f t="shared" si="458"/>
        <v>0</v>
      </c>
      <c r="P271" s="695">
        <f t="shared" si="458"/>
        <v>0</v>
      </c>
      <c r="Q271" s="695">
        <f t="shared" si="458"/>
        <v>0</v>
      </c>
      <c r="R271" s="695">
        <f t="shared" si="458"/>
        <v>0</v>
      </c>
      <c r="S271" s="695">
        <f t="shared" si="458"/>
        <v>0</v>
      </c>
      <c r="T271" s="695">
        <f t="shared" si="458"/>
        <v>0</v>
      </c>
      <c r="U271" s="695">
        <f t="shared" si="458"/>
        <v>0</v>
      </c>
      <c r="V271" s="695">
        <f t="shared" si="458"/>
        <v>0</v>
      </c>
      <c r="W271" s="695">
        <f t="shared" si="458"/>
        <v>0</v>
      </c>
      <c r="X271" s="695">
        <f t="shared" si="458"/>
        <v>0</v>
      </c>
      <c r="Y271" s="695">
        <f t="shared" si="458"/>
        <v>0</v>
      </c>
      <c r="Z271" s="695">
        <f t="shared" si="458"/>
        <v>0</v>
      </c>
      <c r="AA271" s="695">
        <f t="shared" si="458"/>
        <v>0</v>
      </c>
      <c r="AB271" s="695">
        <f t="shared" si="458"/>
        <v>0</v>
      </c>
      <c r="AC271" s="695">
        <f t="shared" si="458"/>
        <v>0</v>
      </c>
      <c r="AD271" s="695">
        <f t="shared" si="458"/>
        <v>0</v>
      </c>
      <c r="AE271" s="695">
        <f t="shared" si="458"/>
        <v>0</v>
      </c>
      <c r="AF271" s="695">
        <f t="shared" si="458"/>
        <v>0</v>
      </c>
      <c r="AG271" s="695">
        <f t="shared" si="458"/>
        <v>0</v>
      </c>
      <c r="AH271" s="695">
        <f t="shared" si="458"/>
        <v>0</v>
      </c>
      <c r="AI271" s="695">
        <f t="shared" si="458"/>
        <v>0</v>
      </c>
      <c r="AJ271" s="695">
        <f t="shared" ref="AJ271:BM271" si="459">AJ68</f>
        <v>0</v>
      </c>
      <c r="AK271" s="695">
        <f t="shared" si="459"/>
        <v>0</v>
      </c>
      <c r="AL271" s="695">
        <f t="shared" si="459"/>
        <v>0</v>
      </c>
      <c r="AM271" s="695">
        <f t="shared" si="459"/>
        <v>0</v>
      </c>
      <c r="AN271" s="695">
        <f t="shared" si="459"/>
        <v>0</v>
      </c>
      <c r="AO271" s="695">
        <f t="shared" si="459"/>
        <v>0</v>
      </c>
      <c r="AP271" s="695">
        <f t="shared" si="459"/>
        <v>0</v>
      </c>
      <c r="AQ271" s="695">
        <f t="shared" si="459"/>
        <v>0</v>
      </c>
      <c r="AR271" s="695">
        <f t="shared" si="459"/>
        <v>0</v>
      </c>
      <c r="AS271" s="695">
        <f t="shared" si="459"/>
        <v>0</v>
      </c>
      <c r="AT271" s="695">
        <f t="shared" si="459"/>
        <v>0</v>
      </c>
      <c r="AU271" s="695">
        <f t="shared" si="459"/>
        <v>0</v>
      </c>
      <c r="AV271" s="695">
        <f t="shared" si="459"/>
        <v>0</v>
      </c>
      <c r="AW271" s="695">
        <f t="shared" si="459"/>
        <v>0</v>
      </c>
      <c r="AX271" s="695">
        <f t="shared" si="459"/>
        <v>0</v>
      </c>
      <c r="AY271" s="695">
        <f t="shared" si="459"/>
        <v>0</v>
      </c>
      <c r="AZ271" s="695">
        <f t="shared" si="459"/>
        <v>0</v>
      </c>
      <c r="BA271" s="695">
        <f t="shared" si="459"/>
        <v>0</v>
      </c>
      <c r="BB271" s="695">
        <f t="shared" si="459"/>
        <v>0</v>
      </c>
      <c r="BC271" s="695">
        <f t="shared" si="459"/>
        <v>0</v>
      </c>
      <c r="BD271" s="695">
        <f t="shared" si="459"/>
        <v>0</v>
      </c>
      <c r="BE271" s="695">
        <f t="shared" si="459"/>
        <v>0</v>
      </c>
      <c r="BF271" s="695">
        <f t="shared" si="459"/>
        <v>0</v>
      </c>
      <c r="BG271" s="695">
        <f t="shared" si="459"/>
        <v>0</v>
      </c>
      <c r="BH271" s="695">
        <f t="shared" si="459"/>
        <v>0</v>
      </c>
      <c r="BI271" s="695">
        <f t="shared" si="459"/>
        <v>0</v>
      </c>
      <c r="BJ271" s="695">
        <f t="shared" si="459"/>
        <v>0</v>
      </c>
      <c r="BK271" s="695">
        <f t="shared" si="459"/>
        <v>0</v>
      </c>
      <c r="BL271" s="695">
        <f t="shared" si="459"/>
        <v>0</v>
      </c>
      <c r="BM271" s="695">
        <f t="shared" si="459"/>
        <v>0</v>
      </c>
      <c r="BN271" s="695">
        <f t="shared" ref="BN271:CM271" si="460">BN68</f>
        <v>0</v>
      </c>
      <c r="BO271" s="695">
        <f t="shared" si="460"/>
        <v>0</v>
      </c>
      <c r="BP271" s="695">
        <f t="shared" si="460"/>
        <v>0</v>
      </c>
      <c r="BQ271" s="695">
        <f t="shared" si="460"/>
        <v>0</v>
      </c>
      <c r="BR271" s="695">
        <f t="shared" si="460"/>
        <v>0</v>
      </c>
      <c r="BS271" s="695">
        <f t="shared" si="460"/>
        <v>0</v>
      </c>
      <c r="BT271" s="695">
        <f t="shared" si="460"/>
        <v>0</v>
      </c>
      <c r="BU271" s="695">
        <f t="shared" si="460"/>
        <v>0</v>
      </c>
      <c r="BV271" s="695">
        <f t="shared" si="460"/>
        <v>0</v>
      </c>
      <c r="BW271" s="695">
        <f t="shared" si="460"/>
        <v>0</v>
      </c>
      <c r="BX271" s="695">
        <f t="shared" si="460"/>
        <v>0</v>
      </c>
      <c r="BY271" s="695">
        <f t="shared" si="460"/>
        <v>0</v>
      </c>
      <c r="BZ271" s="695">
        <f t="shared" si="460"/>
        <v>0</v>
      </c>
      <c r="CA271" s="695">
        <f t="shared" si="460"/>
        <v>0</v>
      </c>
      <c r="CB271" s="695">
        <f t="shared" si="460"/>
        <v>0</v>
      </c>
      <c r="CC271" s="695">
        <f t="shared" si="460"/>
        <v>0</v>
      </c>
      <c r="CD271" s="695">
        <f t="shared" si="460"/>
        <v>0</v>
      </c>
      <c r="CE271" s="695">
        <f t="shared" si="460"/>
        <v>0</v>
      </c>
      <c r="CF271" s="695">
        <f t="shared" si="460"/>
        <v>0</v>
      </c>
      <c r="CG271" s="695">
        <f t="shared" si="460"/>
        <v>0</v>
      </c>
      <c r="CH271" s="695">
        <f t="shared" si="460"/>
        <v>0</v>
      </c>
      <c r="CI271" s="695">
        <f t="shared" si="460"/>
        <v>0</v>
      </c>
      <c r="CJ271" s="695">
        <f t="shared" si="460"/>
        <v>0</v>
      </c>
      <c r="CK271" s="695">
        <f t="shared" si="460"/>
        <v>0</v>
      </c>
      <c r="CL271" s="695">
        <f t="shared" si="460"/>
        <v>0</v>
      </c>
      <c r="CM271" s="695">
        <f t="shared" si="460"/>
        <v>0</v>
      </c>
      <c r="CN271" s="695">
        <f t="shared" ref="CN271:DS271" si="461">CN68</f>
        <v>0</v>
      </c>
      <c r="CO271" s="695">
        <f t="shared" si="461"/>
        <v>0</v>
      </c>
      <c r="CP271" s="695">
        <f t="shared" si="461"/>
        <v>0</v>
      </c>
      <c r="CQ271" s="695">
        <f t="shared" si="461"/>
        <v>0</v>
      </c>
      <c r="CR271" s="695">
        <f t="shared" si="461"/>
        <v>0</v>
      </c>
      <c r="CS271" s="695">
        <f t="shared" si="461"/>
        <v>0</v>
      </c>
      <c r="CT271" s="695">
        <f t="shared" si="461"/>
        <v>0</v>
      </c>
      <c r="CU271" s="695">
        <f t="shared" si="461"/>
        <v>0</v>
      </c>
      <c r="CV271" s="695">
        <f t="shared" si="461"/>
        <v>0</v>
      </c>
      <c r="CW271" s="695">
        <f t="shared" si="461"/>
        <v>0</v>
      </c>
      <c r="CX271" s="695">
        <f t="shared" si="461"/>
        <v>0</v>
      </c>
      <c r="CY271" s="695">
        <f t="shared" si="461"/>
        <v>0</v>
      </c>
      <c r="CZ271" s="695">
        <f t="shared" si="461"/>
        <v>0</v>
      </c>
      <c r="DA271" s="695">
        <f t="shared" si="461"/>
        <v>0</v>
      </c>
      <c r="DB271" s="695">
        <f t="shared" si="461"/>
        <v>0</v>
      </c>
      <c r="DC271" s="695">
        <f t="shared" si="461"/>
        <v>0</v>
      </c>
      <c r="DD271" s="695">
        <f t="shared" si="461"/>
        <v>0</v>
      </c>
      <c r="DE271" s="695">
        <f t="shared" si="461"/>
        <v>0</v>
      </c>
      <c r="DF271" s="695">
        <f t="shared" si="461"/>
        <v>0</v>
      </c>
      <c r="DG271" s="695">
        <f t="shared" si="461"/>
        <v>0</v>
      </c>
      <c r="DH271" s="695">
        <f t="shared" si="461"/>
        <v>0</v>
      </c>
      <c r="DI271" s="695">
        <f t="shared" si="461"/>
        <v>0</v>
      </c>
      <c r="DJ271" s="695">
        <f t="shared" si="461"/>
        <v>0</v>
      </c>
      <c r="DK271" s="695">
        <f t="shared" si="461"/>
        <v>0</v>
      </c>
      <c r="DL271" s="695">
        <f t="shared" si="461"/>
        <v>0</v>
      </c>
      <c r="DM271" s="695">
        <f t="shared" si="461"/>
        <v>0</v>
      </c>
      <c r="DN271" s="695">
        <f t="shared" si="461"/>
        <v>0</v>
      </c>
      <c r="DO271" s="919">
        <f t="shared" si="461"/>
        <v>0</v>
      </c>
      <c r="DP271" s="695">
        <f t="shared" si="461"/>
        <v>0</v>
      </c>
      <c r="DQ271" s="695">
        <f t="shared" si="461"/>
        <v>0</v>
      </c>
      <c r="DR271" s="695">
        <f t="shared" si="461"/>
        <v>0</v>
      </c>
      <c r="DS271" s="695">
        <f t="shared" si="461"/>
        <v>0</v>
      </c>
      <c r="DT271" s="695">
        <f t="shared" ref="DT271:EI271" si="462">DT68</f>
        <v>0</v>
      </c>
      <c r="DU271" s="695">
        <f t="shared" si="462"/>
        <v>0</v>
      </c>
      <c r="DV271" s="695">
        <f t="shared" si="462"/>
        <v>0</v>
      </c>
      <c r="DW271" s="695">
        <f t="shared" si="462"/>
        <v>0</v>
      </c>
      <c r="DX271" s="695">
        <f t="shared" si="462"/>
        <v>0</v>
      </c>
      <c r="DY271" s="695">
        <f t="shared" si="462"/>
        <v>0</v>
      </c>
      <c r="DZ271" s="695">
        <f t="shared" si="462"/>
        <v>0</v>
      </c>
      <c r="EA271" s="695">
        <f t="shared" si="462"/>
        <v>0</v>
      </c>
      <c r="EB271" s="695">
        <f t="shared" si="462"/>
        <v>0</v>
      </c>
      <c r="EC271" s="695">
        <f t="shared" si="462"/>
        <v>0</v>
      </c>
      <c r="ED271" s="695">
        <f t="shared" si="462"/>
        <v>0</v>
      </c>
      <c r="EE271" s="695">
        <f t="shared" si="462"/>
        <v>0</v>
      </c>
      <c r="EF271" s="695">
        <f t="shared" si="462"/>
        <v>0</v>
      </c>
      <c r="EG271" s="695">
        <f t="shared" si="462"/>
        <v>0</v>
      </c>
      <c r="EH271" s="695">
        <f t="shared" si="462"/>
        <v>0</v>
      </c>
      <c r="EI271" s="695">
        <f t="shared" si="462"/>
        <v>0</v>
      </c>
      <c r="EJ271" s="695">
        <f t="shared" si="455"/>
        <v>0</v>
      </c>
      <c r="EK271" s="695">
        <f t="shared" si="447"/>
        <v>0</v>
      </c>
      <c r="EL271" s="695">
        <f t="shared" si="447"/>
        <v>0</v>
      </c>
      <c r="EM271" s="695">
        <f t="shared" si="447"/>
        <v>0</v>
      </c>
      <c r="EN271" s="695">
        <f t="shared" ref="EN271" si="463">EN68</f>
        <v>0</v>
      </c>
      <c r="EO271" s="695">
        <f t="shared" si="447"/>
        <v>0</v>
      </c>
      <c r="EP271" s="695">
        <f t="shared" si="447"/>
        <v>0</v>
      </c>
      <c r="EQ271" s="695">
        <f t="shared" si="447"/>
        <v>0</v>
      </c>
      <c r="ER271" s="695">
        <f t="shared" ref="ER271:EX271" si="464">ER68</f>
        <v>0</v>
      </c>
      <c r="ES271" s="695">
        <f t="shared" si="464"/>
        <v>0</v>
      </c>
      <c r="ET271" s="695">
        <f t="shared" si="464"/>
        <v>0</v>
      </c>
      <c r="EU271" s="695">
        <f t="shared" si="464"/>
        <v>0</v>
      </c>
      <c r="EV271" s="695">
        <f t="shared" si="464"/>
        <v>0</v>
      </c>
      <c r="EW271" s="695">
        <f t="shared" si="464"/>
        <v>0</v>
      </c>
      <c r="EX271" s="695">
        <f t="shared" si="464"/>
        <v>0</v>
      </c>
      <c r="EY271" s="695">
        <f t="shared" si="245"/>
        <v>0</v>
      </c>
      <c r="EZ271" s="510"/>
    </row>
    <row r="272" spans="1:156" x14ac:dyDescent="0.25">
      <c r="A272">
        <v>65</v>
      </c>
      <c r="B272" s="74" t="str">
        <f t="shared" ref="B272:B303" si="465">IF(ISERROR(VLOOKUP(B69,Codes,2,FALSE))=TRUE,B69,VLOOKUP(B69,Codes,2,FALSE))</f>
        <v>E08</v>
      </c>
      <c r="C272" s="175" t="str">
        <f t="shared" ref="C272:C303" si="466">IF(B272="rogue",B69,"OK")</f>
        <v>OK</v>
      </c>
      <c r="D272" s="695">
        <f t="shared" ref="D272:AI272" si="467">D69</f>
        <v>0</v>
      </c>
      <c r="E272" s="695">
        <f t="shared" si="467"/>
        <v>0</v>
      </c>
      <c r="F272" s="695">
        <f t="shared" si="467"/>
        <v>0</v>
      </c>
      <c r="G272" s="695">
        <f t="shared" si="467"/>
        <v>0</v>
      </c>
      <c r="H272" s="695">
        <f t="shared" si="467"/>
        <v>0</v>
      </c>
      <c r="I272" s="695">
        <f t="shared" si="467"/>
        <v>0</v>
      </c>
      <c r="J272" s="695">
        <f t="shared" si="467"/>
        <v>0</v>
      </c>
      <c r="K272" s="695">
        <f t="shared" si="467"/>
        <v>0</v>
      </c>
      <c r="L272" s="695">
        <f t="shared" si="467"/>
        <v>2237</v>
      </c>
      <c r="M272" s="695">
        <f t="shared" si="467"/>
        <v>0</v>
      </c>
      <c r="N272" s="695">
        <f t="shared" si="467"/>
        <v>3930</v>
      </c>
      <c r="O272" s="695">
        <f t="shared" si="467"/>
        <v>0</v>
      </c>
      <c r="P272" s="695">
        <f t="shared" si="467"/>
        <v>0</v>
      </c>
      <c r="Q272" s="695">
        <f t="shared" si="467"/>
        <v>0</v>
      </c>
      <c r="R272" s="695">
        <f t="shared" si="467"/>
        <v>0</v>
      </c>
      <c r="S272" s="695">
        <f t="shared" si="467"/>
        <v>-1081.25</v>
      </c>
      <c r="T272" s="695">
        <f t="shared" si="467"/>
        <v>0</v>
      </c>
      <c r="U272" s="695">
        <f t="shared" si="467"/>
        <v>0</v>
      </c>
      <c r="V272" s="695">
        <f t="shared" si="467"/>
        <v>0</v>
      </c>
      <c r="W272" s="695">
        <f t="shared" si="467"/>
        <v>1877</v>
      </c>
      <c r="X272" s="695">
        <f t="shared" si="467"/>
        <v>0</v>
      </c>
      <c r="Y272" s="695">
        <f t="shared" si="467"/>
        <v>0</v>
      </c>
      <c r="Z272" s="695">
        <f t="shared" si="467"/>
        <v>0</v>
      </c>
      <c r="AA272" s="695">
        <f t="shared" si="467"/>
        <v>729</v>
      </c>
      <c r="AB272" s="695">
        <f t="shared" si="467"/>
        <v>0</v>
      </c>
      <c r="AC272" s="695">
        <f t="shared" si="467"/>
        <v>1608</v>
      </c>
      <c r="AD272" s="695">
        <f t="shared" si="467"/>
        <v>215</v>
      </c>
      <c r="AE272" s="695">
        <f t="shared" si="467"/>
        <v>0</v>
      </c>
      <c r="AF272" s="695">
        <f t="shared" si="467"/>
        <v>0</v>
      </c>
      <c r="AG272" s="695">
        <f t="shared" si="467"/>
        <v>621</v>
      </c>
      <c r="AH272" s="695">
        <f t="shared" si="467"/>
        <v>0</v>
      </c>
      <c r="AI272" s="695">
        <f t="shared" si="467"/>
        <v>2186</v>
      </c>
      <c r="AJ272" s="695">
        <f t="shared" ref="AJ272:BM272" si="468">AJ69</f>
        <v>0</v>
      </c>
      <c r="AK272" s="695">
        <f t="shared" si="468"/>
        <v>0</v>
      </c>
      <c r="AL272" s="695">
        <f t="shared" si="468"/>
        <v>871.25</v>
      </c>
      <c r="AM272" s="695">
        <f t="shared" si="468"/>
        <v>744</v>
      </c>
      <c r="AN272" s="695">
        <f t="shared" si="468"/>
        <v>0</v>
      </c>
      <c r="AO272" s="695">
        <f t="shared" si="468"/>
        <v>0</v>
      </c>
      <c r="AP272" s="695">
        <f t="shared" si="468"/>
        <v>2916</v>
      </c>
      <c r="AQ272" s="695">
        <f t="shared" si="468"/>
        <v>2808</v>
      </c>
      <c r="AR272" s="695">
        <f t="shared" si="468"/>
        <v>0</v>
      </c>
      <c r="AS272" s="695">
        <f t="shared" si="468"/>
        <v>10</v>
      </c>
      <c r="AT272" s="695">
        <f t="shared" si="468"/>
        <v>1701</v>
      </c>
      <c r="AU272" s="695">
        <f t="shared" si="468"/>
        <v>0</v>
      </c>
      <c r="AV272" s="695">
        <f t="shared" si="468"/>
        <v>0</v>
      </c>
      <c r="AW272" s="695">
        <f t="shared" si="468"/>
        <v>0</v>
      </c>
      <c r="AX272" s="695">
        <f t="shared" si="468"/>
        <v>0</v>
      </c>
      <c r="AY272" s="695">
        <f t="shared" si="468"/>
        <v>720</v>
      </c>
      <c r="AZ272" s="695">
        <f t="shared" si="468"/>
        <v>2916</v>
      </c>
      <c r="BA272" s="695">
        <f t="shared" si="468"/>
        <v>0</v>
      </c>
      <c r="BB272" s="695">
        <f t="shared" si="468"/>
        <v>0</v>
      </c>
      <c r="BC272" s="695">
        <f t="shared" si="468"/>
        <v>2916</v>
      </c>
      <c r="BD272" s="695">
        <f t="shared" si="468"/>
        <v>0</v>
      </c>
      <c r="BE272" s="695">
        <f t="shared" si="468"/>
        <v>4718.41</v>
      </c>
      <c r="BF272" s="695">
        <f t="shared" si="468"/>
        <v>0</v>
      </c>
      <c r="BG272" s="695">
        <f t="shared" si="468"/>
        <v>0</v>
      </c>
      <c r="BH272" s="695">
        <f t="shared" si="468"/>
        <v>0</v>
      </c>
      <c r="BI272" s="695">
        <f t="shared" si="468"/>
        <v>3536</v>
      </c>
      <c r="BJ272" s="695">
        <f t="shared" si="468"/>
        <v>0</v>
      </c>
      <c r="BK272" s="695">
        <f t="shared" si="468"/>
        <v>0</v>
      </c>
      <c r="BL272" s="695">
        <f t="shared" si="468"/>
        <v>-312</v>
      </c>
      <c r="BM272" s="695">
        <f t="shared" si="468"/>
        <v>0</v>
      </c>
      <c r="BN272" s="695">
        <f t="shared" ref="BN272:CM272" si="469">BN69</f>
        <v>0</v>
      </c>
      <c r="BO272" s="695">
        <f t="shared" si="469"/>
        <v>511.32</v>
      </c>
      <c r="BP272" s="695">
        <f t="shared" si="469"/>
        <v>0</v>
      </c>
      <c r="BQ272" s="695">
        <f t="shared" si="469"/>
        <v>250</v>
      </c>
      <c r="BR272" s="695">
        <f t="shared" si="469"/>
        <v>560</v>
      </c>
      <c r="BS272" s="695">
        <f t="shared" si="469"/>
        <v>0</v>
      </c>
      <c r="BT272" s="695">
        <f t="shared" si="469"/>
        <v>2430</v>
      </c>
      <c r="BU272" s="695">
        <f t="shared" si="469"/>
        <v>0</v>
      </c>
      <c r="BV272" s="695">
        <f t="shared" si="469"/>
        <v>0</v>
      </c>
      <c r="BW272" s="695">
        <f t="shared" si="469"/>
        <v>2310</v>
      </c>
      <c r="BX272" s="695">
        <f t="shared" si="469"/>
        <v>0</v>
      </c>
      <c r="BY272" s="695">
        <f t="shared" si="469"/>
        <v>0</v>
      </c>
      <c r="BZ272" s="695">
        <f t="shared" si="469"/>
        <v>420</v>
      </c>
      <c r="CA272" s="695">
        <f t="shared" si="469"/>
        <v>545</v>
      </c>
      <c r="CB272" s="695">
        <f t="shared" si="469"/>
        <v>363</v>
      </c>
      <c r="CC272" s="695">
        <f t="shared" si="469"/>
        <v>0</v>
      </c>
      <c r="CD272" s="695">
        <f t="shared" si="469"/>
        <v>0</v>
      </c>
      <c r="CE272" s="695">
        <f t="shared" si="469"/>
        <v>3936</v>
      </c>
      <c r="CF272" s="695">
        <f t="shared" si="469"/>
        <v>0</v>
      </c>
      <c r="CG272" s="695">
        <f t="shared" si="469"/>
        <v>0</v>
      </c>
      <c r="CH272" s="695">
        <f t="shared" si="469"/>
        <v>9025</v>
      </c>
      <c r="CI272" s="695">
        <f t="shared" si="469"/>
        <v>0</v>
      </c>
      <c r="CJ272" s="695">
        <f t="shared" si="469"/>
        <v>0</v>
      </c>
      <c r="CK272" s="695">
        <f t="shared" si="469"/>
        <v>0</v>
      </c>
      <c r="CL272" s="695">
        <f t="shared" si="469"/>
        <v>0</v>
      </c>
      <c r="CM272" s="695">
        <f t="shared" si="469"/>
        <v>480</v>
      </c>
      <c r="CN272" s="695">
        <f t="shared" ref="CN272:DS272" si="470">CN69</f>
        <v>1292</v>
      </c>
      <c r="CO272" s="695">
        <f t="shared" si="470"/>
        <v>2976</v>
      </c>
      <c r="CP272" s="695">
        <f t="shared" si="470"/>
        <v>140</v>
      </c>
      <c r="CQ272" s="695">
        <f t="shared" si="470"/>
        <v>2727</v>
      </c>
      <c r="CR272" s="695">
        <f t="shared" si="470"/>
        <v>1443</v>
      </c>
      <c r="CS272" s="695">
        <f t="shared" si="470"/>
        <v>2916</v>
      </c>
      <c r="CT272" s="695">
        <f t="shared" si="470"/>
        <v>0</v>
      </c>
      <c r="CU272" s="695">
        <f t="shared" si="470"/>
        <v>0</v>
      </c>
      <c r="CV272" s="695">
        <f t="shared" si="470"/>
        <v>240</v>
      </c>
      <c r="CW272" s="695">
        <f t="shared" si="470"/>
        <v>785</v>
      </c>
      <c r="CX272" s="695">
        <f t="shared" si="470"/>
        <v>0</v>
      </c>
      <c r="CY272" s="695">
        <f t="shared" si="470"/>
        <v>0</v>
      </c>
      <c r="CZ272" s="695">
        <f t="shared" si="470"/>
        <v>3869</v>
      </c>
      <c r="DA272" s="695">
        <f t="shared" si="470"/>
        <v>2916</v>
      </c>
      <c r="DB272" s="695">
        <f t="shared" si="470"/>
        <v>0</v>
      </c>
      <c r="DC272" s="695">
        <f t="shared" si="470"/>
        <v>0</v>
      </c>
      <c r="DD272" s="695">
        <f t="shared" si="470"/>
        <v>350</v>
      </c>
      <c r="DE272" s="695">
        <f t="shared" si="470"/>
        <v>0</v>
      </c>
      <c r="DF272" s="695">
        <f t="shared" si="470"/>
        <v>0</v>
      </c>
      <c r="DG272" s="695">
        <f t="shared" si="470"/>
        <v>0</v>
      </c>
      <c r="DH272" s="695">
        <f t="shared" si="470"/>
        <v>2829</v>
      </c>
      <c r="DI272" s="695">
        <f t="shared" si="470"/>
        <v>0</v>
      </c>
      <c r="DJ272" s="695">
        <f t="shared" si="470"/>
        <v>0</v>
      </c>
      <c r="DK272" s="695">
        <f t="shared" si="470"/>
        <v>0</v>
      </c>
      <c r="DL272" s="695">
        <f t="shared" si="470"/>
        <v>0</v>
      </c>
      <c r="DM272" s="695">
        <f t="shared" si="470"/>
        <v>0</v>
      </c>
      <c r="DN272" s="695">
        <f t="shared" si="470"/>
        <v>0</v>
      </c>
      <c r="DO272" s="695">
        <f t="shared" si="470"/>
        <v>20427</v>
      </c>
      <c r="DP272" s="695">
        <f t="shared" si="470"/>
        <v>7350</v>
      </c>
      <c r="DQ272" s="695">
        <f t="shared" si="470"/>
        <v>7740</v>
      </c>
      <c r="DR272" s="695">
        <f t="shared" si="470"/>
        <v>0</v>
      </c>
      <c r="DS272" s="695">
        <f t="shared" si="470"/>
        <v>0</v>
      </c>
      <c r="DT272" s="695">
        <f t="shared" ref="DT272:EI272" si="471">DT69</f>
        <v>0</v>
      </c>
      <c r="DU272" s="695">
        <f t="shared" si="471"/>
        <v>7898</v>
      </c>
      <c r="DV272" s="695">
        <f t="shared" si="471"/>
        <v>4251</v>
      </c>
      <c r="DW272" s="695">
        <f t="shared" si="471"/>
        <v>12775</v>
      </c>
      <c r="DX272" s="695">
        <f t="shared" si="471"/>
        <v>0</v>
      </c>
      <c r="DY272" s="695">
        <f t="shared" si="471"/>
        <v>0</v>
      </c>
      <c r="DZ272" s="695">
        <f t="shared" si="471"/>
        <v>0</v>
      </c>
      <c r="EA272" s="695">
        <f t="shared" si="471"/>
        <v>10796</v>
      </c>
      <c r="EB272" s="695">
        <f t="shared" si="471"/>
        <v>0</v>
      </c>
      <c r="EC272" s="695">
        <f t="shared" si="471"/>
        <v>0</v>
      </c>
      <c r="ED272" s="695">
        <f t="shared" si="471"/>
        <v>11633</v>
      </c>
      <c r="EE272" s="695">
        <f t="shared" si="471"/>
        <v>-95</v>
      </c>
      <c r="EF272" s="695">
        <f t="shared" si="471"/>
        <v>0</v>
      </c>
      <c r="EG272" s="695">
        <f t="shared" si="471"/>
        <v>0</v>
      </c>
      <c r="EH272" s="695">
        <f t="shared" si="471"/>
        <v>0</v>
      </c>
      <c r="EI272" s="695">
        <f t="shared" si="471"/>
        <v>0</v>
      </c>
      <c r="EJ272" s="695">
        <f t="shared" si="455"/>
        <v>0</v>
      </c>
      <c r="EK272" s="695">
        <f t="shared" si="447"/>
        <v>0</v>
      </c>
      <c r="EL272" s="695">
        <f t="shared" si="447"/>
        <v>3523</v>
      </c>
      <c r="EM272" s="695">
        <f t="shared" si="447"/>
        <v>3855</v>
      </c>
      <c r="EN272" s="695">
        <f t="shared" ref="EN272" si="472">EN69</f>
        <v>0</v>
      </c>
      <c r="EO272" s="695">
        <f t="shared" si="447"/>
        <v>0</v>
      </c>
      <c r="EP272" s="695">
        <f t="shared" si="447"/>
        <v>1269</v>
      </c>
      <c r="EQ272" s="695">
        <f t="shared" si="447"/>
        <v>0</v>
      </c>
      <c r="ER272" s="695">
        <f t="shared" ref="ER272:EX272" si="473">ER69</f>
        <v>0</v>
      </c>
      <c r="ES272" s="695">
        <f t="shared" si="473"/>
        <v>0</v>
      </c>
      <c r="ET272" s="695">
        <f t="shared" si="473"/>
        <v>110</v>
      </c>
      <c r="EU272" s="695">
        <f t="shared" si="473"/>
        <v>5022.0600000000004</v>
      </c>
      <c r="EV272" s="695">
        <f t="shared" si="473"/>
        <v>1488</v>
      </c>
      <c r="EW272" s="695">
        <f t="shared" si="473"/>
        <v>0</v>
      </c>
      <c r="EX272" s="695">
        <f t="shared" si="473"/>
        <v>0</v>
      </c>
      <c r="EY272" s="695">
        <f t="shared" ref="EY272:EY303" si="474">EY69</f>
        <v>0</v>
      </c>
      <c r="EZ272" s="510"/>
    </row>
    <row r="273" spans="1:156" x14ac:dyDescent="0.25">
      <c r="A273">
        <v>66</v>
      </c>
      <c r="B273" s="74" t="str">
        <f t="shared" si="465"/>
        <v>E08</v>
      </c>
      <c r="C273" s="175" t="str">
        <f t="shared" si="466"/>
        <v>OK</v>
      </c>
      <c r="D273" s="695">
        <f t="shared" ref="D273:AI273" si="475">D70</f>
        <v>0</v>
      </c>
      <c r="E273" s="695">
        <f t="shared" si="475"/>
        <v>0</v>
      </c>
      <c r="F273" s="695">
        <f t="shared" si="475"/>
        <v>0</v>
      </c>
      <c r="G273" s="695">
        <f t="shared" si="475"/>
        <v>0</v>
      </c>
      <c r="H273" s="695">
        <f t="shared" si="475"/>
        <v>0</v>
      </c>
      <c r="I273" s="695">
        <f t="shared" si="475"/>
        <v>0</v>
      </c>
      <c r="J273" s="695">
        <f t="shared" si="475"/>
        <v>0</v>
      </c>
      <c r="K273" s="695">
        <f t="shared" si="475"/>
        <v>0</v>
      </c>
      <c r="L273" s="695">
        <f t="shared" si="475"/>
        <v>0</v>
      </c>
      <c r="M273" s="695">
        <f t="shared" si="475"/>
        <v>0</v>
      </c>
      <c r="N273" s="695">
        <f t="shared" si="475"/>
        <v>0</v>
      </c>
      <c r="O273" s="695">
        <f t="shared" si="475"/>
        <v>0</v>
      </c>
      <c r="P273" s="695">
        <f t="shared" si="475"/>
        <v>0</v>
      </c>
      <c r="Q273" s="695">
        <f t="shared" si="475"/>
        <v>0</v>
      </c>
      <c r="R273" s="695">
        <f t="shared" si="475"/>
        <v>0</v>
      </c>
      <c r="S273" s="695">
        <f t="shared" si="475"/>
        <v>0</v>
      </c>
      <c r="T273" s="695">
        <f t="shared" si="475"/>
        <v>0</v>
      </c>
      <c r="U273" s="695">
        <f t="shared" si="475"/>
        <v>0</v>
      </c>
      <c r="V273" s="695">
        <f t="shared" si="475"/>
        <v>0</v>
      </c>
      <c r="W273" s="695">
        <f t="shared" si="475"/>
        <v>0</v>
      </c>
      <c r="X273" s="695">
        <f t="shared" si="475"/>
        <v>0</v>
      </c>
      <c r="Y273" s="695">
        <f t="shared" si="475"/>
        <v>0</v>
      </c>
      <c r="Z273" s="695">
        <f t="shared" si="475"/>
        <v>0</v>
      </c>
      <c r="AA273" s="695">
        <f t="shared" si="475"/>
        <v>0</v>
      </c>
      <c r="AB273" s="695">
        <f t="shared" si="475"/>
        <v>0</v>
      </c>
      <c r="AC273" s="695">
        <f t="shared" si="475"/>
        <v>0</v>
      </c>
      <c r="AD273" s="695">
        <f t="shared" si="475"/>
        <v>199.96</v>
      </c>
      <c r="AE273" s="695">
        <f t="shared" si="475"/>
        <v>0</v>
      </c>
      <c r="AF273" s="695">
        <f t="shared" si="475"/>
        <v>306.72000000000003</v>
      </c>
      <c r="AG273" s="695">
        <f t="shared" si="475"/>
        <v>133.46</v>
      </c>
      <c r="AH273" s="695">
        <f t="shared" si="475"/>
        <v>116.69</v>
      </c>
      <c r="AI273" s="695">
        <f t="shared" si="475"/>
        <v>0</v>
      </c>
      <c r="AJ273" s="695">
        <f t="shared" ref="AJ273:BM273" si="476">AJ70</f>
        <v>750</v>
      </c>
      <c r="AK273" s="695">
        <f t="shared" si="476"/>
        <v>0</v>
      </c>
      <c r="AL273" s="695">
        <f t="shared" si="476"/>
        <v>0</v>
      </c>
      <c r="AM273" s="695">
        <f t="shared" si="476"/>
        <v>500</v>
      </c>
      <c r="AN273" s="695">
        <f t="shared" si="476"/>
        <v>0</v>
      </c>
      <c r="AO273" s="695">
        <f t="shared" si="476"/>
        <v>0</v>
      </c>
      <c r="AP273" s="695">
        <f t="shared" si="476"/>
        <v>0</v>
      </c>
      <c r="AQ273" s="695">
        <f t="shared" si="476"/>
        <v>0</v>
      </c>
      <c r="AR273" s="695">
        <f t="shared" si="476"/>
        <v>200.04</v>
      </c>
      <c r="AS273" s="695">
        <f t="shared" si="476"/>
        <v>0</v>
      </c>
      <c r="AT273" s="695">
        <f t="shared" si="476"/>
        <v>1875</v>
      </c>
      <c r="AU273" s="695">
        <f t="shared" si="476"/>
        <v>850</v>
      </c>
      <c r="AV273" s="695">
        <f t="shared" si="476"/>
        <v>270</v>
      </c>
      <c r="AW273" s="695">
        <f t="shared" si="476"/>
        <v>0</v>
      </c>
      <c r="AX273" s="695">
        <f t="shared" si="476"/>
        <v>0</v>
      </c>
      <c r="AY273" s="695">
        <f t="shared" si="476"/>
        <v>0</v>
      </c>
      <c r="AZ273" s="695">
        <f t="shared" si="476"/>
        <v>0</v>
      </c>
      <c r="BA273" s="695">
        <f t="shared" si="476"/>
        <v>0</v>
      </c>
      <c r="BB273" s="695">
        <f t="shared" si="476"/>
        <v>0</v>
      </c>
      <c r="BC273" s="695">
        <f t="shared" si="476"/>
        <v>0</v>
      </c>
      <c r="BD273" s="695">
        <f t="shared" si="476"/>
        <v>0</v>
      </c>
      <c r="BE273" s="695">
        <f t="shared" si="476"/>
        <v>0</v>
      </c>
      <c r="BF273" s="695">
        <f t="shared" si="476"/>
        <v>0</v>
      </c>
      <c r="BG273" s="695">
        <f t="shared" si="476"/>
        <v>700</v>
      </c>
      <c r="BH273" s="695">
        <f t="shared" si="476"/>
        <v>0</v>
      </c>
      <c r="BI273" s="695">
        <f t="shared" si="476"/>
        <v>250.88</v>
      </c>
      <c r="BJ273" s="695">
        <f t="shared" si="476"/>
        <v>0</v>
      </c>
      <c r="BK273" s="695">
        <f t="shared" si="476"/>
        <v>0</v>
      </c>
      <c r="BL273" s="695">
        <f t="shared" si="476"/>
        <v>0</v>
      </c>
      <c r="BM273" s="695">
        <f t="shared" si="476"/>
        <v>0</v>
      </c>
      <c r="BN273" s="695">
        <f t="shared" ref="BN273:CM273" si="477">BN70</f>
        <v>0</v>
      </c>
      <c r="BO273" s="695">
        <f t="shared" si="477"/>
        <v>0</v>
      </c>
      <c r="BP273" s="695">
        <f t="shared" si="477"/>
        <v>0</v>
      </c>
      <c r="BQ273" s="695">
        <f t="shared" si="477"/>
        <v>492.5</v>
      </c>
      <c r="BR273" s="695">
        <f t="shared" si="477"/>
        <v>0</v>
      </c>
      <c r="BS273" s="695">
        <f t="shared" si="477"/>
        <v>212.54</v>
      </c>
      <c r="BT273" s="695">
        <f t="shared" si="477"/>
        <v>37.5</v>
      </c>
      <c r="BU273" s="695">
        <f t="shared" si="477"/>
        <v>0</v>
      </c>
      <c r="BV273" s="695">
        <f t="shared" si="477"/>
        <v>0</v>
      </c>
      <c r="BW273" s="695">
        <f t="shared" si="477"/>
        <v>0</v>
      </c>
      <c r="BX273" s="695">
        <f t="shared" si="477"/>
        <v>813.34</v>
      </c>
      <c r="BY273" s="695">
        <f t="shared" si="477"/>
        <v>0</v>
      </c>
      <c r="BZ273" s="695">
        <f t="shared" si="477"/>
        <v>0</v>
      </c>
      <c r="CA273" s="695">
        <f t="shared" si="477"/>
        <v>0</v>
      </c>
      <c r="CB273" s="695">
        <f t="shared" si="477"/>
        <v>0</v>
      </c>
      <c r="CC273" s="695">
        <f t="shared" si="477"/>
        <v>0</v>
      </c>
      <c r="CD273" s="695">
        <f t="shared" si="477"/>
        <v>0</v>
      </c>
      <c r="CE273" s="695">
        <f t="shared" si="477"/>
        <v>0</v>
      </c>
      <c r="CF273" s="695">
        <f t="shared" si="477"/>
        <v>0</v>
      </c>
      <c r="CG273" s="695">
        <f t="shared" si="477"/>
        <v>0</v>
      </c>
      <c r="CH273" s="695">
        <f t="shared" si="477"/>
        <v>1212.5999999999999</v>
      </c>
      <c r="CI273" s="695">
        <f t="shared" si="477"/>
        <v>0</v>
      </c>
      <c r="CJ273" s="695">
        <f t="shared" si="477"/>
        <v>0</v>
      </c>
      <c r="CK273" s="695">
        <f t="shared" si="477"/>
        <v>0</v>
      </c>
      <c r="CL273" s="695">
        <f t="shared" si="477"/>
        <v>0</v>
      </c>
      <c r="CM273" s="695">
        <f t="shared" si="477"/>
        <v>140</v>
      </c>
      <c r="CN273" s="695">
        <f t="shared" ref="CN273:DS273" si="478">CN70</f>
        <v>0</v>
      </c>
      <c r="CO273" s="695">
        <f t="shared" si="478"/>
        <v>0</v>
      </c>
      <c r="CP273" s="695">
        <f t="shared" si="478"/>
        <v>549.99</v>
      </c>
      <c r="CQ273" s="695">
        <f t="shared" si="478"/>
        <v>0</v>
      </c>
      <c r="CR273" s="695">
        <f t="shared" si="478"/>
        <v>0</v>
      </c>
      <c r="CS273" s="695">
        <f t="shared" si="478"/>
        <v>0</v>
      </c>
      <c r="CT273" s="695">
        <f t="shared" si="478"/>
        <v>0</v>
      </c>
      <c r="CU273" s="695">
        <f t="shared" si="478"/>
        <v>0</v>
      </c>
      <c r="CV273" s="695">
        <f t="shared" si="478"/>
        <v>0</v>
      </c>
      <c r="CW273" s="695">
        <f t="shared" si="478"/>
        <v>0</v>
      </c>
      <c r="CX273" s="695">
        <f t="shared" si="478"/>
        <v>975</v>
      </c>
      <c r="CY273" s="695">
        <f t="shared" si="478"/>
        <v>0</v>
      </c>
      <c r="CZ273" s="695">
        <f t="shared" si="478"/>
        <v>0</v>
      </c>
      <c r="DA273" s="695">
        <f t="shared" si="478"/>
        <v>2188.3000000000002</v>
      </c>
      <c r="DB273" s="695">
        <f t="shared" si="478"/>
        <v>0</v>
      </c>
      <c r="DC273" s="695">
        <f t="shared" si="478"/>
        <v>0</v>
      </c>
      <c r="DD273" s="695">
        <f t="shared" si="478"/>
        <v>0</v>
      </c>
      <c r="DE273" s="695">
        <f t="shared" si="478"/>
        <v>0</v>
      </c>
      <c r="DF273" s="695">
        <f t="shared" si="478"/>
        <v>0</v>
      </c>
      <c r="DG273" s="695">
        <f t="shared" si="478"/>
        <v>375</v>
      </c>
      <c r="DH273" s="695">
        <f t="shared" si="478"/>
        <v>0</v>
      </c>
      <c r="DI273" s="695">
        <f t="shared" si="478"/>
        <v>0</v>
      </c>
      <c r="DJ273" s="695">
        <f t="shared" si="478"/>
        <v>0</v>
      </c>
      <c r="DK273" s="695">
        <f t="shared" si="478"/>
        <v>0</v>
      </c>
      <c r="DL273" s="695">
        <f t="shared" si="478"/>
        <v>0</v>
      </c>
      <c r="DM273" s="695">
        <f t="shared" si="478"/>
        <v>0</v>
      </c>
      <c r="DN273" s="695">
        <f t="shared" si="478"/>
        <v>0</v>
      </c>
      <c r="DO273" s="695">
        <f t="shared" si="478"/>
        <v>3080</v>
      </c>
      <c r="DP273" s="695">
        <f t="shared" si="478"/>
        <v>1628.36</v>
      </c>
      <c r="DQ273" s="695">
        <f t="shared" si="478"/>
        <v>0</v>
      </c>
      <c r="DR273" s="695">
        <f t="shared" si="478"/>
        <v>0</v>
      </c>
      <c r="DS273" s="695">
        <f t="shared" si="478"/>
        <v>0</v>
      </c>
      <c r="DT273" s="695">
        <f t="shared" ref="DT273:EI273" si="479">DT70</f>
        <v>0</v>
      </c>
      <c r="DU273" s="695">
        <f t="shared" si="479"/>
        <v>2015.02</v>
      </c>
      <c r="DV273" s="695">
        <f t="shared" si="479"/>
        <v>337.5</v>
      </c>
      <c r="DW273" s="695">
        <f t="shared" si="479"/>
        <v>2028.36</v>
      </c>
      <c r="DX273" s="695">
        <f t="shared" si="479"/>
        <v>0</v>
      </c>
      <c r="DY273" s="695">
        <f t="shared" si="479"/>
        <v>0</v>
      </c>
      <c r="DZ273" s="695">
        <f t="shared" si="479"/>
        <v>0</v>
      </c>
      <c r="EA273" s="695">
        <f t="shared" si="479"/>
        <v>1658.38</v>
      </c>
      <c r="EB273" s="695">
        <f t="shared" si="479"/>
        <v>0</v>
      </c>
      <c r="EC273" s="695">
        <f t="shared" si="479"/>
        <v>0</v>
      </c>
      <c r="ED273" s="695">
        <f t="shared" si="479"/>
        <v>190.04</v>
      </c>
      <c r="EE273" s="695">
        <f t="shared" si="479"/>
        <v>-199.04</v>
      </c>
      <c r="EF273" s="695">
        <f t="shared" si="479"/>
        <v>458.32</v>
      </c>
      <c r="EG273" s="695">
        <f t="shared" si="479"/>
        <v>0</v>
      </c>
      <c r="EH273" s="695">
        <f t="shared" si="479"/>
        <v>1500</v>
      </c>
      <c r="EI273" s="695">
        <f t="shared" si="479"/>
        <v>1550</v>
      </c>
      <c r="EJ273" s="695">
        <f t="shared" si="455"/>
        <v>0</v>
      </c>
      <c r="EK273" s="695">
        <f t="shared" si="447"/>
        <v>249.98</v>
      </c>
      <c r="EL273" s="695">
        <f t="shared" si="447"/>
        <v>720.02</v>
      </c>
      <c r="EM273" s="695">
        <f t="shared" si="447"/>
        <v>0</v>
      </c>
      <c r="EN273" s="695">
        <f t="shared" ref="EN273" si="480">EN70</f>
        <v>0</v>
      </c>
      <c r="EO273" s="695">
        <f t="shared" si="447"/>
        <v>0</v>
      </c>
      <c r="EP273" s="695">
        <f t="shared" si="447"/>
        <v>125</v>
      </c>
      <c r="EQ273" s="695">
        <f t="shared" si="447"/>
        <v>0</v>
      </c>
      <c r="ER273" s="695">
        <f t="shared" ref="ER273:EX273" si="481">ER70</f>
        <v>0</v>
      </c>
      <c r="ES273" s="695">
        <f t="shared" si="481"/>
        <v>0</v>
      </c>
      <c r="ET273" s="695">
        <f t="shared" si="481"/>
        <v>1783.35</v>
      </c>
      <c r="EU273" s="695">
        <f t="shared" si="481"/>
        <v>1250</v>
      </c>
      <c r="EV273" s="695">
        <f t="shared" si="481"/>
        <v>0</v>
      </c>
      <c r="EW273" s="695">
        <f t="shared" si="481"/>
        <v>1762.5</v>
      </c>
      <c r="EX273" s="695">
        <f t="shared" si="481"/>
        <v>0</v>
      </c>
      <c r="EY273" s="695">
        <f t="shared" si="474"/>
        <v>0</v>
      </c>
      <c r="EZ273" s="510"/>
    </row>
    <row r="274" spans="1:156" x14ac:dyDescent="0.25">
      <c r="A274">
        <v>67</v>
      </c>
      <c r="B274" s="74" t="str">
        <f t="shared" si="465"/>
        <v>E08</v>
      </c>
      <c r="C274" s="175" t="str">
        <f t="shared" si="466"/>
        <v>OK</v>
      </c>
      <c r="D274" s="695">
        <f t="shared" ref="D274:AI274" si="482">D71</f>
        <v>0</v>
      </c>
      <c r="E274" s="695">
        <f t="shared" si="482"/>
        <v>0</v>
      </c>
      <c r="F274" s="695">
        <f t="shared" si="482"/>
        <v>0</v>
      </c>
      <c r="G274" s="695">
        <f t="shared" si="482"/>
        <v>0</v>
      </c>
      <c r="H274" s="695">
        <f t="shared" si="482"/>
        <v>299</v>
      </c>
      <c r="I274" s="695">
        <f t="shared" si="482"/>
        <v>0</v>
      </c>
      <c r="J274" s="695">
        <f t="shared" si="482"/>
        <v>588</v>
      </c>
      <c r="K274" s="695">
        <f t="shared" si="482"/>
        <v>0</v>
      </c>
      <c r="L274" s="695">
        <f t="shared" si="482"/>
        <v>0</v>
      </c>
      <c r="M274" s="695">
        <f t="shared" si="482"/>
        <v>0</v>
      </c>
      <c r="N274" s="695">
        <f t="shared" si="482"/>
        <v>0</v>
      </c>
      <c r="O274" s="695">
        <f t="shared" si="482"/>
        <v>0</v>
      </c>
      <c r="P274" s="695">
        <f t="shared" si="482"/>
        <v>0</v>
      </c>
      <c r="Q274" s="695">
        <f t="shared" si="482"/>
        <v>0</v>
      </c>
      <c r="R274" s="695">
        <f t="shared" si="482"/>
        <v>0</v>
      </c>
      <c r="S274" s="695">
        <f t="shared" si="482"/>
        <v>0</v>
      </c>
      <c r="T274" s="695">
        <f t="shared" si="482"/>
        <v>0</v>
      </c>
      <c r="U274" s="695">
        <f t="shared" si="482"/>
        <v>0</v>
      </c>
      <c r="V274" s="695">
        <f t="shared" si="482"/>
        <v>0</v>
      </c>
      <c r="W274" s="695">
        <f t="shared" si="482"/>
        <v>498</v>
      </c>
      <c r="X274" s="695">
        <f t="shared" si="482"/>
        <v>0</v>
      </c>
      <c r="Y274" s="695">
        <f t="shared" si="482"/>
        <v>441</v>
      </c>
      <c r="Z274" s="695">
        <f t="shared" si="482"/>
        <v>0</v>
      </c>
      <c r="AA274" s="695">
        <f t="shared" si="482"/>
        <v>0</v>
      </c>
      <c r="AB274" s="695">
        <f t="shared" si="482"/>
        <v>0</v>
      </c>
      <c r="AC274" s="695">
        <f t="shared" si="482"/>
        <v>0</v>
      </c>
      <c r="AD274" s="695">
        <f t="shared" si="482"/>
        <v>0</v>
      </c>
      <c r="AE274" s="695">
        <f t="shared" si="482"/>
        <v>0</v>
      </c>
      <c r="AF274" s="695">
        <f t="shared" si="482"/>
        <v>0</v>
      </c>
      <c r="AG274" s="695">
        <f t="shared" si="482"/>
        <v>0</v>
      </c>
      <c r="AH274" s="695">
        <f t="shared" si="482"/>
        <v>0</v>
      </c>
      <c r="AI274" s="695">
        <f t="shared" si="482"/>
        <v>0</v>
      </c>
      <c r="AJ274" s="695">
        <f t="shared" ref="AJ274:BM274" si="483">AJ71</f>
        <v>0</v>
      </c>
      <c r="AK274" s="695">
        <f t="shared" si="483"/>
        <v>0</v>
      </c>
      <c r="AL274" s="695">
        <f t="shared" si="483"/>
        <v>0</v>
      </c>
      <c r="AM274" s="695">
        <f t="shared" si="483"/>
        <v>1791.72</v>
      </c>
      <c r="AN274" s="695">
        <f t="shared" si="483"/>
        <v>0</v>
      </c>
      <c r="AO274" s="695">
        <f t="shared" si="483"/>
        <v>0</v>
      </c>
      <c r="AP274" s="695">
        <f t="shared" si="483"/>
        <v>0</v>
      </c>
      <c r="AQ274" s="695">
        <f t="shared" si="483"/>
        <v>0</v>
      </c>
      <c r="AR274" s="695">
        <f t="shared" si="483"/>
        <v>0</v>
      </c>
      <c r="AS274" s="695">
        <f t="shared" si="483"/>
        <v>0</v>
      </c>
      <c r="AT274" s="695">
        <f t="shared" si="483"/>
        <v>0</v>
      </c>
      <c r="AU274" s="695">
        <f t="shared" si="483"/>
        <v>0</v>
      </c>
      <c r="AV274" s="695">
        <f t="shared" si="483"/>
        <v>0</v>
      </c>
      <c r="AW274" s="695">
        <f t="shared" si="483"/>
        <v>0</v>
      </c>
      <c r="AX274" s="695">
        <f t="shared" si="483"/>
        <v>0</v>
      </c>
      <c r="AY274" s="695">
        <f t="shared" si="483"/>
        <v>0</v>
      </c>
      <c r="AZ274" s="695">
        <f t="shared" si="483"/>
        <v>0</v>
      </c>
      <c r="BA274" s="695">
        <f t="shared" si="483"/>
        <v>5988</v>
      </c>
      <c r="BB274" s="695">
        <f t="shared" si="483"/>
        <v>0</v>
      </c>
      <c r="BC274" s="695">
        <f t="shared" si="483"/>
        <v>0</v>
      </c>
      <c r="BD274" s="695">
        <f t="shared" si="483"/>
        <v>0</v>
      </c>
      <c r="BE274" s="695">
        <f t="shared" si="483"/>
        <v>0</v>
      </c>
      <c r="BF274" s="695">
        <f t="shared" si="483"/>
        <v>0</v>
      </c>
      <c r="BG274" s="695">
        <f t="shared" si="483"/>
        <v>0</v>
      </c>
      <c r="BH274" s="695">
        <f t="shared" si="483"/>
        <v>0</v>
      </c>
      <c r="BI274" s="695">
        <f t="shared" si="483"/>
        <v>0</v>
      </c>
      <c r="BJ274" s="695">
        <f t="shared" si="483"/>
        <v>0</v>
      </c>
      <c r="BK274" s="695">
        <f t="shared" si="483"/>
        <v>597</v>
      </c>
      <c r="BL274" s="695">
        <f t="shared" si="483"/>
        <v>0</v>
      </c>
      <c r="BM274" s="695">
        <f t="shared" si="483"/>
        <v>0</v>
      </c>
      <c r="BN274" s="695">
        <f t="shared" ref="BN274:CM274" si="484">BN71</f>
        <v>0</v>
      </c>
      <c r="BO274" s="695">
        <f t="shared" si="484"/>
        <v>3797</v>
      </c>
      <c r="BP274" s="695">
        <f t="shared" si="484"/>
        <v>0</v>
      </c>
      <c r="BQ274" s="695">
        <f t="shared" si="484"/>
        <v>0</v>
      </c>
      <c r="BR274" s="695">
        <f t="shared" si="484"/>
        <v>2691</v>
      </c>
      <c r="BS274" s="695">
        <f t="shared" si="484"/>
        <v>198</v>
      </c>
      <c r="BT274" s="695">
        <f t="shared" si="484"/>
        <v>0</v>
      </c>
      <c r="BU274" s="695">
        <f t="shared" si="484"/>
        <v>0</v>
      </c>
      <c r="BV274" s="695">
        <f t="shared" si="484"/>
        <v>0</v>
      </c>
      <c r="BW274" s="695">
        <f t="shared" si="484"/>
        <v>0</v>
      </c>
      <c r="BX274" s="695">
        <f t="shared" si="484"/>
        <v>0</v>
      </c>
      <c r="BY274" s="695">
        <f t="shared" si="484"/>
        <v>0</v>
      </c>
      <c r="BZ274" s="695">
        <f t="shared" si="484"/>
        <v>0</v>
      </c>
      <c r="CA274" s="695">
        <f t="shared" si="484"/>
        <v>0</v>
      </c>
      <c r="CB274" s="695">
        <f t="shared" si="484"/>
        <v>0</v>
      </c>
      <c r="CC274" s="695">
        <f t="shared" si="484"/>
        <v>0</v>
      </c>
      <c r="CD274" s="695">
        <f t="shared" si="484"/>
        <v>0</v>
      </c>
      <c r="CE274" s="695">
        <f t="shared" si="484"/>
        <v>0</v>
      </c>
      <c r="CF274" s="695">
        <f t="shared" si="484"/>
        <v>0</v>
      </c>
      <c r="CG274" s="695">
        <f t="shared" si="484"/>
        <v>0</v>
      </c>
      <c r="CH274" s="695">
        <f t="shared" si="484"/>
        <v>0</v>
      </c>
      <c r="CI274" s="695">
        <f t="shared" si="484"/>
        <v>0</v>
      </c>
      <c r="CJ274" s="695">
        <f t="shared" si="484"/>
        <v>11486</v>
      </c>
      <c r="CK274" s="695">
        <f t="shared" si="484"/>
        <v>796</v>
      </c>
      <c r="CL274" s="695">
        <f t="shared" si="484"/>
        <v>11988</v>
      </c>
      <c r="CM274" s="695">
        <f t="shared" si="484"/>
        <v>0</v>
      </c>
      <c r="CN274" s="695">
        <f t="shared" ref="CN274:DS274" si="485">CN71</f>
        <v>0</v>
      </c>
      <c r="CO274" s="695">
        <f t="shared" si="485"/>
        <v>0</v>
      </c>
      <c r="CP274" s="695">
        <f t="shared" si="485"/>
        <v>0</v>
      </c>
      <c r="CQ274" s="695">
        <f t="shared" si="485"/>
        <v>1574.04</v>
      </c>
      <c r="CR274" s="695">
        <f t="shared" si="485"/>
        <v>0</v>
      </c>
      <c r="CS274" s="695">
        <f t="shared" si="485"/>
        <v>0</v>
      </c>
      <c r="CT274" s="695">
        <f t="shared" si="485"/>
        <v>0</v>
      </c>
      <c r="CU274" s="695">
        <f t="shared" si="485"/>
        <v>0</v>
      </c>
      <c r="CV274" s="695">
        <f t="shared" si="485"/>
        <v>0</v>
      </c>
      <c r="CW274" s="695">
        <f t="shared" si="485"/>
        <v>0</v>
      </c>
      <c r="CX274" s="695">
        <f t="shared" si="485"/>
        <v>0</v>
      </c>
      <c r="CY274" s="695">
        <f t="shared" si="485"/>
        <v>0</v>
      </c>
      <c r="CZ274" s="695">
        <f t="shared" si="485"/>
        <v>0</v>
      </c>
      <c r="DA274" s="695">
        <f t="shared" si="485"/>
        <v>4788</v>
      </c>
      <c r="DB274" s="695">
        <f t="shared" si="485"/>
        <v>0</v>
      </c>
      <c r="DC274" s="695">
        <f t="shared" si="485"/>
        <v>0</v>
      </c>
      <c r="DD274" s="695">
        <f t="shared" si="485"/>
        <v>0</v>
      </c>
      <c r="DE274" s="695">
        <f t="shared" si="485"/>
        <v>0</v>
      </c>
      <c r="DF274" s="695">
        <f t="shared" si="485"/>
        <v>0</v>
      </c>
      <c r="DG274" s="695">
        <f t="shared" si="485"/>
        <v>0</v>
      </c>
      <c r="DH274" s="695">
        <f t="shared" si="485"/>
        <v>0</v>
      </c>
      <c r="DI274" s="695">
        <f t="shared" si="485"/>
        <v>0</v>
      </c>
      <c r="DJ274" s="695">
        <f t="shared" si="485"/>
        <v>0</v>
      </c>
      <c r="DK274" s="695">
        <f t="shared" si="485"/>
        <v>0</v>
      </c>
      <c r="DL274" s="695">
        <f t="shared" si="485"/>
        <v>0</v>
      </c>
      <c r="DM274" s="695">
        <f t="shared" si="485"/>
        <v>0</v>
      </c>
      <c r="DN274" s="695">
        <f t="shared" si="485"/>
        <v>0</v>
      </c>
      <c r="DO274" s="695">
        <f t="shared" si="485"/>
        <v>0</v>
      </c>
      <c r="DP274" s="695">
        <f t="shared" si="485"/>
        <v>734</v>
      </c>
      <c r="DQ274" s="695">
        <f t="shared" si="485"/>
        <v>796</v>
      </c>
      <c r="DR274" s="695">
        <f t="shared" si="485"/>
        <v>0</v>
      </c>
      <c r="DS274" s="695">
        <f t="shared" si="485"/>
        <v>1794</v>
      </c>
      <c r="DT274" s="695">
        <f t="shared" ref="DT274:EI274" si="486">DT71</f>
        <v>0</v>
      </c>
      <c r="DU274" s="695">
        <f t="shared" si="486"/>
        <v>198</v>
      </c>
      <c r="DV274" s="695">
        <f t="shared" si="486"/>
        <v>0</v>
      </c>
      <c r="DW274" s="695">
        <f t="shared" si="486"/>
        <v>0</v>
      </c>
      <c r="DX274" s="695">
        <f t="shared" si="486"/>
        <v>0</v>
      </c>
      <c r="DY274" s="695">
        <f t="shared" si="486"/>
        <v>0</v>
      </c>
      <c r="DZ274" s="695">
        <f t="shared" si="486"/>
        <v>0</v>
      </c>
      <c r="EA274" s="695">
        <f t="shared" si="486"/>
        <v>1020</v>
      </c>
      <c r="EB274" s="695">
        <f t="shared" si="486"/>
        <v>0</v>
      </c>
      <c r="EC274" s="695">
        <f t="shared" si="486"/>
        <v>0</v>
      </c>
      <c r="ED274" s="695">
        <f t="shared" si="486"/>
        <v>0</v>
      </c>
      <c r="EE274" s="695">
        <f t="shared" si="486"/>
        <v>0</v>
      </c>
      <c r="EF274" s="695">
        <f t="shared" si="486"/>
        <v>0</v>
      </c>
      <c r="EG274" s="695">
        <f t="shared" si="486"/>
        <v>0</v>
      </c>
      <c r="EH274" s="695">
        <f t="shared" si="486"/>
        <v>0</v>
      </c>
      <c r="EI274" s="695">
        <f t="shared" si="486"/>
        <v>0</v>
      </c>
      <c r="EJ274" s="695">
        <f t="shared" si="455"/>
        <v>0</v>
      </c>
      <c r="EK274" s="695">
        <f t="shared" si="447"/>
        <v>518</v>
      </c>
      <c r="EL274" s="695">
        <f t="shared" si="447"/>
        <v>0</v>
      </c>
      <c r="EM274" s="695">
        <f t="shared" si="447"/>
        <v>0</v>
      </c>
      <c r="EN274" s="695">
        <f t="shared" ref="EN274" si="487">EN71</f>
        <v>0</v>
      </c>
      <c r="EO274" s="695">
        <f t="shared" si="447"/>
        <v>0</v>
      </c>
      <c r="EP274" s="695">
        <f t="shared" si="447"/>
        <v>0</v>
      </c>
      <c r="EQ274" s="695">
        <f t="shared" si="447"/>
        <v>0</v>
      </c>
      <c r="ER274" s="695">
        <f t="shared" ref="ER274:EX274" si="488">ER71</f>
        <v>0</v>
      </c>
      <c r="ES274" s="695">
        <f t="shared" si="488"/>
        <v>0</v>
      </c>
      <c r="ET274" s="695">
        <f t="shared" si="488"/>
        <v>0</v>
      </c>
      <c r="EU274" s="695">
        <f t="shared" si="488"/>
        <v>0</v>
      </c>
      <c r="EV274" s="695">
        <f t="shared" si="488"/>
        <v>0</v>
      </c>
      <c r="EW274" s="695">
        <f t="shared" si="488"/>
        <v>0</v>
      </c>
      <c r="EX274" s="695">
        <f t="shared" si="488"/>
        <v>0</v>
      </c>
      <c r="EY274" s="695">
        <f t="shared" si="474"/>
        <v>0</v>
      </c>
      <c r="EZ274" s="510"/>
    </row>
    <row r="275" spans="1:156" x14ac:dyDescent="0.25">
      <c r="A275">
        <v>68</v>
      </c>
      <c r="B275" s="74" t="str">
        <f t="shared" si="465"/>
        <v>E08</v>
      </c>
      <c r="C275" s="175" t="str">
        <f t="shared" si="466"/>
        <v>OK</v>
      </c>
      <c r="D275" s="695">
        <f t="shared" ref="D275:AI275" si="489">D72</f>
        <v>0</v>
      </c>
      <c r="E275" s="695">
        <f t="shared" si="489"/>
        <v>0</v>
      </c>
      <c r="F275" s="695">
        <f t="shared" si="489"/>
        <v>0</v>
      </c>
      <c r="G275" s="695">
        <f t="shared" si="489"/>
        <v>0</v>
      </c>
      <c r="H275" s="695">
        <f t="shared" si="489"/>
        <v>0</v>
      </c>
      <c r="I275" s="695">
        <f t="shared" si="489"/>
        <v>0</v>
      </c>
      <c r="J275" s="695">
        <f t="shared" si="489"/>
        <v>0</v>
      </c>
      <c r="K275" s="695">
        <f t="shared" si="489"/>
        <v>0</v>
      </c>
      <c r="L275" s="695">
        <f t="shared" si="489"/>
        <v>0</v>
      </c>
      <c r="M275" s="695">
        <f t="shared" si="489"/>
        <v>0</v>
      </c>
      <c r="N275" s="695">
        <f t="shared" si="489"/>
        <v>0</v>
      </c>
      <c r="O275" s="695">
        <f t="shared" si="489"/>
        <v>0</v>
      </c>
      <c r="P275" s="695">
        <f t="shared" si="489"/>
        <v>3323.84</v>
      </c>
      <c r="Q275" s="695">
        <f t="shared" si="489"/>
        <v>0</v>
      </c>
      <c r="R275" s="695">
        <f t="shared" si="489"/>
        <v>0</v>
      </c>
      <c r="S275" s="695">
        <f t="shared" si="489"/>
        <v>0</v>
      </c>
      <c r="T275" s="695">
        <f t="shared" si="489"/>
        <v>0</v>
      </c>
      <c r="U275" s="695">
        <f t="shared" si="489"/>
        <v>0</v>
      </c>
      <c r="V275" s="695">
        <f t="shared" si="489"/>
        <v>0</v>
      </c>
      <c r="W275" s="695">
        <f t="shared" si="489"/>
        <v>0</v>
      </c>
      <c r="X275" s="695">
        <f t="shared" si="489"/>
        <v>1712.4</v>
      </c>
      <c r="Y275" s="695">
        <f t="shared" si="489"/>
        <v>0</v>
      </c>
      <c r="Z275" s="695">
        <f t="shared" si="489"/>
        <v>0</v>
      </c>
      <c r="AA275" s="695">
        <f t="shared" si="489"/>
        <v>0</v>
      </c>
      <c r="AB275" s="695">
        <f t="shared" si="489"/>
        <v>0</v>
      </c>
      <c r="AC275" s="695">
        <f t="shared" si="489"/>
        <v>0</v>
      </c>
      <c r="AD275" s="695">
        <f t="shared" si="489"/>
        <v>0</v>
      </c>
      <c r="AE275" s="695">
        <f t="shared" si="489"/>
        <v>0</v>
      </c>
      <c r="AF275" s="695">
        <f t="shared" si="489"/>
        <v>38.340000000000003</v>
      </c>
      <c r="AG275" s="695">
        <f t="shared" si="489"/>
        <v>8.32</v>
      </c>
      <c r="AH275" s="695">
        <f t="shared" si="489"/>
        <v>16.670000000000002</v>
      </c>
      <c r="AI275" s="695">
        <f t="shared" si="489"/>
        <v>0</v>
      </c>
      <c r="AJ275" s="695">
        <f t="shared" ref="AJ275:BM275" si="490">AJ72</f>
        <v>0</v>
      </c>
      <c r="AK275" s="695">
        <f t="shared" si="490"/>
        <v>0</v>
      </c>
      <c r="AL275" s="695">
        <f t="shared" si="490"/>
        <v>0</v>
      </c>
      <c r="AM275" s="695">
        <f t="shared" si="490"/>
        <v>0</v>
      </c>
      <c r="AN275" s="695">
        <f t="shared" si="490"/>
        <v>0</v>
      </c>
      <c r="AO275" s="695">
        <f t="shared" si="490"/>
        <v>0</v>
      </c>
      <c r="AP275" s="695">
        <f t="shared" si="490"/>
        <v>0</v>
      </c>
      <c r="AQ275" s="695">
        <f t="shared" si="490"/>
        <v>0</v>
      </c>
      <c r="AR275" s="695">
        <f t="shared" si="490"/>
        <v>0</v>
      </c>
      <c r="AS275" s="695">
        <f t="shared" si="490"/>
        <v>0</v>
      </c>
      <c r="AT275" s="695">
        <f t="shared" si="490"/>
        <v>125</v>
      </c>
      <c r="AU275" s="695">
        <f t="shared" si="490"/>
        <v>70.760000000000005</v>
      </c>
      <c r="AV275" s="695">
        <f t="shared" si="490"/>
        <v>22.5</v>
      </c>
      <c r="AW275" s="695">
        <f t="shared" si="490"/>
        <v>0</v>
      </c>
      <c r="AX275" s="695">
        <f t="shared" si="490"/>
        <v>0</v>
      </c>
      <c r="AY275" s="695">
        <f t="shared" si="490"/>
        <v>0</v>
      </c>
      <c r="AZ275" s="695">
        <f t="shared" si="490"/>
        <v>0</v>
      </c>
      <c r="BA275" s="695">
        <f t="shared" si="490"/>
        <v>3738.5</v>
      </c>
      <c r="BB275" s="695">
        <f t="shared" si="490"/>
        <v>0</v>
      </c>
      <c r="BC275" s="695">
        <f t="shared" si="490"/>
        <v>0</v>
      </c>
      <c r="BD275" s="695">
        <f t="shared" si="490"/>
        <v>0</v>
      </c>
      <c r="BE275" s="695">
        <f t="shared" si="490"/>
        <v>0</v>
      </c>
      <c r="BF275" s="695">
        <f t="shared" si="490"/>
        <v>0</v>
      </c>
      <c r="BG275" s="695">
        <f t="shared" si="490"/>
        <v>100</v>
      </c>
      <c r="BH275" s="695">
        <f t="shared" si="490"/>
        <v>0</v>
      </c>
      <c r="BI275" s="695">
        <f t="shared" si="490"/>
        <v>35.840000000000003</v>
      </c>
      <c r="BJ275" s="695">
        <f t="shared" si="490"/>
        <v>0</v>
      </c>
      <c r="BK275" s="695">
        <f t="shared" si="490"/>
        <v>0</v>
      </c>
      <c r="BL275" s="695">
        <f t="shared" si="490"/>
        <v>0</v>
      </c>
      <c r="BM275" s="695">
        <f t="shared" si="490"/>
        <v>0</v>
      </c>
      <c r="BN275" s="695">
        <f t="shared" ref="BN275:CM275" si="491">BN72</f>
        <v>0</v>
      </c>
      <c r="BO275" s="695">
        <f t="shared" si="491"/>
        <v>0</v>
      </c>
      <c r="BP275" s="695">
        <f t="shared" si="491"/>
        <v>0</v>
      </c>
      <c r="BQ275" s="695">
        <f t="shared" si="491"/>
        <v>0</v>
      </c>
      <c r="BR275" s="695">
        <f t="shared" si="491"/>
        <v>0</v>
      </c>
      <c r="BS275" s="695">
        <f t="shared" si="491"/>
        <v>33.340000000000003</v>
      </c>
      <c r="BT275" s="695">
        <f t="shared" si="491"/>
        <v>37.5</v>
      </c>
      <c r="BU275" s="695">
        <f t="shared" si="491"/>
        <v>0</v>
      </c>
      <c r="BV275" s="695">
        <f t="shared" si="491"/>
        <v>0</v>
      </c>
      <c r="BW275" s="695">
        <f t="shared" si="491"/>
        <v>0</v>
      </c>
      <c r="BX275" s="695">
        <f t="shared" si="491"/>
        <v>188.34</v>
      </c>
      <c r="BY275" s="695">
        <f t="shared" si="491"/>
        <v>0</v>
      </c>
      <c r="BZ275" s="695">
        <f t="shared" si="491"/>
        <v>0</v>
      </c>
      <c r="CA275" s="695">
        <f t="shared" si="491"/>
        <v>0</v>
      </c>
      <c r="CB275" s="695">
        <f t="shared" si="491"/>
        <v>0</v>
      </c>
      <c r="CC275" s="695">
        <f t="shared" si="491"/>
        <v>0</v>
      </c>
      <c r="CD275" s="695">
        <f t="shared" si="491"/>
        <v>0</v>
      </c>
      <c r="CE275" s="695">
        <f t="shared" si="491"/>
        <v>0</v>
      </c>
      <c r="CF275" s="695">
        <f t="shared" si="491"/>
        <v>0</v>
      </c>
      <c r="CG275" s="695">
        <f t="shared" si="491"/>
        <v>0</v>
      </c>
      <c r="CH275" s="695">
        <f t="shared" si="491"/>
        <v>196.68</v>
      </c>
      <c r="CI275" s="695">
        <f t="shared" si="491"/>
        <v>0</v>
      </c>
      <c r="CJ275" s="695">
        <f t="shared" si="491"/>
        <v>0</v>
      </c>
      <c r="CK275" s="695">
        <f t="shared" si="491"/>
        <v>5959.58</v>
      </c>
      <c r="CL275" s="695">
        <f t="shared" si="491"/>
        <v>0</v>
      </c>
      <c r="CM275" s="695">
        <f t="shared" si="491"/>
        <v>0</v>
      </c>
      <c r="CN275" s="695">
        <f t="shared" ref="CN275:DS275" si="492">CN72</f>
        <v>0</v>
      </c>
      <c r="CO275" s="695">
        <f t="shared" si="492"/>
        <v>0</v>
      </c>
      <c r="CP275" s="695">
        <f t="shared" si="492"/>
        <v>0</v>
      </c>
      <c r="CQ275" s="695">
        <f t="shared" si="492"/>
        <v>0</v>
      </c>
      <c r="CR275" s="695">
        <f t="shared" si="492"/>
        <v>0</v>
      </c>
      <c r="CS275" s="695">
        <f t="shared" si="492"/>
        <v>0</v>
      </c>
      <c r="CT275" s="695">
        <f t="shared" si="492"/>
        <v>0</v>
      </c>
      <c r="CU275" s="695">
        <f t="shared" si="492"/>
        <v>0</v>
      </c>
      <c r="CV275" s="695">
        <f t="shared" si="492"/>
        <v>0</v>
      </c>
      <c r="CW275" s="695">
        <f t="shared" si="492"/>
        <v>0</v>
      </c>
      <c r="CX275" s="695">
        <f t="shared" si="492"/>
        <v>175</v>
      </c>
      <c r="CY275" s="695">
        <f t="shared" si="492"/>
        <v>0</v>
      </c>
      <c r="CZ275" s="695">
        <f t="shared" si="492"/>
        <v>0</v>
      </c>
      <c r="DA275" s="695">
        <f t="shared" si="492"/>
        <v>75</v>
      </c>
      <c r="DB275" s="695">
        <f t="shared" si="492"/>
        <v>0</v>
      </c>
      <c r="DC275" s="695">
        <f t="shared" si="492"/>
        <v>0</v>
      </c>
      <c r="DD275" s="695">
        <f t="shared" si="492"/>
        <v>0</v>
      </c>
      <c r="DE275" s="695">
        <f t="shared" si="492"/>
        <v>0</v>
      </c>
      <c r="DF275" s="695">
        <f t="shared" si="492"/>
        <v>0</v>
      </c>
      <c r="DG275" s="695">
        <f t="shared" si="492"/>
        <v>37.5</v>
      </c>
      <c r="DH275" s="695">
        <f t="shared" si="492"/>
        <v>0</v>
      </c>
      <c r="DI275" s="695">
        <f t="shared" si="492"/>
        <v>0</v>
      </c>
      <c r="DJ275" s="695">
        <f t="shared" si="492"/>
        <v>0</v>
      </c>
      <c r="DK275" s="695">
        <f t="shared" si="492"/>
        <v>0</v>
      </c>
      <c r="DL275" s="695">
        <f t="shared" si="492"/>
        <v>0</v>
      </c>
      <c r="DM275" s="695">
        <f t="shared" si="492"/>
        <v>0</v>
      </c>
      <c r="DN275" s="695">
        <f t="shared" si="492"/>
        <v>0</v>
      </c>
      <c r="DO275" s="695">
        <f t="shared" si="492"/>
        <v>125</v>
      </c>
      <c r="DP275" s="695">
        <f t="shared" si="492"/>
        <v>140.84</v>
      </c>
      <c r="DQ275" s="695">
        <f t="shared" si="492"/>
        <v>0</v>
      </c>
      <c r="DR275" s="695">
        <f t="shared" si="492"/>
        <v>0</v>
      </c>
      <c r="DS275" s="695">
        <f t="shared" si="492"/>
        <v>0</v>
      </c>
      <c r="DT275" s="695">
        <f t="shared" ref="DT275:EI275" si="493">DT72</f>
        <v>0</v>
      </c>
      <c r="DU275" s="695">
        <f t="shared" si="493"/>
        <v>278.33999999999997</v>
      </c>
      <c r="DV275" s="695">
        <f t="shared" si="493"/>
        <v>0</v>
      </c>
      <c r="DW275" s="695">
        <f t="shared" si="493"/>
        <v>38.340000000000003</v>
      </c>
      <c r="DX275" s="695">
        <f t="shared" si="493"/>
        <v>0</v>
      </c>
      <c r="DY275" s="695">
        <f t="shared" si="493"/>
        <v>0</v>
      </c>
      <c r="DZ275" s="695">
        <f t="shared" si="493"/>
        <v>0</v>
      </c>
      <c r="EA275" s="695">
        <f t="shared" si="493"/>
        <v>5889.04</v>
      </c>
      <c r="EB275" s="695">
        <f t="shared" si="493"/>
        <v>0</v>
      </c>
      <c r="EC275" s="695">
        <f t="shared" si="493"/>
        <v>0</v>
      </c>
      <c r="ED275" s="695">
        <f t="shared" si="493"/>
        <v>64.98</v>
      </c>
      <c r="EE275" s="695">
        <f t="shared" si="493"/>
        <v>0</v>
      </c>
      <c r="EF275" s="695">
        <f t="shared" si="493"/>
        <v>0</v>
      </c>
      <c r="EG275" s="695">
        <f t="shared" si="493"/>
        <v>0</v>
      </c>
      <c r="EH275" s="695">
        <f t="shared" si="493"/>
        <v>62.5</v>
      </c>
      <c r="EI275" s="695">
        <f t="shared" si="493"/>
        <v>71.67</v>
      </c>
      <c r="EJ275" s="695">
        <f t="shared" si="455"/>
        <v>0</v>
      </c>
      <c r="EK275" s="695">
        <f t="shared" si="447"/>
        <v>0</v>
      </c>
      <c r="EL275" s="695">
        <f t="shared" si="447"/>
        <v>1786.28</v>
      </c>
      <c r="EM275" s="695">
        <f t="shared" si="447"/>
        <v>0</v>
      </c>
      <c r="EN275" s="695">
        <f t="shared" ref="EN275" si="494">EN72</f>
        <v>0</v>
      </c>
      <c r="EO275" s="695">
        <f t="shared" si="447"/>
        <v>0</v>
      </c>
      <c r="EP275" s="695">
        <f t="shared" si="447"/>
        <v>0</v>
      </c>
      <c r="EQ275" s="695">
        <f t="shared" si="447"/>
        <v>0</v>
      </c>
      <c r="ER275" s="695">
        <f t="shared" ref="ER275:EX275" si="495">ER72</f>
        <v>0</v>
      </c>
      <c r="ES275" s="695">
        <f t="shared" si="495"/>
        <v>0</v>
      </c>
      <c r="ET275" s="695">
        <f t="shared" si="495"/>
        <v>192.43</v>
      </c>
      <c r="EU275" s="695">
        <f t="shared" si="495"/>
        <v>125</v>
      </c>
      <c r="EV275" s="695">
        <f t="shared" si="495"/>
        <v>2444.8000000000002</v>
      </c>
      <c r="EW275" s="695">
        <f t="shared" si="495"/>
        <v>3883.69</v>
      </c>
      <c r="EX275" s="695">
        <f t="shared" si="495"/>
        <v>0</v>
      </c>
      <c r="EY275" s="695">
        <f t="shared" si="474"/>
        <v>0</v>
      </c>
      <c r="EZ275" s="510"/>
    </row>
    <row r="276" spans="1:156" x14ac:dyDescent="0.25">
      <c r="A276">
        <v>69</v>
      </c>
      <c r="B276" s="74" t="str">
        <f t="shared" si="465"/>
        <v>E08</v>
      </c>
      <c r="C276" s="175" t="str">
        <f t="shared" si="466"/>
        <v>OK</v>
      </c>
      <c r="D276" s="695">
        <f t="shared" ref="D276:AI276" si="496">D73</f>
        <v>0</v>
      </c>
      <c r="E276" s="695">
        <f t="shared" si="496"/>
        <v>0</v>
      </c>
      <c r="F276" s="695">
        <f t="shared" si="496"/>
        <v>0</v>
      </c>
      <c r="G276" s="695">
        <f t="shared" si="496"/>
        <v>0</v>
      </c>
      <c r="H276" s="695">
        <f t="shared" si="496"/>
        <v>0</v>
      </c>
      <c r="I276" s="695">
        <f t="shared" si="496"/>
        <v>0</v>
      </c>
      <c r="J276" s="695">
        <f t="shared" si="496"/>
        <v>0</v>
      </c>
      <c r="K276" s="695">
        <f t="shared" si="496"/>
        <v>0</v>
      </c>
      <c r="L276" s="695">
        <f t="shared" si="496"/>
        <v>0</v>
      </c>
      <c r="M276" s="695">
        <f t="shared" si="496"/>
        <v>0</v>
      </c>
      <c r="N276" s="695">
        <f t="shared" si="496"/>
        <v>0</v>
      </c>
      <c r="O276" s="695">
        <f t="shared" si="496"/>
        <v>0</v>
      </c>
      <c r="P276" s="695">
        <f t="shared" si="496"/>
        <v>0</v>
      </c>
      <c r="Q276" s="695">
        <f t="shared" si="496"/>
        <v>0</v>
      </c>
      <c r="R276" s="695">
        <f t="shared" si="496"/>
        <v>0</v>
      </c>
      <c r="S276" s="695">
        <f t="shared" si="496"/>
        <v>0</v>
      </c>
      <c r="T276" s="695">
        <f t="shared" si="496"/>
        <v>0</v>
      </c>
      <c r="U276" s="695">
        <f t="shared" si="496"/>
        <v>0</v>
      </c>
      <c r="V276" s="695">
        <f t="shared" si="496"/>
        <v>0</v>
      </c>
      <c r="W276" s="695">
        <f t="shared" si="496"/>
        <v>0</v>
      </c>
      <c r="X276" s="695">
        <f t="shared" si="496"/>
        <v>0</v>
      </c>
      <c r="Y276" s="695">
        <f t="shared" si="496"/>
        <v>0</v>
      </c>
      <c r="Z276" s="695">
        <f t="shared" si="496"/>
        <v>0</v>
      </c>
      <c r="AA276" s="695">
        <f t="shared" si="496"/>
        <v>0</v>
      </c>
      <c r="AB276" s="695">
        <f t="shared" si="496"/>
        <v>0</v>
      </c>
      <c r="AC276" s="695">
        <f t="shared" si="496"/>
        <v>0</v>
      </c>
      <c r="AD276" s="695">
        <f t="shared" si="496"/>
        <v>0</v>
      </c>
      <c r="AE276" s="695">
        <f t="shared" si="496"/>
        <v>0</v>
      </c>
      <c r="AF276" s="695">
        <f t="shared" si="496"/>
        <v>0</v>
      </c>
      <c r="AG276" s="695">
        <f t="shared" si="496"/>
        <v>0</v>
      </c>
      <c r="AH276" s="695">
        <f t="shared" si="496"/>
        <v>0</v>
      </c>
      <c r="AI276" s="695">
        <f t="shared" si="496"/>
        <v>0</v>
      </c>
      <c r="AJ276" s="695">
        <f t="shared" ref="AJ276:BM276" si="497">AJ73</f>
        <v>0</v>
      </c>
      <c r="AK276" s="695">
        <f t="shared" si="497"/>
        <v>0</v>
      </c>
      <c r="AL276" s="695">
        <f t="shared" si="497"/>
        <v>0</v>
      </c>
      <c r="AM276" s="695">
        <f t="shared" si="497"/>
        <v>0</v>
      </c>
      <c r="AN276" s="695">
        <f t="shared" si="497"/>
        <v>0</v>
      </c>
      <c r="AO276" s="695">
        <f t="shared" si="497"/>
        <v>0</v>
      </c>
      <c r="AP276" s="695">
        <f t="shared" si="497"/>
        <v>0</v>
      </c>
      <c r="AQ276" s="695">
        <f t="shared" si="497"/>
        <v>0</v>
      </c>
      <c r="AR276" s="695">
        <f t="shared" si="497"/>
        <v>0</v>
      </c>
      <c r="AS276" s="695">
        <f t="shared" si="497"/>
        <v>0</v>
      </c>
      <c r="AT276" s="695">
        <f t="shared" si="497"/>
        <v>0</v>
      </c>
      <c r="AU276" s="695">
        <f t="shared" si="497"/>
        <v>0</v>
      </c>
      <c r="AV276" s="695">
        <f t="shared" si="497"/>
        <v>0</v>
      </c>
      <c r="AW276" s="695">
        <f t="shared" si="497"/>
        <v>0</v>
      </c>
      <c r="AX276" s="695">
        <f t="shared" si="497"/>
        <v>0</v>
      </c>
      <c r="AY276" s="695">
        <f t="shared" si="497"/>
        <v>0</v>
      </c>
      <c r="AZ276" s="695">
        <f t="shared" si="497"/>
        <v>0</v>
      </c>
      <c r="BA276" s="695">
        <f t="shared" si="497"/>
        <v>0</v>
      </c>
      <c r="BB276" s="695">
        <f t="shared" si="497"/>
        <v>0</v>
      </c>
      <c r="BC276" s="695">
        <f t="shared" si="497"/>
        <v>0</v>
      </c>
      <c r="BD276" s="695">
        <f t="shared" si="497"/>
        <v>0</v>
      </c>
      <c r="BE276" s="695">
        <f t="shared" si="497"/>
        <v>0</v>
      </c>
      <c r="BF276" s="695">
        <f t="shared" si="497"/>
        <v>0</v>
      </c>
      <c r="BG276" s="695">
        <f t="shared" si="497"/>
        <v>0</v>
      </c>
      <c r="BH276" s="695">
        <f t="shared" si="497"/>
        <v>0</v>
      </c>
      <c r="BI276" s="695">
        <f t="shared" si="497"/>
        <v>0</v>
      </c>
      <c r="BJ276" s="695">
        <f t="shared" si="497"/>
        <v>0</v>
      </c>
      <c r="BK276" s="695">
        <f t="shared" si="497"/>
        <v>0</v>
      </c>
      <c r="BL276" s="695">
        <f t="shared" si="497"/>
        <v>0</v>
      </c>
      <c r="BM276" s="695">
        <f t="shared" si="497"/>
        <v>0</v>
      </c>
      <c r="BN276" s="695">
        <f t="shared" ref="BN276:CM276" si="498">BN73</f>
        <v>0</v>
      </c>
      <c r="BO276" s="695">
        <f t="shared" si="498"/>
        <v>0</v>
      </c>
      <c r="BP276" s="695">
        <f t="shared" si="498"/>
        <v>0</v>
      </c>
      <c r="BQ276" s="695">
        <f t="shared" si="498"/>
        <v>0</v>
      </c>
      <c r="BR276" s="695">
        <f t="shared" si="498"/>
        <v>0</v>
      </c>
      <c r="BS276" s="695">
        <f t="shared" si="498"/>
        <v>0</v>
      </c>
      <c r="BT276" s="695">
        <f t="shared" si="498"/>
        <v>0</v>
      </c>
      <c r="BU276" s="695">
        <f t="shared" si="498"/>
        <v>0</v>
      </c>
      <c r="BV276" s="695">
        <f t="shared" si="498"/>
        <v>0</v>
      </c>
      <c r="BW276" s="695">
        <f t="shared" si="498"/>
        <v>0</v>
      </c>
      <c r="BX276" s="695">
        <f t="shared" si="498"/>
        <v>0</v>
      </c>
      <c r="BY276" s="695">
        <f t="shared" si="498"/>
        <v>0</v>
      </c>
      <c r="BZ276" s="695">
        <f t="shared" si="498"/>
        <v>0</v>
      </c>
      <c r="CA276" s="695">
        <f t="shared" si="498"/>
        <v>0</v>
      </c>
      <c r="CB276" s="695">
        <f t="shared" si="498"/>
        <v>0</v>
      </c>
      <c r="CC276" s="695">
        <f t="shared" si="498"/>
        <v>0</v>
      </c>
      <c r="CD276" s="695">
        <f t="shared" si="498"/>
        <v>0</v>
      </c>
      <c r="CE276" s="695">
        <f t="shared" si="498"/>
        <v>0</v>
      </c>
      <c r="CF276" s="695">
        <f t="shared" si="498"/>
        <v>0</v>
      </c>
      <c r="CG276" s="695">
        <f t="shared" si="498"/>
        <v>0</v>
      </c>
      <c r="CH276" s="695">
        <f t="shared" si="498"/>
        <v>0</v>
      </c>
      <c r="CI276" s="695">
        <f t="shared" si="498"/>
        <v>0</v>
      </c>
      <c r="CJ276" s="695">
        <f t="shared" si="498"/>
        <v>0</v>
      </c>
      <c r="CK276" s="695">
        <f t="shared" si="498"/>
        <v>0</v>
      </c>
      <c r="CL276" s="695">
        <f t="shared" si="498"/>
        <v>0</v>
      </c>
      <c r="CM276" s="695">
        <f t="shared" si="498"/>
        <v>0</v>
      </c>
      <c r="CN276" s="695">
        <f t="shared" ref="CN276:DS276" si="499">CN73</f>
        <v>0</v>
      </c>
      <c r="CO276" s="695">
        <f t="shared" si="499"/>
        <v>0</v>
      </c>
      <c r="CP276" s="695">
        <f t="shared" si="499"/>
        <v>0</v>
      </c>
      <c r="CQ276" s="695">
        <f t="shared" si="499"/>
        <v>0</v>
      </c>
      <c r="CR276" s="695">
        <f t="shared" si="499"/>
        <v>0</v>
      </c>
      <c r="CS276" s="695">
        <f t="shared" si="499"/>
        <v>0</v>
      </c>
      <c r="CT276" s="695">
        <f t="shared" si="499"/>
        <v>0</v>
      </c>
      <c r="CU276" s="695">
        <f t="shared" si="499"/>
        <v>0</v>
      </c>
      <c r="CV276" s="695">
        <f t="shared" si="499"/>
        <v>0</v>
      </c>
      <c r="CW276" s="695">
        <f t="shared" si="499"/>
        <v>0</v>
      </c>
      <c r="CX276" s="695">
        <f t="shared" si="499"/>
        <v>0</v>
      </c>
      <c r="CY276" s="695">
        <f t="shared" si="499"/>
        <v>0</v>
      </c>
      <c r="CZ276" s="695">
        <f t="shared" si="499"/>
        <v>0</v>
      </c>
      <c r="DA276" s="695">
        <f t="shared" si="499"/>
        <v>0</v>
      </c>
      <c r="DB276" s="695">
        <f t="shared" si="499"/>
        <v>0</v>
      </c>
      <c r="DC276" s="695">
        <f t="shared" si="499"/>
        <v>0</v>
      </c>
      <c r="DD276" s="695">
        <f t="shared" si="499"/>
        <v>0</v>
      </c>
      <c r="DE276" s="695">
        <f t="shared" si="499"/>
        <v>0</v>
      </c>
      <c r="DF276" s="695">
        <f t="shared" si="499"/>
        <v>0</v>
      </c>
      <c r="DG276" s="695">
        <f t="shared" si="499"/>
        <v>0</v>
      </c>
      <c r="DH276" s="695">
        <f t="shared" si="499"/>
        <v>0</v>
      </c>
      <c r="DI276" s="695">
        <f t="shared" si="499"/>
        <v>0</v>
      </c>
      <c r="DJ276" s="695">
        <f t="shared" si="499"/>
        <v>0</v>
      </c>
      <c r="DK276" s="695">
        <f t="shared" si="499"/>
        <v>0</v>
      </c>
      <c r="DL276" s="695">
        <f t="shared" si="499"/>
        <v>0</v>
      </c>
      <c r="DM276" s="695">
        <f t="shared" si="499"/>
        <v>0</v>
      </c>
      <c r="DN276" s="695">
        <f t="shared" si="499"/>
        <v>0</v>
      </c>
      <c r="DO276" s="695">
        <f t="shared" si="499"/>
        <v>0</v>
      </c>
      <c r="DP276" s="695">
        <f t="shared" si="499"/>
        <v>0</v>
      </c>
      <c r="DQ276" s="695">
        <f t="shared" si="499"/>
        <v>0</v>
      </c>
      <c r="DR276" s="695">
        <f t="shared" si="499"/>
        <v>0</v>
      </c>
      <c r="DS276" s="695">
        <f t="shared" si="499"/>
        <v>0</v>
      </c>
      <c r="DT276" s="695">
        <f t="shared" ref="DT276:EI276" si="500">DT73</f>
        <v>0</v>
      </c>
      <c r="DU276" s="695">
        <f t="shared" si="500"/>
        <v>0</v>
      </c>
      <c r="DV276" s="695">
        <f t="shared" si="500"/>
        <v>0</v>
      </c>
      <c r="DW276" s="695">
        <f t="shared" si="500"/>
        <v>0</v>
      </c>
      <c r="DX276" s="695">
        <f t="shared" si="500"/>
        <v>18905</v>
      </c>
      <c r="DY276" s="695">
        <f t="shared" si="500"/>
        <v>0</v>
      </c>
      <c r="DZ276" s="695">
        <f t="shared" si="500"/>
        <v>0</v>
      </c>
      <c r="EA276" s="695">
        <f t="shared" si="500"/>
        <v>0</v>
      </c>
      <c r="EB276" s="695">
        <f t="shared" si="500"/>
        <v>0</v>
      </c>
      <c r="EC276" s="695">
        <f t="shared" si="500"/>
        <v>0</v>
      </c>
      <c r="ED276" s="695">
        <f t="shared" si="500"/>
        <v>0</v>
      </c>
      <c r="EE276" s="695">
        <f t="shared" si="500"/>
        <v>0</v>
      </c>
      <c r="EF276" s="695">
        <f t="shared" si="500"/>
        <v>0</v>
      </c>
      <c r="EG276" s="695">
        <f t="shared" si="500"/>
        <v>0</v>
      </c>
      <c r="EH276" s="695">
        <f t="shared" si="500"/>
        <v>0</v>
      </c>
      <c r="EI276" s="695">
        <f t="shared" si="500"/>
        <v>0</v>
      </c>
      <c r="EJ276" s="695">
        <f t="shared" si="455"/>
        <v>0</v>
      </c>
      <c r="EK276" s="695">
        <f t="shared" si="447"/>
        <v>0</v>
      </c>
      <c r="EL276" s="695">
        <f t="shared" si="447"/>
        <v>0</v>
      </c>
      <c r="EM276" s="695">
        <f t="shared" si="447"/>
        <v>0</v>
      </c>
      <c r="EN276" s="695">
        <f t="shared" ref="EN276" si="501">EN73</f>
        <v>0</v>
      </c>
      <c r="EO276" s="695">
        <f t="shared" si="447"/>
        <v>0</v>
      </c>
      <c r="EP276" s="695">
        <f t="shared" si="447"/>
        <v>0</v>
      </c>
      <c r="EQ276" s="695">
        <f t="shared" si="447"/>
        <v>0</v>
      </c>
      <c r="ER276" s="695">
        <f t="shared" ref="ER276:EX276" si="502">ER73</f>
        <v>0</v>
      </c>
      <c r="ES276" s="695">
        <f t="shared" si="502"/>
        <v>0</v>
      </c>
      <c r="ET276" s="695">
        <f t="shared" si="502"/>
        <v>0</v>
      </c>
      <c r="EU276" s="695">
        <f t="shared" si="502"/>
        <v>0</v>
      </c>
      <c r="EV276" s="695">
        <f t="shared" si="502"/>
        <v>0</v>
      </c>
      <c r="EW276" s="695">
        <f t="shared" si="502"/>
        <v>0</v>
      </c>
      <c r="EX276" s="695">
        <f t="shared" si="502"/>
        <v>0</v>
      </c>
      <c r="EY276" s="695">
        <f t="shared" si="474"/>
        <v>0</v>
      </c>
      <c r="EZ276" s="510"/>
    </row>
    <row r="277" spans="1:156" x14ac:dyDescent="0.25">
      <c r="A277">
        <v>70</v>
      </c>
      <c r="B277" s="74" t="str">
        <f t="shared" si="465"/>
        <v>E08</v>
      </c>
      <c r="C277" s="175" t="str">
        <f t="shared" si="466"/>
        <v>OK</v>
      </c>
      <c r="D277" s="695">
        <f t="shared" ref="D277:AI277" si="503">D74</f>
        <v>721.76</v>
      </c>
      <c r="E277" s="695">
        <f t="shared" si="503"/>
        <v>217.68</v>
      </c>
      <c r="F277" s="695">
        <f t="shared" si="503"/>
        <v>609.94000000000005</v>
      </c>
      <c r="G277" s="695">
        <f t="shared" si="503"/>
        <v>1128.99</v>
      </c>
      <c r="H277" s="695">
        <f t="shared" si="503"/>
        <v>1451.31</v>
      </c>
      <c r="I277" s="695">
        <f t="shared" si="503"/>
        <v>1136.17</v>
      </c>
      <c r="J277" s="695">
        <f t="shared" si="503"/>
        <v>2153.34</v>
      </c>
      <c r="K277" s="695">
        <f t="shared" si="503"/>
        <v>961.56</v>
      </c>
      <c r="L277" s="695">
        <f t="shared" si="503"/>
        <v>652.4</v>
      </c>
      <c r="M277" s="695">
        <f t="shared" si="503"/>
        <v>694.26</v>
      </c>
      <c r="N277" s="695">
        <f t="shared" si="503"/>
        <v>343.84</v>
      </c>
      <c r="O277" s="695">
        <f t="shared" si="503"/>
        <v>1591.83</v>
      </c>
      <c r="P277" s="695">
        <f t="shared" si="503"/>
        <v>967.54</v>
      </c>
      <c r="Q277" s="695">
        <f t="shared" si="503"/>
        <v>1178.03</v>
      </c>
      <c r="R277" s="695">
        <f t="shared" si="503"/>
        <v>1220.48</v>
      </c>
      <c r="S277" s="695">
        <f t="shared" si="503"/>
        <v>1011.79</v>
      </c>
      <c r="T277" s="695">
        <f t="shared" si="503"/>
        <v>1100.8900000000001</v>
      </c>
      <c r="U277" s="695">
        <f t="shared" si="503"/>
        <v>1599.01</v>
      </c>
      <c r="V277" s="695">
        <f t="shared" si="503"/>
        <v>946.61</v>
      </c>
      <c r="W277" s="695">
        <f t="shared" si="503"/>
        <v>736.12</v>
      </c>
      <c r="X277" s="695">
        <f t="shared" si="503"/>
        <v>584.66999999999996</v>
      </c>
      <c r="Y277" s="695">
        <f t="shared" si="503"/>
        <v>596.79</v>
      </c>
      <c r="Z277" s="695">
        <f t="shared" si="503"/>
        <v>-590.35</v>
      </c>
      <c r="AA277" s="695">
        <f t="shared" si="503"/>
        <v>1542.79</v>
      </c>
      <c r="AB277" s="695">
        <f t="shared" si="503"/>
        <v>715.19</v>
      </c>
      <c r="AC277" s="695">
        <f t="shared" si="503"/>
        <v>351.02</v>
      </c>
      <c r="AD277" s="695">
        <f t="shared" si="503"/>
        <v>1654.62</v>
      </c>
      <c r="AE277" s="695">
        <f t="shared" si="503"/>
        <v>813.85</v>
      </c>
      <c r="AF277" s="695">
        <f t="shared" si="503"/>
        <v>1591.83</v>
      </c>
      <c r="AG277" s="695">
        <f t="shared" si="503"/>
        <v>1017.17</v>
      </c>
      <c r="AH277" s="695">
        <f t="shared" si="503"/>
        <v>2106.09</v>
      </c>
      <c r="AI277" s="695">
        <f t="shared" si="503"/>
        <v>2328.54</v>
      </c>
      <c r="AJ277" s="695">
        <f t="shared" ref="AJ277:BM277" si="504">AJ74</f>
        <v>1416.62</v>
      </c>
      <c r="AK277" s="695">
        <f t="shared" si="504"/>
        <v>1311.38</v>
      </c>
      <c r="AL277" s="695">
        <f t="shared" si="504"/>
        <v>2370.4</v>
      </c>
      <c r="AM277" s="695">
        <f t="shared" si="504"/>
        <v>1711.43</v>
      </c>
      <c r="AN277" s="695">
        <f t="shared" si="504"/>
        <v>2061.84</v>
      </c>
      <c r="AO277" s="695">
        <f t="shared" si="504"/>
        <v>772</v>
      </c>
      <c r="AP277" s="695">
        <f t="shared" si="504"/>
        <v>890.4</v>
      </c>
      <c r="AQ277" s="695">
        <f t="shared" si="504"/>
        <v>2588.0700000000002</v>
      </c>
      <c r="AR277" s="695">
        <f t="shared" si="504"/>
        <v>1269.52</v>
      </c>
      <c r="AS277" s="695">
        <f t="shared" si="504"/>
        <v>1338.88</v>
      </c>
      <c r="AT277" s="695">
        <f t="shared" si="504"/>
        <v>1171.45</v>
      </c>
      <c r="AU277" s="695">
        <f t="shared" si="504"/>
        <v>2188.62</v>
      </c>
      <c r="AV277" s="695">
        <f t="shared" si="504"/>
        <v>2160.5100000000002</v>
      </c>
      <c r="AW277" s="695">
        <f t="shared" si="504"/>
        <v>1185.2</v>
      </c>
      <c r="AX277" s="695">
        <f t="shared" si="504"/>
        <v>1599.01</v>
      </c>
      <c r="AY277" s="695">
        <f t="shared" si="504"/>
        <v>2335.12</v>
      </c>
      <c r="AZ277" s="695">
        <f t="shared" si="504"/>
        <v>3443.18</v>
      </c>
      <c r="BA277" s="695">
        <f t="shared" si="504"/>
        <v>2019.39</v>
      </c>
      <c r="BB277" s="695">
        <f t="shared" si="504"/>
        <v>1991.28</v>
      </c>
      <c r="BC277" s="695">
        <f t="shared" si="504"/>
        <v>1136.17</v>
      </c>
      <c r="BD277" s="695">
        <f t="shared" si="504"/>
        <v>3086.19</v>
      </c>
      <c r="BE277" s="695">
        <f t="shared" si="504"/>
        <v>1248.5899999999999</v>
      </c>
      <c r="BF277" s="695">
        <f t="shared" si="504"/>
        <v>1634.29</v>
      </c>
      <c r="BG277" s="695">
        <f t="shared" si="504"/>
        <v>1066.2</v>
      </c>
      <c r="BH277" s="695">
        <f t="shared" si="504"/>
        <v>1136.17</v>
      </c>
      <c r="BI277" s="695">
        <f t="shared" si="504"/>
        <v>1332.9</v>
      </c>
      <c r="BJ277" s="695">
        <f t="shared" si="504"/>
        <v>1115.24</v>
      </c>
      <c r="BK277" s="695">
        <f t="shared" si="504"/>
        <v>1255.17</v>
      </c>
      <c r="BL277" s="695">
        <f t="shared" si="504"/>
        <v>772</v>
      </c>
      <c r="BM277" s="695">
        <f t="shared" si="504"/>
        <v>1935.67</v>
      </c>
      <c r="BN277" s="695">
        <f t="shared" ref="BN277:CM277" si="505">BN74</f>
        <v>806.68</v>
      </c>
      <c r="BO277" s="695">
        <f t="shared" si="505"/>
        <v>1844.18</v>
      </c>
      <c r="BP277" s="695">
        <f t="shared" si="505"/>
        <v>0</v>
      </c>
      <c r="BQ277" s="695">
        <f t="shared" si="505"/>
        <v>1829.83</v>
      </c>
      <c r="BR277" s="695">
        <f t="shared" si="505"/>
        <v>1753.28</v>
      </c>
      <c r="BS277" s="695">
        <f t="shared" si="505"/>
        <v>1262.94</v>
      </c>
      <c r="BT277" s="695">
        <f t="shared" si="505"/>
        <v>1332.9</v>
      </c>
      <c r="BU277" s="695">
        <f t="shared" si="505"/>
        <v>2391.9299999999998</v>
      </c>
      <c r="BV277" s="695">
        <f t="shared" si="505"/>
        <v>939.43</v>
      </c>
      <c r="BW277" s="695">
        <f t="shared" si="505"/>
        <v>862.29</v>
      </c>
      <c r="BX277" s="695">
        <f t="shared" si="505"/>
        <v>2061.25</v>
      </c>
      <c r="BY277" s="695">
        <f t="shared" si="505"/>
        <v>1276.0899999999999</v>
      </c>
      <c r="BZ277" s="695">
        <f t="shared" si="505"/>
        <v>1480.01</v>
      </c>
      <c r="CA277" s="695">
        <f t="shared" si="505"/>
        <v>1017.17</v>
      </c>
      <c r="CB277" s="695">
        <f t="shared" si="505"/>
        <v>1458.48</v>
      </c>
      <c r="CC277" s="695">
        <f t="shared" si="505"/>
        <v>1023.75</v>
      </c>
      <c r="CD277" s="695">
        <f t="shared" si="505"/>
        <v>1711.43</v>
      </c>
      <c r="CE277" s="695">
        <f t="shared" si="505"/>
        <v>2251.4</v>
      </c>
      <c r="CF277" s="695">
        <f t="shared" si="505"/>
        <v>974.71</v>
      </c>
      <c r="CG277" s="695">
        <f t="shared" si="505"/>
        <v>785.15</v>
      </c>
      <c r="CH277" s="695">
        <f t="shared" si="505"/>
        <v>2616.1799999999998</v>
      </c>
      <c r="CI277" s="695">
        <f t="shared" si="505"/>
        <v>2833.24</v>
      </c>
      <c r="CJ277" s="695">
        <f t="shared" si="505"/>
        <v>1353.23</v>
      </c>
      <c r="CK277" s="695">
        <f t="shared" si="505"/>
        <v>2089.9499999999998</v>
      </c>
      <c r="CL277" s="695">
        <f t="shared" si="505"/>
        <v>624.29</v>
      </c>
      <c r="CM277" s="695">
        <f t="shared" si="505"/>
        <v>2082.77</v>
      </c>
      <c r="CN277" s="695">
        <f t="shared" ref="CN277:DS277" si="506">CN74</f>
        <v>946.61</v>
      </c>
      <c r="CO277" s="695">
        <f t="shared" si="506"/>
        <v>1051.8499999999999</v>
      </c>
      <c r="CP277" s="695">
        <f t="shared" si="506"/>
        <v>1556.55</v>
      </c>
      <c r="CQ277" s="695">
        <f t="shared" si="506"/>
        <v>1227.06</v>
      </c>
      <c r="CR277" s="695">
        <f t="shared" si="506"/>
        <v>834.78</v>
      </c>
      <c r="CS277" s="695">
        <f t="shared" si="506"/>
        <v>1451.9</v>
      </c>
      <c r="CT277" s="695">
        <f t="shared" si="506"/>
        <v>1115.24</v>
      </c>
      <c r="CU277" s="695">
        <f t="shared" si="506"/>
        <v>1178.03</v>
      </c>
      <c r="CV277" s="695">
        <f t="shared" si="506"/>
        <v>1851.95</v>
      </c>
      <c r="CW277" s="695">
        <f t="shared" si="506"/>
        <v>371.35</v>
      </c>
      <c r="CX277" s="695">
        <f t="shared" si="506"/>
        <v>961.56</v>
      </c>
      <c r="CY277" s="695">
        <f t="shared" si="506"/>
        <v>0</v>
      </c>
      <c r="CZ277" s="695">
        <f t="shared" si="506"/>
        <v>1493.76</v>
      </c>
      <c r="DA277" s="695">
        <f t="shared" si="506"/>
        <v>1311.97</v>
      </c>
      <c r="DB277" s="695">
        <f t="shared" si="506"/>
        <v>953.78</v>
      </c>
      <c r="DC277" s="695">
        <f t="shared" si="506"/>
        <v>1703.65</v>
      </c>
      <c r="DD277" s="695">
        <f t="shared" si="506"/>
        <v>1087.1300000000001</v>
      </c>
      <c r="DE277" s="695">
        <f t="shared" si="506"/>
        <v>785.15</v>
      </c>
      <c r="DF277" s="695">
        <f t="shared" si="506"/>
        <v>1024.3399999999999</v>
      </c>
      <c r="DG277" s="695">
        <f t="shared" si="506"/>
        <v>772</v>
      </c>
      <c r="DH277" s="695">
        <f t="shared" si="506"/>
        <v>1073.3800000000001</v>
      </c>
      <c r="DI277" s="695">
        <f t="shared" si="506"/>
        <v>1746.11</v>
      </c>
      <c r="DJ277" s="695">
        <f t="shared" si="506"/>
        <v>1234.83</v>
      </c>
      <c r="DK277" s="695">
        <f t="shared" si="506"/>
        <v>2069.61</v>
      </c>
      <c r="DL277" s="695">
        <f t="shared" si="506"/>
        <v>1472.83</v>
      </c>
      <c r="DM277" s="695">
        <f t="shared" si="506"/>
        <v>847.94</v>
      </c>
      <c r="DN277" s="695">
        <f t="shared" si="506"/>
        <v>0</v>
      </c>
      <c r="DO277" s="695">
        <f t="shared" si="506"/>
        <v>3745.16</v>
      </c>
      <c r="DP277" s="695">
        <f t="shared" si="506"/>
        <v>8639.65</v>
      </c>
      <c r="DQ277" s="695">
        <f t="shared" si="506"/>
        <v>8142.13</v>
      </c>
      <c r="DR277" s="695">
        <f t="shared" si="506"/>
        <v>0</v>
      </c>
      <c r="DS277" s="695">
        <f t="shared" si="506"/>
        <v>3421.66</v>
      </c>
      <c r="DT277" s="695">
        <f t="shared" ref="DT277:EI277" si="507">DT74</f>
        <v>3633.34</v>
      </c>
      <c r="DU277" s="695">
        <f t="shared" si="507"/>
        <v>6817</v>
      </c>
      <c r="DV277" s="695">
        <f t="shared" si="507"/>
        <v>5267.63</v>
      </c>
      <c r="DW277" s="695">
        <f t="shared" si="507"/>
        <v>6465.98</v>
      </c>
      <c r="DX277" s="695">
        <f t="shared" si="507"/>
        <v>5589.34</v>
      </c>
      <c r="DY277" s="695">
        <f t="shared" si="507"/>
        <v>4284.54</v>
      </c>
      <c r="DZ277" s="695">
        <f t="shared" si="507"/>
        <v>0</v>
      </c>
      <c r="EA277" s="695">
        <f t="shared" si="507"/>
        <v>4698.95</v>
      </c>
      <c r="EB277" s="695">
        <f t="shared" si="507"/>
        <v>0</v>
      </c>
      <c r="EC277" s="695">
        <f t="shared" si="507"/>
        <v>0</v>
      </c>
      <c r="ED277" s="695">
        <f t="shared" si="507"/>
        <v>2980.94</v>
      </c>
      <c r="EE277" s="695">
        <f t="shared" si="507"/>
        <v>4242.6899999999996</v>
      </c>
      <c r="EF277" s="695">
        <f t="shared" si="507"/>
        <v>3230.9</v>
      </c>
      <c r="EG277" s="695">
        <f t="shared" si="507"/>
        <v>1689.9</v>
      </c>
      <c r="EH277" s="695">
        <f t="shared" si="507"/>
        <v>1206.73</v>
      </c>
      <c r="EI277" s="695">
        <f t="shared" si="507"/>
        <v>2524.6799999999998</v>
      </c>
      <c r="EJ277" s="695">
        <f t="shared" si="455"/>
        <v>0</v>
      </c>
      <c r="EK277" s="695">
        <f t="shared" si="447"/>
        <v>0</v>
      </c>
      <c r="EL277" s="695">
        <f t="shared" si="447"/>
        <v>2012.81</v>
      </c>
      <c r="EM277" s="695">
        <f t="shared" si="447"/>
        <v>1837.6</v>
      </c>
      <c r="EN277" s="695">
        <f t="shared" ref="EN277" si="508">EN74</f>
        <v>0</v>
      </c>
      <c r="EO277" s="695">
        <f t="shared" si="447"/>
        <v>0</v>
      </c>
      <c r="EP277" s="695">
        <f t="shared" si="447"/>
        <v>1999.06</v>
      </c>
      <c r="EQ277" s="695">
        <f t="shared" si="447"/>
        <v>0</v>
      </c>
      <c r="ER277" s="695">
        <f t="shared" ref="ER277:EX277" si="509">ER74</f>
        <v>0</v>
      </c>
      <c r="ES277" s="695">
        <f t="shared" si="509"/>
        <v>0</v>
      </c>
      <c r="ET277" s="695">
        <f t="shared" si="509"/>
        <v>2629.93</v>
      </c>
      <c r="EU277" s="695">
        <f t="shared" si="509"/>
        <v>1915.34</v>
      </c>
      <c r="EV277" s="695">
        <f t="shared" si="509"/>
        <v>2552.79</v>
      </c>
      <c r="EW277" s="695">
        <f t="shared" si="509"/>
        <v>2826.07</v>
      </c>
      <c r="EX277" s="695">
        <f t="shared" si="509"/>
        <v>0</v>
      </c>
      <c r="EY277" s="695">
        <f t="shared" si="474"/>
        <v>0</v>
      </c>
      <c r="EZ277" s="510"/>
    </row>
    <row r="278" spans="1:156" x14ac:dyDescent="0.25">
      <c r="A278">
        <v>71</v>
      </c>
      <c r="B278" s="74" t="str">
        <f t="shared" si="465"/>
        <v>E16</v>
      </c>
      <c r="C278" s="175" t="str">
        <f t="shared" si="466"/>
        <v>OK</v>
      </c>
      <c r="D278" s="695">
        <f t="shared" ref="D278:AI278" si="510">D75</f>
        <v>0</v>
      </c>
      <c r="E278" s="695">
        <f t="shared" si="510"/>
        <v>0</v>
      </c>
      <c r="F278" s="695">
        <f t="shared" si="510"/>
        <v>0</v>
      </c>
      <c r="G278" s="695">
        <f t="shared" si="510"/>
        <v>0</v>
      </c>
      <c r="H278" s="695">
        <f t="shared" si="510"/>
        <v>0</v>
      </c>
      <c r="I278" s="695">
        <f t="shared" si="510"/>
        <v>0</v>
      </c>
      <c r="J278" s="695">
        <f t="shared" si="510"/>
        <v>0</v>
      </c>
      <c r="K278" s="695">
        <f t="shared" si="510"/>
        <v>0</v>
      </c>
      <c r="L278" s="695">
        <f t="shared" si="510"/>
        <v>0</v>
      </c>
      <c r="M278" s="695">
        <f t="shared" si="510"/>
        <v>0</v>
      </c>
      <c r="N278" s="695">
        <f t="shared" si="510"/>
        <v>0</v>
      </c>
      <c r="O278" s="695">
        <f t="shared" si="510"/>
        <v>0</v>
      </c>
      <c r="P278" s="695">
        <f t="shared" si="510"/>
        <v>0</v>
      </c>
      <c r="Q278" s="695">
        <f t="shared" si="510"/>
        <v>0</v>
      </c>
      <c r="R278" s="695">
        <f t="shared" si="510"/>
        <v>0</v>
      </c>
      <c r="S278" s="695">
        <f t="shared" si="510"/>
        <v>0</v>
      </c>
      <c r="T278" s="695">
        <f t="shared" si="510"/>
        <v>0</v>
      </c>
      <c r="U278" s="695">
        <f t="shared" si="510"/>
        <v>0</v>
      </c>
      <c r="V278" s="695">
        <f t="shared" si="510"/>
        <v>0</v>
      </c>
      <c r="W278" s="695">
        <f t="shared" si="510"/>
        <v>0</v>
      </c>
      <c r="X278" s="695">
        <f t="shared" si="510"/>
        <v>0</v>
      </c>
      <c r="Y278" s="695">
        <f t="shared" si="510"/>
        <v>0</v>
      </c>
      <c r="Z278" s="695">
        <f t="shared" si="510"/>
        <v>0</v>
      </c>
      <c r="AA278" s="695">
        <f t="shared" si="510"/>
        <v>0</v>
      </c>
      <c r="AB278" s="695">
        <f t="shared" si="510"/>
        <v>0</v>
      </c>
      <c r="AC278" s="695">
        <f t="shared" si="510"/>
        <v>0</v>
      </c>
      <c r="AD278" s="695">
        <f t="shared" si="510"/>
        <v>0</v>
      </c>
      <c r="AE278" s="695">
        <f t="shared" si="510"/>
        <v>0</v>
      </c>
      <c r="AF278" s="695">
        <f t="shared" si="510"/>
        <v>0</v>
      </c>
      <c r="AG278" s="695">
        <f t="shared" si="510"/>
        <v>0</v>
      </c>
      <c r="AH278" s="695">
        <f t="shared" si="510"/>
        <v>0</v>
      </c>
      <c r="AI278" s="695">
        <f t="shared" si="510"/>
        <v>0</v>
      </c>
      <c r="AJ278" s="695">
        <f t="shared" ref="AJ278:BM278" si="511">AJ75</f>
        <v>0</v>
      </c>
      <c r="AK278" s="695">
        <f t="shared" si="511"/>
        <v>0</v>
      </c>
      <c r="AL278" s="695">
        <f t="shared" si="511"/>
        <v>0</v>
      </c>
      <c r="AM278" s="695">
        <f t="shared" si="511"/>
        <v>0</v>
      </c>
      <c r="AN278" s="695">
        <f t="shared" si="511"/>
        <v>0</v>
      </c>
      <c r="AO278" s="695">
        <f t="shared" si="511"/>
        <v>0</v>
      </c>
      <c r="AP278" s="695">
        <f t="shared" si="511"/>
        <v>0</v>
      </c>
      <c r="AQ278" s="695">
        <f t="shared" si="511"/>
        <v>0</v>
      </c>
      <c r="AR278" s="695">
        <f t="shared" si="511"/>
        <v>0</v>
      </c>
      <c r="AS278" s="695">
        <f t="shared" si="511"/>
        <v>0</v>
      </c>
      <c r="AT278" s="695">
        <f t="shared" si="511"/>
        <v>0</v>
      </c>
      <c r="AU278" s="695">
        <f t="shared" si="511"/>
        <v>0</v>
      </c>
      <c r="AV278" s="695">
        <f t="shared" si="511"/>
        <v>0</v>
      </c>
      <c r="AW278" s="695">
        <f t="shared" si="511"/>
        <v>0</v>
      </c>
      <c r="AX278" s="695">
        <f t="shared" si="511"/>
        <v>0</v>
      </c>
      <c r="AY278" s="695">
        <f t="shared" si="511"/>
        <v>0</v>
      </c>
      <c r="AZ278" s="695">
        <f t="shared" si="511"/>
        <v>0</v>
      </c>
      <c r="BA278" s="695">
        <f t="shared" si="511"/>
        <v>0</v>
      </c>
      <c r="BB278" s="695">
        <f t="shared" si="511"/>
        <v>0</v>
      </c>
      <c r="BC278" s="695">
        <f t="shared" si="511"/>
        <v>0</v>
      </c>
      <c r="BD278" s="695">
        <f t="shared" si="511"/>
        <v>0</v>
      </c>
      <c r="BE278" s="695">
        <f t="shared" si="511"/>
        <v>0</v>
      </c>
      <c r="BF278" s="695">
        <f t="shared" si="511"/>
        <v>0</v>
      </c>
      <c r="BG278" s="695">
        <f t="shared" si="511"/>
        <v>0</v>
      </c>
      <c r="BH278" s="695">
        <f t="shared" si="511"/>
        <v>0</v>
      </c>
      <c r="BI278" s="695">
        <f t="shared" si="511"/>
        <v>0</v>
      </c>
      <c r="BJ278" s="695">
        <f t="shared" si="511"/>
        <v>0</v>
      </c>
      <c r="BK278" s="695">
        <f t="shared" si="511"/>
        <v>0</v>
      </c>
      <c r="BL278" s="695">
        <f t="shared" si="511"/>
        <v>0</v>
      </c>
      <c r="BM278" s="695">
        <f t="shared" si="511"/>
        <v>0</v>
      </c>
      <c r="BN278" s="695">
        <f t="shared" ref="BN278:CM278" si="512">BN75</f>
        <v>0</v>
      </c>
      <c r="BO278" s="695">
        <f t="shared" si="512"/>
        <v>0</v>
      </c>
      <c r="BP278" s="695">
        <f t="shared" si="512"/>
        <v>0</v>
      </c>
      <c r="BQ278" s="695">
        <f t="shared" si="512"/>
        <v>0</v>
      </c>
      <c r="BR278" s="695">
        <f t="shared" si="512"/>
        <v>0</v>
      </c>
      <c r="BS278" s="695">
        <f t="shared" si="512"/>
        <v>0</v>
      </c>
      <c r="BT278" s="695">
        <f t="shared" si="512"/>
        <v>0</v>
      </c>
      <c r="BU278" s="695">
        <f t="shared" si="512"/>
        <v>0</v>
      </c>
      <c r="BV278" s="695">
        <f t="shared" si="512"/>
        <v>0</v>
      </c>
      <c r="BW278" s="695">
        <f t="shared" si="512"/>
        <v>0</v>
      </c>
      <c r="BX278" s="695">
        <f t="shared" si="512"/>
        <v>0</v>
      </c>
      <c r="BY278" s="695">
        <f t="shared" si="512"/>
        <v>0</v>
      </c>
      <c r="BZ278" s="695">
        <f t="shared" si="512"/>
        <v>0</v>
      </c>
      <c r="CA278" s="695">
        <f t="shared" si="512"/>
        <v>0</v>
      </c>
      <c r="CB278" s="695">
        <f t="shared" si="512"/>
        <v>0</v>
      </c>
      <c r="CC278" s="695">
        <f t="shared" si="512"/>
        <v>0</v>
      </c>
      <c r="CD278" s="695">
        <f t="shared" si="512"/>
        <v>0</v>
      </c>
      <c r="CE278" s="695">
        <f t="shared" si="512"/>
        <v>0</v>
      </c>
      <c r="CF278" s="695">
        <f t="shared" si="512"/>
        <v>0</v>
      </c>
      <c r="CG278" s="695">
        <f t="shared" si="512"/>
        <v>0</v>
      </c>
      <c r="CH278" s="695">
        <f t="shared" si="512"/>
        <v>0</v>
      </c>
      <c r="CI278" s="695">
        <f t="shared" si="512"/>
        <v>0</v>
      </c>
      <c r="CJ278" s="695">
        <f t="shared" si="512"/>
        <v>0</v>
      </c>
      <c r="CK278" s="695">
        <f t="shared" si="512"/>
        <v>0</v>
      </c>
      <c r="CL278" s="695">
        <f t="shared" si="512"/>
        <v>0</v>
      </c>
      <c r="CM278" s="695">
        <f t="shared" si="512"/>
        <v>0</v>
      </c>
      <c r="CN278" s="695">
        <f t="shared" ref="CN278:DS278" si="513">CN75</f>
        <v>0</v>
      </c>
      <c r="CO278" s="695">
        <f t="shared" si="513"/>
        <v>0</v>
      </c>
      <c r="CP278" s="695">
        <f t="shared" si="513"/>
        <v>0</v>
      </c>
      <c r="CQ278" s="695">
        <f t="shared" si="513"/>
        <v>0</v>
      </c>
      <c r="CR278" s="695">
        <f t="shared" si="513"/>
        <v>0</v>
      </c>
      <c r="CS278" s="695">
        <f t="shared" si="513"/>
        <v>0</v>
      </c>
      <c r="CT278" s="695">
        <f t="shared" si="513"/>
        <v>0</v>
      </c>
      <c r="CU278" s="695">
        <f t="shared" si="513"/>
        <v>0</v>
      </c>
      <c r="CV278" s="695">
        <f t="shared" si="513"/>
        <v>0</v>
      </c>
      <c r="CW278" s="695">
        <f t="shared" si="513"/>
        <v>0</v>
      </c>
      <c r="CX278" s="695">
        <f t="shared" si="513"/>
        <v>0</v>
      </c>
      <c r="CY278" s="695">
        <f t="shared" si="513"/>
        <v>0</v>
      </c>
      <c r="CZ278" s="695">
        <f t="shared" si="513"/>
        <v>0</v>
      </c>
      <c r="DA278" s="695">
        <f t="shared" si="513"/>
        <v>0</v>
      </c>
      <c r="DB278" s="695">
        <f t="shared" si="513"/>
        <v>0</v>
      </c>
      <c r="DC278" s="695">
        <f t="shared" si="513"/>
        <v>0</v>
      </c>
      <c r="DD278" s="695">
        <f t="shared" si="513"/>
        <v>0</v>
      </c>
      <c r="DE278" s="695">
        <f t="shared" si="513"/>
        <v>0</v>
      </c>
      <c r="DF278" s="695">
        <f t="shared" si="513"/>
        <v>0</v>
      </c>
      <c r="DG278" s="695">
        <f t="shared" si="513"/>
        <v>0</v>
      </c>
      <c r="DH278" s="695">
        <f t="shared" si="513"/>
        <v>0</v>
      </c>
      <c r="DI278" s="695">
        <f t="shared" si="513"/>
        <v>0</v>
      </c>
      <c r="DJ278" s="695">
        <f t="shared" si="513"/>
        <v>0</v>
      </c>
      <c r="DK278" s="695">
        <f t="shared" si="513"/>
        <v>0</v>
      </c>
      <c r="DL278" s="695">
        <f t="shared" si="513"/>
        <v>0</v>
      </c>
      <c r="DM278" s="695">
        <f t="shared" si="513"/>
        <v>0</v>
      </c>
      <c r="DN278" s="695">
        <f t="shared" si="513"/>
        <v>0</v>
      </c>
      <c r="DO278" s="919">
        <f t="shared" si="513"/>
        <v>12106.12</v>
      </c>
      <c r="DP278" s="695">
        <f t="shared" si="513"/>
        <v>0</v>
      </c>
      <c r="DQ278" s="695">
        <f t="shared" si="513"/>
        <v>0</v>
      </c>
      <c r="DR278" s="695">
        <f t="shared" si="513"/>
        <v>0</v>
      </c>
      <c r="DS278" s="695">
        <f t="shared" si="513"/>
        <v>0</v>
      </c>
      <c r="DT278" s="695">
        <f t="shared" ref="DT278:EI278" si="514">DT75</f>
        <v>0</v>
      </c>
      <c r="DU278" s="695">
        <f t="shared" si="514"/>
        <v>0</v>
      </c>
      <c r="DV278" s="695">
        <f t="shared" si="514"/>
        <v>0</v>
      </c>
      <c r="DW278" s="695">
        <f t="shared" si="514"/>
        <v>0</v>
      </c>
      <c r="DX278" s="695">
        <f t="shared" si="514"/>
        <v>0</v>
      </c>
      <c r="DY278" s="695">
        <f t="shared" si="514"/>
        <v>0</v>
      </c>
      <c r="DZ278" s="695">
        <f t="shared" si="514"/>
        <v>0</v>
      </c>
      <c r="EA278" s="695">
        <f t="shared" si="514"/>
        <v>0</v>
      </c>
      <c r="EB278" s="695">
        <f t="shared" si="514"/>
        <v>0</v>
      </c>
      <c r="EC278" s="695">
        <f t="shared" si="514"/>
        <v>0</v>
      </c>
      <c r="ED278" s="695">
        <f t="shared" si="514"/>
        <v>0</v>
      </c>
      <c r="EE278" s="695">
        <f t="shared" si="514"/>
        <v>0</v>
      </c>
      <c r="EF278" s="695">
        <f t="shared" si="514"/>
        <v>0</v>
      </c>
      <c r="EG278" s="695">
        <f t="shared" si="514"/>
        <v>0</v>
      </c>
      <c r="EH278" s="695">
        <f t="shared" si="514"/>
        <v>0</v>
      </c>
      <c r="EI278" s="695">
        <f t="shared" si="514"/>
        <v>0</v>
      </c>
      <c r="EJ278" s="695">
        <f t="shared" si="455"/>
        <v>0</v>
      </c>
      <c r="EK278" s="695">
        <f t="shared" si="447"/>
        <v>0</v>
      </c>
      <c r="EL278" s="695">
        <f t="shared" si="447"/>
        <v>0</v>
      </c>
      <c r="EM278" s="695">
        <f t="shared" si="447"/>
        <v>0</v>
      </c>
      <c r="EN278" s="695">
        <f t="shared" ref="EN278" si="515">EN75</f>
        <v>0</v>
      </c>
      <c r="EO278" s="695">
        <f t="shared" si="447"/>
        <v>0</v>
      </c>
      <c r="EP278" s="695">
        <f t="shared" si="447"/>
        <v>0</v>
      </c>
      <c r="EQ278" s="695">
        <f t="shared" si="447"/>
        <v>0</v>
      </c>
      <c r="ER278" s="695">
        <f t="shared" ref="ER278:EX278" si="516">ER75</f>
        <v>0</v>
      </c>
      <c r="ES278" s="695">
        <f t="shared" si="516"/>
        <v>0</v>
      </c>
      <c r="ET278" s="695">
        <f t="shared" si="516"/>
        <v>0</v>
      </c>
      <c r="EU278" s="695">
        <f t="shared" si="516"/>
        <v>0</v>
      </c>
      <c r="EV278" s="695">
        <f t="shared" si="516"/>
        <v>0</v>
      </c>
      <c r="EW278" s="695">
        <f t="shared" si="516"/>
        <v>0</v>
      </c>
      <c r="EX278" s="695">
        <f t="shared" si="516"/>
        <v>0</v>
      </c>
      <c r="EY278" s="695">
        <f t="shared" si="474"/>
        <v>0</v>
      </c>
      <c r="EZ278" s="510"/>
    </row>
    <row r="279" spans="1:156" x14ac:dyDescent="0.25">
      <c r="A279">
        <v>72</v>
      </c>
      <c r="B279" s="74" t="str">
        <f t="shared" si="465"/>
        <v>E16</v>
      </c>
      <c r="C279" s="175" t="str">
        <f t="shared" si="466"/>
        <v>OK</v>
      </c>
      <c r="D279" s="695">
        <f t="shared" ref="D279:AI279" si="517">D76</f>
        <v>0</v>
      </c>
      <c r="E279" s="695">
        <f t="shared" si="517"/>
        <v>0</v>
      </c>
      <c r="F279" s="695">
        <f t="shared" si="517"/>
        <v>0</v>
      </c>
      <c r="G279" s="695">
        <f t="shared" si="517"/>
        <v>0</v>
      </c>
      <c r="H279" s="695">
        <f t="shared" si="517"/>
        <v>0</v>
      </c>
      <c r="I279" s="695">
        <f t="shared" si="517"/>
        <v>0</v>
      </c>
      <c r="J279" s="695">
        <f t="shared" si="517"/>
        <v>0</v>
      </c>
      <c r="K279" s="695">
        <f t="shared" si="517"/>
        <v>0</v>
      </c>
      <c r="L279" s="695">
        <f t="shared" si="517"/>
        <v>0</v>
      </c>
      <c r="M279" s="695">
        <f t="shared" si="517"/>
        <v>0</v>
      </c>
      <c r="N279" s="695">
        <f t="shared" si="517"/>
        <v>0</v>
      </c>
      <c r="O279" s="695">
        <f t="shared" si="517"/>
        <v>0</v>
      </c>
      <c r="P279" s="695">
        <f t="shared" si="517"/>
        <v>0</v>
      </c>
      <c r="Q279" s="695">
        <f t="shared" si="517"/>
        <v>0</v>
      </c>
      <c r="R279" s="695">
        <f t="shared" si="517"/>
        <v>0</v>
      </c>
      <c r="S279" s="695">
        <f t="shared" si="517"/>
        <v>0</v>
      </c>
      <c r="T279" s="695">
        <f t="shared" si="517"/>
        <v>0</v>
      </c>
      <c r="U279" s="695">
        <f t="shared" si="517"/>
        <v>0</v>
      </c>
      <c r="V279" s="695">
        <f t="shared" si="517"/>
        <v>0</v>
      </c>
      <c r="W279" s="695">
        <f t="shared" si="517"/>
        <v>0</v>
      </c>
      <c r="X279" s="695">
        <f t="shared" si="517"/>
        <v>0</v>
      </c>
      <c r="Y279" s="695">
        <f t="shared" si="517"/>
        <v>0</v>
      </c>
      <c r="Z279" s="695">
        <f t="shared" si="517"/>
        <v>0</v>
      </c>
      <c r="AA279" s="695">
        <f t="shared" si="517"/>
        <v>0</v>
      </c>
      <c r="AB279" s="695">
        <f t="shared" si="517"/>
        <v>3850.97</v>
      </c>
      <c r="AC279" s="695">
        <f t="shared" si="517"/>
        <v>0</v>
      </c>
      <c r="AD279" s="695">
        <f t="shared" si="517"/>
        <v>9675</v>
      </c>
      <c r="AE279" s="695">
        <f t="shared" si="517"/>
        <v>0</v>
      </c>
      <c r="AF279" s="695">
        <f t="shared" si="517"/>
        <v>0</v>
      </c>
      <c r="AG279" s="695">
        <f t="shared" si="517"/>
        <v>0</v>
      </c>
      <c r="AH279" s="695">
        <f t="shared" si="517"/>
        <v>0</v>
      </c>
      <c r="AI279" s="695">
        <f t="shared" si="517"/>
        <v>0</v>
      </c>
      <c r="AJ279" s="695">
        <f t="shared" ref="AJ279:BM279" si="518">AJ76</f>
        <v>0</v>
      </c>
      <c r="AK279" s="695">
        <f t="shared" si="518"/>
        <v>0</v>
      </c>
      <c r="AL279" s="695">
        <f t="shared" si="518"/>
        <v>0</v>
      </c>
      <c r="AM279" s="695">
        <f t="shared" si="518"/>
        <v>0</v>
      </c>
      <c r="AN279" s="695">
        <f t="shared" si="518"/>
        <v>0</v>
      </c>
      <c r="AO279" s="695">
        <f t="shared" si="518"/>
        <v>0</v>
      </c>
      <c r="AP279" s="695">
        <f t="shared" si="518"/>
        <v>0</v>
      </c>
      <c r="AQ279" s="695">
        <f t="shared" si="518"/>
        <v>0</v>
      </c>
      <c r="AR279" s="695">
        <f t="shared" si="518"/>
        <v>0</v>
      </c>
      <c r="AS279" s="695">
        <f t="shared" si="518"/>
        <v>0</v>
      </c>
      <c r="AT279" s="695">
        <f t="shared" si="518"/>
        <v>0</v>
      </c>
      <c r="AU279" s="695">
        <f t="shared" si="518"/>
        <v>0</v>
      </c>
      <c r="AV279" s="695">
        <f t="shared" si="518"/>
        <v>0</v>
      </c>
      <c r="AW279" s="695">
        <f t="shared" si="518"/>
        <v>0</v>
      </c>
      <c r="AX279" s="695">
        <f t="shared" si="518"/>
        <v>0</v>
      </c>
      <c r="AY279" s="695">
        <f t="shared" si="518"/>
        <v>0</v>
      </c>
      <c r="AZ279" s="695">
        <f t="shared" si="518"/>
        <v>0</v>
      </c>
      <c r="BA279" s="695">
        <f t="shared" si="518"/>
        <v>0</v>
      </c>
      <c r="BB279" s="695">
        <f t="shared" si="518"/>
        <v>0</v>
      </c>
      <c r="BC279" s="695">
        <f t="shared" si="518"/>
        <v>0</v>
      </c>
      <c r="BD279" s="695">
        <f t="shared" si="518"/>
        <v>0</v>
      </c>
      <c r="BE279" s="695">
        <f t="shared" si="518"/>
        <v>0</v>
      </c>
      <c r="BF279" s="695">
        <f t="shared" si="518"/>
        <v>0</v>
      </c>
      <c r="BG279" s="695">
        <f t="shared" si="518"/>
        <v>0</v>
      </c>
      <c r="BH279" s="695">
        <f t="shared" si="518"/>
        <v>0</v>
      </c>
      <c r="BI279" s="695">
        <f t="shared" si="518"/>
        <v>0</v>
      </c>
      <c r="BJ279" s="695">
        <f t="shared" si="518"/>
        <v>0</v>
      </c>
      <c r="BK279" s="695">
        <f t="shared" si="518"/>
        <v>0</v>
      </c>
      <c r="BL279" s="695">
        <f t="shared" si="518"/>
        <v>0</v>
      </c>
      <c r="BM279" s="695">
        <f t="shared" si="518"/>
        <v>0</v>
      </c>
      <c r="BN279" s="695">
        <f t="shared" ref="BN279:CM279" si="519">BN76</f>
        <v>0</v>
      </c>
      <c r="BO279" s="695">
        <f t="shared" si="519"/>
        <v>0</v>
      </c>
      <c r="BP279" s="695">
        <f t="shared" si="519"/>
        <v>0</v>
      </c>
      <c r="BQ279" s="695">
        <f t="shared" si="519"/>
        <v>0</v>
      </c>
      <c r="BR279" s="695">
        <f t="shared" si="519"/>
        <v>0</v>
      </c>
      <c r="BS279" s="695">
        <f t="shared" si="519"/>
        <v>0</v>
      </c>
      <c r="BT279" s="695">
        <f t="shared" si="519"/>
        <v>0</v>
      </c>
      <c r="BU279" s="695">
        <f t="shared" si="519"/>
        <v>0</v>
      </c>
      <c r="BV279" s="695">
        <f t="shared" si="519"/>
        <v>0</v>
      </c>
      <c r="BW279" s="695">
        <f t="shared" si="519"/>
        <v>0</v>
      </c>
      <c r="BX279" s="695">
        <f t="shared" si="519"/>
        <v>0</v>
      </c>
      <c r="BY279" s="695">
        <f t="shared" si="519"/>
        <v>0</v>
      </c>
      <c r="BZ279" s="695">
        <f t="shared" si="519"/>
        <v>0</v>
      </c>
      <c r="CA279" s="695">
        <f t="shared" si="519"/>
        <v>0</v>
      </c>
      <c r="CB279" s="695">
        <f t="shared" si="519"/>
        <v>0</v>
      </c>
      <c r="CC279" s="695">
        <f t="shared" si="519"/>
        <v>0</v>
      </c>
      <c r="CD279" s="695">
        <f t="shared" si="519"/>
        <v>0</v>
      </c>
      <c r="CE279" s="695">
        <f t="shared" si="519"/>
        <v>0</v>
      </c>
      <c r="CF279" s="695">
        <f t="shared" si="519"/>
        <v>0</v>
      </c>
      <c r="CG279" s="695">
        <f t="shared" si="519"/>
        <v>0</v>
      </c>
      <c r="CH279" s="695">
        <f t="shared" si="519"/>
        <v>0</v>
      </c>
      <c r="CI279" s="695">
        <f t="shared" si="519"/>
        <v>0</v>
      </c>
      <c r="CJ279" s="695">
        <f t="shared" si="519"/>
        <v>0</v>
      </c>
      <c r="CK279" s="695">
        <f t="shared" si="519"/>
        <v>0</v>
      </c>
      <c r="CL279" s="695">
        <f t="shared" si="519"/>
        <v>0</v>
      </c>
      <c r="CM279" s="695">
        <f t="shared" si="519"/>
        <v>0</v>
      </c>
      <c r="CN279" s="695">
        <f t="shared" ref="CN279:DS279" si="520">CN76</f>
        <v>0</v>
      </c>
      <c r="CO279" s="695">
        <f t="shared" si="520"/>
        <v>0</v>
      </c>
      <c r="CP279" s="695">
        <f t="shared" si="520"/>
        <v>0</v>
      </c>
      <c r="CQ279" s="695">
        <f t="shared" si="520"/>
        <v>0</v>
      </c>
      <c r="CR279" s="695">
        <f t="shared" si="520"/>
        <v>0</v>
      </c>
      <c r="CS279" s="695">
        <f t="shared" si="520"/>
        <v>0</v>
      </c>
      <c r="CT279" s="695">
        <f t="shared" si="520"/>
        <v>0</v>
      </c>
      <c r="CU279" s="695">
        <f t="shared" si="520"/>
        <v>0</v>
      </c>
      <c r="CV279" s="695">
        <f t="shared" si="520"/>
        <v>0</v>
      </c>
      <c r="CW279" s="695">
        <f t="shared" si="520"/>
        <v>0</v>
      </c>
      <c r="CX279" s="695">
        <f t="shared" si="520"/>
        <v>0</v>
      </c>
      <c r="CY279" s="695">
        <f t="shared" si="520"/>
        <v>0</v>
      </c>
      <c r="CZ279" s="695">
        <f t="shared" si="520"/>
        <v>0</v>
      </c>
      <c r="DA279" s="695">
        <f t="shared" si="520"/>
        <v>0</v>
      </c>
      <c r="DB279" s="695">
        <f t="shared" si="520"/>
        <v>0</v>
      </c>
      <c r="DC279" s="695">
        <f t="shared" si="520"/>
        <v>0</v>
      </c>
      <c r="DD279" s="695">
        <f t="shared" si="520"/>
        <v>0</v>
      </c>
      <c r="DE279" s="695">
        <f t="shared" si="520"/>
        <v>0</v>
      </c>
      <c r="DF279" s="695">
        <f t="shared" si="520"/>
        <v>0</v>
      </c>
      <c r="DG279" s="695">
        <f t="shared" si="520"/>
        <v>0</v>
      </c>
      <c r="DH279" s="695">
        <f t="shared" si="520"/>
        <v>0</v>
      </c>
      <c r="DI279" s="695">
        <f t="shared" si="520"/>
        <v>0</v>
      </c>
      <c r="DJ279" s="695">
        <f t="shared" si="520"/>
        <v>0</v>
      </c>
      <c r="DK279" s="695">
        <f t="shared" si="520"/>
        <v>0</v>
      </c>
      <c r="DL279" s="695">
        <f t="shared" si="520"/>
        <v>0</v>
      </c>
      <c r="DM279" s="695">
        <f t="shared" si="520"/>
        <v>0</v>
      </c>
      <c r="DN279" s="695">
        <f t="shared" si="520"/>
        <v>0</v>
      </c>
      <c r="DO279" s="695">
        <f t="shared" si="520"/>
        <v>0</v>
      </c>
      <c r="DP279" s="695">
        <f t="shared" si="520"/>
        <v>5398.08</v>
      </c>
      <c r="DQ279" s="695">
        <f t="shared" si="520"/>
        <v>0</v>
      </c>
      <c r="DR279" s="695">
        <f t="shared" si="520"/>
        <v>0</v>
      </c>
      <c r="DS279" s="695">
        <f t="shared" si="520"/>
        <v>0</v>
      </c>
      <c r="DT279" s="695">
        <f t="shared" ref="DT279:EI279" si="521">DT76</f>
        <v>1430.39</v>
      </c>
      <c r="DU279" s="695">
        <f t="shared" si="521"/>
        <v>0</v>
      </c>
      <c r="DV279" s="695">
        <f t="shared" si="521"/>
        <v>0</v>
      </c>
      <c r="DW279" s="695">
        <f t="shared" si="521"/>
        <v>0</v>
      </c>
      <c r="DX279" s="695">
        <f t="shared" si="521"/>
        <v>0</v>
      </c>
      <c r="DY279" s="695">
        <f t="shared" si="521"/>
        <v>0</v>
      </c>
      <c r="DZ279" s="695">
        <f t="shared" si="521"/>
        <v>0</v>
      </c>
      <c r="EA279" s="695">
        <f t="shared" si="521"/>
        <v>0</v>
      </c>
      <c r="EB279" s="695">
        <f t="shared" si="521"/>
        <v>0</v>
      </c>
      <c r="EC279" s="695">
        <f t="shared" si="521"/>
        <v>0</v>
      </c>
      <c r="ED279" s="695">
        <f t="shared" si="521"/>
        <v>0</v>
      </c>
      <c r="EE279" s="695">
        <f t="shared" si="521"/>
        <v>1440.19</v>
      </c>
      <c r="EF279" s="695">
        <f t="shared" si="521"/>
        <v>0</v>
      </c>
      <c r="EG279" s="695">
        <f t="shared" si="521"/>
        <v>0</v>
      </c>
      <c r="EH279" s="695">
        <f t="shared" si="521"/>
        <v>952.58</v>
      </c>
      <c r="EI279" s="695">
        <f t="shared" si="521"/>
        <v>0</v>
      </c>
      <c r="EJ279" s="695">
        <f t="shared" si="455"/>
        <v>0</v>
      </c>
      <c r="EK279" s="695">
        <f t="shared" ref="EK279:EQ288" si="522">EK76</f>
        <v>0</v>
      </c>
      <c r="EL279" s="695">
        <f t="shared" si="522"/>
        <v>0</v>
      </c>
      <c r="EM279" s="695">
        <f t="shared" si="522"/>
        <v>0</v>
      </c>
      <c r="EN279" s="695">
        <f t="shared" ref="EN279" si="523">EN76</f>
        <v>0</v>
      </c>
      <c r="EO279" s="695">
        <f t="shared" si="522"/>
        <v>0</v>
      </c>
      <c r="EP279" s="695">
        <f t="shared" si="522"/>
        <v>0</v>
      </c>
      <c r="EQ279" s="695">
        <f t="shared" si="522"/>
        <v>0</v>
      </c>
      <c r="ER279" s="695">
        <f t="shared" ref="ER279:EX279" si="524">ER76</f>
        <v>0</v>
      </c>
      <c r="ES279" s="695">
        <f t="shared" si="524"/>
        <v>0</v>
      </c>
      <c r="ET279" s="695">
        <f t="shared" si="524"/>
        <v>0</v>
      </c>
      <c r="EU279" s="695">
        <f t="shared" si="524"/>
        <v>0</v>
      </c>
      <c r="EV279" s="695">
        <f t="shared" si="524"/>
        <v>0</v>
      </c>
      <c r="EW279" s="695">
        <f t="shared" si="524"/>
        <v>0</v>
      </c>
      <c r="EX279" s="695">
        <f t="shared" si="524"/>
        <v>0</v>
      </c>
      <c r="EY279" s="695">
        <f t="shared" si="474"/>
        <v>0</v>
      </c>
      <c r="EZ279" s="510"/>
    </row>
    <row r="280" spans="1:156" x14ac:dyDescent="0.25">
      <c r="A280">
        <v>73</v>
      </c>
      <c r="B280" s="74" t="str">
        <f t="shared" si="465"/>
        <v>E16</v>
      </c>
      <c r="C280" s="175" t="str">
        <f t="shared" si="466"/>
        <v>OK</v>
      </c>
      <c r="D280" s="695">
        <f t="shared" ref="D280:AI280" si="525">D77</f>
        <v>20460.98</v>
      </c>
      <c r="E280" s="695">
        <f t="shared" si="525"/>
        <v>27000</v>
      </c>
      <c r="F280" s="695">
        <f t="shared" si="525"/>
        <v>12678.59</v>
      </c>
      <c r="G280" s="695">
        <f t="shared" si="525"/>
        <v>38259.61</v>
      </c>
      <c r="H280" s="695">
        <f t="shared" si="525"/>
        <v>4029.83</v>
      </c>
      <c r="I280" s="695">
        <f t="shared" si="525"/>
        <v>30690.86</v>
      </c>
      <c r="J280" s="695">
        <f t="shared" si="525"/>
        <v>61127.19</v>
      </c>
      <c r="K280" s="695">
        <f t="shared" si="525"/>
        <v>41261.879999999997</v>
      </c>
      <c r="L280" s="695">
        <f t="shared" si="525"/>
        <v>68480.19</v>
      </c>
      <c r="M280" s="695">
        <f t="shared" si="525"/>
        <v>27196.32</v>
      </c>
      <c r="N280" s="695">
        <f t="shared" si="525"/>
        <v>29196.52</v>
      </c>
      <c r="O280" s="695">
        <f t="shared" si="525"/>
        <v>12358.82</v>
      </c>
      <c r="P280" s="695">
        <f t="shared" si="525"/>
        <v>32573.38</v>
      </c>
      <c r="Q280" s="695">
        <f t="shared" si="525"/>
        <v>27167.279999999999</v>
      </c>
      <c r="R280" s="695">
        <f t="shared" si="525"/>
        <v>14137.07</v>
      </c>
      <c r="S280" s="695">
        <f t="shared" si="525"/>
        <v>34283.51</v>
      </c>
      <c r="T280" s="695">
        <f t="shared" si="525"/>
        <v>27175.75</v>
      </c>
      <c r="U280" s="695">
        <f t="shared" si="525"/>
        <v>51887.040000000001</v>
      </c>
      <c r="V280" s="695">
        <f t="shared" si="525"/>
        <v>0</v>
      </c>
      <c r="W280" s="695">
        <f t="shared" si="525"/>
        <v>43709.22</v>
      </c>
      <c r="X280" s="695">
        <f t="shared" si="525"/>
        <v>36198.720000000001</v>
      </c>
      <c r="Y280" s="695">
        <f t="shared" si="525"/>
        <v>42422.94</v>
      </c>
      <c r="Z280" s="695">
        <f t="shared" si="525"/>
        <v>0</v>
      </c>
      <c r="AA280" s="695">
        <f t="shared" si="525"/>
        <v>61607.12</v>
      </c>
      <c r="AB280" s="695">
        <f t="shared" si="525"/>
        <v>31263.22</v>
      </c>
      <c r="AC280" s="695">
        <f t="shared" si="525"/>
        <v>39192.25</v>
      </c>
      <c r="AD280" s="695">
        <f t="shared" si="525"/>
        <v>58453.58</v>
      </c>
      <c r="AE280" s="695">
        <f t="shared" si="525"/>
        <v>29808.84</v>
      </c>
      <c r="AF280" s="695">
        <f t="shared" si="525"/>
        <v>46512.46</v>
      </c>
      <c r="AG280" s="695">
        <f t="shared" si="525"/>
        <v>-19334</v>
      </c>
      <c r="AH280" s="695">
        <f t="shared" si="525"/>
        <v>41092.46</v>
      </c>
      <c r="AI280" s="695">
        <f t="shared" si="525"/>
        <v>62553.75</v>
      </c>
      <c r="AJ280" s="695">
        <f t="shared" ref="AJ280:BM280" si="526">AJ77</f>
        <v>27631.49</v>
      </c>
      <c r="AK280" s="695">
        <f t="shared" si="526"/>
        <v>29344.85</v>
      </c>
      <c r="AL280" s="695">
        <f t="shared" si="526"/>
        <v>0</v>
      </c>
      <c r="AM280" s="695">
        <f t="shared" si="526"/>
        <v>0</v>
      </c>
      <c r="AN280" s="695">
        <f t="shared" si="526"/>
        <v>55736.69</v>
      </c>
      <c r="AO280" s="695">
        <f t="shared" si="526"/>
        <v>0</v>
      </c>
      <c r="AP280" s="695">
        <f t="shared" si="526"/>
        <v>0</v>
      </c>
      <c r="AQ280" s="695">
        <f t="shared" si="526"/>
        <v>73537.149999999994</v>
      </c>
      <c r="AR280" s="695">
        <f t="shared" si="526"/>
        <v>28030.69</v>
      </c>
      <c r="AS280" s="695">
        <f t="shared" si="526"/>
        <v>43682.98</v>
      </c>
      <c r="AT280" s="695">
        <f t="shared" si="526"/>
        <v>0</v>
      </c>
      <c r="AU280" s="695">
        <f t="shared" si="526"/>
        <v>47535.58</v>
      </c>
      <c r="AV280" s="695">
        <f t="shared" si="526"/>
        <v>41882.26</v>
      </c>
      <c r="AW280" s="695">
        <f t="shared" si="526"/>
        <v>39359.15</v>
      </c>
      <c r="AX280" s="695">
        <f t="shared" si="526"/>
        <v>59941.81</v>
      </c>
      <c r="AY280" s="695">
        <f t="shared" si="526"/>
        <v>56685.16</v>
      </c>
      <c r="AZ280" s="695">
        <f t="shared" si="526"/>
        <v>47934.26</v>
      </c>
      <c r="BA280" s="695">
        <f t="shared" si="526"/>
        <v>38717.019999999997</v>
      </c>
      <c r="BB280" s="695">
        <f t="shared" si="526"/>
        <v>33659.949999999997</v>
      </c>
      <c r="BC280" s="695">
        <f t="shared" si="526"/>
        <v>41388.910000000003</v>
      </c>
      <c r="BD280" s="695">
        <f t="shared" si="526"/>
        <v>46804.4</v>
      </c>
      <c r="BE280" s="695">
        <f t="shared" si="526"/>
        <v>0</v>
      </c>
      <c r="BF280" s="695">
        <f t="shared" si="526"/>
        <v>69023.59</v>
      </c>
      <c r="BG280" s="695">
        <f t="shared" si="526"/>
        <v>50202.3</v>
      </c>
      <c r="BH280" s="695">
        <f t="shared" si="526"/>
        <v>40099.699999999997</v>
      </c>
      <c r="BI280" s="695">
        <f t="shared" si="526"/>
        <v>47474.66</v>
      </c>
      <c r="BJ280" s="695">
        <f t="shared" si="526"/>
        <v>49093.77</v>
      </c>
      <c r="BK280" s="695">
        <f t="shared" si="526"/>
        <v>37730.26</v>
      </c>
      <c r="BL280" s="695">
        <f t="shared" si="526"/>
        <v>38680.22</v>
      </c>
      <c r="BM280" s="695">
        <f t="shared" si="526"/>
        <v>29719.26</v>
      </c>
      <c r="BN280" s="695">
        <f t="shared" ref="BN280:CM280" si="527">BN77</f>
        <v>0</v>
      </c>
      <c r="BO280" s="695">
        <f t="shared" si="527"/>
        <v>59105.54</v>
      </c>
      <c r="BP280" s="695">
        <f t="shared" si="527"/>
        <v>13279.47</v>
      </c>
      <c r="BQ280" s="695">
        <f t="shared" si="527"/>
        <v>55687.09</v>
      </c>
      <c r="BR280" s="695">
        <f t="shared" si="527"/>
        <v>61470.87</v>
      </c>
      <c r="BS280" s="695">
        <f t="shared" si="527"/>
        <v>36952.730000000003</v>
      </c>
      <c r="BT280" s="695">
        <f t="shared" si="527"/>
        <v>51170.55</v>
      </c>
      <c r="BU280" s="695">
        <f t="shared" si="527"/>
        <v>0</v>
      </c>
      <c r="BV280" s="695">
        <f t="shared" si="527"/>
        <v>0</v>
      </c>
      <c r="BW280" s="695">
        <f t="shared" si="527"/>
        <v>0</v>
      </c>
      <c r="BX280" s="695">
        <f t="shared" si="527"/>
        <v>72613.960000000006</v>
      </c>
      <c r="BY280" s="695">
        <f t="shared" si="527"/>
        <v>29685.88</v>
      </c>
      <c r="BZ280" s="695">
        <f t="shared" si="527"/>
        <v>54024.7</v>
      </c>
      <c r="CA280" s="695">
        <f t="shared" si="527"/>
        <v>36904.1</v>
      </c>
      <c r="CB280" s="695">
        <f t="shared" si="527"/>
        <v>35973.65</v>
      </c>
      <c r="CC280" s="695">
        <f t="shared" si="527"/>
        <v>27533.97</v>
      </c>
      <c r="CD280" s="695">
        <f t="shared" si="527"/>
        <v>53720.65</v>
      </c>
      <c r="CE280" s="695">
        <f t="shared" si="527"/>
        <v>44007.08</v>
      </c>
      <c r="CF280" s="695">
        <f t="shared" si="527"/>
        <v>26888.42</v>
      </c>
      <c r="CG280" s="695">
        <f t="shared" si="527"/>
        <v>16658.759999999998</v>
      </c>
      <c r="CH280" s="695">
        <f t="shared" si="527"/>
        <v>57980.11</v>
      </c>
      <c r="CI280" s="695">
        <f t="shared" si="527"/>
        <v>99700.24</v>
      </c>
      <c r="CJ280" s="695">
        <f t="shared" si="527"/>
        <v>35686.35</v>
      </c>
      <c r="CK280" s="695">
        <f t="shared" si="527"/>
        <v>41081.699999999997</v>
      </c>
      <c r="CL280" s="695">
        <f t="shared" si="527"/>
        <v>16919.38</v>
      </c>
      <c r="CM280" s="695">
        <f t="shared" si="527"/>
        <v>42968.79</v>
      </c>
      <c r="CN280" s="695">
        <f t="shared" ref="CN280:DS280" si="528">CN77</f>
        <v>28173.47</v>
      </c>
      <c r="CO280" s="695">
        <f t="shared" si="528"/>
        <v>41465.300000000003</v>
      </c>
      <c r="CP280" s="695">
        <f t="shared" si="528"/>
        <v>47679.38</v>
      </c>
      <c r="CQ280" s="695">
        <f t="shared" si="528"/>
        <v>52290.43</v>
      </c>
      <c r="CR280" s="695">
        <f t="shared" si="528"/>
        <v>26777.66</v>
      </c>
      <c r="CS280" s="695">
        <f t="shared" si="528"/>
        <v>67030.87</v>
      </c>
      <c r="CT280" s="695">
        <f t="shared" si="528"/>
        <v>35912.6</v>
      </c>
      <c r="CU280" s="695">
        <f t="shared" si="528"/>
        <v>38968.76</v>
      </c>
      <c r="CV280" s="695">
        <f t="shared" si="528"/>
        <v>37589.480000000003</v>
      </c>
      <c r="CW280" s="695">
        <f t="shared" si="528"/>
        <v>24584.6</v>
      </c>
      <c r="CX280" s="695">
        <f t="shared" si="528"/>
        <v>29174.48</v>
      </c>
      <c r="CY280" s="695">
        <f t="shared" si="528"/>
        <v>-1200</v>
      </c>
      <c r="CZ280" s="695">
        <f t="shared" si="528"/>
        <v>55817.04</v>
      </c>
      <c r="DA280" s="695">
        <f t="shared" si="528"/>
        <v>74502.19</v>
      </c>
      <c r="DB280" s="695">
        <f t="shared" si="528"/>
        <v>27396.23</v>
      </c>
      <c r="DC280" s="695">
        <f t="shared" si="528"/>
        <v>49504.47</v>
      </c>
      <c r="DD280" s="695">
        <f t="shared" si="528"/>
        <v>40680.9</v>
      </c>
      <c r="DE280" s="695">
        <f t="shared" si="528"/>
        <v>29003.97</v>
      </c>
      <c r="DF280" s="695">
        <f t="shared" si="528"/>
        <v>28048.799999999999</v>
      </c>
      <c r="DG280" s="695">
        <f t="shared" si="528"/>
        <v>19470.009999999998</v>
      </c>
      <c r="DH280" s="695">
        <f t="shared" si="528"/>
        <v>35509.050000000003</v>
      </c>
      <c r="DI280" s="695">
        <f t="shared" si="528"/>
        <v>64486.02</v>
      </c>
      <c r="DJ280" s="695">
        <f t="shared" si="528"/>
        <v>26453.1</v>
      </c>
      <c r="DK280" s="695">
        <f t="shared" si="528"/>
        <v>47117.35</v>
      </c>
      <c r="DL280" s="695">
        <f t="shared" si="528"/>
        <v>72244</v>
      </c>
      <c r="DM280" s="695">
        <f t="shared" si="528"/>
        <v>38708.839999999997</v>
      </c>
      <c r="DN280" s="695">
        <f t="shared" si="528"/>
        <v>-1600</v>
      </c>
      <c r="DO280" s="695">
        <f t="shared" si="528"/>
        <v>0</v>
      </c>
      <c r="DP280" s="695">
        <f t="shared" si="528"/>
        <v>377115.65</v>
      </c>
      <c r="DQ280" s="695">
        <f t="shared" si="528"/>
        <v>252208.8</v>
      </c>
      <c r="DR280" s="695">
        <f t="shared" si="528"/>
        <v>0</v>
      </c>
      <c r="DS280" s="695">
        <f t="shared" si="528"/>
        <v>249719.29</v>
      </c>
      <c r="DT280" s="695">
        <f t="shared" ref="DT280:EI280" si="529">DT77</f>
        <v>74541.3</v>
      </c>
      <c r="DU280" s="695">
        <f t="shared" si="529"/>
        <v>130309.59</v>
      </c>
      <c r="DV280" s="695">
        <f t="shared" si="529"/>
        <v>333471.86</v>
      </c>
      <c r="DW280" s="695">
        <f t="shared" si="529"/>
        <v>312459.5</v>
      </c>
      <c r="DX280" s="695">
        <f t="shared" si="529"/>
        <v>185820.9</v>
      </c>
      <c r="DY280" s="695">
        <f t="shared" si="529"/>
        <v>281232.28000000003</v>
      </c>
      <c r="DZ280" s="695">
        <f t="shared" si="529"/>
        <v>0</v>
      </c>
      <c r="EA280" s="695">
        <f t="shared" si="529"/>
        <v>353558.02</v>
      </c>
      <c r="EB280" s="695">
        <f t="shared" si="529"/>
        <v>0</v>
      </c>
      <c r="EC280" s="695">
        <f t="shared" si="529"/>
        <v>0</v>
      </c>
      <c r="ED280" s="695">
        <f t="shared" si="529"/>
        <v>216432.33</v>
      </c>
      <c r="EE280" s="695">
        <f t="shared" si="529"/>
        <v>85923.42</v>
      </c>
      <c r="EF280" s="695">
        <f t="shared" si="529"/>
        <v>27429.08</v>
      </c>
      <c r="EG280" s="695">
        <f t="shared" si="529"/>
        <v>33705.129999999997</v>
      </c>
      <c r="EH280" s="695">
        <f t="shared" si="529"/>
        <v>65049.82</v>
      </c>
      <c r="EI280" s="695">
        <f t="shared" si="529"/>
        <v>70763.960000000006</v>
      </c>
      <c r="EJ280" s="695">
        <f t="shared" si="455"/>
        <v>0</v>
      </c>
      <c r="EK280" s="695">
        <f t="shared" si="522"/>
        <v>0</v>
      </c>
      <c r="EL280" s="695">
        <f t="shared" si="522"/>
        <v>109680.23</v>
      </c>
      <c r="EM280" s="695">
        <f t="shared" si="522"/>
        <v>64106.98</v>
      </c>
      <c r="EN280" s="695">
        <f t="shared" ref="EN280" si="530">EN77</f>
        <v>0</v>
      </c>
      <c r="EO280" s="695">
        <f t="shared" si="522"/>
        <v>0</v>
      </c>
      <c r="EP280" s="695">
        <f t="shared" si="522"/>
        <v>42448.69</v>
      </c>
      <c r="EQ280" s="695">
        <f t="shared" si="522"/>
        <v>0</v>
      </c>
      <c r="ER280" s="695">
        <f t="shared" ref="ER280:EX280" si="531">ER77</f>
        <v>0</v>
      </c>
      <c r="ES280" s="695">
        <f t="shared" si="531"/>
        <v>0</v>
      </c>
      <c r="ET280" s="695">
        <f t="shared" si="531"/>
        <v>82399.399999999994</v>
      </c>
      <c r="EU280" s="695">
        <f t="shared" si="531"/>
        <v>73946.42</v>
      </c>
      <c r="EV280" s="695">
        <f t="shared" si="531"/>
        <v>51893.19</v>
      </c>
      <c r="EW280" s="695">
        <f t="shared" si="531"/>
        <v>86490.75</v>
      </c>
      <c r="EX280" s="695">
        <f t="shared" si="531"/>
        <v>59969.13</v>
      </c>
      <c r="EY280" s="695">
        <f t="shared" si="474"/>
        <v>0</v>
      </c>
      <c r="EZ280" s="510"/>
    </row>
    <row r="281" spans="1:156" x14ac:dyDescent="0.25">
      <c r="A281">
        <v>74</v>
      </c>
      <c r="B281" s="74" t="str">
        <f t="shared" si="465"/>
        <v>E16</v>
      </c>
      <c r="C281" s="175" t="str">
        <f t="shared" si="466"/>
        <v>OK</v>
      </c>
      <c r="D281" s="695">
        <f t="shared" ref="D281:AI281" si="532">D78</f>
        <v>1188.83</v>
      </c>
      <c r="E281" s="695">
        <f t="shared" si="532"/>
        <v>16206</v>
      </c>
      <c r="F281" s="695">
        <f t="shared" si="532"/>
        <v>4655.33</v>
      </c>
      <c r="G281" s="695">
        <f t="shared" si="532"/>
        <v>17786.189999999999</v>
      </c>
      <c r="H281" s="695">
        <f t="shared" si="532"/>
        <v>1245.3499999999999</v>
      </c>
      <c r="I281" s="695">
        <f t="shared" si="532"/>
        <v>14134.62</v>
      </c>
      <c r="J281" s="695">
        <f t="shared" si="532"/>
        <v>15977.59</v>
      </c>
      <c r="K281" s="695">
        <f t="shared" si="532"/>
        <v>16925.2</v>
      </c>
      <c r="L281" s="695">
        <f t="shared" si="532"/>
        <v>29041.59</v>
      </c>
      <c r="M281" s="695">
        <f t="shared" si="532"/>
        <v>15135.1</v>
      </c>
      <c r="N281" s="695">
        <f t="shared" si="532"/>
        <v>5231.1400000000003</v>
      </c>
      <c r="O281" s="695">
        <f t="shared" si="532"/>
        <v>12816.31</v>
      </c>
      <c r="P281" s="695">
        <f t="shared" si="532"/>
        <v>4774.5200000000004</v>
      </c>
      <c r="Q281" s="695">
        <f t="shared" si="532"/>
        <v>14533.43</v>
      </c>
      <c r="R281" s="695">
        <f t="shared" si="532"/>
        <v>17399.23</v>
      </c>
      <c r="S281" s="695">
        <f t="shared" si="532"/>
        <v>16046.36</v>
      </c>
      <c r="T281" s="695">
        <f t="shared" si="532"/>
        <v>10624.65</v>
      </c>
      <c r="U281" s="695">
        <f t="shared" si="532"/>
        <v>17560.080000000002</v>
      </c>
      <c r="V281" s="695">
        <f t="shared" si="532"/>
        <v>100</v>
      </c>
      <c r="W281" s="695">
        <f t="shared" si="532"/>
        <v>18317.02</v>
      </c>
      <c r="X281" s="695">
        <f t="shared" si="532"/>
        <v>4678.82</v>
      </c>
      <c r="Y281" s="695">
        <f t="shared" si="532"/>
        <v>6940.83</v>
      </c>
      <c r="Z281" s="695">
        <f t="shared" si="532"/>
        <v>0</v>
      </c>
      <c r="AA281" s="695">
        <f t="shared" si="532"/>
        <v>21085.95</v>
      </c>
      <c r="AB281" s="695">
        <f t="shared" si="532"/>
        <v>1824.52</v>
      </c>
      <c r="AC281" s="695">
        <f t="shared" si="532"/>
        <v>21593.46</v>
      </c>
      <c r="AD281" s="695">
        <f t="shared" si="532"/>
        <v>12914.8</v>
      </c>
      <c r="AE281" s="695">
        <f t="shared" si="532"/>
        <v>18633.810000000001</v>
      </c>
      <c r="AF281" s="695">
        <f t="shared" si="532"/>
        <v>10821.52</v>
      </c>
      <c r="AG281" s="695">
        <f t="shared" si="532"/>
        <v>-3823</v>
      </c>
      <c r="AH281" s="695">
        <f t="shared" si="532"/>
        <v>11832.64</v>
      </c>
      <c r="AI281" s="695">
        <f t="shared" si="532"/>
        <v>30261.81</v>
      </c>
      <c r="AJ281" s="695">
        <f t="shared" ref="AJ281:BM281" si="533">AJ78</f>
        <v>25836.93</v>
      </c>
      <c r="AK281" s="695">
        <f t="shared" si="533"/>
        <v>8348.5499999999993</v>
      </c>
      <c r="AL281" s="695">
        <f t="shared" si="533"/>
        <v>0</v>
      </c>
      <c r="AM281" s="695">
        <f t="shared" si="533"/>
        <v>0</v>
      </c>
      <c r="AN281" s="695">
        <f t="shared" si="533"/>
        <v>11587.74</v>
      </c>
      <c r="AO281" s="695">
        <f t="shared" si="533"/>
        <v>0</v>
      </c>
      <c r="AP281" s="695">
        <f t="shared" si="533"/>
        <v>0</v>
      </c>
      <c r="AQ281" s="695">
        <f t="shared" si="533"/>
        <v>28104.91</v>
      </c>
      <c r="AR281" s="695">
        <f t="shared" si="533"/>
        <v>13442.58</v>
      </c>
      <c r="AS281" s="695">
        <f t="shared" si="533"/>
        <v>14815.79</v>
      </c>
      <c r="AT281" s="695">
        <f t="shared" si="533"/>
        <v>0</v>
      </c>
      <c r="AU281" s="695">
        <f t="shared" si="533"/>
        <v>18205.38</v>
      </c>
      <c r="AV281" s="695">
        <f t="shared" si="533"/>
        <v>11187.94</v>
      </c>
      <c r="AW281" s="695">
        <f t="shared" si="533"/>
        <v>9548.98</v>
      </c>
      <c r="AX281" s="695">
        <f t="shared" si="533"/>
        <v>13379.63</v>
      </c>
      <c r="AY281" s="695">
        <f t="shared" si="533"/>
        <v>32625.03</v>
      </c>
      <c r="AZ281" s="695">
        <f t="shared" si="533"/>
        <v>15909.51</v>
      </c>
      <c r="BA281" s="695">
        <f t="shared" si="533"/>
        <v>7479.9</v>
      </c>
      <c r="BB281" s="695">
        <f t="shared" si="533"/>
        <v>19627.53</v>
      </c>
      <c r="BC281" s="695">
        <f t="shared" si="533"/>
        <v>22540.959999999999</v>
      </c>
      <c r="BD281" s="695">
        <f t="shared" si="533"/>
        <v>14714.21</v>
      </c>
      <c r="BE281" s="695">
        <f t="shared" si="533"/>
        <v>0</v>
      </c>
      <c r="BF281" s="695">
        <f t="shared" si="533"/>
        <v>26496.36</v>
      </c>
      <c r="BG281" s="695">
        <f t="shared" si="533"/>
        <v>24358.080000000002</v>
      </c>
      <c r="BH281" s="695">
        <f t="shared" si="533"/>
        <v>23461.21</v>
      </c>
      <c r="BI281" s="695">
        <f t="shared" si="533"/>
        <v>22375.64</v>
      </c>
      <c r="BJ281" s="695">
        <f t="shared" si="533"/>
        <v>11107.57</v>
      </c>
      <c r="BK281" s="695">
        <f t="shared" si="533"/>
        <v>11476.17</v>
      </c>
      <c r="BL281" s="695">
        <f t="shared" si="533"/>
        <v>27462.39</v>
      </c>
      <c r="BM281" s="695">
        <f t="shared" si="533"/>
        <v>5021.0200000000004</v>
      </c>
      <c r="BN281" s="695">
        <f t="shared" ref="BN281:CM281" si="534">BN78</f>
        <v>0</v>
      </c>
      <c r="BO281" s="695">
        <f t="shared" si="534"/>
        <v>29109.1</v>
      </c>
      <c r="BP281" s="695">
        <f t="shared" si="534"/>
        <v>6954.96</v>
      </c>
      <c r="BQ281" s="695">
        <f t="shared" si="534"/>
        <v>27394.12</v>
      </c>
      <c r="BR281" s="695">
        <f t="shared" si="534"/>
        <v>11981.82</v>
      </c>
      <c r="BS281" s="695">
        <f t="shared" si="534"/>
        <v>27709.27</v>
      </c>
      <c r="BT281" s="695">
        <f t="shared" si="534"/>
        <v>20914.72</v>
      </c>
      <c r="BU281" s="695">
        <f t="shared" si="534"/>
        <v>0</v>
      </c>
      <c r="BV281" s="695">
        <f t="shared" si="534"/>
        <v>0</v>
      </c>
      <c r="BW281" s="695">
        <f t="shared" si="534"/>
        <v>0</v>
      </c>
      <c r="BX281" s="695">
        <f t="shared" si="534"/>
        <v>14063.03</v>
      </c>
      <c r="BY281" s="695">
        <f t="shared" si="534"/>
        <v>9277.61</v>
      </c>
      <c r="BZ281" s="695">
        <f t="shared" si="534"/>
        <v>5359.54</v>
      </c>
      <c r="CA281" s="695">
        <f t="shared" si="534"/>
        <v>14496.47</v>
      </c>
      <c r="CB281" s="695">
        <f t="shared" si="534"/>
        <v>12794.65</v>
      </c>
      <c r="CC281" s="695">
        <f t="shared" si="534"/>
        <v>10103.33</v>
      </c>
      <c r="CD281" s="695">
        <f t="shared" si="534"/>
        <v>29257.08</v>
      </c>
      <c r="CE281" s="695">
        <f t="shared" si="534"/>
        <v>11692.41</v>
      </c>
      <c r="CF281" s="695">
        <f t="shared" si="534"/>
        <v>18595.38</v>
      </c>
      <c r="CG281" s="695">
        <f t="shared" si="534"/>
        <v>11052.2</v>
      </c>
      <c r="CH281" s="695">
        <f t="shared" si="534"/>
        <v>13021.15</v>
      </c>
      <c r="CI281" s="695">
        <f t="shared" si="534"/>
        <v>43159.53</v>
      </c>
      <c r="CJ281" s="695">
        <f t="shared" si="534"/>
        <v>12541.27</v>
      </c>
      <c r="CK281" s="695">
        <f t="shared" si="534"/>
        <v>18091.919999999998</v>
      </c>
      <c r="CL281" s="695">
        <f t="shared" si="534"/>
        <v>12191.36</v>
      </c>
      <c r="CM281" s="695">
        <f t="shared" si="534"/>
        <v>13336.31</v>
      </c>
      <c r="CN281" s="695">
        <f t="shared" ref="CN281:DS281" si="535">CN78</f>
        <v>15768.57</v>
      </c>
      <c r="CO281" s="695">
        <f t="shared" si="535"/>
        <v>22867.9</v>
      </c>
      <c r="CP281" s="695">
        <f t="shared" si="535"/>
        <v>12865.89</v>
      </c>
      <c r="CQ281" s="695">
        <f t="shared" si="535"/>
        <v>74012.88</v>
      </c>
      <c r="CR281" s="695">
        <f t="shared" si="535"/>
        <v>4248</v>
      </c>
      <c r="CS281" s="695">
        <f t="shared" si="535"/>
        <v>18880.810000000001</v>
      </c>
      <c r="CT281" s="695">
        <f t="shared" si="535"/>
        <v>13764.62</v>
      </c>
      <c r="CU281" s="695">
        <f t="shared" si="535"/>
        <v>15621.74</v>
      </c>
      <c r="CV281" s="695">
        <f t="shared" si="535"/>
        <v>19239.89</v>
      </c>
      <c r="CW281" s="695">
        <f t="shared" si="535"/>
        <v>14934.26</v>
      </c>
      <c r="CX281" s="695">
        <f t="shared" si="535"/>
        <v>13458.92</v>
      </c>
      <c r="CY281" s="695">
        <f t="shared" si="535"/>
        <v>0</v>
      </c>
      <c r="CZ281" s="695">
        <f t="shared" si="535"/>
        <v>11106.04</v>
      </c>
      <c r="DA281" s="695">
        <f t="shared" si="535"/>
        <v>27184.69</v>
      </c>
      <c r="DB281" s="695">
        <f t="shared" si="535"/>
        <v>10937.16</v>
      </c>
      <c r="DC281" s="695">
        <f t="shared" si="535"/>
        <v>12160.48</v>
      </c>
      <c r="DD281" s="695">
        <f t="shared" si="535"/>
        <v>10716.42</v>
      </c>
      <c r="DE281" s="695">
        <f t="shared" si="535"/>
        <v>12583.92</v>
      </c>
      <c r="DF281" s="695">
        <f t="shared" si="535"/>
        <v>1923.89</v>
      </c>
      <c r="DG281" s="695">
        <f t="shared" si="535"/>
        <v>29148.46</v>
      </c>
      <c r="DH281" s="695">
        <f t="shared" si="535"/>
        <v>12244.69</v>
      </c>
      <c r="DI281" s="695">
        <f t="shared" si="535"/>
        <v>17980.259999999998</v>
      </c>
      <c r="DJ281" s="695">
        <f t="shared" si="535"/>
        <v>14764.07</v>
      </c>
      <c r="DK281" s="695">
        <f t="shared" si="535"/>
        <v>31951.17</v>
      </c>
      <c r="DL281" s="695">
        <f t="shared" si="535"/>
        <v>10419.620000000001</v>
      </c>
      <c r="DM281" s="695">
        <f t="shared" si="535"/>
        <v>8815.18</v>
      </c>
      <c r="DN281" s="695">
        <f t="shared" si="535"/>
        <v>0</v>
      </c>
      <c r="DO281" s="695">
        <f t="shared" si="535"/>
        <v>0</v>
      </c>
      <c r="DP281" s="695">
        <f t="shared" si="535"/>
        <v>61375.54</v>
      </c>
      <c r="DQ281" s="695">
        <f t="shared" si="535"/>
        <v>78752.61</v>
      </c>
      <c r="DR281" s="695">
        <f t="shared" si="535"/>
        <v>0</v>
      </c>
      <c r="DS281" s="695">
        <f t="shared" si="535"/>
        <v>34015.81</v>
      </c>
      <c r="DT281" s="695">
        <f t="shared" ref="DT281:EI281" si="536">DT78</f>
        <v>23101.74</v>
      </c>
      <c r="DU281" s="695">
        <f t="shared" si="536"/>
        <v>61026.36</v>
      </c>
      <c r="DV281" s="695">
        <f t="shared" si="536"/>
        <v>84016.88</v>
      </c>
      <c r="DW281" s="695">
        <f t="shared" si="536"/>
        <v>66875.509999999995</v>
      </c>
      <c r="DX281" s="695">
        <f t="shared" si="536"/>
        <v>45013.93</v>
      </c>
      <c r="DY281" s="695">
        <f t="shared" si="536"/>
        <v>34599.870000000003</v>
      </c>
      <c r="DZ281" s="695">
        <f t="shared" si="536"/>
        <v>0</v>
      </c>
      <c r="EA281" s="695">
        <f t="shared" si="536"/>
        <v>32609.31</v>
      </c>
      <c r="EB281" s="695">
        <f t="shared" si="536"/>
        <v>0</v>
      </c>
      <c r="EC281" s="695">
        <f t="shared" si="536"/>
        <v>0</v>
      </c>
      <c r="ED281" s="695">
        <f t="shared" si="536"/>
        <v>75063.960000000006</v>
      </c>
      <c r="EE281" s="695">
        <f t="shared" si="536"/>
        <v>27440.38</v>
      </c>
      <c r="EF281" s="695">
        <f t="shared" si="536"/>
        <v>23343.86</v>
      </c>
      <c r="EG281" s="695">
        <f t="shared" si="536"/>
        <v>1293.8800000000001</v>
      </c>
      <c r="EH281" s="695">
        <f t="shared" si="536"/>
        <v>9831.31</v>
      </c>
      <c r="EI281" s="695">
        <f t="shared" si="536"/>
        <v>28129.35</v>
      </c>
      <c r="EJ281" s="695">
        <f t="shared" si="455"/>
        <v>0</v>
      </c>
      <c r="EK281" s="695">
        <f t="shared" si="522"/>
        <v>0</v>
      </c>
      <c r="EL281" s="695">
        <f t="shared" si="522"/>
        <v>26283.59</v>
      </c>
      <c r="EM281" s="695">
        <f t="shared" si="522"/>
        <v>17552.79</v>
      </c>
      <c r="EN281" s="695">
        <f t="shared" ref="EN281" si="537">EN78</f>
        <v>0</v>
      </c>
      <c r="EO281" s="695">
        <f t="shared" si="522"/>
        <v>0</v>
      </c>
      <c r="EP281" s="695">
        <f t="shared" si="522"/>
        <v>15656.76</v>
      </c>
      <c r="EQ281" s="695">
        <f t="shared" si="522"/>
        <v>0</v>
      </c>
      <c r="ER281" s="695">
        <f t="shared" ref="ER281:EX281" si="538">ER78</f>
        <v>0</v>
      </c>
      <c r="ES281" s="695">
        <f t="shared" si="538"/>
        <v>0</v>
      </c>
      <c r="ET281" s="695">
        <f t="shared" si="538"/>
        <v>30042.080000000002</v>
      </c>
      <c r="EU281" s="695">
        <f t="shared" si="538"/>
        <v>24384.400000000001</v>
      </c>
      <c r="EV281" s="695">
        <f t="shared" si="538"/>
        <v>29458.799999999999</v>
      </c>
      <c r="EW281" s="695">
        <f t="shared" si="538"/>
        <v>21303.64</v>
      </c>
      <c r="EX281" s="695">
        <f t="shared" si="538"/>
        <v>21497.040000000001</v>
      </c>
      <c r="EY281" s="695">
        <f t="shared" si="474"/>
        <v>0</v>
      </c>
      <c r="EZ281" s="510"/>
    </row>
    <row r="282" spans="1:156" x14ac:dyDescent="0.25">
      <c r="A282">
        <v>75</v>
      </c>
      <c r="B282" s="74" t="str">
        <f t="shared" si="465"/>
        <v>E17</v>
      </c>
      <c r="C282" s="175" t="str">
        <f t="shared" si="466"/>
        <v>OK</v>
      </c>
      <c r="D282" s="695">
        <f t="shared" ref="D282:AI282" si="539">D79</f>
        <v>4790.3999999999996</v>
      </c>
      <c r="E282" s="695">
        <f t="shared" si="539"/>
        <v>0</v>
      </c>
      <c r="F282" s="695">
        <f t="shared" si="539"/>
        <v>4491</v>
      </c>
      <c r="G282" s="695">
        <f t="shared" si="539"/>
        <v>8992.1299999999992</v>
      </c>
      <c r="H282" s="695">
        <f t="shared" si="539"/>
        <v>46900.9</v>
      </c>
      <c r="I282" s="695">
        <f t="shared" si="539"/>
        <v>20096</v>
      </c>
      <c r="J282" s="695">
        <f t="shared" si="539"/>
        <v>19461</v>
      </c>
      <c r="K282" s="695">
        <f t="shared" si="539"/>
        <v>18837.25</v>
      </c>
      <c r="L282" s="695">
        <f t="shared" si="539"/>
        <v>11726.5</v>
      </c>
      <c r="M282" s="695">
        <f t="shared" si="539"/>
        <v>28928</v>
      </c>
      <c r="N282" s="695">
        <f t="shared" si="539"/>
        <v>2176</v>
      </c>
      <c r="O282" s="695">
        <f t="shared" si="539"/>
        <v>4710.3999999999996</v>
      </c>
      <c r="P282" s="695">
        <f t="shared" si="539"/>
        <v>3261.44</v>
      </c>
      <c r="Q282" s="695">
        <f t="shared" si="539"/>
        <v>20096</v>
      </c>
      <c r="R282" s="695">
        <f t="shared" si="539"/>
        <v>19960</v>
      </c>
      <c r="S282" s="695">
        <f t="shared" si="539"/>
        <v>27904</v>
      </c>
      <c r="T282" s="695">
        <f t="shared" si="539"/>
        <v>11726.5</v>
      </c>
      <c r="U282" s="695">
        <f t="shared" si="539"/>
        <v>46080</v>
      </c>
      <c r="V282" s="695">
        <f t="shared" si="539"/>
        <v>21332.25</v>
      </c>
      <c r="W282" s="695">
        <f t="shared" si="539"/>
        <v>33280</v>
      </c>
      <c r="X282" s="695">
        <f t="shared" si="539"/>
        <v>5427.2</v>
      </c>
      <c r="Y282" s="695">
        <f t="shared" si="539"/>
        <v>3481.6</v>
      </c>
      <c r="Z282" s="695">
        <f t="shared" si="539"/>
        <v>0</v>
      </c>
      <c r="AA282" s="695">
        <f t="shared" si="539"/>
        <v>3584</v>
      </c>
      <c r="AB282" s="695">
        <f t="shared" si="539"/>
        <v>2176</v>
      </c>
      <c r="AC282" s="695">
        <f t="shared" si="539"/>
        <v>4736</v>
      </c>
      <c r="AD282" s="695">
        <f t="shared" si="539"/>
        <v>4736</v>
      </c>
      <c r="AE282" s="695">
        <f t="shared" si="539"/>
        <v>3507.2</v>
      </c>
      <c r="AF282" s="695">
        <f t="shared" si="539"/>
        <v>6656</v>
      </c>
      <c r="AG282" s="695">
        <f t="shared" si="539"/>
        <v>1206</v>
      </c>
      <c r="AH282" s="695">
        <f t="shared" si="539"/>
        <v>94402.2</v>
      </c>
      <c r="AI282" s="695">
        <f t="shared" si="539"/>
        <v>30720</v>
      </c>
      <c r="AJ282" s="695">
        <f t="shared" ref="AJ282:BM282" si="540">AJ79</f>
        <v>26547.5</v>
      </c>
      <c r="AK282" s="695">
        <f t="shared" si="540"/>
        <v>16966</v>
      </c>
      <c r="AL282" s="695">
        <f t="shared" si="540"/>
        <v>19960</v>
      </c>
      <c r="AM282" s="695">
        <f t="shared" si="540"/>
        <v>22455</v>
      </c>
      <c r="AN282" s="695">
        <f t="shared" si="540"/>
        <v>41115</v>
      </c>
      <c r="AO282" s="695">
        <f t="shared" si="540"/>
        <v>26112</v>
      </c>
      <c r="AP282" s="695">
        <f t="shared" si="540"/>
        <v>12225.5</v>
      </c>
      <c r="AQ282" s="695">
        <f t="shared" si="540"/>
        <v>76800</v>
      </c>
      <c r="AR282" s="695">
        <f t="shared" si="540"/>
        <v>3123.2</v>
      </c>
      <c r="AS282" s="695">
        <f t="shared" si="540"/>
        <v>27904</v>
      </c>
      <c r="AT282" s="695">
        <f t="shared" si="540"/>
        <v>38400</v>
      </c>
      <c r="AU282" s="695">
        <f t="shared" si="540"/>
        <v>47360</v>
      </c>
      <c r="AV282" s="695">
        <f t="shared" si="540"/>
        <v>26112</v>
      </c>
      <c r="AW282" s="695">
        <f t="shared" si="540"/>
        <v>16217.5</v>
      </c>
      <c r="AX282" s="695">
        <f t="shared" si="540"/>
        <v>34560</v>
      </c>
      <c r="AY282" s="695">
        <f t="shared" si="540"/>
        <v>48640</v>
      </c>
      <c r="AZ282" s="695">
        <f t="shared" si="540"/>
        <v>47616</v>
      </c>
      <c r="BA282" s="695">
        <f t="shared" si="540"/>
        <v>13348.25</v>
      </c>
      <c r="BB282" s="695">
        <f t="shared" si="540"/>
        <v>33831</v>
      </c>
      <c r="BC282" s="695">
        <f t="shared" si="540"/>
        <v>42496</v>
      </c>
      <c r="BD282" s="695">
        <f t="shared" si="540"/>
        <v>7014.4</v>
      </c>
      <c r="BE282" s="695">
        <f t="shared" si="540"/>
        <v>38400</v>
      </c>
      <c r="BF282" s="695">
        <f t="shared" si="540"/>
        <v>47360</v>
      </c>
      <c r="BG282" s="695">
        <f t="shared" si="540"/>
        <v>28928</v>
      </c>
      <c r="BH282" s="695">
        <f t="shared" si="540"/>
        <v>18088.75</v>
      </c>
      <c r="BI282" s="695">
        <f t="shared" si="540"/>
        <v>51712</v>
      </c>
      <c r="BJ282" s="695">
        <f t="shared" si="540"/>
        <v>63232</v>
      </c>
      <c r="BK282" s="695">
        <f t="shared" si="540"/>
        <v>24950</v>
      </c>
      <c r="BL282" s="695">
        <f t="shared" si="540"/>
        <v>18962</v>
      </c>
      <c r="BM282" s="695">
        <f t="shared" si="540"/>
        <v>20958</v>
      </c>
      <c r="BN282" s="695">
        <f t="shared" ref="BN282:CM282" si="541">BN79</f>
        <v>11851.25</v>
      </c>
      <c r="BO282" s="695">
        <f t="shared" si="541"/>
        <v>34816</v>
      </c>
      <c r="BP282" s="695">
        <f t="shared" si="541"/>
        <v>8550.4</v>
      </c>
      <c r="BQ282" s="695">
        <f t="shared" si="541"/>
        <v>27904</v>
      </c>
      <c r="BR282" s="695">
        <f t="shared" si="541"/>
        <v>45209</v>
      </c>
      <c r="BS282" s="695">
        <f t="shared" si="541"/>
        <v>39168</v>
      </c>
      <c r="BT282" s="695">
        <f t="shared" si="541"/>
        <v>16841.25</v>
      </c>
      <c r="BU282" s="695">
        <f t="shared" si="541"/>
        <v>44544</v>
      </c>
      <c r="BV282" s="695">
        <f t="shared" si="541"/>
        <v>37376</v>
      </c>
      <c r="BW282" s="695">
        <f t="shared" si="541"/>
        <v>25199.5</v>
      </c>
      <c r="BX282" s="695">
        <f t="shared" si="541"/>
        <v>34304</v>
      </c>
      <c r="BY282" s="695">
        <f t="shared" si="541"/>
        <v>19055.75</v>
      </c>
      <c r="BZ282" s="695">
        <f t="shared" si="541"/>
        <v>6195.2</v>
      </c>
      <c r="CA282" s="695">
        <f t="shared" si="541"/>
        <v>4326.3999999999996</v>
      </c>
      <c r="CB282" s="695">
        <f t="shared" si="541"/>
        <v>5094.3999999999996</v>
      </c>
      <c r="CC282" s="695">
        <f t="shared" si="541"/>
        <v>3123.2</v>
      </c>
      <c r="CD282" s="695">
        <f t="shared" si="541"/>
        <v>23078.75</v>
      </c>
      <c r="CE282" s="695">
        <f t="shared" si="541"/>
        <v>39424</v>
      </c>
      <c r="CF282" s="695">
        <f t="shared" si="541"/>
        <v>21831.25</v>
      </c>
      <c r="CG282" s="695">
        <f t="shared" si="541"/>
        <v>15968</v>
      </c>
      <c r="CH282" s="695">
        <f t="shared" si="541"/>
        <v>4070.4</v>
      </c>
      <c r="CI282" s="695">
        <f t="shared" si="541"/>
        <v>12160</v>
      </c>
      <c r="CJ282" s="695">
        <f t="shared" si="541"/>
        <v>4249.6000000000004</v>
      </c>
      <c r="CK282" s="695">
        <f t="shared" si="541"/>
        <v>9676.7999999999993</v>
      </c>
      <c r="CL282" s="695">
        <f t="shared" si="541"/>
        <v>2969.6</v>
      </c>
      <c r="CM282" s="695">
        <f t="shared" si="541"/>
        <v>6246.4</v>
      </c>
      <c r="CN282" s="695">
        <f t="shared" ref="CN282:DS282" si="542">CN79</f>
        <v>4070.4</v>
      </c>
      <c r="CO282" s="695">
        <f t="shared" si="542"/>
        <v>2688</v>
      </c>
      <c r="CP282" s="695">
        <f t="shared" si="542"/>
        <v>4505.6000000000004</v>
      </c>
      <c r="CQ282" s="695">
        <f t="shared" si="542"/>
        <v>4147.2</v>
      </c>
      <c r="CR282" s="695">
        <f t="shared" si="542"/>
        <v>2790.4</v>
      </c>
      <c r="CS282" s="695">
        <f t="shared" si="542"/>
        <v>5273.6</v>
      </c>
      <c r="CT282" s="695">
        <f t="shared" si="542"/>
        <v>2688</v>
      </c>
      <c r="CU282" s="695">
        <f t="shared" si="542"/>
        <v>3123.2</v>
      </c>
      <c r="CV282" s="695">
        <f t="shared" si="542"/>
        <v>4403.2</v>
      </c>
      <c r="CW282" s="695">
        <f t="shared" si="542"/>
        <v>2483.1999999999998</v>
      </c>
      <c r="CX282" s="695">
        <f t="shared" si="542"/>
        <v>4275.2</v>
      </c>
      <c r="CY282" s="695">
        <f t="shared" si="542"/>
        <v>0</v>
      </c>
      <c r="CZ282" s="695">
        <f t="shared" si="542"/>
        <v>4070.4</v>
      </c>
      <c r="DA282" s="695">
        <f t="shared" si="542"/>
        <v>9139.2000000000007</v>
      </c>
      <c r="DB282" s="695">
        <f t="shared" si="542"/>
        <v>3251.2</v>
      </c>
      <c r="DC282" s="695">
        <f t="shared" si="542"/>
        <v>5324.8</v>
      </c>
      <c r="DD282" s="695">
        <f t="shared" si="542"/>
        <v>3865.6</v>
      </c>
      <c r="DE282" s="695">
        <f t="shared" si="542"/>
        <v>3046.4</v>
      </c>
      <c r="DF282" s="695">
        <f t="shared" si="542"/>
        <v>3353.6</v>
      </c>
      <c r="DG282" s="695">
        <f t="shared" si="542"/>
        <v>2508.8000000000002</v>
      </c>
      <c r="DH282" s="695">
        <f t="shared" si="542"/>
        <v>6041.6</v>
      </c>
      <c r="DI282" s="695">
        <f t="shared" si="542"/>
        <v>5967.2</v>
      </c>
      <c r="DJ282" s="695">
        <f t="shared" si="542"/>
        <v>5632</v>
      </c>
      <c r="DK282" s="695">
        <f t="shared" si="542"/>
        <v>7065.6</v>
      </c>
      <c r="DL282" s="695">
        <f t="shared" si="542"/>
        <v>2995.2</v>
      </c>
      <c r="DM282" s="695">
        <f t="shared" si="542"/>
        <v>2944</v>
      </c>
      <c r="DN282" s="695">
        <f t="shared" si="542"/>
        <v>0</v>
      </c>
      <c r="DO282" s="695">
        <f t="shared" si="542"/>
        <v>156476.79999999999</v>
      </c>
      <c r="DP282" s="695">
        <f t="shared" si="542"/>
        <v>185600</v>
      </c>
      <c r="DQ282" s="695">
        <f t="shared" si="542"/>
        <v>202240</v>
      </c>
      <c r="DR282" s="695">
        <f t="shared" si="542"/>
        <v>0</v>
      </c>
      <c r="DS282" s="695">
        <f t="shared" si="542"/>
        <v>45568</v>
      </c>
      <c r="DT282" s="695">
        <f t="shared" ref="DT282:EI282" si="543">DT79</f>
        <v>28160</v>
      </c>
      <c r="DU282" s="695">
        <f t="shared" si="543"/>
        <v>47872</v>
      </c>
      <c r="DV282" s="695">
        <f t="shared" si="543"/>
        <v>28160</v>
      </c>
      <c r="DW282" s="695">
        <f t="shared" si="543"/>
        <v>20480</v>
      </c>
      <c r="DX282" s="695">
        <f t="shared" si="543"/>
        <v>40704</v>
      </c>
      <c r="DY282" s="695">
        <f t="shared" si="543"/>
        <v>34357</v>
      </c>
      <c r="DZ282" s="695">
        <f t="shared" si="543"/>
        <v>0</v>
      </c>
      <c r="EA282" s="695">
        <f t="shared" si="543"/>
        <v>49408</v>
      </c>
      <c r="EB282" s="695">
        <f t="shared" si="543"/>
        <v>0</v>
      </c>
      <c r="EC282" s="695">
        <f t="shared" si="543"/>
        <v>0</v>
      </c>
      <c r="ED282" s="695">
        <f t="shared" si="543"/>
        <v>81590</v>
      </c>
      <c r="EE282" s="695">
        <f t="shared" si="543"/>
        <v>0</v>
      </c>
      <c r="EF282" s="695">
        <f t="shared" si="543"/>
        <v>0</v>
      </c>
      <c r="EG282" s="695">
        <f t="shared" si="543"/>
        <v>0</v>
      </c>
      <c r="EH282" s="695">
        <f t="shared" si="543"/>
        <v>0</v>
      </c>
      <c r="EI282" s="695">
        <f t="shared" si="543"/>
        <v>0</v>
      </c>
      <c r="EJ282" s="695">
        <f t="shared" si="455"/>
        <v>0</v>
      </c>
      <c r="EK282" s="695">
        <f t="shared" si="522"/>
        <v>0</v>
      </c>
      <c r="EL282" s="695">
        <f t="shared" si="522"/>
        <v>0</v>
      </c>
      <c r="EM282" s="695">
        <f t="shared" si="522"/>
        <v>0</v>
      </c>
      <c r="EN282" s="695">
        <f t="shared" ref="EN282" si="544">EN79</f>
        <v>0</v>
      </c>
      <c r="EO282" s="695">
        <f t="shared" si="522"/>
        <v>0</v>
      </c>
      <c r="EP282" s="695">
        <f t="shared" si="522"/>
        <v>0</v>
      </c>
      <c r="EQ282" s="695">
        <f t="shared" si="522"/>
        <v>0</v>
      </c>
      <c r="ER282" s="695">
        <f t="shared" ref="ER282:EX282" si="545">ER79</f>
        <v>0</v>
      </c>
      <c r="ES282" s="695">
        <f t="shared" si="545"/>
        <v>0</v>
      </c>
      <c r="ET282" s="695">
        <f t="shared" si="545"/>
        <v>0</v>
      </c>
      <c r="EU282" s="695">
        <f t="shared" si="545"/>
        <v>0</v>
      </c>
      <c r="EV282" s="695">
        <f t="shared" si="545"/>
        <v>0</v>
      </c>
      <c r="EW282" s="695">
        <f t="shared" si="545"/>
        <v>0</v>
      </c>
      <c r="EX282" s="695">
        <f t="shared" si="545"/>
        <v>0</v>
      </c>
      <c r="EY282" s="695">
        <f t="shared" si="474"/>
        <v>0</v>
      </c>
      <c r="EZ282" s="510"/>
    </row>
    <row r="283" spans="1:156" x14ac:dyDescent="0.25">
      <c r="A283">
        <v>76</v>
      </c>
      <c r="B283" s="74" t="str">
        <f t="shared" si="465"/>
        <v>E24</v>
      </c>
      <c r="C283" s="175" t="str">
        <f t="shared" si="466"/>
        <v>OK</v>
      </c>
      <c r="D283" s="695">
        <f t="shared" ref="D283:AI283" si="546">D80</f>
        <v>0</v>
      </c>
      <c r="E283" s="695">
        <f t="shared" si="546"/>
        <v>0</v>
      </c>
      <c r="F283" s="695">
        <f t="shared" si="546"/>
        <v>0</v>
      </c>
      <c r="G283" s="695">
        <f t="shared" si="546"/>
        <v>8022.47</v>
      </c>
      <c r="H283" s="695">
        <f t="shared" si="546"/>
        <v>2411.5</v>
      </c>
      <c r="I283" s="695">
        <f t="shared" si="546"/>
        <v>0</v>
      </c>
      <c r="J283" s="695">
        <f t="shared" si="546"/>
        <v>3000</v>
      </c>
      <c r="K283" s="695">
        <f t="shared" si="546"/>
        <v>0</v>
      </c>
      <c r="L283" s="695">
        <f t="shared" si="546"/>
        <v>0</v>
      </c>
      <c r="M283" s="695">
        <f t="shared" si="546"/>
        <v>0</v>
      </c>
      <c r="N283" s="695">
        <f t="shared" si="546"/>
        <v>0</v>
      </c>
      <c r="O283" s="695">
        <f t="shared" si="546"/>
        <v>0</v>
      </c>
      <c r="P283" s="695">
        <f t="shared" si="546"/>
        <v>5490</v>
      </c>
      <c r="Q283" s="695">
        <f t="shared" si="546"/>
        <v>880</v>
      </c>
      <c r="R283" s="695">
        <f t="shared" si="546"/>
        <v>5666</v>
      </c>
      <c r="S283" s="695">
        <f t="shared" si="546"/>
        <v>9981</v>
      </c>
      <c r="T283" s="695">
        <f t="shared" si="546"/>
        <v>0</v>
      </c>
      <c r="U283" s="695">
        <f t="shared" si="546"/>
        <v>3315</v>
      </c>
      <c r="V283" s="695">
        <f t="shared" si="546"/>
        <v>0</v>
      </c>
      <c r="W283" s="695">
        <f t="shared" si="546"/>
        <v>10646.5</v>
      </c>
      <c r="X283" s="695">
        <f t="shared" si="546"/>
        <v>1950</v>
      </c>
      <c r="Y283" s="695">
        <f t="shared" si="546"/>
        <v>1430</v>
      </c>
      <c r="Z283" s="695">
        <f t="shared" si="546"/>
        <v>0</v>
      </c>
      <c r="AA283" s="695">
        <f t="shared" si="546"/>
        <v>41515.83</v>
      </c>
      <c r="AB283" s="695">
        <f t="shared" si="546"/>
        <v>13077</v>
      </c>
      <c r="AC283" s="695">
        <f t="shared" si="546"/>
        <v>0</v>
      </c>
      <c r="AD283" s="695">
        <f t="shared" si="546"/>
        <v>864</v>
      </c>
      <c r="AE283" s="695">
        <f t="shared" si="546"/>
        <v>0</v>
      </c>
      <c r="AF283" s="695">
        <f t="shared" si="546"/>
        <v>5944.5</v>
      </c>
      <c r="AG283" s="695">
        <f t="shared" si="546"/>
        <v>4820</v>
      </c>
      <c r="AH283" s="695">
        <f t="shared" si="546"/>
        <v>0</v>
      </c>
      <c r="AI283" s="695">
        <f t="shared" si="546"/>
        <v>14820</v>
      </c>
      <c r="AJ283" s="695">
        <f t="shared" ref="AJ283:BM283" si="547">AJ80</f>
        <v>11648</v>
      </c>
      <c r="AK283" s="695">
        <f t="shared" si="547"/>
        <v>0</v>
      </c>
      <c r="AL283" s="695">
        <f t="shared" si="547"/>
        <v>4719</v>
      </c>
      <c r="AM283" s="695">
        <f t="shared" si="547"/>
        <v>6318</v>
      </c>
      <c r="AN283" s="695">
        <f t="shared" si="547"/>
        <v>3055</v>
      </c>
      <c r="AO283" s="695">
        <f t="shared" si="547"/>
        <v>4690</v>
      </c>
      <c r="AP283" s="695">
        <f t="shared" si="547"/>
        <v>2495</v>
      </c>
      <c r="AQ283" s="695">
        <f t="shared" si="547"/>
        <v>9450</v>
      </c>
      <c r="AR283" s="695">
        <f t="shared" si="547"/>
        <v>0</v>
      </c>
      <c r="AS283" s="695">
        <f t="shared" si="547"/>
        <v>7785</v>
      </c>
      <c r="AT283" s="695">
        <f t="shared" si="547"/>
        <v>6506.5</v>
      </c>
      <c r="AU283" s="695">
        <f t="shared" si="547"/>
        <v>7020</v>
      </c>
      <c r="AV283" s="695">
        <f t="shared" si="547"/>
        <v>0</v>
      </c>
      <c r="AW283" s="695">
        <f t="shared" si="547"/>
        <v>0</v>
      </c>
      <c r="AX283" s="695">
        <f t="shared" si="547"/>
        <v>10003.5</v>
      </c>
      <c r="AY283" s="695">
        <f t="shared" si="547"/>
        <v>3040</v>
      </c>
      <c r="AZ283" s="695">
        <f t="shared" si="547"/>
        <v>10770.5</v>
      </c>
      <c r="BA283" s="695">
        <f t="shared" si="547"/>
        <v>7784.5</v>
      </c>
      <c r="BB283" s="695">
        <f t="shared" si="547"/>
        <v>3470</v>
      </c>
      <c r="BC283" s="695">
        <f t="shared" si="547"/>
        <v>12628</v>
      </c>
      <c r="BD283" s="695">
        <f t="shared" si="547"/>
        <v>12081.5</v>
      </c>
      <c r="BE283" s="695">
        <f t="shared" si="547"/>
        <v>10945</v>
      </c>
      <c r="BF283" s="695">
        <f t="shared" si="547"/>
        <v>0</v>
      </c>
      <c r="BG283" s="695">
        <f t="shared" si="547"/>
        <v>0</v>
      </c>
      <c r="BH283" s="695">
        <f t="shared" si="547"/>
        <v>4830</v>
      </c>
      <c r="BI283" s="695">
        <f t="shared" si="547"/>
        <v>8893.5</v>
      </c>
      <c r="BJ283" s="695">
        <f t="shared" si="547"/>
        <v>15320</v>
      </c>
      <c r="BK283" s="695">
        <f t="shared" si="547"/>
        <v>2965</v>
      </c>
      <c r="BL283" s="695">
        <f t="shared" si="547"/>
        <v>11700</v>
      </c>
      <c r="BM283" s="695">
        <f t="shared" si="547"/>
        <v>0</v>
      </c>
      <c r="BN283" s="695">
        <f t="shared" ref="BN283:CM283" si="548">BN80</f>
        <v>3040</v>
      </c>
      <c r="BO283" s="695">
        <f t="shared" si="548"/>
        <v>13457</v>
      </c>
      <c r="BP283" s="695">
        <f t="shared" si="548"/>
        <v>10688</v>
      </c>
      <c r="BQ283" s="695">
        <f t="shared" si="548"/>
        <v>10950.5</v>
      </c>
      <c r="BR283" s="695">
        <f t="shared" si="548"/>
        <v>3620</v>
      </c>
      <c r="BS283" s="695">
        <f t="shared" si="548"/>
        <v>0</v>
      </c>
      <c r="BT283" s="695">
        <f t="shared" si="548"/>
        <v>13260</v>
      </c>
      <c r="BU283" s="695">
        <f t="shared" si="548"/>
        <v>100</v>
      </c>
      <c r="BV283" s="695">
        <f t="shared" si="548"/>
        <v>7250</v>
      </c>
      <c r="BW283" s="695">
        <f t="shared" si="548"/>
        <v>8060</v>
      </c>
      <c r="BX283" s="695">
        <f t="shared" si="548"/>
        <v>10003.5</v>
      </c>
      <c r="BY283" s="695">
        <f t="shared" si="548"/>
        <v>10776.97</v>
      </c>
      <c r="BZ283" s="695">
        <f t="shared" si="548"/>
        <v>5781.5</v>
      </c>
      <c r="CA283" s="695">
        <f t="shared" si="548"/>
        <v>10004.5</v>
      </c>
      <c r="CB283" s="695">
        <f t="shared" si="548"/>
        <v>5460</v>
      </c>
      <c r="CC283" s="695">
        <f t="shared" si="548"/>
        <v>1740</v>
      </c>
      <c r="CD283" s="695">
        <f t="shared" si="548"/>
        <v>8505</v>
      </c>
      <c r="CE283" s="695">
        <f t="shared" si="548"/>
        <v>16138</v>
      </c>
      <c r="CF283" s="695">
        <f t="shared" si="548"/>
        <v>11135</v>
      </c>
      <c r="CG283" s="695">
        <f t="shared" si="548"/>
        <v>6986</v>
      </c>
      <c r="CH283" s="695">
        <f t="shared" si="548"/>
        <v>10192</v>
      </c>
      <c r="CI283" s="695">
        <f t="shared" si="548"/>
        <v>19519.5</v>
      </c>
      <c r="CJ283" s="695">
        <f t="shared" si="548"/>
        <v>3217.5</v>
      </c>
      <c r="CK283" s="695">
        <f t="shared" si="548"/>
        <v>7830.47</v>
      </c>
      <c r="CL283" s="695">
        <f t="shared" si="548"/>
        <v>4160</v>
      </c>
      <c r="CM283" s="695">
        <f t="shared" si="548"/>
        <v>7780</v>
      </c>
      <c r="CN283" s="695">
        <f t="shared" ref="CN283:DS283" si="549">CN80</f>
        <v>6707</v>
      </c>
      <c r="CO283" s="695">
        <f t="shared" si="549"/>
        <v>0</v>
      </c>
      <c r="CP283" s="695">
        <f t="shared" si="549"/>
        <v>7793.5</v>
      </c>
      <c r="CQ283" s="695">
        <f t="shared" si="549"/>
        <v>13417.05</v>
      </c>
      <c r="CR283" s="695">
        <f t="shared" si="549"/>
        <v>1740</v>
      </c>
      <c r="CS283" s="695">
        <f t="shared" si="549"/>
        <v>7170</v>
      </c>
      <c r="CT283" s="695">
        <f t="shared" si="549"/>
        <v>10124.5</v>
      </c>
      <c r="CU283" s="695">
        <f t="shared" si="549"/>
        <v>2342</v>
      </c>
      <c r="CV283" s="695">
        <f t="shared" si="549"/>
        <v>5485</v>
      </c>
      <c r="CW283" s="695">
        <f t="shared" si="549"/>
        <v>4995.5</v>
      </c>
      <c r="CX283" s="695">
        <f t="shared" si="549"/>
        <v>6103</v>
      </c>
      <c r="CY283" s="695">
        <f t="shared" si="549"/>
        <v>-1265</v>
      </c>
      <c r="CZ283" s="695">
        <f t="shared" si="549"/>
        <v>12110.1</v>
      </c>
      <c r="DA283" s="695">
        <f t="shared" si="549"/>
        <v>16263</v>
      </c>
      <c r="DB283" s="695">
        <f t="shared" si="549"/>
        <v>0</v>
      </c>
      <c r="DC283" s="695">
        <f t="shared" si="549"/>
        <v>7409.55</v>
      </c>
      <c r="DD283" s="695">
        <f t="shared" si="549"/>
        <v>5579.5</v>
      </c>
      <c r="DE283" s="695">
        <f t="shared" si="549"/>
        <v>6246.5</v>
      </c>
      <c r="DF283" s="695">
        <f t="shared" si="549"/>
        <v>6012.5</v>
      </c>
      <c r="DG283" s="695">
        <f t="shared" si="549"/>
        <v>2268</v>
      </c>
      <c r="DH283" s="695">
        <f t="shared" si="549"/>
        <v>10276.5</v>
      </c>
      <c r="DI283" s="695">
        <f t="shared" si="549"/>
        <v>8660</v>
      </c>
      <c r="DJ283" s="695">
        <f t="shared" si="549"/>
        <v>10120.59</v>
      </c>
      <c r="DK283" s="695">
        <f t="shared" si="549"/>
        <v>2457</v>
      </c>
      <c r="DL283" s="695">
        <f t="shared" si="549"/>
        <v>4920</v>
      </c>
      <c r="DM283" s="695">
        <f t="shared" si="549"/>
        <v>1820</v>
      </c>
      <c r="DN283" s="695">
        <f t="shared" si="549"/>
        <v>0</v>
      </c>
      <c r="DO283" s="695">
        <f t="shared" si="549"/>
        <v>0</v>
      </c>
      <c r="DP283" s="695">
        <f t="shared" si="549"/>
        <v>0</v>
      </c>
      <c r="DQ283" s="695">
        <f t="shared" si="549"/>
        <v>0</v>
      </c>
      <c r="DR283" s="695">
        <f t="shared" si="549"/>
        <v>0</v>
      </c>
      <c r="DS283" s="695">
        <f t="shared" si="549"/>
        <v>560</v>
      </c>
      <c r="DT283" s="695">
        <f t="shared" ref="DT283:EI283" si="550">DT80</f>
        <v>0</v>
      </c>
      <c r="DU283" s="695">
        <f t="shared" si="550"/>
        <v>0</v>
      </c>
      <c r="DV283" s="695">
        <f t="shared" si="550"/>
        <v>0</v>
      </c>
      <c r="DW283" s="695">
        <f t="shared" si="550"/>
        <v>4000</v>
      </c>
      <c r="DX283" s="695">
        <f t="shared" si="550"/>
        <v>0</v>
      </c>
      <c r="DY283" s="695">
        <f t="shared" si="550"/>
        <v>0</v>
      </c>
      <c r="DZ283" s="695">
        <f t="shared" si="550"/>
        <v>0</v>
      </c>
      <c r="EA283" s="695">
        <f t="shared" si="550"/>
        <v>0</v>
      </c>
      <c r="EB283" s="695">
        <f t="shared" si="550"/>
        <v>23450.34</v>
      </c>
      <c r="EC283" s="695">
        <f t="shared" si="550"/>
        <v>0</v>
      </c>
      <c r="ED283" s="695">
        <f t="shared" si="550"/>
        <v>0</v>
      </c>
      <c r="EE283" s="695">
        <f t="shared" si="550"/>
        <v>0</v>
      </c>
      <c r="EF283" s="695">
        <f t="shared" si="550"/>
        <v>0</v>
      </c>
      <c r="EG283" s="695">
        <f t="shared" si="550"/>
        <v>3365</v>
      </c>
      <c r="EH283" s="695">
        <f t="shared" si="550"/>
        <v>2260</v>
      </c>
      <c r="EI283" s="695">
        <f t="shared" si="550"/>
        <v>0</v>
      </c>
      <c r="EJ283" s="695">
        <f t="shared" si="455"/>
        <v>0</v>
      </c>
      <c r="EK283" s="695">
        <f t="shared" si="522"/>
        <v>0</v>
      </c>
      <c r="EL283" s="695">
        <f t="shared" si="522"/>
        <v>12789.46</v>
      </c>
      <c r="EM283" s="695">
        <f t="shared" si="522"/>
        <v>8398.75</v>
      </c>
      <c r="EN283" s="695">
        <f t="shared" ref="EN283" si="551">EN80</f>
        <v>0</v>
      </c>
      <c r="EO283" s="695">
        <f t="shared" si="522"/>
        <v>0</v>
      </c>
      <c r="EP283" s="695">
        <f t="shared" si="522"/>
        <v>9481</v>
      </c>
      <c r="EQ283" s="695">
        <f t="shared" si="522"/>
        <v>0</v>
      </c>
      <c r="ER283" s="695">
        <f t="shared" ref="ER283:EX283" si="552">ER80</f>
        <v>0</v>
      </c>
      <c r="ES283" s="695">
        <f t="shared" si="552"/>
        <v>0</v>
      </c>
      <c r="ET283" s="695">
        <f t="shared" si="552"/>
        <v>12267.01</v>
      </c>
      <c r="EU283" s="695">
        <f t="shared" si="552"/>
        <v>10757.5</v>
      </c>
      <c r="EV283" s="695">
        <f t="shared" si="552"/>
        <v>90077.41</v>
      </c>
      <c r="EW283" s="695">
        <f t="shared" si="552"/>
        <v>3210</v>
      </c>
      <c r="EX283" s="695">
        <f t="shared" si="552"/>
        <v>0</v>
      </c>
      <c r="EY283" s="695">
        <f t="shared" si="474"/>
        <v>0</v>
      </c>
      <c r="EZ283" s="510"/>
    </row>
    <row r="284" spans="1:156" x14ac:dyDescent="0.25">
      <c r="A284">
        <v>77</v>
      </c>
      <c r="B284" s="74" t="str">
        <f t="shared" si="465"/>
        <v>E13</v>
      </c>
      <c r="C284" s="175" t="str">
        <f t="shared" si="466"/>
        <v>OK</v>
      </c>
      <c r="D284" s="695">
        <f t="shared" ref="D284:AI284" si="553">D81</f>
        <v>0</v>
      </c>
      <c r="E284" s="695">
        <f t="shared" si="553"/>
        <v>0</v>
      </c>
      <c r="F284" s="695">
        <f t="shared" si="553"/>
        <v>-12166.67</v>
      </c>
      <c r="G284" s="695">
        <f t="shared" si="553"/>
        <v>0</v>
      </c>
      <c r="H284" s="695">
        <f t="shared" si="553"/>
        <v>0</v>
      </c>
      <c r="I284" s="695">
        <f t="shared" si="553"/>
        <v>0</v>
      </c>
      <c r="J284" s="695">
        <f t="shared" si="553"/>
        <v>0</v>
      </c>
      <c r="K284" s="695">
        <f t="shared" si="553"/>
        <v>0</v>
      </c>
      <c r="L284" s="695">
        <f t="shared" si="553"/>
        <v>0</v>
      </c>
      <c r="M284" s="695">
        <f t="shared" si="553"/>
        <v>0</v>
      </c>
      <c r="N284" s="695">
        <f t="shared" si="553"/>
        <v>0</v>
      </c>
      <c r="O284" s="695">
        <f t="shared" si="553"/>
        <v>400.33</v>
      </c>
      <c r="P284" s="695">
        <f t="shared" si="553"/>
        <v>0</v>
      </c>
      <c r="Q284" s="695">
        <f t="shared" si="553"/>
        <v>0</v>
      </c>
      <c r="R284" s="695">
        <f t="shared" si="553"/>
        <v>0</v>
      </c>
      <c r="S284" s="695">
        <f t="shared" si="553"/>
        <v>0</v>
      </c>
      <c r="T284" s="695">
        <f t="shared" si="553"/>
        <v>0</v>
      </c>
      <c r="U284" s="695">
        <f t="shared" si="553"/>
        <v>0</v>
      </c>
      <c r="V284" s="695">
        <f t="shared" si="553"/>
        <v>0</v>
      </c>
      <c r="W284" s="695">
        <f t="shared" si="553"/>
        <v>-18892.5</v>
      </c>
      <c r="X284" s="695">
        <f t="shared" si="553"/>
        <v>0</v>
      </c>
      <c r="Y284" s="695">
        <f t="shared" si="553"/>
        <v>0</v>
      </c>
      <c r="Z284" s="695">
        <f t="shared" si="553"/>
        <v>0</v>
      </c>
      <c r="AA284" s="695">
        <f t="shared" si="553"/>
        <v>0</v>
      </c>
      <c r="AB284" s="695">
        <f t="shared" si="553"/>
        <v>0</v>
      </c>
      <c r="AC284" s="695">
        <f t="shared" si="553"/>
        <v>0</v>
      </c>
      <c r="AD284" s="695">
        <f t="shared" si="553"/>
        <v>0</v>
      </c>
      <c r="AE284" s="695">
        <f t="shared" si="553"/>
        <v>0</v>
      </c>
      <c r="AF284" s="695">
        <f t="shared" si="553"/>
        <v>8827.5</v>
      </c>
      <c r="AG284" s="695">
        <f t="shared" si="553"/>
        <v>0</v>
      </c>
      <c r="AH284" s="695">
        <f t="shared" si="553"/>
        <v>154</v>
      </c>
      <c r="AI284" s="695">
        <f t="shared" si="553"/>
        <v>0</v>
      </c>
      <c r="AJ284" s="695">
        <f t="shared" ref="AJ284:BM284" si="554">AJ81</f>
        <v>0</v>
      </c>
      <c r="AK284" s="695">
        <f t="shared" si="554"/>
        <v>0</v>
      </c>
      <c r="AL284" s="695">
        <f t="shared" si="554"/>
        <v>0</v>
      </c>
      <c r="AM284" s="695">
        <f t="shared" si="554"/>
        <v>0</v>
      </c>
      <c r="AN284" s="695">
        <f t="shared" si="554"/>
        <v>2096.3000000000002</v>
      </c>
      <c r="AO284" s="695">
        <f t="shared" si="554"/>
        <v>0</v>
      </c>
      <c r="AP284" s="695">
        <f t="shared" si="554"/>
        <v>0</v>
      </c>
      <c r="AQ284" s="695">
        <f t="shared" si="554"/>
        <v>0</v>
      </c>
      <c r="AR284" s="695">
        <f t="shared" si="554"/>
        <v>0</v>
      </c>
      <c r="AS284" s="695">
        <f t="shared" si="554"/>
        <v>0</v>
      </c>
      <c r="AT284" s="695">
        <f t="shared" si="554"/>
        <v>0</v>
      </c>
      <c r="AU284" s="695">
        <f t="shared" si="554"/>
        <v>0</v>
      </c>
      <c r="AV284" s="695">
        <f t="shared" si="554"/>
        <v>0</v>
      </c>
      <c r="AW284" s="695">
        <f t="shared" si="554"/>
        <v>0</v>
      </c>
      <c r="AX284" s="695">
        <f t="shared" si="554"/>
        <v>0</v>
      </c>
      <c r="AY284" s="695">
        <f t="shared" si="554"/>
        <v>0</v>
      </c>
      <c r="AZ284" s="695">
        <f t="shared" si="554"/>
        <v>0</v>
      </c>
      <c r="BA284" s="695">
        <f t="shared" si="554"/>
        <v>90919.5</v>
      </c>
      <c r="BB284" s="695">
        <f t="shared" si="554"/>
        <v>0</v>
      </c>
      <c r="BC284" s="695">
        <f t="shared" si="554"/>
        <v>0</v>
      </c>
      <c r="BD284" s="695">
        <f t="shared" si="554"/>
        <v>0</v>
      </c>
      <c r="BE284" s="695">
        <f t="shared" si="554"/>
        <v>0</v>
      </c>
      <c r="BF284" s="695">
        <f t="shared" si="554"/>
        <v>0</v>
      </c>
      <c r="BG284" s="695">
        <f t="shared" si="554"/>
        <v>0</v>
      </c>
      <c r="BH284" s="695">
        <f t="shared" si="554"/>
        <v>0</v>
      </c>
      <c r="BI284" s="695">
        <f t="shared" si="554"/>
        <v>0</v>
      </c>
      <c r="BJ284" s="695">
        <f t="shared" si="554"/>
        <v>0</v>
      </c>
      <c r="BK284" s="695">
        <f t="shared" si="554"/>
        <v>0</v>
      </c>
      <c r="BL284" s="695">
        <f t="shared" si="554"/>
        <v>0</v>
      </c>
      <c r="BM284" s="695">
        <f t="shared" si="554"/>
        <v>0</v>
      </c>
      <c r="BN284" s="695">
        <f t="shared" ref="BN284:CM284" si="555">BN81</f>
        <v>0</v>
      </c>
      <c r="BO284" s="695">
        <f t="shared" si="555"/>
        <v>0</v>
      </c>
      <c r="BP284" s="695">
        <f t="shared" si="555"/>
        <v>5641.34</v>
      </c>
      <c r="BQ284" s="695">
        <f t="shared" si="555"/>
        <v>0</v>
      </c>
      <c r="BR284" s="695">
        <f t="shared" si="555"/>
        <v>0</v>
      </c>
      <c r="BS284" s="695">
        <f t="shared" si="555"/>
        <v>0</v>
      </c>
      <c r="BT284" s="695">
        <f t="shared" si="555"/>
        <v>760</v>
      </c>
      <c r="BU284" s="695">
        <f t="shared" si="555"/>
        <v>0</v>
      </c>
      <c r="BV284" s="695">
        <f t="shared" si="555"/>
        <v>0</v>
      </c>
      <c r="BW284" s="695">
        <f t="shared" si="555"/>
        <v>0</v>
      </c>
      <c r="BX284" s="695">
        <f t="shared" si="555"/>
        <v>0</v>
      </c>
      <c r="BY284" s="695">
        <f t="shared" si="555"/>
        <v>0</v>
      </c>
      <c r="BZ284" s="695">
        <f t="shared" si="555"/>
        <v>0</v>
      </c>
      <c r="CA284" s="695">
        <f t="shared" si="555"/>
        <v>0</v>
      </c>
      <c r="CB284" s="695">
        <f t="shared" si="555"/>
        <v>0</v>
      </c>
      <c r="CC284" s="695">
        <f t="shared" si="555"/>
        <v>0</v>
      </c>
      <c r="CD284" s="695">
        <f t="shared" si="555"/>
        <v>0</v>
      </c>
      <c r="CE284" s="695">
        <f t="shared" si="555"/>
        <v>0</v>
      </c>
      <c r="CF284" s="695">
        <f t="shared" si="555"/>
        <v>0</v>
      </c>
      <c r="CG284" s="695">
        <f t="shared" si="555"/>
        <v>0</v>
      </c>
      <c r="CH284" s="695">
        <f t="shared" si="555"/>
        <v>170</v>
      </c>
      <c r="CI284" s="695">
        <f t="shared" si="555"/>
        <v>7970.31</v>
      </c>
      <c r="CJ284" s="695">
        <f t="shared" si="555"/>
        <v>0</v>
      </c>
      <c r="CK284" s="695">
        <f t="shared" si="555"/>
        <v>0</v>
      </c>
      <c r="CL284" s="695">
        <f t="shared" si="555"/>
        <v>0</v>
      </c>
      <c r="CM284" s="695">
        <f t="shared" si="555"/>
        <v>0</v>
      </c>
      <c r="CN284" s="695">
        <f t="shared" ref="CN284:DS284" si="556">CN81</f>
        <v>0</v>
      </c>
      <c r="CO284" s="695">
        <f t="shared" si="556"/>
        <v>0</v>
      </c>
      <c r="CP284" s="695">
        <f t="shared" si="556"/>
        <v>972.2</v>
      </c>
      <c r="CQ284" s="695">
        <f t="shared" si="556"/>
        <v>171.42</v>
      </c>
      <c r="CR284" s="695">
        <f t="shared" si="556"/>
        <v>0</v>
      </c>
      <c r="CS284" s="695">
        <f t="shared" si="556"/>
        <v>0</v>
      </c>
      <c r="CT284" s="695">
        <f t="shared" si="556"/>
        <v>0</v>
      </c>
      <c r="CU284" s="695">
        <f t="shared" si="556"/>
        <v>0</v>
      </c>
      <c r="CV284" s="695">
        <f t="shared" si="556"/>
        <v>0</v>
      </c>
      <c r="CW284" s="695">
        <f t="shared" si="556"/>
        <v>0</v>
      </c>
      <c r="CX284" s="695">
        <f t="shared" si="556"/>
        <v>0</v>
      </c>
      <c r="CY284" s="695">
        <f t="shared" si="556"/>
        <v>0</v>
      </c>
      <c r="CZ284" s="695">
        <f t="shared" si="556"/>
        <v>347.88</v>
      </c>
      <c r="DA284" s="695">
        <f t="shared" si="556"/>
        <v>0</v>
      </c>
      <c r="DB284" s="695">
        <f t="shared" si="556"/>
        <v>0</v>
      </c>
      <c r="DC284" s="695">
        <f t="shared" si="556"/>
        <v>42100.26</v>
      </c>
      <c r="DD284" s="695">
        <f t="shared" si="556"/>
        <v>0</v>
      </c>
      <c r="DE284" s="695">
        <f t="shared" si="556"/>
        <v>0</v>
      </c>
      <c r="DF284" s="695">
        <f t="shared" si="556"/>
        <v>0</v>
      </c>
      <c r="DG284" s="695">
        <f t="shared" si="556"/>
        <v>0</v>
      </c>
      <c r="DH284" s="695">
        <f t="shared" si="556"/>
        <v>0</v>
      </c>
      <c r="DI284" s="695">
        <f t="shared" si="556"/>
        <v>0</v>
      </c>
      <c r="DJ284" s="695">
        <f t="shared" si="556"/>
        <v>0</v>
      </c>
      <c r="DK284" s="695">
        <f t="shared" si="556"/>
        <v>0</v>
      </c>
      <c r="DL284" s="695">
        <f t="shared" si="556"/>
        <v>0</v>
      </c>
      <c r="DM284" s="695">
        <f t="shared" si="556"/>
        <v>0</v>
      </c>
      <c r="DN284" s="695">
        <f t="shared" si="556"/>
        <v>0</v>
      </c>
      <c r="DO284" s="695">
        <f t="shared" si="556"/>
        <v>0</v>
      </c>
      <c r="DP284" s="695">
        <f t="shared" si="556"/>
        <v>0</v>
      </c>
      <c r="DQ284" s="695">
        <f t="shared" si="556"/>
        <v>526.66999999999996</v>
      </c>
      <c r="DR284" s="695">
        <f t="shared" si="556"/>
        <v>0</v>
      </c>
      <c r="DS284" s="695">
        <f t="shared" si="556"/>
        <v>0</v>
      </c>
      <c r="DT284" s="695">
        <f t="shared" ref="DT284:EI284" si="557">DT81</f>
        <v>5677.16</v>
      </c>
      <c r="DU284" s="695">
        <f t="shared" si="557"/>
        <v>0</v>
      </c>
      <c r="DV284" s="695">
        <f t="shared" si="557"/>
        <v>5000</v>
      </c>
      <c r="DW284" s="695">
        <f t="shared" si="557"/>
        <v>0</v>
      </c>
      <c r="DX284" s="695">
        <f t="shared" si="557"/>
        <v>0</v>
      </c>
      <c r="DY284" s="695">
        <f t="shared" si="557"/>
        <v>0</v>
      </c>
      <c r="DZ284" s="695">
        <f t="shared" si="557"/>
        <v>0</v>
      </c>
      <c r="EA284" s="695">
        <f t="shared" si="557"/>
        <v>0</v>
      </c>
      <c r="EB284" s="695">
        <f t="shared" si="557"/>
        <v>0</v>
      </c>
      <c r="EC284" s="695">
        <f t="shared" si="557"/>
        <v>0</v>
      </c>
      <c r="ED284" s="695">
        <f t="shared" si="557"/>
        <v>200</v>
      </c>
      <c r="EE284" s="695">
        <f t="shared" si="557"/>
        <v>0</v>
      </c>
      <c r="EF284" s="695">
        <f t="shared" si="557"/>
        <v>0</v>
      </c>
      <c r="EG284" s="695">
        <f t="shared" si="557"/>
        <v>0</v>
      </c>
      <c r="EH284" s="695">
        <f t="shared" si="557"/>
        <v>0</v>
      </c>
      <c r="EI284" s="695">
        <f t="shared" si="557"/>
        <v>0</v>
      </c>
      <c r="EJ284" s="695">
        <f t="shared" si="455"/>
        <v>0</v>
      </c>
      <c r="EK284" s="695">
        <f t="shared" si="522"/>
        <v>0</v>
      </c>
      <c r="EL284" s="695">
        <f t="shared" si="522"/>
        <v>0</v>
      </c>
      <c r="EM284" s="695">
        <f t="shared" si="522"/>
        <v>0</v>
      </c>
      <c r="EN284" s="695">
        <f t="shared" ref="EN284" si="558">EN81</f>
        <v>0</v>
      </c>
      <c r="EO284" s="695">
        <f t="shared" si="522"/>
        <v>0</v>
      </c>
      <c r="EP284" s="695">
        <f t="shared" si="522"/>
        <v>0</v>
      </c>
      <c r="EQ284" s="695">
        <f t="shared" si="522"/>
        <v>0</v>
      </c>
      <c r="ER284" s="695">
        <f t="shared" ref="ER284:EX284" si="559">ER81</f>
        <v>0</v>
      </c>
      <c r="ES284" s="695">
        <f t="shared" si="559"/>
        <v>0</v>
      </c>
      <c r="ET284" s="695">
        <f t="shared" si="559"/>
        <v>0</v>
      </c>
      <c r="EU284" s="695">
        <f t="shared" si="559"/>
        <v>0</v>
      </c>
      <c r="EV284" s="695">
        <f t="shared" si="559"/>
        <v>0</v>
      </c>
      <c r="EW284" s="695">
        <f t="shared" si="559"/>
        <v>0</v>
      </c>
      <c r="EX284" s="695">
        <f t="shared" si="559"/>
        <v>0</v>
      </c>
      <c r="EY284" s="695">
        <f t="shared" si="474"/>
        <v>0</v>
      </c>
      <c r="EZ284" s="510"/>
    </row>
    <row r="285" spans="1:156" x14ac:dyDescent="0.25">
      <c r="A285">
        <v>78</v>
      </c>
      <c r="B285" s="74" t="str">
        <f t="shared" si="465"/>
        <v>E15</v>
      </c>
      <c r="C285" s="175" t="str">
        <f t="shared" si="466"/>
        <v>OK</v>
      </c>
      <c r="D285" s="695">
        <f t="shared" ref="D285:AI285" si="560">D82</f>
        <v>0</v>
      </c>
      <c r="E285" s="695">
        <f t="shared" si="560"/>
        <v>3858</v>
      </c>
      <c r="F285" s="695">
        <f t="shared" si="560"/>
        <v>675.8</v>
      </c>
      <c r="G285" s="695">
        <f t="shared" si="560"/>
        <v>1677.52</v>
      </c>
      <c r="H285" s="695">
        <f t="shared" si="560"/>
        <v>201.41</v>
      </c>
      <c r="I285" s="695">
        <f t="shared" si="560"/>
        <v>12933.9</v>
      </c>
      <c r="J285" s="695">
        <f t="shared" si="560"/>
        <v>0</v>
      </c>
      <c r="K285" s="695">
        <f t="shared" si="560"/>
        <v>6145.74</v>
      </c>
      <c r="L285" s="695">
        <f t="shared" si="560"/>
        <v>0</v>
      </c>
      <c r="M285" s="695">
        <f t="shared" si="560"/>
        <v>7273.86</v>
      </c>
      <c r="N285" s="695">
        <f t="shared" si="560"/>
        <v>5129.2700000000004</v>
      </c>
      <c r="O285" s="695">
        <f t="shared" si="560"/>
        <v>8243.66</v>
      </c>
      <c r="P285" s="695">
        <f t="shared" si="560"/>
        <v>13417.04</v>
      </c>
      <c r="Q285" s="695">
        <f t="shared" si="560"/>
        <v>8374.27</v>
      </c>
      <c r="R285" s="695">
        <f t="shared" si="560"/>
        <v>4024.51</v>
      </c>
      <c r="S285" s="695">
        <f t="shared" si="560"/>
        <v>2841.81</v>
      </c>
      <c r="T285" s="695">
        <f t="shared" si="560"/>
        <v>0</v>
      </c>
      <c r="U285" s="695">
        <f t="shared" si="560"/>
        <v>13955.24</v>
      </c>
      <c r="V285" s="695">
        <f t="shared" si="560"/>
        <v>0</v>
      </c>
      <c r="W285" s="695">
        <f t="shared" si="560"/>
        <v>5993.01</v>
      </c>
      <c r="X285" s="695">
        <f t="shared" si="560"/>
        <v>4995.5200000000004</v>
      </c>
      <c r="Y285" s="695">
        <f t="shared" si="560"/>
        <v>1705.9</v>
      </c>
      <c r="Z285" s="695">
        <f t="shared" si="560"/>
        <v>0</v>
      </c>
      <c r="AA285" s="695">
        <f t="shared" si="560"/>
        <v>9273.08</v>
      </c>
      <c r="AB285" s="695">
        <f t="shared" si="560"/>
        <v>0</v>
      </c>
      <c r="AC285" s="695">
        <f t="shared" si="560"/>
        <v>9485.1299999999992</v>
      </c>
      <c r="AD285" s="695">
        <f t="shared" si="560"/>
        <v>17164.37</v>
      </c>
      <c r="AE285" s="695">
        <f t="shared" si="560"/>
        <v>6028.4</v>
      </c>
      <c r="AF285" s="695">
        <f t="shared" si="560"/>
        <v>30692.31</v>
      </c>
      <c r="AG285" s="695">
        <f t="shared" si="560"/>
        <v>0</v>
      </c>
      <c r="AH285" s="695">
        <f t="shared" si="560"/>
        <v>7376.55</v>
      </c>
      <c r="AI285" s="695">
        <f t="shared" si="560"/>
        <v>8354.4699999999993</v>
      </c>
      <c r="AJ285" s="695">
        <f t="shared" ref="AJ285:BM285" si="561">AJ82</f>
        <v>9463.99</v>
      </c>
      <c r="AK285" s="695">
        <f t="shared" si="561"/>
        <v>0</v>
      </c>
      <c r="AL285" s="695">
        <f t="shared" si="561"/>
        <v>0</v>
      </c>
      <c r="AM285" s="695">
        <f t="shared" si="561"/>
        <v>0</v>
      </c>
      <c r="AN285" s="695">
        <f t="shared" si="561"/>
        <v>0</v>
      </c>
      <c r="AO285" s="695">
        <f t="shared" si="561"/>
        <v>0</v>
      </c>
      <c r="AP285" s="695">
        <f t="shared" si="561"/>
        <v>0</v>
      </c>
      <c r="AQ285" s="695">
        <f t="shared" si="561"/>
        <v>3185.29</v>
      </c>
      <c r="AR285" s="695">
        <f t="shared" si="561"/>
        <v>554.58000000000004</v>
      </c>
      <c r="AS285" s="695">
        <f t="shared" si="561"/>
        <v>14673.9</v>
      </c>
      <c r="AT285" s="695">
        <f t="shared" si="561"/>
        <v>0</v>
      </c>
      <c r="AU285" s="695">
        <f t="shared" si="561"/>
        <v>0</v>
      </c>
      <c r="AV285" s="695">
        <f t="shared" si="561"/>
        <v>12300.29</v>
      </c>
      <c r="AW285" s="695">
        <f t="shared" si="561"/>
        <v>12074.34</v>
      </c>
      <c r="AX285" s="695">
        <f t="shared" si="561"/>
        <v>2005.7</v>
      </c>
      <c r="AY285" s="695">
        <f t="shared" si="561"/>
        <v>0</v>
      </c>
      <c r="AZ285" s="695">
        <f t="shared" si="561"/>
        <v>0</v>
      </c>
      <c r="BA285" s="695">
        <f t="shared" si="561"/>
        <v>8988.69</v>
      </c>
      <c r="BB285" s="695">
        <f t="shared" si="561"/>
        <v>0</v>
      </c>
      <c r="BC285" s="695">
        <f t="shared" si="561"/>
        <v>4728.09</v>
      </c>
      <c r="BD285" s="695">
        <f t="shared" si="561"/>
        <v>8538.93</v>
      </c>
      <c r="BE285" s="695">
        <f t="shared" si="561"/>
        <v>0</v>
      </c>
      <c r="BF285" s="695">
        <f t="shared" si="561"/>
        <v>9558.73</v>
      </c>
      <c r="BG285" s="695">
        <f t="shared" si="561"/>
        <v>8915.24</v>
      </c>
      <c r="BH285" s="695">
        <f t="shared" si="561"/>
        <v>2279.91</v>
      </c>
      <c r="BI285" s="695">
        <f t="shared" si="561"/>
        <v>876.9</v>
      </c>
      <c r="BJ285" s="695">
        <f t="shared" si="561"/>
        <v>7972.85</v>
      </c>
      <c r="BK285" s="695">
        <f t="shared" si="561"/>
        <v>1194.77</v>
      </c>
      <c r="BL285" s="695">
        <f t="shared" si="561"/>
        <v>9710.99</v>
      </c>
      <c r="BM285" s="695">
        <f t="shared" si="561"/>
        <v>4407.42</v>
      </c>
      <c r="BN285" s="695">
        <f t="shared" ref="BN285:CM285" si="562">BN82</f>
        <v>0</v>
      </c>
      <c r="BO285" s="695">
        <f t="shared" si="562"/>
        <v>6490.39</v>
      </c>
      <c r="BP285" s="695">
        <f t="shared" si="562"/>
        <v>3904.8</v>
      </c>
      <c r="BQ285" s="695">
        <f t="shared" si="562"/>
        <v>11994.77</v>
      </c>
      <c r="BR285" s="695">
        <f t="shared" si="562"/>
        <v>7152.95</v>
      </c>
      <c r="BS285" s="695">
        <f t="shared" si="562"/>
        <v>0</v>
      </c>
      <c r="BT285" s="695">
        <f t="shared" si="562"/>
        <v>2480.62</v>
      </c>
      <c r="BU285" s="695">
        <f t="shared" si="562"/>
        <v>0</v>
      </c>
      <c r="BV285" s="695">
        <f t="shared" si="562"/>
        <v>0</v>
      </c>
      <c r="BW285" s="695">
        <f t="shared" si="562"/>
        <v>0</v>
      </c>
      <c r="BX285" s="695">
        <f t="shared" si="562"/>
        <v>34939.839999999997</v>
      </c>
      <c r="BY285" s="695">
        <f t="shared" si="562"/>
        <v>8482.92</v>
      </c>
      <c r="BZ285" s="695">
        <f t="shared" si="562"/>
        <v>0</v>
      </c>
      <c r="CA285" s="695">
        <f t="shared" si="562"/>
        <v>5795.12</v>
      </c>
      <c r="CB285" s="695">
        <f t="shared" si="562"/>
        <v>5682</v>
      </c>
      <c r="CC285" s="695">
        <f t="shared" si="562"/>
        <v>8140.51</v>
      </c>
      <c r="CD285" s="695">
        <f t="shared" si="562"/>
        <v>188.36</v>
      </c>
      <c r="CE285" s="695">
        <f t="shared" si="562"/>
        <v>1019.36</v>
      </c>
      <c r="CF285" s="695">
        <f t="shared" si="562"/>
        <v>9003.85</v>
      </c>
      <c r="CG285" s="695">
        <f t="shared" si="562"/>
        <v>0</v>
      </c>
      <c r="CH285" s="695">
        <f t="shared" si="562"/>
        <v>0</v>
      </c>
      <c r="CI285" s="695">
        <f t="shared" si="562"/>
        <v>4906.6099999999997</v>
      </c>
      <c r="CJ285" s="695">
        <f t="shared" si="562"/>
        <v>4113.42</v>
      </c>
      <c r="CK285" s="695">
        <f t="shared" si="562"/>
        <v>8416.32</v>
      </c>
      <c r="CL285" s="695">
        <f t="shared" si="562"/>
        <v>5901.21</v>
      </c>
      <c r="CM285" s="695">
        <f t="shared" si="562"/>
        <v>5832.85</v>
      </c>
      <c r="CN285" s="695">
        <f t="shared" ref="CN285:DS285" si="563">CN82</f>
        <v>6004.97</v>
      </c>
      <c r="CO285" s="695">
        <f t="shared" si="563"/>
        <v>3799.88</v>
      </c>
      <c r="CP285" s="695">
        <f t="shared" si="563"/>
        <v>4514.32</v>
      </c>
      <c r="CQ285" s="695">
        <f t="shared" si="563"/>
        <v>0</v>
      </c>
      <c r="CR285" s="695">
        <f t="shared" si="563"/>
        <v>0</v>
      </c>
      <c r="CS285" s="695">
        <f t="shared" si="563"/>
        <v>9032.08</v>
      </c>
      <c r="CT285" s="695">
        <f t="shared" si="563"/>
        <v>11948.21</v>
      </c>
      <c r="CU285" s="695">
        <f t="shared" si="563"/>
        <v>8749.41</v>
      </c>
      <c r="CV285" s="695">
        <f t="shared" si="563"/>
        <v>7277.21</v>
      </c>
      <c r="CW285" s="695">
        <f t="shared" si="563"/>
        <v>24843.33</v>
      </c>
      <c r="CX285" s="695">
        <f t="shared" si="563"/>
        <v>5523.04</v>
      </c>
      <c r="CY285" s="695">
        <f t="shared" si="563"/>
        <v>-2125</v>
      </c>
      <c r="CZ285" s="695">
        <f t="shared" si="563"/>
        <v>13974.49</v>
      </c>
      <c r="DA285" s="695">
        <f t="shared" si="563"/>
        <v>17843.080000000002</v>
      </c>
      <c r="DB285" s="695">
        <f t="shared" si="563"/>
        <v>0</v>
      </c>
      <c r="DC285" s="695">
        <f t="shared" si="563"/>
        <v>6661.21</v>
      </c>
      <c r="DD285" s="695">
        <f t="shared" si="563"/>
        <v>9846.56</v>
      </c>
      <c r="DE285" s="695">
        <f t="shared" si="563"/>
        <v>0</v>
      </c>
      <c r="DF285" s="695">
        <f t="shared" si="563"/>
        <v>0</v>
      </c>
      <c r="DG285" s="695">
        <f t="shared" si="563"/>
        <v>-15192.51</v>
      </c>
      <c r="DH285" s="695">
        <f t="shared" si="563"/>
        <v>4435.34</v>
      </c>
      <c r="DI285" s="695">
        <f t="shared" si="563"/>
        <v>36186.51</v>
      </c>
      <c r="DJ285" s="695">
        <f t="shared" si="563"/>
        <v>10935.84</v>
      </c>
      <c r="DK285" s="695">
        <f t="shared" si="563"/>
        <v>14277.89</v>
      </c>
      <c r="DL285" s="695">
        <f t="shared" si="563"/>
        <v>13309.49</v>
      </c>
      <c r="DM285" s="695">
        <f t="shared" si="563"/>
        <v>6222.96</v>
      </c>
      <c r="DN285" s="695">
        <f t="shared" si="563"/>
        <v>0</v>
      </c>
      <c r="DO285" s="695">
        <f t="shared" si="563"/>
        <v>0</v>
      </c>
      <c r="DP285" s="695">
        <f t="shared" si="563"/>
        <v>8618.7199999999993</v>
      </c>
      <c r="DQ285" s="695">
        <f t="shared" si="563"/>
        <v>0</v>
      </c>
      <c r="DR285" s="695">
        <f t="shared" si="563"/>
        <v>0</v>
      </c>
      <c r="DS285" s="695">
        <f t="shared" si="563"/>
        <v>6506.89</v>
      </c>
      <c r="DT285" s="695">
        <f t="shared" ref="DT285:EI285" si="564">DT82</f>
        <v>16814.13</v>
      </c>
      <c r="DU285" s="695">
        <f t="shared" si="564"/>
        <v>22076.01</v>
      </c>
      <c r="DV285" s="695">
        <f t="shared" si="564"/>
        <v>30766.959999999999</v>
      </c>
      <c r="DW285" s="695">
        <f t="shared" si="564"/>
        <v>30522.33</v>
      </c>
      <c r="DX285" s="695">
        <f t="shared" si="564"/>
        <v>7849.64</v>
      </c>
      <c r="DY285" s="695">
        <f t="shared" si="564"/>
        <v>16985.439999999999</v>
      </c>
      <c r="DZ285" s="695">
        <f t="shared" si="564"/>
        <v>0</v>
      </c>
      <c r="EA285" s="695">
        <f t="shared" si="564"/>
        <v>3013</v>
      </c>
      <c r="EB285" s="695">
        <f t="shared" si="564"/>
        <v>0</v>
      </c>
      <c r="EC285" s="695">
        <f t="shared" si="564"/>
        <v>0</v>
      </c>
      <c r="ED285" s="695">
        <f t="shared" si="564"/>
        <v>19983.45</v>
      </c>
      <c r="EE285" s="695">
        <f t="shared" si="564"/>
        <v>5058.1899999999996</v>
      </c>
      <c r="EF285" s="695">
        <f t="shared" si="564"/>
        <v>6324.99</v>
      </c>
      <c r="EG285" s="695">
        <f t="shared" si="564"/>
        <v>3609.2</v>
      </c>
      <c r="EH285" s="695">
        <f t="shared" si="564"/>
        <v>6948.1</v>
      </c>
      <c r="EI285" s="695">
        <f t="shared" si="564"/>
        <v>0</v>
      </c>
      <c r="EJ285" s="695">
        <f t="shared" si="455"/>
        <v>0</v>
      </c>
      <c r="EK285" s="695">
        <f t="shared" si="522"/>
        <v>0</v>
      </c>
      <c r="EL285" s="695">
        <f t="shared" si="522"/>
        <v>6797.99</v>
      </c>
      <c r="EM285" s="695">
        <f t="shared" si="522"/>
        <v>3897.6</v>
      </c>
      <c r="EN285" s="695">
        <f t="shared" ref="EN285" si="565">EN82</f>
        <v>0</v>
      </c>
      <c r="EO285" s="695">
        <f t="shared" si="522"/>
        <v>0</v>
      </c>
      <c r="EP285" s="695">
        <f t="shared" si="522"/>
        <v>1282.68</v>
      </c>
      <c r="EQ285" s="695">
        <f t="shared" si="522"/>
        <v>0</v>
      </c>
      <c r="ER285" s="695">
        <f t="shared" ref="ER285:EX285" si="566">ER82</f>
        <v>0</v>
      </c>
      <c r="ES285" s="695">
        <f t="shared" si="566"/>
        <v>0</v>
      </c>
      <c r="ET285" s="695">
        <f t="shared" si="566"/>
        <v>9965.76</v>
      </c>
      <c r="EU285" s="695">
        <f t="shared" si="566"/>
        <v>20315.34</v>
      </c>
      <c r="EV285" s="695">
        <f t="shared" si="566"/>
        <v>0</v>
      </c>
      <c r="EW285" s="695">
        <f t="shared" si="566"/>
        <v>10093.120000000001</v>
      </c>
      <c r="EX285" s="695">
        <f t="shared" si="566"/>
        <v>11999.74</v>
      </c>
      <c r="EY285" s="695">
        <f t="shared" si="474"/>
        <v>0</v>
      </c>
      <c r="EZ285" s="510"/>
    </row>
    <row r="286" spans="1:156" x14ac:dyDescent="0.25">
      <c r="A286">
        <v>79</v>
      </c>
      <c r="B286" s="74" t="str">
        <f t="shared" si="465"/>
        <v>E15</v>
      </c>
      <c r="C286" s="175" t="str">
        <f t="shared" si="466"/>
        <v>OK</v>
      </c>
      <c r="D286" s="695">
        <f t="shared" ref="D286:AI286" si="567">D83</f>
        <v>1366.68</v>
      </c>
      <c r="E286" s="695">
        <f t="shared" si="567"/>
        <v>0</v>
      </c>
      <c r="F286" s="695">
        <f t="shared" si="567"/>
        <v>2487.59</v>
      </c>
      <c r="G286" s="695">
        <f t="shared" si="567"/>
        <v>0</v>
      </c>
      <c r="H286" s="695">
        <f t="shared" si="567"/>
        <v>1267.6099999999999</v>
      </c>
      <c r="I286" s="695">
        <f t="shared" si="567"/>
        <v>0</v>
      </c>
      <c r="J286" s="695">
        <f t="shared" si="567"/>
        <v>9883.9500000000007</v>
      </c>
      <c r="K286" s="695">
        <f t="shared" si="567"/>
        <v>1969.09</v>
      </c>
      <c r="L286" s="695">
        <f t="shared" si="567"/>
        <v>15004.52</v>
      </c>
      <c r="M286" s="695">
        <f t="shared" si="567"/>
        <v>4109.76</v>
      </c>
      <c r="N286" s="695">
        <f t="shared" si="567"/>
        <v>0</v>
      </c>
      <c r="O286" s="695">
        <f t="shared" si="567"/>
        <v>2080.48</v>
      </c>
      <c r="P286" s="695">
        <f t="shared" si="567"/>
        <v>0</v>
      </c>
      <c r="Q286" s="695">
        <f t="shared" si="567"/>
        <v>4958.01</v>
      </c>
      <c r="R286" s="695">
        <f t="shared" si="567"/>
        <v>7852.48</v>
      </c>
      <c r="S286" s="695">
        <f t="shared" si="567"/>
        <v>4221.1499999999996</v>
      </c>
      <c r="T286" s="695">
        <f t="shared" si="567"/>
        <v>5870.52</v>
      </c>
      <c r="U286" s="695">
        <f t="shared" si="567"/>
        <v>0</v>
      </c>
      <c r="V286" s="695">
        <f t="shared" si="567"/>
        <v>0</v>
      </c>
      <c r="W286" s="695">
        <f t="shared" si="567"/>
        <v>0</v>
      </c>
      <c r="X286" s="695">
        <f t="shared" si="567"/>
        <v>0</v>
      </c>
      <c r="Y286" s="695">
        <f t="shared" si="567"/>
        <v>4074.73</v>
      </c>
      <c r="Z286" s="695">
        <f t="shared" si="567"/>
        <v>0</v>
      </c>
      <c r="AA286" s="695">
        <f t="shared" si="567"/>
        <v>1621.26</v>
      </c>
      <c r="AB286" s="695">
        <f t="shared" si="567"/>
        <v>2243.09</v>
      </c>
      <c r="AC286" s="695">
        <f t="shared" si="567"/>
        <v>0</v>
      </c>
      <c r="AD286" s="695">
        <f t="shared" si="567"/>
        <v>1313.64</v>
      </c>
      <c r="AE286" s="695">
        <f t="shared" si="567"/>
        <v>730.97</v>
      </c>
      <c r="AF286" s="695">
        <f t="shared" si="567"/>
        <v>0</v>
      </c>
      <c r="AG286" s="695">
        <f t="shared" si="567"/>
        <v>3033</v>
      </c>
      <c r="AH286" s="695">
        <f t="shared" si="567"/>
        <v>38158.050000000003</v>
      </c>
      <c r="AI286" s="695">
        <f t="shared" si="567"/>
        <v>8189.92</v>
      </c>
      <c r="AJ286" s="695">
        <f t="shared" ref="AJ286:BM286" si="568">AJ83</f>
        <v>0</v>
      </c>
      <c r="AK286" s="695">
        <f t="shared" si="568"/>
        <v>7536.47</v>
      </c>
      <c r="AL286" s="695">
        <f t="shared" si="568"/>
        <v>0</v>
      </c>
      <c r="AM286" s="695">
        <f t="shared" si="568"/>
        <v>0</v>
      </c>
      <c r="AN286" s="695">
        <f t="shared" si="568"/>
        <v>13423.86</v>
      </c>
      <c r="AO286" s="695">
        <f t="shared" si="568"/>
        <v>0</v>
      </c>
      <c r="AP286" s="695">
        <f t="shared" si="568"/>
        <v>0</v>
      </c>
      <c r="AQ286" s="695">
        <f t="shared" si="568"/>
        <v>14831.94</v>
      </c>
      <c r="AR286" s="695">
        <f t="shared" si="568"/>
        <v>31293.119999999999</v>
      </c>
      <c r="AS286" s="695">
        <f t="shared" si="568"/>
        <v>1283.03</v>
      </c>
      <c r="AT286" s="695">
        <f t="shared" si="568"/>
        <v>0</v>
      </c>
      <c r="AU286" s="695">
        <f t="shared" si="568"/>
        <v>7066.89</v>
      </c>
      <c r="AV286" s="695">
        <f t="shared" si="568"/>
        <v>4375.49</v>
      </c>
      <c r="AW286" s="695">
        <f t="shared" si="568"/>
        <v>2179.89</v>
      </c>
      <c r="AX286" s="695">
        <f t="shared" si="568"/>
        <v>2701.94</v>
      </c>
      <c r="AY286" s="695">
        <f t="shared" si="568"/>
        <v>4238.49</v>
      </c>
      <c r="AZ286" s="695">
        <f t="shared" si="568"/>
        <v>13740.76</v>
      </c>
      <c r="BA286" s="695">
        <f t="shared" si="568"/>
        <v>1611.8</v>
      </c>
      <c r="BB286" s="695">
        <f t="shared" si="568"/>
        <v>8077.01</v>
      </c>
      <c r="BC286" s="695">
        <f t="shared" si="568"/>
        <v>0</v>
      </c>
      <c r="BD286" s="695">
        <f t="shared" si="568"/>
        <v>0</v>
      </c>
      <c r="BE286" s="695">
        <f t="shared" si="568"/>
        <v>0</v>
      </c>
      <c r="BF286" s="695">
        <f t="shared" si="568"/>
        <v>4844.28</v>
      </c>
      <c r="BG286" s="695">
        <f t="shared" si="568"/>
        <v>0</v>
      </c>
      <c r="BH286" s="695">
        <f t="shared" si="568"/>
        <v>3582.45</v>
      </c>
      <c r="BI286" s="695">
        <f t="shared" si="568"/>
        <v>7830.08</v>
      </c>
      <c r="BJ286" s="695">
        <f t="shared" si="568"/>
        <v>0</v>
      </c>
      <c r="BK286" s="695">
        <f t="shared" si="568"/>
        <v>0</v>
      </c>
      <c r="BL286" s="695">
        <f t="shared" si="568"/>
        <v>1521.25</v>
      </c>
      <c r="BM286" s="695">
        <f t="shared" si="568"/>
        <v>721.72</v>
      </c>
      <c r="BN286" s="695">
        <f t="shared" ref="BN286:CM286" si="569">BN83</f>
        <v>0</v>
      </c>
      <c r="BO286" s="695">
        <f t="shared" si="569"/>
        <v>17302.650000000001</v>
      </c>
      <c r="BP286" s="695">
        <f t="shared" si="569"/>
        <v>0</v>
      </c>
      <c r="BQ286" s="695">
        <f t="shared" si="569"/>
        <v>0</v>
      </c>
      <c r="BR286" s="695">
        <f t="shared" si="569"/>
        <v>0</v>
      </c>
      <c r="BS286" s="695">
        <f t="shared" si="569"/>
        <v>8398.2999999999993</v>
      </c>
      <c r="BT286" s="695">
        <f t="shared" si="569"/>
        <v>7513.43</v>
      </c>
      <c r="BU286" s="695">
        <f t="shared" si="569"/>
        <v>0</v>
      </c>
      <c r="BV286" s="695">
        <f t="shared" si="569"/>
        <v>0</v>
      </c>
      <c r="BW286" s="695">
        <f t="shared" si="569"/>
        <v>0</v>
      </c>
      <c r="BX286" s="695">
        <f t="shared" si="569"/>
        <v>0</v>
      </c>
      <c r="BY286" s="695">
        <f t="shared" si="569"/>
        <v>428.88</v>
      </c>
      <c r="BZ286" s="695">
        <f t="shared" si="569"/>
        <v>10253.4</v>
      </c>
      <c r="CA286" s="695">
        <f t="shared" si="569"/>
        <v>0</v>
      </c>
      <c r="CB286" s="695">
        <f t="shared" si="569"/>
        <v>0</v>
      </c>
      <c r="CC286" s="695">
        <f t="shared" si="569"/>
        <v>0</v>
      </c>
      <c r="CD286" s="695">
        <f t="shared" si="569"/>
        <v>1848.98</v>
      </c>
      <c r="CE286" s="695">
        <f t="shared" si="569"/>
        <v>8498.11</v>
      </c>
      <c r="CF286" s="695">
        <f t="shared" si="569"/>
        <v>0</v>
      </c>
      <c r="CG286" s="695">
        <f t="shared" si="569"/>
        <v>4249.18</v>
      </c>
      <c r="CH286" s="695">
        <f t="shared" si="569"/>
        <v>7699.1</v>
      </c>
      <c r="CI286" s="695">
        <f t="shared" si="569"/>
        <v>13538.44</v>
      </c>
      <c r="CJ286" s="695">
        <f t="shared" si="569"/>
        <v>37588.04</v>
      </c>
      <c r="CK286" s="695">
        <f t="shared" si="569"/>
        <v>0</v>
      </c>
      <c r="CL286" s="695">
        <f t="shared" si="569"/>
        <v>0</v>
      </c>
      <c r="CM286" s="695">
        <f t="shared" si="569"/>
        <v>0</v>
      </c>
      <c r="CN286" s="695">
        <f t="shared" ref="CN286:DS286" si="570">CN83</f>
        <v>6671.17</v>
      </c>
      <c r="CO286" s="695">
        <f t="shared" si="570"/>
        <v>8998.1</v>
      </c>
      <c r="CP286" s="695">
        <f t="shared" si="570"/>
        <v>5072.49</v>
      </c>
      <c r="CQ286" s="695">
        <f t="shared" si="570"/>
        <v>15084.23</v>
      </c>
      <c r="CR286" s="695">
        <f t="shared" si="570"/>
        <v>8804.39</v>
      </c>
      <c r="CS286" s="695">
        <f t="shared" si="570"/>
        <v>0</v>
      </c>
      <c r="CT286" s="695">
        <f t="shared" si="570"/>
        <v>0</v>
      </c>
      <c r="CU286" s="695">
        <f t="shared" si="570"/>
        <v>0</v>
      </c>
      <c r="CV286" s="695">
        <f t="shared" si="570"/>
        <v>16.329999999999998</v>
      </c>
      <c r="CW286" s="695">
        <f t="shared" si="570"/>
        <v>0</v>
      </c>
      <c r="CX286" s="695">
        <f t="shared" si="570"/>
        <v>2020.28</v>
      </c>
      <c r="CY286" s="695">
        <f t="shared" si="570"/>
        <v>0</v>
      </c>
      <c r="CZ286" s="695">
        <f t="shared" si="570"/>
        <v>0</v>
      </c>
      <c r="DA286" s="695">
        <f t="shared" si="570"/>
        <v>0</v>
      </c>
      <c r="DB286" s="695">
        <f t="shared" si="570"/>
        <v>6534.15</v>
      </c>
      <c r="DC286" s="695">
        <f t="shared" si="570"/>
        <v>0</v>
      </c>
      <c r="DD286" s="695">
        <f t="shared" si="570"/>
        <v>7126.13</v>
      </c>
      <c r="DE286" s="695">
        <f t="shared" si="570"/>
        <v>4765.41</v>
      </c>
      <c r="DF286" s="695">
        <f t="shared" si="570"/>
        <v>8738.9</v>
      </c>
      <c r="DG286" s="695">
        <f t="shared" si="570"/>
        <v>0</v>
      </c>
      <c r="DH286" s="695">
        <f t="shared" si="570"/>
        <v>411.72</v>
      </c>
      <c r="DI286" s="695">
        <f t="shared" si="570"/>
        <v>-8380.4599999999991</v>
      </c>
      <c r="DJ286" s="695">
        <f t="shared" si="570"/>
        <v>0</v>
      </c>
      <c r="DK286" s="695">
        <f t="shared" si="570"/>
        <v>0</v>
      </c>
      <c r="DL286" s="695">
        <f t="shared" si="570"/>
        <v>0</v>
      </c>
      <c r="DM286" s="695">
        <f t="shared" si="570"/>
        <v>0</v>
      </c>
      <c r="DN286" s="695">
        <f t="shared" si="570"/>
        <v>0</v>
      </c>
      <c r="DO286" s="695">
        <f t="shared" si="570"/>
        <v>0</v>
      </c>
      <c r="DP286" s="695">
        <f t="shared" si="570"/>
        <v>11692.03</v>
      </c>
      <c r="DQ286" s="695">
        <f t="shared" si="570"/>
        <v>83795.929999999993</v>
      </c>
      <c r="DR286" s="695">
        <f t="shared" si="570"/>
        <v>0</v>
      </c>
      <c r="DS286" s="695">
        <f t="shared" si="570"/>
        <v>17054.95</v>
      </c>
      <c r="DT286" s="695">
        <f t="shared" ref="DT286:EI286" si="571">DT83</f>
        <v>0</v>
      </c>
      <c r="DU286" s="695">
        <f t="shared" si="571"/>
        <v>0</v>
      </c>
      <c r="DV286" s="695">
        <f t="shared" si="571"/>
        <v>3950.25</v>
      </c>
      <c r="DW286" s="695">
        <f t="shared" si="571"/>
        <v>4310.63</v>
      </c>
      <c r="DX286" s="695">
        <f t="shared" si="571"/>
        <v>19506.72</v>
      </c>
      <c r="DY286" s="695">
        <f t="shared" si="571"/>
        <v>0</v>
      </c>
      <c r="DZ286" s="695">
        <f t="shared" si="571"/>
        <v>0</v>
      </c>
      <c r="EA286" s="695">
        <f t="shared" si="571"/>
        <v>25914.67</v>
      </c>
      <c r="EB286" s="695">
        <f t="shared" si="571"/>
        <v>300</v>
      </c>
      <c r="EC286" s="695">
        <f t="shared" si="571"/>
        <v>0</v>
      </c>
      <c r="ED286" s="695">
        <f t="shared" si="571"/>
        <v>2855.22</v>
      </c>
      <c r="EE286" s="695">
        <f t="shared" si="571"/>
        <v>4116.6499999999996</v>
      </c>
      <c r="EF286" s="695">
        <f t="shared" si="571"/>
        <v>687.2</v>
      </c>
      <c r="EG286" s="695">
        <f t="shared" si="571"/>
        <v>0</v>
      </c>
      <c r="EH286" s="695">
        <f t="shared" si="571"/>
        <v>0</v>
      </c>
      <c r="EI286" s="695">
        <f t="shared" si="571"/>
        <v>11767.44</v>
      </c>
      <c r="EJ286" s="695">
        <f t="shared" si="455"/>
        <v>0</v>
      </c>
      <c r="EK286" s="695">
        <f t="shared" si="522"/>
        <v>0</v>
      </c>
      <c r="EL286" s="695">
        <f t="shared" si="522"/>
        <v>3295.69</v>
      </c>
      <c r="EM286" s="695">
        <f t="shared" si="522"/>
        <v>0</v>
      </c>
      <c r="EN286" s="695">
        <f t="shared" ref="EN286" si="572">EN83</f>
        <v>0</v>
      </c>
      <c r="EO286" s="695">
        <f t="shared" si="522"/>
        <v>0</v>
      </c>
      <c r="EP286" s="695">
        <f t="shared" si="522"/>
        <v>4918.34</v>
      </c>
      <c r="EQ286" s="695">
        <f t="shared" si="522"/>
        <v>0</v>
      </c>
      <c r="ER286" s="695">
        <f t="shared" ref="ER286:EX286" si="573">ER83</f>
        <v>0</v>
      </c>
      <c r="ES286" s="695">
        <f t="shared" si="573"/>
        <v>0</v>
      </c>
      <c r="ET286" s="695">
        <f t="shared" si="573"/>
        <v>4981.6400000000003</v>
      </c>
      <c r="EU286" s="695">
        <f t="shared" si="573"/>
        <v>1852.62</v>
      </c>
      <c r="EV286" s="695">
        <f t="shared" si="573"/>
        <v>12519.87</v>
      </c>
      <c r="EW286" s="695">
        <f t="shared" si="573"/>
        <v>3694.63</v>
      </c>
      <c r="EX286" s="695">
        <f t="shared" si="573"/>
        <v>17981.669999999998</v>
      </c>
      <c r="EY286" s="695">
        <f t="shared" si="474"/>
        <v>0</v>
      </c>
      <c r="EZ286" s="510"/>
    </row>
    <row r="287" spans="1:156" x14ac:dyDescent="0.25">
      <c r="A287">
        <v>80</v>
      </c>
      <c r="B287" s="74" t="str">
        <f t="shared" si="465"/>
        <v>E14</v>
      </c>
      <c r="C287" s="175" t="str">
        <f t="shared" si="466"/>
        <v>OK</v>
      </c>
      <c r="D287" s="695">
        <f t="shared" ref="D287:AI287" si="574">D84</f>
        <v>11829.1</v>
      </c>
      <c r="E287" s="695">
        <f t="shared" si="574"/>
        <v>5644.66</v>
      </c>
      <c r="F287" s="695">
        <f t="shared" si="574"/>
        <v>313.48</v>
      </c>
      <c r="G287" s="695">
        <f t="shared" si="574"/>
        <v>39179.22</v>
      </c>
      <c r="H287" s="695">
        <f t="shared" si="574"/>
        <v>18310.689999999999</v>
      </c>
      <c r="I287" s="695">
        <f t="shared" si="574"/>
        <v>10447.83</v>
      </c>
      <c r="J287" s="695">
        <f t="shared" si="574"/>
        <v>8614.48</v>
      </c>
      <c r="K287" s="695">
        <f t="shared" si="574"/>
        <v>8539.35</v>
      </c>
      <c r="L287" s="695">
        <f t="shared" si="574"/>
        <v>3529.75</v>
      </c>
      <c r="M287" s="695">
        <f t="shared" si="574"/>
        <v>5732.07</v>
      </c>
      <c r="N287" s="695">
        <f t="shared" si="574"/>
        <v>2495.86</v>
      </c>
      <c r="O287" s="695">
        <f t="shared" si="574"/>
        <v>7423.67</v>
      </c>
      <c r="P287" s="695">
        <f t="shared" si="574"/>
        <v>6559.73</v>
      </c>
      <c r="Q287" s="695">
        <f t="shared" si="574"/>
        <v>3851.93</v>
      </c>
      <c r="R287" s="695">
        <f t="shared" si="574"/>
        <v>8888.09</v>
      </c>
      <c r="S287" s="695">
        <f t="shared" si="574"/>
        <v>7434.44</v>
      </c>
      <c r="T287" s="695">
        <f t="shared" si="574"/>
        <v>7906.88</v>
      </c>
      <c r="U287" s="695">
        <f t="shared" si="574"/>
        <v>18494.43</v>
      </c>
      <c r="V287" s="695">
        <f t="shared" si="574"/>
        <v>453.82</v>
      </c>
      <c r="W287" s="695">
        <f t="shared" si="574"/>
        <v>4573.09</v>
      </c>
      <c r="X287" s="695">
        <f t="shared" si="574"/>
        <v>33624.46</v>
      </c>
      <c r="Y287" s="695">
        <f t="shared" si="574"/>
        <v>7048.58</v>
      </c>
      <c r="Z287" s="695">
        <f t="shared" si="574"/>
        <v>0</v>
      </c>
      <c r="AA287" s="695">
        <f t="shared" si="574"/>
        <v>10415.219999999999</v>
      </c>
      <c r="AB287" s="695">
        <f t="shared" si="574"/>
        <v>4103.21</v>
      </c>
      <c r="AC287" s="695">
        <f t="shared" si="574"/>
        <v>10618.71</v>
      </c>
      <c r="AD287" s="695">
        <f t="shared" si="574"/>
        <v>5667.47</v>
      </c>
      <c r="AE287" s="695">
        <f t="shared" si="574"/>
        <v>7241.63</v>
      </c>
      <c r="AF287" s="695">
        <f t="shared" si="574"/>
        <v>6603.7</v>
      </c>
      <c r="AG287" s="695">
        <f t="shared" si="574"/>
        <v>331.42</v>
      </c>
      <c r="AH287" s="695">
        <f t="shared" si="574"/>
        <v>23701.97</v>
      </c>
      <c r="AI287" s="695">
        <f t="shared" si="574"/>
        <v>124994.45</v>
      </c>
      <c r="AJ287" s="695">
        <f t="shared" ref="AJ287:BM287" si="575">AJ84</f>
        <v>48145.54</v>
      </c>
      <c r="AK287" s="695">
        <f t="shared" si="575"/>
        <v>3228.71</v>
      </c>
      <c r="AL287" s="695">
        <f t="shared" si="575"/>
        <v>1026.8</v>
      </c>
      <c r="AM287" s="695">
        <f t="shared" si="575"/>
        <v>0</v>
      </c>
      <c r="AN287" s="695">
        <f t="shared" si="575"/>
        <v>4592.3999999999996</v>
      </c>
      <c r="AO287" s="695">
        <f t="shared" si="575"/>
        <v>0</v>
      </c>
      <c r="AP287" s="695">
        <f t="shared" si="575"/>
        <v>23.67</v>
      </c>
      <c r="AQ287" s="695">
        <f t="shared" si="575"/>
        <v>15084.33</v>
      </c>
      <c r="AR287" s="695">
        <f t="shared" si="575"/>
        <v>4962.1099999999997</v>
      </c>
      <c r="AS287" s="695">
        <f t="shared" si="575"/>
        <v>65104.53</v>
      </c>
      <c r="AT287" s="695">
        <f t="shared" si="575"/>
        <v>0</v>
      </c>
      <c r="AU287" s="695">
        <f t="shared" si="575"/>
        <v>4656.1499999999996</v>
      </c>
      <c r="AV287" s="695">
        <f t="shared" si="575"/>
        <v>5714.29</v>
      </c>
      <c r="AW287" s="695">
        <f t="shared" si="575"/>
        <v>5365.5</v>
      </c>
      <c r="AX287" s="695">
        <f t="shared" si="575"/>
        <v>4081.42</v>
      </c>
      <c r="AY287" s="695">
        <f t="shared" si="575"/>
        <v>8991.43</v>
      </c>
      <c r="AZ287" s="695">
        <f t="shared" si="575"/>
        <v>35989</v>
      </c>
      <c r="BA287" s="695">
        <f t="shared" si="575"/>
        <v>5284.21</v>
      </c>
      <c r="BB287" s="695">
        <f t="shared" si="575"/>
        <v>13695</v>
      </c>
      <c r="BC287" s="695">
        <f t="shared" si="575"/>
        <v>6197.5</v>
      </c>
      <c r="BD287" s="695">
        <f t="shared" si="575"/>
        <v>51429.21</v>
      </c>
      <c r="BE287" s="695">
        <f t="shared" si="575"/>
        <v>0</v>
      </c>
      <c r="BF287" s="695">
        <f t="shared" si="575"/>
        <v>10354.030000000001</v>
      </c>
      <c r="BG287" s="695">
        <f t="shared" si="575"/>
        <v>17440.23</v>
      </c>
      <c r="BH287" s="695">
        <f t="shared" si="575"/>
        <v>4935.24</v>
      </c>
      <c r="BI287" s="695">
        <f t="shared" si="575"/>
        <v>17228.939999999999</v>
      </c>
      <c r="BJ287" s="695">
        <f t="shared" si="575"/>
        <v>4274.54</v>
      </c>
      <c r="BK287" s="695">
        <f t="shared" si="575"/>
        <v>4443.1899999999996</v>
      </c>
      <c r="BL287" s="695">
        <f t="shared" si="575"/>
        <v>10252.629999999999</v>
      </c>
      <c r="BM287" s="695">
        <f t="shared" si="575"/>
        <v>5504.86</v>
      </c>
      <c r="BN287" s="695">
        <f t="shared" ref="BN287:CM287" si="576">BN84</f>
        <v>0</v>
      </c>
      <c r="BO287" s="695">
        <f t="shared" si="576"/>
        <v>13429.3</v>
      </c>
      <c r="BP287" s="695">
        <f t="shared" si="576"/>
        <v>3883.99</v>
      </c>
      <c r="BQ287" s="695">
        <f t="shared" si="576"/>
        <v>65059.98</v>
      </c>
      <c r="BR287" s="695">
        <f t="shared" si="576"/>
        <v>5511.42</v>
      </c>
      <c r="BS287" s="695">
        <f t="shared" si="576"/>
        <v>39003.14</v>
      </c>
      <c r="BT287" s="695">
        <f t="shared" si="576"/>
        <v>10307.42</v>
      </c>
      <c r="BU287" s="695">
        <f t="shared" si="576"/>
        <v>0</v>
      </c>
      <c r="BV287" s="695">
        <f t="shared" si="576"/>
        <v>0</v>
      </c>
      <c r="BW287" s="695">
        <f t="shared" si="576"/>
        <v>0</v>
      </c>
      <c r="BX287" s="695">
        <f t="shared" si="576"/>
        <v>16127.56</v>
      </c>
      <c r="BY287" s="695">
        <f t="shared" si="576"/>
        <v>7598.45</v>
      </c>
      <c r="BZ287" s="695">
        <f t="shared" si="576"/>
        <v>6179.83</v>
      </c>
      <c r="CA287" s="695">
        <f t="shared" si="576"/>
        <v>35699</v>
      </c>
      <c r="CB287" s="695">
        <f t="shared" si="576"/>
        <v>13865.49</v>
      </c>
      <c r="CC287" s="695">
        <f t="shared" si="576"/>
        <v>2689.48</v>
      </c>
      <c r="CD287" s="695">
        <f t="shared" si="576"/>
        <v>13321.92</v>
      </c>
      <c r="CE287" s="695">
        <f t="shared" si="576"/>
        <v>3662.68</v>
      </c>
      <c r="CF287" s="695">
        <f t="shared" si="576"/>
        <v>25110.51</v>
      </c>
      <c r="CG287" s="695">
        <f t="shared" si="576"/>
        <v>18034.46</v>
      </c>
      <c r="CH287" s="695">
        <f t="shared" si="576"/>
        <v>12786.43</v>
      </c>
      <c r="CI287" s="695">
        <f t="shared" si="576"/>
        <v>11891.64</v>
      </c>
      <c r="CJ287" s="695">
        <f t="shared" si="576"/>
        <v>5292.97</v>
      </c>
      <c r="CK287" s="695">
        <f t="shared" si="576"/>
        <v>69080.649999999994</v>
      </c>
      <c r="CL287" s="695">
        <f t="shared" si="576"/>
        <v>3660.18</v>
      </c>
      <c r="CM287" s="695">
        <f t="shared" si="576"/>
        <v>11874.11</v>
      </c>
      <c r="CN287" s="695">
        <f t="shared" ref="CN287:DS287" si="577">CN84</f>
        <v>4591.6000000000004</v>
      </c>
      <c r="CO287" s="695">
        <f t="shared" si="577"/>
        <v>55734.62</v>
      </c>
      <c r="CP287" s="695">
        <f t="shared" si="577"/>
        <v>10032.879999999999</v>
      </c>
      <c r="CQ287" s="695">
        <f t="shared" si="577"/>
        <v>5581.21</v>
      </c>
      <c r="CR287" s="695">
        <f t="shared" si="577"/>
        <v>2168.12</v>
      </c>
      <c r="CS287" s="695">
        <f t="shared" si="577"/>
        <v>6069.82</v>
      </c>
      <c r="CT287" s="695">
        <f t="shared" si="577"/>
        <v>9708.74</v>
      </c>
      <c r="CU287" s="695">
        <f t="shared" si="577"/>
        <v>26210.38</v>
      </c>
      <c r="CV287" s="695">
        <f t="shared" si="577"/>
        <v>5616.8</v>
      </c>
      <c r="CW287" s="695">
        <f t="shared" si="577"/>
        <v>7184.74</v>
      </c>
      <c r="CX287" s="695">
        <f t="shared" si="577"/>
        <v>7581.8</v>
      </c>
      <c r="CY287" s="695">
        <f t="shared" si="577"/>
        <v>0</v>
      </c>
      <c r="CZ287" s="695">
        <f t="shared" si="577"/>
        <v>44827.62</v>
      </c>
      <c r="DA287" s="695">
        <f t="shared" si="577"/>
        <v>12978.21</v>
      </c>
      <c r="DB287" s="695">
        <f t="shared" si="577"/>
        <v>3006.53</v>
      </c>
      <c r="DC287" s="695">
        <f t="shared" si="577"/>
        <v>19244.82</v>
      </c>
      <c r="DD287" s="695">
        <f t="shared" si="577"/>
        <v>6400.14</v>
      </c>
      <c r="DE287" s="695">
        <f t="shared" si="577"/>
        <v>10389.92</v>
      </c>
      <c r="DF287" s="695">
        <f t="shared" si="577"/>
        <v>2340.91</v>
      </c>
      <c r="DG287" s="695">
        <f t="shared" si="577"/>
        <v>4505.9799999999996</v>
      </c>
      <c r="DH287" s="695">
        <f t="shared" si="577"/>
        <v>5913.52</v>
      </c>
      <c r="DI287" s="695">
        <f t="shared" si="577"/>
        <v>7540.08</v>
      </c>
      <c r="DJ287" s="695">
        <f t="shared" si="577"/>
        <v>5882.62</v>
      </c>
      <c r="DK287" s="695">
        <f t="shared" si="577"/>
        <v>7212.79</v>
      </c>
      <c r="DL287" s="695">
        <f t="shared" si="577"/>
        <v>4411.82</v>
      </c>
      <c r="DM287" s="695">
        <f t="shared" si="577"/>
        <v>3857.18</v>
      </c>
      <c r="DN287" s="695">
        <f t="shared" si="577"/>
        <v>0</v>
      </c>
      <c r="DO287" s="695">
        <f t="shared" si="577"/>
        <v>25009.17</v>
      </c>
      <c r="DP287" s="695">
        <f t="shared" si="577"/>
        <v>156595.72</v>
      </c>
      <c r="DQ287" s="695">
        <f t="shared" si="577"/>
        <v>12341.08</v>
      </c>
      <c r="DR287" s="695">
        <f t="shared" si="577"/>
        <v>0</v>
      </c>
      <c r="DS287" s="695">
        <f t="shared" si="577"/>
        <v>162645.56</v>
      </c>
      <c r="DT287" s="695">
        <f t="shared" ref="DT287:EI287" si="578">DT84</f>
        <v>13116.03</v>
      </c>
      <c r="DU287" s="695">
        <f t="shared" si="578"/>
        <v>105118.36</v>
      </c>
      <c r="DV287" s="695">
        <f t="shared" si="578"/>
        <v>195182.6</v>
      </c>
      <c r="DW287" s="695">
        <f t="shared" si="578"/>
        <v>186388.59</v>
      </c>
      <c r="DX287" s="695">
        <f t="shared" si="578"/>
        <v>13730.07</v>
      </c>
      <c r="DY287" s="695">
        <f t="shared" si="578"/>
        <v>129313.85</v>
      </c>
      <c r="DZ287" s="695">
        <f t="shared" si="578"/>
        <v>0</v>
      </c>
      <c r="EA287" s="695">
        <f t="shared" si="578"/>
        <v>47705.65</v>
      </c>
      <c r="EB287" s="695">
        <f t="shared" si="578"/>
        <v>0</v>
      </c>
      <c r="EC287" s="695">
        <f t="shared" si="578"/>
        <v>0</v>
      </c>
      <c r="ED287" s="695">
        <f t="shared" si="578"/>
        <v>177589.18</v>
      </c>
      <c r="EE287" s="695">
        <f t="shared" si="578"/>
        <v>89562.45</v>
      </c>
      <c r="EF287" s="695">
        <f t="shared" si="578"/>
        <v>2231.29</v>
      </c>
      <c r="EG287" s="695">
        <f t="shared" si="578"/>
        <v>19641.29</v>
      </c>
      <c r="EH287" s="695">
        <f t="shared" si="578"/>
        <v>1381.47</v>
      </c>
      <c r="EI287" s="695">
        <f t="shared" si="578"/>
        <v>2086.83</v>
      </c>
      <c r="EJ287" s="695">
        <f t="shared" si="455"/>
        <v>0</v>
      </c>
      <c r="EK287" s="695">
        <f t="shared" si="522"/>
        <v>0</v>
      </c>
      <c r="EL287" s="695">
        <f t="shared" si="522"/>
        <v>65413.53</v>
      </c>
      <c r="EM287" s="695">
        <f t="shared" si="522"/>
        <v>11982.32</v>
      </c>
      <c r="EN287" s="695">
        <f t="shared" ref="EN287" si="579">EN84</f>
        <v>0</v>
      </c>
      <c r="EO287" s="695">
        <f t="shared" si="522"/>
        <v>0</v>
      </c>
      <c r="EP287" s="695">
        <f t="shared" si="522"/>
        <v>9871.69</v>
      </c>
      <c r="EQ287" s="695">
        <f t="shared" si="522"/>
        <v>0</v>
      </c>
      <c r="ER287" s="695">
        <f t="shared" ref="ER287:EX287" si="580">ER84</f>
        <v>0</v>
      </c>
      <c r="ES287" s="695">
        <f t="shared" si="580"/>
        <v>0</v>
      </c>
      <c r="ET287" s="695">
        <f t="shared" si="580"/>
        <v>10095.23</v>
      </c>
      <c r="EU287" s="695">
        <f t="shared" si="580"/>
        <v>70226.8</v>
      </c>
      <c r="EV287" s="695">
        <f t="shared" si="580"/>
        <v>32223</v>
      </c>
      <c r="EW287" s="695">
        <f t="shared" si="580"/>
        <v>47271.29</v>
      </c>
      <c r="EX287" s="695">
        <f t="shared" si="580"/>
        <v>28227.07</v>
      </c>
      <c r="EY287" s="695">
        <f t="shared" si="474"/>
        <v>0</v>
      </c>
      <c r="EZ287" s="510"/>
    </row>
    <row r="288" spans="1:156" x14ac:dyDescent="0.25">
      <c r="A288">
        <v>81</v>
      </c>
      <c r="B288" s="74" t="str">
        <f t="shared" si="465"/>
        <v>E18</v>
      </c>
      <c r="C288" s="175" t="str">
        <f t="shared" si="466"/>
        <v>OK</v>
      </c>
      <c r="D288" s="695">
        <f t="shared" ref="D288:AI288" si="581">D85</f>
        <v>4833.9799999999996</v>
      </c>
      <c r="E288" s="695">
        <f t="shared" si="581"/>
        <v>0</v>
      </c>
      <c r="F288" s="695">
        <f t="shared" si="581"/>
        <v>6198.53</v>
      </c>
      <c r="G288" s="695">
        <f t="shared" si="581"/>
        <v>9493.8700000000008</v>
      </c>
      <c r="H288" s="695">
        <f t="shared" si="581"/>
        <v>0</v>
      </c>
      <c r="I288" s="695">
        <f t="shared" si="581"/>
        <v>2906.08</v>
      </c>
      <c r="J288" s="695">
        <f t="shared" si="581"/>
        <v>5122.63</v>
      </c>
      <c r="K288" s="695">
        <f t="shared" si="581"/>
        <v>3679.83</v>
      </c>
      <c r="L288" s="695">
        <f t="shared" si="581"/>
        <v>5719</v>
      </c>
      <c r="M288" s="695">
        <f t="shared" si="581"/>
        <v>17021.55</v>
      </c>
      <c r="N288" s="695">
        <f t="shared" si="581"/>
        <v>7671.39</v>
      </c>
      <c r="O288" s="695">
        <f t="shared" si="581"/>
        <v>75</v>
      </c>
      <c r="P288" s="695">
        <f t="shared" si="581"/>
        <v>0</v>
      </c>
      <c r="Q288" s="695">
        <f t="shared" si="581"/>
        <v>4135.49</v>
      </c>
      <c r="R288" s="695">
        <f t="shared" si="581"/>
        <v>16763.849999999999</v>
      </c>
      <c r="S288" s="695">
        <f t="shared" si="581"/>
        <v>2528.9299999999998</v>
      </c>
      <c r="T288" s="695">
        <f t="shared" si="581"/>
        <v>3948.8</v>
      </c>
      <c r="U288" s="695">
        <f t="shared" si="581"/>
        <v>5130</v>
      </c>
      <c r="V288" s="695">
        <f t="shared" si="581"/>
        <v>0</v>
      </c>
      <c r="W288" s="695">
        <f t="shared" si="581"/>
        <v>8736.16</v>
      </c>
      <c r="X288" s="695">
        <f t="shared" si="581"/>
        <v>1221.3599999999999</v>
      </c>
      <c r="Y288" s="695">
        <f t="shared" si="581"/>
        <v>5052.91</v>
      </c>
      <c r="Z288" s="695">
        <f t="shared" si="581"/>
        <v>0</v>
      </c>
      <c r="AA288" s="695">
        <f t="shared" si="581"/>
        <v>30271.5</v>
      </c>
      <c r="AB288" s="695">
        <f t="shared" si="581"/>
        <v>7612.63</v>
      </c>
      <c r="AC288" s="695">
        <f t="shared" si="581"/>
        <v>6147.75</v>
      </c>
      <c r="AD288" s="695">
        <f t="shared" si="581"/>
        <v>22028.080000000002</v>
      </c>
      <c r="AE288" s="695">
        <f t="shared" si="581"/>
        <v>4513.88</v>
      </c>
      <c r="AF288" s="695">
        <f t="shared" si="581"/>
        <v>9690.35</v>
      </c>
      <c r="AG288" s="695">
        <f t="shared" si="581"/>
        <v>2630</v>
      </c>
      <c r="AH288" s="695">
        <f t="shared" si="581"/>
        <v>5892.58</v>
      </c>
      <c r="AI288" s="695">
        <f t="shared" si="581"/>
        <v>2375.94</v>
      </c>
      <c r="AJ288" s="695">
        <f t="shared" ref="AJ288:BM288" si="582">AJ85</f>
        <v>2273.89</v>
      </c>
      <c r="AK288" s="695">
        <f t="shared" si="582"/>
        <v>6843.25</v>
      </c>
      <c r="AL288" s="695">
        <f t="shared" si="582"/>
        <v>0</v>
      </c>
      <c r="AM288" s="695">
        <f t="shared" si="582"/>
        <v>0</v>
      </c>
      <c r="AN288" s="695">
        <f t="shared" si="582"/>
        <v>2271.36</v>
      </c>
      <c r="AO288" s="695">
        <f t="shared" si="582"/>
        <v>0</v>
      </c>
      <c r="AP288" s="695">
        <f t="shared" si="582"/>
        <v>289.89999999999998</v>
      </c>
      <c r="AQ288" s="695">
        <f t="shared" si="582"/>
        <v>9120.1299999999992</v>
      </c>
      <c r="AR288" s="695">
        <f t="shared" si="582"/>
        <v>3907.97</v>
      </c>
      <c r="AS288" s="695">
        <f t="shared" si="582"/>
        <v>2113.65</v>
      </c>
      <c r="AT288" s="695">
        <f t="shared" si="582"/>
        <v>0</v>
      </c>
      <c r="AU288" s="695">
        <f t="shared" si="582"/>
        <v>5990.79</v>
      </c>
      <c r="AV288" s="695">
        <f t="shared" si="582"/>
        <v>25524.42</v>
      </c>
      <c r="AW288" s="695">
        <f t="shared" si="582"/>
        <v>647.98</v>
      </c>
      <c r="AX288" s="695">
        <f t="shared" si="582"/>
        <v>170.5</v>
      </c>
      <c r="AY288" s="695">
        <f t="shared" si="582"/>
        <v>1385</v>
      </c>
      <c r="AZ288" s="695">
        <f t="shared" si="582"/>
        <v>17080.87</v>
      </c>
      <c r="BA288" s="695">
        <f t="shared" si="582"/>
        <v>15134.67</v>
      </c>
      <c r="BB288" s="695">
        <f t="shared" si="582"/>
        <v>15128.51</v>
      </c>
      <c r="BC288" s="695">
        <f t="shared" si="582"/>
        <v>1781.25</v>
      </c>
      <c r="BD288" s="695">
        <f t="shared" si="582"/>
        <v>11996.76</v>
      </c>
      <c r="BE288" s="695">
        <f t="shared" si="582"/>
        <v>0</v>
      </c>
      <c r="BF288" s="695">
        <f t="shared" si="582"/>
        <v>2486.38</v>
      </c>
      <c r="BG288" s="695">
        <f t="shared" si="582"/>
        <v>5136.2</v>
      </c>
      <c r="BH288" s="695">
        <f t="shared" si="582"/>
        <v>19222.73</v>
      </c>
      <c r="BI288" s="695">
        <f t="shared" si="582"/>
        <v>9375.7999999999993</v>
      </c>
      <c r="BJ288" s="695">
        <f t="shared" si="582"/>
        <v>6059.64</v>
      </c>
      <c r="BK288" s="695">
        <f t="shared" si="582"/>
        <v>11779.83</v>
      </c>
      <c r="BL288" s="695">
        <f t="shared" si="582"/>
        <v>0</v>
      </c>
      <c r="BM288" s="695">
        <f t="shared" si="582"/>
        <v>8001.34</v>
      </c>
      <c r="BN288" s="695">
        <f t="shared" ref="BN288:CM288" si="583">BN85</f>
        <v>0</v>
      </c>
      <c r="BO288" s="695">
        <f t="shared" si="583"/>
        <v>4331.33</v>
      </c>
      <c r="BP288" s="695">
        <f t="shared" si="583"/>
        <v>14788.27</v>
      </c>
      <c r="BQ288" s="695">
        <f t="shared" si="583"/>
        <v>11276.44</v>
      </c>
      <c r="BR288" s="695">
        <f t="shared" si="583"/>
        <v>13482.28</v>
      </c>
      <c r="BS288" s="695">
        <f t="shared" si="583"/>
        <v>3373.32</v>
      </c>
      <c r="BT288" s="695">
        <f t="shared" si="583"/>
        <v>27206.04</v>
      </c>
      <c r="BU288" s="695">
        <f t="shared" si="583"/>
        <v>0</v>
      </c>
      <c r="BV288" s="695">
        <f t="shared" si="583"/>
        <v>0</v>
      </c>
      <c r="BW288" s="695">
        <f t="shared" si="583"/>
        <v>0</v>
      </c>
      <c r="BX288" s="695">
        <f t="shared" si="583"/>
        <v>19055.310000000001</v>
      </c>
      <c r="BY288" s="695">
        <f t="shared" si="583"/>
        <v>20760.75</v>
      </c>
      <c r="BZ288" s="695">
        <f t="shared" si="583"/>
        <v>2020.89</v>
      </c>
      <c r="CA288" s="695">
        <f t="shared" si="583"/>
        <v>13081.13</v>
      </c>
      <c r="CB288" s="695">
        <f t="shared" si="583"/>
        <v>0</v>
      </c>
      <c r="CC288" s="695">
        <f t="shared" si="583"/>
        <v>4597.66</v>
      </c>
      <c r="CD288" s="695">
        <f t="shared" si="583"/>
        <v>6293.19</v>
      </c>
      <c r="CE288" s="695">
        <f t="shared" si="583"/>
        <v>24004.82</v>
      </c>
      <c r="CF288" s="695">
        <f t="shared" si="583"/>
        <v>11725.89</v>
      </c>
      <c r="CG288" s="695">
        <f t="shared" si="583"/>
        <v>3131.98</v>
      </c>
      <c r="CH288" s="695">
        <f t="shared" si="583"/>
        <v>2410</v>
      </c>
      <c r="CI288" s="695">
        <f t="shared" si="583"/>
        <v>17274.41</v>
      </c>
      <c r="CJ288" s="695">
        <f t="shared" si="583"/>
        <v>3637.8</v>
      </c>
      <c r="CK288" s="695">
        <f t="shared" si="583"/>
        <v>9274.68</v>
      </c>
      <c r="CL288" s="695">
        <f t="shared" si="583"/>
        <v>0</v>
      </c>
      <c r="CM288" s="695">
        <f t="shared" si="583"/>
        <v>3864.6</v>
      </c>
      <c r="CN288" s="695">
        <f t="shared" ref="CN288:DS288" si="584">CN85</f>
        <v>1840</v>
      </c>
      <c r="CO288" s="695">
        <f t="shared" si="584"/>
        <v>459.42</v>
      </c>
      <c r="CP288" s="695">
        <f t="shared" si="584"/>
        <v>3834.55</v>
      </c>
      <c r="CQ288" s="695">
        <f t="shared" si="584"/>
        <v>11613.86</v>
      </c>
      <c r="CR288" s="695">
        <f t="shared" si="584"/>
        <v>3963.09</v>
      </c>
      <c r="CS288" s="695">
        <f t="shared" si="584"/>
        <v>32614.720000000001</v>
      </c>
      <c r="CT288" s="695">
        <f t="shared" si="584"/>
        <v>5638.42</v>
      </c>
      <c r="CU288" s="695">
        <f t="shared" si="584"/>
        <v>8484.9599999999991</v>
      </c>
      <c r="CV288" s="695">
        <f t="shared" si="584"/>
        <v>5375.28</v>
      </c>
      <c r="CW288" s="695">
        <f t="shared" si="584"/>
        <v>1137.73</v>
      </c>
      <c r="CX288" s="695">
        <f t="shared" si="584"/>
        <v>5988.4</v>
      </c>
      <c r="CY288" s="695">
        <f t="shared" si="584"/>
        <v>0</v>
      </c>
      <c r="CZ288" s="695">
        <f t="shared" si="584"/>
        <v>14839.39</v>
      </c>
      <c r="DA288" s="695">
        <f t="shared" si="584"/>
        <v>7533.1</v>
      </c>
      <c r="DB288" s="695">
        <f t="shared" si="584"/>
        <v>0</v>
      </c>
      <c r="DC288" s="695">
        <f t="shared" si="584"/>
        <v>5663.94</v>
      </c>
      <c r="DD288" s="695">
        <f t="shared" si="584"/>
        <v>2510.09</v>
      </c>
      <c r="DE288" s="695">
        <f t="shared" si="584"/>
        <v>10874.34</v>
      </c>
      <c r="DF288" s="695">
        <f t="shared" si="584"/>
        <v>7579.23</v>
      </c>
      <c r="DG288" s="695">
        <f t="shared" si="584"/>
        <v>0</v>
      </c>
      <c r="DH288" s="695">
        <f t="shared" si="584"/>
        <v>2193.92</v>
      </c>
      <c r="DI288" s="695">
        <f t="shared" si="584"/>
        <v>3955</v>
      </c>
      <c r="DJ288" s="695">
        <f t="shared" si="584"/>
        <v>167.06</v>
      </c>
      <c r="DK288" s="695">
        <f t="shared" si="584"/>
        <v>6399.64</v>
      </c>
      <c r="DL288" s="695">
        <f t="shared" si="584"/>
        <v>6004.26</v>
      </c>
      <c r="DM288" s="695">
        <f t="shared" si="584"/>
        <v>0</v>
      </c>
      <c r="DN288" s="695">
        <f t="shared" si="584"/>
        <v>0</v>
      </c>
      <c r="DO288" s="695">
        <f t="shared" si="584"/>
        <v>0</v>
      </c>
      <c r="DP288" s="695">
        <f t="shared" si="584"/>
        <v>13107.87</v>
      </c>
      <c r="DQ288" s="695">
        <f t="shared" si="584"/>
        <v>15026.25</v>
      </c>
      <c r="DR288" s="695">
        <f t="shared" si="584"/>
        <v>0</v>
      </c>
      <c r="DS288" s="695">
        <f t="shared" si="584"/>
        <v>148895.74</v>
      </c>
      <c r="DT288" s="695">
        <f t="shared" ref="DT288:EI288" si="585">DT85</f>
        <v>22864.9</v>
      </c>
      <c r="DU288" s="695">
        <f t="shared" si="585"/>
        <v>60520</v>
      </c>
      <c r="DV288" s="695">
        <f t="shared" si="585"/>
        <v>39415.94</v>
      </c>
      <c r="DW288" s="695">
        <f t="shared" si="585"/>
        <v>37269.32</v>
      </c>
      <c r="DX288" s="695">
        <f t="shared" si="585"/>
        <v>69314.259999999995</v>
      </c>
      <c r="DY288" s="695">
        <f t="shared" si="585"/>
        <v>121781.63</v>
      </c>
      <c r="DZ288" s="695">
        <f t="shared" si="585"/>
        <v>0</v>
      </c>
      <c r="EA288" s="695">
        <f t="shared" si="585"/>
        <v>138788.29999999999</v>
      </c>
      <c r="EB288" s="695">
        <f t="shared" si="585"/>
        <v>0</v>
      </c>
      <c r="EC288" s="695">
        <f t="shared" si="585"/>
        <v>0</v>
      </c>
      <c r="ED288" s="695">
        <f t="shared" si="585"/>
        <v>58647.78</v>
      </c>
      <c r="EE288" s="695">
        <f t="shared" si="585"/>
        <v>8566.26</v>
      </c>
      <c r="EF288" s="695">
        <f t="shared" si="585"/>
        <v>7365.37</v>
      </c>
      <c r="EG288" s="695">
        <f t="shared" si="585"/>
        <v>5472.15</v>
      </c>
      <c r="EH288" s="695">
        <f t="shared" si="585"/>
        <v>7459.05</v>
      </c>
      <c r="EI288" s="695">
        <f t="shared" si="585"/>
        <v>1709.4</v>
      </c>
      <c r="EJ288" s="695">
        <f t="shared" si="455"/>
        <v>0</v>
      </c>
      <c r="EK288" s="695">
        <f t="shared" si="522"/>
        <v>0</v>
      </c>
      <c r="EL288" s="695">
        <f t="shared" si="522"/>
        <v>20177.62</v>
      </c>
      <c r="EM288" s="695">
        <f t="shared" si="522"/>
        <v>12880.71</v>
      </c>
      <c r="EN288" s="695">
        <f t="shared" ref="EN288" si="586">EN85</f>
        <v>0</v>
      </c>
      <c r="EO288" s="695">
        <f t="shared" si="522"/>
        <v>0</v>
      </c>
      <c r="EP288" s="695">
        <f t="shared" si="522"/>
        <v>6288.61</v>
      </c>
      <c r="EQ288" s="695">
        <f t="shared" si="522"/>
        <v>0</v>
      </c>
      <c r="ER288" s="695">
        <f t="shared" ref="ER288:EX288" si="587">ER85</f>
        <v>0</v>
      </c>
      <c r="ES288" s="695">
        <f t="shared" si="587"/>
        <v>0</v>
      </c>
      <c r="ET288" s="695">
        <f t="shared" si="587"/>
        <v>798.49</v>
      </c>
      <c r="EU288" s="695">
        <f t="shared" si="587"/>
        <v>7048.38</v>
      </c>
      <c r="EV288" s="695">
        <f t="shared" si="587"/>
        <v>23377.84</v>
      </c>
      <c r="EW288" s="695">
        <f t="shared" si="587"/>
        <v>4675.78</v>
      </c>
      <c r="EX288" s="695">
        <f t="shared" si="587"/>
        <v>14373.64</v>
      </c>
      <c r="EY288" s="695">
        <f t="shared" si="474"/>
        <v>0</v>
      </c>
      <c r="EZ288" s="510"/>
    </row>
    <row r="289" spans="1:156" x14ac:dyDescent="0.25">
      <c r="A289">
        <v>82</v>
      </c>
      <c r="B289" s="74">
        <f t="shared" si="465"/>
        <v>27298</v>
      </c>
      <c r="C289" s="175" t="str">
        <f t="shared" si="466"/>
        <v>OK</v>
      </c>
      <c r="D289" s="695">
        <f t="shared" ref="D289:AI289" si="588">D86</f>
        <v>0</v>
      </c>
      <c r="E289" s="695">
        <f t="shared" si="588"/>
        <v>0</v>
      </c>
      <c r="F289" s="695">
        <f t="shared" si="588"/>
        <v>0</v>
      </c>
      <c r="G289" s="695">
        <f t="shared" si="588"/>
        <v>0</v>
      </c>
      <c r="H289" s="695">
        <f t="shared" si="588"/>
        <v>0</v>
      </c>
      <c r="I289" s="695">
        <f t="shared" si="588"/>
        <v>0</v>
      </c>
      <c r="J289" s="695">
        <f t="shared" si="588"/>
        <v>0</v>
      </c>
      <c r="K289" s="695">
        <f t="shared" si="588"/>
        <v>0</v>
      </c>
      <c r="L289" s="695">
        <f t="shared" si="588"/>
        <v>0</v>
      </c>
      <c r="M289" s="695">
        <f t="shared" si="588"/>
        <v>0</v>
      </c>
      <c r="N289" s="695">
        <f t="shared" si="588"/>
        <v>0</v>
      </c>
      <c r="O289" s="695">
        <f t="shared" si="588"/>
        <v>0</v>
      </c>
      <c r="P289" s="695">
        <f t="shared" si="588"/>
        <v>0</v>
      </c>
      <c r="Q289" s="695">
        <f t="shared" si="588"/>
        <v>0</v>
      </c>
      <c r="R289" s="695">
        <f t="shared" si="588"/>
        <v>0</v>
      </c>
      <c r="S289" s="695">
        <f t="shared" si="588"/>
        <v>0</v>
      </c>
      <c r="T289" s="695">
        <f t="shared" si="588"/>
        <v>0</v>
      </c>
      <c r="U289" s="695">
        <f t="shared" si="588"/>
        <v>0</v>
      </c>
      <c r="V289" s="695">
        <f t="shared" si="588"/>
        <v>0</v>
      </c>
      <c r="W289" s="695">
        <f t="shared" si="588"/>
        <v>0</v>
      </c>
      <c r="X289" s="695">
        <f t="shared" si="588"/>
        <v>0</v>
      </c>
      <c r="Y289" s="695">
        <f t="shared" si="588"/>
        <v>0</v>
      </c>
      <c r="Z289" s="695">
        <f t="shared" si="588"/>
        <v>0</v>
      </c>
      <c r="AA289" s="695">
        <f t="shared" si="588"/>
        <v>0</v>
      </c>
      <c r="AB289" s="695">
        <f t="shared" si="588"/>
        <v>0</v>
      </c>
      <c r="AC289" s="695">
        <f t="shared" si="588"/>
        <v>0</v>
      </c>
      <c r="AD289" s="695">
        <f t="shared" si="588"/>
        <v>0</v>
      </c>
      <c r="AE289" s="695">
        <f t="shared" si="588"/>
        <v>0</v>
      </c>
      <c r="AF289" s="695">
        <f t="shared" si="588"/>
        <v>0</v>
      </c>
      <c r="AG289" s="695">
        <f t="shared" si="588"/>
        <v>0</v>
      </c>
      <c r="AH289" s="695">
        <f t="shared" si="588"/>
        <v>0</v>
      </c>
      <c r="AI289" s="695">
        <f t="shared" si="588"/>
        <v>0</v>
      </c>
      <c r="AJ289" s="695">
        <f t="shared" ref="AJ289:BM289" si="589">AJ86</f>
        <v>0</v>
      </c>
      <c r="AK289" s="695">
        <f t="shared" si="589"/>
        <v>0</v>
      </c>
      <c r="AL289" s="695">
        <f t="shared" si="589"/>
        <v>0</v>
      </c>
      <c r="AM289" s="695">
        <f t="shared" si="589"/>
        <v>0</v>
      </c>
      <c r="AN289" s="695">
        <f t="shared" si="589"/>
        <v>0</v>
      </c>
      <c r="AO289" s="695">
        <f t="shared" si="589"/>
        <v>0</v>
      </c>
      <c r="AP289" s="695">
        <f t="shared" si="589"/>
        <v>0</v>
      </c>
      <c r="AQ289" s="695">
        <f t="shared" si="589"/>
        <v>0</v>
      </c>
      <c r="AR289" s="695">
        <f t="shared" si="589"/>
        <v>0</v>
      </c>
      <c r="AS289" s="695">
        <f t="shared" si="589"/>
        <v>0</v>
      </c>
      <c r="AT289" s="695">
        <f t="shared" si="589"/>
        <v>0</v>
      </c>
      <c r="AU289" s="695">
        <f t="shared" si="589"/>
        <v>0</v>
      </c>
      <c r="AV289" s="695">
        <f t="shared" si="589"/>
        <v>0</v>
      </c>
      <c r="AW289" s="695">
        <f t="shared" si="589"/>
        <v>0</v>
      </c>
      <c r="AX289" s="695">
        <f t="shared" si="589"/>
        <v>0</v>
      </c>
      <c r="AY289" s="695">
        <f t="shared" si="589"/>
        <v>0</v>
      </c>
      <c r="AZ289" s="695">
        <f t="shared" si="589"/>
        <v>0</v>
      </c>
      <c r="BA289" s="695">
        <f t="shared" si="589"/>
        <v>0</v>
      </c>
      <c r="BB289" s="695">
        <f t="shared" si="589"/>
        <v>0</v>
      </c>
      <c r="BC289" s="695">
        <f t="shared" si="589"/>
        <v>0</v>
      </c>
      <c r="BD289" s="695">
        <f t="shared" si="589"/>
        <v>0</v>
      </c>
      <c r="BE289" s="695">
        <f t="shared" si="589"/>
        <v>0</v>
      </c>
      <c r="BF289" s="695">
        <f t="shared" si="589"/>
        <v>0</v>
      </c>
      <c r="BG289" s="695">
        <f t="shared" si="589"/>
        <v>0</v>
      </c>
      <c r="BH289" s="695">
        <f t="shared" si="589"/>
        <v>0</v>
      </c>
      <c r="BI289" s="695">
        <f t="shared" si="589"/>
        <v>0</v>
      </c>
      <c r="BJ289" s="695">
        <f t="shared" si="589"/>
        <v>0</v>
      </c>
      <c r="BK289" s="695">
        <f t="shared" si="589"/>
        <v>0</v>
      </c>
      <c r="BL289" s="695">
        <f t="shared" si="589"/>
        <v>0</v>
      </c>
      <c r="BM289" s="695">
        <f t="shared" si="589"/>
        <v>0</v>
      </c>
      <c r="BN289" s="695">
        <f t="shared" ref="BN289:CM289" si="590">BN86</f>
        <v>0</v>
      </c>
      <c r="BO289" s="695">
        <f t="shared" si="590"/>
        <v>0</v>
      </c>
      <c r="BP289" s="695">
        <f t="shared" si="590"/>
        <v>0</v>
      </c>
      <c r="BQ289" s="695">
        <f t="shared" si="590"/>
        <v>0</v>
      </c>
      <c r="BR289" s="695">
        <f t="shared" si="590"/>
        <v>0</v>
      </c>
      <c r="BS289" s="695">
        <f t="shared" si="590"/>
        <v>0</v>
      </c>
      <c r="BT289" s="695">
        <f t="shared" si="590"/>
        <v>0</v>
      </c>
      <c r="BU289" s="695">
        <f t="shared" si="590"/>
        <v>0</v>
      </c>
      <c r="BV289" s="695">
        <f t="shared" si="590"/>
        <v>0</v>
      </c>
      <c r="BW289" s="695">
        <f t="shared" si="590"/>
        <v>0</v>
      </c>
      <c r="BX289" s="695">
        <f t="shared" si="590"/>
        <v>0</v>
      </c>
      <c r="BY289" s="695">
        <f t="shared" si="590"/>
        <v>0</v>
      </c>
      <c r="BZ289" s="695">
        <f t="shared" si="590"/>
        <v>0</v>
      </c>
      <c r="CA289" s="695">
        <f t="shared" si="590"/>
        <v>0</v>
      </c>
      <c r="CB289" s="695">
        <f t="shared" si="590"/>
        <v>0</v>
      </c>
      <c r="CC289" s="695">
        <f t="shared" si="590"/>
        <v>0</v>
      </c>
      <c r="CD289" s="695">
        <f t="shared" si="590"/>
        <v>0</v>
      </c>
      <c r="CE289" s="695">
        <f t="shared" si="590"/>
        <v>0</v>
      </c>
      <c r="CF289" s="695">
        <f t="shared" si="590"/>
        <v>0</v>
      </c>
      <c r="CG289" s="695">
        <f t="shared" si="590"/>
        <v>0</v>
      </c>
      <c r="CH289" s="695">
        <f t="shared" si="590"/>
        <v>0</v>
      </c>
      <c r="CI289" s="695">
        <f t="shared" si="590"/>
        <v>0</v>
      </c>
      <c r="CJ289" s="695">
        <f t="shared" si="590"/>
        <v>0</v>
      </c>
      <c r="CK289" s="695">
        <f t="shared" si="590"/>
        <v>0</v>
      </c>
      <c r="CL289" s="695">
        <f t="shared" si="590"/>
        <v>0</v>
      </c>
      <c r="CM289" s="695">
        <f t="shared" si="590"/>
        <v>0</v>
      </c>
      <c r="CN289" s="695">
        <f t="shared" ref="CN289:DS289" si="591">CN86</f>
        <v>0</v>
      </c>
      <c r="CO289" s="695">
        <f t="shared" si="591"/>
        <v>0</v>
      </c>
      <c r="CP289" s="695">
        <f t="shared" si="591"/>
        <v>0</v>
      </c>
      <c r="CQ289" s="695">
        <f t="shared" si="591"/>
        <v>0</v>
      </c>
      <c r="CR289" s="695">
        <f t="shared" si="591"/>
        <v>0</v>
      </c>
      <c r="CS289" s="695">
        <f t="shared" si="591"/>
        <v>0</v>
      </c>
      <c r="CT289" s="695">
        <f t="shared" si="591"/>
        <v>0</v>
      </c>
      <c r="CU289" s="695">
        <f t="shared" si="591"/>
        <v>0</v>
      </c>
      <c r="CV289" s="695">
        <f t="shared" si="591"/>
        <v>0</v>
      </c>
      <c r="CW289" s="695">
        <f t="shared" si="591"/>
        <v>0</v>
      </c>
      <c r="CX289" s="695">
        <f t="shared" si="591"/>
        <v>0</v>
      </c>
      <c r="CY289" s="695">
        <f t="shared" si="591"/>
        <v>0</v>
      </c>
      <c r="CZ289" s="695">
        <f t="shared" si="591"/>
        <v>0</v>
      </c>
      <c r="DA289" s="695">
        <f t="shared" si="591"/>
        <v>0</v>
      </c>
      <c r="DB289" s="695">
        <f t="shared" si="591"/>
        <v>0</v>
      </c>
      <c r="DC289" s="695">
        <f t="shared" si="591"/>
        <v>0</v>
      </c>
      <c r="DD289" s="695">
        <f t="shared" si="591"/>
        <v>0</v>
      </c>
      <c r="DE289" s="695">
        <f t="shared" si="591"/>
        <v>0</v>
      </c>
      <c r="DF289" s="695">
        <f t="shared" si="591"/>
        <v>0</v>
      </c>
      <c r="DG289" s="695">
        <f t="shared" si="591"/>
        <v>0</v>
      </c>
      <c r="DH289" s="695">
        <f t="shared" si="591"/>
        <v>0</v>
      </c>
      <c r="DI289" s="695">
        <f t="shared" si="591"/>
        <v>0</v>
      </c>
      <c r="DJ289" s="695">
        <f t="shared" si="591"/>
        <v>0</v>
      </c>
      <c r="DK289" s="695">
        <f t="shared" si="591"/>
        <v>0</v>
      </c>
      <c r="DL289" s="695">
        <f t="shared" si="591"/>
        <v>0</v>
      </c>
      <c r="DM289" s="695">
        <f t="shared" si="591"/>
        <v>0</v>
      </c>
      <c r="DN289" s="695">
        <f t="shared" si="591"/>
        <v>0</v>
      </c>
      <c r="DO289" s="919">
        <f t="shared" si="591"/>
        <v>0</v>
      </c>
      <c r="DP289" s="695">
        <f t="shared" si="591"/>
        <v>0</v>
      </c>
      <c r="DQ289" s="695">
        <f t="shared" si="591"/>
        <v>0</v>
      </c>
      <c r="DR289" s="695">
        <f t="shared" si="591"/>
        <v>0</v>
      </c>
      <c r="DS289" s="695">
        <f t="shared" si="591"/>
        <v>0</v>
      </c>
      <c r="DT289" s="695">
        <f t="shared" ref="DT289:EI289" si="592">DT86</f>
        <v>0</v>
      </c>
      <c r="DU289" s="695">
        <f t="shared" si="592"/>
        <v>0</v>
      </c>
      <c r="DV289" s="695">
        <f t="shared" si="592"/>
        <v>0</v>
      </c>
      <c r="DW289" s="695">
        <f t="shared" si="592"/>
        <v>0</v>
      </c>
      <c r="DX289" s="695">
        <f t="shared" si="592"/>
        <v>0</v>
      </c>
      <c r="DY289" s="695">
        <f t="shared" si="592"/>
        <v>0</v>
      </c>
      <c r="DZ289" s="695">
        <f t="shared" si="592"/>
        <v>0</v>
      </c>
      <c r="EA289" s="695">
        <f t="shared" si="592"/>
        <v>0</v>
      </c>
      <c r="EB289" s="695">
        <f t="shared" si="592"/>
        <v>0</v>
      </c>
      <c r="EC289" s="695">
        <f t="shared" si="592"/>
        <v>0</v>
      </c>
      <c r="ED289" s="695">
        <f t="shared" si="592"/>
        <v>0</v>
      </c>
      <c r="EE289" s="695">
        <f t="shared" si="592"/>
        <v>0</v>
      </c>
      <c r="EF289" s="695">
        <f t="shared" si="592"/>
        <v>0</v>
      </c>
      <c r="EG289" s="695">
        <f t="shared" si="592"/>
        <v>0</v>
      </c>
      <c r="EH289" s="695">
        <f t="shared" si="592"/>
        <v>0</v>
      </c>
      <c r="EI289" s="695">
        <f t="shared" si="592"/>
        <v>0</v>
      </c>
      <c r="EJ289" s="695">
        <f t="shared" si="455"/>
        <v>0</v>
      </c>
      <c r="EK289" s="695">
        <f t="shared" ref="EK289:EQ298" si="593">EK86</f>
        <v>0</v>
      </c>
      <c r="EL289" s="695">
        <f t="shared" si="593"/>
        <v>0</v>
      </c>
      <c r="EM289" s="695">
        <f t="shared" si="593"/>
        <v>0</v>
      </c>
      <c r="EN289" s="695">
        <f t="shared" ref="EN289" si="594">EN86</f>
        <v>0</v>
      </c>
      <c r="EO289" s="695">
        <f t="shared" si="593"/>
        <v>0</v>
      </c>
      <c r="EP289" s="695">
        <f t="shared" si="593"/>
        <v>0</v>
      </c>
      <c r="EQ289" s="695">
        <f t="shared" si="593"/>
        <v>0</v>
      </c>
      <c r="ER289" s="695">
        <f t="shared" ref="ER289:EX289" si="595">ER86</f>
        <v>0</v>
      </c>
      <c r="ES289" s="695">
        <f t="shared" si="595"/>
        <v>0</v>
      </c>
      <c r="ET289" s="695">
        <f t="shared" si="595"/>
        <v>0</v>
      </c>
      <c r="EU289" s="695">
        <f t="shared" si="595"/>
        <v>0</v>
      </c>
      <c r="EV289" s="695">
        <f t="shared" si="595"/>
        <v>0</v>
      </c>
      <c r="EW289" s="695">
        <f t="shared" si="595"/>
        <v>0</v>
      </c>
      <c r="EX289" s="695">
        <f t="shared" si="595"/>
        <v>0</v>
      </c>
      <c r="EY289" s="695">
        <f t="shared" si="474"/>
        <v>0</v>
      </c>
      <c r="EZ289" s="510"/>
    </row>
    <row r="290" spans="1:156" x14ac:dyDescent="0.25">
      <c r="A290">
        <v>83</v>
      </c>
      <c r="B290" s="74" t="str">
        <f t="shared" si="465"/>
        <v>E23</v>
      </c>
      <c r="C290" s="175" t="str">
        <f t="shared" si="466"/>
        <v>OK</v>
      </c>
      <c r="D290" s="695">
        <f t="shared" ref="D290:AI290" si="596">D87</f>
        <v>843</v>
      </c>
      <c r="E290" s="695">
        <f t="shared" si="596"/>
        <v>0</v>
      </c>
      <c r="F290" s="695">
        <f t="shared" si="596"/>
        <v>1065</v>
      </c>
      <c r="G290" s="695">
        <f t="shared" si="596"/>
        <v>1499</v>
      </c>
      <c r="H290" s="695">
        <f t="shared" si="596"/>
        <v>594</v>
      </c>
      <c r="I290" s="695">
        <f t="shared" si="596"/>
        <v>0</v>
      </c>
      <c r="J290" s="695">
        <f t="shared" si="596"/>
        <v>0</v>
      </c>
      <c r="K290" s="695">
        <f t="shared" si="596"/>
        <v>0</v>
      </c>
      <c r="L290" s="695">
        <f t="shared" si="596"/>
        <v>0</v>
      </c>
      <c r="M290" s="695">
        <f t="shared" si="596"/>
        <v>2024</v>
      </c>
      <c r="N290" s="695">
        <f t="shared" si="596"/>
        <v>2215.2199999999998</v>
      </c>
      <c r="O290" s="695">
        <f t="shared" si="596"/>
        <v>2691.85</v>
      </c>
      <c r="P290" s="695">
        <f t="shared" si="596"/>
        <v>0</v>
      </c>
      <c r="Q290" s="695">
        <f t="shared" si="596"/>
        <v>2058</v>
      </c>
      <c r="R290" s="695">
        <f t="shared" si="596"/>
        <v>0</v>
      </c>
      <c r="S290" s="695">
        <f t="shared" si="596"/>
        <v>4278</v>
      </c>
      <c r="T290" s="695">
        <f t="shared" si="596"/>
        <v>0</v>
      </c>
      <c r="U290" s="695">
        <f t="shared" si="596"/>
        <v>2241</v>
      </c>
      <c r="V290" s="695">
        <f t="shared" si="596"/>
        <v>1244</v>
      </c>
      <c r="W290" s="695">
        <f t="shared" si="596"/>
        <v>0</v>
      </c>
      <c r="X290" s="695">
        <f t="shared" si="596"/>
        <v>2745.54</v>
      </c>
      <c r="Y290" s="695">
        <f t="shared" si="596"/>
        <v>0</v>
      </c>
      <c r="Z290" s="695">
        <f t="shared" si="596"/>
        <v>0</v>
      </c>
      <c r="AA290" s="695">
        <f t="shared" si="596"/>
        <v>5074.09</v>
      </c>
      <c r="AB290" s="695">
        <f t="shared" si="596"/>
        <v>1916.12</v>
      </c>
      <c r="AC290" s="695">
        <f t="shared" si="596"/>
        <v>9446.8799999999992</v>
      </c>
      <c r="AD290" s="695">
        <f t="shared" si="596"/>
        <v>4582.57</v>
      </c>
      <c r="AE290" s="695">
        <f t="shared" si="596"/>
        <v>0</v>
      </c>
      <c r="AF290" s="695">
        <f t="shared" si="596"/>
        <v>4151.41</v>
      </c>
      <c r="AG290" s="695">
        <f t="shared" si="596"/>
        <v>7586.12</v>
      </c>
      <c r="AH290" s="695">
        <f t="shared" si="596"/>
        <v>0</v>
      </c>
      <c r="AI290" s="695">
        <f t="shared" si="596"/>
        <v>7794</v>
      </c>
      <c r="AJ290" s="695">
        <f t="shared" ref="AJ290:BM290" si="597">AJ87</f>
        <v>0</v>
      </c>
      <c r="AK290" s="695">
        <f t="shared" si="597"/>
        <v>0</v>
      </c>
      <c r="AL290" s="695">
        <f t="shared" si="597"/>
        <v>4712</v>
      </c>
      <c r="AM290" s="695">
        <f t="shared" si="597"/>
        <v>6175</v>
      </c>
      <c r="AN290" s="695">
        <f t="shared" si="597"/>
        <v>0</v>
      </c>
      <c r="AO290" s="695">
        <f t="shared" si="597"/>
        <v>954</v>
      </c>
      <c r="AP290" s="695">
        <f t="shared" si="597"/>
        <v>0</v>
      </c>
      <c r="AQ290" s="695">
        <f t="shared" si="597"/>
        <v>7434</v>
      </c>
      <c r="AR290" s="695">
        <f t="shared" si="597"/>
        <v>3726</v>
      </c>
      <c r="AS290" s="695">
        <f t="shared" si="597"/>
        <v>0</v>
      </c>
      <c r="AT290" s="695">
        <f t="shared" si="597"/>
        <v>0</v>
      </c>
      <c r="AU290" s="695">
        <f t="shared" si="597"/>
        <v>2263</v>
      </c>
      <c r="AV290" s="695">
        <f t="shared" si="597"/>
        <v>0</v>
      </c>
      <c r="AW290" s="695">
        <f t="shared" si="597"/>
        <v>5469</v>
      </c>
      <c r="AX290" s="695">
        <f t="shared" si="597"/>
        <v>0</v>
      </c>
      <c r="AY290" s="695">
        <f t="shared" si="597"/>
        <v>7747</v>
      </c>
      <c r="AZ290" s="695">
        <f t="shared" si="597"/>
        <v>2182</v>
      </c>
      <c r="BA290" s="695">
        <f t="shared" si="597"/>
        <v>4195</v>
      </c>
      <c r="BB290" s="695">
        <f t="shared" si="597"/>
        <v>0</v>
      </c>
      <c r="BC290" s="695">
        <f t="shared" si="597"/>
        <v>0</v>
      </c>
      <c r="BD290" s="695">
        <f t="shared" si="597"/>
        <v>0</v>
      </c>
      <c r="BE290" s="695">
        <f t="shared" si="597"/>
        <v>3671</v>
      </c>
      <c r="BF290" s="695">
        <f t="shared" si="597"/>
        <v>0</v>
      </c>
      <c r="BG290" s="695">
        <f t="shared" si="597"/>
        <v>0</v>
      </c>
      <c r="BH290" s="695">
        <f t="shared" si="597"/>
        <v>4270</v>
      </c>
      <c r="BI290" s="695">
        <f t="shared" si="597"/>
        <v>0</v>
      </c>
      <c r="BJ290" s="695">
        <f t="shared" si="597"/>
        <v>0</v>
      </c>
      <c r="BK290" s="695">
        <f t="shared" si="597"/>
        <v>1218</v>
      </c>
      <c r="BL290" s="695">
        <f t="shared" si="597"/>
        <v>0</v>
      </c>
      <c r="BM290" s="695">
        <f t="shared" si="597"/>
        <v>0</v>
      </c>
      <c r="BN290" s="695">
        <f t="shared" ref="BN290:CM290" si="598">BN87</f>
        <v>0</v>
      </c>
      <c r="BO290" s="695">
        <f t="shared" si="598"/>
        <v>7542</v>
      </c>
      <c r="BP290" s="695">
        <f t="shared" si="598"/>
        <v>7399.25</v>
      </c>
      <c r="BQ290" s="695">
        <f t="shared" si="598"/>
        <v>2670</v>
      </c>
      <c r="BR290" s="695">
        <f t="shared" si="598"/>
        <v>2460</v>
      </c>
      <c r="BS290" s="695">
        <f t="shared" si="598"/>
        <v>0</v>
      </c>
      <c r="BT290" s="695">
        <f t="shared" si="598"/>
        <v>2531</v>
      </c>
      <c r="BU290" s="695">
        <f t="shared" si="598"/>
        <v>1127</v>
      </c>
      <c r="BV290" s="695">
        <f t="shared" si="598"/>
        <v>5790</v>
      </c>
      <c r="BW290" s="695">
        <f t="shared" si="598"/>
        <v>0</v>
      </c>
      <c r="BX290" s="695">
        <f t="shared" si="598"/>
        <v>0</v>
      </c>
      <c r="BY290" s="695">
        <f t="shared" si="598"/>
        <v>0</v>
      </c>
      <c r="BZ290" s="695">
        <f t="shared" si="598"/>
        <v>6808</v>
      </c>
      <c r="CA290" s="695">
        <f t="shared" si="598"/>
        <v>6799.67</v>
      </c>
      <c r="CB290" s="695">
        <f t="shared" si="598"/>
        <v>4559.47</v>
      </c>
      <c r="CC290" s="695">
        <f t="shared" si="598"/>
        <v>2534</v>
      </c>
      <c r="CD290" s="695">
        <f t="shared" si="598"/>
        <v>6451.24</v>
      </c>
      <c r="CE290" s="695">
        <f t="shared" si="598"/>
        <v>0</v>
      </c>
      <c r="CF290" s="695">
        <f t="shared" si="598"/>
        <v>0</v>
      </c>
      <c r="CG290" s="695">
        <f t="shared" si="598"/>
        <v>2616</v>
      </c>
      <c r="CH290" s="695">
        <f t="shared" si="598"/>
        <v>6133.03</v>
      </c>
      <c r="CI290" s="695">
        <f t="shared" si="598"/>
        <v>8358.36</v>
      </c>
      <c r="CJ290" s="695">
        <f t="shared" si="598"/>
        <v>4299.18</v>
      </c>
      <c r="CK290" s="695">
        <f t="shared" si="598"/>
        <v>3957.39</v>
      </c>
      <c r="CL290" s="695">
        <f t="shared" si="598"/>
        <v>1945.7</v>
      </c>
      <c r="CM290" s="695">
        <f t="shared" si="598"/>
        <v>3990.52</v>
      </c>
      <c r="CN290" s="695">
        <f t="shared" ref="CN290:DS290" si="599">CN87</f>
        <v>0</v>
      </c>
      <c r="CO290" s="695">
        <f t="shared" si="599"/>
        <v>0</v>
      </c>
      <c r="CP290" s="695">
        <f t="shared" si="599"/>
        <v>5626.37</v>
      </c>
      <c r="CQ290" s="695">
        <f t="shared" si="599"/>
        <v>6676</v>
      </c>
      <c r="CR290" s="695">
        <f t="shared" si="599"/>
        <v>3093.66</v>
      </c>
      <c r="CS290" s="695">
        <f t="shared" si="599"/>
        <v>3461.54</v>
      </c>
      <c r="CT290" s="695">
        <f t="shared" si="599"/>
        <v>0</v>
      </c>
      <c r="CU290" s="695">
        <f t="shared" si="599"/>
        <v>5880.25</v>
      </c>
      <c r="CV290" s="695">
        <f t="shared" si="599"/>
        <v>4145.2700000000004</v>
      </c>
      <c r="CW290" s="695">
        <f t="shared" si="599"/>
        <v>1406</v>
      </c>
      <c r="CX290" s="695">
        <f t="shared" si="599"/>
        <v>4648.71</v>
      </c>
      <c r="CY290" s="695">
        <f t="shared" si="599"/>
        <v>0</v>
      </c>
      <c r="CZ290" s="695">
        <f t="shared" si="599"/>
        <v>0</v>
      </c>
      <c r="DA290" s="695">
        <f t="shared" si="599"/>
        <v>5348.52</v>
      </c>
      <c r="DB290" s="695">
        <f t="shared" si="599"/>
        <v>2274.34</v>
      </c>
      <c r="DC290" s="695">
        <f t="shared" si="599"/>
        <v>7641.37</v>
      </c>
      <c r="DD290" s="695">
        <f t="shared" si="599"/>
        <v>0</v>
      </c>
      <c r="DE290" s="695">
        <f t="shared" si="599"/>
        <v>2223.92</v>
      </c>
      <c r="DF290" s="695">
        <f t="shared" si="599"/>
        <v>2354.3200000000002</v>
      </c>
      <c r="DG290" s="695">
        <f t="shared" si="599"/>
        <v>1721</v>
      </c>
      <c r="DH290" s="695">
        <f t="shared" si="599"/>
        <v>3260.02</v>
      </c>
      <c r="DI290" s="695">
        <f t="shared" si="599"/>
        <v>0</v>
      </c>
      <c r="DJ290" s="695">
        <f t="shared" si="599"/>
        <v>0</v>
      </c>
      <c r="DK290" s="695">
        <f t="shared" si="599"/>
        <v>3036.47</v>
      </c>
      <c r="DL290" s="695">
        <f t="shared" si="599"/>
        <v>0</v>
      </c>
      <c r="DM290" s="695">
        <f t="shared" si="599"/>
        <v>3175.03</v>
      </c>
      <c r="DN290" s="695">
        <f t="shared" si="599"/>
        <v>0</v>
      </c>
      <c r="DO290" s="695">
        <f t="shared" si="599"/>
        <v>16620</v>
      </c>
      <c r="DP290" s="695">
        <f t="shared" si="599"/>
        <v>13358</v>
      </c>
      <c r="DQ290" s="695">
        <f t="shared" si="599"/>
        <v>15889</v>
      </c>
      <c r="DR290" s="695">
        <f t="shared" si="599"/>
        <v>0</v>
      </c>
      <c r="DS290" s="695">
        <f t="shared" si="599"/>
        <v>20228.03</v>
      </c>
      <c r="DT290" s="695">
        <f t="shared" ref="DT290:EI290" si="600">DT87</f>
        <v>6247</v>
      </c>
      <c r="DU290" s="695">
        <f t="shared" si="600"/>
        <v>22331.09</v>
      </c>
      <c r="DV290" s="695">
        <f t="shared" si="600"/>
        <v>20624.310000000001</v>
      </c>
      <c r="DW290" s="695">
        <f t="shared" si="600"/>
        <v>22996.69</v>
      </c>
      <c r="DX290" s="695">
        <f t="shared" si="600"/>
        <v>22281</v>
      </c>
      <c r="DY290" s="695">
        <f t="shared" si="600"/>
        <v>0</v>
      </c>
      <c r="DZ290" s="695">
        <f t="shared" si="600"/>
        <v>0</v>
      </c>
      <c r="EA290" s="695">
        <f t="shared" si="600"/>
        <v>16960</v>
      </c>
      <c r="EB290" s="695">
        <f t="shared" si="600"/>
        <v>0</v>
      </c>
      <c r="EC290" s="695">
        <f t="shared" si="600"/>
        <v>0</v>
      </c>
      <c r="ED290" s="695">
        <f t="shared" si="600"/>
        <v>15755.81</v>
      </c>
      <c r="EE290" s="695">
        <f t="shared" si="600"/>
        <v>5028.6899999999996</v>
      </c>
      <c r="EF290" s="695">
        <f t="shared" si="600"/>
        <v>0</v>
      </c>
      <c r="EG290" s="695">
        <f t="shared" si="600"/>
        <v>331</v>
      </c>
      <c r="EH290" s="695">
        <f t="shared" si="600"/>
        <v>0</v>
      </c>
      <c r="EI290" s="695">
        <f t="shared" si="600"/>
        <v>0</v>
      </c>
      <c r="EJ290" s="695">
        <f t="shared" si="455"/>
        <v>0</v>
      </c>
      <c r="EK290" s="695">
        <f t="shared" si="593"/>
        <v>0</v>
      </c>
      <c r="EL290" s="695">
        <f t="shared" si="593"/>
        <v>0</v>
      </c>
      <c r="EM290" s="695">
        <f t="shared" si="593"/>
        <v>0</v>
      </c>
      <c r="EN290" s="695">
        <f t="shared" ref="EN290" si="601">EN87</f>
        <v>0</v>
      </c>
      <c r="EO290" s="695">
        <f t="shared" si="593"/>
        <v>0</v>
      </c>
      <c r="EP290" s="695">
        <f t="shared" si="593"/>
        <v>450</v>
      </c>
      <c r="EQ290" s="695">
        <f t="shared" si="593"/>
        <v>0</v>
      </c>
      <c r="ER290" s="695">
        <f t="shared" ref="ER290:EX290" si="602">ER87</f>
        <v>0</v>
      </c>
      <c r="ES290" s="695">
        <f t="shared" si="602"/>
        <v>0</v>
      </c>
      <c r="ET290" s="695">
        <f t="shared" si="602"/>
        <v>2014</v>
      </c>
      <c r="EU290" s="695">
        <f t="shared" si="602"/>
        <v>2589</v>
      </c>
      <c r="EV290" s="695">
        <f t="shared" si="602"/>
        <v>0</v>
      </c>
      <c r="EW290" s="695">
        <f t="shared" si="602"/>
        <v>809</v>
      </c>
      <c r="EX290" s="695">
        <f t="shared" si="602"/>
        <v>243</v>
      </c>
      <c r="EY290" s="695">
        <f t="shared" si="474"/>
        <v>0</v>
      </c>
      <c r="EZ290" s="510"/>
    </row>
    <row r="291" spans="1:156" x14ac:dyDescent="0.25">
      <c r="A291">
        <v>84</v>
      </c>
      <c r="B291" s="74" t="str">
        <f t="shared" si="465"/>
        <v>E12</v>
      </c>
      <c r="C291" s="175" t="str">
        <f t="shared" si="466"/>
        <v>OK</v>
      </c>
      <c r="D291" s="695">
        <f t="shared" ref="D291:AI291" si="603">D88</f>
        <v>0</v>
      </c>
      <c r="E291" s="695">
        <f t="shared" si="603"/>
        <v>2675.16</v>
      </c>
      <c r="F291" s="695">
        <f t="shared" si="603"/>
        <v>2070</v>
      </c>
      <c r="G291" s="695">
        <f t="shared" si="603"/>
        <v>0</v>
      </c>
      <c r="H291" s="695">
        <f t="shared" si="603"/>
        <v>24003.29</v>
      </c>
      <c r="I291" s="695">
        <f t="shared" si="603"/>
        <v>460.6</v>
      </c>
      <c r="J291" s="695">
        <f t="shared" si="603"/>
        <v>2236.67</v>
      </c>
      <c r="K291" s="695">
        <f t="shared" si="603"/>
        <v>772.98</v>
      </c>
      <c r="L291" s="695">
        <f t="shared" si="603"/>
        <v>2524.9899999999998</v>
      </c>
      <c r="M291" s="695">
        <f t="shared" si="603"/>
        <v>3383.1</v>
      </c>
      <c r="N291" s="695">
        <f t="shared" si="603"/>
        <v>4637</v>
      </c>
      <c r="O291" s="695">
        <f t="shared" si="603"/>
        <v>140.9</v>
      </c>
      <c r="P291" s="695">
        <f t="shared" si="603"/>
        <v>20998.16</v>
      </c>
      <c r="Q291" s="695">
        <f t="shared" si="603"/>
        <v>6020.41</v>
      </c>
      <c r="R291" s="695">
        <f t="shared" si="603"/>
        <v>2961.65</v>
      </c>
      <c r="S291" s="695">
        <f t="shared" si="603"/>
        <v>17663</v>
      </c>
      <c r="T291" s="695">
        <f t="shared" si="603"/>
        <v>16331.7</v>
      </c>
      <c r="U291" s="695">
        <f t="shared" si="603"/>
        <v>285.32</v>
      </c>
      <c r="V291" s="695">
        <f t="shared" si="603"/>
        <v>57970.35</v>
      </c>
      <c r="W291" s="695">
        <f t="shared" si="603"/>
        <v>1629.68</v>
      </c>
      <c r="X291" s="695">
        <f t="shared" si="603"/>
        <v>11852.17</v>
      </c>
      <c r="Y291" s="695">
        <f t="shared" si="603"/>
        <v>0</v>
      </c>
      <c r="Z291" s="695">
        <f t="shared" si="603"/>
        <v>0</v>
      </c>
      <c r="AA291" s="695">
        <f t="shared" si="603"/>
        <v>10112.24</v>
      </c>
      <c r="AB291" s="695">
        <f t="shared" si="603"/>
        <v>6926.75</v>
      </c>
      <c r="AC291" s="695">
        <f t="shared" si="603"/>
        <v>39961.050000000003</v>
      </c>
      <c r="AD291" s="695">
        <f t="shared" si="603"/>
        <v>504.32</v>
      </c>
      <c r="AE291" s="695">
        <f t="shared" si="603"/>
        <v>7670.74</v>
      </c>
      <c r="AF291" s="695">
        <f t="shared" si="603"/>
        <v>83604.63</v>
      </c>
      <c r="AG291" s="695">
        <f t="shared" si="603"/>
        <v>-9050.07</v>
      </c>
      <c r="AH291" s="695">
        <f t="shared" si="603"/>
        <v>3304.82</v>
      </c>
      <c r="AI291" s="695">
        <f t="shared" si="603"/>
        <v>0</v>
      </c>
      <c r="AJ291" s="695">
        <f t="shared" ref="AJ291:BM291" si="604">AJ88</f>
        <v>70075.960000000006</v>
      </c>
      <c r="AK291" s="695">
        <f t="shared" si="604"/>
        <v>-1181.6400000000001</v>
      </c>
      <c r="AL291" s="695">
        <f t="shared" si="604"/>
        <v>0</v>
      </c>
      <c r="AM291" s="695">
        <f t="shared" si="604"/>
        <v>5609.42</v>
      </c>
      <c r="AN291" s="695">
        <f t="shared" si="604"/>
        <v>3877.33</v>
      </c>
      <c r="AO291" s="695">
        <f t="shared" si="604"/>
        <v>425.49</v>
      </c>
      <c r="AP291" s="695">
        <f t="shared" si="604"/>
        <v>0</v>
      </c>
      <c r="AQ291" s="695">
        <f t="shared" si="604"/>
        <v>3990.73</v>
      </c>
      <c r="AR291" s="695">
        <f t="shared" si="604"/>
        <v>65.91</v>
      </c>
      <c r="AS291" s="695">
        <f t="shared" si="604"/>
        <v>4939.71</v>
      </c>
      <c r="AT291" s="695">
        <f t="shared" si="604"/>
        <v>0</v>
      </c>
      <c r="AU291" s="695">
        <f t="shared" si="604"/>
        <v>0</v>
      </c>
      <c r="AV291" s="695">
        <f t="shared" si="604"/>
        <v>4919.17</v>
      </c>
      <c r="AW291" s="695">
        <f t="shared" si="604"/>
        <v>4926.8900000000003</v>
      </c>
      <c r="AX291" s="695">
        <f t="shared" si="604"/>
        <v>6827.33</v>
      </c>
      <c r="AY291" s="695">
        <f t="shared" si="604"/>
        <v>3164.91</v>
      </c>
      <c r="AZ291" s="695">
        <f t="shared" si="604"/>
        <v>416418.24</v>
      </c>
      <c r="BA291" s="695">
        <f t="shared" si="604"/>
        <v>4426.8900000000003</v>
      </c>
      <c r="BB291" s="695">
        <f t="shared" si="604"/>
        <v>4183.6099999999997</v>
      </c>
      <c r="BC291" s="695">
        <f t="shared" si="604"/>
        <v>98702.81</v>
      </c>
      <c r="BD291" s="695">
        <f t="shared" si="604"/>
        <v>18504.03</v>
      </c>
      <c r="BE291" s="695">
        <f t="shared" si="604"/>
        <v>16311.46</v>
      </c>
      <c r="BF291" s="695">
        <f t="shared" si="604"/>
        <v>80849.61</v>
      </c>
      <c r="BG291" s="695">
        <f t="shared" si="604"/>
        <v>9624.7900000000009</v>
      </c>
      <c r="BH291" s="695">
        <f t="shared" si="604"/>
        <v>5203.1400000000003</v>
      </c>
      <c r="BI291" s="695">
        <f t="shared" si="604"/>
        <v>87381.06</v>
      </c>
      <c r="BJ291" s="695">
        <f t="shared" si="604"/>
        <v>800.55</v>
      </c>
      <c r="BK291" s="695">
        <f t="shared" si="604"/>
        <v>26959.919999999998</v>
      </c>
      <c r="BL291" s="695">
        <f t="shared" si="604"/>
        <v>0</v>
      </c>
      <c r="BM291" s="695">
        <f t="shared" si="604"/>
        <v>44999.83</v>
      </c>
      <c r="BN291" s="695">
        <f t="shared" ref="BN291:CM291" si="605">BN88</f>
        <v>16068</v>
      </c>
      <c r="BO291" s="695">
        <f t="shared" si="605"/>
        <v>20198.740000000002</v>
      </c>
      <c r="BP291" s="695">
        <f t="shared" si="605"/>
        <v>41830.18</v>
      </c>
      <c r="BQ291" s="695">
        <f t="shared" si="605"/>
        <v>-3027.83</v>
      </c>
      <c r="BR291" s="695">
        <f t="shared" si="605"/>
        <v>10988.4</v>
      </c>
      <c r="BS291" s="695">
        <f t="shared" si="605"/>
        <v>0</v>
      </c>
      <c r="BT291" s="695">
        <f t="shared" si="605"/>
        <v>410744.2</v>
      </c>
      <c r="BU291" s="695">
        <f t="shared" si="605"/>
        <v>612.57000000000005</v>
      </c>
      <c r="BV291" s="695">
        <f t="shared" si="605"/>
        <v>7400.96</v>
      </c>
      <c r="BW291" s="695">
        <f t="shared" si="605"/>
        <v>0</v>
      </c>
      <c r="BX291" s="695">
        <f t="shared" si="605"/>
        <v>276.16000000000003</v>
      </c>
      <c r="BY291" s="695">
        <f t="shared" si="605"/>
        <v>10438.11</v>
      </c>
      <c r="BZ291" s="695">
        <f t="shared" si="605"/>
        <v>30730.3</v>
      </c>
      <c r="CA291" s="695">
        <f t="shared" si="605"/>
        <v>5395.25</v>
      </c>
      <c r="CB291" s="695">
        <f t="shared" si="605"/>
        <v>0</v>
      </c>
      <c r="CC291" s="695">
        <f t="shared" si="605"/>
        <v>1861.83</v>
      </c>
      <c r="CD291" s="695">
        <f t="shared" si="605"/>
        <v>54906.22</v>
      </c>
      <c r="CE291" s="695">
        <f t="shared" si="605"/>
        <v>673.59</v>
      </c>
      <c r="CF291" s="695">
        <f t="shared" si="605"/>
        <v>38983.360000000001</v>
      </c>
      <c r="CG291" s="695">
        <f t="shared" si="605"/>
        <v>0</v>
      </c>
      <c r="CH291" s="695">
        <f t="shared" si="605"/>
        <v>2536.1999999999998</v>
      </c>
      <c r="CI291" s="695">
        <f t="shared" si="605"/>
        <v>1314</v>
      </c>
      <c r="CJ291" s="695">
        <f t="shared" si="605"/>
        <v>0</v>
      </c>
      <c r="CK291" s="695">
        <f t="shared" si="605"/>
        <v>30941.77</v>
      </c>
      <c r="CL291" s="695">
        <f t="shared" si="605"/>
        <v>0</v>
      </c>
      <c r="CM291" s="695">
        <f t="shared" si="605"/>
        <v>29465</v>
      </c>
      <c r="CN291" s="695">
        <f t="shared" ref="CN291:DS291" si="606">CN88</f>
        <v>91292.33</v>
      </c>
      <c r="CO291" s="695">
        <f t="shared" si="606"/>
        <v>1371.2</v>
      </c>
      <c r="CP291" s="695">
        <f t="shared" si="606"/>
        <v>27723.7</v>
      </c>
      <c r="CQ291" s="695">
        <f t="shared" si="606"/>
        <v>53856.83</v>
      </c>
      <c r="CR291" s="695">
        <f t="shared" si="606"/>
        <v>0</v>
      </c>
      <c r="CS291" s="695">
        <f t="shared" si="606"/>
        <v>16825.78</v>
      </c>
      <c r="CT291" s="695">
        <f t="shared" si="606"/>
        <v>1644.74</v>
      </c>
      <c r="CU291" s="695">
        <f t="shared" si="606"/>
        <v>0</v>
      </c>
      <c r="CV291" s="695">
        <f t="shared" si="606"/>
        <v>2682.44</v>
      </c>
      <c r="CW291" s="695">
        <f t="shared" si="606"/>
        <v>0</v>
      </c>
      <c r="CX291" s="695">
        <f t="shared" si="606"/>
        <v>8307.9</v>
      </c>
      <c r="CY291" s="695">
        <f t="shared" si="606"/>
        <v>0</v>
      </c>
      <c r="CZ291" s="695">
        <f t="shared" si="606"/>
        <v>26574.67</v>
      </c>
      <c r="DA291" s="695">
        <f t="shared" si="606"/>
        <v>7833.2</v>
      </c>
      <c r="DB291" s="695">
        <f t="shared" si="606"/>
        <v>20988.67</v>
      </c>
      <c r="DC291" s="695">
        <f t="shared" si="606"/>
        <v>162</v>
      </c>
      <c r="DD291" s="695">
        <f t="shared" si="606"/>
        <v>756.3</v>
      </c>
      <c r="DE291" s="695">
        <f t="shared" si="606"/>
        <v>18650.28</v>
      </c>
      <c r="DF291" s="695">
        <f t="shared" si="606"/>
        <v>1645.87</v>
      </c>
      <c r="DG291" s="695">
        <f t="shared" si="606"/>
        <v>0</v>
      </c>
      <c r="DH291" s="695">
        <f t="shared" si="606"/>
        <v>0</v>
      </c>
      <c r="DI291" s="695">
        <f t="shared" si="606"/>
        <v>64255.5</v>
      </c>
      <c r="DJ291" s="695">
        <f t="shared" si="606"/>
        <v>24891.57</v>
      </c>
      <c r="DK291" s="695">
        <f t="shared" si="606"/>
        <v>0</v>
      </c>
      <c r="DL291" s="695">
        <f t="shared" si="606"/>
        <v>2095.6999999999998</v>
      </c>
      <c r="DM291" s="695">
        <f t="shared" si="606"/>
        <v>141013.16</v>
      </c>
      <c r="DN291" s="695">
        <f t="shared" si="606"/>
        <v>0</v>
      </c>
      <c r="DO291" s="695">
        <f t="shared" si="606"/>
        <v>4114.24</v>
      </c>
      <c r="DP291" s="695">
        <f t="shared" si="606"/>
        <v>0</v>
      </c>
      <c r="DQ291" s="695">
        <f t="shared" si="606"/>
        <v>26127.8</v>
      </c>
      <c r="DR291" s="695">
        <f t="shared" si="606"/>
        <v>0</v>
      </c>
      <c r="DS291" s="695">
        <f t="shared" si="606"/>
        <v>45527.14</v>
      </c>
      <c r="DT291" s="695">
        <f t="shared" ref="DT291:EI291" si="607">DT88</f>
        <v>0</v>
      </c>
      <c r="DU291" s="695">
        <f t="shared" si="607"/>
        <v>69434.27</v>
      </c>
      <c r="DV291" s="695">
        <f t="shared" si="607"/>
        <v>325371.13</v>
      </c>
      <c r="DW291" s="695">
        <f t="shared" si="607"/>
        <v>0</v>
      </c>
      <c r="DX291" s="695">
        <f t="shared" si="607"/>
        <v>94270.77</v>
      </c>
      <c r="DY291" s="695">
        <f t="shared" si="607"/>
        <v>772.45</v>
      </c>
      <c r="DZ291" s="695">
        <f t="shared" si="607"/>
        <v>0</v>
      </c>
      <c r="EA291" s="695">
        <f t="shared" si="607"/>
        <v>13803.01</v>
      </c>
      <c r="EB291" s="695">
        <f t="shared" si="607"/>
        <v>0</v>
      </c>
      <c r="EC291" s="695">
        <f t="shared" si="607"/>
        <v>0</v>
      </c>
      <c r="ED291" s="695">
        <f t="shared" si="607"/>
        <v>-22809.02</v>
      </c>
      <c r="EE291" s="695">
        <f t="shared" si="607"/>
        <v>81606.210000000006</v>
      </c>
      <c r="EF291" s="695">
        <f t="shared" si="607"/>
        <v>33439.65</v>
      </c>
      <c r="EG291" s="695">
        <f t="shared" si="607"/>
        <v>0</v>
      </c>
      <c r="EH291" s="695">
        <f t="shared" si="607"/>
        <v>0</v>
      </c>
      <c r="EI291" s="695">
        <f t="shared" si="607"/>
        <v>20143.650000000001</v>
      </c>
      <c r="EJ291" s="695">
        <f t="shared" si="455"/>
        <v>0</v>
      </c>
      <c r="EK291" s="695">
        <f t="shared" si="593"/>
        <v>0</v>
      </c>
      <c r="EL291" s="695">
        <f t="shared" si="593"/>
        <v>57708.83</v>
      </c>
      <c r="EM291" s="695">
        <f t="shared" si="593"/>
        <v>90692.94</v>
      </c>
      <c r="EN291" s="695">
        <f t="shared" ref="EN291" si="608">EN88</f>
        <v>0</v>
      </c>
      <c r="EO291" s="695">
        <f t="shared" si="593"/>
        <v>0</v>
      </c>
      <c r="EP291" s="695">
        <f t="shared" si="593"/>
        <v>22785</v>
      </c>
      <c r="EQ291" s="695">
        <f t="shared" si="593"/>
        <v>0</v>
      </c>
      <c r="ER291" s="695">
        <f t="shared" ref="ER291:EX291" si="609">ER88</f>
        <v>0</v>
      </c>
      <c r="ES291" s="695">
        <f t="shared" si="609"/>
        <v>0</v>
      </c>
      <c r="ET291" s="695">
        <f t="shared" si="609"/>
        <v>1729.54</v>
      </c>
      <c r="EU291" s="695">
        <f t="shared" si="609"/>
        <v>34826.17</v>
      </c>
      <c r="EV291" s="695">
        <f t="shared" si="609"/>
        <v>1925.08</v>
      </c>
      <c r="EW291" s="695">
        <f t="shared" si="609"/>
        <v>1251.8599999999999</v>
      </c>
      <c r="EX291" s="695">
        <f t="shared" si="609"/>
        <v>0</v>
      </c>
      <c r="EY291" s="695">
        <f t="shared" si="474"/>
        <v>0</v>
      </c>
      <c r="EZ291" s="510"/>
    </row>
    <row r="292" spans="1:156" x14ac:dyDescent="0.25">
      <c r="A292">
        <v>85</v>
      </c>
      <c r="B292" s="74" t="str">
        <f t="shared" si="465"/>
        <v>E12</v>
      </c>
      <c r="C292" s="175" t="str">
        <f t="shared" si="466"/>
        <v>OK</v>
      </c>
      <c r="D292" s="695">
        <f t="shared" ref="D292:AI292" si="610">D89</f>
        <v>5283.15</v>
      </c>
      <c r="E292" s="695">
        <f t="shared" si="610"/>
        <v>6220.75</v>
      </c>
      <c r="F292" s="695">
        <f t="shared" si="610"/>
        <v>5433.96</v>
      </c>
      <c r="G292" s="695">
        <f t="shared" si="610"/>
        <v>7540.69</v>
      </c>
      <c r="H292" s="695">
        <f t="shared" si="610"/>
        <v>12210.53</v>
      </c>
      <c r="I292" s="695">
        <f t="shared" si="610"/>
        <v>2298.61</v>
      </c>
      <c r="J292" s="695">
        <f t="shared" si="610"/>
        <v>10585.7</v>
      </c>
      <c r="K292" s="695">
        <f t="shared" si="610"/>
        <v>8007.69</v>
      </c>
      <c r="L292" s="695">
        <f t="shared" si="610"/>
        <v>4196.0200000000004</v>
      </c>
      <c r="M292" s="695">
        <f t="shared" si="610"/>
        <v>353</v>
      </c>
      <c r="N292" s="695">
        <f t="shared" si="610"/>
        <v>7623.99</v>
      </c>
      <c r="O292" s="695">
        <f t="shared" si="610"/>
        <v>97815.72</v>
      </c>
      <c r="P292" s="695">
        <f t="shared" si="610"/>
        <v>0</v>
      </c>
      <c r="Q292" s="695">
        <f t="shared" si="610"/>
        <v>10525.15</v>
      </c>
      <c r="R292" s="695">
        <f t="shared" si="610"/>
        <v>11083.77</v>
      </c>
      <c r="S292" s="695">
        <f t="shared" si="610"/>
        <v>13738.66</v>
      </c>
      <c r="T292" s="695">
        <f t="shared" si="610"/>
        <v>5474.82</v>
      </c>
      <c r="U292" s="695">
        <f t="shared" si="610"/>
        <v>32975.980000000003</v>
      </c>
      <c r="V292" s="695">
        <f t="shared" si="610"/>
        <v>0</v>
      </c>
      <c r="W292" s="695">
        <f t="shared" si="610"/>
        <v>6156.11</v>
      </c>
      <c r="X292" s="695">
        <f t="shared" si="610"/>
        <v>7649.52</v>
      </c>
      <c r="Y292" s="695">
        <f t="shared" si="610"/>
        <v>13734.53</v>
      </c>
      <c r="Z292" s="695">
        <f t="shared" si="610"/>
        <v>0</v>
      </c>
      <c r="AA292" s="695">
        <f t="shared" si="610"/>
        <v>6668.37</v>
      </c>
      <c r="AB292" s="695">
        <f t="shared" si="610"/>
        <v>12890.65</v>
      </c>
      <c r="AC292" s="695">
        <f t="shared" si="610"/>
        <v>0</v>
      </c>
      <c r="AD292" s="695">
        <f t="shared" si="610"/>
        <v>48540.35</v>
      </c>
      <c r="AE292" s="695">
        <f t="shared" si="610"/>
        <v>26010.95</v>
      </c>
      <c r="AF292" s="695">
        <f t="shared" si="610"/>
        <v>26896.52</v>
      </c>
      <c r="AG292" s="695">
        <f t="shared" si="610"/>
        <v>80407.350000000006</v>
      </c>
      <c r="AH292" s="695">
        <f t="shared" si="610"/>
        <v>140286.10999999999</v>
      </c>
      <c r="AI292" s="695">
        <f t="shared" si="610"/>
        <v>70845.95</v>
      </c>
      <c r="AJ292" s="695">
        <f t="shared" ref="AJ292:BM292" si="611">AJ89</f>
        <v>4936.63</v>
      </c>
      <c r="AK292" s="695">
        <f t="shared" si="611"/>
        <v>17145.02</v>
      </c>
      <c r="AL292" s="695">
        <f t="shared" si="611"/>
        <v>0</v>
      </c>
      <c r="AM292" s="695">
        <f t="shared" si="611"/>
        <v>0</v>
      </c>
      <c r="AN292" s="695">
        <f t="shared" si="611"/>
        <v>9230.4599999999991</v>
      </c>
      <c r="AO292" s="695">
        <f t="shared" si="611"/>
        <v>0</v>
      </c>
      <c r="AP292" s="695">
        <f t="shared" si="611"/>
        <v>0</v>
      </c>
      <c r="AQ292" s="695">
        <f t="shared" si="611"/>
        <v>38752.18</v>
      </c>
      <c r="AR292" s="695">
        <f t="shared" si="611"/>
        <v>10212.719999999999</v>
      </c>
      <c r="AS292" s="695">
        <f t="shared" si="611"/>
        <v>6280.45</v>
      </c>
      <c r="AT292" s="695">
        <f t="shared" si="611"/>
        <v>0</v>
      </c>
      <c r="AU292" s="695">
        <f t="shared" si="611"/>
        <v>13337.29</v>
      </c>
      <c r="AV292" s="695">
        <f t="shared" si="611"/>
        <v>15855.26</v>
      </c>
      <c r="AW292" s="695">
        <f t="shared" si="611"/>
        <v>8435.36</v>
      </c>
      <c r="AX292" s="695">
        <f t="shared" si="611"/>
        <v>41554.21</v>
      </c>
      <c r="AY292" s="695">
        <f t="shared" si="611"/>
        <v>38237.120000000003</v>
      </c>
      <c r="AZ292" s="695">
        <f t="shared" si="611"/>
        <v>4028.98</v>
      </c>
      <c r="BA292" s="695">
        <f t="shared" si="611"/>
        <v>18742.72</v>
      </c>
      <c r="BB292" s="695">
        <f t="shared" si="611"/>
        <v>8661.85</v>
      </c>
      <c r="BC292" s="695">
        <f t="shared" si="611"/>
        <v>22474.76</v>
      </c>
      <c r="BD292" s="695">
        <f t="shared" si="611"/>
        <v>45683.79</v>
      </c>
      <c r="BE292" s="695">
        <f t="shared" si="611"/>
        <v>0</v>
      </c>
      <c r="BF292" s="695">
        <f t="shared" si="611"/>
        <v>184566.55</v>
      </c>
      <c r="BG292" s="695">
        <f t="shared" si="611"/>
        <v>5001.91</v>
      </c>
      <c r="BH292" s="695">
        <f t="shared" si="611"/>
        <v>1162.6600000000001</v>
      </c>
      <c r="BI292" s="695">
        <f t="shared" si="611"/>
        <v>51698.17</v>
      </c>
      <c r="BJ292" s="695">
        <f t="shared" si="611"/>
        <v>23542.36</v>
      </c>
      <c r="BK292" s="695">
        <f t="shared" si="611"/>
        <v>775.55</v>
      </c>
      <c r="BL292" s="695">
        <f t="shared" si="611"/>
        <v>46733.81</v>
      </c>
      <c r="BM292" s="695">
        <f t="shared" si="611"/>
        <v>17194.12</v>
      </c>
      <c r="BN292" s="695">
        <f t="shared" ref="BN292:CM292" si="612">BN89</f>
        <v>0</v>
      </c>
      <c r="BO292" s="695">
        <f t="shared" si="612"/>
        <v>40620.49</v>
      </c>
      <c r="BP292" s="695">
        <f t="shared" si="612"/>
        <v>14091.88</v>
      </c>
      <c r="BQ292" s="695">
        <f t="shared" si="612"/>
        <v>18414.71</v>
      </c>
      <c r="BR292" s="695">
        <f t="shared" si="612"/>
        <v>5017.82</v>
      </c>
      <c r="BS292" s="695">
        <f t="shared" si="612"/>
        <v>54314.51</v>
      </c>
      <c r="BT292" s="695">
        <f t="shared" si="612"/>
        <v>28290.19</v>
      </c>
      <c r="BU292" s="695">
        <f t="shared" si="612"/>
        <v>1999.23</v>
      </c>
      <c r="BV292" s="695">
        <f t="shared" si="612"/>
        <v>0</v>
      </c>
      <c r="BW292" s="695">
        <f t="shared" si="612"/>
        <v>33183.43</v>
      </c>
      <c r="BX292" s="695">
        <f t="shared" si="612"/>
        <v>42132.85</v>
      </c>
      <c r="BY292" s="695">
        <f t="shared" si="612"/>
        <v>0</v>
      </c>
      <c r="BZ292" s="695">
        <f t="shared" si="612"/>
        <v>28955.81</v>
      </c>
      <c r="CA292" s="695">
        <f t="shared" si="612"/>
        <v>12983.36</v>
      </c>
      <c r="CB292" s="695">
        <f t="shared" si="612"/>
        <v>32487.67</v>
      </c>
      <c r="CC292" s="695">
        <f t="shared" si="612"/>
        <v>2974.15</v>
      </c>
      <c r="CD292" s="695">
        <f t="shared" si="612"/>
        <v>9432.94</v>
      </c>
      <c r="CE292" s="695">
        <f t="shared" si="612"/>
        <v>33096.75</v>
      </c>
      <c r="CF292" s="695">
        <f t="shared" si="612"/>
        <v>6301.16</v>
      </c>
      <c r="CG292" s="695">
        <f t="shared" si="612"/>
        <v>5576.09</v>
      </c>
      <c r="CH292" s="695">
        <f t="shared" si="612"/>
        <v>68352.36</v>
      </c>
      <c r="CI292" s="695">
        <f t="shared" si="612"/>
        <v>40843.9</v>
      </c>
      <c r="CJ292" s="695">
        <f t="shared" si="612"/>
        <v>156552.04999999999</v>
      </c>
      <c r="CK292" s="695">
        <f t="shared" si="612"/>
        <v>16439.02</v>
      </c>
      <c r="CL292" s="695">
        <f t="shared" si="612"/>
        <v>23858.22</v>
      </c>
      <c r="CM292" s="695">
        <f t="shared" si="612"/>
        <v>15444.61</v>
      </c>
      <c r="CN292" s="695">
        <f t="shared" ref="CN292:DS292" si="613">CN89</f>
        <v>9648.34</v>
      </c>
      <c r="CO292" s="695">
        <f t="shared" si="613"/>
        <v>19475.61</v>
      </c>
      <c r="CP292" s="695">
        <f t="shared" si="613"/>
        <v>10576.97</v>
      </c>
      <c r="CQ292" s="695">
        <f t="shared" si="613"/>
        <v>108446.35</v>
      </c>
      <c r="CR292" s="695">
        <f t="shared" si="613"/>
        <v>8526.68</v>
      </c>
      <c r="CS292" s="695">
        <f t="shared" si="613"/>
        <v>4895.21</v>
      </c>
      <c r="CT292" s="695">
        <f t="shared" si="613"/>
        <v>12669.16</v>
      </c>
      <c r="CU292" s="695">
        <f t="shared" si="613"/>
        <v>16446.96</v>
      </c>
      <c r="CV292" s="695">
        <f t="shared" si="613"/>
        <v>8764.61</v>
      </c>
      <c r="CW292" s="695">
        <f t="shared" si="613"/>
        <v>6986.18</v>
      </c>
      <c r="CX292" s="695">
        <f t="shared" si="613"/>
        <v>38361.5</v>
      </c>
      <c r="CY292" s="695">
        <f t="shared" si="613"/>
        <v>0</v>
      </c>
      <c r="CZ292" s="695">
        <f t="shared" si="613"/>
        <v>71333.81</v>
      </c>
      <c r="DA292" s="695">
        <f t="shared" si="613"/>
        <v>34159.39</v>
      </c>
      <c r="DB292" s="695">
        <f t="shared" si="613"/>
        <v>4720.53</v>
      </c>
      <c r="DC292" s="695">
        <f t="shared" si="613"/>
        <v>16750.53</v>
      </c>
      <c r="DD292" s="695">
        <f t="shared" si="613"/>
        <v>16689.05</v>
      </c>
      <c r="DE292" s="695">
        <f t="shared" si="613"/>
        <v>16629.669999999998</v>
      </c>
      <c r="DF292" s="695">
        <f t="shared" si="613"/>
        <v>10904.63</v>
      </c>
      <c r="DG292" s="695">
        <f t="shared" si="613"/>
        <v>37907.379999999997</v>
      </c>
      <c r="DH292" s="695">
        <f t="shared" si="613"/>
        <v>10525.09</v>
      </c>
      <c r="DI292" s="695">
        <f t="shared" si="613"/>
        <v>9696.1299999999992</v>
      </c>
      <c r="DJ292" s="695">
        <f t="shared" si="613"/>
        <v>18167.13</v>
      </c>
      <c r="DK292" s="695">
        <f t="shared" si="613"/>
        <v>39441.1</v>
      </c>
      <c r="DL292" s="695">
        <f t="shared" si="613"/>
        <v>15187.5</v>
      </c>
      <c r="DM292" s="695">
        <f t="shared" si="613"/>
        <v>11095.51</v>
      </c>
      <c r="DN292" s="695">
        <f t="shared" si="613"/>
        <v>0</v>
      </c>
      <c r="DO292" s="695">
        <f t="shared" si="613"/>
        <v>0</v>
      </c>
      <c r="DP292" s="695">
        <f t="shared" si="613"/>
        <v>468265.6</v>
      </c>
      <c r="DQ292" s="695">
        <f t="shared" si="613"/>
        <v>118659.09</v>
      </c>
      <c r="DR292" s="695">
        <f t="shared" si="613"/>
        <v>0</v>
      </c>
      <c r="DS292" s="695">
        <f t="shared" si="613"/>
        <v>96982.07</v>
      </c>
      <c r="DT292" s="695">
        <f t="shared" ref="DT292:EI292" si="614">DT89</f>
        <v>113702.87</v>
      </c>
      <c r="DU292" s="695">
        <f t="shared" si="614"/>
        <v>341.27</v>
      </c>
      <c r="DV292" s="695">
        <f t="shared" si="614"/>
        <v>11157.31</v>
      </c>
      <c r="DW292" s="695">
        <f t="shared" si="614"/>
        <v>487124.17</v>
      </c>
      <c r="DX292" s="695">
        <f t="shared" si="614"/>
        <v>44149.35</v>
      </c>
      <c r="DY292" s="695">
        <f t="shared" si="614"/>
        <v>101958.33</v>
      </c>
      <c r="DZ292" s="695">
        <f t="shared" si="614"/>
        <v>0</v>
      </c>
      <c r="EA292" s="695">
        <f t="shared" si="614"/>
        <v>191095.15</v>
      </c>
      <c r="EB292" s="695">
        <f t="shared" si="614"/>
        <v>0</v>
      </c>
      <c r="EC292" s="695">
        <f t="shared" si="614"/>
        <v>0</v>
      </c>
      <c r="ED292" s="695">
        <f t="shared" si="614"/>
        <v>336790.56</v>
      </c>
      <c r="EE292" s="695">
        <f t="shared" si="614"/>
        <v>181576.16</v>
      </c>
      <c r="EF292" s="695">
        <f t="shared" si="614"/>
        <v>16844.580000000002</v>
      </c>
      <c r="EG292" s="695">
        <f t="shared" si="614"/>
        <v>62913.69</v>
      </c>
      <c r="EH292" s="695">
        <f t="shared" si="614"/>
        <v>56107.59</v>
      </c>
      <c r="EI292" s="695">
        <f t="shared" si="614"/>
        <v>134475.76999999999</v>
      </c>
      <c r="EJ292" s="695">
        <f t="shared" si="455"/>
        <v>0</v>
      </c>
      <c r="EK292" s="695">
        <f t="shared" si="593"/>
        <v>0</v>
      </c>
      <c r="EL292" s="695">
        <f t="shared" si="593"/>
        <v>20984.34</v>
      </c>
      <c r="EM292" s="695">
        <f t="shared" si="593"/>
        <v>84087.4</v>
      </c>
      <c r="EN292" s="695">
        <f t="shared" ref="EN292" si="615">EN89</f>
        <v>0</v>
      </c>
      <c r="EO292" s="695">
        <f t="shared" si="593"/>
        <v>0</v>
      </c>
      <c r="EP292" s="695">
        <f t="shared" si="593"/>
        <v>45788.42</v>
      </c>
      <c r="EQ292" s="695">
        <f t="shared" si="593"/>
        <v>0</v>
      </c>
      <c r="ER292" s="695">
        <f t="shared" ref="ER292:EX292" si="616">ER89</f>
        <v>0</v>
      </c>
      <c r="ES292" s="695">
        <f t="shared" si="616"/>
        <v>0</v>
      </c>
      <c r="ET292" s="695">
        <f t="shared" si="616"/>
        <v>36854.28</v>
      </c>
      <c r="EU292" s="695">
        <f t="shared" si="616"/>
        <v>27148.15</v>
      </c>
      <c r="EV292" s="695">
        <f t="shared" si="616"/>
        <v>17171.099999999999</v>
      </c>
      <c r="EW292" s="695">
        <f t="shared" si="616"/>
        <v>33127.699999999997</v>
      </c>
      <c r="EX292" s="695">
        <f t="shared" si="616"/>
        <v>22394.5</v>
      </c>
      <c r="EY292" s="695">
        <f t="shared" si="474"/>
        <v>0</v>
      </c>
      <c r="EZ292" s="510"/>
    </row>
    <row r="293" spans="1:156" x14ac:dyDescent="0.25">
      <c r="A293">
        <v>86</v>
      </c>
      <c r="B293" s="74" t="str">
        <f t="shared" si="465"/>
        <v>E13</v>
      </c>
      <c r="C293" s="175" t="str">
        <f t="shared" si="466"/>
        <v>OK</v>
      </c>
      <c r="D293" s="695">
        <f t="shared" ref="D293:AI293" si="617">D90</f>
        <v>930</v>
      </c>
      <c r="E293" s="695">
        <f t="shared" si="617"/>
        <v>1500</v>
      </c>
      <c r="F293" s="695">
        <f t="shared" si="617"/>
        <v>14716.67</v>
      </c>
      <c r="G293" s="695">
        <f t="shared" si="617"/>
        <v>1460.94</v>
      </c>
      <c r="H293" s="695">
        <f t="shared" si="617"/>
        <v>18444</v>
      </c>
      <c r="I293" s="695">
        <f t="shared" si="617"/>
        <v>271.99</v>
      </c>
      <c r="J293" s="695">
        <f t="shared" si="617"/>
        <v>3126.77</v>
      </c>
      <c r="K293" s="695">
        <f t="shared" si="617"/>
        <v>1800</v>
      </c>
      <c r="L293" s="695">
        <f t="shared" si="617"/>
        <v>1748.75</v>
      </c>
      <c r="M293" s="695">
        <f t="shared" si="617"/>
        <v>13460.52</v>
      </c>
      <c r="N293" s="695">
        <f t="shared" si="617"/>
        <v>12283</v>
      </c>
      <c r="O293" s="695">
        <f t="shared" si="617"/>
        <v>41680</v>
      </c>
      <c r="P293" s="695">
        <f t="shared" si="617"/>
        <v>2972.11</v>
      </c>
      <c r="Q293" s="695">
        <f t="shared" si="617"/>
        <v>950</v>
      </c>
      <c r="R293" s="695">
        <f t="shared" si="617"/>
        <v>21125.599999999999</v>
      </c>
      <c r="S293" s="695">
        <f t="shared" si="617"/>
        <v>3976.81</v>
      </c>
      <c r="T293" s="695">
        <f t="shared" si="617"/>
        <v>4587.5</v>
      </c>
      <c r="U293" s="695">
        <f t="shared" si="617"/>
        <v>1613.58</v>
      </c>
      <c r="V293" s="695">
        <f t="shared" si="617"/>
        <v>73422.77</v>
      </c>
      <c r="W293" s="695">
        <f t="shared" si="617"/>
        <v>32180.13</v>
      </c>
      <c r="X293" s="695">
        <f t="shared" si="617"/>
        <v>2400</v>
      </c>
      <c r="Y293" s="695">
        <f t="shared" si="617"/>
        <v>4143.21</v>
      </c>
      <c r="Z293" s="695">
        <f t="shared" si="617"/>
        <v>0</v>
      </c>
      <c r="AA293" s="695">
        <f t="shared" si="617"/>
        <v>3286.63</v>
      </c>
      <c r="AB293" s="695">
        <f t="shared" si="617"/>
        <v>1846.64</v>
      </c>
      <c r="AC293" s="695">
        <f t="shared" si="617"/>
        <v>0</v>
      </c>
      <c r="AD293" s="695">
        <f t="shared" si="617"/>
        <v>5630.64</v>
      </c>
      <c r="AE293" s="695">
        <f t="shared" si="617"/>
        <v>8278</v>
      </c>
      <c r="AF293" s="695">
        <f t="shared" si="617"/>
        <v>7295.04</v>
      </c>
      <c r="AG293" s="695">
        <f t="shared" si="617"/>
        <v>0</v>
      </c>
      <c r="AH293" s="695">
        <f t="shared" si="617"/>
        <v>2029.68</v>
      </c>
      <c r="AI293" s="695">
        <f t="shared" si="617"/>
        <v>0</v>
      </c>
      <c r="AJ293" s="695">
        <f t="shared" ref="AJ293:BM293" si="618">AJ90</f>
        <v>4005.1</v>
      </c>
      <c r="AK293" s="695">
        <f t="shared" si="618"/>
        <v>54628.17</v>
      </c>
      <c r="AL293" s="695">
        <f t="shared" si="618"/>
        <v>0</v>
      </c>
      <c r="AM293" s="695">
        <f t="shared" si="618"/>
        <v>0</v>
      </c>
      <c r="AN293" s="695">
        <f t="shared" si="618"/>
        <v>1143.9000000000001</v>
      </c>
      <c r="AO293" s="695">
        <f t="shared" si="618"/>
        <v>0</v>
      </c>
      <c r="AP293" s="695">
        <f t="shared" si="618"/>
        <v>0</v>
      </c>
      <c r="AQ293" s="695">
        <f t="shared" si="618"/>
        <v>1695.97</v>
      </c>
      <c r="AR293" s="695">
        <f t="shared" si="618"/>
        <v>960.41</v>
      </c>
      <c r="AS293" s="695">
        <f t="shared" si="618"/>
        <v>3760</v>
      </c>
      <c r="AT293" s="695">
        <f t="shared" si="618"/>
        <v>93223.9</v>
      </c>
      <c r="AU293" s="695">
        <f t="shared" si="618"/>
        <v>422</v>
      </c>
      <c r="AV293" s="695">
        <f t="shared" si="618"/>
        <v>475</v>
      </c>
      <c r="AW293" s="695">
        <f t="shared" si="618"/>
        <v>3026.74</v>
      </c>
      <c r="AX293" s="695">
        <f t="shared" si="618"/>
        <v>7137.9</v>
      </c>
      <c r="AY293" s="695">
        <f t="shared" si="618"/>
        <v>0</v>
      </c>
      <c r="AZ293" s="695">
        <f t="shared" si="618"/>
        <v>7018.47</v>
      </c>
      <c r="BA293" s="695">
        <f t="shared" si="618"/>
        <v>43622.71</v>
      </c>
      <c r="BB293" s="695">
        <f t="shared" si="618"/>
        <v>6279.82</v>
      </c>
      <c r="BC293" s="695">
        <f t="shared" si="618"/>
        <v>4505.1000000000004</v>
      </c>
      <c r="BD293" s="695">
        <f t="shared" si="618"/>
        <v>9011</v>
      </c>
      <c r="BE293" s="695">
        <f t="shared" si="618"/>
        <v>0</v>
      </c>
      <c r="BF293" s="695">
        <f t="shared" si="618"/>
        <v>3342.2</v>
      </c>
      <c r="BG293" s="695">
        <f t="shared" si="618"/>
        <v>3207.57</v>
      </c>
      <c r="BH293" s="695">
        <f t="shared" si="618"/>
        <v>5657.37</v>
      </c>
      <c r="BI293" s="695">
        <f t="shared" si="618"/>
        <v>4733.47</v>
      </c>
      <c r="BJ293" s="695">
        <f t="shared" si="618"/>
        <v>4800.5600000000004</v>
      </c>
      <c r="BK293" s="695">
        <f t="shared" si="618"/>
        <v>0</v>
      </c>
      <c r="BL293" s="695">
        <f t="shared" si="618"/>
        <v>0</v>
      </c>
      <c r="BM293" s="695">
        <f t="shared" si="618"/>
        <v>1805.36</v>
      </c>
      <c r="BN293" s="695">
        <f t="shared" ref="BN293:CM293" si="619">BN90</f>
        <v>0</v>
      </c>
      <c r="BO293" s="695">
        <f t="shared" si="619"/>
        <v>2690</v>
      </c>
      <c r="BP293" s="695">
        <f t="shared" si="619"/>
        <v>6.67</v>
      </c>
      <c r="BQ293" s="695">
        <f t="shared" si="619"/>
        <v>3083.14</v>
      </c>
      <c r="BR293" s="695">
        <f t="shared" si="619"/>
        <v>3071.32</v>
      </c>
      <c r="BS293" s="695">
        <f t="shared" si="619"/>
        <v>13308.3</v>
      </c>
      <c r="BT293" s="695">
        <f t="shared" si="619"/>
        <v>7272.84</v>
      </c>
      <c r="BU293" s="695">
        <f t="shared" si="619"/>
        <v>0</v>
      </c>
      <c r="BV293" s="695">
        <f t="shared" si="619"/>
        <v>19301.84</v>
      </c>
      <c r="BW293" s="695">
        <f t="shared" si="619"/>
        <v>0</v>
      </c>
      <c r="BX293" s="695">
        <f t="shared" si="619"/>
        <v>7550</v>
      </c>
      <c r="BY293" s="695">
        <f t="shared" si="619"/>
        <v>379.92</v>
      </c>
      <c r="BZ293" s="695">
        <f t="shared" si="619"/>
        <v>1714.12</v>
      </c>
      <c r="CA293" s="695">
        <f t="shared" si="619"/>
        <v>0</v>
      </c>
      <c r="CB293" s="695">
        <f t="shared" si="619"/>
        <v>0</v>
      </c>
      <c r="CC293" s="695">
        <f t="shared" si="619"/>
        <v>1695</v>
      </c>
      <c r="CD293" s="695">
        <f t="shared" si="619"/>
        <v>12.03</v>
      </c>
      <c r="CE293" s="695">
        <f t="shared" si="619"/>
        <v>6522.72</v>
      </c>
      <c r="CF293" s="695">
        <f t="shared" si="619"/>
        <v>4525.05</v>
      </c>
      <c r="CG293" s="695">
        <f t="shared" si="619"/>
        <v>220</v>
      </c>
      <c r="CH293" s="695">
        <f t="shared" si="619"/>
        <v>0</v>
      </c>
      <c r="CI293" s="695">
        <f t="shared" si="619"/>
        <v>18512.52</v>
      </c>
      <c r="CJ293" s="695">
        <f t="shared" si="619"/>
        <v>3361.5</v>
      </c>
      <c r="CK293" s="695">
        <f t="shared" si="619"/>
        <v>4224</v>
      </c>
      <c r="CL293" s="695">
        <f t="shared" si="619"/>
        <v>2495.64</v>
      </c>
      <c r="CM293" s="695">
        <f t="shared" si="619"/>
        <v>5338.2</v>
      </c>
      <c r="CN293" s="695">
        <f t="shared" ref="CN293:DS293" si="620">CN90</f>
        <v>4989.91</v>
      </c>
      <c r="CO293" s="695">
        <f t="shared" si="620"/>
        <v>1989</v>
      </c>
      <c r="CP293" s="695">
        <f t="shared" si="620"/>
        <v>1191.4000000000001</v>
      </c>
      <c r="CQ293" s="695">
        <f t="shared" si="620"/>
        <v>2305.2399999999998</v>
      </c>
      <c r="CR293" s="695">
        <f t="shared" si="620"/>
        <v>12636.29</v>
      </c>
      <c r="CS293" s="695">
        <f t="shared" si="620"/>
        <v>778.72</v>
      </c>
      <c r="CT293" s="695">
        <f t="shared" si="620"/>
        <v>16096.49</v>
      </c>
      <c r="CU293" s="695">
        <f t="shared" si="620"/>
        <v>3762.4</v>
      </c>
      <c r="CV293" s="695">
        <f t="shared" si="620"/>
        <v>4315.24</v>
      </c>
      <c r="CW293" s="695">
        <f t="shared" si="620"/>
        <v>2746.26</v>
      </c>
      <c r="CX293" s="695">
        <f t="shared" si="620"/>
        <v>3495</v>
      </c>
      <c r="CY293" s="695">
        <f t="shared" si="620"/>
        <v>0</v>
      </c>
      <c r="CZ293" s="695">
        <f t="shared" si="620"/>
        <v>6007.98</v>
      </c>
      <c r="DA293" s="695">
        <f t="shared" si="620"/>
        <v>5700.54</v>
      </c>
      <c r="DB293" s="695">
        <f t="shared" si="620"/>
        <v>2000</v>
      </c>
      <c r="DC293" s="695">
        <f t="shared" si="620"/>
        <v>6050</v>
      </c>
      <c r="DD293" s="695">
        <f t="shared" si="620"/>
        <v>2420</v>
      </c>
      <c r="DE293" s="695">
        <f t="shared" si="620"/>
        <v>8103.58</v>
      </c>
      <c r="DF293" s="695">
        <f t="shared" si="620"/>
        <v>55863.38</v>
      </c>
      <c r="DG293" s="695">
        <f t="shared" si="620"/>
        <v>2970.2</v>
      </c>
      <c r="DH293" s="695">
        <f t="shared" si="620"/>
        <v>847.62</v>
      </c>
      <c r="DI293" s="695">
        <f t="shared" si="620"/>
        <v>1329.96</v>
      </c>
      <c r="DJ293" s="695">
        <f t="shared" si="620"/>
        <v>8572.02</v>
      </c>
      <c r="DK293" s="695">
        <f t="shared" si="620"/>
        <v>5918.16</v>
      </c>
      <c r="DL293" s="695">
        <f t="shared" si="620"/>
        <v>565</v>
      </c>
      <c r="DM293" s="695">
        <f t="shared" si="620"/>
        <v>3636</v>
      </c>
      <c r="DN293" s="695">
        <f t="shared" si="620"/>
        <v>0</v>
      </c>
      <c r="DO293" s="695">
        <f t="shared" si="620"/>
        <v>0</v>
      </c>
      <c r="DP293" s="695">
        <f t="shared" si="620"/>
        <v>7823.45</v>
      </c>
      <c r="DQ293" s="695">
        <f t="shared" si="620"/>
        <v>25404.18</v>
      </c>
      <c r="DR293" s="695">
        <f t="shared" si="620"/>
        <v>0</v>
      </c>
      <c r="DS293" s="695">
        <f t="shared" si="620"/>
        <v>18167.77</v>
      </c>
      <c r="DT293" s="695">
        <f t="shared" ref="DT293:EI293" si="621">DT90</f>
        <v>0</v>
      </c>
      <c r="DU293" s="695">
        <f t="shared" si="621"/>
        <v>0</v>
      </c>
      <c r="DV293" s="695">
        <f t="shared" si="621"/>
        <v>9270</v>
      </c>
      <c r="DW293" s="695">
        <f t="shared" si="621"/>
        <v>20996.66</v>
      </c>
      <c r="DX293" s="695">
        <f t="shared" si="621"/>
        <v>36846.44</v>
      </c>
      <c r="DY293" s="695">
        <f t="shared" si="621"/>
        <v>0</v>
      </c>
      <c r="DZ293" s="695">
        <f t="shared" si="621"/>
        <v>0</v>
      </c>
      <c r="EA293" s="695">
        <f t="shared" si="621"/>
        <v>10051.040000000001</v>
      </c>
      <c r="EB293" s="695">
        <f t="shared" si="621"/>
        <v>0</v>
      </c>
      <c r="EC293" s="695">
        <f t="shared" si="621"/>
        <v>0</v>
      </c>
      <c r="ED293" s="695">
        <f t="shared" si="621"/>
        <v>5030.76</v>
      </c>
      <c r="EE293" s="695">
        <f t="shared" si="621"/>
        <v>880</v>
      </c>
      <c r="EF293" s="695">
        <f t="shared" si="621"/>
        <v>5000</v>
      </c>
      <c r="EG293" s="695">
        <f t="shared" si="621"/>
        <v>3267.37</v>
      </c>
      <c r="EH293" s="695">
        <f t="shared" si="621"/>
        <v>2553.54</v>
      </c>
      <c r="EI293" s="695">
        <f t="shared" si="621"/>
        <v>2791.8</v>
      </c>
      <c r="EJ293" s="695">
        <f t="shared" si="455"/>
        <v>0</v>
      </c>
      <c r="EK293" s="695">
        <f t="shared" si="593"/>
        <v>0</v>
      </c>
      <c r="EL293" s="695">
        <f t="shared" si="593"/>
        <v>34583.54</v>
      </c>
      <c r="EM293" s="695">
        <f t="shared" si="593"/>
        <v>6179.38</v>
      </c>
      <c r="EN293" s="695">
        <f t="shared" ref="EN293" si="622">EN90</f>
        <v>0</v>
      </c>
      <c r="EO293" s="695">
        <f t="shared" si="593"/>
        <v>0</v>
      </c>
      <c r="EP293" s="695">
        <f t="shared" si="593"/>
        <v>3752.09</v>
      </c>
      <c r="EQ293" s="695">
        <f t="shared" si="593"/>
        <v>0</v>
      </c>
      <c r="ER293" s="695">
        <f t="shared" ref="ER293:EX293" si="623">ER90</f>
        <v>0</v>
      </c>
      <c r="ES293" s="695">
        <f t="shared" si="623"/>
        <v>0</v>
      </c>
      <c r="ET293" s="695">
        <f t="shared" si="623"/>
        <v>1975</v>
      </c>
      <c r="EU293" s="695">
        <f t="shared" si="623"/>
        <v>6962</v>
      </c>
      <c r="EV293" s="695">
        <f t="shared" si="623"/>
        <v>3696</v>
      </c>
      <c r="EW293" s="695">
        <f t="shared" si="623"/>
        <v>3807.31</v>
      </c>
      <c r="EX293" s="695">
        <f t="shared" si="623"/>
        <v>2695.61</v>
      </c>
      <c r="EY293" s="695">
        <f t="shared" si="474"/>
        <v>0</v>
      </c>
      <c r="EZ293" s="510"/>
    </row>
    <row r="294" spans="1:156" x14ac:dyDescent="0.25">
      <c r="A294">
        <v>87</v>
      </c>
      <c r="B294" s="74" t="str">
        <f t="shared" si="465"/>
        <v>E13</v>
      </c>
      <c r="C294" s="175" t="str">
        <f t="shared" si="466"/>
        <v>OK</v>
      </c>
      <c r="D294" s="695">
        <f t="shared" ref="D294:AI294" si="624">D91</f>
        <v>0</v>
      </c>
      <c r="E294" s="695">
        <f t="shared" si="624"/>
        <v>0</v>
      </c>
      <c r="F294" s="695">
        <f t="shared" si="624"/>
        <v>0</v>
      </c>
      <c r="G294" s="695">
        <f t="shared" si="624"/>
        <v>0</v>
      </c>
      <c r="H294" s="695">
        <f t="shared" si="624"/>
        <v>0</v>
      </c>
      <c r="I294" s="695">
        <f t="shared" si="624"/>
        <v>0</v>
      </c>
      <c r="J294" s="695">
        <f t="shared" si="624"/>
        <v>0</v>
      </c>
      <c r="K294" s="695">
        <f t="shared" si="624"/>
        <v>0</v>
      </c>
      <c r="L294" s="695">
        <f t="shared" si="624"/>
        <v>0</v>
      </c>
      <c r="M294" s="695">
        <f t="shared" si="624"/>
        <v>0</v>
      </c>
      <c r="N294" s="695">
        <f t="shared" si="624"/>
        <v>0</v>
      </c>
      <c r="O294" s="695">
        <f t="shared" si="624"/>
        <v>0</v>
      </c>
      <c r="P294" s="695">
        <f t="shared" si="624"/>
        <v>0</v>
      </c>
      <c r="Q294" s="695">
        <f t="shared" si="624"/>
        <v>0</v>
      </c>
      <c r="R294" s="695">
        <f t="shared" si="624"/>
        <v>0</v>
      </c>
      <c r="S294" s="695">
        <f t="shared" si="624"/>
        <v>0</v>
      </c>
      <c r="T294" s="695">
        <f t="shared" si="624"/>
        <v>0</v>
      </c>
      <c r="U294" s="695">
        <f t="shared" si="624"/>
        <v>0</v>
      </c>
      <c r="V294" s="695">
        <f t="shared" si="624"/>
        <v>0</v>
      </c>
      <c r="W294" s="695">
        <f t="shared" si="624"/>
        <v>0</v>
      </c>
      <c r="X294" s="695">
        <f t="shared" si="624"/>
        <v>0</v>
      </c>
      <c r="Y294" s="695">
        <f t="shared" si="624"/>
        <v>0</v>
      </c>
      <c r="Z294" s="695">
        <f t="shared" si="624"/>
        <v>0</v>
      </c>
      <c r="AA294" s="695">
        <f t="shared" si="624"/>
        <v>0</v>
      </c>
      <c r="AB294" s="695">
        <f t="shared" si="624"/>
        <v>0</v>
      </c>
      <c r="AC294" s="695">
        <f t="shared" si="624"/>
        <v>0</v>
      </c>
      <c r="AD294" s="695">
        <f t="shared" si="624"/>
        <v>0</v>
      </c>
      <c r="AE294" s="695">
        <f t="shared" si="624"/>
        <v>0</v>
      </c>
      <c r="AF294" s="695">
        <f t="shared" si="624"/>
        <v>0</v>
      </c>
      <c r="AG294" s="695">
        <f t="shared" si="624"/>
        <v>0</v>
      </c>
      <c r="AH294" s="695">
        <f t="shared" si="624"/>
        <v>0</v>
      </c>
      <c r="AI294" s="695">
        <f t="shared" si="624"/>
        <v>0</v>
      </c>
      <c r="AJ294" s="695">
        <f t="shared" ref="AJ294:BM294" si="625">AJ91</f>
        <v>0</v>
      </c>
      <c r="AK294" s="695">
        <f t="shared" si="625"/>
        <v>0</v>
      </c>
      <c r="AL294" s="695">
        <f t="shared" si="625"/>
        <v>0</v>
      </c>
      <c r="AM294" s="695">
        <f t="shared" si="625"/>
        <v>0</v>
      </c>
      <c r="AN294" s="695">
        <f t="shared" si="625"/>
        <v>0</v>
      </c>
      <c r="AO294" s="695">
        <f t="shared" si="625"/>
        <v>0</v>
      </c>
      <c r="AP294" s="695">
        <f t="shared" si="625"/>
        <v>0</v>
      </c>
      <c r="AQ294" s="695">
        <f t="shared" si="625"/>
        <v>0</v>
      </c>
      <c r="AR294" s="695">
        <f t="shared" si="625"/>
        <v>0</v>
      </c>
      <c r="AS294" s="695">
        <f t="shared" si="625"/>
        <v>0</v>
      </c>
      <c r="AT294" s="695">
        <f t="shared" si="625"/>
        <v>0</v>
      </c>
      <c r="AU294" s="695">
        <f t="shared" si="625"/>
        <v>0</v>
      </c>
      <c r="AV294" s="695">
        <f t="shared" si="625"/>
        <v>0</v>
      </c>
      <c r="AW294" s="695">
        <f t="shared" si="625"/>
        <v>0</v>
      </c>
      <c r="AX294" s="695">
        <f t="shared" si="625"/>
        <v>0</v>
      </c>
      <c r="AY294" s="695">
        <f t="shared" si="625"/>
        <v>0</v>
      </c>
      <c r="AZ294" s="695">
        <f t="shared" si="625"/>
        <v>0</v>
      </c>
      <c r="BA294" s="695">
        <f t="shared" si="625"/>
        <v>0</v>
      </c>
      <c r="BB294" s="695">
        <f t="shared" si="625"/>
        <v>0</v>
      </c>
      <c r="BC294" s="695">
        <f t="shared" si="625"/>
        <v>0</v>
      </c>
      <c r="BD294" s="695">
        <f t="shared" si="625"/>
        <v>0</v>
      </c>
      <c r="BE294" s="695">
        <f t="shared" si="625"/>
        <v>0</v>
      </c>
      <c r="BF294" s="695">
        <f t="shared" si="625"/>
        <v>0</v>
      </c>
      <c r="BG294" s="695">
        <f t="shared" si="625"/>
        <v>0</v>
      </c>
      <c r="BH294" s="695">
        <f t="shared" si="625"/>
        <v>0</v>
      </c>
      <c r="BI294" s="695">
        <f t="shared" si="625"/>
        <v>0</v>
      </c>
      <c r="BJ294" s="695">
        <f t="shared" si="625"/>
        <v>0</v>
      </c>
      <c r="BK294" s="695">
        <f t="shared" si="625"/>
        <v>0</v>
      </c>
      <c r="BL294" s="695">
        <f t="shared" si="625"/>
        <v>0</v>
      </c>
      <c r="BM294" s="695">
        <f t="shared" si="625"/>
        <v>0</v>
      </c>
      <c r="BN294" s="695">
        <f t="shared" ref="BN294:CM294" si="626">BN91</f>
        <v>0</v>
      </c>
      <c r="BO294" s="695">
        <f t="shared" si="626"/>
        <v>0</v>
      </c>
      <c r="BP294" s="695">
        <f t="shared" si="626"/>
        <v>0</v>
      </c>
      <c r="BQ294" s="695">
        <f t="shared" si="626"/>
        <v>0</v>
      </c>
      <c r="BR294" s="695">
        <f t="shared" si="626"/>
        <v>0</v>
      </c>
      <c r="BS294" s="695">
        <f t="shared" si="626"/>
        <v>0</v>
      </c>
      <c r="BT294" s="695">
        <f t="shared" si="626"/>
        <v>0</v>
      </c>
      <c r="BU294" s="695">
        <f t="shared" si="626"/>
        <v>0</v>
      </c>
      <c r="BV294" s="695">
        <f t="shared" si="626"/>
        <v>0</v>
      </c>
      <c r="BW294" s="695">
        <f t="shared" si="626"/>
        <v>0</v>
      </c>
      <c r="BX294" s="695">
        <f t="shared" si="626"/>
        <v>0</v>
      </c>
      <c r="BY294" s="695">
        <f t="shared" si="626"/>
        <v>0</v>
      </c>
      <c r="BZ294" s="695">
        <f t="shared" si="626"/>
        <v>0</v>
      </c>
      <c r="CA294" s="695">
        <f t="shared" si="626"/>
        <v>0</v>
      </c>
      <c r="CB294" s="695">
        <f t="shared" si="626"/>
        <v>0</v>
      </c>
      <c r="CC294" s="695">
        <f t="shared" si="626"/>
        <v>0</v>
      </c>
      <c r="CD294" s="695">
        <f t="shared" si="626"/>
        <v>0</v>
      </c>
      <c r="CE294" s="695">
        <f t="shared" si="626"/>
        <v>0</v>
      </c>
      <c r="CF294" s="695">
        <f t="shared" si="626"/>
        <v>0</v>
      </c>
      <c r="CG294" s="695">
        <f t="shared" si="626"/>
        <v>0</v>
      </c>
      <c r="CH294" s="695">
        <f t="shared" si="626"/>
        <v>0</v>
      </c>
      <c r="CI294" s="695">
        <f t="shared" si="626"/>
        <v>0</v>
      </c>
      <c r="CJ294" s="695">
        <f t="shared" si="626"/>
        <v>0</v>
      </c>
      <c r="CK294" s="695">
        <f t="shared" si="626"/>
        <v>0</v>
      </c>
      <c r="CL294" s="695">
        <f t="shared" si="626"/>
        <v>0</v>
      </c>
      <c r="CM294" s="695">
        <f t="shared" si="626"/>
        <v>0</v>
      </c>
      <c r="CN294" s="695">
        <f t="shared" ref="CN294:DS294" si="627">CN91</f>
        <v>0</v>
      </c>
      <c r="CO294" s="695">
        <f t="shared" si="627"/>
        <v>0</v>
      </c>
      <c r="CP294" s="695">
        <f t="shared" si="627"/>
        <v>0</v>
      </c>
      <c r="CQ294" s="695">
        <f t="shared" si="627"/>
        <v>0</v>
      </c>
      <c r="CR294" s="695">
        <f t="shared" si="627"/>
        <v>0</v>
      </c>
      <c r="CS294" s="695">
        <f t="shared" si="627"/>
        <v>0</v>
      </c>
      <c r="CT294" s="695">
        <f t="shared" si="627"/>
        <v>0</v>
      </c>
      <c r="CU294" s="695">
        <f t="shared" si="627"/>
        <v>0</v>
      </c>
      <c r="CV294" s="695">
        <f t="shared" si="627"/>
        <v>0</v>
      </c>
      <c r="CW294" s="695">
        <f t="shared" si="627"/>
        <v>0</v>
      </c>
      <c r="CX294" s="695">
        <f t="shared" si="627"/>
        <v>0</v>
      </c>
      <c r="CY294" s="695">
        <f t="shared" si="627"/>
        <v>0</v>
      </c>
      <c r="CZ294" s="695">
        <f t="shared" si="627"/>
        <v>0</v>
      </c>
      <c r="DA294" s="695">
        <f t="shared" si="627"/>
        <v>0</v>
      </c>
      <c r="DB294" s="695">
        <f t="shared" si="627"/>
        <v>0</v>
      </c>
      <c r="DC294" s="695">
        <f t="shared" si="627"/>
        <v>0</v>
      </c>
      <c r="DD294" s="695">
        <f t="shared" si="627"/>
        <v>0</v>
      </c>
      <c r="DE294" s="695">
        <f t="shared" si="627"/>
        <v>0</v>
      </c>
      <c r="DF294" s="695">
        <f t="shared" si="627"/>
        <v>0</v>
      </c>
      <c r="DG294" s="695">
        <f t="shared" si="627"/>
        <v>0</v>
      </c>
      <c r="DH294" s="695">
        <f t="shared" si="627"/>
        <v>0</v>
      </c>
      <c r="DI294" s="695">
        <f t="shared" si="627"/>
        <v>0</v>
      </c>
      <c r="DJ294" s="695">
        <f t="shared" si="627"/>
        <v>0</v>
      </c>
      <c r="DK294" s="695">
        <f t="shared" si="627"/>
        <v>0</v>
      </c>
      <c r="DL294" s="695">
        <f t="shared" si="627"/>
        <v>0</v>
      </c>
      <c r="DM294" s="695">
        <f t="shared" si="627"/>
        <v>0</v>
      </c>
      <c r="DN294" s="695">
        <f t="shared" si="627"/>
        <v>0</v>
      </c>
      <c r="DO294" s="695">
        <f t="shared" si="627"/>
        <v>0</v>
      </c>
      <c r="DP294" s="695">
        <f t="shared" si="627"/>
        <v>0</v>
      </c>
      <c r="DQ294" s="695">
        <f t="shared" si="627"/>
        <v>0</v>
      </c>
      <c r="DR294" s="695">
        <f t="shared" si="627"/>
        <v>0</v>
      </c>
      <c r="DS294" s="695">
        <f t="shared" si="627"/>
        <v>0</v>
      </c>
      <c r="DT294" s="695">
        <f t="shared" ref="DT294:EI294" si="628">DT91</f>
        <v>0</v>
      </c>
      <c r="DU294" s="695">
        <f t="shared" si="628"/>
        <v>0</v>
      </c>
      <c r="DV294" s="695">
        <f t="shared" si="628"/>
        <v>0</v>
      </c>
      <c r="DW294" s="695">
        <f t="shared" si="628"/>
        <v>0</v>
      </c>
      <c r="DX294" s="695">
        <f t="shared" si="628"/>
        <v>0</v>
      </c>
      <c r="DY294" s="695">
        <f t="shared" si="628"/>
        <v>0</v>
      </c>
      <c r="DZ294" s="695">
        <f t="shared" si="628"/>
        <v>0</v>
      </c>
      <c r="EA294" s="695">
        <f t="shared" si="628"/>
        <v>0</v>
      </c>
      <c r="EB294" s="695">
        <f t="shared" si="628"/>
        <v>0</v>
      </c>
      <c r="EC294" s="695">
        <f t="shared" si="628"/>
        <v>0</v>
      </c>
      <c r="ED294" s="695">
        <f t="shared" si="628"/>
        <v>4739.67</v>
      </c>
      <c r="EE294" s="695">
        <f t="shared" si="628"/>
        <v>0</v>
      </c>
      <c r="EF294" s="695">
        <f t="shared" si="628"/>
        <v>0</v>
      </c>
      <c r="EG294" s="695">
        <f t="shared" si="628"/>
        <v>0</v>
      </c>
      <c r="EH294" s="695">
        <f t="shared" si="628"/>
        <v>0</v>
      </c>
      <c r="EI294" s="695">
        <f t="shared" si="628"/>
        <v>0</v>
      </c>
      <c r="EJ294" s="695">
        <f t="shared" si="455"/>
        <v>0</v>
      </c>
      <c r="EK294" s="695">
        <f t="shared" si="593"/>
        <v>0</v>
      </c>
      <c r="EL294" s="695">
        <f t="shared" si="593"/>
        <v>0</v>
      </c>
      <c r="EM294" s="695">
        <f t="shared" si="593"/>
        <v>0</v>
      </c>
      <c r="EN294" s="695">
        <f t="shared" ref="EN294" si="629">EN91</f>
        <v>0</v>
      </c>
      <c r="EO294" s="695">
        <f t="shared" si="593"/>
        <v>0</v>
      </c>
      <c r="EP294" s="695">
        <f t="shared" si="593"/>
        <v>0</v>
      </c>
      <c r="EQ294" s="695">
        <f t="shared" si="593"/>
        <v>0</v>
      </c>
      <c r="ER294" s="695">
        <f t="shared" ref="ER294:EX294" si="630">ER91</f>
        <v>0</v>
      </c>
      <c r="ES294" s="695">
        <f t="shared" si="630"/>
        <v>0</v>
      </c>
      <c r="ET294" s="695">
        <f t="shared" si="630"/>
        <v>0</v>
      </c>
      <c r="EU294" s="695">
        <f t="shared" si="630"/>
        <v>117.35</v>
      </c>
      <c r="EV294" s="695">
        <f t="shared" si="630"/>
        <v>0</v>
      </c>
      <c r="EW294" s="695">
        <f t="shared" si="630"/>
        <v>10450.43</v>
      </c>
      <c r="EX294" s="695">
        <f t="shared" si="630"/>
        <v>0</v>
      </c>
      <c r="EY294" s="695">
        <f t="shared" si="474"/>
        <v>0</v>
      </c>
      <c r="EZ294" s="510"/>
    </row>
    <row r="295" spans="1:156" x14ac:dyDescent="0.25">
      <c r="A295">
        <v>88</v>
      </c>
      <c r="B295" s="74" t="str">
        <f t="shared" si="465"/>
        <v>E30</v>
      </c>
      <c r="C295" s="175" t="str">
        <f t="shared" si="466"/>
        <v>OK</v>
      </c>
      <c r="D295" s="695">
        <f t="shared" ref="D295:AI295" si="631">D92</f>
        <v>0</v>
      </c>
      <c r="E295" s="695">
        <f t="shared" si="631"/>
        <v>0</v>
      </c>
      <c r="F295" s="695">
        <f t="shared" si="631"/>
        <v>0</v>
      </c>
      <c r="G295" s="695">
        <f t="shared" si="631"/>
        <v>0</v>
      </c>
      <c r="H295" s="695">
        <f t="shared" si="631"/>
        <v>0</v>
      </c>
      <c r="I295" s="695">
        <f t="shared" si="631"/>
        <v>0</v>
      </c>
      <c r="J295" s="695">
        <f t="shared" si="631"/>
        <v>0</v>
      </c>
      <c r="K295" s="695">
        <f t="shared" si="631"/>
        <v>0</v>
      </c>
      <c r="L295" s="695">
        <f t="shared" si="631"/>
        <v>0</v>
      </c>
      <c r="M295" s="695">
        <f t="shared" si="631"/>
        <v>0</v>
      </c>
      <c r="N295" s="695">
        <f t="shared" si="631"/>
        <v>0</v>
      </c>
      <c r="O295" s="695">
        <f t="shared" si="631"/>
        <v>0</v>
      </c>
      <c r="P295" s="695">
        <f t="shared" si="631"/>
        <v>0</v>
      </c>
      <c r="Q295" s="695">
        <f t="shared" si="631"/>
        <v>0</v>
      </c>
      <c r="R295" s="695">
        <f t="shared" si="631"/>
        <v>0</v>
      </c>
      <c r="S295" s="695">
        <f t="shared" si="631"/>
        <v>0</v>
      </c>
      <c r="T295" s="695">
        <f t="shared" si="631"/>
        <v>0</v>
      </c>
      <c r="U295" s="695">
        <f t="shared" si="631"/>
        <v>0</v>
      </c>
      <c r="V295" s="695">
        <f t="shared" si="631"/>
        <v>0</v>
      </c>
      <c r="W295" s="695">
        <f t="shared" si="631"/>
        <v>0</v>
      </c>
      <c r="X295" s="695">
        <f t="shared" si="631"/>
        <v>0</v>
      </c>
      <c r="Y295" s="695">
        <f t="shared" si="631"/>
        <v>0</v>
      </c>
      <c r="Z295" s="695">
        <f t="shared" si="631"/>
        <v>0</v>
      </c>
      <c r="AA295" s="695">
        <f t="shared" si="631"/>
        <v>0</v>
      </c>
      <c r="AB295" s="695">
        <f t="shared" si="631"/>
        <v>0</v>
      </c>
      <c r="AC295" s="695">
        <f t="shared" si="631"/>
        <v>0</v>
      </c>
      <c r="AD295" s="695">
        <f t="shared" si="631"/>
        <v>0</v>
      </c>
      <c r="AE295" s="695">
        <f t="shared" si="631"/>
        <v>0</v>
      </c>
      <c r="AF295" s="695">
        <f t="shared" si="631"/>
        <v>0</v>
      </c>
      <c r="AG295" s="695">
        <f t="shared" si="631"/>
        <v>21534.52</v>
      </c>
      <c r="AH295" s="695">
        <f t="shared" si="631"/>
        <v>0</v>
      </c>
      <c r="AI295" s="695">
        <f t="shared" si="631"/>
        <v>0</v>
      </c>
      <c r="AJ295" s="695">
        <f t="shared" ref="AJ295:BM295" si="632">AJ92</f>
        <v>0</v>
      </c>
      <c r="AK295" s="695">
        <f t="shared" si="632"/>
        <v>0</v>
      </c>
      <c r="AL295" s="695">
        <f t="shared" si="632"/>
        <v>0</v>
      </c>
      <c r="AM295" s="695">
        <f t="shared" si="632"/>
        <v>0</v>
      </c>
      <c r="AN295" s="695">
        <f t="shared" si="632"/>
        <v>0</v>
      </c>
      <c r="AO295" s="695">
        <f t="shared" si="632"/>
        <v>0</v>
      </c>
      <c r="AP295" s="695">
        <f t="shared" si="632"/>
        <v>0</v>
      </c>
      <c r="AQ295" s="695">
        <f t="shared" si="632"/>
        <v>0</v>
      </c>
      <c r="AR295" s="695">
        <f t="shared" si="632"/>
        <v>0</v>
      </c>
      <c r="AS295" s="695">
        <f t="shared" si="632"/>
        <v>0</v>
      </c>
      <c r="AT295" s="695">
        <f t="shared" si="632"/>
        <v>0</v>
      </c>
      <c r="AU295" s="695">
        <f t="shared" si="632"/>
        <v>0</v>
      </c>
      <c r="AV295" s="695">
        <f t="shared" si="632"/>
        <v>0</v>
      </c>
      <c r="AW295" s="695">
        <f t="shared" si="632"/>
        <v>0</v>
      </c>
      <c r="AX295" s="695">
        <f t="shared" si="632"/>
        <v>0</v>
      </c>
      <c r="AY295" s="695">
        <f t="shared" si="632"/>
        <v>0</v>
      </c>
      <c r="AZ295" s="695">
        <f t="shared" si="632"/>
        <v>0</v>
      </c>
      <c r="BA295" s="695">
        <f t="shared" si="632"/>
        <v>0</v>
      </c>
      <c r="BB295" s="695">
        <f t="shared" si="632"/>
        <v>0</v>
      </c>
      <c r="BC295" s="695">
        <f t="shared" si="632"/>
        <v>0</v>
      </c>
      <c r="BD295" s="695">
        <f t="shared" si="632"/>
        <v>0</v>
      </c>
      <c r="BE295" s="695">
        <f t="shared" si="632"/>
        <v>0</v>
      </c>
      <c r="BF295" s="695">
        <f t="shared" si="632"/>
        <v>0</v>
      </c>
      <c r="BG295" s="695">
        <f t="shared" si="632"/>
        <v>0</v>
      </c>
      <c r="BH295" s="695">
        <f t="shared" si="632"/>
        <v>0</v>
      </c>
      <c r="BI295" s="695">
        <f t="shared" si="632"/>
        <v>0</v>
      </c>
      <c r="BJ295" s="695">
        <f t="shared" si="632"/>
        <v>0</v>
      </c>
      <c r="BK295" s="695">
        <f t="shared" si="632"/>
        <v>0</v>
      </c>
      <c r="BL295" s="695">
        <f t="shared" si="632"/>
        <v>0</v>
      </c>
      <c r="BM295" s="695">
        <f t="shared" si="632"/>
        <v>0</v>
      </c>
      <c r="BN295" s="695">
        <f t="shared" ref="BN295:CM295" si="633">BN92</f>
        <v>0</v>
      </c>
      <c r="BO295" s="695">
        <f t="shared" si="633"/>
        <v>0</v>
      </c>
      <c r="BP295" s="695">
        <f t="shared" si="633"/>
        <v>0</v>
      </c>
      <c r="BQ295" s="695">
        <f t="shared" si="633"/>
        <v>0</v>
      </c>
      <c r="BR295" s="695">
        <f t="shared" si="633"/>
        <v>0</v>
      </c>
      <c r="BS295" s="695">
        <f t="shared" si="633"/>
        <v>0</v>
      </c>
      <c r="BT295" s="695">
        <f t="shared" si="633"/>
        <v>0</v>
      </c>
      <c r="BU295" s="695">
        <f t="shared" si="633"/>
        <v>0</v>
      </c>
      <c r="BV295" s="695">
        <f t="shared" si="633"/>
        <v>0</v>
      </c>
      <c r="BW295" s="695">
        <f t="shared" si="633"/>
        <v>0</v>
      </c>
      <c r="BX295" s="695">
        <f t="shared" si="633"/>
        <v>0</v>
      </c>
      <c r="BY295" s="695">
        <f t="shared" si="633"/>
        <v>0</v>
      </c>
      <c r="BZ295" s="695">
        <f t="shared" si="633"/>
        <v>0</v>
      </c>
      <c r="CA295" s="695">
        <f t="shared" si="633"/>
        <v>0</v>
      </c>
      <c r="CB295" s="695">
        <f t="shared" si="633"/>
        <v>0</v>
      </c>
      <c r="CC295" s="695">
        <f t="shared" si="633"/>
        <v>0</v>
      </c>
      <c r="CD295" s="695">
        <f t="shared" si="633"/>
        <v>0</v>
      </c>
      <c r="CE295" s="695">
        <f t="shared" si="633"/>
        <v>0</v>
      </c>
      <c r="CF295" s="695">
        <f t="shared" si="633"/>
        <v>0</v>
      </c>
      <c r="CG295" s="695">
        <f t="shared" si="633"/>
        <v>0</v>
      </c>
      <c r="CH295" s="695">
        <f t="shared" si="633"/>
        <v>0</v>
      </c>
      <c r="CI295" s="695">
        <f t="shared" si="633"/>
        <v>0</v>
      </c>
      <c r="CJ295" s="695">
        <f t="shared" si="633"/>
        <v>0</v>
      </c>
      <c r="CK295" s="695">
        <f t="shared" si="633"/>
        <v>0</v>
      </c>
      <c r="CL295" s="695">
        <f t="shared" si="633"/>
        <v>0</v>
      </c>
      <c r="CM295" s="695">
        <f t="shared" si="633"/>
        <v>0</v>
      </c>
      <c r="CN295" s="695">
        <f t="shared" ref="CN295:DS295" si="634">CN92</f>
        <v>0</v>
      </c>
      <c r="CO295" s="695">
        <f t="shared" si="634"/>
        <v>0</v>
      </c>
      <c r="CP295" s="695">
        <f t="shared" si="634"/>
        <v>0</v>
      </c>
      <c r="CQ295" s="695">
        <f t="shared" si="634"/>
        <v>0</v>
      </c>
      <c r="CR295" s="695">
        <f t="shared" si="634"/>
        <v>0</v>
      </c>
      <c r="CS295" s="695">
        <f t="shared" si="634"/>
        <v>0</v>
      </c>
      <c r="CT295" s="695">
        <f t="shared" si="634"/>
        <v>0</v>
      </c>
      <c r="CU295" s="695">
        <f t="shared" si="634"/>
        <v>0</v>
      </c>
      <c r="CV295" s="695">
        <f t="shared" si="634"/>
        <v>0</v>
      </c>
      <c r="CW295" s="695">
        <f t="shared" si="634"/>
        <v>0</v>
      </c>
      <c r="CX295" s="695">
        <f t="shared" si="634"/>
        <v>0</v>
      </c>
      <c r="CY295" s="695">
        <f t="shared" si="634"/>
        <v>0</v>
      </c>
      <c r="CZ295" s="695">
        <f t="shared" si="634"/>
        <v>0</v>
      </c>
      <c r="DA295" s="695">
        <f t="shared" si="634"/>
        <v>0</v>
      </c>
      <c r="DB295" s="695">
        <f t="shared" si="634"/>
        <v>0</v>
      </c>
      <c r="DC295" s="695">
        <f t="shared" si="634"/>
        <v>0</v>
      </c>
      <c r="DD295" s="695">
        <f t="shared" si="634"/>
        <v>0</v>
      </c>
      <c r="DE295" s="695">
        <f t="shared" si="634"/>
        <v>0</v>
      </c>
      <c r="DF295" s="695">
        <f t="shared" si="634"/>
        <v>0</v>
      </c>
      <c r="DG295" s="695">
        <f t="shared" si="634"/>
        <v>0</v>
      </c>
      <c r="DH295" s="695">
        <f t="shared" si="634"/>
        <v>0</v>
      </c>
      <c r="DI295" s="695">
        <f t="shared" si="634"/>
        <v>0</v>
      </c>
      <c r="DJ295" s="695">
        <f t="shared" si="634"/>
        <v>0</v>
      </c>
      <c r="DK295" s="695">
        <f t="shared" si="634"/>
        <v>0</v>
      </c>
      <c r="DL295" s="695">
        <f t="shared" si="634"/>
        <v>0</v>
      </c>
      <c r="DM295" s="695">
        <f t="shared" si="634"/>
        <v>0</v>
      </c>
      <c r="DN295" s="695">
        <f t="shared" si="634"/>
        <v>0</v>
      </c>
      <c r="DO295" s="695">
        <f t="shared" si="634"/>
        <v>0</v>
      </c>
      <c r="DP295" s="695">
        <f t="shared" si="634"/>
        <v>0</v>
      </c>
      <c r="DQ295" s="695">
        <f t="shared" si="634"/>
        <v>0</v>
      </c>
      <c r="DR295" s="695">
        <f t="shared" si="634"/>
        <v>0</v>
      </c>
      <c r="DS295" s="695">
        <f t="shared" si="634"/>
        <v>0</v>
      </c>
      <c r="DT295" s="695">
        <f t="shared" ref="DT295:EI295" si="635">DT92</f>
        <v>0</v>
      </c>
      <c r="DU295" s="695">
        <f t="shared" si="635"/>
        <v>0</v>
      </c>
      <c r="DV295" s="695">
        <f t="shared" si="635"/>
        <v>0</v>
      </c>
      <c r="DW295" s="695">
        <f t="shared" si="635"/>
        <v>0</v>
      </c>
      <c r="DX295" s="695">
        <f t="shared" si="635"/>
        <v>500000</v>
      </c>
      <c r="DY295" s="695">
        <f t="shared" si="635"/>
        <v>0</v>
      </c>
      <c r="DZ295" s="695">
        <f t="shared" si="635"/>
        <v>0</v>
      </c>
      <c r="EA295" s="695">
        <f t="shared" si="635"/>
        <v>25000</v>
      </c>
      <c r="EB295" s="695">
        <f t="shared" si="635"/>
        <v>0</v>
      </c>
      <c r="EC295" s="695">
        <f t="shared" si="635"/>
        <v>0</v>
      </c>
      <c r="ED295" s="695">
        <f t="shared" si="635"/>
        <v>0</v>
      </c>
      <c r="EE295" s="695">
        <f t="shared" si="635"/>
        <v>0</v>
      </c>
      <c r="EF295" s="695">
        <f t="shared" si="635"/>
        <v>0</v>
      </c>
      <c r="EG295" s="695">
        <f t="shared" si="635"/>
        <v>0</v>
      </c>
      <c r="EH295" s="695">
        <f t="shared" si="635"/>
        <v>0</v>
      </c>
      <c r="EI295" s="695">
        <f t="shared" si="635"/>
        <v>0</v>
      </c>
      <c r="EJ295" s="695">
        <f t="shared" si="455"/>
        <v>0</v>
      </c>
      <c r="EK295" s="695">
        <f t="shared" si="593"/>
        <v>0</v>
      </c>
      <c r="EL295" s="695">
        <f t="shared" si="593"/>
        <v>0</v>
      </c>
      <c r="EM295" s="695">
        <f t="shared" si="593"/>
        <v>0</v>
      </c>
      <c r="EN295" s="695">
        <f t="shared" ref="EN295" si="636">EN92</f>
        <v>0</v>
      </c>
      <c r="EO295" s="695">
        <f t="shared" si="593"/>
        <v>0</v>
      </c>
      <c r="EP295" s="695">
        <f t="shared" si="593"/>
        <v>0</v>
      </c>
      <c r="EQ295" s="695">
        <f t="shared" si="593"/>
        <v>0</v>
      </c>
      <c r="ER295" s="695">
        <f t="shared" ref="ER295:EX295" si="637">ER92</f>
        <v>0</v>
      </c>
      <c r="ES295" s="695">
        <f t="shared" si="637"/>
        <v>0</v>
      </c>
      <c r="ET295" s="695">
        <f t="shared" si="637"/>
        <v>0</v>
      </c>
      <c r="EU295" s="695">
        <f t="shared" si="637"/>
        <v>0</v>
      </c>
      <c r="EV295" s="695">
        <f t="shared" si="637"/>
        <v>0</v>
      </c>
      <c r="EW295" s="695">
        <f t="shared" si="637"/>
        <v>0</v>
      </c>
      <c r="EX295" s="695">
        <f t="shared" si="637"/>
        <v>0</v>
      </c>
      <c r="EY295" s="695">
        <f t="shared" si="474"/>
        <v>0</v>
      </c>
      <c r="EZ295" s="510"/>
    </row>
    <row r="296" spans="1:156" x14ac:dyDescent="0.25">
      <c r="A296">
        <v>89</v>
      </c>
      <c r="B296" s="74" t="str">
        <f t="shared" si="465"/>
        <v>E14</v>
      </c>
      <c r="C296" s="175" t="str">
        <f t="shared" si="466"/>
        <v>OK</v>
      </c>
      <c r="D296" s="695">
        <f t="shared" ref="D296:AI296" si="638">D93</f>
        <v>72.98</v>
      </c>
      <c r="E296" s="695">
        <f t="shared" si="638"/>
        <v>0</v>
      </c>
      <c r="F296" s="695">
        <f t="shared" si="638"/>
        <v>0</v>
      </c>
      <c r="G296" s="695">
        <f t="shared" si="638"/>
        <v>0</v>
      </c>
      <c r="H296" s="695">
        <f t="shared" si="638"/>
        <v>0</v>
      </c>
      <c r="I296" s="695">
        <f t="shared" si="638"/>
        <v>0</v>
      </c>
      <c r="J296" s="695">
        <f t="shared" si="638"/>
        <v>0</v>
      </c>
      <c r="K296" s="695">
        <f t="shared" si="638"/>
        <v>0</v>
      </c>
      <c r="L296" s="695">
        <f t="shared" si="638"/>
        <v>0</v>
      </c>
      <c r="M296" s="695">
        <f t="shared" si="638"/>
        <v>0</v>
      </c>
      <c r="N296" s="695">
        <f t="shared" si="638"/>
        <v>0</v>
      </c>
      <c r="O296" s="695">
        <f t="shared" si="638"/>
        <v>0</v>
      </c>
      <c r="P296" s="695">
        <f t="shared" si="638"/>
        <v>0</v>
      </c>
      <c r="Q296" s="695">
        <f t="shared" si="638"/>
        <v>0</v>
      </c>
      <c r="R296" s="695">
        <f t="shared" si="638"/>
        <v>0</v>
      </c>
      <c r="S296" s="695">
        <f t="shared" si="638"/>
        <v>0</v>
      </c>
      <c r="T296" s="695">
        <f t="shared" si="638"/>
        <v>0</v>
      </c>
      <c r="U296" s="695">
        <f t="shared" si="638"/>
        <v>2897.37</v>
      </c>
      <c r="V296" s="695">
        <f t="shared" si="638"/>
        <v>0</v>
      </c>
      <c r="W296" s="695">
        <f t="shared" si="638"/>
        <v>1367.16</v>
      </c>
      <c r="X296" s="695">
        <f t="shared" si="638"/>
        <v>0</v>
      </c>
      <c r="Y296" s="695">
        <f t="shared" si="638"/>
        <v>0</v>
      </c>
      <c r="Z296" s="695">
        <f t="shared" si="638"/>
        <v>0</v>
      </c>
      <c r="AA296" s="695">
        <f t="shared" si="638"/>
        <v>0</v>
      </c>
      <c r="AB296" s="695">
        <f t="shared" si="638"/>
        <v>0</v>
      </c>
      <c r="AC296" s="695">
        <f t="shared" si="638"/>
        <v>0</v>
      </c>
      <c r="AD296" s="695">
        <f t="shared" si="638"/>
        <v>0</v>
      </c>
      <c r="AE296" s="695">
        <f t="shared" si="638"/>
        <v>0</v>
      </c>
      <c r="AF296" s="695">
        <f t="shared" si="638"/>
        <v>0</v>
      </c>
      <c r="AG296" s="695">
        <f t="shared" si="638"/>
        <v>0</v>
      </c>
      <c r="AH296" s="695">
        <f t="shared" si="638"/>
        <v>0</v>
      </c>
      <c r="AI296" s="695">
        <f t="shared" si="638"/>
        <v>0</v>
      </c>
      <c r="AJ296" s="695">
        <f t="shared" ref="AJ296:BM296" si="639">AJ93</f>
        <v>0</v>
      </c>
      <c r="AK296" s="695">
        <f t="shared" si="639"/>
        <v>0</v>
      </c>
      <c r="AL296" s="695">
        <f t="shared" si="639"/>
        <v>0</v>
      </c>
      <c r="AM296" s="695">
        <f t="shared" si="639"/>
        <v>0</v>
      </c>
      <c r="AN296" s="695">
        <f t="shared" si="639"/>
        <v>0</v>
      </c>
      <c r="AO296" s="695">
        <f t="shared" si="639"/>
        <v>0</v>
      </c>
      <c r="AP296" s="695">
        <f t="shared" si="639"/>
        <v>0</v>
      </c>
      <c r="AQ296" s="695">
        <f t="shared" si="639"/>
        <v>176.78</v>
      </c>
      <c r="AR296" s="695">
        <f t="shared" si="639"/>
        <v>0</v>
      </c>
      <c r="AS296" s="695">
        <f t="shared" si="639"/>
        <v>0</v>
      </c>
      <c r="AT296" s="695">
        <f t="shared" si="639"/>
        <v>0</v>
      </c>
      <c r="AU296" s="695">
        <f t="shared" si="639"/>
        <v>803.89</v>
      </c>
      <c r="AV296" s="695">
        <f t="shared" si="639"/>
        <v>0</v>
      </c>
      <c r="AW296" s="695">
        <f t="shared" si="639"/>
        <v>0</v>
      </c>
      <c r="AX296" s="695">
        <f t="shared" si="639"/>
        <v>0</v>
      </c>
      <c r="AY296" s="695">
        <f t="shared" si="639"/>
        <v>0</v>
      </c>
      <c r="AZ296" s="695">
        <f t="shared" si="639"/>
        <v>0</v>
      </c>
      <c r="BA296" s="695">
        <f t="shared" si="639"/>
        <v>0</v>
      </c>
      <c r="BB296" s="695">
        <f t="shared" si="639"/>
        <v>0</v>
      </c>
      <c r="BC296" s="695">
        <f t="shared" si="639"/>
        <v>0</v>
      </c>
      <c r="BD296" s="695">
        <f t="shared" si="639"/>
        <v>0</v>
      </c>
      <c r="BE296" s="695">
        <f t="shared" si="639"/>
        <v>0</v>
      </c>
      <c r="BF296" s="695">
        <f t="shared" si="639"/>
        <v>0</v>
      </c>
      <c r="BG296" s="695">
        <f t="shared" si="639"/>
        <v>0</v>
      </c>
      <c r="BH296" s="695">
        <f t="shared" si="639"/>
        <v>0</v>
      </c>
      <c r="BI296" s="695">
        <f t="shared" si="639"/>
        <v>0</v>
      </c>
      <c r="BJ296" s="695">
        <f t="shared" si="639"/>
        <v>0</v>
      </c>
      <c r="BK296" s="695">
        <f t="shared" si="639"/>
        <v>0</v>
      </c>
      <c r="BL296" s="695">
        <f t="shared" si="639"/>
        <v>0</v>
      </c>
      <c r="BM296" s="695">
        <f t="shared" si="639"/>
        <v>0</v>
      </c>
      <c r="BN296" s="695">
        <f t="shared" ref="BN296:CM296" si="640">BN93</f>
        <v>0</v>
      </c>
      <c r="BO296" s="695">
        <f t="shared" si="640"/>
        <v>0</v>
      </c>
      <c r="BP296" s="695">
        <f t="shared" si="640"/>
        <v>0</v>
      </c>
      <c r="BQ296" s="695">
        <f t="shared" si="640"/>
        <v>0</v>
      </c>
      <c r="BR296" s="695">
        <f t="shared" si="640"/>
        <v>0</v>
      </c>
      <c r="BS296" s="695">
        <f t="shared" si="640"/>
        <v>0</v>
      </c>
      <c r="BT296" s="695">
        <f t="shared" si="640"/>
        <v>0</v>
      </c>
      <c r="BU296" s="695">
        <f t="shared" si="640"/>
        <v>0</v>
      </c>
      <c r="BV296" s="695">
        <f t="shared" si="640"/>
        <v>0</v>
      </c>
      <c r="BW296" s="695">
        <f t="shared" si="640"/>
        <v>0</v>
      </c>
      <c r="BX296" s="695">
        <f t="shared" si="640"/>
        <v>0</v>
      </c>
      <c r="BY296" s="695">
        <f t="shared" si="640"/>
        <v>0</v>
      </c>
      <c r="BZ296" s="695">
        <f t="shared" si="640"/>
        <v>1558.75</v>
      </c>
      <c r="CA296" s="695">
        <f t="shared" si="640"/>
        <v>0</v>
      </c>
      <c r="CB296" s="695">
        <f t="shared" si="640"/>
        <v>0</v>
      </c>
      <c r="CC296" s="695">
        <f t="shared" si="640"/>
        <v>0</v>
      </c>
      <c r="CD296" s="695">
        <f t="shared" si="640"/>
        <v>0</v>
      </c>
      <c r="CE296" s="695">
        <f t="shared" si="640"/>
        <v>0</v>
      </c>
      <c r="CF296" s="695">
        <f t="shared" si="640"/>
        <v>0</v>
      </c>
      <c r="CG296" s="695">
        <f t="shared" si="640"/>
        <v>0</v>
      </c>
      <c r="CH296" s="695">
        <f t="shared" si="640"/>
        <v>0</v>
      </c>
      <c r="CI296" s="695">
        <f t="shared" si="640"/>
        <v>0</v>
      </c>
      <c r="CJ296" s="695">
        <f t="shared" si="640"/>
        <v>0</v>
      </c>
      <c r="CK296" s="695">
        <f t="shared" si="640"/>
        <v>0</v>
      </c>
      <c r="CL296" s="695">
        <f t="shared" si="640"/>
        <v>0</v>
      </c>
      <c r="CM296" s="695">
        <f t="shared" si="640"/>
        <v>0</v>
      </c>
      <c r="CN296" s="695">
        <f t="shared" ref="CN296:DS296" si="641">CN93</f>
        <v>0</v>
      </c>
      <c r="CO296" s="695">
        <f t="shared" si="641"/>
        <v>0</v>
      </c>
      <c r="CP296" s="695">
        <f t="shared" si="641"/>
        <v>1809.13</v>
      </c>
      <c r="CQ296" s="695">
        <f t="shared" si="641"/>
        <v>0</v>
      </c>
      <c r="CR296" s="695">
        <f t="shared" si="641"/>
        <v>0</v>
      </c>
      <c r="CS296" s="695">
        <f t="shared" si="641"/>
        <v>0</v>
      </c>
      <c r="CT296" s="695">
        <f t="shared" si="641"/>
        <v>0</v>
      </c>
      <c r="CU296" s="695">
        <f t="shared" si="641"/>
        <v>0</v>
      </c>
      <c r="CV296" s="695">
        <f t="shared" si="641"/>
        <v>0</v>
      </c>
      <c r="CW296" s="695">
        <f t="shared" si="641"/>
        <v>0</v>
      </c>
      <c r="CX296" s="695">
        <f t="shared" si="641"/>
        <v>0</v>
      </c>
      <c r="CY296" s="695">
        <f t="shared" si="641"/>
        <v>0</v>
      </c>
      <c r="CZ296" s="695">
        <f t="shared" si="641"/>
        <v>0</v>
      </c>
      <c r="DA296" s="695">
        <f t="shared" si="641"/>
        <v>0</v>
      </c>
      <c r="DB296" s="695">
        <f t="shared" si="641"/>
        <v>0</v>
      </c>
      <c r="DC296" s="695">
        <f t="shared" si="641"/>
        <v>9808.1299999999992</v>
      </c>
      <c r="DD296" s="695">
        <f t="shared" si="641"/>
        <v>0</v>
      </c>
      <c r="DE296" s="695">
        <f t="shared" si="641"/>
        <v>23905.9</v>
      </c>
      <c r="DF296" s="695">
        <f t="shared" si="641"/>
        <v>0</v>
      </c>
      <c r="DG296" s="695">
        <f t="shared" si="641"/>
        <v>0</v>
      </c>
      <c r="DH296" s="695">
        <f t="shared" si="641"/>
        <v>0</v>
      </c>
      <c r="DI296" s="695">
        <f t="shared" si="641"/>
        <v>54.6</v>
      </c>
      <c r="DJ296" s="695">
        <f t="shared" si="641"/>
        <v>0</v>
      </c>
      <c r="DK296" s="695">
        <f t="shared" si="641"/>
        <v>0</v>
      </c>
      <c r="DL296" s="695">
        <f t="shared" si="641"/>
        <v>0</v>
      </c>
      <c r="DM296" s="695">
        <f t="shared" si="641"/>
        <v>0</v>
      </c>
      <c r="DN296" s="695">
        <f t="shared" si="641"/>
        <v>0</v>
      </c>
      <c r="DO296" s="695">
        <f t="shared" si="641"/>
        <v>0</v>
      </c>
      <c r="DP296" s="695">
        <f t="shared" si="641"/>
        <v>0</v>
      </c>
      <c r="DQ296" s="695">
        <f t="shared" si="641"/>
        <v>66.5</v>
      </c>
      <c r="DR296" s="695">
        <f t="shared" si="641"/>
        <v>0</v>
      </c>
      <c r="DS296" s="695">
        <f t="shared" si="641"/>
        <v>0</v>
      </c>
      <c r="DT296" s="695">
        <f t="shared" ref="DT296:EI296" si="642">DT93</f>
        <v>0</v>
      </c>
      <c r="DU296" s="695">
        <f t="shared" si="642"/>
        <v>0</v>
      </c>
      <c r="DV296" s="695">
        <f t="shared" si="642"/>
        <v>0</v>
      </c>
      <c r="DW296" s="695">
        <f t="shared" si="642"/>
        <v>0</v>
      </c>
      <c r="DX296" s="695">
        <f t="shared" si="642"/>
        <v>0</v>
      </c>
      <c r="DY296" s="695">
        <f t="shared" si="642"/>
        <v>0</v>
      </c>
      <c r="DZ296" s="695">
        <f t="shared" si="642"/>
        <v>0</v>
      </c>
      <c r="EA296" s="695">
        <f t="shared" si="642"/>
        <v>0</v>
      </c>
      <c r="EB296" s="695">
        <f t="shared" si="642"/>
        <v>0</v>
      </c>
      <c r="EC296" s="695">
        <f t="shared" si="642"/>
        <v>0</v>
      </c>
      <c r="ED296" s="695">
        <f t="shared" si="642"/>
        <v>0</v>
      </c>
      <c r="EE296" s="695">
        <f t="shared" si="642"/>
        <v>7538.15</v>
      </c>
      <c r="EF296" s="695">
        <f t="shared" si="642"/>
        <v>0</v>
      </c>
      <c r="EG296" s="695">
        <f t="shared" si="642"/>
        <v>0</v>
      </c>
      <c r="EH296" s="695">
        <f t="shared" si="642"/>
        <v>0</v>
      </c>
      <c r="EI296" s="695">
        <f t="shared" si="642"/>
        <v>0</v>
      </c>
      <c r="EJ296" s="695">
        <f t="shared" si="455"/>
        <v>0</v>
      </c>
      <c r="EK296" s="695">
        <f t="shared" si="593"/>
        <v>0</v>
      </c>
      <c r="EL296" s="695">
        <f t="shared" si="593"/>
        <v>0</v>
      </c>
      <c r="EM296" s="695">
        <f t="shared" si="593"/>
        <v>0</v>
      </c>
      <c r="EN296" s="695">
        <f t="shared" ref="EN296" si="643">EN93</f>
        <v>0</v>
      </c>
      <c r="EO296" s="695">
        <f t="shared" si="593"/>
        <v>0</v>
      </c>
      <c r="EP296" s="695">
        <f t="shared" si="593"/>
        <v>0</v>
      </c>
      <c r="EQ296" s="695">
        <f t="shared" si="593"/>
        <v>0</v>
      </c>
      <c r="ER296" s="695">
        <f t="shared" ref="ER296:EX296" si="644">ER93</f>
        <v>0</v>
      </c>
      <c r="ES296" s="695">
        <f t="shared" si="644"/>
        <v>0</v>
      </c>
      <c r="ET296" s="695">
        <f t="shared" si="644"/>
        <v>0</v>
      </c>
      <c r="EU296" s="695">
        <f t="shared" si="644"/>
        <v>0</v>
      </c>
      <c r="EV296" s="695">
        <f t="shared" si="644"/>
        <v>0</v>
      </c>
      <c r="EW296" s="695">
        <f t="shared" si="644"/>
        <v>30382.44</v>
      </c>
      <c r="EX296" s="695">
        <f t="shared" si="644"/>
        <v>0</v>
      </c>
      <c r="EY296" s="695">
        <f t="shared" si="474"/>
        <v>0</v>
      </c>
      <c r="EZ296" s="510"/>
    </row>
    <row r="297" spans="1:156" x14ac:dyDescent="0.25">
      <c r="A297">
        <v>90</v>
      </c>
      <c r="B297" s="74" t="str">
        <f t="shared" si="465"/>
        <v>E19</v>
      </c>
      <c r="C297" s="175" t="str">
        <f t="shared" si="466"/>
        <v>OK</v>
      </c>
      <c r="D297" s="695">
        <f t="shared" ref="D297:AI297" si="645">D94</f>
        <v>0</v>
      </c>
      <c r="E297" s="695">
        <f t="shared" si="645"/>
        <v>0</v>
      </c>
      <c r="F297" s="695">
        <f t="shared" si="645"/>
        <v>0</v>
      </c>
      <c r="G297" s="695">
        <f t="shared" si="645"/>
        <v>0</v>
      </c>
      <c r="H297" s="695">
        <f t="shared" si="645"/>
        <v>0</v>
      </c>
      <c r="I297" s="695">
        <f t="shared" si="645"/>
        <v>0</v>
      </c>
      <c r="J297" s="695">
        <f t="shared" si="645"/>
        <v>0</v>
      </c>
      <c r="K297" s="695">
        <f t="shared" si="645"/>
        <v>0</v>
      </c>
      <c r="L297" s="695">
        <f t="shared" si="645"/>
        <v>0</v>
      </c>
      <c r="M297" s="695">
        <f t="shared" si="645"/>
        <v>0</v>
      </c>
      <c r="N297" s="695">
        <f t="shared" si="645"/>
        <v>0</v>
      </c>
      <c r="O297" s="695">
        <f t="shared" si="645"/>
        <v>0</v>
      </c>
      <c r="P297" s="695">
        <f t="shared" si="645"/>
        <v>0</v>
      </c>
      <c r="Q297" s="695">
        <f t="shared" si="645"/>
        <v>5330</v>
      </c>
      <c r="R297" s="695">
        <f t="shared" si="645"/>
        <v>0</v>
      </c>
      <c r="S297" s="695">
        <f t="shared" si="645"/>
        <v>0</v>
      </c>
      <c r="T297" s="695">
        <f t="shared" si="645"/>
        <v>2.4900000000000002</v>
      </c>
      <c r="U297" s="695">
        <f t="shared" si="645"/>
        <v>2640</v>
      </c>
      <c r="V297" s="695">
        <f t="shared" si="645"/>
        <v>5113.42</v>
      </c>
      <c r="W297" s="695">
        <f t="shared" si="645"/>
        <v>0</v>
      </c>
      <c r="X297" s="695">
        <f t="shared" si="645"/>
        <v>0</v>
      </c>
      <c r="Y297" s="695">
        <f t="shared" si="645"/>
        <v>0</v>
      </c>
      <c r="Z297" s="695">
        <f t="shared" si="645"/>
        <v>0</v>
      </c>
      <c r="AA297" s="695">
        <f t="shared" si="645"/>
        <v>0</v>
      </c>
      <c r="AB297" s="695">
        <f t="shared" si="645"/>
        <v>0</v>
      </c>
      <c r="AC297" s="695">
        <f t="shared" si="645"/>
        <v>0</v>
      </c>
      <c r="AD297" s="695">
        <f t="shared" si="645"/>
        <v>0</v>
      </c>
      <c r="AE297" s="695">
        <f t="shared" si="645"/>
        <v>0</v>
      </c>
      <c r="AF297" s="695">
        <f t="shared" si="645"/>
        <v>0</v>
      </c>
      <c r="AG297" s="695">
        <f t="shared" si="645"/>
        <v>0</v>
      </c>
      <c r="AH297" s="695">
        <f t="shared" si="645"/>
        <v>0</v>
      </c>
      <c r="AI297" s="695">
        <f t="shared" si="645"/>
        <v>0</v>
      </c>
      <c r="AJ297" s="695">
        <f t="shared" ref="AJ297:BM297" si="646">AJ94</f>
        <v>0</v>
      </c>
      <c r="AK297" s="695">
        <f t="shared" si="646"/>
        <v>1200</v>
      </c>
      <c r="AL297" s="695">
        <f t="shared" si="646"/>
        <v>0</v>
      </c>
      <c r="AM297" s="695">
        <f t="shared" si="646"/>
        <v>0</v>
      </c>
      <c r="AN297" s="695">
        <f t="shared" si="646"/>
        <v>0</v>
      </c>
      <c r="AO297" s="695">
        <f t="shared" si="646"/>
        <v>0</v>
      </c>
      <c r="AP297" s="695">
        <f t="shared" si="646"/>
        <v>0</v>
      </c>
      <c r="AQ297" s="695">
        <f t="shared" si="646"/>
        <v>0</v>
      </c>
      <c r="AR297" s="695">
        <f t="shared" si="646"/>
        <v>0</v>
      </c>
      <c r="AS297" s="695">
        <f t="shared" si="646"/>
        <v>0</v>
      </c>
      <c r="AT297" s="695">
        <f t="shared" si="646"/>
        <v>5204.6000000000004</v>
      </c>
      <c r="AU297" s="695">
        <f t="shared" si="646"/>
        <v>0</v>
      </c>
      <c r="AV297" s="695">
        <f t="shared" si="646"/>
        <v>0</v>
      </c>
      <c r="AW297" s="695">
        <f t="shared" si="646"/>
        <v>0</v>
      </c>
      <c r="AX297" s="695">
        <f t="shared" si="646"/>
        <v>0</v>
      </c>
      <c r="AY297" s="695">
        <f t="shared" si="646"/>
        <v>167.5</v>
      </c>
      <c r="AZ297" s="695">
        <f t="shared" si="646"/>
        <v>6.41</v>
      </c>
      <c r="BA297" s="695">
        <f t="shared" si="646"/>
        <v>0</v>
      </c>
      <c r="BB297" s="695">
        <f t="shared" si="646"/>
        <v>0</v>
      </c>
      <c r="BC297" s="695">
        <f t="shared" si="646"/>
        <v>0</v>
      </c>
      <c r="BD297" s="695">
        <f t="shared" si="646"/>
        <v>0</v>
      </c>
      <c r="BE297" s="695">
        <f t="shared" si="646"/>
        <v>0</v>
      </c>
      <c r="BF297" s="695">
        <f t="shared" si="646"/>
        <v>0</v>
      </c>
      <c r="BG297" s="695">
        <f t="shared" si="646"/>
        <v>0</v>
      </c>
      <c r="BH297" s="695">
        <f t="shared" si="646"/>
        <v>0</v>
      </c>
      <c r="BI297" s="695">
        <f t="shared" si="646"/>
        <v>0</v>
      </c>
      <c r="BJ297" s="695">
        <f t="shared" si="646"/>
        <v>644.38</v>
      </c>
      <c r="BK297" s="695">
        <f t="shared" si="646"/>
        <v>120.03</v>
      </c>
      <c r="BL297" s="695">
        <f t="shared" si="646"/>
        <v>0</v>
      </c>
      <c r="BM297" s="695">
        <f t="shared" si="646"/>
        <v>0</v>
      </c>
      <c r="BN297" s="695">
        <f t="shared" ref="BN297:CM297" si="647">BN94</f>
        <v>0</v>
      </c>
      <c r="BO297" s="695">
        <f t="shared" si="647"/>
        <v>0</v>
      </c>
      <c r="BP297" s="695">
        <f t="shared" si="647"/>
        <v>0</v>
      </c>
      <c r="BQ297" s="695">
        <f t="shared" si="647"/>
        <v>0</v>
      </c>
      <c r="BR297" s="695">
        <f t="shared" si="647"/>
        <v>0</v>
      </c>
      <c r="BS297" s="695">
        <f t="shared" si="647"/>
        <v>0</v>
      </c>
      <c r="BT297" s="695">
        <f t="shared" si="647"/>
        <v>0</v>
      </c>
      <c r="BU297" s="695">
        <f t="shared" si="647"/>
        <v>0</v>
      </c>
      <c r="BV297" s="695">
        <f t="shared" si="647"/>
        <v>0</v>
      </c>
      <c r="BW297" s="695">
        <f t="shared" si="647"/>
        <v>0</v>
      </c>
      <c r="BX297" s="695">
        <f t="shared" si="647"/>
        <v>0</v>
      </c>
      <c r="BY297" s="695">
        <f t="shared" si="647"/>
        <v>0</v>
      </c>
      <c r="BZ297" s="695">
        <f t="shared" si="647"/>
        <v>0</v>
      </c>
      <c r="CA297" s="695">
        <f t="shared" si="647"/>
        <v>0</v>
      </c>
      <c r="CB297" s="695">
        <f t="shared" si="647"/>
        <v>0</v>
      </c>
      <c r="CC297" s="695">
        <f t="shared" si="647"/>
        <v>0</v>
      </c>
      <c r="CD297" s="695">
        <f t="shared" si="647"/>
        <v>0</v>
      </c>
      <c r="CE297" s="695">
        <f t="shared" si="647"/>
        <v>0</v>
      </c>
      <c r="CF297" s="695">
        <f t="shared" si="647"/>
        <v>5324.24</v>
      </c>
      <c r="CG297" s="695">
        <f t="shared" si="647"/>
        <v>0</v>
      </c>
      <c r="CH297" s="695">
        <f t="shared" si="647"/>
        <v>0</v>
      </c>
      <c r="CI297" s="695">
        <f t="shared" si="647"/>
        <v>5830.06</v>
      </c>
      <c r="CJ297" s="695">
        <f t="shared" si="647"/>
        <v>0</v>
      </c>
      <c r="CK297" s="695">
        <f t="shared" si="647"/>
        <v>0</v>
      </c>
      <c r="CL297" s="695">
        <f t="shared" si="647"/>
        <v>0</v>
      </c>
      <c r="CM297" s="695">
        <f t="shared" si="647"/>
        <v>0</v>
      </c>
      <c r="CN297" s="695">
        <f t="shared" ref="CN297:DS297" si="648">CN94</f>
        <v>0</v>
      </c>
      <c r="CO297" s="695">
        <f t="shared" si="648"/>
        <v>0</v>
      </c>
      <c r="CP297" s="695">
        <f t="shared" si="648"/>
        <v>1984.37</v>
      </c>
      <c r="CQ297" s="695">
        <f t="shared" si="648"/>
        <v>0</v>
      </c>
      <c r="CR297" s="695">
        <f t="shared" si="648"/>
        <v>0</v>
      </c>
      <c r="CS297" s="695">
        <f t="shared" si="648"/>
        <v>0</v>
      </c>
      <c r="CT297" s="695">
        <f t="shared" si="648"/>
        <v>0</v>
      </c>
      <c r="CU297" s="695">
        <f t="shared" si="648"/>
        <v>0</v>
      </c>
      <c r="CV297" s="695">
        <f t="shared" si="648"/>
        <v>0</v>
      </c>
      <c r="CW297" s="695">
        <f t="shared" si="648"/>
        <v>0</v>
      </c>
      <c r="CX297" s="695">
        <f t="shared" si="648"/>
        <v>0</v>
      </c>
      <c r="CY297" s="695">
        <f t="shared" si="648"/>
        <v>0</v>
      </c>
      <c r="CZ297" s="695">
        <f t="shared" si="648"/>
        <v>0</v>
      </c>
      <c r="DA297" s="695">
        <f t="shared" si="648"/>
        <v>0</v>
      </c>
      <c r="DB297" s="695">
        <f t="shared" si="648"/>
        <v>0</v>
      </c>
      <c r="DC297" s="695">
        <f t="shared" si="648"/>
        <v>0</v>
      </c>
      <c r="DD297" s="695">
        <f t="shared" si="648"/>
        <v>0</v>
      </c>
      <c r="DE297" s="695">
        <f t="shared" si="648"/>
        <v>0</v>
      </c>
      <c r="DF297" s="695">
        <f t="shared" si="648"/>
        <v>0</v>
      </c>
      <c r="DG297" s="695">
        <f t="shared" si="648"/>
        <v>7560</v>
      </c>
      <c r="DH297" s="695">
        <f t="shared" si="648"/>
        <v>0</v>
      </c>
      <c r="DI297" s="695">
        <f t="shared" si="648"/>
        <v>0</v>
      </c>
      <c r="DJ297" s="695">
        <f t="shared" si="648"/>
        <v>0</v>
      </c>
      <c r="DK297" s="695">
        <f t="shared" si="648"/>
        <v>0</v>
      </c>
      <c r="DL297" s="695">
        <f t="shared" si="648"/>
        <v>0</v>
      </c>
      <c r="DM297" s="695">
        <f t="shared" si="648"/>
        <v>0</v>
      </c>
      <c r="DN297" s="695">
        <f t="shared" si="648"/>
        <v>0</v>
      </c>
      <c r="DO297" s="695">
        <f t="shared" si="648"/>
        <v>0</v>
      </c>
      <c r="DP297" s="695">
        <f t="shared" si="648"/>
        <v>0</v>
      </c>
      <c r="DQ297" s="695">
        <f t="shared" si="648"/>
        <v>0</v>
      </c>
      <c r="DR297" s="695">
        <f t="shared" si="648"/>
        <v>0</v>
      </c>
      <c r="DS297" s="695">
        <f t="shared" si="648"/>
        <v>0</v>
      </c>
      <c r="DT297" s="695">
        <f t="shared" ref="DT297:EI297" si="649">DT94</f>
        <v>0</v>
      </c>
      <c r="DU297" s="695">
        <f t="shared" si="649"/>
        <v>0</v>
      </c>
      <c r="DV297" s="695">
        <f t="shared" si="649"/>
        <v>0</v>
      </c>
      <c r="DW297" s="695">
        <f t="shared" si="649"/>
        <v>0</v>
      </c>
      <c r="DX297" s="695">
        <f t="shared" si="649"/>
        <v>0</v>
      </c>
      <c r="DY297" s="695">
        <f t="shared" si="649"/>
        <v>0</v>
      </c>
      <c r="DZ297" s="695">
        <f t="shared" si="649"/>
        <v>0</v>
      </c>
      <c r="EA297" s="695">
        <f t="shared" si="649"/>
        <v>0</v>
      </c>
      <c r="EB297" s="695">
        <f t="shared" si="649"/>
        <v>0</v>
      </c>
      <c r="EC297" s="695">
        <f t="shared" si="649"/>
        <v>0</v>
      </c>
      <c r="ED297" s="695">
        <f t="shared" si="649"/>
        <v>0</v>
      </c>
      <c r="EE297" s="695">
        <f t="shared" si="649"/>
        <v>0</v>
      </c>
      <c r="EF297" s="695">
        <f t="shared" si="649"/>
        <v>0</v>
      </c>
      <c r="EG297" s="695">
        <f t="shared" si="649"/>
        <v>0</v>
      </c>
      <c r="EH297" s="695">
        <f t="shared" si="649"/>
        <v>0</v>
      </c>
      <c r="EI297" s="695">
        <f t="shared" si="649"/>
        <v>0</v>
      </c>
      <c r="EJ297" s="695">
        <f t="shared" si="455"/>
        <v>0</v>
      </c>
      <c r="EK297" s="695">
        <f t="shared" si="593"/>
        <v>0</v>
      </c>
      <c r="EL297" s="695">
        <f t="shared" si="593"/>
        <v>57040</v>
      </c>
      <c r="EM297" s="695">
        <f t="shared" si="593"/>
        <v>0</v>
      </c>
      <c r="EN297" s="695">
        <f t="shared" ref="EN297" si="650">EN94</f>
        <v>0</v>
      </c>
      <c r="EO297" s="695">
        <f t="shared" si="593"/>
        <v>0</v>
      </c>
      <c r="EP297" s="695">
        <f t="shared" si="593"/>
        <v>0</v>
      </c>
      <c r="EQ297" s="695">
        <f t="shared" si="593"/>
        <v>0</v>
      </c>
      <c r="ER297" s="695">
        <f t="shared" ref="ER297:EX297" si="651">ER94</f>
        <v>0</v>
      </c>
      <c r="ES297" s="695">
        <f t="shared" si="651"/>
        <v>0</v>
      </c>
      <c r="ET297" s="695">
        <f t="shared" si="651"/>
        <v>0</v>
      </c>
      <c r="EU297" s="695">
        <f t="shared" si="651"/>
        <v>24.15</v>
      </c>
      <c r="EV297" s="695">
        <f t="shared" si="651"/>
        <v>0</v>
      </c>
      <c r="EW297" s="695">
        <f t="shared" si="651"/>
        <v>31.35</v>
      </c>
      <c r="EX297" s="695">
        <f t="shared" si="651"/>
        <v>0</v>
      </c>
      <c r="EY297" s="695">
        <f t="shared" si="474"/>
        <v>0</v>
      </c>
      <c r="EZ297" s="510"/>
    </row>
    <row r="298" spans="1:156" x14ac:dyDescent="0.25">
      <c r="A298">
        <v>91</v>
      </c>
      <c r="B298" s="74" t="str">
        <f t="shared" si="465"/>
        <v>E19</v>
      </c>
      <c r="C298" s="175" t="str">
        <f t="shared" si="466"/>
        <v>OK</v>
      </c>
      <c r="D298" s="695">
        <f t="shared" ref="D298:AI298" si="652">D95</f>
        <v>0</v>
      </c>
      <c r="E298" s="695">
        <f t="shared" si="652"/>
        <v>0</v>
      </c>
      <c r="F298" s="695">
        <f t="shared" si="652"/>
        <v>0</v>
      </c>
      <c r="G298" s="695">
        <f t="shared" si="652"/>
        <v>1836.44</v>
      </c>
      <c r="H298" s="695">
        <f t="shared" si="652"/>
        <v>0</v>
      </c>
      <c r="I298" s="695">
        <f t="shared" si="652"/>
        <v>0</v>
      </c>
      <c r="J298" s="695">
        <f t="shared" si="652"/>
        <v>0</v>
      </c>
      <c r="K298" s="695">
        <f t="shared" si="652"/>
        <v>0</v>
      </c>
      <c r="L298" s="695">
        <f t="shared" si="652"/>
        <v>0</v>
      </c>
      <c r="M298" s="695">
        <f t="shared" si="652"/>
        <v>0</v>
      </c>
      <c r="N298" s="695">
        <f t="shared" si="652"/>
        <v>1414</v>
      </c>
      <c r="O298" s="695">
        <f t="shared" si="652"/>
        <v>0</v>
      </c>
      <c r="P298" s="695">
        <f t="shared" si="652"/>
        <v>0</v>
      </c>
      <c r="Q298" s="695">
        <f t="shared" si="652"/>
        <v>335.54</v>
      </c>
      <c r="R298" s="695">
        <f t="shared" si="652"/>
        <v>0</v>
      </c>
      <c r="S298" s="695">
        <f t="shared" si="652"/>
        <v>1680.53</v>
      </c>
      <c r="T298" s="695">
        <f t="shared" si="652"/>
        <v>0</v>
      </c>
      <c r="U298" s="695">
        <f t="shared" si="652"/>
        <v>3729.1</v>
      </c>
      <c r="V298" s="695">
        <f t="shared" si="652"/>
        <v>75.010000000000005</v>
      </c>
      <c r="W298" s="695">
        <f t="shared" si="652"/>
        <v>0</v>
      </c>
      <c r="X298" s="695">
        <f t="shared" si="652"/>
        <v>3632.31</v>
      </c>
      <c r="Y298" s="695">
        <f t="shared" si="652"/>
        <v>386</v>
      </c>
      <c r="Z298" s="695">
        <f t="shared" si="652"/>
        <v>0</v>
      </c>
      <c r="AA298" s="695">
        <f t="shared" si="652"/>
        <v>6520.21</v>
      </c>
      <c r="AB298" s="695">
        <f t="shared" si="652"/>
        <v>1056.99</v>
      </c>
      <c r="AC298" s="695">
        <f t="shared" si="652"/>
        <v>10267.36</v>
      </c>
      <c r="AD298" s="695">
        <f t="shared" si="652"/>
        <v>1212.96</v>
      </c>
      <c r="AE298" s="695">
        <f t="shared" si="652"/>
        <v>1720.59</v>
      </c>
      <c r="AF298" s="695">
        <f t="shared" si="652"/>
        <v>133.41</v>
      </c>
      <c r="AG298" s="695">
        <f t="shared" si="652"/>
        <v>0</v>
      </c>
      <c r="AH298" s="695">
        <f t="shared" si="652"/>
        <v>40.01</v>
      </c>
      <c r="AI298" s="695">
        <f t="shared" si="652"/>
        <v>5069.6400000000003</v>
      </c>
      <c r="AJ298" s="695">
        <f t="shared" ref="AJ298:BM298" si="653">AJ95</f>
        <v>0</v>
      </c>
      <c r="AK298" s="695">
        <f t="shared" si="653"/>
        <v>190.01</v>
      </c>
      <c r="AL298" s="695">
        <f t="shared" si="653"/>
        <v>945.85</v>
      </c>
      <c r="AM298" s="695">
        <f t="shared" si="653"/>
        <v>0</v>
      </c>
      <c r="AN298" s="695">
        <f t="shared" si="653"/>
        <v>1443.5</v>
      </c>
      <c r="AO298" s="695">
        <f t="shared" si="653"/>
        <v>3494.86</v>
      </c>
      <c r="AP298" s="695">
        <f t="shared" si="653"/>
        <v>0</v>
      </c>
      <c r="AQ298" s="695">
        <f t="shared" si="653"/>
        <v>33.33</v>
      </c>
      <c r="AR298" s="695">
        <f t="shared" si="653"/>
        <v>0</v>
      </c>
      <c r="AS298" s="695">
        <f t="shared" si="653"/>
        <v>0</v>
      </c>
      <c r="AT298" s="695">
        <f t="shared" si="653"/>
        <v>0</v>
      </c>
      <c r="AU298" s="695">
        <f t="shared" si="653"/>
        <v>11406.28</v>
      </c>
      <c r="AV298" s="695">
        <f t="shared" si="653"/>
        <v>2176.79</v>
      </c>
      <c r="AW298" s="695">
        <f t="shared" si="653"/>
        <v>0</v>
      </c>
      <c r="AX298" s="695">
        <f t="shared" si="653"/>
        <v>1656</v>
      </c>
      <c r="AY298" s="695">
        <f t="shared" si="653"/>
        <v>3600.43</v>
      </c>
      <c r="AZ298" s="695">
        <f t="shared" si="653"/>
        <v>1069.27</v>
      </c>
      <c r="BA298" s="695">
        <f t="shared" si="653"/>
        <v>0</v>
      </c>
      <c r="BB298" s="695">
        <f t="shared" si="653"/>
        <v>1766.32</v>
      </c>
      <c r="BC298" s="695">
        <f t="shared" si="653"/>
        <v>0</v>
      </c>
      <c r="BD298" s="695">
        <f t="shared" si="653"/>
        <v>0</v>
      </c>
      <c r="BE298" s="695">
        <f t="shared" si="653"/>
        <v>2126.81</v>
      </c>
      <c r="BF298" s="695">
        <f t="shared" si="653"/>
        <v>386</v>
      </c>
      <c r="BG298" s="695">
        <f t="shared" si="653"/>
        <v>0</v>
      </c>
      <c r="BH298" s="695">
        <f t="shared" si="653"/>
        <v>817.53</v>
      </c>
      <c r="BI298" s="695">
        <f t="shared" si="653"/>
        <v>509.5</v>
      </c>
      <c r="BJ298" s="695">
        <f t="shared" si="653"/>
        <v>0</v>
      </c>
      <c r="BK298" s="695">
        <f t="shared" si="653"/>
        <v>2147.04</v>
      </c>
      <c r="BL298" s="695">
        <f t="shared" si="653"/>
        <v>0</v>
      </c>
      <c r="BM298" s="695">
        <f t="shared" si="653"/>
        <v>542.44000000000005</v>
      </c>
      <c r="BN298" s="695">
        <f t="shared" ref="BN298:CM298" si="654">BN95</f>
        <v>1587.62</v>
      </c>
      <c r="BO298" s="695">
        <f t="shared" si="654"/>
        <v>0</v>
      </c>
      <c r="BP298" s="695">
        <f t="shared" si="654"/>
        <v>0</v>
      </c>
      <c r="BQ298" s="695">
        <f t="shared" si="654"/>
        <v>14194</v>
      </c>
      <c r="BR298" s="695">
        <f t="shared" si="654"/>
        <v>1596.97</v>
      </c>
      <c r="BS298" s="695">
        <f t="shared" si="654"/>
        <v>0</v>
      </c>
      <c r="BT298" s="695">
        <f t="shared" si="654"/>
        <v>2063.75</v>
      </c>
      <c r="BU298" s="695">
        <f t="shared" si="654"/>
        <v>1371.69</v>
      </c>
      <c r="BV298" s="695">
        <f t="shared" si="654"/>
        <v>2462.54</v>
      </c>
      <c r="BW298" s="695">
        <f t="shared" si="654"/>
        <v>0</v>
      </c>
      <c r="BX298" s="695">
        <f t="shared" si="654"/>
        <v>0</v>
      </c>
      <c r="BY298" s="695">
        <f t="shared" si="654"/>
        <v>2476.4499999999998</v>
      </c>
      <c r="BZ298" s="695">
        <f t="shared" si="654"/>
        <v>0</v>
      </c>
      <c r="CA298" s="695">
        <f t="shared" si="654"/>
        <v>5555.7</v>
      </c>
      <c r="CB298" s="695">
        <f t="shared" si="654"/>
        <v>0</v>
      </c>
      <c r="CC298" s="695">
        <f t="shared" si="654"/>
        <v>0</v>
      </c>
      <c r="CD298" s="695">
        <f t="shared" si="654"/>
        <v>1955.13</v>
      </c>
      <c r="CE298" s="695">
        <f t="shared" si="654"/>
        <v>0</v>
      </c>
      <c r="CF298" s="695">
        <f t="shared" si="654"/>
        <v>167.49</v>
      </c>
      <c r="CG298" s="695">
        <f t="shared" si="654"/>
        <v>0</v>
      </c>
      <c r="CH298" s="695">
        <f t="shared" si="654"/>
        <v>1502.21</v>
      </c>
      <c r="CI298" s="695">
        <f t="shared" si="654"/>
        <v>2031.89</v>
      </c>
      <c r="CJ298" s="695">
        <f t="shared" si="654"/>
        <v>0</v>
      </c>
      <c r="CK298" s="695">
        <f t="shared" si="654"/>
        <v>0</v>
      </c>
      <c r="CL298" s="695">
        <f t="shared" si="654"/>
        <v>350.55</v>
      </c>
      <c r="CM298" s="695">
        <f t="shared" si="654"/>
        <v>0</v>
      </c>
      <c r="CN298" s="695">
        <f t="shared" ref="CN298:DS298" si="655">CN95</f>
        <v>0</v>
      </c>
      <c r="CO298" s="695">
        <f t="shared" si="655"/>
        <v>0</v>
      </c>
      <c r="CP298" s="695">
        <f t="shared" si="655"/>
        <v>2272.34</v>
      </c>
      <c r="CQ298" s="695">
        <f t="shared" si="655"/>
        <v>0</v>
      </c>
      <c r="CR298" s="695">
        <f t="shared" si="655"/>
        <v>0</v>
      </c>
      <c r="CS298" s="695">
        <f t="shared" si="655"/>
        <v>0</v>
      </c>
      <c r="CT298" s="695">
        <f t="shared" si="655"/>
        <v>0</v>
      </c>
      <c r="CU298" s="695">
        <f t="shared" si="655"/>
        <v>1824.14</v>
      </c>
      <c r="CV298" s="695">
        <f t="shared" si="655"/>
        <v>3144.62</v>
      </c>
      <c r="CW298" s="695">
        <f t="shared" si="655"/>
        <v>0</v>
      </c>
      <c r="CX298" s="695">
        <f t="shared" si="655"/>
        <v>3386.15</v>
      </c>
      <c r="CY298" s="695">
        <f t="shared" si="655"/>
        <v>0</v>
      </c>
      <c r="CZ298" s="695">
        <f t="shared" si="655"/>
        <v>0</v>
      </c>
      <c r="DA298" s="695">
        <f t="shared" si="655"/>
        <v>0</v>
      </c>
      <c r="DB298" s="695">
        <f t="shared" si="655"/>
        <v>5084.3900000000003</v>
      </c>
      <c r="DC298" s="695">
        <f t="shared" si="655"/>
        <v>2333.46</v>
      </c>
      <c r="DD298" s="695">
        <f t="shared" si="655"/>
        <v>0</v>
      </c>
      <c r="DE298" s="695">
        <f t="shared" si="655"/>
        <v>0</v>
      </c>
      <c r="DF298" s="695">
        <f t="shared" si="655"/>
        <v>0</v>
      </c>
      <c r="DG298" s="695">
        <f t="shared" si="655"/>
        <v>958.53</v>
      </c>
      <c r="DH298" s="695">
        <f t="shared" si="655"/>
        <v>1452.26</v>
      </c>
      <c r="DI298" s="695">
        <f t="shared" si="655"/>
        <v>1003.41</v>
      </c>
      <c r="DJ298" s="695">
        <f t="shared" si="655"/>
        <v>5411.19</v>
      </c>
      <c r="DK298" s="695">
        <f t="shared" si="655"/>
        <v>2608.4899999999998</v>
      </c>
      <c r="DL298" s="695">
        <f t="shared" si="655"/>
        <v>5897.35</v>
      </c>
      <c r="DM298" s="695">
        <f t="shared" si="655"/>
        <v>0</v>
      </c>
      <c r="DN298" s="695">
        <f t="shared" si="655"/>
        <v>0</v>
      </c>
      <c r="DO298" s="695">
        <f t="shared" si="655"/>
        <v>4174.3099999999995</v>
      </c>
      <c r="DP298" s="695">
        <f t="shared" si="655"/>
        <v>738.01</v>
      </c>
      <c r="DQ298" s="695">
        <f t="shared" si="655"/>
        <v>0</v>
      </c>
      <c r="DR298" s="695">
        <f t="shared" si="655"/>
        <v>0</v>
      </c>
      <c r="DS298" s="695">
        <f t="shared" si="655"/>
        <v>1201.74</v>
      </c>
      <c r="DT298" s="695">
        <f t="shared" ref="DT298:EI298" si="656">DT95</f>
        <v>3281.67</v>
      </c>
      <c r="DU298" s="695">
        <f t="shared" si="656"/>
        <v>341.03</v>
      </c>
      <c r="DV298" s="695">
        <f t="shared" si="656"/>
        <v>1817.46</v>
      </c>
      <c r="DW298" s="695">
        <f t="shared" si="656"/>
        <v>4868.68</v>
      </c>
      <c r="DX298" s="695">
        <f t="shared" si="656"/>
        <v>2972.32</v>
      </c>
      <c r="DY298" s="695">
        <f t="shared" si="656"/>
        <v>0</v>
      </c>
      <c r="DZ298" s="695">
        <f t="shared" si="656"/>
        <v>0</v>
      </c>
      <c r="EA298" s="695">
        <f t="shared" si="656"/>
        <v>0</v>
      </c>
      <c r="EB298" s="695">
        <f t="shared" si="656"/>
        <v>0</v>
      </c>
      <c r="EC298" s="695">
        <f t="shared" si="656"/>
        <v>0</v>
      </c>
      <c r="ED298" s="695">
        <f t="shared" si="656"/>
        <v>0</v>
      </c>
      <c r="EE298" s="695">
        <f t="shared" si="656"/>
        <v>7165.65</v>
      </c>
      <c r="EF298" s="695">
        <f t="shared" si="656"/>
        <v>7483.09</v>
      </c>
      <c r="EG298" s="695">
        <f t="shared" si="656"/>
        <v>995.86</v>
      </c>
      <c r="EH298" s="695">
        <f t="shared" si="656"/>
        <v>6001.38</v>
      </c>
      <c r="EI298" s="695">
        <f t="shared" si="656"/>
        <v>1267.29</v>
      </c>
      <c r="EJ298" s="695">
        <f t="shared" si="455"/>
        <v>0</v>
      </c>
      <c r="EK298" s="695">
        <f t="shared" si="593"/>
        <v>0</v>
      </c>
      <c r="EL298" s="695">
        <f t="shared" si="593"/>
        <v>8764.08</v>
      </c>
      <c r="EM298" s="695">
        <f t="shared" si="593"/>
        <v>4788.8599999999997</v>
      </c>
      <c r="EN298" s="695">
        <f t="shared" ref="EN298" si="657">EN95</f>
        <v>0</v>
      </c>
      <c r="EO298" s="695">
        <f t="shared" si="593"/>
        <v>0</v>
      </c>
      <c r="EP298" s="695">
        <f t="shared" si="593"/>
        <v>6549.04</v>
      </c>
      <c r="EQ298" s="695">
        <f t="shared" si="593"/>
        <v>0</v>
      </c>
      <c r="ER298" s="695">
        <f t="shared" ref="ER298:EX298" si="658">ER95</f>
        <v>0</v>
      </c>
      <c r="ES298" s="695">
        <f t="shared" si="658"/>
        <v>0</v>
      </c>
      <c r="ET298" s="695">
        <f t="shared" si="658"/>
        <v>6283.93</v>
      </c>
      <c r="EU298" s="695">
        <f t="shared" si="658"/>
        <v>3125.95</v>
      </c>
      <c r="EV298" s="695">
        <f t="shared" si="658"/>
        <v>10817.51</v>
      </c>
      <c r="EW298" s="695">
        <f t="shared" si="658"/>
        <v>7259.21</v>
      </c>
      <c r="EX298" s="695">
        <f t="shared" si="658"/>
        <v>9.19</v>
      </c>
      <c r="EY298" s="695">
        <f t="shared" si="474"/>
        <v>0</v>
      </c>
      <c r="EZ298" s="510"/>
    </row>
    <row r="299" spans="1:156" x14ac:dyDescent="0.25">
      <c r="A299">
        <v>92</v>
      </c>
      <c r="B299" s="74" t="str">
        <f t="shared" si="465"/>
        <v>E23</v>
      </c>
      <c r="C299" s="175" t="str">
        <f t="shared" si="466"/>
        <v>OK</v>
      </c>
      <c r="D299" s="695">
        <f t="shared" ref="D299:AI299" si="659">D96</f>
        <v>0</v>
      </c>
      <c r="E299" s="695">
        <f t="shared" si="659"/>
        <v>815</v>
      </c>
      <c r="F299" s="695">
        <f t="shared" si="659"/>
        <v>0</v>
      </c>
      <c r="G299" s="695">
        <f t="shared" si="659"/>
        <v>0</v>
      </c>
      <c r="H299" s="695">
        <f t="shared" si="659"/>
        <v>0</v>
      </c>
      <c r="I299" s="695">
        <f t="shared" si="659"/>
        <v>0</v>
      </c>
      <c r="J299" s="695">
        <f t="shared" si="659"/>
        <v>0</v>
      </c>
      <c r="K299" s="695">
        <f t="shared" si="659"/>
        <v>0</v>
      </c>
      <c r="L299" s="695">
        <f t="shared" si="659"/>
        <v>0</v>
      </c>
      <c r="M299" s="695">
        <f t="shared" si="659"/>
        <v>0</v>
      </c>
      <c r="N299" s="695">
        <f t="shared" si="659"/>
        <v>815</v>
      </c>
      <c r="O299" s="695">
        <f t="shared" si="659"/>
        <v>0</v>
      </c>
      <c r="P299" s="695">
        <f t="shared" si="659"/>
        <v>0</v>
      </c>
      <c r="Q299" s="695">
        <f t="shared" si="659"/>
        <v>815</v>
      </c>
      <c r="R299" s="695">
        <f t="shared" si="659"/>
        <v>0</v>
      </c>
      <c r="S299" s="695">
        <f t="shared" si="659"/>
        <v>0</v>
      </c>
      <c r="T299" s="695">
        <f t="shared" si="659"/>
        <v>0</v>
      </c>
      <c r="U299" s="695">
        <f t="shared" si="659"/>
        <v>0</v>
      </c>
      <c r="V299" s="695">
        <f t="shared" si="659"/>
        <v>815</v>
      </c>
      <c r="W299" s="695">
        <f t="shared" si="659"/>
        <v>0</v>
      </c>
      <c r="X299" s="695">
        <f t="shared" si="659"/>
        <v>0</v>
      </c>
      <c r="Y299" s="695">
        <f t="shared" si="659"/>
        <v>0</v>
      </c>
      <c r="Z299" s="695">
        <f t="shared" si="659"/>
        <v>0</v>
      </c>
      <c r="AA299" s="695">
        <f t="shared" si="659"/>
        <v>815</v>
      </c>
      <c r="AB299" s="695">
        <f t="shared" si="659"/>
        <v>0</v>
      </c>
      <c r="AC299" s="695">
        <f t="shared" si="659"/>
        <v>1630</v>
      </c>
      <c r="AD299" s="695">
        <f t="shared" si="659"/>
        <v>815</v>
      </c>
      <c r="AE299" s="695">
        <f t="shared" si="659"/>
        <v>0</v>
      </c>
      <c r="AF299" s="695">
        <f t="shared" si="659"/>
        <v>0</v>
      </c>
      <c r="AG299" s="695">
        <f t="shared" si="659"/>
        <v>0</v>
      </c>
      <c r="AH299" s="695">
        <f t="shared" si="659"/>
        <v>0</v>
      </c>
      <c r="AI299" s="695">
        <f t="shared" si="659"/>
        <v>1688</v>
      </c>
      <c r="AJ299" s="695">
        <f t="shared" ref="AJ299:BM299" si="660">AJ96</f>
        <v>0</v>
      </c>
      <c r="AK299" s="695">
        <f t="shared" si="660"/>
        <v>0</v>
      </c>
      <c r="AL299" s="695">
        <f t="shared" si="660"/>
        <v>815</v>
      </c>
      <c r="AM299" s="695">
        <f t="shared" si="660"/>
        <v>0</v>
      </c>
      <c r="AN299" s="695">
        <f t="shared" si="660"/>
        <v>0</v>
      </c>
      <c r="AO299" s="695">
        <f t="shared" si="660"/>
        <v>3260</v>
      </c>
      <c r="AP299" s="695">
        <f t="shared" si="660"/>
        <v>0</v>
      </c>
      <c r="AQ299" s="695">
        <f t="shared" si="660"/>
        <v>0</v>
      </c>
      <c r="AR299" s="695">
        <f t="shared" si="660"/>
        <v>0</v>
      </c>
      <c r="AS299" s="695">
        <f t="shared" si="660"/>
        <v>0</v>
      </c>
      <c r="AT299" s="695">
        <f t="shared" si="660"/>
        <v>1630</v>
      </c>
      <c r="AU299" s="695">
        <f t="shared" si="660"/>
        <v>815</v>
      </c>
      <c r="AV299" s="695">
        <f t="shared" si="660"/>
        <v>1630</v>
      </c>
      <c r="AW299" s="695">
        <f t="shared" si="660"/>
        <v>0</v>
      </c>
      <c r="AX299" s="695">
        <f t="shared" si="660"/>
        <v>0</v>
      </c>
      <c r="AY299" s="695">
        <f t="shared" si="660"/>
        <v>1110.52</v>
      </c>
      <c r="AZ299" s="695">
        <f t="shared" si="660"/>
        <v>0</v>
      </c>
      <c r="BA299" s="695">
        <f t="shared" si="660"/>
        <v>0</v>
      </c>
      <c r="BB299" s="695">
        <f t="shared" si="660"/>
        <v>2307.56</v>
      </c>
      <c r="BC299" s="695">
        <f t="shared" si="660"/>
        <v>0</v>
      </c>
      <c r="BD299" s="695">
        <f t="shared" si="660"/>
        <v>0</v>
      </c>
      <c r="BE299" s="695">
        <f t="shared" si="660"/>
        <v>815</v>
      </c>
      <c r="BF299" s="695">
        <f t="shared" si="660"/>
        <v>0</v>
      </c>
      <c r="BG299" s="695">
        <f t="shared" si="660"/>
        <v>0</v>
      </c>
      <c r="BH299" s="695">
        <f t="shared" si="660"/>
        <v>0</v>
      </c>
      <c r="BI299" s="695">
        <f t="shared" si="660"/>
        <v>815</v>
      </c>
      <c r="BJ299" s="695">
        <f t="shared" si="660"/>
        <v>815</v>
      </c>
      <c r="BK299" s="695">
        <f t="shared" si="660"/>
        <v>1630</v>
      </c>
      <c r="BL299" s="695">
        <f t="shared" si="660"/>
        <v>0</v>
      </c>
      <c r="BM299" s="695">
        <f t="shared" si="660"/>
        <v>2795.9</v>
      </c>
      <c r="BN299" s="695">
        <f t="shared" ref="BN299:CM299" si="661">BN96</f>
        <v>1630</v>
      </c>
      <c r="BO299" s="695">
        <f t="shared" si="661"/>
        <v>0</v>
      </c>
      <c r="BP299" s="695">
        <f t="shared" si="661"/>
        <v>0</v>
      </c>
      <c r="BQ299" s="695">
        <f t="shared" si="661"/>
        <v>0</v>
      </c>
      <c r="BR299" s="695">
        <f t="shared" si="661"/>
        <v>130</v>
      </c>
      <c r="BS299" s="695">
        <f t="shared" si="661"/>
        <v>0</v>
      </c>
      <c r="BT299" s="695">
        <f t="shared" si="661"/>
        <v>1630</v>
      </c>
      <c r="BU299" s="695">
        <f t="shared" si="661"/>
        <v>1003.45</v>
      </c>
      <c r="BV299" s="695">
        <f t="shared" si="661"/>
        <v>0</v>
      </c>
      <c r="BW299" s="695">
        <f t="shared" si="661"/>
        <v>0</v>
      </c>
      <c r="BX299" s="695">
        <f t="shared" si="661"/>
        <v>0</v>
      </c>
      <c r="BY299" s="695">
        <f t="shared" si="661"/>
        <v>815</v>
      </c>
      <c r="BZ299" s="695">
        <f t="shared" si="661"/>
        <v>815</v>
      </c>
      <c r="CA299" s="695">
        <f t="shared" si="661"/>
        <v>815</v>
      </c>
      <c r="CB299" s="695">
        <f t="shared" si="661"/>
        <v>0</v>
      </c>
      <c r="CC299" s="695">
        <f t="shared" si="661"/>
        <v>0</v>
      </c>
      <c r="CD299" s="695">
        <f t="shared" si="661"/>
        <v>2445</v>
      </c>
      <c r="CE299" s="695">
        <f t="shared" si="661"/>
        <v>0</v>
      </c>
      <c r="CF299" s="695">
        <f t="shared" si="661"/>
        <v>815</v>
      </c>
      <c r="CG299" s="695">
        <f t="shared" si="661"/>
        <v>0</v>
      </c>
      <c r="CH299" s="695">
        <f t="shared" si="661"/>
        <v>1630</v>
      </c>
      <c r="CI299" s="695">
        <f t="shared" si="661"/>
        <v>1630</v>
      </c>
      <c r="CJ299" s="695">
        <f t="shared" si="661"/>
        <v>0</v>
      </c>
      <c r="CK299" s="695">
        <f t="shared" si="661"/>
        <v>0</v>
      </c>
      <c r="CL299" s="695">
        <f t="shared" si="661"/>
        <v>815</v>
      </c>
      <c r="CM299" s="695">
        <f t="shared" si="661"/>
        <v>0</v>
      </c>
      <c r="CN299" s="695">
        <f t="shared" ref="CN299:DS299" si="662">CN96</f>
        <v>0</v>
      </c>
      <c r="CO299" s="695">
        <f t="shared" si="662"/>
        <v>0</v>
      </c>
      <c r="CP299" s="695">
        <f t="shared" si="662"/>
        <v>815</v>
      </c>
      <c r="CQ299" s="695">
        <f t="shared" si="662"/>
        <v>0</v>
      </c>
      <c r="CR299" s="695">
        <f t="shared" si="662"/>
        <v>0</v>
      </c>
      <c r="CS299" s="695">
        <f t="shared" si="662"/>
        <v>0</v>
      </c>
      <c r="CT299" s="695">
        <f t="shared" si="662"/>
        <v>0</v>
      </c>
      <c r="CU299" s="695">
        <f t="shared" si="662"/>
        <v>1630</v>
      </c>
      <c r="CV299" s="695">
        <f t="shared" si="662"/>
        <v>1630</v>
      </c>
      <c r="CW299" s="695">
        <f t="shared" si="662"/>
        <v>0</v>
      </c>
      <c r="CX299" s="695">
        <f t="shared" si="662"/>
        <v>3727.46</v>
      </c>
      <c r="CY299" s="695">
        <f t="shared" si="662"/>
        <v>0</v>
      </c>
      <c r="CZ299" s="695">
        <f t="shared" si="662"/>
        <v>815</v>
      </c>
      <c r="DA299" s="695">
        <f t="shared" si="662"/>
        <v>0</v>
      </c>
      <c r="DB299" s="695">
        <f t="shared" si="662"/>
        <v>815</v>
      </c>
      <c r="DC299" s="695">
        <f t="shared" si="662"/>
        <v>815</v>
      </c>
      <c r="DD299" s="695">
        <f t="shared" si="662"/>
        <v>0</v>
      </c>
      <c r="DE299" s="695">
        <f t="shared" si="662"/>
        <v>0</v>
      </c>
      <c r="DF299" s="695">
        <f t="shared" si="662"/>
        <v>0</v>
      </c>
      <c r="DG299" s="695">
        <f t="shared" si="662"/>
        <v>803.95</v>
      </c>
      <c r="DH299" s="695">
        <f t="shared" si="662"/>
        <v>815</v>
      </c>
      <c r="DI299" s="695">
        <f t="shared" si="662"/>
        <v>1395.24</v>
      </c>
      <c r="DJ299" s="695">
        <f t="shared" si="662"/>
        <v>1148.57</v>
      </c>
      <c r="DK299" s="695">
        <f t="shared" si="662"/>
        <v>0</v>
      </c>
      <c r="DL299" s="695">
        <f t="shared" si="662"/>
        <v>2258.36</v>
      </c>
      <c r="DM299" s="695">
        <f t="shared" si="662"/>
        <v>0</v>
      </c>
      <c r="DN299" s="695">
        <f t="shared" si="662"/>
        <v>0</v>
      </c>
      <c r="DO299" s="695">
        <f t="shared" si="662"/>
        <v>2445</v>
      </c>
      <c r="DP299" s="695">
        <f t="shared" si="662"/>
        <v>815</v>
      </c>
      <c r="DQ299" s="695">
        <f t="shared" si="662"/>
        <v>0</v>
      </c>
      <c r="DR299" s="695">
        <f t="shared" si="662"/>
        <v>0</v>
      </c>
      <c r="DS299" s="695">
        <f t="shared" si="662"/>
        <v>946.84</v>
      </c>
      <c r="DT299" s="695">
        <f t="shared" ref="DT299:EI299" si="663">DT96</f>
        <v>1630</v>
      </c>
      <c r="DU299" s="695">
        <f t="shared" si="663"/>
        <v>824.17</v>
      </c>
      <c r="DV299" s="695">
        <f t="shared" si="663"/>
        <v>815</v>
      </c>
      <c r="DW299" s="695">
        <f t="shared" si="663"/>
        <v>3260</v>
      </c>
      <c r="DX299" s="695">
        <f t="shared" si="663"/>
        <v>1301.95</v>
      </c>
      <c r="DY299" s="695">
        <f t="shared" si="663"/>
        <v>0</v>
      </c>
      <c r="DZ299" s="695">
        <f t="shared" si="663"/>
        <v>0</v>
      </c>
      <c r="EA299" s="695">
        <f t="shared" si="663"/>
        <v>0</v>
      </c>
      <c r="EB299" s="695">
        <f t="shared" si="663"/>
        <v>0</v>
      </c>
      <c r="EC299" s="695">
        <f t="shared" si="663"/>
        <v>0</v>
      </c>
      <c r="ED299" s="695">
        <f t="shared" si="663"/>
        <v>0</v>
      </c>
      <c r="EE299" s="695">
        <f t="shared" si="663"/>
        <v>6284.15</v>
      </c>
      <c r="EF299" s="695">
        <f t="shared" si="663"/>
        <v>0</v>
      </c>
      <c r="EG299" s="695">
        <f t="shared" si="663"/>
        <v>1542.8</v>
      </c>
      <c r="EH299" s="695">
        <f t="shared" si="663"/>
        <v>2445</v>
      </c>
      <c r="EI299" s="695">
        <f t="shared" si="663"/>
        <v>971.64</v>
      </c>
      <c r="EJ299" s="695">
        <f t="shared" si="455"/>
        <v>0</v>
      </c>
      <c r="EK299" s="695">
        <f t="shared" ref="EK299:EQ308" si="664">EK96</f>
        <v>0</v>
      </c>
      <c r="EL299" s="695">
        <f t="shared" si="664"/>
        <v>12009.45</v>
      </c>
      <c r="EM299" s="695">
        <f t="shared" si="664"/>
        <v>0</v>
      </c>
      <c r="EN299" s="695">
        <f t="shared" ref="EN299" si="665">EN96</f>
        <v>0</v>
      </c>
      <c r="EO299" s="695">
        <f t="shared" si="664"/>
        <v>0</v>
      </c>
      <c r="EP299" s="695">
        <f t="shared" si="664"/>
        <v>4117.72</v>
      </c>
      <c r="EQ299" s="695">
        <f t="shared" si="664"/>
        <v>0</v>
      </c>
      <c r="ER299" s="695">
        <f t="shared" ref="ER299:EX299" si="666">ER96</f>
        <v>0</v>
      </c>
      <c r="ES299" s="695">
        <f t="shared" si="666"/>
        <v>0</v>
      </c>
      <c r="ET299" s="695">
        <f t="shared" si="666"/>
        <v>4890</v>
      </c>
      <c r="EU299" s="695">
        <f t="shared" si="666"/>
        <v>3483</v>
      </c>
      <c r="EV299" s="695">
        <f t="shared" si="666"/>
        <v>0</v>
      </c>
      <c r="EW299" s="695">
        <f t="shared" si="666"/>
        <v>5491.2</v>
      </c>
      <c r="EX299" s="695">
        <f t="shared" si="666"/>
        <v>815</v>
      </c>
      <c r="EY299" s="695">
        <f t="shared" si="474"/>
        <v>0</v>
      </c>
      <c r="EZ299" s="510"/>
    </row>
    <row r="300" spans="1:156" x14ac:dyDescent="0.25">
      <c r="A300">
        <v>93</v>
      </c>
      <c r="B300" s="74" t="str">
        <f t="shared" si="465"/>
        <v>E19</v>
      </c>
      <c r="C300" s="175" t="str">
        <f t="shared" si="466"/>
        <v>OK</v>
      </c>
      <c r="D300" s="695">
        <f t="shared" ref="D300:AI300" si="667">D97</f>
        <v>1050</v>
      </c>
      <c r="E300" s="695">
        <f t="shared" si="667"/>
        <v>975</v>
      </c>
      <c r="F300" s="695">
        <f t="shared" si="667"/>
        <v>790</v>
      </c>
      <c r="G300" s="695">
        <f t="shared" si="667"/>
        <v>0</v>
      </c>
      <c r="H300" s="695">
        <f t="shared" si="667"/>
        <v>1480</v>
      </c>
      <c r="I300" s="695">
        <f t="shared" si="667"/>
        <v>0</v>
      </c>
      <c r="J300" s="695">
        <f t="shared" si="667"/>
        <v>0</v>
      </c>
      <c r="K300" s="695">
        <f t="shared" si="667"/>
        <v>1410</v>
      </c>
      <c r="L300" s="695">
        <f t="shared" si="667"/>
        <v>0</v>
      </c>
      <c r="M300" s="695">
        <f t="shared" si="667"/>
        <v>4515</v>
      </c>
      <c r="N300" s="695">
        <f t="shared" si="667"/>
        <v>600</v>
      </c>
      <c r="O300" s="695">
        <f t="shared" si="667"/>
        <v>7450</v>
      </c>
      <c r="P300" s="695">
        <f t="shared" si="667"/>
        <v>1090.52</v>
      </c>
      <c r="Q300" s="695">
        <f t="shared" si="667"/>
        <v>11500</v>
      </c>
      <c r="R300" s="695">
        <f t="shared" si="667"/>
        <v>275</v>
      </c>
      <c r="S300" s="695">
        <f t="shared" si="667"/>
        <v>0</v>
      </c>
      <c r="T300" s="695">
        <f t="shared" si="667"/>
        <v>954</v>
      </c>
      <c r="U300" s="695">
        <f t="shared" si="667"/>
        <v>2189.34</v>
      </c>
      <c r="V300" s="695">
        <f t="shared" si="667"/>
        <v>5585</v>
      </c>
      <c r="W300" s="695">
        <f t="shared" si="667"/>
        <v>1085</v>
      </c>
      <c r="X300" s="695">
        <f t="shared" si="667"/>
        <v>0</v>
      </c>
      <c r="Y300" s="695">
        <f t="shared" si="667"/>
        <v>2499.83</v>
      </c>
      <c r="Z300" s="695">
        <f t="shared" si="667"/>
        <v>0</v>
      </c>
      <c r="AA300" s="695">
        <f t="shared" si="667"/>
        <v>0</v>
      </c>
      <c r="AB300" s="695">
        <f t="shared" si="667"/>
        <v>5350</v>
      </c>
      <c r="AC300" s="695">
        <f t="shared" si="667"/>
        <v>8838.08</v>
      </c>
      <c r="AD300" s="695">
        <f t="shared" si="667"/>
        <v>0</v>
      </c>
      <c r="AE300" s="695">
        <f t="shared" si="667"/>
        <v>0</v>
      </c>
      <c r="AF300" s="695">
        <f t="shared" si="667"/>
        <v>406.67</v>
      </c>
      <c r="AG300" s="695">
        <f t="shared" si="667"/>
        <v>0</v>
      </c>
      <c r="AH300" s="695">
        <f t="shared" si="667"/>
        <v>0</v>
      </c>
      <c r="AI300" s="695">
        <f t="shared" si="667"/>
        <v>8900</v>
      </c>
      <c r="AJ300" s="695">
        <f t="shared" ref="AJ300:BM300" si="668">AJ97</f>
        <v>5755</v>
      </c>
      <c r="AK300" s="695">
        <f t="shared" si="668"/>
        <v>5175.5</v>
      </c>
      <c r="AL300" s="695">
        <f t="shared" si="668"/>
        <v>4140</v>
      </c>
      <c r="AM300" s="695">
        <f t="shared" si="668"/>
        <v>0</v>
      </c>
      <c r="AN300" s="695">
        <f t="shared" si="668"/>
        <v>693</v>
      </c>
      <c r="AO300" s="695">
        <f t="shared" si="668"/>
        <v>2130</v>
      </c>
      <c r="AP300" s="695">
        <f t="shared" si="668"/>
        <v>0</v>
      </c>
      <c r="AQ300" s="695">
        <f t="shared" si="668"/>
        <v>75</v>
      </c>
      <c r="AR300" s="695">
        <f t="shared" si="668"/>
        <v>2868.9</v>
      </c>
      <c r="AS300" s="695">
        <f t="shared" si="668"/>
        <v>2870</v>
      </c>
      <c r="AT300" s="695">
        <f t="shared" si="668"/>
        <v>0</v>
      </c>
      <c r="AU300" s="695">
        <f t="shared" si="668"/>
        <v>640</v>
      </c>
      <c r="AV300" s="695">
        <f t="shared" si="668"/>
        <v>595</v>
      </c>
      <c r="AW300" s="695">
        <f t="shared" si="668"/>
        <v>5970</v>
      </c>
      <c r="AX300" s="695">
        <f t="shared" si="668"/>
        <v>447.98</v>
      </c>
      <c r="AY300" s="695">
        <f t="shared" si="668"/>
        <v>0</v>
      </c>
      <c r="AZ300" s="695">
        <f t="shared" si="668"/>
        <v>9426.2999999999993</v>
      </c>
      <c r="BA300" s="695">
        <f t="shared" si="668"/>
        <v>1083.5</v>
      </c>
      <c r="BB300" s="695">
        <f t="shared" si="668"/>
        <v>10950</v>
      </c>
      <c r="BC300" s="695">
        <f t="shared" si="668"/>
        <v>18510.3</v>
      </c>
      <c r="BD300" s="695">
        <f t="shared" si="668"/>
        <v>3872.44</v>
      </c>
      <c r="BE300" s="695">
        <f t="shared" si="668"/>
        <v>8449.5400000000009</v>
      </c>
      <c r="BF300" s="695">
        <f t="shared" si="668"/>
        <v>0</v>
      </c>
      <c r="BG300" s="695">
        <f t="shared" si="668"/>
        <v>9703</v>
      </c>
      <c r="BH300" s="695">
        <f t="shared" si="668"/>
        <v>4550</v>
      </c>
      <c r="BI300" s="695">
        <f t="shared" si="668"/>
        <v>660.19</v>
      </c>
      <c r="BJ300" s="695">
        <f t="shared" si="668"/>
        <v>3912</v>
      </c>
      <c r="BK300" s="695">
        <f t="shared" si="668"/>
        <v>350</v>
      </c>
      <c r="BL300" s="695">
        <f t="shared" si="668"/>
        <v>0</v>
      </c>
      <c r="BM300" s="695">
        <f t="shared" si="668"/>
        <v>0</v>
      </c>
      <c r="BN300" s="695">
        <f t="shared" ref="BN300:CM300" si="669">BN97</f>
        <v>0</v>
      </c>
      <c r="BO300" s="695">
        <f t="shared" si="669"/>
        <v>7127.45</v>
      </c>
      <c r="BP300" s="695">
        <f t="shared" si="669"/>
        <v>8590.02</v>
      </c>
      <c r="BQ300" s="695">
        <f t="shared" si="669"/>
        <v>0</v>
      </c>
      <c r="BR300" s="695">
        <f t="shared" si="669"/>
        <v>520</v>
      </c>
      <c r="BS300" s="695">
        <f t="shared" si="669"/>
        <v>0</v>
      </c>
      <c r="BT300" s="695">
        <f t="shared" si="669"/>
        <v>0</v>
      </c>
      <c r="BU300" s="695">
        <f t="shared" si="669"/>
        <v>2878.04</v>
      </c>
      <c r="BV300" s="695">
        <f t="shared" si="669"/>
        <v>0</v>
      </c>
      <c r="BW300" s="695">
        <f t="shared" si="669"/>
        <v>19380</v>
      </c>
      <c r="BX300" s="695">
        <f t="shared" si="669"/>
        <v>410</v>
      </c>
      <c r="BY300" s="695">
        <f t="shared" si="669"/>
        <v>7100</v>
      </c>
      <c r="BZ300" s="695">
        <f t="shared" si="669"/>
        <v>7760.02</v>
      </c>
      <c r="CA300" s="695">
        <f t="shared" si="669"/>
        <v>3710</v>
      </c>
      <c r="CB300" s="695">
        <f t="shared" si="669"/>
        <v>3230.63</v>
      </c>
      <c r="CC300" s="695">
        <f t="shared" si="669"/>
        <v>0</v>
      </c>
      <c r="CD300" s="695">
        <f t="shared" si="669"/>
        <v>2585</v>
      </c>
      <c r="CE300" s="695">
        <f t="shared" si="669"/>
        <v>6199.91</v>
      </c>
      <c r="CF300" s="695">
        <f t="shared" si="669"/>
        <v>1812</v>
      </c>
      <c r="CG300" s="695">
        <f t="shared" si="669"/>
        <v>0</v>
      </c>
      <c r="CH300" s="695">
        <f t="shared" si="669"/>
        <v>7475</v>
      </c>
      <c r="CI300" s="695">
        <f t="shared" si="669"/>
        <v>2930</v>
      </c>
      <c r="CJ300" s="695">
        <f t="shared" si="669"/>
        <v>8955</v>
      </c>
      <c r="CK300" s="695">
        <f t="shared" si="669"/>
        <v>9018.08</v>
      </c>
      <c r="CL300" s="695">
        <f t="shared" si="669"/>
        <v>280</v>
      </c>
      <c r="CM300" s="695">
        <f t="shared" si="669"/>
        <v>4105</v>
      </c>
      <c r="CN300" s="695">
        <f t="shared" ref="CN300:DS300" si="670">CN97</f>
        <v>230</v>
      </c>
      <c r="CO300" s="695">
        <f t="shared" si="670"/>
        <v>6430.54</v>
      </c>
      <c r="CP300" s="695">
        <f t="shared" si="670"/>
        <v>11537</v>
      </c>
      <c r="CQ300" s="695">
        <f t="shared" si="670"/>
        <v>18221.93</v>
      </c>
      <c r="CR300" s="695">
        <f t="shared" si="670"/>
        <v>4606.68</v>
      </c>
      <c r="CS300" s="695">
        <f t="shared" si="670"/>
        <v>2370</v>
      </c>
      <c r="CT300" s="695">
        <f t="shared" si="670"/>
        <v>3280.54</v>
      </c>
      <c r="CU300" s="695">
        <f t="shared" si="670"/>
        <v>0</v>
      </c>
      <c r="CV300" s="695">
        <f t="shared" si="670"/>
        <v>0</v>
      </c>
      <c r="CW300" s="695">
        <f t="shared" si="670"/>
        <v>0</v>
      </c>
      <c r="CX300" s="695">
        <f t="shared" si="670"/>
        <v>0</v>
      </c>
      <c r="CY300" s="695">
        <f t="shared" si="670"/>
        <v>0</v>
      </c>
      <c r="CZ300" s="695">
        <f t="shared" si="670"/>
        <v>0</v>
      </c>
      <c r="DA300" s="695">
        <f t="shared" si="670"/>
        <v>8330</v>
      </c>
      <c r="DB300" s="695">
        <f t="shared" si="670"/>
        <v>0</v>
      </c>
      <c r="DC300" s="695">
        <f t="shared" si="670"/>
        <v>6075.79</v>
      </c>
      <c r="DD300" s="695">
        <f t="shared" si="670"/>
        <v>2935</v>
      </c>
      <c r="DE300" s="695">
        <f t="shared" si="670"/>
        <v>1664.88</v>
      </c>
      <c r="DF300" s="695">
        <f t="shared" si="670"/>
        <v>0</v>
      </c>
      <c r="DG300" s="695">
        <f t="shared" si="670"/>
        <v>0</v>
      </c>
      <c r="DH300" s="695">
        <f t="shared" si="670"/>
        <v>0</v>
      </c>
      <c r="DI300" s="695">
        <f t="shared" si="670"/>
        <v>0</v>
      </c>
      <c r="DJ300" s="695">
        <f t="shared" si="670"/>
        <v>1515</v>
      </c>
      <c r="DK300" s="695">
        <f t="shared" si="670"/>
        <v>0</v>
      </c>
      <c r="DL300" s="695">
        <f t="shared" si="670"/>
        <v>0</v>
      </c>
      <c r="DM300" s="695">
        <f t="shared" si="670"/>
        <v>0</v>
      </c>
      <c r="DN300" s="695">
        <f t="shared" si="670"/>
        <v>0</v>
      </c>
      <c r="DO300" s="695">
        <f t="shared" si="670"/>
        <v>8980</v>
      </c>
      <c r="DP300" s="695">
        <f t="shared" si="670"/>
        <v>900</v>
      </c>
      <c r="DQ300" s="695">
        <f t="shared" si="670"/>
        <v>5248</v>
      </c>
      <c r="DR300" s="695">
        <f t="shared" si="670"/>
        <v>0</v>
      </c>
      <c r="DS300" s="695">
        <f t="shared" si="670"/>
        <v>19055</v>
      </c>
      <c r="DT300" s="695">
        <f t="shared" ref="DT300:EI300" si="671">DT97</f>
        <v>4215.58</v>
      </c>
      <c r="DU300" s="695">
        <f t="shared" si="671"/>
        <v>0</v>
      </c>
      <c r="DV300" s="695">
        <f t="shared" si="671"/>
        <v>0</v>
      </c>
      <c r="DW300" s="695">
        <f t="shared" si="671"/>
        <v>24825.99</v>
      </c>
      <c r="DX300" s="695">
        <f t="shared" si="671"/>
        <v>29077.14</v>
      </c>
      <c r="DY300" s="695">
        <f t="shared" si="671"/>
        <v>20785</v>
      </c>
      <c r="DZ300" s="695">
        <f t="shared" si="671"/>
        <v>880</v>
      </c>
      <c r="EA300" s="695">
        <f t="shared" si="671"/>
        <v>16600</v>
      </c>
      <c r="EB300" s="695">
        <f t="shared" si="671"/>
        <v>0</v>
      </c>
      <c r="EC300" s="695">
        <f t="shared" si="671"/>
        <v>0</v>
      </c>
      <c r="ED300" s="695">
        <f t="shared" si="671"/>
        <v>0</v>
      </c>
      <c r="EE300" s="695">
        <f t="shared" si="671"/>
        <v>14095.94</v>
      </c>
      <c r="EF300" s="695">
        <f t="shared" si="671"/>
        <v>0</v>
      </c>
      <c r="EG300" s="695">
        <f t="shared" si="671"/>
        <v>0</v>
      </c>
      <c r="EH300" s="695">
        <f t="shared" si="671"/>
        <v>0</v>
      </c>
      <c r="EI300" s="695">
        <f t="shared" si="671"/>
        <v>0</v>
      </c>
      <c r="EJ300" s="695">
        <f t="shared" si="455"/>
        <v>0</v>
      </c>
      <c r="EK300" s="695">
        <f t="shared" si="664"/>
        <v>268.3</v>
      </c>
      <c r="EL300" s="695">
        <f t="shared" si="664"/>
        <v>300</v>
      </c>
      <c r="EM300" s="695">
        <f t="shared" si="664"/>
        <v>0</v>
      </c>
      <c r="EN300" s="695">
        <f t="shared" ref="EN300" si="672">EN97</f>
        <v>0</v>
      </c>
      <c r="EO300" s="695">
        <f t="shared" si="664"/>
        <v>0</v>
      </c>
      <c r="EP300" s="695">
        <f t="shared" si="664"/>
        <v>3926.67</v>
      </c>
      <c r="EQ300" s="695">
        <f t="shared" si="664"/>
        <v>0</v>
      </c>
      <c r="ER300" s="695">
        <f t="shared" ref="ER300:EX300" si="673">ER97</f>
        <v>0</v>
      </c>
      <c r="ES300" s="695">
        <f t="shared" si="673"/>
        <v>0</v>
      </c>
      <c r="ET300" s="695">
        <f t="shared" si="673"/>
        <v>0</v>
      </c>
      <c r="EU300" s="695">
        <f t="shared" si="673"/>
        <v>0</v>
      </c>
      <c r="EV300" s="695">
        <f t="shared" si="673"/>
        <v>0</v>
      </c>
      <c r="EW300" s="695">
        <f t="shared" si="673"/>
        <v>1185.9000000000001</v>
      </c>
      <c r="EX300" s="695">
        <f t="shared" si="673"/>
        <v>6</v>
      </c>
      <c r="EY300" s="695">
        <f t="shared" si="474"/>
        <v>0</v>
      </c>
      <c r="EZ300" s="510"/>
    </row>
    <row r="301" spans="1:156" x14ac:dyDescent="0.25">
      <c r="A301">
        <v>94</v>
      </c>
      <c r="B301" s="74" t="str">
        <f t="shared" si="465"/>
        <v>E08</v>
      </c>
      <c r="C301" s="175" t="str">
        <f t="shared" si="466"/>
        <v>OK</v>
      </c>
      <c r="D301" s="695">
        <f t="shared" ref="D301:AI301" si="674">D98</f>
        <v>0</v>
      </c>
      <c r="E301" s="695">
        <f t="shared" si="674"/>
        <v>0</v>
      </c>
      <c r="F301" s="695">
        <f t="shared" si="674"/>
        <v>0</v>
      </c>
      <c r="G301" s="695">
        <f t="shared" si="674"/>
        <v>0</v>
      </c>
      <c r="H301" s="695">
        <f t="shared" si="674"/>
        <v>0</v>
      </c>
      <c r="I301" s="695">
        <f t="shared" si="674"/>
        <v>0</v>
      </c>
      <c r="J301" s="695">
        <f t="shared" si="674"/>
        <v>0</v>
      </c>
      <c r="K301" s="695">
        <f t="shared" si="674"/>
        <v>0</v>
      </c>
      <c r="L301" s="695">
        <f t="shared" si="674"/>
        <v>0</v>
      </c>
      <c r="M301" s="695">
        <f t="shared" si="674"/>
        <v>0</v>
      </c>
      <c r="N301" s="695">
        <f t="shared" si="674"/>
        <v>0</v>
      </c>
      <c r="O301" s="695">
        <f t="shared" si="674"/>
        <v>0</v>
      </c>
      <c r="P301" s="695">
        <f t="shared" si="674"/>
        <v>0</v>
      </c>
      <c r="Q301" s="695">
        <f t="shared" si="674"/>
        <v>0</v>
      </c>
      <c r="R301" s="695">
        <f t="shared" si="674"/>
        <v>0</v>
      </c>
      <c r="S301" s="695">
        <f t="shared" si="674"/>
        <v>0</v>
      </c>
      <c r="T301" s="695">
        <f t="shared" si="674"/>
        <v>0</v>
      </c>
      <c r="U301" s="695">
        <f t="shared" si="674"/>
        <v>0</v>
      </c>
      <c r="V301" s="695">
        <f t="shared" si="674"/>
        <v>0</v>
      </c>
      <c r="W301" s="695">
        <f t="shared" si="674"/>
        <v>0</v>
      </c>
      <c r="X301" s="695">
        <f t="shared" si="674"/>
        <v>0</v>
      </c>
      <c r="Y301" s="695">
        <f t="shared" si="674"/>
        <v>0</v>
      </c>
      <c r="Z301" s="695">
        <f t="shared" si="674"/>
        <v>0</v>
      </c>
      <c r="AA301" s="695">
        <f t="shared" si="674"/>
        <v>0</v>
      </c>
      <c r="AB301" s="695">
        <f t="shared" si="674"/>
        <v>0</v>
      </c>
      <c r="AC301" s="695">
        <f t="shared" si="674"/>
        <v>0</v>
      </c>
      <c r="AD301" s="695">
        <f t="shared" si="674"/>
        <v>0</v>
      </c>
      <c r="AE301" s="695">
        <f t="shared" si="674"/>
        <v>0</v>
      </c>
      <c r="AF301" s="695">
        <f t="shared" si="674"/>
        <v>0</v>
      </c>
      <c r="AG301" s="695">
        <f t="shared" si="674"/>
        <v>0</v>
      </c>
      <c r="AH301" s="695">
        <f t="shared" si="674"/>
        <v>0</v>
      </c>
      <c r="AI301" s="695">
        <f t="shared" si="674"/>
        <v>0</v>
      </c>
      <c r="AJ301" s="695">
        <f t="shared" ref="AJ301:BM301" si="675">AJ98</f>
        <v>0</v>
      </c>
      <c r="AK301" s="695">
        <f t="shared" si="675"/>
        <v>0</v>
      </c>
      <c r="AL301" s="695">
        <f t="shared" si="675"/>
        <v>0</v>
      </c>
      <c r="AM301" s="695">
        <f t="shared" si="675"/>
        <v>0</v>
      </c>
      <c r="AN301" s="695">
        <f t="shared" si="675"/>
        <v>0</v>
      </c>
      <c r="AO301" s="695">
        <f t="shared" si="675"/>
        <v>0</v>
      </c>
      <c r="AP301" s="695">
        <f t="shared" si="675"/>
        <v>0</v>
      </c>
      <c r="AQ301" s="695">
        <f t="shared" si="675"/>
        <v>0</v>
      </c>
      <c r="AR301" s="695">
        <f t="shared" si="675"/>
        <v>0</v>
      </c>
      <c r="AS301" s="695">
        <f t="shared" si="675"/>
        <v>0</v>
      </c>
      <c r="AT301" s="695">
        <f t="shared" si="675"/>
        <v>0</v>
      </c>
      <c r="AU301" s="695">
        <f t="shared" si="675"/>
        <v>0</v>
      </c>
      <c r="AV301" s="695">
        <f t="shared" si="675"/>
        <v>0</v>
      </c>
      <c r="AW301" s="695">
        <f t="shared" si="675"/>
        <v>0</v>
      </c>
      <c r="AX301" s="695">
        <f t="shared" si="675"/>
        <v>0</v>
      </c>
      <c r="AY301" s="695">
        <f t="shared" si="675"/>
        <v>0</v>
      </c>
      <c r="AZ301" s="695">
        <f t="shared" si="675"/>
        <v>0</v>
      </c>
      <c r="BA301" s="695">
        <f t="shared" si="675"/>
        <v>0</v>
      </c>
      <c r="BB301" s="695">
        <f t="shared" si="675"/>
        <v>0</v>
      </c>
      <c r="BC301" s="695">
        <f t="shared" si="675"/>
        <v>0</v>
      </c>
      <c r="BD301" s="695">
        <f t="shared" si="675"/>
        <v>0</v>
      </c>
      <c r="BE301" s="695">
        <f t="shared" si="675"/>
        <v>0</v>
      </c>
      <c r="BF301" s="695">
        <f t="shared" si="675"/>
        <v>0</v>
      </c>
      <c r="BG301" s="695">
        <f t="shared" si="675"/>
        <v>0</v>
      </c>
      <c r="BH301" s="695">
        <f t="shared" si="675"/>
        <v>0</v>
      </c>
      <c r="BI301" s="695">
        <f t="shared" si="675"/>
        <v>0</v>
      </c>
      <c r="BJ301" s="695">
        <f t="shared" si="675"/>
        <v>0</v>
      </c>
      <c r="BK301" s="695">
        <f t="shared" si="675"/>
        <v>0</v>
      </c>
      <c r="BL301" s="695">
        <f t="shared" si="675"/>
        <v>0</v>
      </c>
      <c r="BM301" s="695">
        <f t="shared" si="675"/>
        <v>43.4</v>
      </c>
      <c r="BN301" s="695">
        <f t="shared" ref="BN301:CM301" si="676">BN98</f>
        <v>0</v>
      </c>
      <c r="BO301" s="695">
        <f t="shared" si="676"/>
        <v>0</v>
      </c>
      <c r="BP301" s="695">
        <f t="shared" si="676"/>
        <v>0</v>
      </c>
      <c r="BQ301" s="695">
        <f t="shared" si="676"/>
        <v>0</v>
      </c>
      <c r="BR301" s="695">
        <f t="shared" si="676"/>
        <v>0</v>
      </c>
      <c r="BS301" s="695">
        <f t="shared" si="676"/>
        <v>0</v>
      </c>
      <c r="BT301" s="695">
        <f t="shared" si="676"/>
        <v>0</v>
      </c>
      <c r="BU301" s="695">
        <f t="shared" si="676"/>
        <v>0</v>
      </c>
      <c r="BV301" s="695">
        <f t="shared" si="676"/>
        <v>0</v>
      </c>
      <c r="BW301" s="695">
        <f t="shared" si="676"/>
        <v>0</v>
      </c>
      <c r="BX301" s="695">
        <f t="shared" si="676"/>
        <v>0</v>
      </c>
      <c r="BY301" s="695">
        <f t="shared" si="676"/>
        <v>0</v>
      </c>
      <c r="BZ301" s="695">
        <f t="shared" si="676"/>
        <v>0</v>
      </c>
      <c r="CA301" s="695">
        <f t="shared" si="676"/>
        <v>0</v>
      </c>
      <c r="CB301" s="695">
        <f t="shared" si="676"/>
        <v>0</v>
      </c>
      <c r="CC301" s="695">
        <f t="shared" si="676"/>
        <v>0</v>
      </c>
      <c r="CD301" s="695">
        <f t="shared" si="676"/>
        <v>0</v>
      </c>
      <c r="CE301" s="695">
        <f t="shared" si="676"/>
        <v>0</v>
      </c>
      <c r="CF301" s="695">
        <f t="shared" si="676"/>
        <v>0</v>
      </c>
      <c r="CG301" s="695">
        <f t="shared" si="676"/>
        <v>0</v>
      </c>
      <c r="CH301" s="695">
        <f t="shared" si="676"/>
        <v>0</v>
      </c>
      <c r="CI301" s="695">
        <f t="shared" si="676"/>
        <v>0</v>
      </c>
      <c r="CJ301" s="695">
        <f t="shared" si="676"/>
        <v>0</v>
      </c>
      <c r="CK301" s="695">
        <f t="shared" si="676"/>
        <v>0</v>
      </c>
      <c r="CL301" s="695">
        <f t="shared" si="676"/>
        <v>0</v>
      </c>
      <c r="CM301" s="695">
        <f t="shared" si="676"/>
        <v>0</v>
      </c>
      <c r="CN301" s="695">
        <f t="shared" ref="CN301:DS301" si="677">CN98</f>
        <v>0</v>
      </c>
      <c r="CO301" s="695">
        <f t="shared" si="677"/>
        <v>0</v>
      </c>
      <c r="CP301" s="695">
        <f t="shared" si="677"/>
        <v>0</v>
      </c>
      <c r="CQ301" s="695">
        <f t="shared" si="677"/>
        <v>0</v>
      </c>
      <c r="CR301" s="695">
        <f t="shared" si="677"/>
        <v>0</v>
      </c>
      <c r="CS301" s="695">
        <f t="shared" si="677"/>
        <v>0</v>
      </c>
      <c r="CT301" s="695">
        <f t="shared" si="677"/>
        <v>0</v>
      </c>
      <c r="CU301" s="695">
        <f t="shared" si="677"/>
        <v>0</v>
      </c>
      <c r="CV301" s="695">
        <f t="shared" si="677"/>
        <v>0</v>
      </c>
      <c r="CW301" s="695">
        <f t="shared" si="677"/>
        <v>0</v>
      </c>
      <c r="CX301" s="695">
        <f t="shared" si="677"/>
        <v>0</v>
      </c>
      <c r="CY301" s="695">
        <f t="shared" si="677"/>
        <v>0</v>
      </c>
      <c r="CZ301" s="695">
        <f t="shared" si="677"/>
        <v>0</v>
      </c>
      <c r="DA301" s="695">
        <f t="shared" si="677"/>
        <v>0</v>
      </c>
      <c r="DB301" s="695">
        <f t="shared" si="677"/>
        <v>0</v>
      </c>
      <c r="DC301" s="695">
        <f t="shared" si="677"/>
        <v>0</v>
      </c>
      <c r="DD301" s="695">
        <f t="shared" si="677"/>
        <v>0</v>
      </c>
      <c r="DE301" s="695">
        <f t="shared" si="677"/>
        <v>0</v>
      </c>
      <c r="DF301" s="695">
        <f t="shared" si="677"/>
        <v>0</v>
      </c>
      <c r="DG301" s="695">
        <f t="shared" si="677"/>
        <v>0</v>
      </c>
      <c r="DH301" s="695">
        <f t="shared" si="677"/>
        <v>0</v>
      </c>
      <c r="DI301" s="695">
        <f t="shared" si="677"/>
        <v>0</v>
      </c>
      <c r="DJ301" s="695">
        <f t="shared" si="677"/>
        <v>0</v>
      </c>
      <c r="DK301" s="695">
        <f t="shared" si="677"/>
        <v>0</v>
      </c>
      <c r="DL301" s="695">
        <f t="shared" si="677"/>
        <v>0</v>
      </c>
      <c r="DM301" s="695">
        <f t="shared" si="677"/>
        <v>0</v>
      </c>
      <c r="DN301" s="695">
        <f t="shared" si="677"/>
        <v>0</v>
      </c>
      <c r="DO301" s="695">
        <f t="shared" si="677"/>
        <v>0</v>
      </c>
      <c r="DP301" s="695">
        <f t="shared" si="677"/>
        <v>0</v>
      </c>
      <c r="DQ301" s="695">
        <f t="shared" si="677"/>
        <v>0</v>
      </c>
      <c r="DR301" s="695">
        <f t="shared" si="677"/>
        <v>0</v>
      </c>
      <c r="DS301" s="695">
        <f t="shared" si="677"/>
        <v>0</v>
      </c>
      <c r="DT301" s="695">
        <f t="shared" ref="DT301:EI301" si="678">DT98</f>
        <v>118.35</v>
      </c>
      <c r="DU301" s="695">
        <f t="shared" si="678"/>
        <v>0</v>
      </c>
      <c r="DV301" s="695">
        <f t="shared" si="678"/>
        <v>0</v>
      </c>
      <c r="DW301" s="695">
        <f t="shared" si="678"/>
        <v>0</v>
      </c>
      <c r="DX301" s="695">
        <f t="shared" si="678"/>
        <v>6.9</v>
      </c>
      <c r="DY301" s="695">
        <f t="shared" si="678"/>
        <v>0</v>
      </c>
      <c r="DZ301" s="695">
        <f t="shared" si="678"/>
        <v>0</v>
      </c>
      <c r="EA301" s="695">
        <f t="shared" si="678"/>
        <v>0</v>
      </c>
      <c r="EB301" s="695">
        <f t="shared" si="678"/>
        <v>0</v>
      </c>
      <c r="EC301" s="695">
        <f t="shared" si="678"/>
        <v>0</v>
      </c>
      <c r="ED301" s="695">
        <f t="shared" si="678"/>
        <v>0</v>
      </c>
      <c r="EE301" s="695">
        <f t="shared" si="678"/>
        <v>0</v>
      </c>
      <c r="EF301" s="695">
        <f t="shared" si="678"/>
        <v>0</v>
      </c>
      <c r="EG301" s="695">
        <f t="shared" si="678"/>
        <v>0</v>
      </c>
      <c r="EH301" s="695">
        <f t="shared" si="678"/>
        <v>0</v>
      </c>
      <c r="EI301" s="695">
        <f t="shared" si="678"/>
        <v>0</v>
      </c>
      <c r="EJ301" s="695">
        <f t="shared" si="455"/>
        <v>0</v>
      </c>
      <c r="EK301" s="695">
        <f t="shared" si="664"/>
        <v>0</v>
      </c>
      <c r="EL301" s="695">
        <f t="shared" si="664"/>
        <v>0</v>
      </c>
      <c r="EM301" s="695">
        <f t="shared" si="664"/>
        <v>0</v>
      </c>
      <c r="EN301" s="695">
        <f t="shared" ref="EN301" si="679">EN98</f>
        <v>0</v>
      </c>
      <c r="EO301" s="695">
        <f t="shared" si="664"/>
        <v>0</v>
      </c>
      <c r="EP301" s="695">
        <f t="shared" si="664"/>
        <v>0</v>
      </c>
      <c r="EQ301" s="695">
        <f t="shared" si="664"/>
        <v>0</v>
      </c>
      <c r="ER301" s="695">
        <f t="shared" ref="ER301:EX301" si="680">ER98</f>
        <v>0</v>
      </c>
      <c r="ES301" s="695">
        <f t="shared" si="680"/>
        <v>0</v>
      </c>
      <c r="ET301" s="695">
        <f t="shared" si="680"/>
        <v>0</v>
      </c>
      <c r="EU301" s="695">
        <f t="shared" si="680"/>
        <v>0</v>
      </c>
      <c r="EV301" s="695">
        <f t="shared" si="680"/>
        <v>0</v>
      </c>
      <c r="EW301" s="695">
        <f t="shared" si="680"/>
        <v>0</v>
      </c>
      <c r="EX301" s="695">
        <f t="shared" si="680"/>
        <v>0</v>
      </c>
      <c r="EY301" s="695">
        <f t="shared" si="474"/>
        <v>0</v>
      </c>
      <c r="EZ301" s="510"/>
    </row>
    <row r="302" spans="1:156" x14ac:dyDescent="0.25">
      <c r="A302">
        <v>95</v>
      </c>
      <c r="B302" s="74" t="str">
        <f t="shared" si="465"/>
        <v>E19</v>
      </c>
      <c r="C302" s="175" t="str">
        <f t="shared" si="466"/>
        <v>OK</v>
      </c>
      <c r="D302" s="695">
        <f t="shared" ref="D302:AI302" si="681">D99</f>
        <v>0</v>
      </c>
      <c r="E302" s="695">
        <f t="shared" si="681"/>
        <v>0</v>
      </c>
      <c r="F302" s="695">
        <f t="shared" si="681"/>
        <v>0</v>
      </c>
      <c r="G302" s="695">
        <f t="shared" si="681"/>
        <v>0</v>
      </c>
      <c r="H302" s="695">
        <f t="shared" si="681"/>
        <v>0</v>
      </c>
      <c r="I302" s="695">
        <f t="shared" si="681"/>
        <v>0</v>
      </c>
      <c r="J302" s="695">
        <f t="shared" si="681"/>
        <v>0</v>
      </c>
      <c r="K302" s="695">
        <f t="shared" si="681"/>
        <v>0</v>
      </c>
      <c r="L302" s="695">
        <f t="shared" si="681"/>
        <v>0</v>
      </c>
      <c r="M302" s="695">
        <f t="shared" si="681"/>
        <v>0</v>
      </c>
      <c r="N302" s="695">
        <f t="shared" si="681"/>
        <v>0</v>
      </c>
      <c r="O302" s="695">
        <f t="shared" si="681"/>
        <v>42.24</v>
      </c>
      <c r="P302" s="695">
        <f t="shared" si="681"/>
        <v>0</v>
      </c>
      <c r="Q302" s="695">
        <f t="shared" si="681"/>
        <v>0</v>
      </c>
      <c r="R302" s="695">
        <f t="shared" si="681"/>
        <v>0</v>
      </c>
      <c r="S302" s="695">
        <f t="shared" si="681"/>
        <v>15</v>
      </c>
      <c r="T302" s="695">
        <f t="shared" si="681"/>
        <v>0</v>
      </c>
      <c r="U302" s="695">
        <f t="shared" si="681"/>
        <v>0</v>
      </c>
      <c r="V302" s="695">
        <f t="shared" si="681"/>
        <v>349.3</v>
      </c>
      <c r="W302" s="695">
        <f t="shared" si="681"/>
        <v>2004.88</v>
      </c>
      <c r="X302" s="695">
        <f t="shared" si="681"/>
        <v>0</v>
      </c>
      <c r="Y302" s="695">
        <f t="shared" si="681"/>
        <v>0</v>
      </c>
      <c r="Z302" s="695">
        <f t="shared" si="681"/>
        <v>0</v>
      </c>
      <c r="AA302" s="695">
        <f t="shared" si="681"/>
        <v>120.15</v>
      </c>
      <c r="AB302" s="695">
        <f t="shared" si="681"/>
        <v>242.4</v>
      </c>
      <c r="AC302" s="695">
        <f t="shared" si="681"/>
        <v>256.2</v>
      </c>
      <c r="AD302" s="695">
        <f t="shared" si="681"/>
        <v>242.6</v>
      </c>
      <c r="AE302" s="695">
        <f t="shared" si="681"/>
        <v>0</v>
      </c>
      <c r="AF302" s="695">
        <f t="shared" si="681"/>
        <v>524.42999999999995</v>
      </c>
      <c r="AG302" s="695">
        <f t="shared" si="681"/>
        <v>240</v>
      </c>
      <c r="AH302" s="695">
        <f t="shared" si="681"/>
        <v>0</v>
      </c>
      <c r="AI302" s="695">
        <f t="shared" si="681"/>
        <v>0</v>
      </c>
      <c r="AJ302" s="695">
        <f t="shared" ref="AJ302:BM302" si="682">AJ99</f>
        <v>0</v>
      </c>
      <c r="AK302" s="695">
        <f t="shared" si="682"/>
        <v>0</v>
      </c>
      <c r="AL302" s="695">
        <f t="shared" si="682"/>
        <v>767</v>
      </c>
      <c r="AM302" s="695">
        <f t="shared" si="682"/>
        <v>0</v>
      </c>
      <c r="AN302" s="695">
        <f t="shared" si="682"/>
        <v>0</v>
      </c>
      <c r="AO302" s="695">
        <f t="shared" si="682"/>
        <v>0</v>
      </c>
      <c r="AP302" s="695">
        <f t="shared" si="682"/>
        <v>0</v>
      </c>
      <c r="AQ302" s="695">
        <f t="shared" si="682"/>
        <v>3</v>
      </c>
      <c r="AR302" s="695">
        <f t="shared" si="682"/>
        <v>0</v>
      </c>
      <c r="AS302" s="695">
        <f t="shared" si="682"/>
        <v>0</v>
      </c>
      <c r="AT302" s="695">
        <f t="shared" si="682"/>
        <v>131.4</v>
      </c>
      <c r="AU302" s="695">
        <f t="shared" si="682"/>
        <v>0</v>
      </c>
      <c r="AV302" s="695">
        <f t="shared" si="682"/>
        <v>1608.3</v>
      </c>
      <c r="AW302" s="695">
        <f t="shared" si="682"/>
        <v>927.95</v>
      </c>
      <c r="AX302" s="695">
        <f t="shared" si="682"/>
        <v>38.68</v>
      </c>
      <c r="AY302" s="695">
        <f t="shared" si="682"/>
        <v>0</v>
      </c>
      <c r="AZ302" s="695">
        <f t="shared" si="682"/>
        <v>67.11</v>
      </c>
      <c r="BA302" s="695">
        <f t="shared" si="682"/>
        <v>10</v>
      </c>
      <c r="BB302" s="695">
        <f t="shared" si="682"/>
        <v>0</v>
      </c>
      <c r="BC302" s="695">
        <f t="shared" si="682"/>
        <v>0</v>
      </c>
      <c r="BD302" s="695">
        <f t="shared" si="682"/>
        <v>0</v>
      </c>
      <c r="BE302" s="695">
        <f t="shared" si="682"/>
        <v>0</v>
      </c>
      <c r="BF302" s="695">
        <f t="shared" si="682"/>
        <v>0</v>
      </c>
      <c r="BG302" s="695">
        <f t="shared" si="682"/>
        <v>0</v>
      </c>
      <c r="BH302" s="695">
        <f t="shared" si="682"/>
        <v>0</v>
      </c>
      <c r="BI302" s="695">
        <f t="shared" si="682"/>
        <v>0</v>
      </c>
      <c r="BJ302" s="695">
        <f t="shared" si="682"/>
        <v>0</v>
      </c>
      <c r="BK302" s="695">
        <f t="shared" si="682"/>
        <v>0</v>
      </c>
      <c r="BL302" s="695">
        <f t="shared" si="682"/>
        <v>0</v>
      </c>
      <c r="BM302" s="695">
        <f t="shared" si="682"/>
        <v>332.01</v>
      </c>
      <c r="BN302" s="695">
        <f t="shared" ref="BN302:CM302" si="683">BN99</f>
        <v>0</v>
      </c>
      <c r="BO302" s="695">
        <f t="shared" si="683"/>
        <v>350.72</v>
      </c>
      <c r="BP302" s="695">
        <f t="shared" si="683"/>
        <v>0</v>
      </c>
      <c r="BQ302" s="695">
        <f t="shared" si="683"/>
        <v>0</v>
      </c>
      <c r="BR302" s="695">
        <f t="shared" si="683"/>
        <v>0</v>
      </c>
      <c r="BS302" s="695">
        <f t="shared" si="683"/>
        <v>322</v>
      </c>
      <c r="BT302" s="695">
        <f t="shared" si="683"/>
        <v>0</v>
      </c>
      <c r="BU302" s="695">
        <f t="shared" si="683"/>
        <v>72</v>
      </c>
      <c r="BV302" s="695">
        <f t="shared" si="683"/>
        <v>0</v>
      </c>
      <c r="BW302" s="695">
        <f t="shared" si="683"/>
        <v>0</v>
      </c>
      <c r="BX302" s="695">
        <f t="shared" si="683"/>
        <v>0</v>
      </c>
      <c r="BY302" s="695">
        <f t="shared" si="683"/>
        <v>1178.8</v>
      </c>
      <c r="BZ302" s="695">
        <f t="shared" si="683"/>
        <v>0</v>
      </c>
      <c r="CA302" s="695">
        <f t="shared" si="683"/>
        <v>91.25</v>
      </c>
      <c r="CB302" s="695">
        <f t="shared" si="683"/>
        <v>0</v>
      </c>
      <c r="CC302" s="695">
        <f t="shared" si="683"/>
        <v>0</v>
      </c>
      <c r="CD302" s="695">
        <f t="shared" si="683"/>
        <v>1484.49</v>
      </c>
      <c r="CE302" s="695">
        <f t="shared" si="683"/>
        <v>27.61</v>
      </c>
      <c r="CF302" s="695">
        <f t="shared" si="683"/>
        <v>0</v>
      </c>
      <c r="CG302" s="695">
        <f t="shared" si="683"/>
        <v>403.04</v>
      </c>
      <c r="CH302" s="695">
        <f t="shared" si="683"/>
        <v>0</v>
      </c>
      <c r="CI302" s="695">
        <f t="shared" si="683"/>
        <v>458.92</v>
      </c>
      <c r="CJ302" s="695">
        <f t="shared" si="683"/>
        <v>270</v>
      </c>
      <c r="CK302" s="695">
        <f t="shared" si="683"/>
        <v>427.06</v>
      </c>
      <c r="CL302" s="695">
        <f t="shared" si="683"/>
        <v>0</v>
      </c>
      <c r="CM302" s="695">
        <f t="shared" si="683"/>
        <v>226.5</v>
      </c>
      <c r="CN302" s="695">
        <f t="shared" ref="CN302:DS302" si="684">CN99</f>
        <v>96.9</v>
      </c>
      <c r="CO302" s="695">
        <f t="shared" si="684"/>
        <v>0</v>
      </c>
      <c r="CP302" s="695">
        <f t="shared" si="684"/>
        <v>0</v>
      </c>
      <c r="CQ302" s="695">
        <f t="shared" si="684"/>
        <v>0</v>
      </c>
      <c r="CR302" s="695">
        <f t="shared" si="684"/>
        <v>0</v>
      </c>
      <c r="CS302" s="695">
        <f t="shared" si="684"/>
        <v>16</v>
      </c>
      <c r="CT302" s="695">
        <f t="shared" si="684"/>
        <v>68.400000000000006</v>
      </c>
      <c r="CU302" s="695">
        <f t="shared" si="684"/>
        <v>3453.1</v>
      </c>
      <c r="CV302" s="695">
        <f t="shared" si="684"/>
        <v>0</v>
      </c>
      <c r="CW302" s="695">
        <f t="shared" si="684"/>
        <v>0</v>
      </c>
      <c r="CX302" s="695">
        <f t="shared" si="684"/>
        <v>367</v>
      </c>
      <c r="CY302" s="695">
        <f t="shared" si="684"/>
        <v>0</v>
      </c>
      <c r="CZ302" s="695">
        <f t="shared" si="684"/>
        <v>0</v>
      </c>
      <c r="DA302" s="695">
        <f t="shared" si="684"/>
        <v>1156.96</v>
      </c>
      <c r="DB302" s="695">
        <f t="shared" si="684"/>
        <v>0</v>
      </c>
      <c r="DC302" s="695">
        <f t="shared" si="684"/>
        <v>300.97000000000003</v>
      </c>
      <c r="DD302" s="695">
        <f t="shared" si="684"/>
        <v>114</v>
      </c>
      <c r="DE302" s="695">
        <f t="shared" si="684"/>
        <v>0</v>
      </c>
      <c r="DF302" s="695">
        <f t="shared" si="684"/>
        <v>0</v>
      </c>
      <c r="DG302" s="695">
        <f t="shared" si="684"/>
        <v>0</v>
      </c>
      <c r="DH302" s="695">
        <f t="shared" si="684"/>
        <v>0</v>
      </c>
      <c r="DI302" s="695">
        <f t="shared" si="684"/>
        <v>0</v>
      </c>
      <c r="DJ302" s="695">
        <f t="shared" si="684"/>
        <v>0</v>
      </c>
      <c r="DK302" s="695">
        <f t="shared" si="684"/>
        <v>0</v>
      </c>
      <c r="DL302" s="695">
        <f t="shared" si="684"/>
        <v>0</v>
      </c>
      <c r="DM302" s="695">
        <f t="shared" si="684"/>
        <v>0</v>
      </c>
      <c r="DN302" s="695">
        <f t="shared" si="684"/>
        <v>0</v>
      </c>
      <c r="DO302" s="695">
        <f t="shared" si="684"/>
        <v>6537.75</v>
      </c>
      <c r="DP302" s="695">
        <f t="shared" si="684"/>
        <v>14222.38</v>
      </c>
      <c r="DQ302" s="695">
        <f t="shared" si="684"/>
        <v>1576.2</v>
      </c>
      <c r="DR302" s="695">
        <f t="shared" si="684"/>
        <v>0</v>
      </c>
      <c r="DS302" s="695">
        <f t="shared" si="684"/>
        <v>3335.35</v>
      </c>
      <c r="DT302" s="695">
        <f t="shared" ref="DT302:EI302" si="685">DT99</f>
        <v>105.98</v>
      </c>
      <c r="DU302" s="695">
        <f t="shared" si="685"/>
        <v>0</v>
      </c>
      <c r="DV302" s="695">
        <f t="shared" si="685"/>
        <v>0</v>
      </c>
      <c r="DW302" s="695">
        <f t="shared" si="685"/>
        <v>0</v>
      </c>
      <c r="DX302" s="695">
        <f t="shared" si="685"/>
        <v>248.92</v>
      </c>
      <c r="DY302" s="695">
        <f t="shared" si="685"/>
        <v>9753.75</v>
      </c>
      <c r="DZ302" s="695">
        <f t="shared" si="685"/>
        <v>0</v>
      </c>
      <c r="EA302" s="695">
        <f t="shared" si="685"/>
        <v>30161.200000000001</v>
      </c>
      <c r="EB302" s="695">
        <f t="shared" si="685"/>
        <v>0</v>
      </c>
      <c r="EC302" s="695">
        <f t="shared" si="685"/>
        <v>0</v>
      </c>
      <c r="ED302" s="695">
        <f t="shared" si="685"/>
        <v>0</v>
      </c>
      <c r="EE302" s="695">
        <f t="shared" si="685"/>
        <v>0</v>
      </c>
      <c r="EF302" s="695">
        <f t="shared" si="685"/>
        <v>51978.02</v>
      </c>
      <c r="EG302" s="695">
        <f t="shared" si="685"/>
        <v>191.7</v>
      </c>
      <c r="EH302" s="695">
        <f t="shared" si="685"/>
        <v>9138.31</v>
      </c>
      <c r="EI302" s="695">
        <f t="shared" si="685"/>
        <v>983.98</v>
      </c>
      <c r="EJ302" s="695">
        <f t="shared" ref="EJ302:EJ333" si="686">EJ99</f>
        <v>0</v>
      </c>
      <c r="EK302" s="695">
        <f t="shared" si="664"/>
        <v>0</v>
      </c>
      <c r="EL302" s="695">
        <f t="shared" si="664"/>
        <v>821.68</v>
      </c>
      <c r="EM302" s="695">
        <f t="shared" si="664"/>
        <v>0</v>
      </c>
      <c r="EN302" s="695">
        <f t="shared" ref="EN302" si="687">EN99</f>
        <v>0</v>
      </c>
      <c r="EO302" s="695">
        <f t="shared" si="664"/>
        <v>0</v>
      </c>
      <c r="EP302" s="695">
        <f t="shared" si="664"/>
        <v>4912.42</v>
      </c>
      <c r="EQ302" s="695">
        <f t="shared" si="664"/>
        <v>0</v>
      </c>
      <c r="ER302" s="695">
        <f t="shared" ref="ER302:EX302" si="688">ER99</f>
        <v>0</v>
      </c>
      <c r="ES302" s="695">
        <f t="shared" si="688"/>
        <v>0</v>
      </c>
      <c r="ET302" s="695">
        <f t="shared" si="688"/>
        <v>0</v>
      </c>
      <c r="EU302" s="695">
        <f t="shared" si="688"/>
        <v>1188.8699999999999</v>
      </c>
      <c r="EV302" s="695">
        <f t="shared" si="688"/>
        <v>0</v>
      </c>
      <c r="EW302" s="695">
        <f t="shared" si="688"/>
        <v>331.02</v>
      </c>
      <c r="EX302" s="695">
        <f t="shared" si="688"/>
        <v>215029.12</v>
      </c>
      <c r="EY302" s="695">
        <f t="shared" si="474"/>
        <v>0</v>
      </c>
      <c r="EZ302" s="510"/>
    </row>
    <row r="303" spans="1:156" x14ac:dyDescent="0.25">
      <c r="A303">
        <v>96</v>
      </c>
      <c r="B303" s="74" t="str">
        <f t="shared" si="465"/>
        <v>E26</v>
      </c>
      <c r="C303" s="175" t="str">
        <f t="shared" si="466"/>
        <v>OK</v>
      </c>
      <c r="D303" s="695">
        <f t="shared" ref="D303:AI303" si="689">D100</f>
        <v>1061.0999999999999</v>
      </c>
      <c r="E303" s="695">
        <f t="shared" si="689"/>
        <v>123.5</v>
      </c>
      <c r="F303" s="695">
        <f t="shared" si="689"/>
        <v>0</v>
      </c>
      <c r="G303" s="695">
        <f t="shared" si="689"/>
        <v>0</v>
      </c>
      <c r="H303" s="695">
        <f t="shared" si="689"/>
        <v>0</v>
      </c>
      <c r="I303" s="695">
        <f t="shared" si="689"/>
        <v>0</v>
      </c>
      <c r="J303" s="695">
        <f t="shared" si="689"/>
        <v>0</v>
      </c>
      <c r="K303" s="695">
        <f t="shared" si="689"/>
        <v>160.5</v>
      </c>
      <c r="L303" s="695">
        <f t="shared" si="689"/>
        <v>0</v>
      </c>
      <c r="M303" s="695">
        <f t="shared" si="689"/>
        <v>0</v>
      </c>
      <c r="N303" s="695">
        <f t="shared" si="689"/>
        <v>0</v>
      </c>
      <c r="O303" s="695">
        <f t="shared" si="689"/>
        <v>0</v>
      </c>
      <c r="P303" s="695">
        <f t="shared" si="689"/>
        <v>0</v>
      </c>
      <c r="Q303" s="695">
        <f t="shared" si="689"/>
        <v>0</v>
      </c>
      <c r="R303" s="695">
        <f t="shared" si="689"/>
        <v>0</v>
      </c>
      <c r="S303" s="695">
        <f t="shared" si="689"/>
        <v>1734.3</v>
      </c>
      <c r="T303" s="695">
        <f t="shared" si="689"/>
        <v>0</v>
      </c>
      <c r="U303" s="695">
        <f t="shared" si="689"/>
        <v>0</v>
      </c>
      <c r="V303" s="695">
        <f t="shared" si="689"/>
        <v>0</v>
      </c>
      <c r="W303" s="695">
        <f t="shared" si="689"/>
        <v>0</v>
      </c>
      <c r="X303" s="695">
        <f t="shared" si="689"/>
        <v>0</v>
      </c>
      <c r="Y303" s="695">
        <f t="shared" si="689"/>
        <v>0</v>
      </c>
      <c r="Z303" s="695">
        <f t="shared" si="689"/>
        <v>0</v>
      </c>
      <c r="AA303" s="695">
        <f t="shared" si="689"/>
        <v>583</v>
      </c>
      <c r="AB303" s="695">
        <f t="shared" si="689"/>
        <v>0</v>
      </c>
      <c r="AC303" s="695">
        <f t="shared" si="689"/>
        <v>0</v>
      </c>
      <c r="AD303" s="695">
        <f t="shared" si="689"/>
        <v>0</v>
      </c>
      <c r="AE303" s="695">
        <f t="shared" si="689"/>
        <v>0</v>
      </c>
      <c r="AF303" s="695">
        <f t="shared" si="689"/>
        <v>0</v>
      </c>
      <c r="AG303" s="695">
        <f t="shared" si="689"/>
        <v>0</v>
      </c>
      <c r="AH303" s="695">
        <f t="shared" si="689"/>
        <v>0</v>
      </c>
      <c r="AI303" s="695">
        <f t="shared" si="689"/>
        <v>0</v>
      </c>
      <c r="AJ303" s="695">
        <f t="shared" ref="AJ303:BM303" si="690">AJ100</f>
        <v>0</v>
      </c>
      <c r="AK303" s="695">
        <f t="shared" si="690"/>
        <v>0</v>
      </c>
      <c r="AL303" s="695">
        <f t="shared" si="690"/>
        <v>19.14</v>
      </c>
      <c r="AM303" s="695">
        <f t="shared" si="690"/>
        <v>0</v>
      </c>
      <c r="AN303" s="695">
        <f t="shared" si="690"/>
        <v>910.8</v>
      </c>
      <c r="AO303" s="695">
        <f t="shared" si="690"/>
        <v>0</v>
      </c>
      <c r="AP303" s="695">
        <f t="shared" si="690"/>
        <v>-130</v>
      </c>
      <c r="AQ303" s="695">
        <f t="shared" si="690"/>
        <v>1771.6</v>
      </c>
      <c r="AR303" s="695">
        <f t="shared" si="690"/>
        <v>0</v>
      </c>
      <c r="AS303" s="695">
        <f t="shared" si="690"/>
        <v>0</v>
      </c>
      <c r="AT303" s="695">
        <f t="shared" si="690"/>
        <v>0</v>
      </c>
      <c r="AU303" s="695">
        <f t="shared" si="690"/>
        <v>0</v>
      </c>
      <c r="AV303" s="695">
        <f t="shared" si="690"/>
        <v>0</v>
      </c>
      <c r="AW303" s="695">
        <f t="shared" si="690"/>
        <v>594.75</v>
      </c>
      <c r="AX303" s="695">
        <f t="shared" si="690"/>
        <v>0</v>
      </c>
      <c r="AY303" s="695">
        <f t="shared" si="690"/>
        <v>0</v>
      </c>
      <c r="AZ303" s="695">
        <f t="shared" si="690"/>
        <v>0</v>
      </c>
      <c r="BA303" s="695">
        <f t="shared" si="690"/>
        <v>0</v>
      </c>
      <c r="BB303" s="695">
        <f t="shared" si="690"/>
        <v>85.6</v>
      </c>
      <c r="BC303" s="695">
        <f t="shared" si="690"/>
        <v>0</v>
      </c>
      <c r="BD303" s="695">
        <f t="shared" si="690"/>
        <v>0</v>
      </c>
      <c r="BE303" s="695">
        <f t="shared" si="690"/>
        <v>0</v>
      </c>
      <c r="BF303" s="695">
        <f t="shared" si="690"/>
        <v>0</v>
      </c>
      <c r="BG303" s="695">
        <f t="shared" si="690"/>
        <v>0</v>
      </c>
      <c r="BH303" s="695">
        <f t="shared" si="690"/>
        <v>0</v>
      </c>
      <c r="BI303" s="695">
        <f t="shared" si="690"/>
        <v>1924.45</v>
      </c>
      <c r="BJ303" s="695">
        <f t="shared" si="690"/>
        <v>0</v>
      </c>
      <c r="BK303" s="695">
        <f t="shared" si="690"/>
        <v>0</v>
      </c>
      <c r="BL303" s="695">
        <f t="shared" si="690"/>
        <v>0</v>
      </c>
      <c r="BM303" s="695">
        <f t="shared" si="690"/>
        <v>2651</v>
      </c>
      <c r="BN303" s="695">
        <f t="shared" ref="BN303:CM303" si="691">BN100</f>
        <v>0</v>
      </c>
      <c r="BO303" s="695">
        <f t="shared" si="691"/>
        <v>1103.6500000000001</v>
      </c>
      <c r="BP303" s="695">
        <f t="shared" si="691"/>
        <v>0</v>
      </c>
      <c r="BQ303" s="695">
        <f t="shared" si="691"/>
        <v>0</v>
      </c>
      <c r="BR303" s="695">
        <f t="shared" si="691"/>
        <v>0</v>
      </c>
      <c r="BS303" s="695">
        <f t="shared" si="691"/>
        <v>0</v>
      </c>
      <c r="BT303" s="695">
        <f t="shared" si="691"/>
        <v>0</v>
      </c>
      <c r="BU303" s="695">
        <f t="shared" si="691"/>
        <v>0</v>
      </c>
      <c r="BV303" s="695">
        <f t="shared" si="691"/>
        <v>0</v>
      </c>
      <c r="BW303" s="695">
        <f t="shared" si="691"/>
        <v>0</v>
      </c>
      <c r="BX303" s="695">
        <f t="shared" si="691"/>
        <v>0</v>
      </c>
      <c r="BY303" s="695">
        <f t="shared" si="691"/>
        <v>96.48</v>
      </c>
      <c r="BZ303" s="695">
        <f t="shared" si="691"/>
        <v>0</v>
      </c>
      <c r="CA303" s="695">
        <f t="shared" si="691"/>
        <v>0</v>
      </c>
      <c r="CB303" s="695">
        <f t="shared" si="691"/>
        <v>0</v>
      </c>
      <c r="CC303" s="695">
        <f t="shared" si="691"/>
        <v>0</v>
      </c>
      <c r="CD303" s="695">
        <f t="shared" si="691"/>
        <v>0</v>
      </c>
      <c r="CE303" s="695">
        <f t="shared" si="691"/>
        <v>25</v>
      </c>
      <c r="CF303" s="695">
        <f t="shared" si="691"/>
        <v>4</v>
      </c>
      <c r="CG303" s="695">
        <f t="shared" si="691"/>
        <v>98.4</v>
      </c>
      <c r="CH303" s="695">
        <f t="shared" si="691"/>
        <v>373</v>
      </c>
      <c r="CI303" s="695">
        <f t="shared" si="691"/>
        <v>0</v>
      </c>
      <c r="CJ303" s="695">
        <f t="shared" si="691"/>
        <v>0</v>
      </c>
      <c r="CK303" s="695">
        <f t="shared" si="691"/>
        <v>132.30000000000001</v>
      </c>
      <c r="CL303" s="695">
        <f t="shared" si="691"/>
        <v>0</v>
      </c>
      <c r="CM303" s="695">
        <f t="shared" si="691"/>
        <v>0</v>
      </c>
      <c r="CN303" s="695">
        <f t="shared" ref="CN303:DS303" si="692">CN100</f>
        <v>0</v>
      </c>
      <c r="CO303" s="695">
        <f t="shared" si="692"/>
        <v>0</v>
      </c>
      <c r="CP303" s="695">
        <f t="shared" si="692"/>
        <v>0</v>
      </c>
      <c r="CQ303" s="695">
        <f t="shared" si="692"/>
        <v>0</v>
      </c>
      <c r="CR303" s="695">
        <f t="shared" si="692"/>
        <v>0</v>
      </c>
      <c r="CS303" s="695">
        <f t="shared" si="692"/>
        <v>0</v>
      </c>
      <c r="CT303" s="695">
        <f t="shared" si="692"/>
        <v>0</v>
      </c>
      <c r="CU303" s="695">
        <f t="shared" si="692"/>
        <v>0</v>
      </c>
      <c r="CV303" s="695">
        <f t="shared" si="692"/>
        <v>0</v>
      </c>
      <c r="CW303" s="695">
        <f t="shared" si="692"/>
        <v>0</v>
      </c>
      <c r="CX303" s="695">
        <f t="shared" si="692"/>
        <v>458.61</v>
      </c>
      <c r="CY303" s="695">
        <f t="shared" si="692"/>
        <v>0</v>
      </c>
      <c r="CZ303" s="695">
        <f t="shared" si="692"/>
        <v>0</v>
      </c>
      <c r="DA303" s="695">
        <f t="shared" si="692"/>
        <v>0</v>
      </c>
      <c r="DB303" s="695">
        <f t="shared" si="692"/>
        <v>0</v>
      </c>
      <c r="DC303" s="695">
        <f t="shared" si="692"/>
        <v>0</v>
      </c>
      <c r="DD303" s="695">
        <f t="shared" si="692"/>
        <v>335.06</v>
      </c>
      <c r="DE303" s="695">
        <f t="shared" si="692"/>
        <v>0</v>
      </c>
      <c r="DF303" s="695">
        <f t="shared" si="692"/>
        <v>0</v>
      </c>
      <c r="DG303" s="695">
        <f t="shared" si="692"/>
        <v>0</v>
      </c>
      <c r="DH303" s="695">
        <f t="shared" si="692"/>
        <v>0</v>
      </c>
      <c r="DI303" s="695">
        <f t="shared" si="692"/>
        <v>1023.17</v>
      </c>
      <c r="DJ303" s="695">
        <f t="shared" si="692"/>
        <v>0</v>
      </c>
      <c r="DK303" s="695">
        <f t="shared" si="692"/>
        <v>0</v>
      </c>
      <c r="DL303" s="695">
        <f t="shared" si="692"/>
        <v>0</v>
      </c>
      <c r="DM303" s="695">
        <f t="shared" si="692"/>
        <v>0</v>
      </c>
      <c r="DN303" s="695">
        <f t="shared" si="692"/>
        <v>0</v>
      </c>
      <c r="DO303" s="695">
        <f t="shared" si="692"/>
        <v>203.94</v>
      </c>
      <c r="DP303" s="695">
        <f t="shared" si="692"/>
        <v>4594.1899999999996</v>
      </c>
      <c r="DQ303" s="695">
        <f t="shared" si="692"/>
        <v>0</v>
      </c>
      <c r="DR303" s="695">
        <f t="shared" si="692"/>
        <v>0</v>
      </c>
      <c r="DS303" s="695">
        <f t="shared" si="692"/>
        <v>94</v>
      </c>
      <c r="DT303" s="695">
        <f t="shared" ref="DT303:EI303" si="693">DT100</f>
        <v>712.46</v>
      </c>
      <c r="DU303" s="695">
        <f t="shared" si="693"/>
        <v>0</v>
      </c>
      <c r="DV303" s="695">
        <f t="shared" si="693"/>
        <v>0</v>
      </c>
      <c r="DW303" s="695">
        <f t="shared" si="693"/>
        <v>113.49</v>
      </c>
      <c r="DX303" s="695">
        <f t="shared" si="693"/>
        <v>0</v>
      </c>
      <c r="DY303" s="695">
        <f t="shared" si="693"/>
        <v>2638.89</v>
      </c>
      <c r="DZ303" s="695">
        <f t="shared" si="693"/>
        <v>0</v>
      </c>
      <c r="EA303" s="695">
        <f t="shared" si="693"/>
        <v>0</v>
      </c>
      <c r="EB303" s="695">
        <f t="shared" si="693"/>
        <v>0</v>
      </c>
      <c r="EC303" s="695">
        <f t="shared" si="693"/>
        <v>0</v>
      </c>
      <c r="ED303" s="695">
        <f t="shared" si="693"/>
        <v>0</v>
      </c>
      <c r="EE303" s="695">
        <f t="shared" si="693"/>
        <v>0</v>
      </c>
      <c r="EF303" s="695">
        <f t="shared" si="693"/>
        <v>6480.25</v>
      </c>
      <c r="EG303" s="695">
        <f t="shared" si="693"/>
        <v>0</v>
      </c>
      <c r="EH303" s="695">
        <f t="shared" si="693"/>
        <v>122.62</v>
      </c>
      <c r="EI303" s="695">
        <f t="shared" si="693"/>
        <v>595</v>
      </c>
      <c r="EJ303" s="695">
        <f t="shared" si="686"/>
        <v>79.08</v>
      </c>
      <c r="EK303" s="695">
        <f t="shared" si="664"/>
        <v>1595.3</v>
      </c>
      <c r="EL303" s="695">
        <f t="shared" si="664"/>
        <v>0</v>
      </c>
      <c r="EM303" s="695">
        <f t="shared" si="664"/>
        <v>0</v>
      </c>
      <c r="EN303" s="695">
        <f t="shared" ref="EN303" si="694">EN100</f>
        <v>0</v>
      </c>
      <c r="EO303" s="695">
        <f t="shared" si="664"/>
        <v>0</v>
      </c>
      <c r="EP303" s="695">
        <f t="shared" si="664"/>
        <v>1028.3800000000001</v>
      </c>
      <c r="EQ303" s="695">
        <f t="shared" si="664"/>
        <v>0</v>
      </c>
      <c r="ER303" s="695">
        <f t="shared" ref="ER303:EX303" si="695">ER100</f>
        <v>0</v>
      </c>
      <c r="ES303" s="695">
        <f t="shared" si="695"/>
        <v>0</v>
      </c>
      <c r="ET303" s="695">
        <f t="shared" si="695"/>
        <v>488</v>
      </c>
      <c r="EU303" s="695">
        <f t="shared" si="695"/>
        <v>0</v>
      </c>
      <c r="EV303" s="695">
        <f t="shared" si="695"/>
        <v>0</v>
      </c>
      <c r="EW303" s="695">
        <f t="shared" si="695"/>
        <v>725.51</v>
      </c>
      <c r="EX303" s="695">
        <f t="shared" si="695"/>
        <v>652</v>
      </c>
      <c r="EY303" s="695">
        <f t="shared" si="474"/>
        <v>0</v>
      </c>
      <c r="EZ303" s="510"/>
    </row>
    <row r="304" spans="1:156" x14ac:dyDescent="0.25">
      <c r="A304">
        <v>97</v>
      </c>
      <c r="B304" s="74" t="str">
        <f t="shared" ref="B304:B335" si="696">IF(ISERROR(VLOOKUP(B101,Codes,2,FALSE))=TRUE,B101,VLOOKUP(B101,Codes,2,FALSE))</f>
        <v>E08</v>
      </c>
      <c r="C304" s="175" t="str">
        <f t="shared" ref="C304:C335" si="697">IF(B304="rogue",B101,"OK")</f>
        <v>OK</v>
      </c>
      <c r="D304" s="695">
        <f t="shared" ref="D304:AI304" si="698">D101</f>
        <v>17.760000000000002</v>
      </c>
      <c r="E304" s="695">
        <f t="shared" si="698"/>
        <v>0</v>
      </c>
      <c r="F304" s="695">
        <f t="shared" si="698"/>
        <v>0</v>
      </c>
      <c r="G304" s="695">
        <f t="shared" si="698"/>
        <v>0</v>
      </c>
      <c r="H304" s="695">
        <f t="shared" si="698"/>
        <v>0</v>
      </c>
      <c r="I304" s="695">
        <f t="shared" si="698"/>
        <v>0</v>
      </c>
      <c r="J304" s="695">
        <f t="shared" si="698"/>
        <v>0</v>
      </c>
      <c r="K304" s="695">
        <f t="shared" si="698"/>
        <v>0</v>
      </c>
      <c r="L304" s="695">
        <f t="shared" si="698"/>
        <v>0</v>
      </c>
      <c r="M304" s="695">
        <f t="shared" si="698"/>
        <v>0</v>
      </c>
      <c r="N304" s="695">
        <f t="shared" si="698"/>
        <v>0</v>
      </c>
      <c r="O304" s="695">
        <f t="shared" si="698"/>
        <v>0</v>
      </c>
      <c r="P304" s="695">
        <f t="shared" si="698"/>
        <v>0</v>
      </c>
      <c r="Q304" s="695">
        <f t="shared" si="698"/>
        <v>0</v>
      </c>
      <c r="R304" s="695">
        <f t="shared" si="698"/>
        <v>0</v>
      </c>
      <c r="S304" s="695">
        <f t="shared" si="698"/>
        <v>0</v>
      </c>
      <c r="T304" s="695">
        <f t="shared" si="698"/>
        <v>0</v>
      </c>
      <c r="U304" s="695">
        <f t="shared" si="698"/>
        <v>115.88</v>
      </c>
      <c r="V304" s="695">
        <f t="shared" si="698"/>
        <v>102.32</v>
      </c>
      <c r="W304" s="695">
        <f t="shared" si="698"/>
        <v>0</v>
      </c>
      <c r="X304" s="695">
        <f t="shared" si="698"/>
        <v>0</v>
      </c>
      <c r="Y304" s="695">
        <f t="shared" si="698"/>
        <v>0</v>
      </c>
      <c r="Z304" s="695">
        <f t="shared" si="698"/>
        <v>0</v>
      </c>
      <c r="AA304" s="695">
        <f t="shared" si="698"/>
        <v>0</v>
      </c>
      <c r="AB304" s="695">
        <f t="shared" si="698"/>
        <v>0</v>
      </c>
      <c r="AC304" s="695">
        <f t="shared" si="698"/>
        <v>0</v>
      </c>
      <c r="AD304" s="695">
        <f t="shared" si="698"/>
        <v>0</v>
      </c>
      <c r="AE304" s="695">
        <f t="shared" si="698"/>
        <v>0</v>
      </c>
      <c r="AF304" s="695">
        <f t="shared" si="698"/>
        <v>134.68</v>
      </c>
      <c r="AG304" s="695">
        <f t="shared" si="698"/>
        <v>3.65</v>
      </c>
      <c r="AH304" s="695">
        <f t="shared" si="698"/>
        <v>0</v>
      </c>
      <c r="AI304" s="695">
        <f t="shared" si="698"/>
        <v>0</v>
      </c>
      <c r="AJ304" s="695">
        <f t="shared" ref="AJ304:BM304" si="699">AJ101</f>
        <v>0</v>
      </c>
      <c r="AK304" s="695">
        <f t="shared" si="699"/>
        <v>0</v>
      </c>
      <c r="AL304" s="695">
        <f t="shared" si="699"/>
        <v>51.68</v>
      </c>
      <c r="AM304" s="695">
        <f t="shared" si="699"/>
        <v>0</v>
      </c>
      <c r="AN304" s="695">
        <f t="shared" si="699"/>
        <v>90.82</v>
      </c>
      <c r="AO304" s="695">
        <f t="shared" si="699"/>
        <v>0</v>
      </c>
      <c r="AP304" s="695">
        <f t="shared" si="699"/>
        <v>417.6</v>
      </c>
      <c r="AQ304" s="695">
        <f t="shared" si="699"/>
        <v>0</v>
      </c>
      <c r="AR304" s="695">
        <f t="shared" si="699"/>
        <v>0</v>
      </c>
      <c r="AS304" s="695">
        <f t="shared" si="699"/>
        <v>83</v>
      </c>
      <c r="AT304" s="695">
        <f t="shared" si="699"/>
        <v>0</v>
      </c>
      <c r="AU304" s="695">
        <f t="shared" si="699"/>
        <v>0</v>
      </c>
      <c r="AV304" s="695">
        <f t="shared" si="699"/>
        <v>0</v>
      </c>
      <c r="AW304" s="695">
        <f t="shared" si="699"/>
        <v>0</v>
      </c>
      <c r="AX304" s="695">
        <f t="shared" si="699"/>
        <v>0</v>
      </c>
      <c r="AY304" s="695">
        <f t="shared" si="699"/>
        <v>0</v>
      </c>
      <c r="AZ304" s="695">
        <f t="shared" si="699"/>
        <v>0</v>
      </c>
      <c r="BA304" s="695">
        <f t="shared" si="699"/>
        <v>0</v>
      </c>
      <c r="BB304" s="695">
        <f t="shared" si="699"/>
        <v>68.63</v>
      </c>
      <c r="BC304" s="695">
        <f t="shared" si="699"/>
        <v>49.06</v>
      </c>
      <c r="BD304" s="695">
        <f t="shared" si="699"/>
        <v>0</v>
      </c>
      <c r="BE304" s="695">
        <f t="shared" si="699"/>
        <v>43.84</v>
      </c>
      <c r="BF304" s="695">
        <f t="shared" si="699"/>
        <v>0</v>
      </c>
      <c r="BG304" s="695">
        <f t="shared" si="699"/>
        <v>95.53</v>
      </c>
      <c r="BH304" s="695">
        <f t="shared" si="699"/>
        <v>0</v>
      </c>
      <c r="BI304" s="695">
        <f t="shared" si="699"/>
        <v>0</v>
      </c>
      <c r="BJ304" s="695">
        <f t="shared" si="699"/>
        <v>0</v>
      </c>
      <c r="BK304" s="695">
        <f t="shared" si="699"/>
        <v>0</v>
      </c>
      <c r="BL304" s="695">
        <f t="shared" si="699"/>
        <v>0</v>
      </c>
      <c r="BM304" s="695">
        <f t="shared" si="699"/>
        <v>1009.06</v>
      </c>
      <c r="BN304" s="695">
        <f t="shared" ref="BN304:CM304" si="700">BN101</f>
        <v>0</v>
      </c>
      <c r="BO304" s="695">
        <f t="shared" si="700"/>
        <v>0</v>
      </c>
      <c r="BP304" s="695">
        <f t="shared" si="700"/>
        <v>285.54000000000002</v>
      </c>
      <c r="BQ304" s="695">
        <f t="shared" si="700"/>
        <v>0</v>
      </c>
      <c r="BR304" s="695">
        <f t="shared" si="700"/>
        <v>0</v>
      </c>
      <c r="BS304" s="695">
        <f t="shared" si="700"/>
        <v>0</v>
      </c>
      <c r="BT304" s="695">
        <f t="shared" si="700"/>
        <v>0</v>
      </c>
      <c r="BU304" s="695">
        <f t="shared" si="700"/>
        <v>69.959999999999994</v>
      </c>
      <c r="BV304" s="695">
        <f t="shared" si="700"/>
        <v>0</v>
      </c>
      <c r="BW304" s="695">
        <f t="shared" si="700"/>
        <v>0</v>
      </c>
      <c r="BX304" s="695">
        <f t="shared" si="700"/>
        <v>275.61</v>
      </c>
      <c r="BY304" s="695">
        <f t="shared" si="700"/>
        <v>0</v>
      </c>
      <c r="BZ304" s="695">
        <f t="shared" si="700"/>
        <v>0</v>
      </c>
      <c r="CA304" s="695">
        <f t="shared" si="700"/>
        <v>0</v>
      </c>
      <c r="CB304" s="695">
        <f t="shared" si="700"/>
        <v>0</v>
      </c>
      <c r="CC304" s="695">
        <f t="shared" si="700"/>
        <v>0</v>
      </c>
      <c r="CD304" s="695">
        <f t="shared" si="700"/>
        <v>0</v>
      </c>
      <c r="CE304" s="695">
        <f t="shared" si="700"/>
        <v>0</v>
      </c>
      <c r="CF304" s="695">
        <f t="shared" si="700"/>
        <v>54.29</v>
      </c>
      <c r="CG304" s="695">
        <f t="shared" si="700"/>
        <v>0</v>
      </c>
      <c r="CH304" s="695">
        <f t="shared" si="700"/>
        <v>0</v>
      </c>
      <c r="CI304" s="695">
        <f t="shared" si="700"/>
        <v>0</v>
      </c>
      <c r="CJ304" s="695">
        <f t="shared" si="700"/>
        <v>0</v>
      </c>
      <c r="CK304" s="695">
        <f t="shared" si="700"/>
        <v>0</v>
      </c>
      <c r="CL304" s="695">
        <f t="shared" si="700"/>
        <v>0</v>
      </c>
      <c r="CM304" s="695">
        <f t="shared" si="700"/>
        <v>0</v>
      </c>
      <c r="CN304" s="695">
        <f t="shared" ref="CN304:DS304" si="701">CN101</f>
        <v>0</v>
      </c>
      <c r="CO304" s="695">
        <f t="shared" si="701"/>
        <v>0</v>
      </c>
      <c r="CP304" s="695">
        <f t="shared" si="701"/>
        <v>121.1</v>
      </c>
      <c r="CQ304" s="695">
        <f t="shared" si="701"/>
        <v>0</v>
      </c>
      <c r="CR304" s="695">
        <f t="shared" si="701"/>
        <v>70.989999999999995</v>
      </c>
      <c r="CS304" s="695">
        <f t="shared" si="701"/>
        <v>0</v>
      </c>
      <c r="CT304" s="695">
        <f t="shared" si="701"/>
        <v>0</v>
      </c>
      <c r="CU304" s="695">
        <f t="shared" si="701"/>
        <v>0</v>
      </c>
      <c r="CV304" s="695">
        <f t="shared" si="701"/>
        <v>0</v>
      </c>
      <c r="CW304" s="695">
        <f t="shared" si="701"/>
        <v>385.24</v>
      </c>
      <c r="CX304" s="695">
        <f t="shared" si="701"/>
        <v>0</v>
      </c>
      <c r="CY304" s="695">
        <f t="shared" si="701"/>
        <v>0</v>
      </c>
      <c r="CZ304" s="695">
        <f t="shared" si="701"/>
        <v>0</v>
      </c>
      <c r="DA304" s="695">
        <f t="shared" si="701"/>
        <v>0</v>
      </c>
      <c r="DB304" s="695">
        <f t="shared" si="701"/>
        <v>0</v>
      </c>
      <c r="DC304" s="695">
        <f t="shared" si="701"/>
        <v>0</v>
      </c>
      <c r="DD304" s="695">
        <f t="shared" si="701"/>
        <v>0</v>
      </c>
      <c r="DE304" s="695">
        <f t="shared" si="701"/>
        <v>0</v>
      </c>
      <c r="DF304" s="695">
        <f t="shared" si="701"/>
        <v>0</v>
      </c>
      <c r="DG304" s="695">
        <f t="shared" si="701"/>
        <v>19.829999999999998</v>
      </c>
      <c r="DH304" s="695">
        <f t="shared" si="701"/>
        <v>0</v>
      </c>
      <c r="DI304" s="695">
        <f t="shared" si="701"/>
        <v>91.87</v>
      </c>
      <c r="DJ304" s="695">
        <f t="shared" si="701"/>
        <v>0</v>
      </c>
      <c r="DK304" s="695">
        <f t="shared" si="701"/>
        <v>43.79</v>
      </c>
      <c r="DL304" s="695">
        <f t="shared" si="701"/>
        <v>0</v>
      </c>
      <c r="DM304" s="695">
        <f t="shared" si="701"/>
        <v>0</v>
      </c>
      <c r="DN304" s="695">
        <f t="shared" si="701"/>
        <v>0</v>
      </c>
      <c r="DO304" s="695">
        <f t="shared" si="701"/>
        <v>1096.19</v>
      </c>
      <c r="DP304" s="695">
        <f t="shared" si="701"/>
        <v>0</v>
      </c>
      <c r="DQ304" s="695">
        <f t="shared" si="701"/>
        <v>898.23</v>
      </c>
      <c r="DR304" s="695">
        <f t="shared" si="701"/>
        <v>0</v>
      </c>
      <c r="DS304" s="695">
        <f t="shared" si="701"/>
        <v>0</v>
      </c>
      <c r="DT304" s="695">
        <f t="shared" ref="DT304:EI304" si="702">DT101</f>
        <v>0</v>
      </c>
      <c r="DU304" s="695">
        <f t="shared" si="702"/>
        <v>1275.23</v>
      </c>
      <c r="DV304" s="695">
        <f t="shared" si="702"/>
        <v>256.3</v>
      </c>
      <c r="DW304" s="695">
        <f t="shared" si="702"/>
        <v>1570.18</v>
      </c>
      <c r="DX304" s="695">
        <f t="shared" si="702"/>
        <v>0</v>
      </c>
      <c r="DY304" s="695">
        <f t="shared" si="702"/>
        <v>0</v>
      </c>
      <c r="DZ304" s="695">
        <f t="shared" si="702"/>
        <v>0</v>
      </c>
      <c r="EA304" s="695">
        <f t="shared" si="702"/>
        <v>739.89</v>
      </c>
      <c r="EB304" s="695">
        <f t="shared" si="702"/>
        <v>0</v>
      </c>
      <c r="EC304" s="695">
        <f t="shared" si="702"/>
        <v>0</v>
      </c>
      <c r="ED304" s="695">
        <f t="shared" si="702"/>
        <v>0</v>
      </c>
      <c r="EE304" s="695">
        <f t="shared" si="702"/>
        <v>1736.71</v>
      </c>
      <c r="EF304" s="695">
        <f t="shared" si="702"/>
        <v>1101.93</v>
      </c>
      <c r="EG304" s="695">
        <f t="shared" si="702"/>
        <v>0</v>
      </c>
      <c r="EH304" s="695">
        <f t="shared" si="702"/>
        <v>57.94</v>
      </c>
      <c r="EI304" s="695">
        <f t="shared" si="702"/>
        <v>536.09</v>
      </c>
      <c r="EJ304" s="695">
        <f t="shared" si="686"/>
        <v>294.93</v>
      </c>
      <c r="EK304" s="695">
        <f t="shared" si="664"/>
        <v>297.02</v>
      </c>
      <c r="EL304" s="695">
        <f t="shared" si="664"/>
        <v>483.38</v>
      </c>
      <c r="EM304" s="695">
        <f t="shared" si="664"/>
        <v>975.66</v>
      </c>
      <c r="EN304" s="695">
        <f t="shared" ref="EN304" si="703">EN101</f>
        <v>0</v>
      </c>
      <c r="EO304" s="695">
        <f t="shared" si="664"/>
        <v>0</v>
      </c>
      <c r="EP304" s="695">
        <f t="shared" si="664"/>
        <v>872.8</v>
      </c>
      <c r="EQ304" s="695">
        <f t="shared" si="664"/>
        <v>0</v>
      </c>
      <c r="ER304" s="695">
        <f t="shared" ref="ER304:EX304" si="704">ER101</f>
        <v>0</v>
      </c>
      <c r="ES304" s="695">
        <f t="shared" si="704"/>
        <v>0</v>
      </c>
      <c r="ET304" s="695">
        <f t="shared" si="704"/>
        <v>70.349999999999994</v>
      </c>
      <c r="EU304" s="695">
        <f t="shared" si="704"/>
        <v>196.27</v>
      </c>
      <c r="EV304" s="695">
        <f t="shared" si="704"/>
        <v>509.48</v>
      </c>
      <c r="EW304" s="695">
        <f t="shared" si="704"/>
        <v>907.24</v>
      </c>
      <c r="EX304" s="695">
        <f t="shared" si="704"/>
        <v>7791.38</v>
      </c>
      <c r="EY304" s="695">
        <f t="shared" ref="EY304:EY335" si="705">EY101</f>
        <v>0</v>
      </c>
      <c r="EZ304" s="510"/>
    </row>
    <row r="305" spans="1:156" x14ac:dyDescent="0.25">
      <c r="A305">
        <v>98</v>
      </c>
      <c r="B305" s="74" t="str">
        <f t="shared" si="696"/>
        <v>E25</v>
      </c>
      <c r="C305" s="175" t="str">
        <f t="shared" si="697"/>
        <v>OK</v>
      </c>
      <c r="D305" s="695">
        <f t="shared" ref="D305:AI305" si="706">D102</f>
        <v>1132.4000000000001</v>
      </c>
      <c r="E305" s="695">
        <f t="shared" si="706"/>
        <v>5134</v>
      </c>
      <c r="F305" s="695">
        <f t="shared" si="706"/>
        <v>0</v>
      </c>
      <c r="G305" s="695">
        <f t="shared" si="706"/>
        <v>23265.56</v>
      </c>
      <c r="H305" s="695">
        <f t="shared" si="706"/>
        <v>195.99</v>
      </c>
      <c r="I305" s="695">
        <f t="shared" si="706"/>
        <v>1630.76</v>
      </c>
      <c r="J305" s="695">
        <f t="shared" si="706"/>
        <v>6253.13</v>
      </c>
      <c r="K305" s="695">
        <f t="shared" si="706"/>
        <v>1274.8800000000001</v>
      </c>
      <c r="L305" s="695">
        <f t="shared" si="706"/>
        <v>0</v>
      </c>
      <c r="M305" s="695">
        <f t="shared" si="706"/>
        <v>5931.66</v>
      </c>
      <c r="N305" s="695">
        <f t="shared" si="706"/>
        <v>677.57</v>
      </c>
      <c r="O305" s="695">
        <f t="shared" si="706"/>
        <v>4659.72</v>
      </c>
      <c r="P305" s="695">
        <f t="shared" si="706"/>
        <v>41.49</v>
      </c>
      <c r="Q305" s="695">
        <f t="shared" si="706"/>
        <v>866.34</v>
      </c>
      <c r="R305" s="695">
        <f t="shared" si="706"/>
        <v>341.64</v>
      </c>
      <c r="S305" s="695">
        <f t="shared" si="706"/>
        <v>3.49</v>
      </c>
      <c r="T305" s="695">
        <f t="shared" si="706"/>
        <v>0</v>
      </c>
      <c r="U305" s="695">
        <f t="shared" si="706"/>
        <v>20616.12</v>
      </c>
      <c r="V305" s="695">
        <f t="shared" si="706"/>
        <v>1886.32</v>
      </c>
      <c r="W305" s="695">
        <f t="shared" si="706"/>
        <v>11268.55</v>
      </c>
      <c r="X305" s="695">
        <f t="shared" si="706"/>
        <v>70.790000000000006</v>
      </c>
      <c r="Y305" s="695">
        <f t="shared" si="706"/>
        <v>2204.31</v>
      </c>
      <c r="Z305" s="695">
        <f t="shared" si="706"/>
        <v>0</v>
      </c>
      <c r="AA305" s="695">
        <f t="shared" si="706"/>
        <v>2998.2</v>
      </c>
      <c r="AB305" s="695">
        <f t="shared" si="706"/>
        <v>4257.07</v>
      </c>
      <c r="AC305" s="695">
        <f t="shared" si="706"/>
        <v>332.81</v>
      </c>
      <c r="AD305" s="695">
        <f t="shared" si="706"/>
        <v>312.08999999999997</v>
      </c>
      <c r="AE305" s="695">
        <f t="shared" si="706"/>
        <v>12342.06</v>
      </c>
      <c r="AF305" s="695">
        <f t="shared" si="706"/>
        <v>1267.3599999999999</v>
      </c>
      <c r="AG305" s="695">
        <f t="shared" si="706"/>
        <v>0</v>
      </c>
      <c r="AH305" s="695">
        <f t="shared" si="706"/>
        <v>19349.560000000001</v>
      </c>
      <c r="AI305" s="695">
        <f t="shared" si="706"/>
        <v>7073.53</v>
      </c>
      <c r="AJ305" s="695">
        <f t="shared" ref="AJ305:BM305" si="707">AJ102</f>
        <v>0</v>
      </c>
      <c r="AK305" s="695">
        <f t="shared" si="707"/>
        <v>2460.79</v>
      </c>
      <c r="AL305" s="695">
        <f t="shared" si="707"/>
        <v>0</v>
      </c>
      <c r="AM305" s="695">
        <f t="shared" si="707"/>
        <v>0</v>
      </c>
      <c r="AN305" s="695">
        <f t="shared" si="707"/>
        <v>1624.21</v>
      </c>
      <c r="AO305" s="695">
        <f t="shared" si="707"/>
        <v>0</v>
      </c>
      <c r="AP305" s="695">
        <f t="shared" si="707"/>
        <v>0</v>
      </c>
      <c r="AQ305" s="695">
        <f t="shared" si="707"/>
        <v>13802.64</v>
      </c>
      <c r="AR305" s="695">
        <f t="shared" si="707"/>
        <v>1233.24</v>
      </c>
      <c r="AS305" s="695">
        <f t="shared" si="707"/>
        <v>483.04</v>
      </c>
      <c r="AT305" s="695">
        <f t="shared" si="707"/>
        <v>0</v>
      </c>
      <c r="AU305" s="695">
        <f t="shared" si="707"/>
        <v>18157.79</v>
      </c>
      <c r="AV305" s="695">
        <f t="shared" si="707"/>
        <v>8767.19</v>
      </c>
      <c r="AW305" s="695">
        <f t="shared" si="707"/>
        <v>591.92999999999995</v>
      </c>
      <c r="AX305" s="695">
        <f t="shared" si="707"/>
        <v>2445.9899999999998</v>
      </c>
      <c r="AY305" s="695">
        <f t="shared" si="707"/>
        <v>78705.94</v>
      </c>
      <c r="AZ305" s="695">
        <f t="shared" si="707"/>
        <v>8757.9599999999991</v>
      </c>
      <c r="BA305" s="695">
        <f t="shared" si="707"/>
        <v>4143.32</v>
      </c>
      <c r="BB305" s="695">
        <f t="shared" si="707"/>
        <v>1431.89</v>
      </c>
      <c r="BC305" s="695">
        <f t="shared" si="707"/>
        <v>0</v>
      </c>
      <c r="BD305" s="695">
        <f t="shared" si="707"/>
        <v>0</v>
      </c>
      <c r="BE305" s="695">
        <f t="shared" si="707"/>
        <v>0</v>
      </c>
      <c r="BF305" s="695">
        <f t="shared" si="707"/>
        <v>0</v>
      </c>
      <c r="BG305" s="695">
        <f t="shared" si="707"/>
        <v>89198.35</v>
      </c>
      <c r="BH305" s="695">
        <f t="shared" si="707"/>
        <v>942.18</v>
      </c>
      <c r="BI305" s="695">
        <f t="shared" si="707"/>
        <v>3560.03</v>
      </c>
      <c r="BJ305" s="695">
        <f t="shared" si="707"/>
        <v>12.47</v>
      </c>
      <c r="BK305" s="695">
        <f t="shared" si="707"/>
        <v>29275.54</v>
      </c>
      <c r="BL305" s="695">
        <f t="shared" si="707"/>
        <v>0</v>
      </c>
      <c r="BM305" s="695">
        <f t="shared" si="707"/>
        <v>14180</v>
      </c>
      <c r="BN305" s="695">
        <f t="shared" ref="BN305:CM305" si="708">BN102</f>
        <v>0</v>
      </c>
      <c r="BO305" s="695">
        <f t="shared" si="708"/>
        <v>6364.17</v>
      </c>
      <c r="BP305" s="695">
        <f t="shared" si="708"/>
        <v>705.21</v>
      </c>
      <c r="BQ305" s="695">
        <f t="shared" si="708"/>
        <v>68202.34</v>
      </c>
      <c r="BR305" s="695">
        <f t="shared" si="708"/>
        <v>619.33000000000004</v>
      </c>
      <c r="BS305" s="695">
        <f t="shared" si="708"/>
        <v>19679.86</v>
      </c>
      <c r="BT305" s="695">
        <f t="shared" si="708"/>
        <v>7061.31</v>
      </c>
      <c r="BU305" s="695">
        <f t="shared" si="708"/>
        <v>0</v>
      </c>
      <c r="BV305" s="695">
        <f t="shared" si="708"/>
        <v>0</v>
      </c>
      <c r="BW305" s="695">
        <f t="shared" si="708"/>
        <v>0</v>
      </c>
      <c r="BX305" s="695">
        <f t="shared" si="708"/>
        <v>4794</v>
      </c>
      <c r="BY305" s="695">
        <f t="shared" si="708"/>
        <v>4563.84</v>
      </c>
      <c r="BZ305" s="695">
        <f t="shared" si="708"/>
        <v>52111.88</v>
      </c>
      <c r="CA305" s="695">
        <f t="shared" si="708"/>
        <v>444.4</v>
      </c>
      <c r="CB305" s="695">
        <f t="shared" si="708"/>
        <v>4387.58</v>
      </c>
      <c r="CC305" s="695">
        <f t="shared" si="708"/>
        <v>0</v>
      </c>
      <c r="CD305" s="695">
        <f t="shared" si="708"/>
        <v>22388.83</v>
      </c>
      <c r="CE305" s="695">
        <f t="shared" si="708"/>
        <v>1436</v>
      </c>
      <c r="CF305" s="695">
        <f t="shared" si="708"/>
        <v>-349.99</v>
      </c>
      <c r="CG305" s="695">
        <f t="shared" si="708"/>
        <v>63.21</v>
      </c>
      <c r="CH305" s="695">
        <f t="shared" si="708"/>
        <v>3706.88</v>
      </c>
      <c r="CI305" s="695">
        <f t="shared" si="708"/>
        <v>3149.97</v>
      </c>
      <c r="CJ305" s="695">
        <f t="shared" si="708"/>
        <v>732.93</v>
      </c>
      <c r="CK305" s="695">
        <f t="shared" si="708"/>
        <v>1332.99</v>
      </c>
      <c r="CL305" s="695">
        <f t="shared" si="708"/>
        <v>860.67</v>
      </c>
      <c r="CM305" s="695">
        <f t="shared" si="708"/>
        <v>25760.74</v>
      </c>
      <c r="CN305" s="695">
        <f t="shared" ref="CN305:DS305" si="709">CN102</f>
        <v>228.05</v>
      </c>
      <c r="CO305" s="695">
        <f t="shared" si="709"/>
        <v>4546.91</v>
      </c>
      <c r="CP305" s="695">
        <f t="shared" si="709"/>
        <v>32037.7</v>
      </c>
      <c r="CQ305" s="695">
        <f t="shared" si="709"/>
        <v>5353.52</v>
      </c>
      <c r="CR305" s="695">
        <f t="shared" si="709"/>
        <v>0</v>
      </c>
      <c r="CS305" s="695">
        <f t="shared" si="709"/>
        <v>331.56</v>
      </c>
      <c r="CT305" s="695">
        <f t="shared" si="709"/>
        <v>86.27</v>
      </c>
      <c r="CU305" s="695">
        <f t="shared" si="709"/>
        <v>5074.3900000000003</v>
      </c>
      <c r="CV305" s="695">
        <f t="shared" si="709"/>
        <v>0</v>
      </c>
      <c r="CW305" s="695">
        <f t="shared" si="709"/>
        <v>0</v>
      </c>
      <c r="CX305" s="695">
        <f t="shared" si="709"/>
        <v>166.45</v>
      </c>
      <c r="CY305" s="695">
        <f t="shared" si="709"/>
        <v>0</v>
      </c>
      <c r="CZ305" s="695">
        <f t="shared" si="709"/>
        <v>472.45</v>
      </c>
      <c r="DA305" s="695">
        <f t="shared" si="709"/>
        <v>1819.82</v>
      </c>
      <c r="DB305" s="695">
        <f t="shared" si="709"/>
        <v>0</v>
      </c>
      <c r="DC305" s="695">
        <f t="shared" si="709"/>
        <v>4438.25</v>
      </c>
      <c r="DD305" s="695">
        <f t="shared" si="709"/>
        <v>1162.55</v>
      </c>
      <c r="DE305" s="695">
        <f t="shared" si="709"/>
        <v>10442.49</v>
      </c>
      <c r="DF305" s="695">
        <f t="shared" si="709"/>
        <v>1982.03</v>
      </c>
      <c r="DG305" s="695">
        <f t="shared" si="709"/>
        <v>275.89999999999998</v>
      </c>
      <c r="DH305" s="695">
        <f t="shared" si="709"/>
        <v>257.49</v>
      </c>
      <c r="DI305" s="695">
        <f t="shared" si="709"/>
        <v>12794.94</v>
      </c>
      <c r="DJ305" s="695">
        <f t="shared" si="709"/>
        <v>4075.22</v>
      </c>
      <c r="DK305" s="695">
        <f t="shared" si="709"/>
        <v>4800.53</v>
      </c>
      <c r="DL305" s="695">
        <f t="shared" si="709"/>
        <v>1324.7</v>
      </c>
      <c r="DM305" s="695">
        <f t="shared" si="709"/>
        <v>32.85</v>
      </c>
      <c r="DN305" s="695">
        <f t="shared" si="709"/>
        <v>0</v>
      </c>
      <c r="DO305" s="695">
        <f t="shared" si="709"/>
        <v>0</v>
      </c>
      <c r="DP305" s="695">
        <f t="shared" si="709"/>
        <v>96.79</v>
      </c>
      <c r="DQ305" s="695">
        <f t="shared" si="709"/>
        <v>10322.1</v>
      </c>
      <c r="DR305" s="695">
        <f t="shared" si="709"/>
        <v>0</v>
      </c>
      <c r="DS305" s="695">
        <f t="shared" si="709"/>
        <v>13875.77</v>
      </c>
      <c r="DT305" s="695">
        <f t="shared" ref="DT305:EI305" si="710">DT102</f>
        <v>479</v>
      </c>
      <c r="DU305" s="695">
        <f t="shared" si="710"/>
        <v>17253.5</v>
      </c>
      <c r="DV305" s="695">
        <f t="shared" si="710"/>
        <v>19080.45</v>
      </c>
      <c r="DW305" s="695">
        <f t="shared" si="710"/>
        <v>41343.15</v>
      </c>
      <c r="DX305" s="695">
        <f t="shared" si="710"/>
        <v>13320.87</v>
      </c>
      <c r="DY305" s="695">
        <f t="shared" si="710"/>
        <v>9441.6200000000008</v>
      </c>
      <c r="DZ305" s="695">
        <f t="shared" si="710"/>
        <v>0</v>
      </c>
      <c r="EA305" s="695">
        <f t="shared" si="710"/>
        <v>26432.09</v>
      </c>
      <c r="EB305" s="695">
        <f t="shared" si="710"/>
        <v>0</v>
      </c>
      <c r="EC305" s="695">
        <f t="shared" si="710"/>
        <v>0</v>
      </c>
      <c r="ED305" s="695">
        <f t="shared" si="710"/>
        <v>0</v>
      </c>
      <c r="EE305" s="695">
        <f t="shared" si="710"/>
        <v>29073.96</v>
      </c>
      <c r="EF305" s="695">
        <f t="shared" si="710"/>
        <v>387.19</v>
      </c>
      <c r="EG305" s="695">
        <f t="shared" si="710"/>
        <v>0</v>
      </c>
      <c r="EH305" s="695">
        <f t="shared" si="710"/>
        <v>0</v>
      </c>
      <c r="EI305" s="695">
        <f t="shared" si="710"/>
        <v>406.95</v>
      </c>
      <c r="EJ305" s="695">
        <f t="shared" si="686"/>
        <v>0</v>
      </c>
      <c r="EK305" s="695">
        <f t="shared" si="664"/>
        <v>0</v>
      </c>
      <c r="EL305" s="695">
        <f t="shared" si="664"/>
        <v>-188.92</v>
      </c>
      <c r="EM305" s="695">
        <f t="shared" si="664"/>
        <v>53117.81</v>
      </c>
      <c r="EN305" s="695">
        <f t="shared" ref="EN305" si="711">EN102</f>
        <v>0</v>
      </c>
      <c r="EO305" s="695">
        <f t="shared" si="664"/>
        <v>0</v>
      </c>
      <c r="EP305" s="695">
        <f t="shared" si="664"/>
        <v>532.73</v>
      </c>
      <c r="EQ305" s="695">
        <f t="shared" si="664"/>
        <v>0</v>
      </c>
      <c r="ER305" s="695">
        <f t="shared" ref="ER305:EX305" si="712">ER102</f>
        <v>0</v>
      </c>
      <c r="ES305" s="695">
        <f t="shared" si="712"/>
        <v>0</v>
      </c>
      <c r="ET305" s="695">
        <f t="shared" si="712"/>
        <v>16919.25</v>
      </c>
      <c r="EU305" s="695">
        <f t="shared" si="712"/>
        <v>638.21</v>
      </c>
      <c r="EV305" s="695">
        <f t="shared" si="712"/>
        <v>12976.3</v>
      </c>
      <c r="EW305" s="695">
        <f t="shared" si="712"/>
        <v>-21388.799999999999</v>
      </c>
      <c r="EX305" s="695">
        <f t="shared" si="712"/>
        <v>5387.62</v>
      </c>
      <c r="EY305" s="695">
        <f t="shared" si="705"/>
        <v>0</v>
      </c>
      <c r="EZ305" s="510"/>
    </row>
    <row r="306" spans="1:156" x14ac:dyDescent="0.25">
      <c r="A306">
        <v>99</v>
      </c>
      <c r="B306" s="74" t="str">
        <f t="shared" si="696"/>
        <v>E24</v>
      </c>
      <c r="C306" s="175" t="str">
        <f t="shared" si="697"/>
        <v>OK</v>
      </c>
      <c r="D306" s="695">
        <f t="shared" ref="D306:AI306" si="713">D103</f>
        <v>0</v>
      </c>
      <c r="E306" s="695">
        <f t="shared" si="713"/>
        <v>0</v>
      </c>
      <c r="F306" s="695">
        <f t="shared" si="713"/>
        <v>201.11</v>
      </c>
      <c r="G306" s="695">
        <f t="shared" si="713"/>
        <v>0</v>
      </c>
      <c r="H306" s="695">
        <f t="shared" si="713"/>
        <v>0</v>
      </c>
      <c r="I306" s="695">
        <f t="shared" si="713"/>
        <v>0</v>
      </c>
      <c r="J306" s="695">
        <f t="shared" si="713"/>
        <v>0</v>
      </c>
      <c r="K306" s="695">
        <f t="shared" si="713"/>
        <v>994.94</v>
      </c>
      <c r="L306" s="695">
        <f t="shared" si="713"/>
        <v>0</v>
      </c>
      <c r="M306" s="695">
        <f t="shared" si="713"/>
        <v>453.83</v>
      </c>
      <c r="N306" s="695">
        <f t="shared" si="713"/>
        <v>0</v>
      </c>
      <c r="O306" s="695">
        <f t="shared" si="713"/>
        <v>1034.04</v>
      </c>
      <c r="P306" s="695">
        <f t="shared" si="713"/>
        <v>0</v>
      </c>
      <c r="Q306" s="695">
        <f t="shared" si="713"/>
        <v>82.6</v>
      </c>
      <c r="R306" s="695">
        <f t="shared" si="713"/>
        <v>773.61</v>
      </c>
      <c r="S306" s="695">
        <f t="shared" si="713"/>
        <v>1157.44</v>
      </c>
      <c r="T306" s="695">
        <f t="shared" si="713"/>
        <v>0</v>
      </c>
      <c r="U306" s="695">
        <f t="shared" si="713"/>
        <v>0</v>
      </c>
      <c r="V306" s="695">
        <f t="shared" si="713"/>
        <v>4649.24</v>
      </c>
      <c r="W306" s="695">
        <f t="shared" si="713"/>
        <v>0</v>
      </c>
      <c r="X306" s="695">
        <f t="shared" si="713"/>
        <v>0</v>
      </c>
      <c r="Y306" s="695">
        <f t="shared" si="713"/>
        <v>-80.8</v>
      </c>
      <c r="Z306" s="695">
        <f t="shared" si="713"/>
        <v>0</v>
      </c>
      <c r="AA306" s="695">
        <f t="shared" si="713"/>
        <v>1126.57</v>
      </c>
      <c r="AB306" s="695">
        <f t="shared" si="713"/>
        <v>184.42</v>
      </c>
      <c r="AC306" s="695">
        <f t="shared" si="713"/>
        <v>0</v>
      </c>
      <c r="AD306" s="695">
        <f t="shared" si="713"/>
        <v>5944.91</v>
      </c>
      <c r="AE306" s="695">
        <f t="shared" si="713"/>
        <v>495.18</v>
      </c>
      <c r="AF306" s="695">
        <f t="shared" si="713"/>
        <v>0</v>
      </c>
      <c r="AG306" s="695">
        <f t="shared" si="713"/>
        <v>2520.7399999999998</v>
      </c>
      <c r="AH306" s="695">
        <f t="shared" si="713"/>
        <v>0</v>
      </c>
      <c r="AI306" s="695">
        <f t="shared" si="713"/>
        <v>0</v>
      </c>
      <c r="AJ306" s="695">
        <f t="shared" ref="AJ306:BM306" si="714">AJ103</f>
        <v>0</v>
      </c>
      <c r="AK306" s="695">
        <f t="shared" si="714"/>
        <v>1183.99</v>
      </c>
      <c r="AL306" s="695">
        <f t="shared" si="714"/>
        <v>0</v>
      </c>
      <c r="AM306" s="695">
        <f t="shared" si="714"/>
        <v>2515.4</v>
      </c>
      <c r="AN306" s="695">
        <f t="shared" si="714"/>
        <v>4410.2299999999996</v>
      </c>
      <c r="AO306" s="695">
        <f t="shared" si="714"/>
        <v>12086.78</v>
      </c>
      <c r="AP306" s="695">
        <f t="shared" si="714"/>
        <v>1288</v>
      </c>
      <c r="AQ306" s="695">
        <f t="shared" si="714"/>
        <v>49583.95</v>
      </c>
      <c r="AR306" s="695">
        <f t="shared" si="714"/>
        <v>0</v>
      </c>
      <c r="AS306" s="695">
        <f t="shared" si="714"/>
        <v>8851.66</v>
      </c>
      <c r="AT306" s="695">
        <f t="shared" si="714"/>
        <v>0</v>
      </c>
      <c r="AU306" s="695">
        <f t="shared" si="714"/>
        <v>70</v>
      </c>
      <c r="AV306" s="695">
        <f t="shared" si="714"/>
        <v>0</v>
      </c>
      <c r="AW306" s="695">
        <f t="shared" si="714"/>
        <v>0</v>
      </c>
      <c r="AX306" s="695">
        <f t="shared" si="714"/>
        <v>0</v>
      </c>
      <c r="AY306" s="695">
        <f t="shared" si="714"/>
        <v>2618.4</v>
      </c>
      <c r="AZ306" s="695">
        <f t="shared" si="714"/>
        <v>1628.94</v>
      </c>
      <c r="BA306" s="695">
        <f t="shared" si="714"/>
        <v>356.12</v>
      </c>
      <c r="BB306" s="695">
        <f t="shared" si="714"/>
        <v>7207.73</v>
      </c>
      <c r="BC306" s="695">
        <f t="shared" si="714"/>
        <v>0</v>
      </c>
      <c r="BD306" s="695">
        <f t="shared" si="714"/>
        <v>0</v>
      </c>
      <c r="BE306" s="695">
        <f t="shared" si="714"/>
        <v>0</v>
      </c>
      <c r="BF306" s="695">
        <f t="shared" si="714"/>
        <v>0</v>
      </c>
      <c r="BG306" s="695">
        <f t="shared" si="714"/>
        <v>15902.8</v>
      </c>
      <c r="BH306" s="695">
        <f t="shared" si="714"/>
        <v>1281.0999999999999</v>
      </c>
      <c r="BI306" s="695">
        <f t="shared" si="714"/>
        <v>0</v>
      </c>
      <c r="BJ306" s="695">
        <f t="shared" si="714"/>
        <v>3356.7</v>
      </c>
      <c r="BK306" s="695">
        <f t="shared" si="714"/>
        <v>37.24</v>
      </c>
      <c r="BL306" s="695">
        <f t="shared" si="714"/>
        <v>5370.89</v>
      </c>
      <c r="BM306" s="695">
        <f t="shared" si="714"/>
        <v>231.39</v>
      </c>
      <c r="BN306" s="695">
        <f t="shared" ref="BN306:CM306" si="715">BN103</f>
        <v>7.98</v>
      </c>
      <c r="BO306" s="695">
        <f t="shared" si="715"/>
        <v>2109.6799999999998</v>
      </c>
      <c r="BP306" s="695">
        <f t="shared" si="715"/>
        <v>3946.47</v>
      </c>
      <c r="BQ306" s="695">
        <f t="shared" si="715"/>
        <v>4156.4799999999996</v>
      </c>
      <c r="BR306" s="695">
        <f t="shared" si="715"/>
        <v>2936.75</v>
      </c>
      <c r="BS306" s="695">
        <f t="shared" si="715"/>
        <v>1430.64</v>
      </c>
      <c r="BT306" s="695">
        <f t="shared" si="715"/>
        <v>3011.5</v>
      </c>
      <c r="BU306" s="695">
        <f t="shared" si="715"/>
        <v>-1509.12</v>
      </c>
      <c r="BV306" s="695">
        <f t="shared" si="715"/>
        <v>369.11</v>
      </c>
      <c r="BW306" s="695">
        <f t="shared" si="715"/>
        <v>798.53</v>
      </c>
      <c r="BX306" s="695">
        <f t="shared" si="715"/>
        <v>0</v>
      </c>
      <c r="BY306" s="695">
        <f t="shared" si="715"/>
        <v>0</v>
      </c>
      <c r="BZ306" s="695">
        <f t="shared" si="715"/>
        <v>0</v>
      </c>
      <c r="CA306" s="695">
        <f t="shared" si="715"/>
        <v>1085.98</v>
      </c>
      <c r="CB306" s="695">
        <f t="shared" si="715"/>
        <v>1378.73</v>
      </c>
      <c r="CC306" s="695">
        <f t="shared" si="715"/>
        <v>0</v>
      </c>
      <c r="CD306" s="695">
        <f t="shared" si="715"/>
        <v>0</v>
      </c>
      <c r="CE306" s="695">
        <f t="shared" si="715"/>
        <v>735.53</v>
      </c>
      <c r="CF306" s="695">
        <f t="shared" si="715"/>
        <v>1765.53</v>
      </c>
      <c r="CG306" s="695">
        <f t="shared" si="715"/>
        <v>175.14</v>
      </c>
      <c r="CH306" s="695">
        <f t="shared" si="715"/>
        <v>6097.54</v>
      </c>
      <c r="CI306" s="695">
        <f t="shared" si="715"/>
        <v>53.02</v>
      </c>
      <c r="CJ306" s="695">
        <f t="shared" si="715"/>
        <v>0</v>
      </c>
      <c r="CK306" s="695">
        <f t="shared" si="715"/>
        <v>6867.29</v>
      </c>
      <c r="CL306" s="695">
        <f t="shared" si="715"/>
        <v>0</v>
      </c>
      <c r="CM306" s="695">
        <f t="shared" si="715"/>
        <v>0</v>
      </c>
      <c r="CN306" s="695">
        <f t="shared" ref="CN306:DS306" si="716">CN103</f>
        <v>3627.51</v>
      </c>
      <c r="CO306" s="695">
        <f t="shared" si="716"/>
        <v>0</v>
      </c>
      <c r="CP306" s="695">
        <f t="shared" si="716"/>
        <v>2593.79</v>
      </c>
      <c r="CQ306" s="695">
        <f t="shared" si="716"/>
        <v>6764.15</v>
      </c>
      <c r="CR306" s="695">
        <f t="shared" si="716"/>
        <v>5938.44</v>
      </c>
      <c r="CS306" s="695">
        <f t="shared" si="716"/>
        <v>0</v>
      </c>
      <c r="CT306" s="695">
        <f t="shared" si="716"/>
        <v>689.21</v>
      </c>
      <c r="CU306" s="695">
        <f t="shared" si="716"/>
        <v>384.94</v>
      </c>
      <c r="CV306" s="695">
        <f t="shared" si="716"/>
        <v>410.18</v>
      </c>
      <c r="CW306" s="695">
        <f t="shared" si="716"/>
        <v>0</v>
      </c>
      <c r="CX306" s="695">
        <f t="shared" si="716"/>
        <v>0</v>
      </c>
      <c r="CY306" s="695">
        <f t="shared" si="716"/>
        <v>0</v>
      </c>
      <c r="CZ306" s="695">
        <f t="shared" si="716"/>
        <v>0</v>
      </c>
      <c r="DA306" s="695">
        <f t="shared" si="716"/>
        <v>4850.57</v>
      </c>
      <c r="DB306" s="695">
        <f t="shared" si="716"/>
        <v>0</v>
      </c>
      <c r="DC306" s="695">
        <f t="shared" si="716"/>
        <v>7251.55</v>
      </c>
      <c r="DD306" s="695">
        <f t="shared" si="716"/>
        <v>84.37</v>
      </c>
      <c r="DE306" s="695">
        <f t="shared" si="716"/>
        <v>601.47</v>
      </c>
      <c r="DF306" s="695">
        <f t="shared" si="716"/>
        <v>1037.48</v>
      </c>
      <c r="DG306" s="695">
        <f t="shared" si="716"/>
        <v>0</v>
      </c>
      <c r="DH306" s="695">
        <f t="shared" si="716"/>
        <v>3810.97</v>
      </c>
      <c r="DI306" s="695">
        <f t="shared" si="716"/>
        <v>0</v>
      </c>
      <c r="DJ306" s="695">
        <f t="shared" si="716"/>
        <v>1951.23</v>
      </c>
      <c r="DK306" s="695">
        <f t="shared" si="716"/>
        <v>0</v>
      </c>
      <c r="DL306" s="695">
        <f t="shared" si="716"/>
        <v>0</v>
      </c>
      <c r="DM306" s="695">
        <f t="shared" si="716"/>
        <v>2218.42</v>
      </c>
      <c r="DN306" s="695">
        <f t="shared" si="716"/>
        <v>0</v>
      </c>
      <c r="DO306" s="695">
        <f t="shared" si="716"/>
        <v>0</v>
      </c>
      <c r="DP306" s="695">
        <f t="shared" si="716"/>
        <v>0</v>
      </c>
      <c r="DQ306" s="695">
        <f t="shared" si="716"/>
        <v>0</v>
      </c>
      <c r="DR306" s="695">
        <f t="shared" si="716"/>
        <v>0</v>
      </c>
      <c r="DS306" s="695">
        <f t="shared" si="716"/>
        <v>0</v>
      </c>
      <c r="DT306" s="695">
        <f t="shared" ref="DT306:EI306" si="717">DT103</f>
        <v>0</v>
      </c>
      <c r="DU306" s="695">
        <f t="shared" si="717"/>
        <v>0</v>
      </c>
      <c r="DV306" s="695">
        <f t="shared" si="717"/>
        <v>0</v>
      </c>
      <c r="DW306" s="695">
        <f t="shared" si="717"/>
        <v>0</v>
      </c>
      <c r="DX306" s="695">
        <f t="shared" si="717"/>
        <v>0</v>
      </c>
      <c r="DY306" s="695">
        <f t="shared" si="717"/>
        <v>0</v>
      </c>
      <c r="DZ306" s="695">
        <f t="shared" si="717"/>
        <v>0</v>
      </c>
      <c r="EA306" s="695">
        <f t="shared" si="717"/>
        <v>0</v>
      </c>
      <c r="EB306" s="695">
        <f t="shared" si="717"/>
        <v>0</v>
      </c>
      <c r="EC306" s="695">
        <f t="shared" si="717"/>
        <v>0</v>
      </c>
      <c r="ED306" s="695">
        <f t="shared" si="717"/>
        <v>0</v>
      </c>
      <c r="EE306" s="695">
        <f t="shared" si="717"/>
        <v>0</v>
      </c>
      <c r="EF306" s="695">
        <f t="shared" si="717"/>
        <v>0</v>
      </c>
      <c r="EG306" s="695">
        <f t="shared" si="717"/>
        <v>0</v>
      </c>
      <c r="EH306" s="695">
        <f t="shared" si="717"/>
        <v>0</v>
      </c>
      <c r="EI306" s="695">
        <f t="shared" si="717"/>
        <v>0</v>
      </c>
      <c r="EJ306" s="695">
        <f t="shared" si="686"/>
        <v>0</v>
      </c>
      <c r="EK306" s="695">
        <f t="shared" si="664"/>
        <v>0</v>
      </c>
      <c r="EL306" s="695">
        <f t="shared" si="664"/>
        <v>1317.38</v>
      </c>
      <c r="EM306" s="695">
        <f t="shared" si="664"/>
        <v>0</v>
      </c>
      <c r="EN306" s="695">
        <f t="shared" ref="EN306" si="718">EN103</f>
        <v>0</v>
      </c>
      <c r="EO306" s="695">
        <f t="shared" si="664"/>
        <v>0</v>
      </c>
      <c r="EP306" s="695">
        <f t="shared" si="664"/>
        <v>0</v>
      </c>
      <c r="EQ306" s="695">
        <f t="shared" si="664"/>
        <v>0</v>
      </c>
      <c r="ER306" s="695">
        <f t="shared" ref="ER306:EX306" si="719">ER103</f>
        <v>0</v>
      </c>
      <c r="ES306" s="695">
        <f t="shared" si="719"/>
        <v>0</v>
      </c>
      <c r="ET306" s="695">
        <f t="shared" si="719"/>
        <v>0</v>
      </c>
      <c r="EU306" s="695">
        <f t="shared" si="719"/>
        <v>0</v>
      </c>
      <c r="EV306" s="695">
        <f t="shared" si="719"/>
        <v>0</v>
      </c>
      <c r="EW306" s="695">
        <f t="shared" si="719"/>
        <v>1248.27</v>
      </c>
      <c r="EX306" s="695">
        <f t="shared" si="719"/>
        <v>0</v>
      </c>
      <c r="EY306" s="695">
        <f t="shared" si="705"/>
        <v>0</v>
      </c>
      <c r="EZ306" s="510"/>
    </row>
    <row r="307" spans="1:156" x14ac:dyDescent="0.25">
      <c r="A307">
        <v>100</v>
      </c>
      <c r="B307" s="74" t="str">
        <f t="shared" si="696"/>
        <v>E25</v>
      </c>
      <c r="C307" s="175" t="str">
        <f t="shared" si="697"/>
        <v>OK</v>
      </c>
      <c r="D307" s="695">
        <f t="shared" ref="D307:AI307" si="720">D104</f>
        <v>1519.61</v>
      </c>
      <c r="E307" s="695">
        <f t="shared" si="720"/>
        <v>1800</v>
      </c>
      <c r="F307" s="695">
        <f t="shared" si="720"/>
        <v>0</v>
      </c>
      <c r="G307" s="695">
        <f t="shared" si="720"/>
        <v>1532.5</v>
      </c>
      <c r="H307" s="695">
        <f t="shared" si="720"/>
        <v>4176.78</v>
      </c>
      <c r="I307" s="695">
        <f t="shared" si="720"/>
        <v>43720.5</v>
      </c>
      <c r="J307" s="695">
        <f t="shared" si="720"/>
        <v>55793.37</v>
      </c>
      <c r="K307" s="695">
        <f t="shared" si="720"/>
        <v>0</v>
      </c>
      <c r="L307" s="695">
        <f t="shared" si="720"/>
        <v>63967.53</v>
      </c>
      <c r="M307" s="695">
        <f t="shared" si="720"/>
        <v>0</v>
      </c>
      <c r="N307" s="695">
        <f t="shared" si="720"/>
        <v>102.87</v>
      </c>
      <c r="O307" s="695">
        <f t="shared" si="720"/>
        <v>71872.28</v>
      </c>
      <c r="P307" s="695">
        <f t="shared" si="720"/>
        <v>7715.21</v>
      </c>
      <c r="Q307" s="695">
        <f t="shared" si="720"/>
        <v>21985</v>
      </c>
      <c r="R307" s="695">
        <f t="shared" si="720"/>
        <v>49048.480000000003</v>
      </c>
      <c r="S307" s="695">
        <f t="shared" si="720"/>
        <v>63.16</v>
      </c>
      <c r="T307" s="695">
        <f t="shared" si="720"/>
        <v>33681.480000000003</v>
      </c>
      <c r="U307" s="695">
        <f t="shared" si="720"/>
        <v>2011.65</v>
      </c>
      <c r="V307" s="695">
        <f t="shared" si="720"/>
        <v>3045.34</v>
      </c>
      <c r="W307" s="695">
        <f t="shared" si="720"/>
        <v>74168.38</v>
      </c>
      <c r="X307" s="695">
        <f t="shared" si="720"/>
        <v>21962.38</v>
      </c>
      <c r="Y307" s="695">
        <f t="shared" si="720"/>
        <v>28639.759999999998</v>
      </c>
      <c r="Z307" s="695">
        <f t="shared" si="720"/>
        <v>0</v>
      </c>
      <c r="AA307" s="695">
        <f t="shared" si="720"/>
        <v>55253.22</v>
      </c>
      <c r="AB307" s="695">
        <f t="shared" si="720"/>
        <v>1915.15</v>
      </c>
      <c r="AC307" s="695">
        <f t="shared" si="720"/>
        <v>41028.44</v>
      </c>
      <c r="AD307" s="695">
        <f t="shared" si="720"/>
        <v>3116.48</v>
      </c>
      <c r="AE307" s="695">
        <f t="shared" si="720"/>
        <v>7753.5</v>
      </c>
      <c r="AF307" s="695">
        <f t="shared" si="720"/>
        <v>37.130000000000003</v>
      </c>
      <c r="AG307" s="695">
        <f t="shared" si="720"/>
        <v>6633.69</v>
      </c>
      <c r="AH307" s="695">
        <f t="shared" si="720"/>
        <v>10783.85</v>
      </c>
      <c r="AI307" s="695">
        <f t="shared" si="720"/>
        <v>86.13</v>
      </c>
      <c r="AJ307" s="695">
        <f t="shared" ref="AJ307:BM307" si="721">AJ104</f>
        <v>3235.14</v>
      </c>
      <c r="AK307" s="695">
        <f t="shared" si="721"/>
        <v>315.16000000000003</v>
      </c>
      <c r="AL307" s="695">
        <f t="shared" si="721"/>
        <v>0</v>
      </c>
      <c r="AM307" s="695">
        <f t="shared" si="721"/>
        <v>0</v>
      </c>
      <c r="AN307" s="695">
        <f t="shared" si="721"/>
        <v>74666.009999999995</v>
      </c>
      <c r="AO307" s="695">
        <f t="shared" si="721"/>
        <v>0</v>
      </c>
      <c r="AP307" s="695">
        <f t="shared" si="721"/>
        <v>2271.96</v>
      </c>
      <c r="AQ307" s="695">
        <f t="shared" si="721"/>
        <v>53352.6</v>
      </c>
      <c r="AR307" s="695">
        <f t="shared" si="721"/>
        <v>39748.82</v>
      </c>
      <c r="AS307" s="695">
        <f t="shared" si="721"/>
        <v>6953.51</v>
      </c>
      <c r="AT307" s="695">
        <f t="shared" si="721"/>
        <v>0</v>
      </c>
      <c r="AU307" s="695">
        <f t="shared" si="721"/>
        <v>50676.01</v>
      </c>
      <c r="AV307" s="695">
        <f t="shared" si="721"/>
        <v>4891.8500000000004</v>
      </c>
      <c r="AW307" s="695">
        <f t="shared" si="721"/>
        <v>49123.5</v>
      </c>
      <c r="AX307" s="695">
        <f t="shared" si="721"/>
        <v>0</v>
      </c>
      <c r="AY307" s="695">
        <f t="shared" si="721"/>
        <v>5073.8500000000004</v>
      </c>
      <c r="AZ307" s="695">
        <f t="shared" si="721"/>
        <v>79195.759999999995</v>
      </c>
      <c r="BA307" s="695">
        <f t="shared" si="721"/>
        <v>35882.49</v>
      </c>
      <c r="BB307" s="695">
        <f t="shared" si="721"/>
        <v>51504.2</v>
      </c>
      <c r="BC307" s="695">
        <f t="shared" si="721"/>
        <v>0</v>
      </c>
      <c r="BD307" s="695">
        <f t="shared" si="721"/>
        <v>546.07000000000005</v>
      </c>
      <c r="BE307" s="695">
        <f t="shared" si="721"/>
        <v>0</v>
      </c>
      <c r="BF307" s="695">
        <f t="shared" si="721"/>
        <v>0</v>
      </c>
      <c r="BG307" s="695">
        <f t="shared" si="721"/>
        <v>176.85</v>
      </c>
      <c r="BH307" s="695">
        <f t="shared" si="721"/>
        <v>230.22</v>
      </c>
      <c r="BI307" s="695">
        <f t="shared" si="721"/>
        <v>62245.98</v>
      </c>
      <c r="BJ307" s="695">
        <f t="shared" si="721"/>
        <v>1434.9</v>
      </c>
      <c r="BK307" s="695">
        <f t="shared" si="721"/>
        <v>19447.509999999998</v>
      </c>
      <c r="BL307" s="695">
        <f t="shared" si="721"/>
        <v>76359.97</v>
      </c>
      <c r="BM307" s="695">
        <f t="shared" si="721"/>
        <v>7460.08</v>
      </c>
      <c r="BN307" s="695">
        <f t="shared" ref="BN307:CM307" si="722">BN104</f>
        <v>476</v>
      </c>
      <c r="BO307" s="695">
        <f t="shared" si="722"/>
        <v>69701.070000000007</v>
      </c>
      <c r="BP307" s="695">
        <f t="shared" si="722"/>
        <v>62310.239999999998</v>
      </c>
      <c r="BQ307" s="695">
        <f t="shared" si="722"/>
        <v>95.5</v>
      </c>
      <c r="BR307" s="695">
        <f t="shared" si="722"/>
        <v>52752.89</v>
      </c>
      <c r="BS307" s="695">
        <f t="shared" si="722"/>
        <v>68388.929999999993</v>
      </c>
      <c r="BT307" s="695">
        <f t="shared" si="722"/>
        <v>77202.05</v>
      </c>
      <c r="BU307" s="695">
        <f t="shared" si="722"/>
        <v>1476.7</v>
      </c>
      <c r="BV307" s="695">
        <f t="shared" si="722"/>
        <v>0</v>
      </c>
      <c r="BW307" s="695">
        <f t="shared" si="722"/>
        <v>0</v>
      </c>
      <c r="BX307" s="695">
        <f t="shared" si="722"/>
        <v>59644.22</v>
      </c>
      <c r="BY307" s="695">
        <f t="shared" si="722"/>
        <v>2383.29</v>
      </c>
      <c r="BZ307" s="695">
        <f t="shared" si="722"/>
        <v>1593.11</v>
      </c>
      <c r="CA307" s="695">
        <f t="shared" si="722"/>
        <v>752.02</v>
      </c>
      <c r="CB307" s="695">
        <f t="shared" si="722"/>
        <v>3712.54</v>
      </c>
      <c r="CC307" s="695">
        <f t="shared" si="722"/>
        <v>0</v>
      </c>
      <c r="CD307" s="695">
        <f t="shared" si="722"/>
        <v>0</v>
      </c>
      <c r="CE307" s="695">
        <f t="shared" si="722"/>
        <v>69691.5</v>
      </c>
      <c r="CF307" s="695">
        <f t="shared" si="722"/>
        <v>891.64</v>
      </c>
      <c r="CG307" s="695">
        <f t="shared" si="722"/>
        <v>4523.84</v>
      </c>
      <c r="CH307" s="695">
        <f t="shared" si="722"/>
        <v>1258.0999999999999</v>
      </c>
      <c r="CI307" s="695">
        <f t="shared" si="722"/>
        <v>28240.59</v>
      </c>
      <c r="CJ307" s="695">
        <f t="shared" si="722"/>
        <v>1990.98</v>
      </c>
      <c r="CK307" s="695">
        <f t="shared" si="722"/>
        <v>407.2</v>
      </c>
      <c r="CL307" s="695">
        <f t="shared" si="722"/>
        <v>0</v>
      </c>
      <c r="CM307" s="695">
        <f t="shared" si="722"/>
        <v>0</v>
      </c>
      <c r="CN307" s="695">
        <f t="shared" ref="CN307:DS307" si="723">CN104</f>
        <v>37779.29</v>
      </c>
      <c r="CO307" s="695">
        <f t="shared" si="723"/>
        <v>0</v>
      </c>
      <c r="CP307" s="695">
        <f t="shared" si="723"/>
        <v>852.58</v>
      </c>
      <c r="CQ307" s="695">
        <f t="shared" si="723"/>
        <v>93695.79</v>
      </c>
      <c r="CR307" s="695">
        <f t="shared" si="723"/>
        <v>0</v>
      </c>
      <c r="CS307" s="695">
        <f t="shared" si="723"/>
        <v>461.84</v>
      </c>
      <c r="CT307" s="695">
        <f t="shared" si="723"/>
        <v>1558.31</v>
      </c>
      <c r="CU307" s="695">
        <f t="shared" si="723"/>
        <v>48.72</v>
      </c>
      <c r="CV307" s="695">
        <f t="shared" si="723"/>
        <v>213.74</v>
      </c>
      <c r="CW307" s="695">
        <f t="shared" si="723"/>
        <v>0</v>
      </c>
      <c r="CX307" s="695">
        <f t="shared" si="723"/>
        <v>10453.67</v>
      </c>
      <c r="CY307" s="695">
        <f t="shared" si="723"/>
        <v>0</v>
      </c>
      <c r="CZ307" s="695">
        <f t="shared" si="723"/>
        <v>0</v>
      </c>
      <c r="DA307" s="695">
        <f t="shared" si="723"/>
        <v>0</v>
      </c>
      <c r="DB307" s="695">
        <f t="shared" si="723"/>
        <v>0</v>
      </c>
      <c r="DC307" s="695">
        <f t="shared" si="723"/>
        <v>284.72000000000003</v>
      </c>
      <c r="DD307" s="695">
        <f t="shared" si="723"/>
        <v>3109.24</v>
      </c>
      <c r="DE307" s="695">
        <f t="shared" si="723"/>
        <v>31158</v>
      </c>
      <c r="DF307" s="695">
        <f t="shared" si="723"/>
        <v>14071.31</v>
      </c>
      <c r="DG307" s="695">
        <f t="shared" si="723"/>
        <v>151.24</v>
      </c>
      <c r="DH307" s="695">
        <f t="shared" si="723"/>
        <v>0</v>
      </c>
      <c r="DI307" s="695">
        <f t="shared" si="723"/>
        <v>60554.5</v>
      </c>
      <c r="DJ307" s="695">
        <f t="shared" si="723"/>
        <v>75.650000000000006</v>
      </c>
      <c r="DK307" s="695">
        <f t="shared" si="723"/>
        <v>2762.5</v>
      </c>
      <c r="DL307" s="695">
        <f t="shared" si="723"/>
        <v>31472.21</v>
      </c>
      <c r="DM307" s="695">
        <f t="shared" si="723"/>
        <v>2790.2</v>
      </c>
      <c r="DN307" s="695">
        <f t="shared" si="723"/>
        <v>0</v>
      </c>
      <c r="DO307" s="695">
        <f t="shared" si="723"/>
        <v>1750.25</v>
      </c>
      <c r="DP307" s="695">
        <f t="shared" si="723"/>
        <v>173605.58</v>
      </c>
      <c r="DQ307" s="695">
        <f t="shared" si="723"/>
        <v>51.16</v>
      </c>
      <c r="DR307" s="695">
        <f t="shared" si="723"/>
        <v>0</v>
      </c>
      <c r="DS307" s="695">
        <f t="shared" si="723"/>
        <v>140168.9</v>
      </c>
      <c r="DT307" s="695">
        <f t="shared" ref="DT307:EI307" si="724">DT104</f>
        <v>234017.48</v>
      </c>
      <c r="DU307" s="695">
        <f t="shared" si="724"/>
        <v>101786.62</v>
      </c>
      <c r="DV307" s="695">
        <f t="shared" si="724"/>
        <v>186894.45</v>
      </c>
      <c r="DW307" s="695">
        <f t="shared" si="724"/>
        <v>189932.99</v>
      </c>
      <c r="DX307" s="695">
        <f t="shared" si="724"/>
        <v>158870.06</v>
      </c>
      <c r="DY307" s="695">
        <f t="shared" si="724"/>
        <v>0</v>
      </c>
      <c r="DZ307" s="695">
        <f t="shared" si="724"/>
        <v>0</v>
      </c>
      <c r="EA307" s="695">
        <f t="shared" si="724"/>
        <v>162032.87</v>
      </c>
      <c r="EB307" s="695">
        <f t="shared" si="724"/>
        <v>0</v>
      </c>
      <c r="EC307" s="695">
        <f t="shared" si="724"/>
        <v>0</v>
      </c>
      <c r="ED307" s="695">
        <f t="shared" si="724"/>
        <v>206735.05</v>
      </c>
      <c r="EE307" s="695">
        <f t="shared" si="724"/>
        <v>0</v>
      </c>
      <c r="EF307" s="695">
        <f t="shared" si="724"/>
        <v>2625.77</v>
      </c>
      <c r="EG307" s="695">
        <f t="shared" si="724"/>
        <v>8458.27</v>
      </c>
      <c r="EH307" s="695">
        <f t="shared" si="724"/>
        <v>3594.42</v>
      </c>
      <c r="EI307" s="695">
        <f t="shared" si="724"/>
        <v>143.54</v>
      </c>
      <c r="EJ307" s="695">
        <f t="shared" si="686"/>
        <v>0</v>
      </c>
      <c r="EK307" s="695">
        <f t="shared" si="664"/>
        <v>0</v>
      </c>
      <c r="EL307" s="695">
        <f t="shared" si="664"/>
        <v>0</v>
      </c>
      <c r="EM307" s="695">
        <f t="shared" si="664"/>
        <v>0</v>
      </c>
      <c r="EN307" s="695">
        <f t="shared" ref="EN307" si="725">EN104</f>
        <v>0</v>
      </c>
      <c r="EO307" s="695">
        <f t="shared" si="664"/>
        <v>0</v>
      </c>
      <c r="EP307" s="695">
        <f t="shared" si="664"/>
        <v>20.67</v>
      </c>
      <c r="EQ307" s="695">
        <f t="shared" si="664"/>
        <v>0</v>
      </c>
      <c r="ER307" s="695">
        <f t="shared" ref="ER307:EX307" si="726">ER104</f>
        <v>0</v>
      </c>
      <c r="ES307" s="695">
        <f t="shared" si="726"/>
        <v>0</v>
      </c>
      <c r="ET307" s="695">
        <f t="shared" si="726"/>
        <v>3442.8</v>
      </c>
      <c r="EU307" s="695">
        <f t="shared" si="726"/>
        <v>352.17</v>
      </c>
      <c r="EV307" s="695">
        <f t="shared" si="726"/>
        <v>3825.64</v>
      </c>
      <c r="EW307" s="695">
        <f t="shared" si="726"/>
        <v>0</v>
      </c>
      <c r="EX307" s="695">
        <f t="shared" si="726"/>
        <v>20668.330000000002</v>
      </c>
      <c r="EY307" s="695">
        <f t="shared" si="705"/>
        <v>0</v>
      </c>
      <c r="EZ307" s="510"/>
    </row>
    <row r="308" spans="1:156" x14ac:dyDescent="0.25">
      <c r="A308">
        <v>101</v>
      </c>
      <c r="B308" s="74" t="str">
        <f t="shared" si="696"/>
        <v>E25</v>
      </c>
      <c r="C308" s="175" t="str">
        <f t="shared" si="697"/>
        <v>OK</v>
      </c>
      <c r="D308" s="695">
        <f t="shared" ref="D308:AI308" si="727">D105</f>
        <v>0</v>
      </c>
      <c r="E308" s="695">
        <f t="shared" si="727"/>
        <v>0</v>
      </c>
      <c r="F308" s="695">
        <f t="shared" si="727"/>
        <v>0</v>
      </c>
      <c r="G308" s="695">
        <f t="shared" si="727"/>
        <v>0</v>
      </c>
      <c r="H308" s="695">
        <f t="shared" si="727"/>
        <v>0</v>
      </c>
      <c r="I308" s="695">
        <f t="shared" si="727"/>
        <v>0</v>
      </c>
      <c r="J308" s="695">
        <f t="shared" si="727"/>
        <v>0</v>
      </c>
      <c r="K308" s="695">
        <f t="shared" si="727"/>
        <v>63997.71</v>
      </c>
      <c r="L308" s="695">
        <f t="shared" si="727"/>
        <v>2908.33</v>
      </c>
      <c r="M308" s="695">
        <f t="shared" si="727"/>
        <v>107095.38</v>
      </c>
      <c r="N308" s="695">
        <f t="shared" si="727"/>
        <v>33447.9</v>
      </c>
      <c r="O308" s="695">
        <f t="shared" si="727"/>
        <v>0</v>
      </c>
      <c r="P308" s="695">
        <f t="shared" si="727"/>
        <v>120269.38</v>
      </c>
      <c r="Q308" s="695">
        <f t="shared" si="727"/>
        <v>424.45</v>
      </c>
      <c r="R308" s="695">
        <f t="shared" si="727"/>
        <v>0</v>
      </c>
      <c r="S308" s="695">
        <f t="shared" si="727"/>
        <v>38268</v>
      </c>
      <c r="T308" s="695">
        <f t="shared" si="727"/>
        <v>0</v>
      </c>
      <c r="U308" s="695">
        <f t="shared" si="727"/>
        <v>92829.17</v>
      </c>
      <c r="V308" s="695">
        <f t="shared" si="727"/>
        <v>0</v>
      </c>
      <c r="W308" s="695">
        <f t="shared" si="727"/>
        <v>1190.74</v>
      </c>
      <c r="X308" s="695">
        <f t="shared" si="727"/>
        <v>0</v>
      </c>
      <c r="Y308" s="695">
        <f t="shared" si="727"/>
        <v>14917.71</v>
      </c>
      <c r="Z308" s="695">
        <f t="shared" si="727"/>
        <v>0</v>
      </c>
      <c r="AA308" s="695">
        <f t="shared" si="727"/>
        <v>0</v>
      </c>
      <c r="AB308" s="695">
        <f t="shared" si="727"/>
        <v>29457</v>
      </c>
      <c r="AC308" s="695">
        <f t="shared" si="727"/>
        <v>492.73</v>
      </c>
      <c r="AD308" s="695">
        <f t="shared" si="727"/>
        <v>82222</v>
      </c>
      <c r="AE308" s="695">
        <f t="shared" si="727"/>
        <v>39267.4</v>
      </c>
      <c r="AF308" s="695">
        <f t="shared" si="727"/>
        <v>70893</v>
      </c>
      <c r="AG308" s="695">
        <f t="shared" si="727"/>
        <v>0</v>
      </c>
      <c r="AH308" s="695">
        <f t="shared" si="727"/>
        <v>8665.67</v>
      </c>
      <c r="AI308" s="695">
        <f t="shared" si="727"/>
        <v>121130</v>
      </c>
      <c r="AJ308" s="695">
        <f t="shared" ref="AJ308:BM308" si="728">AJ105</f>
        <v>40533</v>
      </c>
      <c r="AK308" s="695">
        <f t="shared" si="728"/>
        <v>85457.1</v>
      </c>
      <c r="AL308" s="695">
        <f t="shared" si="728"/>
        <v>0</v>
      </c>
      <c r="AM308" s="695">
        <f t="shared" si="728"/>
        <v>0</v>
      </c>
      <c r="AN308" s="695">
        <f t="shared" si="728"/>
        <v>0</v>
      </c>
      <c r="AO308" s="695">
        <f t="shared" si="728"/>
        <v>619.4</v>
      </c>
      <c r="AP308" s="695">
        <f t="shared" si="728"/>
        <v>761.61</v>
      </c>
      <c r="AQ308" s="695">
        <f t="shared" si="728"/>
        <v>50467</v>
      </c>
      <c r="AR308" s="695">
        <f t="shared" si="728"/>
        <v>3125</v>
      </c>
      <c r="AS308" s="695">
        <f t="shared" si="728"/>
        <v>46155.3</v>
      </c>
      <c r="AT308" s="695">
        <f t="shared" si="728"/>
        <v>0</v>
      </c>
      <c r="AU308" s="695">
        <f t="shared" si="728"/>
        <v>0</v>
      </c>
      <c r="AV308" s="695">
        <f t="shared" si="728"/>
        <v>60753.5</v>
      </c>
      <c r="AW308" s="695">
        <f t="shared" si="728"/>
        <v>0</v>
      </c>
      <c r="AX308" s="695">
        <f t="shared" si="728"/>
        <v>94758.080000000002</v>
      </c>
      <c r="AY308" s="695">
        <f t="shared" si="728"/>
        <v>2036.8</v>
      </c>
      <c r="AZ308" s="695">
        <f t="shared" si="728"/>
        <v>0</v>
      </c>
      <c r="BA308" s="695">
        <f t="shared" si="728"/>
        <v>714</v>
      </c>
      <c r="BB308" s="695">
        <f t="shared" si="728"/>
        <v>6712.66</v>
      </c>
      <c r="BC308" s="695">
        <f t="shared" si="728"/>
        <v>85621.03</v>
      </c>
      <c r="BD308" s="695">
        <f t="shared" si="728"/>
        <v>29142.99</v>
      </c>
      <c r="BE308" s="695">
        <f t="shared" si="728"/>
        <v>0</v>
      </c>
      <c r="BF308" s="695">
        <f t="shared" si="728"/>
        <v>98760.66</v>
      </c>
      <c r="BG308" s="695">
        <f t="shared" si="728"/>
        <v>0</v>
      </c>
      <c r="BH308" s="695">
        <f t="shared" si="728"/>
        <v>51085.41</v>
      </c>
      <c r="BI308" s="695">
        <f t="shared" si="728"/>
        <v>2444.83</v>
      </c>
      <c r="BJ308" s="695">
        <f t="shared" si="728"/>
        <v>112925.44</v>
      </c>
      <c r="BK308" s="695">
        <f t="shared" si="728"/>
        <v>0</v>
      </c>
      <c r="BL308" s="695">
        <f t="shared" si="728"/>
        <v>0</v>
      </c>
      <c r="BM308" s="695">
        <f t="shared" si="728"/>
        <v>26039</v>
      </c>
      <c r="BN308" s="695">
        <f t="shared" ref="BN308:CM308" si="729">BN105</f>
        <v>0</v>
      </c>
      <c r="BO308" s="695">
        <f t="shared" si="729"/>
        <v>0</v>
      </c>
      <c r="BP308" s="695">
        <f t="shared" si="729"/>
        <v>61166.57</v>
      </c>
      <c r="BQ308" s="695">
        <f t="shared" si="729"/>
        <v>0</v>
      </c>
      <c r="BR308" s="695">
        <f t="shared" si="729"/>
        <v>12193</v>
      </c>
      <c r="BS308" s="695">
        <f t="shared" si="729"/>
        <v>0</v>
      </c>
      <c r="BT308" s="695">
        <f t="shared" si="729"/>
        <v>3882.5</v>
      </c>
      <c r="BU308" s="695">
        <f t="shared" si="729"/>
        <v>0</v>
      </c>
      <c r="BV308" s="695">
        <f t="shared" si="729"/>
        <v>0</v>
      </c>
      <c r="BW308" s="695">
        <f t="shared" si="729"/>
        <v>0</v>
      </c>
      <c r="BX308" s="695">
        <f t="shared" si="729"/>
        <v>4670.51</v>
      </c>
      <c r="BY308" s="695">
        <f t="shared" si="729"/>
        <v>61747.56</v>
      </c>
      <c r="BZ308" s="695">
        <f t="shared" si="729"/>
        <v>6303</v>
      </c>
      <c r="CA308" s="695">
        <f t="shared" si="729"/>
        <v>47868</v>
      </c>
      <c r="CB308" s="695">
        <f t="shared" si="729"/>
        <v>63601.56</v>
      </c>
      <c r="CC308" s="695">
        <f t="shared" si="729"/>
        <v>75604.77</v>
      </c>
      <c r="CD308" s="695">
        <f t="shared" si="729"/>
        <v>38896.44</v>
      </c>
      <c r="CE308" s="695">
        <f t="shared" si="729"/>
        <v>6727.8</v>
      </c>
      <c r="CF308" s="695">
        <f t="shared" si="729"/>
        <v>54324.41</v>
      </c>
      <c r="CG308" s="695">
        <f t="shared" si="729"/>
        <v>45318.01</v>
      </c>
      <c r="CH308" s="695">
        <f t="shared" si="729"/>
        <v>84455.77</v>
      </c>
      <c r="CI308" s="695">
        <f t="shared" si="729"/>
        <v>81122</v>
      </c>
      <c r="CJ308" s="695">
        <f t="shared" si="729"/>
        <v>92690.09</v>
      </c>
      <c r="CK308" s="695">
        <f t="shared" si="729"/>
        <v>87501.43</v>
      </c>
      <c r="CL308" s="695">
        <f t="shared" si="729"/>
        <v>53763</v>
      </c>
      <c r="CM308" s="695">
        <f t="shared" si="729"/>
        <v>5402</v>
      </c>
      <c r="CN308" s="695">
        <f t="shared" ref="CN308:DS308" si="730">CN105</f>
        <v>0</v>
      </c>
      <c r="CO308" s="695">
        <f t="shared" si="730"/>
        <v>23925</v>
      </c>
      <c r="CP308" s="695">
        <f t="shared" si="730"/>
        <v>12393</v>
      </c>
      <c r="CQ308" s="695">
        <f t="shared" si="730"/>
        <v>0</v>
      </c>
      <c r="CR308" s="695">
        <f t="shared" si="730"/>
        <v>23942.55</v>
      </c>
      <c r="CS308" s="695">
        <f t="shared" si="730"/>
        <v>74100.88</v>
      </c>
      <c r="CT308" s="695">
        <f t="shared" si="730"/>
        <v>45012.72</v>
      </c>
      <c r="CU308" s="695">
        <f t="shared" si="730"/>
        <v>47607.25</v>
      </c>
      <c r="CV308" s="695">
        <f t="shared" si="730"/>
        <v>66177.2</v>
      </c>
      <c r="CW308" s="695">
        <f t="shared" si="730"/>
        <v>61660.79</v>
      </c>
      <c r="CX308" s="695">
        <f t="shared" si="730"/>
        <v>29063</v>
      </c>
      <c r="CY308" s="695">
        <f t="shared" si="730"/>
        <v>0</v>
      </c>
      <c r="CZ308" s="695">
        <f t="shared" si="730"/>
        <v>60376.27</v>
      </c>
      <c r="DA308" s="695">
        <f t="shared" si="730"/>
        <v>97610.44</v>
      </c>
      <c r="DB308" s="695">
        <f t="shared" si="730"/>
        <v>55119.86</v>
      </c>
      <c r="DC308" s="695">
        <f t="shared" si="730"/>
        <v>54046.62</v>
      </c>
      <c r="DD308" s="695">
        <f t="shared" si="730"/>
        <v>69897</v>
      </c>
      <c r="DE308" s="695">
        <f t="shared" si="730"/>
        <v>0</v>
      </c>
      <c r="DF308" s="695">
        <f t="shared" si="730"/>
        <v>26018.880000000001</v>
      </c>
      <c r="DG308" s="695">
        <f t="shared" si="730"/>
        <v>55893.919999999998</v>
      </c>
      <c r="DH308" s="695">
        <f t="shared" si="730"/>
        <v>51914.3</v>
      </c>
      <c r="DI308" s="695">
        <f t="shared" si="730"/>
        <v>9638.4699999999993</v>
      </c>
      <c r="DJ308" s="695">
        <f t="shared" si="730"/>
        <v>78881.56</v>
      </c>
      <c r="DK308" s="695">
        <f t="shared" si="730"/>
        <v>52566.05</v>
      </c>
      <c r="DL308" s="695">
        <f t="shared" si="730"/>
        <v>0</v>
      </c>
      <c r="DM308" s="695">
        <f t="shared" si="730"/>
        <v>31494.77</v>
      </c>
      <c r="DN308" s="695">
        <f t="shared" si="730"/>
        <v>0</v>
      </c>
      <c r="DO308" s="695">
        <f t="shared" si="730"/>
        <v>2315.85</v>
      </c>
      <c r="DP308" s="695">
        <f t="shared" si="730"/>
        <v>71863</v>
      </c>
      <c r="DQ308" s="695">
        <f t="shared" si="730"/>
        <v>141123.69</v>
      </c>
      <c r="DR308" s="695">
        <f t="shared" si="730"/>
        <v>0</v>
      </c>
      <c r="DS308" s="695">
        <f t="shared" si="730"/>
        <v>1600</v>
      </c>
      <c r="DT308" s="695">
        <f t="shared" ref="DT308:EI308" si="731">DT105</f>
        <v>0</v>
      </c>
      <c r="DU308" s="695">
        <f t="shared" si="731"/>
        <v>0</v>
      </c>
      <c r="DV308" s="695">
        <f t="shared" si="731"/>
        <v>0</v>
      </c>
      <c r="DW308" s="695">
        <f t="shared" si="731"/>
        <v>0</v>
      </c>
      <c r="DX308" s="695">
        <f t="shared" si="731"/>
        <v>3631.34</v>
      </c>
      <c r="DY308" s="695">
        <f t="shared" si="731"/>
        <v>155012.03</v>
      </c>
      <c r="DZ308" s="695">
        <f t="shared" si="731"/>
        <v>0</v>
      </c>
      <c r="EA308" s="695">
        <f t="shared" si="731"/>
        <v>0</v>
      </c>
      <c r="EB308" s="695">
        <f t="shared" si="731"/>
        <v>0</v>
      </c>
      <c r="EC308" s="695">
        <f t="shared" si="731"/>
        <v>0</v>
      </c>
      <c r="ED308" s="695">
        <f t="shared" si="731"/>
        <v>7652.8</v>
      </c>
      <c r="EE308" s="695">
        <f t="shared" si="731"/>
        <v>607.78</v>
      </c>
      <c r="EF308" s="695">
        <f t="shared" si="731"/>
        <v>54182.559999999998</v>
      </c>
      <c r="EG308" s="695">
        <f t="shared" si="731"/>
        <v>41964</v>
      </c>
      <c r="EH308" s="695">
        <f t="shared" si="731"/>
        <v>25166</v>
      </c>
      <c r="EI308" s="695">
        <f t="shared" si="731"/>
        <v>20785</v>
      </c>
      <c r="EJ308" s="695">
        <f t="shared" si="686"/>
        <v>0</v>
      </c>
      <c r="EK308" s="695">
        <f t="shared" si="664"/>
        <v>0</v>
      </c>
      <c r="EL308" s="695">
        <f t="shared" si="664"/>
        <v>52580.77</v>
      </c>
      <c r="EM308" s="695">
        <f t="shared" si="664"/>
        <v>0</v>
      </c>
      <c r="EN308" s="695">
        <f t="shared" ref="EN308" si="732">EN105</f>
        <v>0</v>
      </c>
      <c r="EO308" s="695">
        <f t="shared" si="664"/>
        <v>0</v>
      </c>
      <c r="EP308" s="695">
        <f t="shared" si="664"/>
        <v>17799.5</v>
      </c>
      <c r="EQ308" s="695">
        <f t="shared" si="664"/>
        <v>0</v>
      </c>
      <c r="ER308" s="695">
        <f t="shared" ref="ER308:EX308" si="733">ER105</f>
        <v>0</v>
      </c>
      <c r="ES308" s="695">
        <f t="shared" si="733"/>
        <v>0</v>
      </c>
      <c r="ET308" s="695">
        <f t="shared" si="733"/>
        <v>11992.98</v>
      </c>
      <c r="EU308" s="695">
        <f t="shared" si="733"/>
        <v>34630.949999999997</v>
      </c>
      <c r="EV308" s="695">
        <f t="shared" si="733"/>
        <v>928</v>
      </c>
      <c r="EW308" s="695">
        <f t="shared" si="733"/>
        <v>70988.070000000007</v>
      </c>
      <c r="EX308" s="695">
        <f t="shared" si="733"/>
        <v>34891.300000000003</v>
      </c>
      <c r="EY308" s="695">
        <f t="shared" si="705"/>
        <v>0</v>
      </c>
      <c r="EZ308" s="510"/>
    </row>
    <row r="309" spans="1:156" x14ac:dyDescent="0.25">
      <c r="A309">
        <v>102</v>
      </c>
      <c r="B309" s="74" t="str">
        <f t="shared" si="696"/>
        <v>E24</v>
      </c>
      <c r="C309" s="175" t="str">
        <f t="shared" si="697"/>
        <v>OK</v>
      </c>
      <c r="D309" s="695">
        <f t="shared" ref="D309:AI309" si="734">D106</f>
        <v>1286.0999999999999</v>
      </c>
      <c r="E309" s="695">
        <f t="shared" si="734"/>
        <v>0</v>
      </c>
      <c r="F309" s="695">
        <f t="shared" si="734"/>
        <v>0</v>
      </c>
      <c r="G309" s="695">
        <f t="shared" si="734"/>
        <v>6398.75</v>
      </c>
      <c r="H309" s="695">
        <f t="shared" si="734"/>
        <v>0</v>
      </c>
      <c r="I309" s="695">
        <f t="shared" si="734"/>
        <v>1559.54</v>
      </c>
      <c r="J309" s="695">
        <f t="shared" si="734"/>
        <v>0</v>
      </c>
      <c r="K309" s="695">
        <f t="shared" si="734"/>
        <v>117.65</v>
      </c>
      <c r="L309" s="695">
        <f t="shared" si="734"/>
        <v>0</v>
      </c>
      <c r="M309" s="695">
        <f t="shared" si="734"/>
        <v>0</v>
      </c>
      <c r="N309" s="695">
        <f t="shared" si="734"/>
        <v>0</v>
      </c>
      <c r="O309" s="695">
        <f t="shared" si="734"/>
        <v>0</v>
      </c>
      <c r="P309" s="695">
        <f t="shared" si="734"/>
        <v>596</v>
      </c>
      <c r="Q309" s="695">
        <f t="shared" si="734"/>
        <v>2087.5500000000002</v>
      </c>
      <c r="R309" s="695">
        <f t="shared" si="734"/>
        <v>0</v>
      </c>
      <c r="S309" s="695">
        <f t="shared" si="734"/>
        <v>326</v>
      </c>
      <c r="T309" s="695">
        <f t="shared" si="734"/>
        <v>0</v>
      </c>
      <c r="U309" s="695">
        <f t="shared" si="734"/>
        <v>2763</v>
      </c>
      <c r="V309" s="695">
        <f t="shared" si="734"/>
        <v>12777.72</v>
      </c>
      <c r="W309" s="695">
        <f t="shared" si="734"/>
        <v>0</v>
      </c>
      <c r="X309" s="695">
        <f t="shared" si="734"/>
        <v>0</v>
      </c>
      <c r="Y309" s="695">
        <f t="shared" si="734"/>
        <v>0</v>
      </c>
      <c r="Z309" s="695">
        <f t="shared" si="734"/>
        <v>0</v>
      </c>
      <c r="AA309" s="695">
        <f t="shared" si="734"/>
        <v>0</v>
      </c>
      <c r="AB309" s="695">
        <f t="shared" si="734"/>
        <v>0</v>
      </c>
      <c r="AC309" s="695">
        <f t="shared" si="734"/>
        <v>-9</v>
      </c>
      <c r="AD309" s="695">
        <f t="shared" si="734"/>
        <v>9105.6</v>
      </c>
      <c r="AE309" s="695">
        <f t="shared" si="734"/>
        <v>394.5</v>
      </c>
      <c r="AF309" s="695">
        <f t="shared" si="734"/>
        <v>0</v>
      </c>
      <c r="AG309" s="695">
        <f t="shared" si="734"/>
        <v>0</v>
      </c>
      <c r="AH309" s="695">
        <f t="shared" si="734"/>
        <v>0</v>
      </c>
      <c r="AI309" s="695">
        <f t="shared" si="734"/>
        <v>0</v>
      </c>
      <c r="AJ309" s="695">
        <f t="shared" ref="AJ309:BM309" si="735">AJ106</f>
        <v>3763</v>
      </c>
      <c r="AK309" s="695">
        <f t="shared" si="735"/>
        <v>6099.5</v>
      </c>
      <c r="AL309" s="695">
        <f t="shared" si="735"/>
        <v>0</v>
      </c>
      <c r="AM309" s="695">
        <f t="shared" si="735"/>
        <v>0</v>
      </c>
      <c r="AN309" s="695">
        <f t="shared" si="735"/>
        <v>74.650000000000006</v>
      </c>
      <c r="AO309" s="695">
        <f t="shared" si="735"/>
        <v>0</v>
      </c>
      <c r="AP309" s="695">
        <f t="shared" si="735"/>
        <v>0</v>
      </c>
      <c r="AQ309" s="695">
        <f t="shared" si="735"/>
        <v>0</v>
      </c>
      <c r="AR309" s="695">
        <f t="shared" si="735"/>
        <v>16.3</v>
      </c>
      <c r="AS309" s="695">
        <f t="shared" si="735"/>
        <v>0</v>
      </c>
      <c r="AT309" s="695">
        <f t="shared" si="735"/>
        <v>0</v>
      </c>
      <c r="AU309" s="695">
        <f t="shared" si="735"/>
        <v>0</v>
      </c>
      <c r="AV309" s="695">
        <f t="shared" si="735"/>
        <v>8197.7000000000007</v>
      </c>
      <c r="AW309" s="695">
        <f t="shared" si="735"/>
        <v>472.09</v>
      </c>
      <c r="AX309" s="695">
        <f t="shared" si="735"/>
        <v>7734.45</v>
      </c>
      <c r="AY309" s="695">
        <f t="shared" si="735"/>
        <v>10335.1</v>
      </c>
      <c r="AZ309" s="695">
        <f t="shared" si="735"/>
        <v>7505.57</v>
      </c>
      <c r="BA309" s="695">
        <f t="shared" si="735"/>
        <v>0</v>
      </c>
      <c r="BB309" s="695">
        <f t="shared" si="735"/>
        <v>0</v>
      </c>
      <c r="BC309" s="695">
        <f t="shared" si="735"/>
        <v>0</v>
      </c>
      <c r="BD309" s="695">
        <f t="shared" si="735"/>
        <v>-16</v>
      </c>
      <c r="BE309" s="695">
        <f t="shared" si="735"/>
        <v>0</v>
      </c>
      <c r="BF309" s="695">
        <f t="shared" si="735"/>
        <v>0</v>
      </c>
      <c r="BG309" s="695">
        <f t="shared" si="735"/>
        <v>200</v>
      </c>
      <c r="BH309" s="695">
        <f t="shared" si="735"/>
        <v>1328.55</v>
      </c>
      <c r="BI309" s="695">
        <f t="shared" si="735"/>
        <v>0</v>
      </c>
      <c r="BJ309" s="695">
        <f t="shared" si="735"/>
        <v>0</v>
      </c>
      <c r="BK309" s="695">
        <f t="shared" si="735"/>
        <v>12</v>
      </c>
      <c r="BL309" s="695">
        <f t="shared" si="735"/>
        <v>0</v>
      </c>
      <c r="BM309" s="695">
        <f t="shared" si="735"/>
        <v>4535.8999999999996</v>
      </c>
      <c r="BN309" s="695">
        <f t="shared" ref="BN309:CM309" si="736">BN106</f>
        <v>0</v>
      </c>
      <c r="BO309" s="695">
        <f t="shared" si="736"/>
        <v>1917.2</v>
      </c>
      <c r="BP309" s="695">
        <f t="shared" si="736"/>
        <v>600</v>
      </c>
      <c r="BQ309" s="695">
        <f t="shared" si="736"/>
        <v>0</v>
      </c>
      <c r="BR309" s="695">
        <f t="shared" si="736"/>
        <v>1286.5899999999999</v>
      </c>
      <c r="BS309" s="695">
        <f t="shared" si="736"/>
        <v>0</v>
      </c>
      <c r="BT309" s="695">
        <f t="shared" si="736"/>
        <v>8426.5499999999993</v>
      </c>
      <c r="BU309" s="695">
        <f t="shared" si="736"/>
        <v>568.5</v>
      </c>
      <c r="BV309" s="695">
        <f t="shared" si="736"/>
        <v>1915.02</v>
      </c>
      <c r="BW309" s="695">
        <f t="shared" si="736"/>
        <v>0</v>
      </c>
      <c r="BX309" s="695">
        <f t="shared" si="736"/>
        <v>0</v>
      </c>
      <c r="BY309" s="695">
        <f t="shared" si="736"/>
        <v>6320.31</v>
      </c>
      <c r="BZ309" s="695">
        <f t="shared" si="736"/>
        <v>0</v>
      </c>
      <c r="CA309" s="695">
        <f t="shared" si="736"/>
        <v>5479.84</v>
      </c>
      <c r="CB309" s="695">
        <f t="shared" si="736"/>
        <v>0</v>
      </c>
      <c r="CC309" s="695">
        <f t="shared" si="736"/>
        <v>0</v>
      </c>
      <c r="CD309" s="695">
        <f t="shared" si="736"/>
        <v>250.5</v>
      </c>
      <c r="CE309" s="695">
        <f t="shared" si="736"/>
        <v>4495.96</v>
      </c>
      <c r="CF309" s="695">
        <f t="shared" si="736"/>
        <v>0</v>
      </c>
      <c r="CG309" s="695">
        <f t="shared" si="736"/>
        <v>84</v>
      </c>
      <c r="CH309" s="695">
        <f t="shared" si="736"/>
        <v>98.4</v>
      </c>
      <c r="CI309" s="695">
        <f t="shared" si="736"/>
        <v>0</v>
      </c>
      <c r="CJ309" s="695">
        <f t="shared" si="736"/>
        <v>920</v>
      </c>
      <c r="CK309" s="695">
        <f t="shared" si="736"/>
        <v>0</v>
      </c>
      <c r="CL309" s="695">
        <f t="shared" si="736"/>
        <v>0</v>
      </c>
      <c r="CM309" s="695">
        <f t="shared" si="736"/>
        <v>690</v>
      </c>
      <c r="CN309" s="695">
        <f t="shared" ref="CN309:DS309" si="737">CN106</f>
        <v>0</v>
      </c>
      <c r="CO309" s="695">
        <f t="shared" si="737"/>
        <v>1584</v>
      </c>
      <c r="CP309" s="695">
        <f t="shared" si="737"/>
        <v>702.5</v>
      </c>
      <c r="CQ309" s="695">
        <f t="shared" si="737"/>
        <v>6938.44</v>
      </c>
      <c r="CR309" s="695">
        <f t="shared" si="737"/>
        <v>3416.38</v>
      </c>
      <c r="CS309" s="695">
        <f t="shared" si="737"/>
        <v>1709.45</v>
      </c>
      <c r="CT309" s="695">
        <f t="shared" si="737"/>
        <v>22</v>
      </c>
      <c r="CU309" s="695">
        <f t="shared" si="737"/>
        <v>11227.45</v>
      </c>
      <c r="CV309" s="695">
        <f t="shared" si="737"/>
        <v>0</v>
      </c>
      <c r="CW309" s="695">
        <f t="shared" si="737"/>
        <v>0</v>
      </c>
      <c r="CX309" s="695">
        <f t="shared" si="737"/>
        <v>0</v>
      </c>
      <c r="CY309" s="695">
        <f t="shared" si="737"/>
        <v>0</v>
      </c>
      <c r="CZ309" s="695">
        <f t="shared" si="737"/>
        <v>448.7</v>
      </c>
      <c r="DA309" s="695">
        <f t="shared" si="737"/>
        <v>23.99</v>
      </c>
      <c r="DB309" s="695">
        <f t="shared" si="737"/>
        <v>0</v>
      </c>
      <c r="DC309" s="695">
        <f t="shared" si="737"/>
        <v>27412.07</v>
      </c>
      <c r="DD309" s="695">
        <f t="shared" si="737"/>
        <v>0</v>
      </c>
      <c r="DE309" s="695">
        <f t="shared" si="737"/>
        <v>0</v>
      </c>
      <c r="DF309" s="695">
        <f t="shared" si="737"/>
        <v>0</v>
      </c>
      <c r="DG309" s="695">
        <f t="shared" si="737"/>
        <v>0</v>
      </c>
      <c r="DH309" s="695">
        <f t="shared" si="737"/>
        <v>0</v>
      </c>
      <c r="DI309" s="695">
        <f t="shared" si="737"/>
        <v>0</v>
      </c>
      <c r="DJ309" s="695">
        <f t="shared" si="737"/>
        <v>0</v>
      </c>
      <c r="DK309" s="695">
        <f t="shared" si="737"/>
        <v>0</v>
      </c>
      <c r="DL309" s="695">
        <f t="shared" si="737"/>
        <v>0</v>
      </c>
      <c r="DM309" s="695">
        <f t="shared" si="737"/>
        <v>0</v>
      </c>
      <c r="DN309" s="695">
        <f t="shared" si="737"/>
        <v>0</v>
      </c>
      <c r="DO309" s="695">
        <f t="shared" si="737"/>
        <v>23083.17</v>
      </c>
      <c r="DP309" s="695">
        <f t="shared" si="737"/>
        <v>1043.3399999999999</v>
      </c>
      <c r="DQ309" s="695">
        <f t="shared" si="737"/>
        <v>0</v>
      </c>
      <c r="DR309" s="695">
        <f t="shared" si="737"/>
        <v>0</v>
      </c>
      <c r="DS309" s="695">
        <f t="shared" si="737"/>
        <v>22000</v>
      </c>
      <c r="DT309" s="695">
        <f t="shared" ref="DT309:EI309" si="738">DT106</f>
        <v>0</v>
      </c>
      <c r="DU309" s="695">
        <f t="shared" si="738"/>
        <v>0</v>
      </c>
      <c r="DV309" s="695">
        <f t="shared" si="738"/>
        <v>0</v>
      </c>
      <c r="DW309" s="695">
        <f t="shared" si="738"/>
        <v>10308.58</v>
      </c>
      <c r="DX309" s="695">
        <f t="shared" si="738"/>
        <v>1194.22</v>
      </c>
      <c r="DY309" s="695">
        <f t="shared" si="738"/>
        <v>5206.6899999999996</v>
      </c>
      <c r="DZ309" s="695">
        <f t="shared" si="738"/>
        <v>0</v>
      </c>
      <c r="EA309" s="695">
        <f t="shared" si="738"/>
        <v>23367.88</v>
      </c>
      <c r="EB309" s="695">
        <f t="shared" si="738"/>
        <v>0</v>
      </c>
      <c r="EC309" s="695">
        <f t="shared" si="738"/>
        <v>0</v>
      </c>
      <c r="ED309" s="695">
        <f t="shared" si="738"/>
        <v>-20.399999999999999</v>
      </c>
      <c r="EE309" s="695">
        <f t="shared" si="738"/>
        <v>0</v>
      </c>
      <c r="EF309" s="695">
        <f t="shared" si="738"/>
        <v>0</v>
      </c>
      <c r="EG309" s="695">
        <f t="shared" si="738"/>
        <v>736.7</v>
      </c>
      <c r="EH309" s="695">
        <f t="shared" si="738"/>
        <v>0</v>
      </c>
      <c r="EI309" s="695">
        <f t="shared" si="738"/>
        <v>116.66</v>
      </c>
      <c r="EJ309" s="695">
        <f t="shared" si="686"/>
        <v>0</v>
      </c>
      <c r="EK309" s="695">
        <f t="shared" ref="EK309:EQ318" si="739">EK106</f>
        <v>0</v>
      </c>
      <c r="EL309" s="695">
        <f t="shared" si="739"/>
        <v>1106.99</v>
      </c>
      <c r="EM309" s="695">
        <f t="shared" si="739"/>
        <v>0</v>
      </c>
      <c r="EN309" s="695">
        <f t="shared" ref="EN309" si="740">EN106</f>
        <v>0</v>
      </c>
      <c r="EO309" s="695">
        <f t="shared" si="739"/>
        <v>0</v>
      </c>
      <c r="EP309" s="695">
        <f t="shared" si="739"/>
        <v>1084.5</v>
      </c>
      <c r="EQ309" s="695">
        <f t="shared" si="739"/>
        <v>0</v>
      </c>
      <c r="ER309" s="695">
        <f t="shared" ref="ER309:EX309" si="741">ER106</f>
        <v>0</v>
      </c>
      <c r="ES309" s="695">
        <f t="shared" si="741"/>
        <v>0</v>
      </c>
      <c r="ET309" s="695">
        <f t="shared" si="741"/>
        <v>452.88</v>
      </c>
      <c r="EU309" s="695">
        <f t="shared" si="741"/>
        <v>0</v>
      </c>
      <c r="EV309" s="695">
        <f t="shared" si="741"/>
        <v>58.24</v>
      </c>
      <c r="EW309" s="695">
        <f t="shared" si="741"/>
        <v>77689.64</v>
      </c>
      <c r="EX309" s="695">
        <f t="shared" si="741"/>
        <v>0</v>
      </c>
      <c r="EY309" s="695">
        <f t="shared" si="705"/>
        <v>0</v>
      </c>
      <c r="EZ309" s="510"/>
    </row>
    <row r="310" spans="1:156" x14ac:dyDescent="0.25">
      <c r="A310">
        <v>103</v>
      </c>
      <c r="B310" s="74" t="str">
        <f t="shared" si="696"/>
        <v>E14</v>
      </c>
      <c r="C310" s="175" t="str">
        <f t="shared" si="697"/>
        <v>OK</v>
      </c>
      <c r="D310" s="695">
        <f t="shared" ref="D310:AI310" si="742">D107</f>
        <v>0</v>
      </c>
      <c r="E310" s="695">
        <f t="shared" si="742"/>
        <v>0</v>
      </c>
      <c r="F310" s="695">
        <f t="shared" si="742"/>
        <v>11.33</v>
      </c>
      <c r="G310" s="695">
        <f t="shared" si="742"/>
        <v>0</v>
      </c>
      <c r="H310" s="695">
        <f t="shared" si="742"/>
        <v>0</v>
      </c>
      <c r="I310" s="695">
        <f t="shared" si="742"/>
        <v>0</v>
      </c>
      <c r="J310" s="695">
        <f t="shared" si="742"/>
        <v>0</v>
      </c>
      <c r="K310" s="695">
        <f t="shared" si="742"/>
        <v>101.75</v>
      </c>
      <c r="L310" s="695">
        <f t="shared" si="742"/>
        <v>0</v>
      </c>
      <c r="M310" s="695">
        <f t="shared" si="742"/>
        <v>15.92</v>
      </c>
      <c r="N310" s="695">
        <f t="shared" si="742"/>
        <v>136.91999999999999</v>
      </c>
      <c r="O310" s="695">
        <f t="shared" si="742"/>
        <v>0</v>
      </c>
      <c r="P310" s="695">
        <f t="shared" si="742"/>
        <v>0</v>
      </c>
      <c r="Q310" s="695">
        <f t="shared" si="742"/>
        <v>0</v>
      </c>
      <c r="R310" s="695">
        <f t="shared" si="742"/>
        <v>0</v>
      </c>
      <c r="S310" s="695">
        <f t="shared" si="742"/>
        <v>0</v>
      </c>
      <c r="T310" s="695">
        <f t="shared" si="742"/>
        <v>0</v>
      </c>
      <c r="U310" s="695">
        <f t="shared" si="742"/>
        <v>0</v>
      </c>
      <c r="V310" s="695">
        <f t="shared" si="742"/>
        <v>0</v>
      </c>
      <c r="W310" s="695">
        <f t="shared" si="742"/>
        <v>0</v>
      </c>
      <c r="X310" s="695">
        <f t="shared" si="742"/>
        <v>0</v>
      </c>
      <c r="Y310" s="695">
        <f t="shared" si="742"/>
        <v>0</v>
      </c>
      <c r="Z310" s="695">
        <f t="shared" si="742"/>
        <v>0</v>
      </c>
      <c r="AA310" s="695">
        <f t="shared" si="742"/>
        <v>0</v>
      </c>
      <c r="AB310" s="695">
        <f t="shared" si="742"/>
        <v>0</v>
      </c>
      <c r="AC310" s="695">
        <f t="shared" si="742"/>
        <v>0</v>
      </c>
      <c r="AD310" s="695">
        <f t="shared" si="742"/>
        <v>0</v>
      </c>
      <c r="AE310" s="695">
        <f t="shared" si="742"/>
        <v>0</v>
      </c>
      <c r="AF310" s="695">
        <f t="shared" si="742"/>
        <v>124.96</v>
      </c>
      <c r="AG310" s="695">
        <f t="shared" si="742"/>
        <v>801.77</v>
      </c>
      <c r="AH310" s="695">
        <f t="shared" si="742"/>
        <v>13.5</v>
      </c>
      <c r="AI310" s="695">
        <f t="shared" si="742"/>
        <v>0</v>
      </c>
      <c r="AJ310" s="695">
        <f t="shared" ref="AJ310:BM310" si="743">AJ107</f>
        <v>0</v>
      </c>
      <c r="AK310" s="695">
        <f t="shared" si="743"/>
        <v>0</v>
      </c>
      <c r="AL310" s="695">
        <f t="shared" si="743"/>
        <v>0</v>
      </c>
      <c r="AM310" s="695">
        <f t="shared" si="743"/>
        <v>0</v>
      </c>
      <c r="AN310" s="695">
        <f t="shared" si="743"/>
        <v>344.85</v>
      </c>
      <c r="AO310" s="695">
        <f t="shared" si="743"/>
        <v>0</v>
      </c>
      <c r="AP310" s="695">
        <f t="shared" si="743"/>
        <v>0</v>
      </c>
      <c r="AQ310" s="695">
        <f t="shared" si="743"/>
        <v>117.16</v>
      </c>
      <c r="AR310" s="695">
        <f t="shared" si="743"/>
        <v>0</v>
      </c>
      <c r="AS310" s="695">
        <f t="shared" si="743"/>
        <v>0</v>
      </c>
      <c r="AT310" s="695">
        <f t="shared" si="743"/>
        <v>0</v>
      </c>
      <c r="AU310" s="695">
        <f t="shared" si="743"/>
        <v>0</v>
      </c>
      <c r="AV310" s="695">
        <f t="shared" si="743"/>
        <v>0</v>
      </c>
      <c r="AW310" s="695">
        <f t="shared" si="743"/>
        <v>0</v>
      </c>
      <c r="AX310" s="695">
        <f t="shared" si="743"/>
        <v>0</v>
      </c>
      <c r="AY310" s="695">
        <f t="shared" si="743"/>
        <v>0</v>
      </c>
      <c r="AZ310" s="695">
        <f t="shared" si="743"/>
        <v>0</v>
      </c>
      <c r="BA310" s="695">
        <f t="shared" si="743"/>
        <v>0</v>
      </c>
      <c r="BB310" s="695">
        <f t="shared" si="743"/>
        <v>61.4</v>
      </c>
      <c r="BC310" s="695">
        <f t="shared" si="743"/>
        <v>0</v>
      </c>
      <c r="BD310" s="695">
        <f t="shared" si="743"/>
        <v>0</v>
      </c>
      <c r="BE310" s="695">
        <f t="shared" si="743"/>
        <v>0</v>
      </c>
      <c r="BF310" s="695">
        <f t="shared" si="743"/>
        <v>0</v>
      </c>
      <c r="BG310" s="695">
        <f t="shared" si="743"/>
        <v>85.55</v>
      </c>
      <c r="BH310" s="695">
        <f t="shared" si="743"/>
        <v>0</v>
      </c>
      <c r="BI310" s="695">
        <f t="shared" si="743"/>
        <v>0</v>
      </c>
      <c r="BJ310" s="695">
        <f t="shared" si="743"/>
        <v>42358.37</v>
      </c>
      <c r="BK310" s="695">
        <f t="shared" si="743"/>
        <v>10</v>
      </c>
      <c r="BL310" s="695">
        <f t="shared" si="743"/>
        <v>0</v>
      </c>
      <c r="BM310" s="695">
        <f t="shared" si="743"/>
        <v>20.99</v>
      </c>
      <c r="BN310" s="695">
        <f t="shared" ref="BN310:CM310" si="744">BN107</f>
        <v>0</v>
      </c>
      <c r="BO310" s="695">
        <f t="shared" si="744"/>
        <v>52.17</v>
      </c>
      <c r="BP310" s="695">
        <f t="shared" si="744"/>
        <v>45.03</v>
      </c>
      <c r="BQ310" s="695">
        <f t="shared" si="744"/>
        <v>0</v>
      </c>
      <c r="BR310" s="695">
        <f t="shared" si="744"/>
        <v>75</v>
      </c>
      <c r="BS310" s="695">
        <f t="shared" si="744"/>
        <v>88.98</v>
      </c>
      <c r="BT310" s="695">
        <f t="shared" si="744"/>
        <v>0</v>
      </c>
      <c r="BU310" s="695">
        <f t="shared" si="744"/>
        <v>0</v>
      </c>
      <c r="BV310" s="695">
        <f t="shared" si="744"/>
        <v>0</v>
      </c>
      <c r="BW310" s="695">
        <f t="shared" si="744"/>
        <v>0</v>
      </c>
      <c r="BX310" s="695">
        <f t="shared" si="744"/>
        <v>105.08</v>
      </c>
      <c r="BY310" s="695">
        <f t="shared" si="744"/>
        <v>0</v>
      </c>
      <c r="BZ310" s="695">
        <f t="shared" si="744"/>
        <v>0</v>
      </c>
      <c r="CA310" s="695">
        <f t="shared" si="744"/>
        <v>0</v>
      </c>
      <c r="CB310" s="695">
        <f t="shared" si="744"/>
        <v>73.260000000000005</v>
      </c>
      <c r="CC310" s="695">
        <f t="shared" si="744"/>
        <v>0</v>
      </c>
      <c r="CD310" s="695">
        <f t="shared" si="744"/>
        <v>116.38</v>
      </c>
      <c r="CE310" s="695">
        <f t="shared" si="744"/>
        <v>40.82</v>
      </c>
      <c r="CF310" s="695">
        <f t="shared" si="744"/>
        <v>0</v>
      </c>
      <c r="CG310" s="695">
        <f t="shared" si="744"/>
        <v>0</v>
      </c>
      <c r="CH310" s="695">
        <f t="shared" si="744"/>
        <v>667.89</v>
      </c>
      <c r="CI310" s="695">
        <f t="shared" si="744"/>
        <v>0</v>
      </c>
      <c r="CJ310" s="695">
        <f t="shared" si="744"/>
        <v>5.95</v>
      </c>
      <c r="CK310" s="695">
        <f t="shared" si="744"/>
        <v>176.74</v>
      </c>
      <c r="CL310" s="695">
        <f t="shared" si="744"/>
        <v>0</v>
      </c>
      <c r="CM310" s="695">
        <f t="shared" si="744"/>
        <v>0</v>
      </c>
      <c r="CN310" s="695">
        <f t="shared" ref="CN310:DS310" si="745">CN107</f>
        <v>15.37</v>
      </c>
      <c r="CO310" s="695">
        <f t="shared" si="745"/>
        <v>0</v>
      </c>
      <c r="CP310" s="695">
        <f t="shared" si="745"/>
        <v>99</v>
      </c>
      <c r="CQ310" s="695">
        <f t="shared" si="745"/>
        <v>0</v>
      </c>
      <c r="CR310" s="695">
        <f t="shared" si="745"/>
        <v>0</v>
      </c>
      <c r="CS310" s="695">
        <f t="shared" si="745"/>
        <v>0</v>
      </c>
      <c r="CT310" s="695">
        <f t="shared" si="745"/>
        <v>0</v>
      </c>
      <c r="CU310" s="695">
        <f t="shared" si="745"/>
        <v>0</v>
      </c>
      <c r="CV310" s="695">
        <f t="shared" si="745"/>
        <v>0</v>
      </c>
      <c r="CW310" s="695">
        <f t="shared" si="745"/>
        <v>35</v>
      </c>
      <c r="CX310" s="695">
        <f t="shared" si="745"/>
        <v>549.63</v>
      </c>
      <c r="CY310" s="695">
        <f t="shared" si="745"/>
        <v>0</v>
      </c>
      <c r="CZ310" s="695">
        <f t="shared" si="745"/>
        <v>0</v>
      </c>
      <c r="DA310" s="695">
        <f t="shared" si="745"/>
        <v>176.84</v>
      </c>
      <c r="DB310" s="695">
        <f t="shared" si="745"/>
        <v>0</v>
      </c>
      <c r="DC310" s="695">
        <f t="shared" si="745"/>
        <v>71.33</v>
      </c>
      <c r="DD310" s="695">
        <f t="shared" si="745"/>
        <v>0</v>
      </c>
      <c r="DE310" s="695">
        <f t="shared" si="745"/>
        <v>0</v>
      </c>
      <c r="DF310" s="695">
        <f t="shared" si="745"/>
        <v>8.2899999999999991</v>
      </c>
      <c r="DG310" s="695">
        <f t="shared" si="745"/>
        <v>0</v>
      </c>
      <c r="DH310" s="695">
        <f t="shared" si="745"/>
        <v>0</v>
      </c>
      <c r="DI310" s="695">
        <f t="shared" si="745"/>
        <v>0</v>
      </c>
      <c r="DJ310" s="695">
        <f t="shared" si="745"/>
        <v>177.11</v>
      </c>
      <c r="DK310" s="695">
        <f t="shared" si="745"/>
        <v>0</v>
      </c>
      <c r="DL310" s="695">
        <f t="shared" si="745"/>
        <v>99.27</v>
      </c>
      <c r="DM310" s="695">
        <f t="shared" si="745"/>
        <v>0</v>
      </c>
      <c r="DN310" s="695">
        <f t="shared" si="745"/>
        <v>0</v>
      </c>
      <c r="DO310" s="695">
        <f t="shared" si="745"/>
        <v>0</v>
      </c>
      <c r="DP310" s="695">
        <f t="shared" si="745"/>
        <v>28449.42</v>
      </c>
      <c r="DQ310" s="695">
        <f t="shared" si="745"/>
        <v>0</v>
      </c>
      <c r="DR310" s="695">
        <f t="shared" si="745"/>
        <v>0</v>
      </c>
      <c r="DS310" s="695">
        <f t="shared" si="745"/>
        <v>0</v>
      </c>
      <c r="DT310" s="695">
        <f t="shared" ref="DT310:EI310" si="746">DT107</f>
        <v>0</v>
      </c>
      <c r="DU310" s="695">
        <f t="shared" si="746"/>
        <v>0</v>
      </c>
      <c r="DV310" s="695">
        <f t="shared" si="746"/>
        <v>0</v>
      </c>
      <c r="DW310" s="695">
        <f t="shared" si="746"/>
        <v>352.41</v>
      </c>
      <c r="DX310" s="695">
        <f t="shared" si="746"/>
        <v>1125.6300000000001</v>
      </c>
      <c r="DY310" s="695">
        <f t="shared" si="746"/>
        <v>66</v>
      </c>
      <c r="DZ310" s="695">
        <f t="shared" si="746"/>
        <v>0</v>
      </c>
      <c r="EA310" s="695">
        <f t="shared" si="746"/>
        <v>0</v>
      </c>
      <c r="EB310" s="695">
        <f t="shared" si="746"/>
        <v>0</v>
      </c>
      <c r="EC310" s="695">
        <f t="shared" si="746"/>
        <v>0</v>
      </c>
      <c r="ED310" s="695">
        <f t="shared" si="746"/>
        <v>168.01</v>
      </c>
      <c r="EE310" s="695">
        <f t="shared" si="746"/>
        <v>-531.33000000000004</v>
      </c>
      <c r="EF310" s="695">
        <f t="shared" si="746"/>
        <v>0</v>
      </c>
      <c r="EG310" s="695">
        <f t="shared" si="746"/>
        <v>0</v>
      </c>
      <c r="EH310" s="695">
        <f t="shared" si="746"/>
        <v>0</v>
      </c>
      <c r="EI310" s="695">
        <f t="shared" si="746"/>
        <v>53.33</v>
      </c>
      <c r="EJ310" s="695">
        <f t="shared" si="686"/>
        <v>0</v>
      </c>
      <c r="EK310" s="695">
        <f t="shared" si="739"/>
        <v>0</v>
      </c>
      <c r="EL310" s="695">
        <f t="shared" si="739"/>
        <v>654.79999999999995</v>
      </c>
      <c r="EM310" s="695">
        <f t="shared" si="739"/>
        <v>0</v>
      </c>
      <c r="EN310" s="695">
        <f t="shared" ref="EN310" si="747">EN107</f>
        <v>0</v>
      </c>
      <c r="EO310" s="695">
        <f t="shared" si="739"/>
        <v>0</v>
      </c>
      <c r="EP310" s="695">
        <f t="shared" si="739"/>
        <v>0</v>
      </c>
      <c r="EQ310" s="695">
        <f t="shared" si="739"/>
        <v>0</v>
      </c>
      <c r="ER310" s="695">
        <f t="shared" ref="ER310:EX310" si="748">ER107</f>
        <v>0</v>
      </c>
      <c r="ES310" s="695">
        <f t="shared" si="748"/>
        <v>0</v>
      </c>
      <c r="ET310" s="695">
        <f t="shared" si="748"/>
        <v>0</v>
      </c>
      <c r="EU310" s="695">
        <f t="shared" si="748"/>
        <v>305</v>
      </c>
      <c r="EV310" s="695">
        <f t="shared" si="748"/>
        <v>0</v>
      </c>
      <c r="EW310" s="695">
        <f t="shared" si="748"/>
        <v>267.19</v>
      </c>
      <c r="EX310" s="695">
        <f t="shared" si="748"/>
        <v>22.78</v>
      </c>
      <c r="EY310" s="695">
        <f t="shared" si="705"/>
        <v>0</v>
      </c>
      <c r="EZ310" s="510"/>
    </row>
    <row r="311" spans="1:156" x14ac:dyDescent="0.25">
      <c r="A311">
        <v>104</v>
      </c>
      <c r="B311" s="74" t="str">
        <f t="shared" si="696"/>
        <v>E22</v>
      </c>
      <c r="C311" s="175" t="str">
        <f t="shared" si="697"/>
        <v>OK</v>
      </c>
      <c r="D311" s="695">
        <f t="shared" ref="D311:AI311" si="749">D108</f>
        <v>0</v>
      </c>
      <c r="E311" s="695">
        <f t="shared" si="749"/>
        <v>0</v>
      </c>
      <c r="F311" s="695">
        <f t="shared" si="749"/>
        <v>0</v>
      </c>
      <c r="G311" s="695">
        <f t="shared" si="749"/>
        <v>0</v>
      </c>
      <c r="H311" s="695">
        <f t="shared" si="749"/>
        <v>0</v>
      </c>
      <c r="I311" s="695">
        <f t="shared" si="749"/>
        <v>933.07</v>
      </c>
      <c r="J311" s="695">
        <f t="shared" si="749"/>
        <v>1621.69</v>
      </c>
      <c r="K311" s="695">
        <f t="shared" si="749"/>
        <v>0</v>
      </c>
      <c r="L311" s="695">
        <f t="shared" si="749"/>
        <v>0</v>
      </c>
      <c r="M311" s="695">
        <f t="shared" si="749"/>
        <v>0</v>
      </c>
      <c r="N311" s="695">
        <f t="shared" si="749"/>
        <v>125.55</v>
      </c>
      <c r="O311" s="695">
        <f t="shared" si="749"/>
        <v>0</v>
      </c>
      <c r="P311" s="695">
        <f t="shared" si="749"/>
        <v>0</v>
      </c>
      <c r="Q311" s="695">
        <f t="shared" si="749"/>
        <v>1879.5</v>
      </c>
      <c r="R311" s="695">
        <f t="shared" si="749"/>
        <v>0</v>
      </c>
      <c r="S311" s="695">
        <f t="shared" si="749"/>
        <v>0</v>
      </c>
      <c r="T311" s="695">
        <f t="shared" si="749"/>
        <v>0</v>
      </c>
      <c r="U311" s="695">
        <f t="shared" si="749"/>
        <v>0</v>
      </c>
      <c r="V311" s="695">
        <f t="shared" si="749"/>
        <v>0</v>
      </c>
      <c r="W311" s="695">
        <f t="shared" si="749"/>
        <v>270.83</v>
      </c>
      <c r="X311" s="695">
        <f t="shared" si="749"/>
        <v>0</v>
      </c>
      <c r="Y311" s="695">
        <f t="shared" si="749"/>
        <v>0</v>
      </c>
      <c r="Z311" s="695">
        <f t="shared" si="749"/>
        <v>0</v>
      </c>
      <c r="AA311" s="695">
        <f t="shared" si="749"/>
        <v>0</v>
      </c>
      <c r="AB311" s="695">
        <f t="shared" si="749"/>
        <v>0</v>
      </c>
      <c r="AC311" s="695">
        <f t="shared" si="749"/>
        <v>2001.61</v>
      </c>
      <c r="AD311" s="695">
        <f t="shared" si="749"/>
        <v>367.8</v>
      </c>
      <c r="AE311" s="695">
        <f t="shared" si="749"/>
        <v>202</v>
      </c>
      <c r="AF311" s="695">
        <f t="shared" si="749"/>
        <v>145.43</v>
      </c>
      <c r="AG311" s="695">
        <f t="shared" si="749"/>
        <v>0</v>
      </c>
      <c r="AH311" s="695">
        <f t="shared" si="749"/>
        <v>0</v>
      </c>
      <c r="AI311" s="695">
        <f t="shared" si="749"/>
        <v>50</v>
      </c>
      <c r="AJ311" s="695">
        <f t="shared" ref="AJ311:BM311" si="750">AJ108</f>
        <v>306</v>
      </c>
      <c r="AK311" s="695">
        <f t="shared" si="750"/>
        <v>0</v>
      </c>
      <c r="AL311" s="695">
        <f t="shared" si="750"/>
        <v>554.1</v>
      </c>
      <c r="AM311" s="695">
        <f t="shared" si="750"/>
        <v>0</v>
      </c>
      <c r="AN311" s="695">
        <f t="shared" si="750"/>
        <v>0</v>
      </c>
      <c r="AO311" s="695">
        <f t="shared" si="750"/>
        <v>150</v>
      </c>
      <c r="AP311" s="695">
        <f t="shared" si="750"/>
        <v>0</v>
      </c>
      <c r="AQ311" s="695">
        <f t="shared" si="750"/>
        <v>0</v>
      </c>
      <c r="AR311" s="695">
        <f t="shared" si="750"/>
        <v>0</v>
      </c>
      <c r="AS311" s="695">
        <f t="shared" si="750"/>
        <v>0</v>
      </c>
      <c r="AT311" s="695">
        <f t="shared" si="750"/>
        <v>0</v>
      </c>
      <c r="AU311" s="695">
        <f t="shared" si="750"/>
        <v>0</v>
      </c>
      <c r="AV311" s="695">
        <f t="shared" si="750"/>
        <v>65.72</v>
      </c>
      <c r="AW311" s="695">
        <f t="shared" si="750"/>
        <v>773.5</v>
      </c>
      <c r="AX311" s="695">
        <f t="shared" si="750"/>
        <v>0</v>
      </c>
      <c r="AY311" s="695">
        <f t="shared" si="750"/>
        <v>0</v>
      </c>
      <c r="AZ311" s="695">
        <f t="shared" si="750"/>
        <v>0</v>
      </c>
      <c r="BA311" s="695">
        <f t="shared" si="750"/>
        <v>20.25</v>
      </c>
      <c r="BB311" s="695">
        <f t="shared" si="750"/>
        <v>0</v>
      </c>
      <c r="BC311" s="695">
        <f t="shared" si="750"/>
        <v>0</v>
      </c>
      <c r="BD311" s="695">
        <f t="shared" si="750"/>
        <v>805.78</v>
      </c>
      <c r="BE311" s="695">
        <f t="shared" si="750"/>
        <v>0</v>
      </c>
      <c r="BF311" s="695">
        <f t="shared" si="750"/>
        <v>0</v>
      </c>
      <c r="BG311" s="695">
        <f t="shared" si="750"/>
        <v>0</v>
      </c>
      <c r="BH311" s="695">
        <f t="shared" si="750"/>
        <v>0</v>
      </c>
      <c r="BI311" s="695">
        <f t="shared" si="750"/>
        <v>0</v>
      </c>
      <c r="BJ311" s="695">
        <f t="shared" si="750"/>
        <v>0</v>
      </c>
      <c r="BK311" s="695">
        <f t="shared" si="750"/>
        <v>0</v>
      </c>
      <c r="BL311" s="695">
        <f t="shared" si="750"/>
        <v>432.85</v>
      </c>
      <c r="BM311" s="695">
        <f t="shared" si="750"/>
        <v>1842.99</v>
      </c>
      <c r="BN311" s="695">
        <f t="shared" ref="BN311:CM311" si="751">BN108</f>
        <v>27</v>
      </c>
      <c r="BO311" s="695">
        <f t="shared" si="751"/>
        <v>8.4499999999999993</v>
      </c>
      <c r="BP311" s="695">
        <f t="shared" si="751"/>
        <v>0</v>
      </c>
      <c r="BQ311" s="695">
        <f t="shared" si="751"/>
        <v>0</v>
      </c>
      <c r="BR311" s="695">
        <f t="shared" si="751"/>
        <v>277.5</v>
      </c>
      <c r="BS311" s="695">
        <f t="shared" si="751"/>
        <v>0</v>
      </c>
      <c r="BT311" s="695">
        <f t="shared" si="751"/>
        <v>0</v>
      </c>
      <c r="BU311" s="695">
        <f t="shared" si="751"/>
        <v>0</v>
      </c>
      <c r="BV311" s="695">
        <f t="shared" si="751"/>
        <v>0</v>
      </c>
      <c r="BW311" s="695">
        <f t="shared" si="751"/>
        <v>327.64</v>
      </c>
      <c r="BX311" s="695">
        <f t="shared" si="751"/>
        <v>0</v>
      </c>
      <c r="BY311" s="695">
        <f t="shared" si="751"/>
        <v>0</v>
      </c>
      <c r="BZ311" s="695">
        <f t="shared" si="751"/>
        <v>0</v>
      </c>
      <c r="CA311" s="695">
        <f t="shared" si="751"/>
        <v>0</v>
      </c>
      <c r="CB311" s="695">
        <f t="shared" si="751"/>
        <v>0</v>
      </c>
      <c r="CC311" s="695">
        <f t="shared" si="751"/>
        <v>0</v>
      </c>
      <c r="CD311" s="695">
        <f t="shared" si="751"/>
        <v>536</v>
      </c>
      <c r="CE311" s="695">
        <f t="shared" si="751"/>
        <v>286.81</v>
      </c>
      <c r="CF311" s="695">
        <f t="shared" si="751"/>
        <v>0</v>
      </c>
      <c r="CG311" s="695">
        <f t="shared" si="751"/>
        <v>0</v>
      </c>
      <c r="CH311" s="695">
        <f t="shared" si="751"/>
        <v>11479.69</v>
      </c>
      <c r="CI311" s="695">
        <f t="shared" si="751"/>
        <v>2009.58</v>
      </c>
      <c r="CJ311" s="695">
        <f t="shared" si="751"/>
        <v>810</v>
      </c>
      <c r="CK311" s="695">
        <f t="shared" si="751"/>
        <v>0</v>
      </c>
      <c r="CL311" s="695">
        <f t="shared" si="751"/>
        <v>1630.04</v>
      </c>
      <c r="CM311" s="695">
        <f t="shared" si="751"/>
        <v>111.4</v>
      </c>
      <c r="CN311" s="695">
        <f t="shared" ref="CN311:DS311" si="752">CN108</f>
        <v>0</v>
      </c>
      <c r="CO311" s="695">
        <f t="shared" si="752"/>
        <v>0</v>
      </c>
      <c r="CP311" s="695">
        <f t="shared" si="752"/>
        <v>531</v>
      </c>
      <c r="CQ311" s="695">
        <f t="shared" si="752"/>
        <v>0</v>
      </c>
      <c r="CR311" s="695">
        <f t="shared" si="752"/>
        <v>611.82000000000005</v>
      </c>
      <c r="CS311" s="695">
        <f t="shared" si="752"/>
        <v>658.33</v>
      </c>
      <c r="CT311" s="695">
        <f t="shared" si="752"/>
        <v>72</v>
      </c>
      <c r="CU311" s="695">
        <f t="shared" si="752"/>
        <v>0</v>
      </c>
      <c r="CV311" s="695">
        <f t="shared" si="752"/>
        <v>0</v>
      </c>
      <c r="CW311" s="695">
        <f t="shared" si="752"/>
        <v>0</v>
      </c>
      <c r="CX311" s="695">
        <f t="shared" si="752"/>
        <v>0</v>
      </c>
      <c r="CY311" s="695">
        <f t="shared" si="752"/>
        <v>0</v>
      </c>
      <c r="CZ311" s="695">
        <f t="shared" si="752"/>
        <v>0</v>
      </c>
      <c r="DA311" s="695">
        <f t="shared" si="752"/>
        <v>0</v>
      </c>
      <c r="DB311" s="695">
        <f t="shared" si="752"/>
        <v>0</v>
      </c>
      <c r="DC311" s="695">
        <f t="shared" si="752"/>
        <v>179.3</v>
      </c>
      <c r="DD311" s="695">
        <f t="shared" si="752"/>
        <v>0</v>
      </c>
      <c r="DE311" s="695">
        <f t="shared" si="752"/>
        <v>84.14</v>
      </c>
      <c r="DF311" s="695">
        <f t="shared" si="752"/>
        <v>222.06</v>
      </c>
      <c r="DG311" s="695">
        <f t="shared" si="752"/>
        <v>0</v>
      </c>
      <c r="DH311" s="695">
        <f t="shared" si="752"/>
        <v>0</v>
      </c>
      <c r="DI311" s="695">
        <f t="shared" si="752"/>
        <v>288</v>
      </c>
      <c r="DJ311" s="695">
        <f t="shared" si="752"/>
        <v>0</v>
      </c>
      <c r="DK311" s="695">
        <f t="shared" si="752"/>
        <v>0</v>
      </c>
      <c r="DL311" s="695">
        <f t="shared" si="752"/>
        <v>0</v>
      </c>
      <c r="DM311" s="695">
        <f t="shared" si="752"/>
        <v>0</v>
      </c>
      <c r="DN311" s="695">
        <f t="shared" si="752"/>
        <v>0</v>
      </c>
      <c r="DO311" s="695">
        <f t="shared" si="752"/>
        <v>0</v>
      </c>
      <c r="DP311" s="695">
        <f t="shared" si="752"/>
        <v>53.59</v>
      </c>
      <c r="DQ311" s="695">
        <f t="shared" si="752"/>
        <v>909.53</v>
      </c>
      <c r="DR311" s="695">
        <f t="shared" si="752"/>
        <v>0</v>
      </c>
      <c r="DS311" s="695">
        <f t="shared" si="752"/>
        <v>1194.6199999999999</v>
      </c>
      <c r="DT311" s="695">
        <f t="shared" ref="DT311:EI311" si="753">DT108</f>
        <v>0</v>
      </c>
      <c r="DU311" s="695">
        <f t="shared" si="753"/>
        <v>0</v>
      </c>
      <c r="DV311" s="695">
        <f t="shared" si="753"/>
        <v>0</v>
      </c>
      <c r="DW311" s="695">
        <f t="shared" si="753"/>
        <v>56.15</v>
      </c>
      <c r="DX311" s="695">
        <f t="shared" si="753"/>
        <v>1088.75</v>
      </c>
      <c r="DY311" s="695">
        <f t="shared" si="753"/>
        <v>202.08</v>
      </c>
      <c r="DZ311" s="695">
        <f t="shared" si="753"/>
        <v>0</v>
      </c>
      <c r="EA311" s="695">
        <f t="shared" si="753"/>
        <v>2155.0100000000002</v>
      </c>
      <c r="EB311" s="695">
        <f t="shared" si="753"/>
        <v>0</v>
      </c>
      <c r="EC311" s="695">
        <f t="shared" si="753"/>
        <v>0</v>
      </c>
      <c r="ED311" s="695">
        <f t="shared" si="753"/>
        <v>0</v>
      </c>
      <c r="EE311" s="695">
        <f t="shared" si="753"/>
        <v>531.33000000000004</v>
      </c>
      <c r="EF311" s="695">
        <f t="shared" si="753"/>
        <v>0</v>
      </c>
      <c r="EG311" s="695">
        <f t="shared" si="753"/>
        <v>0</v>
      </c>
      <c r="EH311" s="695">
        <f t="shared" si="753"/>
        <v>0</v>
      </c>
      <c r="EI311" s="695">
        <f t="shared" si="753"/>
        <v>0</v>
      </c>
      <c r="EJ311" s="695">
        <f t="shared" si="686"/>
        <v>0</v>
      </c>
      <c r="EK311" s="695">
        <f t="shared" si="739"/>
        <v>36.25</v>
      </c>
      <c r="EL311" s="695">
        <f t="shared" si="739"/>
        <v>0</v>
      </c>
      <c r="EM311" s="695">
        <f t="shared" si="739"/>
        <v>0</v>
      </c>
      <c r="EN311" s="695">
        <f t="shared" ref="EN311" si="754">EN108</f>
        <v>0</v>
      </c>
      <c r="EO311" s="695">
        <f t="shared" si="739"/>
        <v>0</v>
      </c>
      <c r="EP311" s="695">
        <f t="shared" si="739"/>
        <v>3290.22</v>
      </c>
      <c r="EQ311" s="695">
        <f t="shared" si="739"/>
        <v>0</v>
      </c>
      <c r="ER311" s="695">
        <f t="shared" ref="ER311:EX311" si="755">ER108</f>
        <v>0</v>
      </c>
      <c r="ES311" s="695">
        <f t="shared" si="755"/>
        <v>0</v>
      </c>
      <c r="ET311" s="695">
        <f t="shared" si="755"/>
        <v>3382.5</v>
      </c>
      <c r="EU311" s="695">
        <f t="shared" si="755"/>
        <v>59.5</v>
      </c>
      <c r="EV311" s="695">
        <f t="shared" si="755"/>
        <v>0</v>
      </c>
      <c r="EW311" s="695">
        <f t="shared" si="755"/>
        <v>0</v>
      </c>
      <c r="EX311" s="695">
        <f t="shared" si="755"/>
        <v>0</v>
      </c>
      <c r="EY311" s="695">
        <f t="shared" si="705"/>
        <v>0</v>
      </c>
      <c r="EZ311" s="510"/>
    </row>
    <row r="312" spans="1:156" x14ac:dyDescent="0.25">
      <c r="A312">
        <v>105</v>
      </c>
      <c r="B312" s="74" t="str">
        <f t="shared" si="696"/>
        <v>E22</v>
      </c>
      <c r="C312" s="175" t="str">
        <f t="shared" si="697"/>
        <v>OK</v>
      </c>
      <c r="D312" s="695">
        <f t="shared" ref="D312:AI312" si="756">D109</f>
        <v>0</v>
      </c>
      <c r="E312" s="695">
        <f t="shared" si="756"/>
        <v>0</v>
      </c>
      <c r="F312" s="695">
        <f t="shared" si="756"/>
        <v>0</v>
      </c>
      <c r="G312" s="695">
        <f t="shared" si="756"/>
        <v>0</v>
      </c>
      <c r="H312" s="695">
        <f t="shared" si="756"/>
        <v>359.75</v>
      </c>
      <c r="I312" s="695">
        <f t="shared" si="756"/>
        <v>0</v>
      </c>
      <c r="J312" s="695">
        <f t="shared" si="756"/>
        <v>0</v>
      </c>
      <c r="K312" s="695">
        <f t="shared" si="756"/>
        <v>0</v>
      </c>
      <c r="L312" s="695">
        <f t="shared" si="756"/>
        <v>0</v>
      </c>
      <c r="M312" s="695">
        <f t="shared" si="756"/>
        <v>0</v>
      </c>
      <c r="N312" s="695">
        <f t="shared" si="756"/>
        <v>0</v>
      </c>
      <c r="O312" s="695">
        <f t="shared" si="756"/>
        <v>0</v>
      </c>
      <c r="P312" s="695">
        <f t="shared" si="756"/>
        <v>0</v>
      </c>
      <c r="Q312" s="695">
        <f t="shared" si="756"/>
        <v>0</v>
      </c>
      <c r="R312" s="695">
        <f t="shared" si="756"/>
        <v>0</v>
      </c>
      <c r="S312" s="695">
        <f t="shared" si="756"/>
        <v>0</v>
      </c>
      <c r="T312" s="695">
        <f t="shared" si="756"/>
        <v>0</v>
      </c>
      <c r="U312" s="695">
        <f t="shared" si="756"/>
        <v>0</v>
      </c>
      <c r="V312" s="695">
        <f t="shared" si="756"/>
        <v>0</v>
      </c>
      <c r="W312" s="695">
        <f t="shared" si="756"/>
        <v>0</v>
      </c>
      <c r="X312" s="695">
        <f t="shared" si="756"/>
        <v>0</v>
      </c>
      <c r="Y312" s="695">
        <f t="shared" si="756"/>
        <v>0</v>
      </c>
      <c r="Z312" s="695">
        <f t="shared" si="756"/>
        <v>0</v>
      </c>
      <c r="AA312" s="695">
        <f t="shared" si="756"/>
        <v>0</v>
      </c>
      <c r="AB312" s="695">
        <f t="shared" si="756"/>
        <v>0</v>
      </c>
      <c r="AC312" s="695">
        <f t="shared" si="756"/>
        <v>6.7</v>
      </c>
      <c r="AD312" s="695">
        <f t="shared" si="756"/>
        <v>0</v>
      </c>
      <c r="AE312" s="695">
        <f t="shared" si="756"/>
        <v>0</v>
      </c>
      <c r="AF312" s="695">
        <f t="shared" si="756"/>
        <v>0</v>
      </c>
      <c r="AG312" s="695">
        <f t="shared" si="756"/>
        <v>0</v>
      </c>
      <c r="AH312" s="695">
        <f t="shared" si="756"/>
        <v>0</v>
      </c>
      <c r="AI312" s="695">
        <f t="shared" si="756"/>
        <v>0</v>
      </c>
      <c r="AJ312" s="695">
        <f t="shared" ref="AJ312:BM312" si="757">AJ109</f>
        <v>0</v>
      </c>
      <c r="AK312" s="695">
        <f t="shared" si="757"/>
        <v>488</v>
      </c>
      <c r="AL312" s="695">
        <f t="shared" si="757"/>
        <v>0</v>
      </c>
      <c r="AM312" s="695">
        <f t="shared" si="757"/>
        <v>0</v>
      </c>
      <c r="AN312" s="695">
        <f t="shared" si="757"/>
        <v>0</v>
      </c>
      <c r="AO312" s="695">
        <f t="shared" si="757"/>
        <v>0</v>
      </c>
      <c r="AP312" s="695">
        <f t="shared" si="757"/>
        <v>0</v>
      </c>
      <c r="AQ312" s="695">
        <f t="shared" si="757"/>
        <v>0</v>
      </c>
      <c r="AR312" s="695">
        <f t="shared" si="757"/>
        <v>0</v>
      </c>
      <c r="AS312" s="695">
        <f t="shared" si="757"/>
        <v>0</v>
      </c>
      <c r="AT312" s="695">
        <f t="shared" si="757"/>
        <v>0</v>
      </c>
      <c r="AU312" s="695">
        <f t="shared" si="757"/>
        <v>0</v>
      </c>
      <c r="AV312" s="695">
        <f t="shared" si="757"/>
        <v>0</v>
      </c>
      <c r="AW312" s="695">
        <f t="shared" si="757"/>
        <v>0</v>
      </c>
      <c r="AX312" s="695">
        <f t="shared" si="757"/>
        <v>0</v>
      </c>
      <c r="AY312" s="695">
        <f t="shared" si="757"/>
        <v>0</v>
      </c>
      <c r="AZ312" s="695">
        <f t="shared" si="757"/>
        <v>0</v>
      </c>
      <c r="BA312" s="695">
        <f t="shared" si="757"/>
        <v>0</v>
      </c>
      <c r="BB312" s="695">
        <f t="shared" si="757"/>
        <v>0</v>
      </c>
      <c r="BC312" s="695">
        <f t="shared" si="757"/>
        <v>0</v>
      </c>
      <c r="BD312" s="695">
        <f t="shared" si="757"/>
        <v>0</v>
      </c>
      <c r="BE312" s="695">
        <f t="shared" si="757"/>
        <v>0</v>
      </c>
      <c r="BF312" s="695">
        <f t="shared" si="757"/>
        <v>0</v>
      </c>
      <c r="BG312" s="695">
        <f t="shared" si="757"/>
        <v>0</v>
      </c>
      <c r="BH312" s="695">
        <f t="shared" si="757"/>
        <v>0</v>
      </c>
      <c r="BI312" s="695">
        <f t="shared" si="757"/>
        <v>0</v>
      </c>
      <c r="BJ312" s="695">
        <f t="shared" si="757"/>
        <v>0</v>
      </c>
      <c r="BK312" s="695">
        <f t="shared" si="757"/>
        <v>19.170000000000002</v>
      </c>
      <c r="BL312" s="695">
        <f t="shared" si="757"/>
        <v>0</v>
      </c>
      <c r="BM312" s="695">
        <f t="shared" si="757"/>
        <v>0</v>
      </c>
      <c r="BN312" s="695">
        <f t="shared" ref="BN312:CM312" si="758">BN109</f>
        <v>0</v>
      </c>
      <c r="BO312" s="695">
        <f t="shared" si="758"/>
        <v>0</v>
      </c>
      <c r="BP312" s="695">
        <f t="shared" si="758"/>
        <v>0</v>
      </c>
      <c r="BQ312" s="695">
        <f t="shared" si="758"/>
        <v>0</v>
      </c>
      <c r="BR312" s="695">
        <f t="shared" si="758"/>
        <v>0</v>
      </c>
      <c r="BS312" s="695">
        <f t="shared" si="758"/>
        <v>0</v>
      </c>
      <c r="BT312" s="695">
        <f t="shared" si="758"/>
        <v>0</v>
      </c>
      <c r="BU312" s="695">
        <f t="shared" si="758"/>
        <v>0</v>
      </c>
      <c r="BV312" s="695">
        <f t="shared" si="758"/>
        <v>0</v>
      </c>
      <c r="BW312" s="695">
        <f t="shared" si="758"/>
        <v>0</v>
      </c>
      <c r="BX312" s="695">
        <f t="shared" si="758"/>
        <v>0</v>
      </c>
      <c r="BY312" s="695">
        <f t="shared" si="758"/>
        <v>0</v>
      </c>
      <c r="BZ312" s="695">
        <f t="shared" si="758"/>
        <v>0</v>
      </c>
      <c r="CA312" s="695">
        <f t="shared" si="758"/>
        <v>0</v>
      </c>
      <c r="CB312" s="695">
        <f t="shared" si="758"/>
        <v>0</v>
      </c>
      <c r="CC312" s="695">
        <f t="shared" si="758"/>
        <v>0</v>
      </c>
      <c r="CD312" s="695">
        <f t="shared" si="758"/>
        <v>0</v>
      </c>
      <c r="CE312" s="695">
        <f t="shared" si="758"/>
        <v>0</v>
      </c>
      <c r="CF312" s="695">
        <f t="shared" si="758"/>
        <v>0</v>
      </c>
      <c r="CG312" s="695">
        <f t="shared" si="758"/>
        <v>0</v>
      </c>
      <c r="CH312" s="695">
        <f t="shared" si="758"/>
        <v>0</v>
      </c>
      <c r="CI312" s="695">
        <f t="shared" si="758"/>
        <v>0</v>
      </c>
      <c r="CJ312" s="695">
        <f t="shared" si="758"/>
        <v>0</v>
      </c>
      <c r="CK312" s="695">
        <f t="shared" si="758"/>
        <v>0</v>
      </c>
      <c r="CL312" s="695">
        <f t="shared" si="758"/>
        <v>0</v>
      </c>
      <c r="CM312" s="695">
        <f t="shared" si="758"/>
        <v>0</v>
      </c>
      <c r="CN312" s="695">
        <f t="shared" ref="CN312:DS312" si="759">CN109</f>
        <v>0</v>
      </c>
      <c r="CO312" s="695">
        <f t="shared" si="759"/>
        <v>0</v>
      </c>
      <c r="CP312" s="695">
        <f t="shared" si="759"/>
        <v>0</v>
      </c>
      <c r="CQ312" s="695">
        <f t="shared" si="759"/>
        <v>0</v>
      </c>
      <c r="CR312" s="695">
        <f t="shared" si="759"/>
        <v>0</v>
      </c>
      <c r="CS312" s="695">
        <f t="shared" si="759"/>
        <v>0</v>
      </c>
      <c r="CT312" s="695">
        <f t="shared" si="759"/>
        <v>0</v>
      </c>
      <c r="CU312" s="695">
        <f t="shared" si="759"/>
        <v>0</v>
      </c>
      <c r="CV312" s="695">
        <f t="shared" si="759"/>
        <v>0</v>
      </c>
      <c r="CW312" s="695">
        <f t="shared" si="759"/>
        <v>0</v>
      </c>
      <c r="CX312" s="695">
        <f t="shared" si="759"/>
        <v>0</v>
      </c>
      <c r="CY312" s="695">
        <f t="shared" si="759"/>
        <v>0</v>
      </c>
      <c r="CZ312" s="695">
        <f t="shared" si="759"/>
        <v>0</v>
      </c>
      <c r="DA312" s="695">
        <f t="shared" si="759"/>
        <v>0</v>
      </c>
      <c r="DB312" s="695">
        <f t="shared" si="759"/>
        <v>0</v>
      </c>
      <c r="DC312" s="695">
        <f t="shared" si="759"/>
        <v>0</v>
      </c>
      <c r="DD312" s="695">
        <f t="shared" si="759"/>
        <v>0</v>
      </c>
      <c r="DE312" s="695">
        <f t="shared" si="759"/>
        <v>0</v>
      </c>
      <c r="DF312" s="695">
        <f t="shared" si="759"/>
        <v>0</v>
      </c>
      <c r="DG312" s="695">
        <f t="shared" si="759"/>
        <v>0</v>
      </c>
      <c r="DH312" s="695">
        <f t="shared" si="759"/>
        <v>0</v>
      </c>
      <c r="DI312" s="695">
        <f t="shared" si="759"/>
        <v>0</v>
      </c>
      <c r="DJ312" s="695">
        <f t="shared" si="759"/>
        <v>0</v>
      </c>
      <c r="DK312" s="695">
        <f t="shared" si="759"/>
        <v>0</v>
      </c>
      <c r="DL312" s="695">
        <f t="shared" si="759"/>
        <v>0</v>
      </c>
      <c r="DM312" s="695">
        <f t="shared" si="759"/>
        <v>0</v>
      </c>
      <c r="DN312" s="695">
        <f t="shared" si="759"/>
        <v>0</v>
      </c>
      <c r="DO312" s="695">
        <f t="shared" si="759"/>
        <v>0</v>
      </c>
      <c r="DP312" s="695">
        <f t="shared" si="759"/>
        <v>0</v>
      </c>
      <c r="DQ312" s="695">
        <f t="shared" si="759"/>
        <v>40.58</v>
      </c>
      <c r="DR312" s="695">
        <f t="shared" si="759"/>
        <v>0</v>
      </c>
      <c r="DS312" s="695">
        <f t="shared" si="759"/>
        <v>0</v>
      </c>
      <c r="DT312" s="695">
        <f t="shared" ref="DT312:EI312" si="760">DT109</f>
        <v>0</v>
      </c>
      <c r="DU312" s="695">
        <f t="shared" si="760"/>
        <v>0</v>
      </c>
      <c r="DV312" s="695">
        <f t="shared" si="760"/>
        <v>0</v>
      </c>
      <c r="DW312" s="695">
        <f t="shared" si="760"/>
        <v>0</v>
      </c>
      <c r="DX312" s="695">
        <f t="shared" si="760"/>
        <v>0</v>
      </c>
      <c r="DY312" s="695">
        <f t="shared" si="760"/>
        <v>0</v>
      </c>
      <c r="DZ312" s="695">
        <f t="shared" si="760"/>
        <v>0</v>
      </c>
      <c r="EA312" s="695">
        <f t="shared" si="760"/>
        <v>0</v>
      </c>
      <c r="EB312" s="695">
        <f t="shared" si="760"/>
        <v>0</v>
      </c>
      <c r="EC312" s="695">
        <f t="shared" si="760"/>
        <v>0</v>
      </c>
      <c r="ED312" s="695">
        <f t="shared" si="760"/>
        <v>0</v>
      </c>
      <c r="EE312" s="695">
        <f t="shared" si="760"/>
        <v>0</v>
      </c>
      <c r="EF312" s="695">
        <f t="shared" si="760"/>
        <v>0</v>
      </c>
      <c r="EG312" s="695">
        <f t="shared" si="760"/>
        <v>0</v>
      </c>
      <c r="EH312" s="695">
        <f t="shared" si="760"/>
        <v>0</v>
      </c>
      <c r="EI312" s="695">
        <f t="shared" si="760"/>
        <v>0</v>
      </c>
      <c r="EJ312" s="695">
        <f t="shared" si="686"/>
        <v>0</v>
      </c>
      <c r="EK312" s="695">
        <f t="shared" si="739"/>
        <v>0</v>
      </c>
      <c r="EL312" s="695">
        <f t="shared" si="739"/>
        <v>0</v>
      </c>
      <c r="EM312" s="695">
        <f t="shared" si="739"/>
        <v>0</v>
      </c>
      <c r="EN312" s="695">
        <f t="shared" ref="EN312" si="761">EN109</f>
        <v>0</v>
      </c>
      <c r="EO312" s="695">
        <f t="shared" si="739"/>
        <v>0</v>
      </c>
      <c r="EP312" s="695">
        <f t="shared" si="739"/>
        <v>0</v>
      </c>
      <c r="EQ312" s="695">
        <f t="shared" si="739"/>
        <v>0</v>
      </c>
      <c r="ER312" s="695">
        <f t="shared" ref="ER312:EX312" si="762">ER109</f>
        <v>0</v>
      </c>
      <c r="ES312" s="695">
        <f t="shared" si="762"/>
        <v>0</v>
      </c>
      <c r="ET312" s="695">
        <f t="shared" si="762"/>
        <v>0</v>
      </c>
      <c r="EU312" s="695">
        <f t="shared" si="762"/>
        <v>0</v>
      </c>
      <c r="EV312" s="695">
        <f t="shared" si="762"/>
        <v>0</v>
      </c>
      <c r="EW312" s="695">
        <f t="shared" si="762"/>
        <v>0</v>
      </c>
      <c r="EX312" s="695">
        <f t="shared" si="762"/>
        <v>0</v>
      </c>
      <c r="EY312" s="695">
        <f t="shared" si="705"/>
        <v>0</v>
      </c>
      <c r="EZ312" s="510"/>
    </row>
    <row r="313" spans="1:156" x14ac:dyDescent="0.25">
      <c r="A313">
        <v>106</v>
      </c>
      <c r="B313" s="74" t="str">
        <f t="shared" si="696"/>
        <v>E22</v>
      </c>
      <c r="C313" s="175" t="str">
        <f t="shared" si="697"/>
        <v>OK</v>
      </c>
      <c r="D313" s="695">
        <f t="shared" ref="D313:AI313" si="763">D110</f>
        <v>209</v>
      </c>
      <c r="E313" s="695">
        <f t="shared" si="763"/>
        <v>0</v>
      </c>
      <c r="F313" s="695">
        <f t="shared" si="763"/>
        <v>0</v>
      </c>
      <c r="G313" s="695">
        <f t="shared" si="763"/>
        <v>0</v>
      </c>
      <c r="H313" s="695">
        <f t="shared" si="763"/>
        <v>-153.05000000000001</v>
      </c>
      <c r="I313" s="695">
        <f t="shared" si="763"/>
        <v>1884.77</v>
      </c>
      <c r="J313" s="695">
        <f t="shared" si="763"/>
        <v>8993.4500000000007</v>
      </c>
      <c r="K313" s="695">
        <f t="shared" si="763"/>
        <v>239.95</v>
      </c>
      <c r="L313" s="695">
        <f t="shared" si="763"/>
        <v>0</v>
      </c>
      <c r="M313" s="695">
        <f t="shared" si="763"/>
        <v>476.88</v>
      </c>
      <c r="N313" s="695">
        <f t="shared" si="763"/>
        <v>0</v>
      </c>
      <c r="O313" s="695">
        <f t="shared" si="763"/>
        <v>1486.08</v>
      </c>
      <c r="P313" s="695">
        <f t="shared" si="763"/>
        <v>0</v>
      </c>
      <c r="Q313" s="695">
        <f t="shared" si="763"/>
        <v>495.98</v>
      </c>
      <c r="R313" s="695">
        <f t="shared" si="763"/>
        <v>0</v>
      </c>
      <c r="S313" s="695">
        <f t="shared" si="763"/>
        <v>0</v>
      </c>
      <c r="T313" s="695">
        <f t="shared" si="763"/>
        <v>0</v>
      </c>
      <c r="U313" s="695">
        <f t="shared" si="763"/>
        <v>142.49</v>
      </c>
      <c r="V313" s="695">
        <f t="shared" si="763"/>
        <v>483.74</v>
      </c>
      <c r="W313" s="695">
        <f t="shared" si="763"/>
        <v>256.2</v>
      </c>
      <c r="X313" s="695">
        <f t="shared" si="763"/>
        <v>0</v>
      </c>
      <c r="Y313" s="695">
        <f t="shared" si="763"/>
        <v>0</v>
      </c>
      <c r="Z313" s="695">
        <f t="shared" si="763"/>
        <v>0</v>
      </c>
      <c r="AA313" s="695">
        <f t="shared" si="763"/>
        <v>0</v>
      </c>
      <c r="AB313" s="695">
        <f t="shared" si="763"/>
        <v>1006.35</v>
      </c>
      <c r="AC313" s="695">
        <f t="shared" si="763"/>
        <v>8123.04</v>
      </c>
      <c r="AD313" s="695">
        <f t="shared" si="763"/>
        <v>318</v>
      </c>
      <c r="AE313" s="695">
        <f t="shared" si="763"/>
        <v>199.99</v>
      </c>
      <c r="AF313" s="695">
        <f t="shared" si="763"/>
        <v>10215.299999999999</v>
      </c>
      <c r="AG313" s="695">
        <f t="shared" si="763"/>
        <v>278.77</v>
      </c>
      <c r="AH313" s="695">
        <f t="shared" si="763"/>
        <v>1825.07</v>
      </c>
      <c r="AI313" s="695">
        <f t="shared" si="763"/>
        <v>132.47999999999999</v>
      </c>
      <c r="AJ313" s="695">
        <f t="shared" ref="AJ313:BM313" si="764">AJ110</f>
        <v>2200.33</v>
      </c>
      <c r="AK313" s="695">
        <f t="shared" si="764"/>
        <v>840</v>
      </c>
      <c r="AL313" s="695">
        <f t="shared" si="764"/>
        <v>18670.78</v>
      </c>
      <c r="AM313" s="695">
        <f t="shared" si="764"/>
        <v>0</v>
      </c>
      <c r="AN313" s="695">
        <f t="shared" si="764"/>
        <v>320</v>
      </c>
      <c r="AO313" s="695">
        <f t="shared" si="764"/>
        <v>0</v>
      </c>
      <c r="AP313" s="695">
        <f t="shared" si="764"/>
        <v>0</v>
      </c>
      <c r="AQ313" s="695">
        <f t="shared" si="764"/>
        <v>7749.25</v>
      </c>
      <c r="AR313" s="695">
        <f t="shared" si="764"/>
        <v>2593.4499999999998</v>
      </c>
      <c r="AS313" s="695">
        <f t="shared" si="764"/>
        <v>1648</v>
      </c>
      <c r="AT313" s="695">
        <f t="shared" si="764"/>
        <v>0</v>
      </c>
      <c r="AU313" s="695">
        <f t="shared" si="764"/>
        <v>692.49</v>
      </c>
      <c r="AV313" s="695">
        <f t="shared" si="764"/>
        <v>723.51</v>
      </c>
      <c r="AW313" s="695">
        <f t="shared" si="764"/>
        <v>49.82</v>
      </c>
      <c r="AX313" s="695">
        <f t="shared" si="764"/>
        <v>0</v>
      </c>
      <c r="AY313" s="695">
        <f t="shared" si="764"/>
        <v>651.74</v>
      </c>
      <c r="AZ313" s="695">
        <f t="shared" si="764"/>
        <v>137</v>
      </c>
      <c r="BA313" s="695">
        <f t="shared" si="764"/>
        <v>224.92</v>
      </c>
      <c r="BB313" s="695">
        <f t="shared" si="764"/>
        <v>649.08000000000004</v>
      </c>
      <c r="BC313" s="695">
        <f t="shared" si="764"/>
        <v>0</v>
      </c>
      <c r="BD313" s="695">
        <f t="shared" si="764"/>
        <v>812.05</v>
      </c>
      <c r="BE313" s="695">
        <f t="shared" si="764"/>
        <v>999.33</v>
      </c>
      <c r="BF313" s="695">
        <f t="shared" si="764"/>
        <v>6833</v>
      </c>
      <c r="BG313" s="695">
        <f t="shared" si="764"/>
        <v>0</v>
      </c>
      <c r="BH313" s="695">
        <f t="shared" si="764"/>
        <v>347.75</v>
      </c>
      <c r="BI313" s="695">
        <f t="shared" si="764"/>
        <v>0</v>
      </c>
      <c r="BJ313" s="695">
        <f t="shared" si="764"/>
        <v>400</v>
      </c>
      <c r="BK313" s="695">
        <f t="shared" si="764"/>
        <v>58.33</v>
      </c>
      <c r="BL313" s="695">
        <f t="shared" si="764"/>
        <v>153</v>
      </c>
      <c r="BM313" s="695">
        <f t="shared" si="764"/>
        <v>213.32</v>
      </c>
      <c r="BN313" s="695">
        <f t="shared" ref="BN313:CM313" si="765">BN110</f>
        <v>129.77000000000001</v>
      </c>
      <c r="BO313" s="695">
        <f t="shared" si="765"/>
        <v>115.64</v>
      </c>
      <c r="BP313" s="695">
        <f t="shared" si="765"/>
        <v>4936.55</v>
      </c>
      <c r="BQ313" s="695">
        <f t="shared" si="765"/>
        <v>5219.05</v>
      </c>
      <c r="BR313" s="695">
        <f t="shared" si="765"/>
        <v>0</v>
      </c>
      <c r="BS313" s="695">
        <f t="shared" si="765"/>
        <v>0</v>
      </c>
      <c r="BT313" s="695">
        <f t="shared" si="765"/>
        <v>8064.06</v>
      </c>
      <c r="BU313" s="695">
        <f t="shared" si="765"/>
        <v>789</v>
      </c>
      <c r="BV313" s="695">
        <f t="shared" si="765"/>
        <v>133.32</v>
      </c>
      <c r="BW313" s="695">
        <f t="shared" si="765"/>
        <v>5773.59</v>
      </c>
      <c r="BX313" s="695">
        <f t="shared" si="765"/>
        <v>686.07</v>
      </c>
      <c r="BY313" s="695">
        <f t="shared" si="765"/>
        <v>0</v>
      </c>
      <c r="BZ313" s="695">
        <f t="shared" si="765"/>
        <v>1843.53</v>
      </c>
      <c r="CA313" s="695">
        <f t="shared" si="765"/>
        <v>0</v>
      </c>
      <c r="CB313" s="695">
        <f t="shared" si="765"/>
        <v>2158.86</v>
      </c>
      <c r="CC313" s="695">
        <f t="shared" si="765"/>
        <v>1150.96</v>
      </c>
      <c r="CD313" s="695">
        <f t="shared" si="765"/>
        <v>969.27</v>
      </c>
      <c r="CE313" s="695">
        <f t="shared" si="765"/>
        <v>167</v>
      </c>
      <c r="CF313" s="695">
        <f t="shared" si="765"/>
        <v>0</v>
      </c>
      <c r="CG313" s="695">
        <f t="shared" si="765"/>
        <v>0</v>
      </c>
      <c r="CH313" s="695">
        <f t="shared" si="765"/>
        <v>0</v>
      </c>
      <c r="CI313" s="695">
        <f t="shared" si="765"/>
        <v>318</v>
      </c>
      <c r="CJ313" s="695">
        <f t="shared" si="765"/>
        <v>0</v>
      </c>
      <c r="CK313" s="695">
        <f t="shared" si="765"/>
        <v>214.05</v>
      </c>
      <c r="CL313" s="695">
        <f t="shared" si="765"/>
        <v>5115.6099999999997</v>
      </c>
      <c r="CM313" s="695">
        <f t="shared" si="765"/>
        <v>0</v>
      </c>
      <c r="CN313" s="695">
        <f t="shared" ref="CN313:DS313" si="766">CN110</f>
        <v>1217.6500000000001</v>
      </c>
      <c r="CO313" s="695">
        <f t="shared" si="766"/>
        <v>3871.49</v>
      </c>
      <c r="CP313" s="695">
        <f t="shared" si="766"/>
        <v>254.22</v>
      </c>
      <c r="CQ313" s="695">
        <f t="shared" si="766"/>
        <v>0</v>
      </c>
      <c r="CR313" s="695">
        <f t="shared" si="766"/>
        <v>574.11</v>
      </c>
      <c r="CS313" s="695">
        <f t="shared" si="766"/>
        <v>1976.33</v>
      </c>
      <c r="CT313" s="695">
        <f t="shared" si="766"/>
        <v>3676.56</v>
      </c>
      <c r="CU313" s="695">
        <f t="shared" si="766"/>
        <v>1550.81</v>
      </c>
      <c r="CV313" s="695">
        <f t="shared" si="766"/>
        <v>0</v>
      </c>
      <c r="CW313" s="695">
        <f t="shared" si="766"/>
        <v>0</v>
      </c>
      <c r="CX313" s="695">
        <f t="shared" si="766"/>
        <v>2061.2399999999998</v>
      </c>
      <c r="CY313" s="695">
        <f t="shared" si="766"/>
        <v>0</v>
      </c>
      <c r="CZ313" s="695">
        <f t="shared" si="766"/>
        <v>734</v>
      </c>
      <c r="DA313" s="695">
        <f t="shared" si="766"/>
        <v>4412.7700000000004</v>
      </c>
      <c r="DB313" s="695">
        <f t="shared" si="766"/>
        <v>0</v>
      </c>
      <c r="DC313" s="695">
        <f t="shared" si="766"/>
        <v>200.28</v>
      </c>
      <c r="DD313" s="695">
        <f t="shared" si="766"/>
        <v>8636.7199999999993</v>
      </c>
      <c r="DE313" s="695">
        <f t="shared" si="766"/>
        <v>0</v>
      </c>
      <c r="DF313" s="695">
        <f t="shared" si="766"/>
        <v>4069.92</v>
      </c>
      <c r="DG313" s="695">
        <f t="shared" si="766"/>
        <v>0</v>
      </c>
      <c r="DH313" s="695">
        <f t="shared" si="766"/>
        <v>0</v>
      </c>
      <c r="DI313" s="695">
        <f t="shared" si="766"/>
        <v>4676.6099999999997</v>
      </c>
      <c r="DJ313" s="695">
        <f t="shared" si="766"/>
        <v>11155.39</v>
      </c>
      <c r="DK313" s="695">
        <f t="shared" si="766"/>
        <v>34.1</v>
      </c>
      <c r="DL313" s="695">
        <f t="shared" si="766"/>
        <v>0</v>
      </c>
      <c r="DM313" s="695">
        <f t="shared" si="766"/>
        <v>1212.83</v>
      </c>
      <c r="DN313" s="695">
        <f t="shared" si="766"/>
        <v>0</v>
      </c>
      <c r="DO313" s="695">
        <f t="shared" si="766"/>
        <v>0</v>
      </c>
      <c r="DP313" s="695">
        <f t="shared" si="766"/>
        <v>32462.720000000001</v>
      </c>
      <c r="DQ313" s="695">
        <f t="shared" si="766"/>
        <v>2658.44</v>
      </c>
      <c r="DR313" s="695">
        <f t="shared" si="766"/>
        <v>0</v>
      </c>
      <c r="DS313" s="695">
        <f t="shared" si="766"/>
        <v>1853.25</v>
      </c>
      <c r="DT313" s="695">
        <f t="shared" ref="DT313:EI313" si="767">DT110</f>
        <v>20294.25</v>
      </c>
      <c r="DU313" s="695">
        <f t="shared" si="767"/>
        <v>0</v>
      </c>
      <c r="DV313" s="695">
        <f t="shared" si="767"/>
        <v>2140.31</v>
      </c>
      <c r="DW313" s="695">
        <f t="shared" si="767"/>
        <v>1386.34</v>
      </c>
      <c r="DX313" s="695">
        <f t="shared" si="767"/>
        <v>69218.47</v>
      </c>
      <c r="DY313" s="695">
        <f t="shared" si="767"/>
        <v>924.6</v>
      </c>
      <c r="DZ313" s="695">
        <f t="shared" si="767"/>
        <v>0</v>
      </c>
      <c r="EA313" s="695">
        <f t="shared" si="767"/>
        <v>19375.84</v>
      </c>
      <c r="EB313" s="695">
        <f t="shared" si="767"/>
        <v>0</v>
      </c>
      <c r="EC313" s="695">
        <f t="shared" si="767"/>
        <v>0</v>
      </c>
      <c r="ED313" s="695">
        <f t="shared" si="767"/>
        <v>0</v>
      </c>
      <c r="EE313" s="695">
        <f t="shared" si="767"/>
        <v>38900.17</v>
      </c>
      <c r="EF313" s="695">
        <f t="shared" si="767"/>
        <v>1364.79</v>
      </c>
      <c r="EG313" s="695">
        <f t="shared" si="767"/>
        <v>3713.64</v>
      </c>
      <c r="EH313" s="695">
        <f t="shared" si="767"/>
        <v>0</v>
      </c>
      <c r="EI313" s="695">
        <f t="shared" si="767"/>
        <v>144.94</v>
      </c>
      <c r="EJ313" s="695">
        <f t="shared" si="686"/>
        <v>0</v>
      </c>
      <c r="EK313" s="695">
        <f t="shared" si="739"/>
        <v>0</v>
      </c>
      <c r="EL313" s="695">
        <f t="shared" si="739"/>
        <v>530.20000000000005</v>
      </c>
      <c r="EM313" s="695">
        <f t="shared" si="739"/>
        <v>8353.9599999999991</v>
      </c>
      <c r="EN313" s="695">
        <f t="shared" ref="EN313" si="768">EN110</f>
        <v>0</v>
      </c>
      <c r="EO313" s="695">
        <f t="shared" si="739"/>
        <v>0</v>
      </c>
      <c r="EP313" s="695">
        <f t="shared" si="739"/>
        <v>331.83</v>
      </c>
      <c r="EQ313" s="695">
        <f t="shared" si="739"/>
        <v>0</v>
      </c>
      <c r="ER313" s="695">
        <f t="shared" ref="ER313:EX313" si="769">ER110</f>
        <v>0</v>
      </c>
      <c r="ES313" s="695">
        <f t="shared" si="769"/>
        <v>0</v>
      </c>
      <c r="ET313" s="695">
        <f t="shared" si="769"/>
        <v>8.32</v>
      </c>
      <c r="EU313" s="695">
        <f t="shared" si="769"/>
        <v>1613.89</v>
      </c>
      <c r="EV313" s="695">
        <f t="shared" si="769"/>
        <v>233.9</v>
      </c>
      <c r="EW313" s="695">
        <f t="shared" si="769"/>
        <v>421.65</v>
      </c>
      <c r="EX313" s="695">
        <f t="shared" si="769"/>
        <v>9351.8799999999992</v>
      </c>
      <c r="EY313" s="695">
        <f t="shared" si="705"/>
        <v>0</v>
      </c>
      <c r="EZ313" s="510"/>
    </row>
    <row r="314" spans="1:156" x14ac:dyDescent="0.25">
      <c r="A314">
        <v>107</v>
      </c>
      <c r="B314" s="74" t="str">
        <f t="shared" si="696"/>
        <v>e22</v>
      </c>
      <c r="C314" s="175" t="str">
        <f t="shared" si="697"/>
        <v>OK</v>
      </c>
      <c r="D314" s="695">
        <f t="shared" ref="D314:AI314" si="770">D111</f>
        <v>0</v>
      </c>
      <c r="E314" s="695">
        <f t="shared" si="770"/>
        <v>0</v>
      </c>
      <c r="F314" s="695">
        <f t="shared" si="770"/>
        <v>0</v>
      </c>
      <c r="G314" s="695">
        <f t="shared" si="770"/>
        <v>0</v>
      </c>
      <c r="H314" s="695">
        <f t="shared" si="770"/>
        <v>0</v>
      </c>
      <c r="I314" s="695">
        <f t="shared" si="770"/>
        <v>0</v>
      </c>
      <c r="J314" s="695">
        <f t="shared" si="770"/>
        <v>0</v>
      </c>
      <c r="K314" s="695">
        <f t="shared" si="770"/>
        <v>0</v>
      </c>
      <c r="L314" s="695">
        <f t="shared" si="770"/>
        <v>0</v>
      </c>
      <c r="M314" s="695">
        <f t="shared" si="770"/>
        <v>0</v>
      </c>
      <c r="N314" s="695">
        <f t="shared" si="770"/>
        <v>0</v>
      </c>
      <c r="O314" s="695">
        <f t="shared" si="770"/>
        <v>0</v>
      </c>
      <c r="P314" s="695">
        <f t="shared" si="770"/>
        <v>0</v>
      </c>
      <c r="Q314" s="695">
        <f t="shared" si="770"/>
        <v>0</v>
      </c>
      <c r="R314" s="695">
        <f t="shared" si="770"/>
        <v>0</v>
      </c>
      <c r="S314" s="695">
        <f t="shared" si="770"/>
        <v>0</v>
      </c>
      <c r="T314" s="695">
        <f t="shared" si="770"/>
        <v>0</v>
      </c>
      <c r="U314" s="695">
        <f t="shared" si="770"/>
        <v>0</v>
      </c>
      <c r="V314" s="695">
        <f t="shared" si="770"/>
        <v>0</v>
      </c>
      <c r="W314" s="695">
        <f t="shared" si="770"/>
        <v>0</v>
      </c>
      <c r="X314" s="695">
        <f t="shared" si="770"/>
        <v>0</v>
      </c>
      <c r="Y314" s="695">
        <f t="shared" si="770"/>
        <v>0</v>
      </c>
      <c r="Z314" s="695">
        <f t="shared" si="770"/>
        <v>0</v>
      </c>
      <c r="AA314" s="695">
        <f t="shared" si="770"/>
        <v>0</v>
      </c>
      <c r="AB314" s="695">
        <f t="shared" si="770"/>
        <v>0</v>
      </c>
      <c r="AC314" s="695">
        <f t="shared" si="770"/>
        <v>0</v>
      </c>
      <c r="AD314" s="695">
        <f t="shared" si="770"/>
        <v>0</v>
      </c>
      <c r="AE314" s="695">
        <f t="shared" si="770"/>
        <v>0</v>
      </c>
      <c r="AF314" s="695">
        <f t="shared" si="770"/>
        <v>0</v>
      </c>
      <c r="AG314" s="695">
        <f t="shared" si="770"/>
        <v>0</v>
      </c>
      <c r="AH314" s="695">
        <f t="shared" si="770"/>
        <v>0</v>
      </c>
      <c r="AI314" s="695">
        <f t="shared" si="770"/>
        <v>0</v>
      </c>
      <c r="AJ314" s="695">
        <f t="shared" ref="AJ314:BM314" si="771">AJ111</f>
        <v>0</v>
      </c>
      <c r="AK314" s="695">
        <f t="shared" si="771"/>
        <v>0</v>
      </c>
      <c r="AL314" s="695">
        <f t="shared" si="771"/>
        <v>0</v>
      </c>
      <c r="AM314" s="695">
        <f t="shared" si="771"/>
        <v>0</v>
      </c>
      <c r="AN314" s="695">
        <f t="shared" si="771"/>
        <v>0</v>
      </c>
      <c r="AO314" s="695">
        <f t="shared" si="771"/>
        <v>0</v>
      </c>
      <c r="AP314" s="695">
        <f t="shared" si="771"/>
        <v>0</v>
      </c>
      <c r="AQ314" s="695">
        <f t="shared" si="771"/>
        <v>0</v>
      </c>
      <c r="AR314" s="695">
        <f t="shared" si="771"/>
        <v>0</v>
      </c>
      <c r="AS314" s="695">
        <f t="shared" si="771"/>
        <v>0</v>
      </c>
      <c r="AT314" s="695">
        <f t="shared" si="771"/>
        <v>0</v>
      </c>
      <c r="AU314" s="695">
        <f t="shared" si="771"/>
        <v>0</v>
      </c>
      <c r="AV314" s="695">
        <f t="shared" si="771"/>
        <v>0</v>
      </c>
      <c r="AW314" s="695">
        <f t="shared" si="771"/>
        <v>0</v>
      </c>
      <c r="AX314" s="695">
        <f t="shared" si="771"/>
        <v>0</v>
      </c>
      <c r="AY314" s="695">
        <f t="shared" si="771"/>
        <v>0</v>
      </c>
      <c r="AZ314" s="695">
        <f t="shared" si="771"/>
        <v>0</v>
      </c>
      <c r="BA314" s="695">
        <f t="shared" si="771"/>
        <v>0</v>
      </c>
      <c r="BB314" s="695">
        <f t="shared" si="771"/>
        <v>0</v>
      </c>
      <c r="BC314" s="695">
        <f t="shared" si="771"/>
        <v>0</v>
      </c>
      <c r="BD314" s="695">
        <f t="shared" si="771"/>
        <v>0</v>
      </c>
      <c r="BE314" s="695">
        <f t="shared" si="771"/>
        <v>0</v>
      </c>
      <c r="BF314" s="695">
        <f t="shared" si="771"/>
        <v>0</v>
      </c>
      <c r="BG314" s="695">
        <f t="shared" si="771"/>
        <v>0</v>
      </c>
      <c r="BH314" s="695">
        <f t="shared" si="771"/>
        <v>0</v>
      </c>
      <c r="BI314" s="695">
        <f t="shared" si="771"/>
        <v>0</v>
      </c>
      <c r="BJ314" s="695">
        <f t="shared" si="771"/>
        <v>0</v>
      </c>
      <c r="BK314" s="695">
        <f t="shared" si="771"/>
        <v>0</v>
      </c>
      <c r="BL314" s="695">
        <f t="shared" si="771"/>
        <v>0</v>
      </c>
      <c r="BM314" s="695">
        <f t="shared" si="771"/>
        <v>0</v>
      </c>
      <c r="BN314" s="695">
        <f t="shared" ref="BN314:CM314" si="772">BN111</f>
        <v>0</v>
      </c>
      <c r="BO314" s="695">
        <f t="shared" si="772"/>
        <v>0</v>
      </c>
      <c r="BP314" s="695">
        <f t="shared" si="772"/>
        <v>0</v>
      </c>
      <c r="BQ314" s="695">
        <f t="shared" si="772"/>
        <v>0</v>
      </c>
      <c r="BR314" s="695">
        <f t="shared" si="772"/>
        <v>0</v>
      </c>
      <c r="BS314" s="695">
        <f t="shared" si="772"/>
        <v>0</v>
      </c>
      <c r="BT314" s="695">
        <f t="shared" si="772"/>
        <v>0</v>
      </c>
      <c r="BU314" s="695">
        <f t="shared" si="772"/>
        <v>0</v>
      </c>
      <c r="BV314" s="695">
        <f t="shared" si="772"/>
        <v>0</v>
      </c>
      <c r="BW314" s="695">
        <f t="shared" si="772"/>
        <v>0</v>
      </c>
      <c r="BX314" s="695">
        <f t="shared" si="772"/>
        <v>0</v>
      </c>
      <c r="BY314" s="695">
        <f t="shared" si="772"/>
        <v>0</v>
      </c>
      <c r="BZ314" s="695">
        <f t="shared" si="772"/>
        <v>0</v>
      </c>
      <c r="CA314" s="695">
        <f t="shared" si="772"/>
        <v>0</v>
      </c>
      <c r="CB314" s="695">
        <f t="shared" si="772"/>
        <v>0</v>
      </c>
      <c r="CC314" s="695">
        <f t="shared" si="772"/>
        <v>0</v>
      </c>
      <c r="CD314" s="695">
        <f t="shared" si="772"/>
        <v>0</v>
      </c>
      <c r="CE314" s="695">
        <f t="shared" si="772"/>
        <v>0</v>
      </c>
      <c r="CF314" s="695">
        <f t="shared" si="772"/>
        <v>0</v>
      </c>
      <c r="CG314" s="695">
        <f t="shared" si="772"/>
        <v>0</v>
      </c>
      <c r="CH314" s="695">
        <f t="shared" si="772"/>
        <v>0</v>
      </c>
      <c r="CI314" s="695">
        <f t="shared" si="772"/>
        <v>0</v>
      </c>
      <c r="CJ314" s="695">
        <f t="shared" si="772"/>
        <v>0</v>
      </c>
      <c r="CK314" s="695">
        <f t="shared" si="772"/>
        <v>0</v>
      </c>
      <c r="CL314" s="695">
        <f t="shared" si="772"/>
        <v>0</v>
      </c>
      <c r="CM314" s="695">
        <f t="shared" si="772"/>
        <v>0</v>
      </c>
      <c r="CN314" s="695">
        <f t="shared" ref="CN314:DS314" si="773">CN111</f>
        <v>0</v>
      </c>
      <c r="CO314" s="695">
        <f t="shared" si="773"/>
        <v>0</v>
      </c>
      <c r="CP314" s="695">
        <f t="shared" si="773"/>
        <v>0</v>
      </c>
      <c r="CQ314" s="695">
        <f t="shared" si="773"/>
        <v>0</v>
      </c>
      <c r="CR314" s="695">
        <f t="shared" si="773"/>
        <v>0</v>
      </c>
      <c r="CS314" s="695">
        <f t="shared" si="773"/>
        <v>0</v>
      </c>
      <c r="CT314" s="695">
        <f t="shared" si="773"/>
        <v>0</v>
      </c>
      <c r="CU314" s="695">
        <f t="shared" si="773"/>
        <v>0</v>
      </c>
      <c r="CV314" s="695">
        <f t="shared" si="773"/>
        <v>0</v>
      </c>
      <c r="CW314" s="695">
        <f t="shared" si="773"/>
        <v>0</v>
      </c>
      <c r="CX314" s="695">
        <f t="shared" si="773"/>
        <v>0</v>
      </c>
      <c r="CY314" s="695">
        <f t="shared" si="773"/>
        <v>0</v>
      </c>
      <c r="CZ314" s="695">
        <f t="shared" si="773"/>
        <v>0</v>
      </c>
      <c r="DA314" s="695">
        <f t="shared" si="773"/>
        <v>0</v>
      </c>
      <c r="DB314" s="695">
        <f t="shared" si="773"/>
        <v>0</v>
      </c>
      <c r="DC314" s="695">
        <f t="shared" si="773"/>
        <v>0</v>
      </c>
      <c r="DD314" s="695">
        <f t="shared" si="773"/>
        <v>0</v>
      </c>
      <c r="DE314" s="695">
        <f t="shared" si="773"/>
        <v>0</v>
      </c>
      <c r="DF314" s="695">
        <f t="shared" si="773"/>
        <v>0</v>
      </c>
      <c r="DG314" s="695">
        <f t="shared" si="773"/>
        <v>0</v>
      </c>
      <c r="DH314" s="695">
        <f t="shared" si="773"/>
        <v>0</v>
      </c>
      <c r="DI314" s="695">
        <f t="shared" si="773"/>
        <v>0</v>
      </c>
      <c r="DJ314" s="695">
        <f t="shared" si="773"/>
        <v>0</v>
      </c>
      <c r="DK314" s="695">
        <f t="shared" si="773"/>
        <v>0</v>
      </c>
      <c r="DL314" s="695">
        <f t="shared" si="773"/>
        <v>0</v>
      </c>
      <c r="DM314" s="695">
        <f t="shared" si="773"/>
        <v>0</v>
      </c>
      <c r="DN314" s="695">
        <f t="shared" si="773"/>
        <v>0</v>
      </c>
      <c r="DO314" s="695">
        <f t="shared" si="773"/>
        <v>0</v>
      </c>
      <c r="DP314" s="695">
        <f t="shared" si="773"/>
        <v>0</v>
      </c>
      <c r="DQ314" s="695">
        <f t="shared" si="773"/>
        <v>0</v>
      </c>
      <c r="DR314" s="695">
        <f t="shared" si="773"/>
        <v>9.44</v>
      </c>
      <c r="DS314" s="695">
        <f t="shared" si="773"/>
        <v>0</v>
      </c>
      <c r="DT314" s="695">
        <f t="shared" ref="DT314:EI314" si="774">DT111</f>
        <v>0</v>
      </c>
      <c r="DU314" s="695">
        <f t="shared" si="774"/>
        <v>0</v>
      </c>
      <c r="DV314" s="695">
        <f t="shared" si="774"/>
        <v>0</v>
      </c>
      <c r="DW314" s="695">
        <f t="shared" si="774"/>
        <v>0</v>
      </c>
      <c r="DX314" s="695">
        <f t="shared" si="774"/>
        <v>0</v>
      </c>
      <c r="DY314" s="695">
        <f t="shared" si="774"/>
        <v>0</v>
      </c>
      <c r="DZ314" s="695">
        <f t="shared" si="774"/>
        <v>0</v>
      </c>
      <c r="EA314" s="695">
        <f t="shared" si="774"/>
        <v>0</v>
      </c>
      <c r="EB314" s="695">
        <f t="shared" si="774"/>
        <v>0</v>
      </c>
      <c r="EC314" s="695">
        <f t="shared" si="774"/>
        <v>0</v>
      </c>
      <c r="ED314" s="695">
        <f t="shared" si="774"/>
        <v>0</v>
      </c>
      <c r="EE314" s="695">
        <f t="shared" si="774"/>
        <v>0</v>
      </c>
      <c r="EF314" s="695">
        <f t="shared" si="774"/>
        <v>0</v>
      </c>
      <c r="EG314" s="695">
        <f t="shared" si="774"/>
        <v>0</v>
      </c>
      <c r="EH314" s="695">
        <f t="shared" si="774"/>
        <v>0</v>
      </c>
      <c r="EI314" s="695">
        <f t="shared" si="774"/>
        <v>0</v>
      </c>
      <c r="EJ314" s="695">
        <f t="shared" si="686"/>
        <v>155.66</v>
      </c>
      <c r="EK314" s="695">
        <f t="shared" si="739"/>
        <v>1281.94</v>
      </c>
      <c r="EL314" s="695">
        <f t="shared" si="739"/>
        <v>0</v>
      </c>
      <c r="EM314" s="695">
        <f t="shared" si="739"/>
        <v>0</v>
      </c>
      <c r="EN314" s="695">
        <f t="shared" ref="EN314" si="775">EN111</f>
        <v>0</v>
      </c>
      <c r="EO314" s="695">
        <f t="shared" si="739"/>
        <v>0</v>
      </c>
      <c r="EP314" s="695">
        <f t="shared" si="739"/>
        <v>0</v>
      </c>
      <c r="EQ314" s="695">
        <f t="shared" si="739"/>
        <v>1022.2</v>
      </c>
      <c r="ER314" s="695">
        <f t="shared" ref="ER314:EX314" si="776">ER111</f>
        <v>0</v>
      </c>
      <c r="ES314" s="695">
        <f t="shared" si="776"/>
        <v>0</v>
      </c>
      <c r="ET314" s="695">
        <f t="shared" si="776"/>
        <v>17.739999999999998</v>
      </c>
      <c r="EU314" s="695">
        <f t="shared" si="776"/>
        <v>0</v>
      </c>
      <c r="EV314" s="695">
        <f t="shared" si="776"/>
        <v>0</v>
      </c>
      <c r="EW314" s="695">
        <f t="shared" si="776"/>
        <v>0</v>
      </c>
      <c r="EX314" s="695">
        <f t="shared" si="776"/>
        <v>0</v>
      </c>
      <c r="EY314" s="695">
        <f t="shared" si="705"/>
        <v>0</v>
      </c>
      <c r="EZ314" s="510"/>
    </row>
    <row r="315" spans="1:156" x14ac:dyDescent="0.25">
      <c r="A315">
        <v>108</v>
      </c>
      <c r="B315" s="74" t="str">
        <f t="shared" si="696"/>
        <v>E22</v>
      </c>
      <c r="C315" s="175" t="str">
        <f t="shared" si="697"/>
        <v>OK</v>
      </c>
      <c r="D315" s="695">
        <f t="shared" ref="D315:AI315" si="777">D112</f>
        <v>1608.46</v>
      </c>
      <c r="E315" s="695">
        <f t="shared" si="777"/>
        <v>0</v>
      </c>
      <c r="F315" s="695">
        <f t="shared" si="777"/>
        <v>779.81</v>
      </c>
      <c r="G315" s="695">
        <f t="shared" si="777"/>
        <v>946.63</v>
      </c>
      <c r="H315" s="695">
        <f t="shared" si="777"/>
        <v>1464.62</v>
      </c>
      <c r="I315" s="695">
        <f t="shared" si="777"/>
        <v>6243.76</v>
      </c>
      <c r="J315" s="695">
        <f t="shared" si="777"/>
        <v>351.77</v>
      </c>
      <c r="K315" s="695">
        <f t="shared" si="777"/>
        <v>7212.88</v>
      </c>
      <c r="L315" s="695">
        <f t="shared" si="777"/>
        <v>14276.2</v>
      </c>
      <c r="M315" s="695">
        <f t="shared" si="777"/>
        <v>454.22</v>
      </c>
      <c r="N315" s="695">
        <f t="shared" si="777"/>
        <v>0</v>
      </c>
      <c r="O315" s="695">
        <f t="shared" si="777"/>
        <v>10712.44</v>
      </c>
      <c r="P315" s="695">
        <f t="shared" si="777"/>
        <v>0</v>
      </c>
      <c r="Q315" s="695">
        <f t="shared" si="777"/>
        <v>526.42999999999995</v>
      </c>
      <c r="R315" s="695">
        <f t="shared" si="777"/>
        <v>0</v>
      </c>
      <c r="S315" s="695">
        <f t="shared" si="777"/>
        <v>0</v>
      </c>
      <c r="T315" s="695">
        <f t="shared" si="777"/>
        <v>15505.41</v>
      </c>
      <c r="U315" s="695">
        <f t="shared" si="777"/>
        <v>9246.48</v>
      </c>
      <c r="V315" s="695">
        <f t="shared" si="777"/>
        <v>0</v>
      </c>
      <c r="W315" s="695">
        <f t="shared" si="777"/>
        <v>4966.0600000000004</v>
      </c>
      <c r="X315" s="695">
        <f t="shared" si="777"/>
        <v>0</v>
      </c>
      <c r="Y315" s="695">
        <f t="shared" si="777"/>
        <v>2625.44</v>
      </c>
      <c r="Z315" s="695">
        <f t="shared" si="777"/>
        <v>0</v>
      </c>
      <c r="AA315" s="695">
        <f t="shared" si="777"/>
        <v>0</v>
      </c>
      <c r="AB315" s="695">
        <f t="shared" si="777"/>
        <v>271.94</v>
      </c>
      <c r="AC315" s="695">
        <f t="shared" si="777"/>
        <v>4870.46</v>
      </c>
      <c r="AD315" s="695">
        <f t="shared" si="777"/>
        <v>9802.16</v>
      </c>
      <c r="AE315" s="695">
        <f t="shared" si="777"/>
        <v>10441.06</v>
      </c>
      <c r="AF315" s="695">
        <f t="shared" si="777"/>
        <v>2349.5700000000002</v>
      </c>
      <c r="AG315" s="695">
        <f t="shared" si="777"/>
        <v>0</v>
      </c>
      <c r="AH315" s="695">
        <f t="shared" si="777"/>
        <v>2323.31</v>
      </c>
      <c r="AI315" s="695">
        <f t="shared" si="777"/>
        <v>7109.67</v>
      </c>
      <c r="AJ315" s="695">
        <f t="shared" ref="AJ315:BM315" si="778">AJ112</f>
        <v>13217.24</v>
      </c>
      <c r="AK315" s="695">
        <f t="shared" si="778"/>
        <v>2468.4</v>
      </c>
      <c r="AL315" s="695">
        <f t="shared" si="778"/>
        <v>736.46</v>
      </c>
      <c r="AM315" s="695">
        <f t="shared" si="778"/>
        <v>7705.36</v>
      </c>
      <c r="AN315" s="695">
        <f t="shared" si="778"/>
        <v>118.3</v>
      </c>
      <c r="AO315" s="695">
        <f t="shared" si="778"/>
        <v>898.53</v>
      </c>
      <c r="AP315" s="695">
        <f t="shared" si="778"/>
        <v>3504.53</v>
      </c>
      <c r="AQ315" s="695">
        <f t="shared" si="778"/>
        <v>5257.9</v>
      </c>
      <c r="AR315" s="695">
        <f t="shared" si="778"/>
        <v>978.05</v>
      </c>
      <c r="AS315" s="695">
        <f t="shared" si="778"/>
        <v>0</v>
      </c>
      <c r="AT315" s="695">
        <f t="shared" si="778"/>
        <v>12877.53</v>
      </c>
      <c r="AU315" s="695">
        <f t="shared" si="778"/>
        <v>316.7</v>
      </c>
      <c r="AV315" s="695">
        <f t="shared" si="778"/>
        <v>474.79</v>
      </c>
      <c r="AW315" s="695">
        <f t="shared" si="778"/>
        <v>11477.68</v>
      </c>
      <c r="AX315" s="695">
        <f t="shared" si="778"/>
        <v>1303.77</v>
      </c>
      <c r="AY315" s="695">
        <f t="shared" si="778"/>
        <v>7867.5</v>
      </c>
      <c r="AZ315" s="695">
        <f t="shared" si="778"/>
        <v>18960.099999999999</v>
      </c>
      <c r="BA315" s="695">
        <f t="shared" si="778"/>
        <v>1717.08</v>
      </c>
      <c r="BB315" s="695">
        <f t="shared" si="778"/>
        <v>0</v>
      </c>
      <c r="BC315" s="695">
        <f t="shared" si="778"/>
        <v>14272.73</v>
      </c>
      <c r="BD315" s="695">
        <f t="shared" si="778"/>
        <v>6709.03</v>
      </c>
      <c r="BE315" s="695">
        <f t="shared" si="778"/>
        <v>243.12</v>
      </c>
      <c r="BF315" s="695">
        <f t="shared" si="778"/>
        <v>26493.06</v>
      </c>
      <c r="BG315" s="695">
        <f t="shared" si="778"/>
        <v>0</v>
      </c>
      <c r="BH315" s="695">
        <f t="shared" si="778"/>
        <v>5192.55</v>
      </c>
      <c r="BI315" s="695">
        <f t="shared" si="778"/>
        <v>9239.2000000000007</v>
      </c>
      <c r="BJ315" s="695">
        <f t="shared" si="778"/>
        <v>12340.22</v>
      </c>
      <c r="BK315" s="695">
        <f t="shared" si="778"/>
        <v>2649.89</v>
      </c>
      <c r="BL315" s="695">
        <f t="shared" si="778"/>
        <v>32921.1</v>
      </c>
      <c r="BM315" s="695">
        <f t="shared" si="778"/>
        <v>1470.17</v>
      </c>
      <c r="BN315" s="695">
        <f t="shared" ref="BN315:CM315" si="779">BN112</f>
        <v>1466.87</v>
      </c>
      <c r="BO315" s="695">
        <f t="shared" si="779"/>
        <v>14291.58</v>
      </c>
      <c r="BP315" s="695">
        <f t="shared" si="779"/>
        <v>5323.69</v>
      </c>
      <c r="BQ315" s="695">
        <f t="shared" si="779"/>
        <v>12702.12</v>
      </c>
      <c r="BR315" s="695">
        <f t="shared" si="779"/>
        <v>21503.72</v>
      </c>
      <c r="BS315" s="695">
        <f t="shared" si="779"/>
        <v>9515.8700000000008</v>
      </c>
      <c r="BT315" s="695">
        <f t="shared" si="779"/>
        <v>7963.26</v>
      </c>
      <c r="BU315" s="695">
        <f t="shared" si="779"/>
        <v>738.81</v>
      </c>
      <c r="BV315" s="695">
        <f t="shared" si="779"/>
        <v>2161.41</v>
      </c>
      <c r="BW315" s="695">
        <f t="shared" si="779"/>
        <v>0</v>
      </c>
      <c r="BX315" s="695">
        <f t="shared" si="779"/>
        <v>10728.73</v>
      </c>
      <c r="BY315" s="695">
        <f t="shared" si="779"/>
        <v>9782.23</v>
      </c>
      <c r="BZ315" s="695">
        <f t="shared" si="779"/>
        <v>669.4</v>
      </c>
      <c r="CA315" s="695">
        <f t="shared" si="779"/>
        <v>6927.04</v>
      </c>
      <c r="CB315" s="695">
        <f t="shared" si="779"/>
        <v>18761.22</v>
      </c>
      <c r="CC315" s="695">
        <f t="shared" si="779"/>
        <v>296.83</v>
      </c>
      <c r="CD315" s="695">
        <f t="shared" si="779"/>
        <v>3903.37</v>
      </c>
      <c r="CE315" s="695">
        <f t="shared" si="779"/>
        <v>8321.31</v>
      </c>
      <c r="CF315" s="695">
        <f t="shared" si="779"/>
        <v>13717.06</v>
      </c>
      <c r="CG315" s="695">
        <f t="shared" si="779"/>
        <v>1039.33</v>
      </c>
      <c r="CH315" s="695">
        <f t="shared" si="779"/>
        <v>0</v>
      </c>
      <c r="CI315" s="695">
        <f t="shared" si="779"/>
        <v>38667.019999999997</v>
      </c>
      <c r="CJ315" s="695">
        <f t="shared" si="779"/>
        <v>14515.25</v>
      </c>
      <c r="CK315" s="695">
        <f t="shared" si="779"/>
        <v>11697.09</v>
      </c>
      <c r="CL315" s="695">
        <f t="shared" si="779"/>
        <v>8777.08</v>
      </c>
      <c r="CM315" s="695">
        <f t="shared" si="779"/>
        <v>19196.990000000002</v>
      </c>
      <c r="CN315" s="695">
        <f t="shared" ref="CN315:DS315" si="780">CN112</f>
        <v>7905.91</v>
      </c>
      <c r="CO315" s="695">
        <f t="shared" si="780"/>
        <v>9865.7000000000007</v>
      </c>
      <c r="CP315" s="695">
        <f t="shared" si="780"/>
        <v>10662.33</v>
      </c>
      <c r="CQ315" s="695">
        <f t="shared" si="780"/>
        <v>80.430000000000007</v>
      </c>
      <c r="CR315" s="695">
        <f t="shared" si="780"/>
        <v>6481.11</v>
      </c>
      <c r="CS315" s="695">
        <f t="shared" si="780"/>
        <v>342.56</v>
      </c>
      <c r="CT315" s="695">
        <f t="shared" si="780"/>
        <v>0</v>
      </c>
      <c r="CU315" s="695">
        <f t="shared" si="780"/>
        <v>15652.37</v>
      </c>
      <c r="CV315" s="695">
        <f t="shared" si="780"/>
        <v>11007.65</v>
      </c>
      <c r="CW315" s="695">
        <f t="shared" si="780"/>
        <v>5807.76</v>
      </c>
      <c r="CX315" s="695">
        <f t="shared" si="780"/>
        <v>4759.84</v>
      </c>
      <c r="CY315" s="695">
        <f t="shared" si="780"/>
        <v>0</v>
      </c>
      <c r="CZ315" s="695">
        <f t="shared" si="780"/>
        <v>16312.22</v>
      </c>
      <c r="DA315" s="695">
        <f t="shared" si="780"/>
        <v>6560.26</v>
      </c>
      <c r="DB315" s="695">
        <f t="shared" si="780"/>
        <v>4380.41</v>
      </c>
      <c r="DC315" s="695">
        <f t="shared" si="780"/>
        <v>14244.85</v>
      </c>
      <c r="DD315" s="695">
        <f t="shared" si="780"/>
        <v>7699.96</v>
      </c>
      <c r="DE315" s="695">
        <f t="shared" si="780"/>
        <v>273.33</v>
      </c>
      <c r="DF315" s="695">
        <f t="shared" si="780"/>
        <v>2487.04</v>
      </c>
      <c r="DG315" s="695">
        <f t="shared" si="780"/>
        <v>4265.9399999999996</v>
      </c>
      <c r="DH315" s="695">
        <f t="shared" si="780"/>
        <v>0</v>
      </c>
      <c r="DI315" s="695">
        <f t="shared" si="780"/>
        <v>1163.18</v>
      </c>
      <c r="DJ315" s="695">
        <f t="shared" si="780"/>
        <v>0</v>
      </c>
      <c r="DK315" s="695">
        <f t="shared" si="780"/>
        <v>0</v>
      </c>
      <c r="DL315" s="695">
        <f t="shared" si="780"/>
        <v>0</v>
      </c>
      <c r="DM315" s="695">
        <f t="shared" si="780"/>
        <v>7225.16</v>
      </c>
      <c r="DN315" s="695">
        <f t="shared" si="780"/>
        <v>0</v>
      </c>
      <c r="DO315" s="695">
        <f t="shared" si="780"/>
        <v>55846</v>
      </c>
      <c r="DP315" s="695">
        <f t="shared" si="780"/>
        <v>35985.69</v>
      </c>
      <c r="DQ315" s="695">
        <f t="shared" si="780"/>
        <v>0</v>
      </c>
      <c r="DR315" s="695">
        <f t="shared" si="780"/>
        <v>0</v>
      </c>
      <c r="DS315" s="695">
        <f t="shared" si="780"/>
        <v>10.81</v>
      </c>
      <c r="DT315" s="695">
        <f t="shared" ref="DT315:EI315" si="781">DT112</f>
        <v>324.83</v>
      </c>
      <c r="DU315" s="695">
        <f t="shared" si="781"/>
        <v>0</v>
      </c>
      <c r="DV315" s="695">
        <f t="shared" si="781"/>
        <v>0</v>
      </c>
      <c r="DW315" s="695">
        <f t="shared" si="781"/>
        <v>98770.62</v>
      </c>
      <c r="DX315" s="695">
        <f t="shared" si="781"/>
        <v>904.01</v>
      </c>
      <c r="DY315" s="695">
        <f t="shared" si="781"/>
        <v>0</v>
      </c>
      <c r="DZ315" s="695">
        <f t="shared" si="781"/>
        <v>0</v>
      </c>
      <c r="EA315" s="695">
        <f t="shared" si="781"/>
        <v>0</v>
      </c>
      <c r="EB315" s="695">
        <f t="shared" si="781"/>
        <v>0</v>
      </c>
      <c r="EC315" s="695">
        <f t="shared" si="781"/>
        <v>0</v>
      </c>
      <c r="ED315" s="695">
        <f t="shared" si="781"/>
        <v>0</v>
      </c>
      <c r="EE315" s="695">
        <f t="shared" si="781"/>
        <v>4980.22</v>
      </c>
      <c r="EF315" s="695">
        <f t="shared" si="781"/>
        <v>2249.17</v>
      </c>
      <c r="EG315" s="695">
        <f t="shared" si="781"/>
        <v>3867.1</v>
      </c>
      <c r="EH315" s="695">
        <f t="shared" si="781"/>
        <v>1555.35</v>
      </c>
      <c r="EI315" s="695">
        <f t="shared" si="781"/>
        <v>4521.53</v>
      </c>
      <c r="EJ315" s="695">
        <f t="shared" si="686"/>
        <v>0</v>
      </c>
      <c r="EK315" s="695">
        <f t="shared" si="739"/>
        <v>0</v>
      </c>
      <c r="EL315" s="695">
        <f t="shared" si="739"/>
        <v>8217.93</v>
      </c>
      <c r="EM315" s="695">
        <f t="shared" si="739"/>
        <v>0</v>
      </c>
      <c r="EN315" s="695">
        <f t="shared" ref="EN315" si="782">EN112</f>
        <v>0</v>
      </c>
      <c r="EO315" s="695">
        <f t="shared" si="739"/>
        <v>0</v>
      </c>
      <c r="EP315" s="695">
        <f t="shared" si="739"/>
        <v>425.86</v>
      </c>
      <c r="EQ315" s="695">
        <f t="shared" si="739"/>
        <v>0</v>
      </c>
      <c r="ER315" s="695">
        <f t="shared" ref="ER315:EX315" si="783">ER112</f>
        <v>0</v>
      </c>
      <c r="ES315" s="695">
        <f t="shared" si="783"/>
        <v>0</v>
      </c>
      <c r="ET315" s="695">
        <f t="shared" si="783"/>
        <v>4028.55</v>
      </c>
      <c r="EU315" s="695">
        <f t="shared" si="783"/>
        <v>10979.23</v>
      </c>
      <c r="EV315" s="695">
        <f t="shared" si="783"/>
        <v>6350.84</v>
      </c>
      <c r="EW315" s="695">
        <f t="shared" si="783"/>
        <v>1549.78</v>
      </c>
      <c r="EX315" s="695">
        <f t="shared" si="783"/>
        <v>1486.45</v>
      </c>
      <c r="EY315" s="695">
        <f t="shared" si="705"/>
        <v>0</v>
      </c>
      <c r="EZ315" s="510"/>
    </row>
    <row r="316" spans="1:156" x14ac:dyDescent="0.25">
      <c r="A316">
        <v>109</v>
      </c>
      <c r="B316" s="74" t="str">
        <f t="shared" si="696"/>
        <v>E22</v>
      </c>
      <c r="C316" s="175" t="str">
        <f t="shared" si="697"/>
        <v>OK</v>
      </c>
      <c r="D316" s="695">
        <f t="shared" ref="D316:AI316" si="784">D113</f>
        <v>0</v>
      </c>
      <c r="E316" s="695">
        <f t="shared" si="784"/>
        <v>2788.75</v>
      </c>
      <c r="F316" s="695">
        <f t="shared" si="784"/>
        <v>0</v>
      </c>
      <c r="G316" s="695">
        <f t="shared" si="784"/>
        <v>0</v>
      </c>
      <c r="H316" s="695">
        <f t="shared" si="784"/>
        <v>0</v>
      </c>
      <c r="I316" s="695">
        <f t="shared" si="784"/>
        <v>0</v>
      </c>
      <c r="J316" s="695">
        <f t="shared" si="784"/>
        <v>0</v>
      </c>
      <c r="K316" s="695">
        <f t="shared" si="784"/>
        <v>457.2</v>
      </c>
      <c r="L316" s="695">
        <f t="shared" si="784"/>
        <v>0</v>
      </c>
      <c r="M316" s="695">
        <f t="shared" si="784"/>
        <v>0</v>
      </c>
      <c r="N316" s="695">
        <f t="shared" si="784"/>
        <v>0</v>
      </c>
      <c r="O316" s="695">
        <f t="shared" si="784"/>
        <v>564</v>
      </c>
      <c r="P316" s="695">
        <f t="shared" si="784"/>
        <v>0</v>
      </c>
      <c r="Q316" s="695">
        <f t="shared" si="784"/>
        <v>0</v>
      </c>
      <c r="R316" s="695">
        <f t="shared" si="784"/>
        <v>12449.65</v>
      </c>
      <c r="S316" s="695">
        <f t="shared" si="784"/>
        <v>317.31</v>
      </c>
      <c r="T316" s="695">
        <f t="shared" si="784"/>
        <v>0</v>
      </c>
      <c r="U316" s="695">
        <f t="shared" si="784"/>
        <v>588.38</v>
      </c>
      <c r="V316" s="695">
        <f t="shared" si="784"/>
        <v>31.5</v>
      </c>
      <c r="W316" s="695">
        <f t="shared" si="784"/>
        <v>0</v>
      </c>
      <c r="X316" s="695">
        <f t="shared" si="784"/>
        <v>0</v>
      </c>
      <c r="Y316" s="695">
        <f t="shared" si="784"/>
        <v>0</v>
      </c>
      <c r="Z316" s="695">
        <f t="shared" si="784"/>
        <v>0</v>
      </c>
      <c r="AA316" s="695">
        <f t="shared" si="784"/>
        <v>451.53</v>
      </c>
      <c r="AB316" s="695">
        <f t="shared" si="784"/>
        <v>1465.88</v>
      </c>
      <c r="AC316" s="695">
        <f t="shared" si="784"/>
        <v>489.94</v>
      </c>
      <c r="AD316" s="695">
        <f t="shared" si="784"/>
        <v>8389.9500000000007</v>
      </c>
      <c r="AE316" s="695">
        <f t="shared" si="784"/>
        <v>0</v>
      </c>
      <c r="AF316" s="695">
        <f t="shared" si="784"/>
        <v>170</v>
      </c>
      <c r="AG316" s="695">
        <f t="shared" si="784"/>
        <v>0</v>
      </c>
      <c r="AH316" s="695">
        <f t="shared" si="784"/>
        <v>477.36</v>
      </c>
      <c r="AI316" s="695">
        <f t="shared" si="784"/>
        <v>0</v>
      </c>
      <c r="AJ316" s="695">
        <f t="shared" ref="AJ316:BM316" si="785">AJ113</f>
        <v>0</v>
      </c>
      <c r="AK316" s="695">
        <f t="shared" si="785"/>
        <v>6371.42</v>
      </c>
      <c r="AL316" s="695">
        <f t="shared" si="785"/>
        <v>0</v>
      </c>
      <c r="AM316" s="695">
        <f t="shared" si="785"/>
        <v>3643.42</v>
      </c>
      <c r="AN316" s="695">
        <f t="shared" si="785"/>
        <v>78.97</v>
      </c>
      <c r="AO316" s="695">
        <f t="shared" si="785"/>
        <v>188</v>
      </c>
      <c r="AP316" s="695">
        <f t="shared" si="785"/>
        <v>0</v>
      </c>
      <c r="AQ316" s="695">
        <f t="shared" si="785"/>
        <v>2907.2</v>
      </c>
      <c r="AR316" s="695">
        <f t="shared" si="785"/>
        <v>7783.84</v>
      </c>
      <c r="AS316" s="695">
        <f t="shared" si="785"/>
        <v>88</v>
      </c>
      <c r="AT316" s="695">
        <f t="shared" si="785"/>
        <v>952.51</v>
      </c>
      <c r="AU316" s="695">
        <f t="shared" si="785"/>
        <v>1181.49</v>
      </c>
      <c r="AV316" s="695">
        <f t="shared" si="785"/>
        <v>58.24</v>
      </c>
      <c r="AW316" s="695">
        <f t="shared" si="785"/>
        <v>1961.16</v>
      </c>
      <c r="AX316" s="695">
        <f t="shared" si="785"/>
        <v>-623.04999999999995</v>
      </c>
      <c r="AY316" s="695">
        <f t="shared" si="785"/>
        <v>53.38</v>
      </c>
      <c r="AZ316" s="695">
        <f t="shared" si="785"/>
        <v>112.4</v>
      </c>
      <c r="BA316" s="695">
        <f t="shared" si="785"/>
        <v>302.77999999999997</v>
      </c>
      <c r="BB316" s="695">
        <f t="shared" si="785"/>
        <v>406.43</v>
      </c>
      <c r="BC316" s="695">
        <f t="shared" si="785"/>
        <v>3368.4</v>
      </c>
      <c r="BD316" s="695">
        <f t="shared" si="785"/>
        <v>634.32000000000005</v>
      </c>
      <c r="BE316" s="695">
        <f t="shared" si="785"/>
        <v>0</v>
      </c>
      <c r="BF316" s="695">
        <f t="shared" si="785"/>
        <v>0</v>
      </c>
      <c r="BG316" s="695">
        <f t="shared" si="785"/>
        <v>1136.8599999999999</v>
      </c>
      <c r="BH316" s="695">
        <f t="shared" si="785"/>
        <v>1590</v>
      </c>
      <c r="BI316" s="695">
        <f t="shared" si="785"/>
        <v>2900.44</v>
      </c>
      <c r="BJ316" s="695">
        <f t="shared" si="785"/>
        <v>0</v>
      </c>
      <c r="BK316" s="695">
        <f t="shared" si="785"/>
        <v>934.07</v>
      </c>
      <c r="BL316" s="695">
        <f t="shared" si="785"/>
        <v>0</v>
      </c>
      <c r="BM316" s="695">
        <f t="shared" si="785"/>
        <v>3661.72</v>
      </c>
      <c r="BN316" s="695">
        <f t="shared" ref="BN316:CM316" si="786">BN113</f>
        <v>0</v>
      </c>
      <c r="BO316" s="695">
        <f t="shared" si="786"/>
        <v>9731.5499999999993</v>
      </c>
      <c r="BP316" s="695">
        <f t="shared" si="786"/>
        <v>0</v>
      </c>
      <c r="BQ316" s="695">
        <f t="shared" si="786"/>
        <v>0</v>
      </c>
      <c r="BR316" s="695">
        <f t="shared" si="786"/>
        <v>37.450000000000003</v>
      </c>
      <c r="BS316" s="695">
        <f t="shared" si="786"/>
        <v>2265.5</v>
      </c>
      <c r="BT316" s="695">
        <f t="shared" si="786"/>
        <v>247.6</v>
      </c>
      <c r="BU316" s="695">
        <f t="shared" si="786"/>
        <v>0</v>
      </c>
      <c r="BV316" s="695">
        <f t="shared" si="786"/>
        <v>15893.24</v>
      </c>
      <c r="BW316" s="695">
        <f t="shared" si="786"/>
        <v>270.45</v>
      </c>
      <c r="BX316" s="695">
        <f t="shared" si="786"/>
        <v>5432.91</v>
      </c>
      <c r="BY316" s="695">
        <f t="shared" si="786"/>
        <v>774.85</v>
      </c>
      <c r="BZ316" s="695">
        <f t="shared" si="786"/>
        <v>1024.1099999999999</v>
      </c>
      <c r="CA316" s="695">
        <f t="shared" si="786"/>
        <v>5049.12</v>
      </c>
      <c r="CB316" s="695">
        <f t="shared" si="786"/>
        <v>0</v>
      </c>
      <c r="CC316" s="695">
        <f t="shared" si="786"/>
        <v>918.6</v>
      </c>
      <c r="CD316" s="695">
        <f t="shared" si="786"/>
        <v>818.5</v>
      </c>
      <c r="CE316" s="695">
        <f t="shared" si="786"/>
        <v>5479.56</v>
      </c>
      <c r="CF316" s="695">
        <f t="shared" si="786"/>
        <v>0</v>
      </c>
      <c r="CG316" s="695">
        <f t="shared" si="786"/>
        <v>865.88</v>
      </c>
      <c r="CH316" s="695">
        <f t="shared" si="786"/>
        <v>3719.75</v>
      </c>
      <c r="CI316" s="695">
        <f t="shared" si="786"/>
        <v>2652.09</v>
      </c>
      <c r="CJ316" s="695">
        <f t="shared" si="786"/>
        <v>0</v>
      </c>
      <c r="CK316" s="695">
        <f t="shared" si="786"/>
        <v>5706.56</v>
      </c>
      <c r="CL316" s="695">
        <f t="shared" si="786"/>
        <v>2710.71</v>
      </c>
      <c r="CM316" s="695">
        <f t="shared" si="786"/>
        <v>0</v>
      </c>
      <c r="CN316" s="695">
        <f t="shared" ref="CN316:DS316" si="787">CN113</f>
        <v>319.14999999999998</v>
      </c>
      <c r="CO316" s="695">
        <f t="shared" si="787"/>
        <v>439.17</v>
      </c>
      <c r="CP316" s="695">
        <f t="shared" si="787"/>
        <v>991.91</v>
      </c>
      <c r="CQ316" s="695">
        <f t="shared" si="787"/>
        <v>0</v>
      </c>
      <c r="CR316" s="695">
        <f t="shared" si="787"/>
        <v>0</v>
      </c>
      <c r="CS316" s="695">
        <f t="shared" si="787"/>
        <v>4509.0200000000004</v>
      </c>
      <c r="CT316" s="695">
        <f t="shared" si="787"/>
        <v>0</v>
      </c>
      <c r="CU316" s="695">
        <f t="shared" si="787"/>
        <v>542.79</v>
      </c>
      <c r="CV316" s="695">
        <f t="shared" si="787"/>
        <v>713.15</v>
      </c>
      <c r="CW316" s="695">
        <f t="shared" si="787"/>
        <v>0</v>
      </c>
      <c r="CX316" s="695">
        <f t="shared" si="787"/>
        <v>79.95</v>
      </c>
      <c r="CY316" s="695">
        <f t="shared" si="787"/>
        <v>0</v>
      </c>
      <c r="CZ316" s="695">
        <f t="shared" si="787"/>
        <v>0</v>
      </c>
      <c r="DA316" s="695">
        <f t="shared" si="787"/>
        <v>1526.24</v>
      </c>
      <c r="DB316" s="695">
        <f t="shared" si="787"/>
        <v>80.23</v>
      </c>
      <c r="DC316" s="695">
        <f t="shared" si="787"/>
        <v>188</v>
      </c>
      <c r="DD316" s="695">
        <f t="shared" si="787"/>
        <v>0</v>
      </c>
      <c r="DE316" s="695">
        <f t="shared" si="787"/>
        <v>0</v>
      </c>
      <c r="DF316" s="695">
        <f t="shared" si="787"/>
        <v>681.4</v>
      </c>
      <c r="DG316" s="695">
        <f t="shared" si="787"/>
        <v>0</v>
      </c>
      <c r="DH316" s="695">
        <f t="shared" si="787"/>
        <v>0</v>
      </c>
      <c r="DI316" s="695">
        <f t="shared" si="787"/>
        <v>0</v>
      </c>
      <c r="DJ316" s="695">
        <f t="shared" si="787"/>
        <v>0</v>
      </c>
      <c r="DK316" s="695">
        <f t="shared" si="787"/>
        <v>5400.23</v>
      </c>
      <c r="DL316" s="695">
        <f t="shared" si="787"/>
        <v>17730.79</v>
      </c>
      <c r="DM316" s="695">
        <f t="shared" si="787"/>
        <v>694.45</v>
      </c>
      <c r="DN316" s="695">
        <f t="shared" si="787"/>
        <v>0</v>
      </c>
      <c r="DO316" s="695">
        <f t="shared" si="787"/>
        <v>7509.23</v>
      </c>
      <c r="DP316" s="695">
        <f t="shared" si="787"/>
        <v>-651.64</v>
      </c>
      <c r="DQ316" s="695">
        <f t="shared" si="787"/>
        <v>70.37</v>
      </c>
      <c r="DR316" s="695">
        <f t="shared" si="787"/>
        <v>0</v>
      </c>
      <c r="DS316" s="695">
        <f t="shared" si="787"/>
        <v>240</v>
      </c>
      <c r="DT316" s="695">
        <f t="shared" ref="DT316:EI316" si="788">DT113</f>
        <v>0</v>
      </c>
      <c r="DU316" s="695">
        <f t="shared" si="788"/>
        <v>0</v>
      </c>
      <c r="DV316" s="695">
        <f t="shared" si="788"/>
        <v>0</v>
      </c>
      <c r="DW316" s="695">
        <f t="shared" si="788"/>
        <v>44881.35</v>
      </c>
      <c r="DX316" s="695">
        <f t="shared" si="788"/>
        <v>0</v>
      </c>
      <c r="DY316" s="695">
        <f t="shared" si="788"/>
        <v>0</v>
      </c>
      <c r="DZ316" s="695">
        <f t="shared" si="788"/>
        <v>0</v>
      </c>
      <c r="EA316" s="695">
        <f t="shared" si="788"/>
        <v>7047.1</v>
      </c>
      <c r="EB316" s="695">
        <f t="shared" si="788"/>
        <v>0</v>
      </c>
      <c r="EC316" s="695">
        <f t="shared" si="788"/>
        <v>0</v>
      </c>
      <c r="ED316" s="695">
        <f t="shared" si="788"/>
        <v>4025</v>
      </c>
      <c r="EE316" s="695">
        <f t="shared" si="788"/>
        <v>2983.84</v>
      </c>
      <c r="EF316" s="695">
        <f t="shared" si="788"/>
        <v>0</v>
      </c>
      <c r="EG316" s="695">
        <f t="shared" si="788"/>
        <v>245.29</v>
      </c>
      <c r="EH316" s="695">
        <f t="shared" si="788"/>
        <v>1719.2</v>
      </c>
      <c r="EI316" s="695">
        <f t="shared" si="788"/>
        <v>1878.5</v>
      </c>
      <c r="EJ316" s="695">
        <f t="shared" si="686"/>
        <v>0</v>
      </c>
      <c r="EK316" s="695">
        <f t="shared" si="739"/>
        <v>0</v>
      </c>
      <c r="EL316" s="695">
        <f t="shared" si="739"/>
        <v>4092.12</v>
      </c>
      <c r="EM316" s="695">
        <f t="shared" si="739"/>
        <v>65.3</v>
      </c>
      <c r="EN316" s="695">
        <f t="shared" ref="EN316" si="789">EN113</f>
        <v>0</v>
      </c>
      <c r="EO316" s="695">
        <f t="shared" si="739"/>
        <v>0</v>
      </c>
      <c r="EP316" s="695">
        <f t="shared" si="739"/>
        <v>615.79</v>
      </c>
      <c r="EQ316" s="695">
        <f t="shared" si="739"/>
        <v>0</v>
      </c>
      <c r="ER316" s="695">
        <f t="shared" ref="ER316:EX316" si="790">ER113</f>
        <v>0</v>
      </c>
      <c r="ES316" s="695">
        <f t="shared" si="790"/>
        <v>0</v>
      </c>
      <c r="ET316" s="695">
        <f t="shared" si="790"/>
        <v>1220.6099999999999</v>
      </c>
      <c r="EU316" s="695">
        <f t="shared" si="790"/>
        <v>764.73</v>
      </c>
      <c r="EV316" s="695">
        <f t="shared" si="790"/>
        <v>0</v>
      </c>
      <c r="EW316" s="695">
        <f t="shared" si="790"/>
        <v>1425.79</v>
      </c>
      <c r="EX316" s="695">
        <f t="shared" si="790"/>
        <v>2994.4</v>
      </c>
      <c r="EY316" s="695">
        <f t="shared" si="705"/>
        <v>0</v>
      </c>
      <c r="EZ316" s="510"/>
    </row>
    <row r="317" spans="1:156" x14ac:dyDescent="0.25">
      <c r="A317">
        <v>110</v>
      </c>
      <c r="B317" s="74" t="str">
        <f t="shared" si="696"/>
        <v>E22</v>
      </c>
      <c r="C317" s="175" t="str">
        <f t="shared" si="697"/>
        <v>OK</v>
      </c>
      <c r="D317" s="695">
        <f t="shared" ref="D317:AI317" si="791">D114</f>
        <v>1804.67</v>
      </c>
      <c r="E317" s="695">
        <f t="shared" si="791"/>
        <v>527.63</v>
      </c>
      <c r="F317" s="695">
        <f t="shared" si="791"/>
        <v>291.87</v>
      </c>
      <c r="G317" s="695">
        <f t="shared" si="791"/>
        <v>1360.22</v>
      </c>
      <c r="H317" s="695">
        <f t="shared" si="791"/>
        <v>1529.55</v>
      </c>
      <c r="I317" s="695">
        <f t="shared" si="791"/>
        <v>353.76</v>
      </c>
      <c r="J317" s="695">
        <f t="shared" si="791"/>
        <v>1606.73</v>
      </c>
      <c r="K317" s="695">
        <f t="shared" si="791"/>
        <v>3946.14</v>
      </c>
      <c r="L317" s="695">
        <f t="shared" si="791"/>
        <v>0</v>
      </c>
      <c r="M317" s="695">
        <f t="shared" si="791"/>
        <v>2220.14</v>
      </c>
      <c r="N317" s="695">
        <f t="shared" si="791"/>
        <v>751.75</v>
      </c>
      <c r="O317" s="695">
        <f t="shared" si="791"/>
        <v>3654.54</v>
      </c>
      <c r="P317" s="695">
        <f t="shared" si="791"/>
        <v>386.02</v>
      </c>
      <c r="Q317" s="695">
        <f t="shared" si="791"/>
        <v>230.73</v>
      </c>
      <c r="R317" s="695">
        <f t="shared" si="791"/>
        <v>0</v>
      </c>
      <c r="S317" s="695">
        <f t="shared" si="791"/>
        <v>1848.43</v>
      </c>
      <c r="T317" s="695">
        <f t="shared" si="791"/>
        <v>0</v>
      </c>
      <c r="U317" s="695">
        <f t="shared" si="791"/>
        <v>645.33000000000004</v>
      </c>
      <c r="V317" s="695">
        <f t="shared" si="791"/>
        <v>2127.65</v>
      </c>
      <c r="W317" s="695">
        <f t="shared" si="791"/>
        <v>1408.25</v>
      </c>
      <c r="X317" s="695">
        <f t="shared" si="791"/>
        <v>647.35</v>
      </c>
      <c r="Y317" s="695">
        <f t="shared" si="791"/>
        <v>663.03</v>
      </c>
      <c r="Z317" s="695">
        <f t="shared" si="791"/>
        <v>0</v>
      </c>
      <c r="AA317" s="695">
        <f t="shared" si="791"/>
        <v>1002.99</v>
      </c>
      <c r="AB317" s="695">
        <f t="shared" si="791"/>
        <v>518.47</v>
      </c>
      <c r="AC317" s="695">
        <f t="shared" si="791"/>
        <v>4447.79</v>
      </c>
      <c r="AD317" s="695">
        <f t="shared" si="791"/>
        <v>3688.82</v>
      </c>
      <c r="AE317" s="695">
        <f t="shared" si="791"/>
        <v>1534.35</v>
      </c>
      <c r="AF317" s="695">
        <f t="shared" si="791"/>
        <v>1008.21</v>
      </c>
      <c r="AG317" s="695">
        <f t="shared" si="791"/>
        <v>957.62</v>
      </c>
      <c r="AH317" s="695">
        <f t="shared" si="791"/>
        <v>1895.43</v>
      </c>
      <c r="AI317" s="695">
        <f t="shared" si="791"/>
        <v>25.99</v>
      </c>
      <c r="AJ317" s="695">
        <f t="shared" ref="AJ317:BM317" si="792">AJ114</f>
        <v>5076.22</v>
      </c>
      <c r="AK317" s="695">
        <f t="shared" si="792"/>
        <v>746.55</v>
      </c>
      <c r="AL317" s="695">
        <f t="shared" si="792"/>
        <v>29.55</v>
      </c>
      <c r="AM317" s="695">
        <f t="shared" si="792"/>
        <v>181.05</v>
      </c>
      <c r="AN317" s="695">
        <f t="shared" si="792"/>
        <v>176.59</v>
      </c>
      <c r="AO317" s="695">
        <f t="shared" si="792"/>
        <v>88.2</v>
      </c>
      <c r="AP317" s="695">
        <f t="shared" si="792"/>
        <v>152.16999999999999</v>
      </c>
      <c r="AQ317" s="695">
        <f t="shared" si="792"/>
        <v>1014.48</v>
      </c>
      <c r="AR317" s="695">
        <f t="shared" si="792"/>
        <v>2658.29</v>
      </c>
      <c r="AS317" s="695">
        <f t="shared" si="792"/>
        <v>198.99</v>
      </c>
      <c r="AT317" s="695">
        <f t="shared" si="792"/>
        <v>2369.7199999999998</v>
      </c>
      <c r="AU317" s="695">
        <f t="shared" si="792"/>
        <v>1120.75</v>
      </c>
      <c r="AV317" s="695">
        <f t="shared" si="792"/>
        <v>906.39</v>
      </c>
      <c r="AW317" s="695">
        <f t="shared" si="792"/>
        <v>497.56</v>
      </c>
      <c r="AX317" s="695">
        <f t="shared" si="792"/>
        <v>20869.009999999998</v>
      </c>
      <c r="AY317" s="695">
        <f t="shared" si="792"/>
        <v>98.52</v>
      </c>
      <c r="AZ317" s="695">
        <f t="shared" si="792"/>
        <v>5707.23</v>
      </c>
      <c r="BA317" s="695">
        <f t="shared" si="792"/>
        <v>171.7</v>
      </c>
      <c r="BB317" s="695">
        <f t="shared" si="792"/>
        <v>1171.28</v>
      </c>
      <c r="BC317" s="695">
        <f t="shared" si="792"/>
        <v>0</v>
      </c>
      <c r="BD317" s="695">
        <f t="shared" si="792"/>
        <v>251.46</v>
      </c>
      <c r="BE317" s="695">
        <f t="shared" si="792"/>
        <v>439.88</v>
      </c>
      <c r="BF317" s="695">
        <f t="shared" si="792"/>
        <v>0</v>
      </c>
      <c r="BG317" s="695">
        <f t="shared" si="792"/>
        <v>646.78</v>
      </c>
      <c r="BH317" s="695">
        <f t="shared" si="792"/>
        <v>2205.73</v>
      </c>
      <c r="BI317" s="695">
        <f t="shared" si="792"/>
        <v>413.09</v>
      </c>
      <c r="BJ317" s="695">
        <f t="shared" si="792"/>
        <v>4864.07</v>
      </c>
      <c r="BK317" s="695">
        <f t="shared" si="792"/>
        <v>1719.26</v>
      </c>
      <c r="BL317" s="695">
        <f t="shared" si="792"/>
        <v>10177.19</v>
      </c>
      <c r="BM317" s="695">
        <f t="shared" si="792"/>
        <v>2156.0100000000002</v>
      </c>
      <c r="BN317" s="695">
        <f t="shared" ref="BN317:CM317" si="793">BN114</f>
        <v>924.16</v>
      </c>
      <c r="BO317" s="695">
        <f t="shared" si="793"/>
        <v>4678.67</v>
      </c>
      <c r="BP317" s="695">
        <f t="shared" si="793"/>
        <v>1096.32</v>
      </c>
      <c r="BQ317" s="695">
        <f t="shared" si="793"/>
        <v>701.36</v>
      </c>
      <c r="BR317" s="695">
        <f t="shared" si="793"/>
        <v>3508.87</v>
      </c>
      <c r="BS317" s="695">
        <f t="shared" si="793"/>
        <v>2053.16</v>
      </c>
      <c r="BT317" s="695">
        <f t="shared" si="793"/>
        <v>18112.080000000002</v>
      </c>
      <c r="BU317" s="695">
        <f t="shared" si="793"/>
        <v>363.16</v>
      </c>
      <c r="BV317" s="695">
        <f t="shared" si="793"/>
        <v>4960.99</v>
      </c>
      <c r="BW317" s="695">
        <f t="shared" si="793"/>
        <v>692.76</v>
      </c>
      <c r="BX317" s="695">
        <f t="shared" si="793"/>
        <v>2547.84</v>
      </c>
      <c r="BY317" s="695">
        <f t="shared" si="793"/>
        <v>4702.17</v>
      </c>
      <c r="BZ317" s="695">
        <f t="shared" si="793"/>
        <v>-134.22999999999999</v>
      </c>
      <c r="CA317" s="695">
        <f t="shared" si="793"/>
        <v>6694.29</v>
      </c>
      <c r="CB317" s="695">
        <f t="shared" si="793"/>
        <v>9556.9</v>
      </c>
      <c r="CC317" s="695">
        <f t="shared" si="793"/>
        <v>136.08000000000001</v>
      </c>
      <c r="CD317" s="695">
        <f t="shared" si="793"/>
        <v>2999.67</v>
      </c>
      <c r="CE317" s="695">
        <f t="shared" si="793"/>
        <v>624.63</v>
      </c>
      <c r="CF317" s="695">
        <f t="shared" si="793"/>
        <v>697.34</v>
      </c>
      <c r="CG317" s="695">
        <f t="shared" si="793"/>
        <v>104.15</v>
      </c>
      <c r="CH317" s="695">
        <f t="shared" si="793"/>
        <v>4089.34</v>
      </c>
      <c r="CI317" s="695">
        <f t="shared" si="793"/>
        <v>3986.65</v>
      </c>
      <c r="CJ317" s="695">
        <f t="shared" si="793"/>
        <v>3362.83</v>
      </c>
      <c r="CK317" s="695">
        <f t="shared" si="793"/>
        <v>617.09</v>
      </c>
      <c r="CL317" s="695">
        <f t="shared" si="793"/>
        <v>3786.73</v>
      </c>
      <c r="CM317" s="695">
        <f t="shared" si="793"/>
        <v>1908.77</v>
      </c>
      <c r="CN317" s="695">
        <f t="shared" ref="CN317:DS317" si="794">CN114</f>
        <v>6666.84</v>
      </c>
      <c r="CO317" s="695">
        <f t="shared" si="794"/>
        <v>4597</v>
      </c>
      <c r="CP317" s="695">
        <f t="shared" si="794"/>
        <v>3621.24</v>
      </c>
      <c r="CQ317" s="695">
        <f t="shared" si="794"/>
        <v>119.85</v>
      </c>
      <c r="CR317" s="695">
        <f t="shared" si="794"/>
        <v>1629.47</v>
      </c>
      <c r="CS317" s="695">
        <f t="shared" si="794"/>
        <v>1489.53</v>
      </c>
      <c r="CT317" s="695">
        <f t="shared" si="794"/>
        <v>87.62</v>
      </c>
      <c r="CU317" s="695">
        <f t="shared" si="794"/>
        <v>1045.04</v>
      </c>
      <c r="CV317" s="695">
        <f t="shared" si="794"/>
        <v>1568.86</v>
      </c>
      <c r="CW317" s="695">
        <f t="shared" si="794"/>
        <v>453.19</v>
      </c>
      <c r="CX317" s="695">
        <f t="shared" si="794"/>
        <v>5686.31</v>
      </c>
      <c r="CY317" s="695">
        <f t="shared" si="794"/>
        <v>0</v>
      </c>
      <c r="CZ317" s="695">
        <f t="shared" si="794"/>
        <v>0</v>
      </c>
      <c r="DA317" s="695">
        <f t="shared" si="794"/>
        <v>9720.5300000000007</v>
      </c>
      <c r="DB317" s="695">
        <f t="shared" si="794"/>
        <v>374.85</v>
      </c>
      <c r="DC317" s="695">
        <f t="shared" si="794"/>
        <v>314.58</v>
      </c>
      <c r="DD317" s="695">
        <f t="shared" si="794"/>
        <v>2641.55</v>
      </c>
      <c r="DE317" s="695">
        <f t="shared" si="794"/>
        <v>25.18</v>
      </c>
      <c r="DF317" s="695">
        <f t="shared" si="794"/>
        <v>145.66</v>
      </c>
      <c r="DG317" s="695">
        <f t="shared" si="794"/>
        <v>4214.34</v>
      </c>
      <c r="DH317" s="695">
        <f t="shared" si="794"/>
        <v>0</v>
      </c>
      <c r="DI317" s="695">
        <f t="shared" si="794"/>
        <v>1197.51</v>
      </c>
      <c r="DJ317" s="695">
        <f t="shared" si="794"/>
        <v>1106.97</v>
      </c>
      <c r="DK317" s="695">
        <f t="shared" si="794"/>
        <v>5051.46</v>
      </c>
      <c r="DL317" s="695">
        <f t="shared" si="794"/>
        <v>0</v>
      </c>
      <c r="DM317" s="695">
        <f t="shared" si="794"/>
        <v>24</v>
      </c>
      <c r="DN317" s="695">
        <f t="shared" si="794"/>
        <v>0</v>
      </c>
      <c r="DO317" s="695">
        <f t="shared" si="794"/>
        <v>39583.919999999998</v>
      </c>
      <c r="DP317" s="695">
        <f t="shared" si="794"/>
        <v>2126.7800000000002</v>
      </c>
      <c r="DQ317" s="695">
        <f t="shared" si="794"/>
        <v>1943.65</v>
      </c>
      <c r="DR317" s="695">
        <f t="shared" si="794"/>
        <v>0</v>
      </c>
      <c r="DS317" s="695">
        <f t="shared" si="794"/>
        <v>3190.44</v>
      </c>
      <c r="DT317" s="695">
        <f t="shared" ref="DT317:EI317" si="795">DT114</f>
        <v>0</v>
      </c>
      <c r="DU317" s="695">
        <f t="shared" si="795"/>
        <v>0</v>
      </c>
      <c r="DV317" s="695">
        <f t="shared" si="795"/>
        <v>422.33</v>
      </c>
      <c r="DW317" s="695">
        <f t="shared" si="795"/>
        <v>2971.38</v>
      </c>
      <c r="DX317" s="695">
        <f t="shared" si="795"/>
        <v>18821.740000000002</v>
      </c>
      <c r="DY317" s="695">
        <f t="shared" si="795"/>
        <v>24328.02</v>
      </c>
      <c r="DZ317" s="695">
        <f t="shared" si="795"/>
        <v>88.3</v>
      </c>
      <c r="EA317" s="695">
        <f t="shared" si="795"/>
        <v>9781.3700000000008</v>
      </c>
      <c r="EB317" s="695">
        <f t="shared" si="795"/>
        <v>0</v>
      </c>
      <c r="EC317" s="695">
        <f t="shared" si="795"/>
        <v>0</v>
      </c>
      <c r="ED317" s="695">
        <f t="shared" si="795"/>
        <v>1729.58</v>
      </c>
      <c r="EE317" s="695">
        <f t="shared" si="795"/>
        <v>698</v>
      </c>
      <c r="EF317" s="695">
        <f t="shared" si="795"/>
        <v>1611.04</v>
      </c>
      <c r="EG317" s="695">
        <f t="shared" si="795"/>
        <v>801.2</v>
      </c>
      <c r="EH317" s="695">
        <f t="shared" si="795"/>
        <v>423</v>
      </c>
      <c r="EI317" s="695">
        <f t="shared" si="795"/>
        <v>588.54999999999995</v>
      </c>
      <c r="EJ317" s="695">
        <f t="shared" si="686"/>
        <v>0</v>
      </c>
      <c r="EK317" s="695">
        <f t="shared" si="739"/>
        <v>45.84</v>
      </c>
      <c r="EL317" s="695">
        <f t="shared" si="739"/>
        <v>4919.1099999999997</v>
      </c>
      <c r="EM317" s="695">
        <f t="shared" si="739"/>
        <v>4921.72</v>
      </c>
      <c r="EN317" s="695">
        <f t="shared" ref="EN317" si="796">EN114</f>
        <v>0</v>
      </c>
      <c r="EO317" s="695">
        <f t="shared" si="739"/>
        <v>0</v>
      </c>
      <c r="EP317" s="695">
        <f t="shared" si="739"/>
        <v>1471.06</v>
      </c>
      <c r="EQ317" s="695">
        <f t="shared" si="739"/>
        <v>0</v>
      </c>
      <c r="ER317" s="695">
        <f t="shared" ref="ER317:EX317" si="797">ER114</f>
        <v>0</v>
      </c>
      <c r="ES317" s="695">
        <f t="shared" si="797"/>
        <v>0</v>
      </c>
      <c r="ET317" s="695">
        <f t="shared" si="797"/>
        <v>2677.15</v>
      </c>
      <c r="EU317" s="695">
        <f t="shared" si="797"/>
        <v>4873.68</v>
      </c>
      <c r="EV317" s="695">
        <f t="shared" si="797"/>
        <v>3153.18</v>
      </c>
      <c r="EW317" s="695">
        <f t="shared" si="797"/>
        <v>1198.53</v>
      </c>
      <c r="EX317" s="695">
        <f t="shared" si="797"/>
        <v>7234.24</v>
      </c>
      <c r="EY317" s="695">
        <f t="shared" si="705"/>
        <v>0</v>
      </c>
      <c r="EZ317" s="510"/>
    </row>
    <row r="318" spans="1:156" x14ac:dyDescent="0.25">
      <c r="A318">
        <v>111</v>
      </c>
      <c r="B318" s="74" t="str">
        <f t="shared" si="696"/>
        <v>E22</v>
      </c>
      <c r="C318" s="175" t="str">
        <f t="shared" si="697"/>
        <v>OK</v>
      </c>
      <c r="D318" s="695">
        <f t="shared" ref="D318:AI318" si="798">D115</f>
        <v>0</v>
      </c>
      <c r="E318" s="695">
        <f t="shared" si="798"/>
        <v>1733.6</v>
      </c>
      <c r="F318" s="695">
        <f t="shared" si="798"/>
        <v>0</v>
      </c>
      <c r="G318" s="695">
        <f t="shared" si="798"/>
        <v>0</v>
      </c>
      <c r="H318" s="695">
        <f t="shared" si="798"/>
        <v>32.29</v>
      </c>
      <c r="I318" s="695">
        <f t="shared" si="798"/>
        <v>0</v>
      </c>
      <c r="J318" s="695">
        <f t="shared" si="798"/>
        <v>0</v>
      </c>
      <c r="K318" s="695">
        <f t="shared" si="798"/>
        <v>0</v>
      </c>
      <c r="L318" s="695">
        <f t="shared" si="798"/>
        <v>0</v>
      </c>
      <c r="M318" s="695">
        <f t="shared" si="798"/>
        <v>1010.29</v>
      </c>
      <c r="N318" s="695">
        <f t="shared" si="798"/>
        <v>0</v>
      </c>
      <c r="O318" s="695">
        <f t="shared" si="798"/>
        <v>0</v>
      </c>
      <c r="P318" s="695">
        <f t="shared" si="798"/>
        <v>0</v>
      </c>
      <c r="Q318" s="695">
        <f t="shared" si="798"/>
        <v>0</v>
      </c>
      <c r="R318" s="695">
        <f t="shared" si="798"/>
        <v>0</v>
      </c>
      <c r="S318" s="695">
        <f t="shared" si="798"/>
        <v>0</v>
      </c>
      <c r="T318" s="695">
        <f t="shared" si="798"/>
        <v>0</v>
      </c>
      <c r="U318" s="695">
        <f t="shared" si="798"/>
        <v>0</v>
      </c>
      <c r="V318" s="695">
        <f t="shared" si="798"/>
        <v>119.9</v>
      </c>
      <c r="W318" s="695">
        <f t="shared" si="798"/>
        <v>0</v>
      </c>
      <c r="X318" s="695">
        <f t="shared" si="798"/>
        <v>0</v>
      </c>
      <c r="Y318" s="695">
        <f t="shared" si="798"/>
        <v>1005.15</v>
      </c>
      <c r="Z318" s="695">
        <f t="shared" si="798"/>
        <v>0</v>
      </c>
      <c r="AA318" s="695">
        <f t="shared" si="798"/>
        <v>0</v>
      </c>
      <c r="AB318" s="695">
        <f t="shared" si="798"/>
        <v>0</v>
      </c>
      <c r="AC318" s="695">
        <f t="shared" si="798"/>
        <v>0</v>
      </c>
      <c r="AD318" s="695">
        <f t="shared" si="798"/>
        <v>214.58</v>
      </c>
      <c r="AE318" s="695">
        <f t="shared" si="798"/>
        <v>0</v>
      </c>
      <c r="AF318" s="695">
        <f t="shared" si="798"/>
        <v>0</v>
      </c>
      <c r="AG318" s="695">
        <f t="shared" si="798"/>
        <v>0</v>
      </c>
      <c r="AH318" s="695">
        <f t="shared" si="798"/>
        <v>0</v>
      </c>
      <c r="AI318" s="695">
        <f t="shared" si="798"/>
        <v>0</v>
      </c>
      <c r="AJ318" s="695">
        <f t="shared" ref="AJ318:BM318" si="799">AJ115</f>
        <v>0</v>
      </c>
      <c r="AK318" s="695">
        <f t="shared" si="799"/>
        <v>0</v>
      </c>
      <c r="AL318" s="695">
        <f t="shared" si="799"/>
        <v>0</v>
      </c>
      <c r="AM318" s="695">
        <f t="shared" si="799"/>
        <v>319.2</v>
      </c>
      <c r="AN318" s="695">
        <f t="shared" si="799"/>
        <v>30</v>
      </c>
      <c r="AO318" s="695">
        <f t="shared" si="799"/>
        <v>2337.09</v>
      </c>
      <c r="AP318" s="695">
        <f t="shared" si="799"/>
        <v>13</v>
      </c>
      <c r="AQ318" s="695">
        <f t="shared" si="799"/>
        <v>0</v>
      </c>
      <c r="AR318" s="695">
        <f t="shared" si="799"/>
        <v>0</v>
      </c>
      <c r="AS318" s="695">
        <f t="shared" si="799"/>
        <v>166</v>
      </c>
      <c r="AT318" s="695">
        <f t="shared" si="799"/>
        <v>0</v>
      </c>
      <c r="AU318" s="695">
        <f t="shared" si="799"/>
        <v>0</v>
      </c>
      <c r="AV318" s="695">
        <f t="shared" si="799"/>
        <v>0</v>
      </c>
      <c r="AW318" s="695">
        <f t="shared" si="799"/>
        <v>0</v>
      </c>
      <c r="AX318" s="695">
        <f t="shared" si="799"/>
        <v>841.25</v>
      </c>
      <c r="AY318" s="695">
        <f t="shared" si="799"/>
        <v>0</v>
      </c>
      <c r="AZ318" s="695">
        <f t="shared" si="799"/>
        <v>0</v>
      </c>
      <c r="BA318" s="695">
        <f t="shared" si="799"/>
        <v>0</v>
      </c>
      <c r="BB318" s="695">
        <f t="shared" si="799"/>
        <v>0</v>
      </c>
      <c r="BC318" s="695">
        <f t="shared" si="799"/>
        <v>0</v>
      </c>
      <c r="BD318" s="695">
        <f t="shared" si="799"/>
        <v>0</v>
      </c>
      <c r="BE318" s="695">
        <f t="shared" si="799"/>
        <v>157.97999999999999</v>
      </c>
      <c r="BF318" s="695">
        <f t="shared" si="799"/>
        <v>0</v>
      </c>
      <c r="BG318" s="695">
        <f t="shared" si="799"/>
        <v>0</v>
      </c>
      <c r="BH318" s="695">
        <f t="shared" si="799"/>
        <v>2760.92</v>
      </c>
      <c r="BI318" s="695">
        <f t="shared" si="799"/>
        <v>0</v>
      </c>
      <c r="BJ318" s="695">
        <f t="shared" si="799"/>
        <v>0</v>
      </c>
      <c r="BK318" s="695">
        <f t="shared" si="799"/>
        <v>0</v>
      </c>
      <c r="BL318" s="695">
        <f t="shared" si="799"/>
        <v>0</v>
      </c>
      <c r="BM318" s="695">
        <f t="shared" si="799"/>
        <v>54</v>
      </c>
      <c r="BN318" s="695">
        <f t="shared" ref="BN318:CM318" si="800">BN115</f>
        <v>0</v>
      </c>
      <c r="BO318" s="695">
        <f t="shared" si="800"/>
        <v>2127.65</v>
      </c>
      <c r="BP318" s="695">
        <f t="shared" si="800"/>
        <v>0</v>
      </c>
      <c r="BQ318" s="695">
        <f t="shared" si="800"/>
        <v>40</v>
      </c>
      <c r="BR318" s="695">
        <f t="shared" si="800"/>
        <v>0</v>
      </c>
      <c r="BS318" s="695">
        <f t="shared" si="800"/>
        <v>0</v>
      </c>
      <c r="BT318" s="695">
        <f t="shared" si="800"/>
        <v>0</v>
      </c>
      <c r="BU318" s="695">
        <f t="shared" si="800"/>
        <v>0</v>
      </c>
      <c r="BV318" s="695">
        <f t="shared" si="800"/>
        <v>0</v>
      </c>
      <c r="BW318" s="695">
        <f t="shared" si="800"/>
        <v>0</v>
      </c>
      <c r="BX318" s="695">
        <f t="shared" si="800"/>
        <v>0</v>
      </c>
      <c r="BY318" s="695">
        <f t="shared" si="800"/>
        <v>2546.5700000000002</v>
      </c>
      <c r="BZ318" s="695">
        <f t="shared" si="800"/>
        <v>0</v>
      </c>
      <c r="CA318" s="695">
        <f t="shared" si="800"/>
        <v>192</v>
      </c>
      <c r="CB318" s="695">
        <f t="shared" si="800"/>
        <v>0</v>
      </c>
      <c r="CC318" s="695">
        <f t="shared" si="800"/>
        <v>0</v>
      </c>
      <c r="CD318" s="695">
        <f t="shared" si="800"/>
        <v>0</v>
      </c>
      <c r="CE318" s="695">
        <f t="shared" si="800"/>
        <v>187.98</v>
      </c>
      <c r="CF318" s="695">
        <f t="shared" si="800"/>
        <v>1519</v>
      </c>
      <c r="CG318" s="695">
        <f t="shared" si="800"/>
        <v>0</v>
      </c>
      <c r="CH318" s="695">
        <f t="shared" si="800"/>
        <v>0</v>
      </c>
      <c r="CI318" s="695">
        <f t="shared" si="800"/>
        <v>342.17</v>
      </c>
      <c r="CJ318" s="695">
        <f t="shared" si="800"/>
        <v>0</v>
      </c>
      <c r="CK318" s="695">
        <f t="shared" si="800"/>
        <v>0</v>
      </c>
      <c r="CL318" s="695">
        <f t="shared" si="800"/>
        <v>0</v>
      </c>
      <c r="CM318" s="695">
        <f t="shared" si="800"/>
        <v>0</v>
      </c>
      <c r="CN318" s="695">
        <f t="shared" ref="CN318:DS318" si="801">CN115</f>
        <v>0</v>
      </c>
      <c r="CO318" s="695">
        <f t="shared" si="801"/>
        <v>0</v>
      </c>
      <c r="CP318" s="695">
        <f t="shared" si="801"/>
        <v>5.94</v>
      </c>
      <c r="CQ318" s="695">
        <f t="shared" si="801"/>
        <v>0</v>
      </c>
      <c r="CR318" s="695">
        <f t="shared" si="801"/>
        <v>0</v>
      </c>
      <c r="CS318" s="695">
        <f t="shared" si="801"/>
        <v>0</v>
      </c>
      <c r="CT318" s="695">
        <f t="shared" si="801"/>
        <v>0</v>
      </c>
      <c r="CU318" s="695">
        <f t="shared" si="801"/>
        <v>0</v>
      </c>
      <c r="CV318" s="695">
        <f t="shared" si="801"/>
        <v>0</v>
      </c>
      <c r="CW318" s="695">
        <f t="shared" si="801"/>
        <v>0</v>
      </c>
      <c r="CX318" s="695">
        <f t="shared" si="801"/>
        <v>2139</v>
      </c>
      <c r="CY318" s="695">
        <f t="shared" si="801"/>
        <v>0</v>
      </c>
      <c r="CZ318" s="695">
        <f t="shared" si="801"/>
        <v>0</v>
      </c>
      <c r="DA318" s="695">
        <f t="shared" si="801"/>
        <v>0</v>
      </c>
      <c r="DB318" s="695">
        <f t="shared" si="801"/>
        <v>0</v>
      </c>
      <c r="DC318" s="695">
        <f t="shared" si="801"/>
        <v>0</v>
      </c>
      <c r="DD318" s="695">
        <f t="shared" si="801"/>
        <v>0</v>
      </c>
      <c r="DE318" s="695">
        <f t="shared" si="801"/>
        <v>0</v>
      </c>
      <c r="DF318" s="695">
        <f t="shared" si="801"/>
        <v>791</v>
      </c>
      <c r="DG318" s="695">
        <f t="shared" si="801"/>
        <v>0</v>
      </c>
      <c r="DH318" s="695">
        <f t="shared" si="801"/>
        <v>0</v>
      </c>
      <c r="DI318" s="695">
        <f t="shared" si="801"/>
        <v>0</v>
      </c>
      <c r="DJ318" s="695">
        <f t="shared" si="801"/>
        <v>0</v>
      </c>
      <c r="DK318" s="695">
        <f t="shared" si="801"/>
        <v>0</v>
      </c>
      <c r="DL318" s="695">
        <f t="shared" si="801"/>
        <v>0</v>
      </c>
      <c r="DM318" s="695">
        <f t="shared" si="801"/>
        <v>0</v>
      </c>
      <c r="DN318" s="695">
        <f t="shared" si="801"/>
        <v>0</v>
      </c>
      <c r="DO318" s="695">
        <f t="shared" si="801"/>
        <v>21350.95</v>
      </c>
      <c r="DP318" s="695">
        <f t="shared" si="801"/>
        <v>235</v>
      </c>
      <c r="DQ318" s="695">
        <f t="shared" si="801"/>
        <v>0</v>
      </c>
      <c r="DR318" s="695">
        <f t="shared" si="801"/>
        <v>0</v>
      </c>
      <c r="DS318" s="695">
        <f t="shared" si="801"/>
        <v>18</v>
      </c>
      <c r="DT318" s="695">
        <f t="shared" ref="DT318:EI318" si="802">DT115</f>
        <v>16.96</v>
      </c>
      <c r="DU318" s="695">
        <f t="shared" si="802"/>
        <v>0</v>
      </c>
      <c r="DV318" s="695">
        <f t="shared" si="802"/>
        <v>0</v>
      </c>
      <c r="DW318" s="695">
        <f t="shared" si="802"/>
        <v>0</v>
      </c>
      <c r="DX318" s="695">
        <f t="shared" si="802"/>
        <v>0</v>
      </c>
      <c r="DY318" s="695">
        <f t="shared" si="802"/>
        <v>0</v>
      </c>
      <c r="DZ318" s="695">
        <f t="shared" si="802"/>
        <v>0</v>
      </c>
      <c r="EA318" s="695">
        <f t="shared" si="802"/>
        <v>12059.44</v>
      </c>
      <c r="EB318" s="695">
        <f t="shared" si="802"/>
        <v>0</v>
      </c>
      <c r="EC318" s="695">
        <f t="shared" si="802"/>
        <v>0</v>
      </c>
      <c r="ED318" s="695">
        <f t="shared" si="802"/>
        <v>0</v>
      </c>
      <c r="EE318" s="695">
        <f t="shared" si="802"/>
        <v>0</v>
      </c>
      <c r="EF318" s="695">
        <f t="shared" si="802"/>
        <v>0</v>
      </c>
      <c r="EG318" s="695">
        <f t="shared" si="802"/>
        <v>0</v>
      </c>
      <c r="EH318" s="695">
        <f t="shared" si="802"/>
        <v>0</v>
      </c>
      <c r="EI318" s="695">
        <f t="shared" si="802"/>
        <v>0</v>
      </c>
      <c r="EJ318" s="695">
        <f t="shared" si="686"/>
        <v>0</v>
      </c>
      <c r="EK318" s="695">
        <f t="shared" si="739"/>
        <v>0</v>
      </c>
      <c r="EL318" s="695">
        <f t="shared" si="739"/>
        <v>0</v>
      </c>
      <c r="EM318" s="695">
        <f t="shared" si="739"/>
        <v>0</v>
      </c>
      <c r="EN318" s="695">
        <f t="shared" ref="EN318" si="803">EN115</f>
        <v>0</v>
      </c>
      <c r="EO318" s="695">
        <f t="shared" si="739"/>
        <v>0</v>
      </c>
      <c r="EP318" s="695">
        <f t="shared" si="739"/>
        <v>0</v>
      </c>
      <c r="EQ318" s="695">
        <f t="shared" si="739"/>
        <v>0</v>
      </c>
      <c r="ER318" s="695">
        <f t="shared" ref="ER318:EX318" si="804">ER115</f>
        <v>0</v>
      </c>
      <c r="ES318" s="695">
        <f t="shared" si="804"/>
        <v>0</v>
      </c>
      <c r="ET318" s="695">
        <f t="shared" si="804"/>
        <v>0</v>
      </c>
      <c r="EU318" s="695">
        <f t="shared" si="804"/>
        <v>518.5</v>
      </c>
      <c r="EV318" s="695">
        <f t="shared" si="804"/>
        <v>0</v>
      </c>
      <c r="EW318" s="695">
        <f t="shared" si="804"/>
        <v>0</v>
      </c>
      <c r="EX318" s="695">
        <f t="shared" si="804"/>
        <v>150</v>
      </c>
      <c r="EY318" s="695">
        <f t="shared" si="705"/>
        <v>0</v>
      </c>
      <c r="EZ318" s="510"/>
    </row>
    <row r="319" spans="1:156" x14ac:dyDescent="0.25">
      <c r="A319">
        <v>112</v>
      </c>
      <c r="B319" s="74" t="str">
        <f t="shared" si="696"/>
        <v>E19</v>
      </c>
      <c r="C319" s="175" t="str">
        <f t="shared" si="697"/>
        <v>OK</v>
      </c>
      <c r="D319" s="695">
        <f t="shared" ref="D319:AI319" si="805">D116</f>
        <v>278.39999999999998</v>
      </c>
      <c r="E319" s="695">
        <f t="shared" si="805"/>
        <v>0</v>
      </c>
      <c r="F319" s="695">
        <f t="shared" si="805"/>
        <v>783.06</v>
      </c>
      <c r="G319" s="695">
        <f t="shared" si="805"/>
        <v>2749.67</v>
      </c>
      <c r="H319" s="695">
        <f t="shared" si="805"/>
        <v>0</v>
      </c>
      <c r="I319" s="695">
        <f t="shared" si="805"/>
        <v>651.03</v>
      </c>
      <c r="J319" s="695">
        <f t="shared" si="805"/>
        <v>8212.83</v>
      </c>
      <c r="K319" s="695">
        <f t="shared" si="805"/>
        <v>0</v>
      </c>
      <c r="L319" s="695">
        <f t="shared" si="805"/>
        <v>0</v>
      </c>
      <c r="M319" s="695">
        <f t="shared" si="805"/>
        <v>2059.73</v>
      </c>
      <c r="N319" s="695">
        <f t="shared" si="805"/>
        <v>3151.51</v>
      </c>
      <c r="O319" s="695">
        <f t="shared" si="805"/>
        <v>0</v>
      </c>
      <c r="P319" s="695">
        <f t="shared" si="805"/>
        <v>7185.75</v>
      </c>
      <c r="Q319" s="695">
        <f t="shared" si="805"/>
        <v>10296.49</v>
      </c>
      <c r="R319" s="695">
        <f t="shared" si="805"/>
        <v>4094.08</v>
      </c>
      <c r="S319" s="695">
        <f t="shared" si="805"/>
        <v>3147.09</v>
      </c>
      <c r="T319" s="695">
        <f t="shared" si="805"/>
        <v>0</v>
      </c>
      <c r="U319" s="695">
        <f t="shared" si="805"/>
        <v>13381.06</v>
      </c>
      <c r="V319" s="695">
        <f t="shared" si="805"/>
        <v>5735.49</v>
      </c>
      <c r="W319" s="695">
        <f t="shared" si="805"/>
        <v>7460.17</v>
      </c>
      <c r="X319" s="695">
        <f t="shared" si="805"/>
        <v>0</v>
      </c>
      <c r="Y319" s="695">
        <f t="shared" si="805"/>
        <v>7108.56</v>
      </c>
      <c r="Z319" s="695">
        <f t="shared" si="805"/>
        <v>0</v>
      </c>
      <c r="AA319" s="695">
        <f t="shared" si="805"/>
        <v>3828</v>
      </c>
      <c r="AB319" s="695">
        <f t="shared" si="805"/>
        <v>10200.35</v>
      </c>
      <c r="AC319" s="695">
        <f t="shared" si="805"/>
        <v>21501.360000000001</v>
      </c>
      <c r="AD319" s="695">
        <f t="shared" si="805"/>
        <v>1296.6500000000001</v>
      </c>
      <c r="AE319" s="695">
        <f t="shared" si="805"/>
        <v>0</v>
      </c>
      <c r="AF319" s="695">
        <f t="shared" si="805"/>
        <v>16624.54</v>
      </c>
      <c r="AG319" s="695">
        <f t="shared" si="805"/>
        <v>12780.77</v>
      </c>
      <c r="AH319" s="695">
        <f t="shared" si="805"/>
        <v>13782.12</v>
      </c>
      <c r="AI319" s="695">
        <f t="shared" si="805"/>
        <v>0</v>
      </c>
      <c r="AJ319" s="695">
        <f t="shared" ref="AJ319:BM319" si="806">AJ116</f>
        <v>0</v>
      </c>
      <c r="AK319" s="695">
        <f t="shared" si="806"/>
        <v>0</v>
      </c>
      <c r="AL319" s="695">
        <f t="shared" si="806"/>
        <v>17952.03</v>
      </c>
      <c r="AM319" s="695">
        <f t="shared" si="806"/>
        <v>0</v>
      </c>
      <c r="AN319" s="695">
        <f t="shared" si="806"/>
        <v>1950.7</v>
      </c>
      <c r="AO319" s="695">
        <f t="shared" si="806"/>
        <v>4722.5200000000004</v>
      </c>
      <c r="AP319" s="695">
        <f t="shared" si="806"/>
        <v>9.56</v>
      </c>
      <c r="AQ319" s="695">
        <f t="shared" si="806"/>
        <v>9920.08</v>
      </c>
      <c r="AR319" s="695">
        <f t="shared" si="806"/>
        <v>549.16999999999996</v>
      </c>
      <c r="AS319" s="695">
        <f t="shared" si="806"/>
        <v>5736.12</v>
      </c>
      <c r="AT319" s="695">
        <f t="shared" si="806"/>
        <v>-14.34</v>
      </c>
      <c r="AU319" s="695">
        <f t="shared" si="806"/>
        <v>9819.09</v>
      </c>
      <c r="AV319" s="695">
        <f t="shared" si="806"/>
        <v>16284.07</v>
      </c>
      <c r="AW319" s="695">
        <f t="shared" si="806"/>
        <v>0</v>
      </c>
      <c r="AX319" s="695">
        <f t="shared" si="806"/>
        <v>21.26</v>
      </c>
      <c r="AY319" s="695">
        <f t="shared" si="806"/>
        <v>111.8</v>
      </c>
      <c r="AZ319" s="695">
        <f t="shared" si="806"/>
        <v>9723.06</v>
      </c>
      <c r="BA319" s="695">
        <f t="shared" si="806"/>
        <v>10937.43</v>
      </c>
      <c r="BB319" s="695">
        <f t="shared" si="806"/>
        <v>27532.35</v>
      </c>
      <c r="BC319" s="695">
        <f t="shared" si="806"/>
        <v>0</v>
      </c>
      <c r="BD319" s="695">
        <f t="shared" si="806"/>
        <v>14.98</v>
      </c>
      <c r="BE319" s="695">
        <f t="shared" si="806"/>
        <v>14045.9</v>
      </c>
      <c r="BF319" s="695">
        <f t="shared" si="806"/>
        <v>138.27000000000001</v>
      </c>
      <c r="BG319" s="695">
        <f t="shared" si="806"/>
        <v>19288.64</v>
      </c>
      <c r="BH319" s="695">
        <f t="shared" si="806"/>
        <v>4492.78</v>
      </c>
      <c r="BI319" s="695">
        <f t="shared" si="806"/>
        <v>0</v>
      </c>
      <c r="BJ319" s="695">
        <f t="shared" si="806"/>
        <v>0</v>
      </c>
      <c r="BK319" s="695">
        <f t="shared" si="806"/>
        <v>0</v>
      </c>
      <c r="BL319" s="695">
        <f t="shared" si="806"/>
        <v>3137.36</v>
      </c>
      <c r="BM319" s="695">
        <f t="shared" si="806"/>
        <v>2453.4299999999998</v>
      </c>
      <c r="BN319" s="695">
        <f t="shared" ref="BN319:CM319" si="807">BN116</f>
        <v>1531.87</v>
      </c>
      <c r="BO319" s="695">
        <f t="shared" si="807"/>
        <v>3940.41</v>
      </c>
      <c r="BP319" s="695">
        <f t="shared" si="807"/>
        <v>15479</v>
      </c>
      <c r="BQ319" s="695">
        <f t="shared" si="807"/>
        <v>0</v>
      </c>
      <c r="BR319" s="695">
        <f t="shared" si="807"/>
        <v>0</v>
      </c>
      <c r="BS319" s="695">
        <f t="shared" si="807"/>
        <v>0</v>
      </c>
      <c r="BT319" s="695">
        <f t="shared" si="807"/>
        <v>14676.31</v>
      </c>
      <c r="BU319" s="695">
        <f t="shared" si="807"/>
        <v>4706.74</v>
      </c>
      <c r="BV319" s="695">
        <f t="shared" si="807"/>
        <v>541.77</v>
      </c>
      <c r="BW319" s="695">
        <f t="shared" si="807"/>
        <v>0</v>
      </c>
      <c r="BX319" s="695">
        <f t="shared" si="807"/>
        <v>19772.63</v>
      </c>
      <c r="BY319" s="695">
        <f t="shared" si="807"/>
        <v>0</v>
      </c>
      <c r="BZ319" s="695">
        <f t="shared" si="807"/>
        <v>7052.9</v>
      </c>
      <c r="CA319" s="695">
        <f t="shared" si="807"/>
        <v>4139.49</v>
      </c>
      <c r="CB319" s="695">
        <f t="shared" si="807"/>
        <v>0</v>
      </c>
      <c r="CC319" s="695">
        <f t="shared" si="807"/>
        <v>0</v>
      </c>
      <c r="CD319" s="695">
        <f t="shared" si="807"/>
        <v>9867.26</v>
      </c>
      <c r="CE319" s="695">
        <f t="shared" si="807"/>
        <v>12152.01</v>
      </c>
      <c r="CF319" s="695">
        <f t="shared" si="807"/>
        <v>0</v>
      </c>
      <c r="CG319" s="695">
        <f t="shared" si="807"/>
        <v>4165.7</v>
      </c>
      <c r="CH319" s="695">
        <f t="shared" si="807"/>
        <v>6297</v>
      </c>
      <c r="CI319" s="695">
        <f t="shared" si="807"/>
        <v>0</v>
      </c>
      <c r="CJ319" s="695">
        <f t="shared" si="807"/>
        <v>0</v>
      </c>
      <c r="CK319" s="695">
        <f t="shared" si="807"/>
        <v>1007.05</v>
      </c>
      <c r="CL319" s="695">
        <f t="shared" si="807"/>
        <v>0</v>
      </c>
      <c r="CM319" s="695">
        <f t="shared" si="807"/>
        <v>0</v>
      </c>
      <c r="CN319" s="695">
        <f t="shared" ref="CN319:DS319" si="808">CN116</f>
        <v>0</v>
      </c>
      <c r="CO319" s="695">
        <f t="shared" si="808"/>
        <v>0</v>
      </c>
      <c r="CP319" s="695">
        <f t="shared" si="808"/>
        <v>1631.27</v>
      </c>
      <c r="CQ319" s="695">
        <f t="shared" si="808"/>
        <v>20069.8</v>
      </c>
      <c r="CR319" s="695">
        <f t="shared" si="808"/>
        <v>1295</v>
      </c>
      <c r="CS319" s="695">
        <f t="shared" si="808"/>
        <v>4217.7</v>
      </c>
      <c r="CT319" s="695">
        <f t="shared" si="808"/>
        <v>6021.81</v>
      </c>
      <c r="CU319" s="695">
        <f t="shared" si="808"/>
        <v>5965.58</v>
      </c>
      <c r="CV319" s="695">
        <f t="shared" si="808"/>
        <v>554.49</v>
      </c>
      <c r="CW319" s="695">
        <f t="shared" si="808"/>
        <v>0</v>
      </c>
      <c r="CX319" s="695">
        <f t="shared" si="808"/>
        <v>0</v>
      </c>
      <c r="CY319" s="695">
        <f t="shared" si="808"/>
        <v>0</v>
      </c>
      <c r="CZ319" s="695">
        <f t="shared" si="808"/>
        <v>0</v>
      </c>
      <c r="DA319" s="695">
        <f t="shared" si="808"/>
        <v>3889.1</v>
      </c>
      <c r="DB319" s="695">
        <f t="shared" si="808"/>
        <v>0</v>
      </c>
      <c r="DC319" s="695">
        <f t="shared" si="808"/>
        <v>0</v>
      </c>
      <c r="DD319" s="695">
        <f t="shared" si="808"/>
        <v>5293.46</v>
      </c>
      <c r="DE319" s="695">
        <f t="shared" si="808"/>
        <v>8362.41</v>
      </c>
      <c r="DF319" s="695">
        <f t="shared" si="808"/>
        <v>1829.47</v>
      </c>
      <c r="DG319" s="695">
        <f t="shared" si="808"/>
        <v>0</v>
      </c>
      <c r="DH319" s="695">
        <f t="shared" si="808"/>
        <v>0</v>
      </c>
      <c r="DI319" s="695">
        <f t="shared" si="808"/>
        <v>6330.12</v>
      </c>
      <c r="DJ319" s="695">
        <f t="shared" si="808"/>
        <v>7169.63</v>
      </c>
      <c r="DK319" s="695">
        <f t="shared" si="808"/>
        <v>0</v>
      </c>
      <c r="DL319" s="695">
        <f t="shared" si="808"/>
        <v>0</v>
      </c>
      <c r="DM319" s="695">
        <f t="shared" si="808"/>
        <v>0</v>
      </c>
      <c r="DN319" s="695">
        <f t="shared" si="808"/>
        <v>0</v>
      </c>
      <c r="DO319" s="695">
        <f t="shared" si="808"/>
        <v>0</v>
      </c>
      <c r="DP319" s="695">
        <f t="shared" si="808"/>
        <v>90</v>
      </c>
      <c r="DQ319" s="695">
        <f t="shared" si="808"/>
        <v>27978</v>
      </c>
      <c r="DR319" s="695">
        <f t="shared" si="808"/>
        <v>0</v>
      </c>
      <c r="DS319" s="695">
        <f t="shared" si="808"/>
        <v>5925.46</v>
      </c>
      <c r="DT319" s="695">
        <f t="shared" ref="DT319:EI319" si="809">DT116</f>
        <v>36016.92</v>
      </c>
      <c r="DU319" s="695">
        <f t="shared" si="809"/>
        <v>0</v>
      </c>
      <c r="DV319" s="695">
        <f t="shared" si="809"/>
        <v>23316.03</v>
      </c>
      <c r="DW319" s="695">
        <f t="shared" si="809"/>
        <v>0</v>
      </c>
      <c r="DX319" s="695">
        <f t="shared" si="809"/>
        <v>21416.62</v>
      </c>
      <c r="DY319" s="695">
        <f t="shared" si="809"/>
        <v>35245.03</v>
      </c>
      <c r="DZ319" s="695">
        <f t="shared" si="809"/>
        <v>0</v>
      </c>
      <c r="EA319" s="695">
        <f t="shared" si="809"/>
        <v>2334.79</v>
      </c>
      <c r="EB319" s="695">
        <f t="shared" si="809"/>
        <v>0</v>
      </c>
      <c r="EC319" s="695">
        <f t="shared" si="809"/>
        <v>0</v>
      </c>
      <c r="ED319" s="695">
        <f t="shared" si="809"/>
        <v>26328.06</v>
      </c>
      <c r="EE319" s="695">
        <f t="shared" si="809"/>
        <v>0</v>
      </c>
      <c r="EF319" s="695">
        <f t="shared" si="809"/>
        <v>0</v>
      </c>
      <c r="EG319" s="695">
        <f t="shared" si="809"/>
        <v>0</v>
      </c>
      <c r="EH319" s="695">
        <f t="shared" si="809"/>
        <v>0</v>
      </c>
      <c r="EI319" s="695">
        <f t="shared" si="809"/>
        <v>0</v>
      </c>
      <c r="EJ319" s="695">
        <f t="shared" si="686"/>
        <v>0</v>
      </c>
      <c r="EK319" s="695">
        <f t="shared" ref="EK319:EQ328" si="810">EK116</f>
        <v>0</v>
      </c>
      <c r="EL319" s="695">
        <f t="shared" si="810"/>
        <v>8352.2900000000009</v>
      </c>
      <c r="EM319" s="695">
        <f t="shared" si="810"/>
        <v>15927.33</v>
      </c>
      <c r="EN319" s="695">
        <f t="shared" ref="EN319" si="811">EN116</f>
        <v>0</v>
      </c>
      <c r="EO319" s="695">
        <f t="shared" si="810"/>
        <v>0</v>
      </c>
      <c r="EP319" s="695">
        <f t="shared" si="810"/>
        <v>2808.53</v>
      </c>
      <c r="EQ319" s="695">
        <f t="shared" si="810"/>
        <v>0</v>
      </c>
      <c r="ER319" s="695">
        <f t="shared" ref="ER319:EX319" si="812">ER116</f>
        <v>0</v>
      </c>
      <c r="ES319" s="695">
        <f t="shared" si="812"/>
        <v>0</v>
      </c>
      <c r="ET319" s="695">
        <f t="shared" si="812"/>
        <v>0</v>
      </c>
      <c r="EU319" s="695">
        <f t="shared" si="812"/>
        <v>4.5</v>
      </c>
      <c r="EV319" s="695">
        <f t="shared" si="812"/>
        <v>0</v>
      </c>
      <c r="EW319" s="695">
        <f t="shared" si="812"/>
        <v>0</v>
      </c>
      <c r="EX319" s="695">
        <f t="shared" si="812"/>
        <v>11102.14</v>
      </c>
      <c r="EY319" s="695">
        <f t="shared" si="705"/>
        <v>0</v>
      </c>
      <c r="EZ319" s="510"/>
    </row>
    <row r="320" spans="1:156" x14ac:dyDescent="0.25">
      <c r="A320">
        <v>113</v>
      </c>
      <c r="B320" s="74" t="str">
        <f t="shared" si="696"/>
        <v>E19</v>
      </c>
      <c r="C320" s="175" t="str">
        <f t="shared" si="697"/>
        <v>OK</v>
      </c>
      <c r="D320" s="695">
        <f t="shared" ref="D320:AI320" si="813">D117</f>
        <v>2140.2600000000002</v>
      </c>
      <c r="E320" s="695">
        <f t="shared" si="813"/>
        <v>11490.8</v>
      </c>
      <c r="F320" s="695">
        <f t="shared" si="813"/>
        <v>3083.37</v>
      </c>
      <c r="G320" s="695">
        <f t="shared" si="813"/>
        <v>24303.03</v>
      </c>
      <c r="H320" s="695">
        <f t="shared" si="813"/>
        <v>4207.5</v>
      </c>
      <c r="I320" s="695">
        <f t="shared" si="813"/>
        <v>30039.7</v>
      </c>
      <c r="J320" s="695">
        <f t="shared" si="813"/>
        <v>29776.63</v>
      </c>
      <c r="K320" s="695">
        <f t="shared" si="813"/>
        <v>29428.06</v>
      </c>
      <c r="L320" s="695">
        <f t="shared" si="813"/>
        <v>40768.239999999998</v>
      </c>
      <c r="M320" s="695">
        <f t="shared" si="813"/>
        <v>20021.73</v>
      </c>
      <c r="N320" s="695">
        <f t="shared" si="813"/>
        <v>16162.59</v>
      </c>
      <c r="O320" s="695">
        <f t="shared" si="813"/>
        <v>30499.14</v>
      </c>
      <c r="P320" s="695">
        <f t="shared" si="813"/>
        <v>34594.160000000003</v>
      </c>
      <c r="Q320" s="695">
        <f t="shared" si="813"/>
        <v>36124.769999999997</v>
      </c>
      <c r="R320" s="695">
        <f t="shared" si="813"/>
        <v>54324.63</v>
      </c>
      <c r="S320" s="695">
        <f t="shared" si="813"/>
        <v>43469.2</v>
      </c>
      <c r="T320" s="695">
        <f t="shared" si="813"/>
        <v>77789.919999999998</v>
      </c>
      <c r="U320" s="695">
        <f t="shared" si="813"/>
        <v>100009.16</v>
      </c>
      <c r="V320" s="695">
        <f t="shared" si="813"/>
        <v>17312.18</v>
      </c>
      <c r="W320" s="695">
        <f t="shared" si="813"/>
        <v>30854.38</v>
      </c>
      <c r="X320" s="695">
        <f t="shared" si="813"/>
        <v>28498.76</v>
      </c>
      <c r="Y320" s="695">
        <f t="shared" si="813"/>
        <v>13147.49</v>
      </c>
      <c r="Z320" s="695">
        <f t="shared" si="813"/>
        <v>0</v>
      </c>
      <c r="AA320" s="695">
        <f t="shared" si="813"/>
        <v>31798.44</v>
      </c>
      <c r="AB320" s="695">
        <f t="shared" si="813"/>
        <v>9993.6</v>
      </c>
      <c r="AC320" s="695">
        <f t="shared" si="813"/>
        <v>100574.85</v>
      </c>
      <c r="AD320" s="695">
        <f t="shared" si="813"/>
        <v>66745.88</v>
      </c>
      <c r="AE320" s="695">
        <f t="shared" si="813"/>
        <v>34362.5</v>
      </c>
      <c r="AF320" s="695">
        <f t="shared" si="813"/>
        <v>30973.06</v>
      </c>
      <c r="AG320" s="695">
        <f t="shared" si="813"/>
        <v>22793.34</v>
      </c>
      <c r="AH320" s="695">
        <f t="shared" si="813"/>
        <v>57604.43</v>
      </c>
      <c r="AI320" s="695">
        <f t="shared" si="813"/>
        <v>144030.89000000001</v>
      </c>
      <c r="AJ320" s="695">
        <f t="shared" ref="AJ320:BM320" si="814">AJ117</f>
        <v>9729.5300000000007</v>
      </c>
      <c r="AK320" s="695">
        <f t="shared" si="814"/>
        <v>32262.080000000002</v>
      </c>
      <c r="AL320" s="695">
        <f t="shared" si="814"/>
        <v>38542.75</v>
      </c>
      <c r="AM320" s="695">
        <f t="shared" si="814"/>
        <v>83275.91</v>
      </c>
      <c r="AN320" s="695">
        <f t="shared" si="814"/>
        <v>30452.94</v>
      </c>
      <c r="AO320" s="695">
        <f t="shared" si="814"/>
        <v>5959.41</v>
      </c>
      <c r="AP320" s="695">
        <f t="shared" si="814"/>
        <v>29267.42</v>
      </c>
      <c r="AQ320" s="695">
        <f t="shared" si="814"/>
        <v>153578.10999999999</v>
      </c>
      <c r="AR320" s="695">
        <f t="shared" si="814"/>
        <v>31731.19</v>
      </c>
      <c r="AS320" s="695">
        <f t="shared" si="814"/>
        <v>55258.78</v>
      </c>
      <c r="AT320" s="695">
        <f t="shared" si="814"/>
        <v>96524.69</v>
      </c>
      <c r="AU320" s="695">
        <f t="shared" si="814"/>
        <v>47155.9</v>
      </c>
      <c r="AV320" s="695">
        <f t="shared" si="814"/>
        <v>24272.34</v>
      </c>
      <c r="AW320" s="695">
        <f t="shared" si="814"/>
        <v>18843.23</v>
      </c>
      <c r="AX320" s="695">
        <f t="shared" si="814"/>
        <v>52918.26</v>
      </c>
      <c r="AY320" s="695">
        <f t="shared" si="814"/>
        <v>78778.45</v>
      </c>
      <c r="AZ320" s="695">
        <f t="shared" si="814"/>
        <v>49609.9</v>
      </c>
      <c r="BA320" s="695">
        <f t="shared" si="814"/>
        <v>25102.82</v>
      </c>
      <c r="BB320" s="695">
        <f t="shared" si="814"/>
        <v>78391.47</v>
      </c>
      <c r="BC320" s="695">
        <f t="shared" si="814"/>
        <v>101438.62</v>
      </c>
      <c r="BD320" s="695">
        <f t="shared" si="814"/>
        <v>43845.68</v>
      </c>
      <c r="BE320" s="695">
        <f t="shared" si="814"/>
        <v>65684.289999999994</v>
      </c>
      <c r="BF320" s="695">
        <f t="shared" si="814"/>
        <v>174258.81</v>
      </c>
      <c r="BG320" s="695">
        <f t="shared" si="814"/>
        <v>75096.87</v>
      </c>
      <c r="BH320" s="695">
        <f t="shared" si="814"/>
        <v>20155.689999999999</v>
      </c>
      <c r="BI320" s="695">
        <f t="shared" si="814"/>
        <v>62688.28</v>
      </c>
      <c r="BJ320" s="695">
        <f t="shared" si="814"/>
        <v>61075.57</v>
      </c>
      <c r="BK320" s="695">
        <f t="shared" si="814"/>
        <v>27347.74</v>
      </c>
      <c r="BL320" s="695">
        <f t="shared" si="814"/>
        <v>35171.160000000003</v>
      </c>
      <c r="BM320" s="695">
        <f t="shared" si="814"/>
        <v>36953.870000000003</v>
      </c>
      <c r="BN320" s="695">
        <f t="shared" ref="BN320:CM320" si="815">BN117</f>
        <v>29647.65</v>
      </c>
      <c r="BO320" s="695">
        <f t="shared" si="815"/>
        <v>97630.14</v>
      </c>
      <c r="BP320" s="695">
        <f t="shared" si="815"/>
        <v>22567.82</v>
      </c>
      <c r="BQ320" s="695">
        <f t="shared" si="815"/>
        <v>59029.88</v>
      </c>
      <c r="BR320" s="695">
        <f t="shared" si="815"/>
        <v>37854.129999999997</v>
      </c>
      <c r="BS320" s="695">
        <f t="shared" si="815"/>
        <v>9735.84</v>
      </c>
      <c r="BT320" s="695">
        <f t="shared" si="815"/>
        <v>45650.8</v>
      </c>
      <c r="BU320" s="695">
        <f t="shared" si="815"/>
        <v>29994.14</v>
      </c>
      <c r="BV320" s="695">
        <f t="shared" si="815"/>
        <v>51359.93</v>
      </c>
      <c r="BW320" s="695">
        <f t="shared" si="815"/>
        <v>102041.69</v>
      </c>
      <c r="BX320" s="695">
        <f t="shared" si="815"/>
        <v>58518.91</v>
      </c>
      <c r="BY320" s="695">
        <f t="shared" si="815"/>
        <v>9622.2199999999993</v>
      </c>
      <c r="BZ320" s="695">
        <f t="shared" si="815"/>
        <v>45598.07</v>
      </c>
      <c r="CA320" s="695">
        <f t="shared" si="815"/>
        <v>30683</v>
      </c>
      <c r="CB320" s="695">
        <f t="shared" si="815"/>
        <v>10630.64</v>
      </c>
      <c r="CC320" s="695">
        <f t="shared" si="815"/>
        <v>23104.49</v>
      </c>
      <c r="CD320" s="695">
        <f t="shared" si="815"/>
        <v>15499.78</v>
      </c>
      <c r="CE320" s="695">
        <f t="shared" si="815"/>
        <v>25118.6</v>
      </c>
      <c r="CF320" s="695">
        <f t="shared" si="815"/>
        <v>24619.29</v>
      </c>
      <c r="CG320" s="695">
        <f t="shared" si="815"/>
        <v>11600.26</v>
      </c>
      <c r="CH320" s="695">
        <f t="shared" si="815"/>
        <v>133435.93</v>
      </c>
      <c r="CI320" s="695">
        <f t="shared" si="815"/>
        <v>58565.71</v>
      </c>
      <c r="CJ320" s="695">
        <f t="shared" si="815"/>
        <v>83069.84</v>
      </c>
      <c r="CK320" s="695">
        <f t="shared" si="815"/>
        <v>34065.699999999997</v>
      </c>
      <c r="CL320" s="695">
        <f t="shared" si="815"/>
        <v>41703.58</v>
      </c>
      <c r="CM320" s="695">
        <f t="shared" si="815"/>
        <v>22768.39</v>
      </c>
      <c r="CN320" s="695">
        <f t="shared" ref="CN320:DS320" si="816">CN117</f>
        <v>28007.7</v>
      </c>
      <c r="CO320" s="695">
        <f t="shared" si="816"/>
        <v>9772.08</v>
      </c>
      <c r="CP320" s="695">
        <f t="shared" si="816"/>
        <v>48008.160000000003</v>
      </c>
      <c r="CQ320" s="695">
        <f t="shared" si="816"/>
        <v>41620.51</v>
      </c>
      <c r="CR320" s="695">
        <f t="shared" si="816"/>
        <v>12814.78</v>
      </c>
      <c r="CS320" s="695">
        <f t="shared" si="816"/>
        <v>79997.789999999994</v>
      </c>
      <c r="CT320" s="695">
        <f t="shared" si="816"/>
        <v>15612.11</v>
      </c>
      <c r="CU320" s="695">
        <f t="shared" si="816"/>
        <v>47569.06</v>
      </c>
      <c r="CV320" s="695">
        <f t="shared" si="816"/>
        <v>20120.82</v>
      </c>
      <c r="CW320" s="695">
        <f t="shared" si="816"/>
        <v>11525.16</v>
      </c>
      <c r="CX320" s="695">
        <f t="shared" si="816"/>
        <v>41973.2</v>
      </c>
      <c r="CY320" s="695">
        <f t="shared" si="816"/>
        <v>0</v>
      </c>
      <c r="CZ320" s="695">
        <f t="shared" si="816"/>
        <v>130827.86</v>
      </c>
      <c r="DA320" s="695">
        <f t="shared" si="816"/>
        <v>43906.98</v>
      </c>
      <c r="DB320" s="695">
        <f t="shared" si="816"/>
        <v>24074.44</v>
      </c>
      <c r="DC320" s="695">
        <f t="shared" si="816"/>
        <v>36982.46</v>
      </c>
      <c r="DD320" s="695">
        <f t="shared" si="816"/>
        <v>68345.62</v>
      </c>
      <c r="DE320" s="695">
        <f t="shared" si="816"/>
        <v>18023.88</v>
      </c>
      <c r="DF320" s="695">
        <f t="shared" si="816"/>
        <v>14225.7</v>
      </c>
      <c r="DG320" s="695">
        <f t="shared" si="816"/>
        <v>39290.86</v>
      </c>
      <c r="DH320" s="695">
        <f t="shared" si="816"/>
        <v>55766.65</v>
      </c>
      <c r="DI320" s="695">
        <f t="shared" si="816"/>
        <v>50011.11</v>
      </c>
      <c r="DJ320" s="695">
        <f t="shared" si="816"/>
        <v>41934.67</v>
      </c>
      <c r="DK320" s="695">
        <f t="shared" si="816"/>
        <v>57259.519999999997</v>
      </c>
      <c r="DL320" s="695">
        <f t="shared" si="816"/>
        <v>44061.48</v>
      </c>
      <c r="DM320" s="695">
        <f t="shared" si="816"/>
        <v>64605.96</v>
      </c>
      <c r="DN320" s="695">
        <f t="shared" si="816"/>
        <v>0</v>
      </c>
      <c r="DO320" s="695">
        <f t="shared" si="816"/>
        <v>127616.93</v>
      </c>
      <c r="DP320" s="695">
        <f t="shared" si="816"/>
        <v>103389.51</v>
      </c>
      <c r="DQ320" s="695">
        <f t="shared" si="816"/>
        <v>368911.54</v>
      </c>
      <c r="DR320" s="695">
        <f t="shared" si="816"/>
        <v>0</v>
      </c>
      <c r="DS320" s="695">
        <f t="shared" si="816"/>
        <v>120761.49</v>
      </c>
      <c r="DT320" s="695">
        <f t="shared" ref="DT320:EI320" si="817">DT117</f>
        <v>151956.01</v>
      </c>
      <c r="DU320" s="695">
        <f t="shared" si="817"/>
        <v>460071.94</v>
      </c>
      <c r="DV320" s="695">
        <f t="shared" si="817"/>
        <v>207488.23</v>
      </c>
      <c r="DW320" s="695">
        <f t="shared" si="817"/>
        <v>135866.42000000001</v>
      </c>
      <c r="DX320" s="695">
        <f t="shared" si="817"/>
        <v>87734.09</v>
      </c>
      <c r="DY320" s="695">
        <f t="shared" si="817"/>
        <v>161442.78</v>
      </c>
      <c r="DZ320" s="695">
        <f t="shared" si="817"/>
        <v>1317.5</v>
      </c>
      <c r="EA320" s="695">
        <f t="shared" si="817"/>
        <v>166285.22</v>
      </c>
      <c r="EB320" s="695">
        <f t="shared" si="817"/>
        <v>0</v>
      </c>
      <c r="EC320" s="695">
        <f t="shared" si="817"/>
        <v>0</v>
      </c>
      <c r="ED320" s="695">
        <f t="shared" si="817"/>
        <v>61348.51</v>
      </c>
      <c r="EE320" s="695">
        <f t="shared" si="817"/>
        <v>182372.59</v>
      </c>
      <c r="EF320" s="695">
        <f t="shared" si="817"/>
        <v>5488.69</v>
      </c>
      <c r="EG320" s="695">
        <f t="shared" si="817"/>
        <v>10367.26</v>
      </c>
      <c r="EH320" s="695">
        <f t="shared" si="817"/>
        <v>17036.5</v>
      </c>
      <c r="EI320" s="695">
        <f t="shared" si="817"/>
        <v>17823.79</v>
      </c>
      <c r="EJ320" s="695">
        <f t="shared" si="686"/>
        <v>0</v>
      </c>
      <c r="EK320" s="695">
        <f t="shared" si="810"/>
        <v>0</v>
      </c>
      <c r="EL320" s="695">
        <f t="shared" si="810"/>
        <v>49042.16</v>
      </c>
      <c r="EM320" s="695">
        <f t="shared" si="810"/>
        <v>61467.87</v>
      </c>
      <c r="EN320" s="695">
        <f t="shared" ref="EN320" si="818">EN117</f>
        <v>0</v>
      </c>
      <c r="EO320" s="695">
        <f t="shared" si="810"/>
        <v>0</v>
      </c>
      <c r="EP320" s="695">
        <f t="shared" si="810"/>
        <v>39550.39</v>
      </c>
      <c r="EQ320" s="695">
        <f t="shared" si="810"/>
        <v>0</v>
      </c>
      <c r="ER320" s="695">
        <f t="shared" ref="ER320:EX320" si="819">ER117</f>
        <v>0</v>
      </c>
      <c r="ES320" s="695">
        <f t="shared" si="819"/>
        <v>0</v>
      </c>
      <c r="ET320" s="695">
        <f t="shared" si="819"/>
        <v>22705.02</v>
      </c>
      <c r="EU320" s="695">
        <f t="shared" si="819"/>
        <v>21609.33</v>
      </c>
      <c r="EV320" s="695">
        <f t="shared" si="819"/>
        <v>0</v>
      </c>
      <c r="EW320" s="695">
        <f t="shared" si="819"/>
        <v>13933.64</v>
      </c>
      <c r="EX320" s="695">
        <f t="shared" si="819"/>
        <v>18166.41</v>
      </c>
      <c r="EY320" s="695">
        <f t="shared" si="705"/>
        <v>0</v>
      </c>
      <c r="EZ320" s="510"/>
    </row>
    <row r="321" spans="1:156" x14ac:dyDescent="0.25">
      <c r="A321">
        <v>114</v>
      </c>
      <c r="B321" s="74" t="str">
        <f t="shared" si="696"/>
        <v>E19</v>
      </c>
      <c r="C321" s="175" t="str">
        <f t="shared" si="697"/>
        <v>OK</v>
      </c>
      <c r="D321" s="695">
        <f t="shared" ref="D321:AI321" si="820">D118</f>
        <v>0</v>
      </c>
      <c r="E321" s="695">
        <f t="shared" si="820"/>
        <v>2800</v>
      </c>
      <c r="F321" s="695">
        <f t="shared" si="820"/>
        <v>1567.72</v>
      </c>
      <c r="G321" s="695">
        <f t="shared" si="820"/>
        <v>0</v>
      </c>
      <c r="H321" s="695">
        <f t="shared" si="820"/>
        <v>1537.13</v>
      </c>
      <c r="I321" s="695">
        <f t="shared" si="820"/>
        <v>0</v>
      </c>
      <c r="J321" s="695">
        <f t="shared" si="820"/>
        <v>182.97</v>
      </c>
      <c r="K321" s="695">
        <f t="shared" si="820"/>
        <v>59.98</v>
      </c>
      <c r="L321" s="695">
        <f t="shared" si="820"/>
        <v>0</v>
      </c>
      <c r="M321" s="695">
        <f t="shared" si="820"/>
        <v>800.93</v>
      </c>
      <c r="N321" s="695">
        <f t="shared" si="820"/>
        <v>299</v>
      </c>
      <c r="O321" s="695">
        <f t="shared" si="820"/>
        <v>339.7</v>
      </c>
      <c r="P321" s="695">
        <f t="shared" si="820"/>
        <v>0</v>
      </c>
      <c r="Q321" s="695">
        <f t="shared" si="820"/>
        <v>1067.27</v>
      </c>
      <c r="R321" s="695">
        <f t="shared" si="820"/>
        <v>0</v>
      </c>
      <c r="S321" s="695">
        <f t="shared" si="820"/>
        <v>18.25</v>
      </c>
      <c r="T321" s="695">
        <f t="shared" si="820"/>
        <v>0</v>
      </c>
      <c r="U321" s="695">
        <f t="shared" si="820"/>
        <v>0</v>
      </c>
      <c r="V321" s="695">
        <f t="shared" si="820"/>
        <v>970.49</v>
      </c>
      <c r="W321" s="695">
        <f t="shared" si="820"/>
        <v>1655.1</v>
      </c>
      <c r="X321" s="695">
        <f t="shared" si="820"/>
        <v>0</v>
      </c>
      <c r="Y321" s="695">
        <f t="shared" si="820"/>
        <v>0</v>
      </c>
      <c r="Z321" s="695">
        <f t="shared" si="820"/>
        <v>0</v>
      </c>
      <c r="AA321" s="695">
        <f t="shared" si="820"/>
        <v>86.84</v>
      </c>
      <c r="AB321" s="695">
        <f t="shared" si="820"/>
        <v>434.25</v>
      </c>
      <c r="AC321" s="695">
        <f t="shared" si="820"/>
        <v>1362.51</v>
      </c>
      <c r="AD321" s="695">
        <f t="shared" si="820"/>
        <v>364</v>
      </c>
      <c r="AE321" s="695">
        <f t="shared" si="820"/>
        <v>149.96</v>
      </c>
      <c r="AF321" s="695">
        <f t="shared" si="820"/>
        <v>939.04</v>
      </c>
      <c r="AG321" s="695">
        <f t="shared" si="820"/>
        <v>94.74</v>
      </c>
      <c r="AH321" s="695">
        <f t="shared" si="820"/>
        <v>445</v>
      </c>
      <c r="AI321" s="695">
        <f t="shared" si="820"/>
        <v>0</v>
      </c>
      <c r="AJ321" s="695">
        <f t="shared" ref="AJ321:BM321" si="821">AJ118</f>
        <v>2453.25</v>
      </c>
      <c r="AK321" s="695">
        <f t="shared" si="821"/>
        <v>7736.79</v>
      </c>
      <c r="AL321" s="695">
        <f t="shared" si="821"/>
        <v>925</v>
      </c>
      <c r="AM321" s="695">
        <f t="shared" si="821"/>
        <v>0</v>
      </c>
      <c r="AN321" s="695">
        <f t="shared" si="821"/>
        <v>9.2899999999999991</v>
      </c>
      <c r="AO321" s="695">
        <f t="shared" si="821"/>
        <v>39.94</v>
      </c>
      <c r="AP321" s="695">
        <f t="shared" si="821"/>
        <v>0</v>
      </c>
      <c r="AQ321" s="695">
        <f t="shared" si="821"/>
        <v>5506.67</v>
      </c>
      <c r="AR321" s="695">
        <f t="shared" si="821"/>
        <v>0</v>
      </c>
      <c r="AS321" s="695">
        <f t="shared" si="821"/>
        <v>0</v>
      </c>
      <c r="AT321" s="695">
        <f t="shared" si="821"/>
        <v>0</v>
      </c>
      <c r="AU321" s="695">
        <f t="shared" si="821"/>
        <v>0</v>
      </c>
      <c r="AV321" s="695">
        <f t="shared" si="821"/>
        <v>170.61</v>
      </c>
      <c r="AW321" s="695">
        <f t="shared" si="821"/>
        <v>0</v>
      </c>
      <c r="AX321" s="695">
        <f t="shared" si="821"/>
        <v>0</v>
      </c>
      <c r="AY321" s="695">
        <f t="shared" si="821"/>
        <v>0</v>
      </c>
      <c r="AZ321" s="695">
        <f t="shared" si="821"/>
        <v>0</v>
      </c>
      <c r="BA321" s="695">
        <f t="shared" si="821"/>
        <v>212</v>
      </c>
      <c r="BB321" s="695">
        <f t="shared" si="821"/>
        <v>875.37</v>
      </c>
      <c r="BC321" s="695">
        <f t="shared" si="821"/>
        <v>0</v>
      </c>
      <c r="BD321" s="695">
        <f t="shared" si="821"/>
        <v>34.99</v>
      </c>
      <c r="BE321" s="695">
        <f t="shared" si="821"/>
        <v>0</v>
      </c>
      <c r="BF321" s="695">
        <f t="shared" si="821"/>
        <v>0</v>
      </c>
      <c r="BG321" s="695">
        <f t="shared" si="821"/>
        <v>0</v>
      </c>
      <c r="BH321" s="695">
        <f t="shared" si="821"/>
        <v>313.77</v>
      </c>
      <c r="BI321" s="695">
        <f t="shared" si="821"/>
        <v>0</v>
      </c>
      <c r="BJ321" s="695">
        <f t="shared" si="821"/>
        <v>0</v>
      </c>
      <c r="BK321" s="695">
        <f t="shared" si="821"/>
        <v>0</v>
      </c>
      <c r="BL321" s="695">
        <f t="shared" si="821"/>
        <v>0</v>
      </c>
      <c r="BM321" s="695">
        <f t="shared" si="821"/>
        <v>2197.52</v>
      </c>
      <c r="BN321" s="695">
        <f t="shared" ref="BN321:CM321" si="822">BN118</f>
        <v>0</v>
      </c>
      <c r="BO321" s="695">
        <f t="shared" si="822"/>
        <v>645.79</v>
      </c>
      <c r="BP321" s="695">
        <f t="shared" si="822"/>
        <v>-5901.83</v>
      </c>
      <c r="BQ321" s="695">
        <f t="shared" si="822"/>
        <v>900</v>
      </c>
      <c r="BR321" s="695">
        <f t="shared" si="822"/>
        <v>1152.6400000000001</v>
      </c>
      <c r="BS321" s="695">
        <f t="shared" si="822"/>
        <v>0</v>
      </c>
      <c r="BT321" s="695">
        <f t="shared" si="822"/>
        <v>0</v>
      </c>
      <c r="BU321" s="695">
        <f t="shared" si="822"/>
        <v>0</v>
      </c>
      <c r="BV321" s="695">
        <f t="shared" si="822"/>
        <v>6.42</v>
      </c>
      <c r="BW321" s="695">
        <f t="shared" si="822"/>
        <v>344</v>
      </c>
      <c r="BX321" s="695">
        <f t="shared" si="822"/>
        <v>253.35</v>
      </c>
      <c r="BY321" s="695">
        <f t="shared" si="822"/>
        <v>8.3000000000000007</v>
      </c>
      <c r="BZ321" s="695">
        <f t="shared" si="822"/>
        <v>3414.87</v>
      </c>
      <c r="CA321" s="695">
        <f t="shared" si="822"/>
        <v>0</v>
      </c>
      <c r="CB321" s="695">
        <f t="shared" si="822"/>
        <v>0</v>
      </c>
      <c r="CC321" s="695">
        <f t="shared" si="822"/>
        <v>0</v>
      </c>
      <c r="CD321" s="695">
        <f t="shared" si="822"/>
        <v>2561.2600000000002</v>
      </c>
      <c r="CE321" s="695">
        <f t="shared" si="822"/>
        <v>1282.7</v>
      </c>
      <c r="CF321" s="695">
        <f t="shared" si="822"/>
        <v>0</v>
      </c>
      <c r="CG321" s="695">
        <f t="shared" si="822"/>
        <v>0</v>
      </c>
      <c r="CH321" s="695">
        <f t="shared" si="822"/>
        <v>0</v>
      </c>
      <c r="CI321" s="695">
        <f t="shared" si="822"/>
        <v>1309.69</v>
      </c>
      <c r="CJ321" s="695">
        <f t="shared" si="822"/>
        <v>0</v>
      </c>
      <c r="CK321" s="695">
        <f t="shared" si="822"/>
        <v>286.5</v>
      </c>
      <c r="CL321" s="695">
        <f t="shared" si="822"/>
        <v>0</v>
      </c>
      <c r="CM321" s="695">
        <f t="shared" si="822"/>
        <v>442.29</v>
      </c>
      <c r="CN321" s="695">
        <f t="shared" ref="CN321:DS321" si="823">CN118</f>
        <v>722.38</v>
      </c>
      <c r="CO321" s="695">
        <f t="shared" si="823"/>
        <v>346</v>
      </c>
      <c r="CP321" s="695">
        <f t="shared" si="823"/>
        <v>1018.26</v>
      </c>
      <c r="CQ321" s="695">
        <f t="shared" si="823"/>
        <v>0</v>
      </c>
      <c r="CR321" s="695">
        <f t="shared" si="823"/>
        <v>106.23</v>
      </c>
      <c r="CS321" s="695">
        <f t="shared" si="823"/>
        <v>0</v>
      </c>
      <c r="CT321" s="695">
        <f t="shared" si="823"/>
        <v>123</v>
      </c>
      <c r="CU321" s="695">
        <f t="shared" si="823"/>
        <v>2771.37</v>
      </c>
      <c r="CV321" s="695">
        <f t="shared" si="823"/>
        <v>0</v>
      </c>
      <c r="CW321" s="695">
        <f t="shared" si="823"/>
        <v>0</v>
      </c>
      <c r="CX321" s="695">
        <f t="shared" si="823"/>
        <v>0</v>
      </c>
      <c r="CY321" s="695">
        <f t="shared" si="823"/>
        <v>0</v>
      </c>
      <c r="CZ321" s="695">
        <f t="shared" si="823"/>
        <v>0</v>
      </c>
      <c r="DA321" s="695">
        <f t="shared" si="823"/>
        <v>0</v>
      </c>
      <c r="DB321" s="695">
        <f t="shared" si="823"/>
        <v>0</v>
      </c>
      <c r="DC321" s="695">
        <f t="shared" si="823"/>
        <v>0</v>
      </c>
      <c r="DD321" s="695">
        <f t="shared" si="823"/>
        <v>452.49</v>
      </c>
      <c r="DE321" s="695">
        <f t="shared" si="823"/>
        <v>8552.5</v>
      </c>
      <c r="DF321" s="695">
        <f t="shared" si="823"/>
        <v>12</v>
      </c>
      <c r="DG321" s="695">
        <f t="shared" si="823"/>
        <v>0</v>
      </c>
      <c r="DH321" s="695">
        <f t="shared" si="823"/>
        <v>0</v>
      </c>
      <c r="DI321" s="695">
        <f t="shared" si="823"/>
        <v>0</v>
      </c>
      <c r="DJ321" s="695">
        <f t="shared" si="823"/>
        <v>13.37</v>
      </c>
      <c r="DK321" s="695">
        <f t="shared" si="823"/>
        <v>996.94</v>
      </c>
      <c r="DL321" s="695">
        <f t="shared" si="823"/>
        <v>0</v>
      </c>
      <c r="DM321" s="695">
        <f t="shared" si="823"/>
        <v>2408.8000000000002</v>
      </c>
      <c r="DN321" s="695">
        <f t="shared" si="823"/>
        <v>0</v>
      </c>
      <c r="DO321" s="695">
        <f t="shared" si="823"/>
        <v>2837.34</v>
      </c>
      <c r="DP321" s="695">
        <f t="shared" si="823"/>
        <v>324.64</v>
      </c>
      <c r="DQ321" s="695">
        <f t="shared" si="823"/>
        <v>1150.77</v>
      </c>
      <c r="DR321" s="695">
        <f t="shared" si="823"/>
        <v>0</v>
      </c>
      <c r="DS321" s="695">
        <f t="shared" si="823"/>
        <v>1516.4</v>
      </c>
      <c r="DT321" s="695">
        <f t="shared" ref="DT321:EI321" si="824">DT118</f>
        <v>0</v>
      </c>
      <c r="DU321" s="695">
        <f t="shared" si="824"/>
        <v>0</v>
      </c>
      <c r="DV321" s="695">
        <f t="shared" si="824"/>
        <v>28028.61</v>
      </c>
      <c r="DW321" s="695">
        <f t="shared" si="824"/>
        <v>1162.5</v>
      </c>
      <c r="DX321" s="695">
        <f t="shared" si="824"/>
        <v>18.87</v>
      </c>
      <c r="DY321" s="695">
        <f t="shared" si="824"/>
        <v>1576.55</v>
      </c>
      <c r="DZ321" s="695">
        <f t="shared" si="824"/>
        <v>0</v>
      </c>
      <c r="EA321" s="695">
        <f t="shared" si="824"/>
        <v>17999.830000000002</v>
      </c>
      <c r="EB321" s="695">
        <f t="shared" si="824"/>
        <v>0</v>
      </c>
      <c r="EC321" s="695">
        <f t="shared" si="824"/>
        <v>0</v>
      </c>
      <c r="ED321" s="695">
        <f t="shared" si="824"/>
        <v>257.70999999999998</v>
      </c>
      <c r="EE321" s="695">
        <f t="shared" si="824"/>
        <v>0</v>
      </c>
      <c r="EF321" s="695">
        <f t="shared" si="824"/>
        <v>0</v>
      </c>
      <c r="EG321" s="695">
        <f t="shared" si="824"/>
        <v>632</v>
      </c>
      <c r="EH321" s="695">
        <f t="shared" si="824"/>
        <v>0</v>
      </c>
      <c r="EI321" s="695">
        <f t="shared" si="824"/>
        <v>0</v>
      </c>
      <c r="EJ321" s="695">
        <f t="shared" si="686"/>
        <v>0</v>
      </c>
      <c r="EK321" s="695">
        <f t="shared" si="810"/>
        <v>0</v>
      </c>
      <c r="EL321" s="695">
        <f t="shared" si="810"/>
        <v>7727.88</v>
      </c>
      <c r="EM321" s="695">
        <f t="shared" si="810"/>
        <v>0</v>
      </c>
      <c r="EN321" s="695">
        <f t="shared" ref="EN321" si="825">EN118</f>
        <v>0</v>
      </c>
      <c r="EO321" s="695">
        <f t="shared" si="810"/>
        <v>0</v>
      </c>
      <c r="EP321" s="695">
        <f t="shared" si="810"/>
        <v>6150.38</v>
      </c>
      <c r="EQ321" s="695">
        <f t="shared" si="810"/>
        <v>0</v>
      </c>
      <c r="ER321" s="695">
        <f t="shared" ref="ER321:EX321" si="826">ER118</f>
        <v>0</v>
      </c>
      <c r="ES321" s="695">
        <f t="shared" si="826"/>
        <v>0</v>
      </c>
      <c r="ET321" s="695">
        <f t="shared" si="826"/>
        <v>295</v>
      </c>
      <c r="EU321" s="695">
        <f t="shared" si="826"/>
        <v>2350.91</v>
      </c>
      <c r="EV321" s="695">
        <f t="shared" si="826"/>
        <v>7.16</v>
      </c>
      <c r="EW321" s="695">
        <f t="shared" si="826"/>
        <v>226.03</v>
      </c>
      <c r="EX321" s="695">
        <f t="shared" si="826"/>
        <v>1122.49</v>
      </c>
      <c r="EY321" s="695">
        <f t="shared" si="705"/>
        <v>0</v>
      </c>
      <c r="EZ321" s="510"/>
    </row>
    <row r="322" spans="1:156" x14ac:dyDescent="0.25">
      <c r="A322">
        <v>115</v>
      </c>
      <c r="B322" s="74" t="str">
        <f t="shared" si="696"/>
        <v>E19</v>
      </c>
      <c r="C322" s="175" t="str">
        <f t="shared" si="697"/>
        <v>OK</v>
      </c>
      <c r="D322" s="695">
        <f t="shared" ref="D322:AI322" si="827">D119</f>
        <v>1431.64</v>
      </c>
      <c r="E322" s="695">
        <f t="shared" si="827"/>
        <v>0</v>
      </c>
      <c r="F322" s="695">
        <f t="shared" si="827"/>
        <v>1159.68</v>
      </c>
      <c r="G322" s="695">
        <f t="shared" si="827"/>
        <v>0</v>
      </c>
      <c r="H322" s="695">
        <f t="shared" si="827"/>
        <v>6144.72</v>
      </c>
      <c r="I322" s="695">
        <f t="shared" si="827"/>
        <v>2936.5</v>
      </c>
      <c r="J322" s="695">
        <f t="shared" si="827"/>
        <v>12142.35</v>
      </c>
      <c r="K322" s="695">
        <f t="shared" si="827"/>
        <v>642.48</v>
      </c>
      <c r="L322" s="695">
        <f t="shared" si="827"/>
        <v>0</v>
      </c>
      <c r="M322" s="695">
        <f t="shared" si="827"/>
        <v>6212.9</v>
      </c>
      <c r="N322" s="695">
        <f t="shared" si="827"/>
        <v>8420.85</v>
      </c>
      <c r="O322" s="695">
        <f t="shared" si="827"/>
        <v>7175.13</v>
      </c>
      <c r="P322" s="695">
        <f t="shared" si="827"/>
        <v>27.08</v>
      </c>
      <c r="Q322" s="695">
        <f t="shared" si="827"/>
        <v>4169.6499999999996</v>
      </c>
      <c r="R322" s="695">
        <f t="shared" si="827"/>
        <v>0</v>
      </c>
      <c r="S322" s="695">
        <f t="shared" si="827"/>
        <v>5256.31</v>
      </c>
      <c r="T322" s="695">
        <f t="shared" si="827"/>
        <v>0</v>
      </c>
      <c r="U322" s="695">
        <f t="shared" si="827"/>
        <v>5306.51</v>
      </c>
      <c r="V322" s="695">
        <f t="shared" si="827"/>
        <v>6221.56</v>
      </c>
      <c r="W322" s="695">
        <f t="shared" si="827"/>
        <v>2417.4699999999998</v>
      </c>
      <c r="X322" s="695">
        <f t="shared" si="827"/>
        <v>0</v>
      </c>
      <c r="Y322" s="695">
        <f t="shared" si="827"/>
        <v>7742.74</v>
      </c>
      <c r="Z322" s="695">
        <f t="shared" si="827"/>
        <v>0</v>
      </c>
      <c r="AA322" s="695">
        <f t="shared" si="827"/>
        <v>0</v>
      </c>
      <c r="AB322" s="695">
        <f t="shared" si="827"/>
        <v>7692.25</v>
      </c>
      <c r="AC322" s="695">
        <f t="shared" si="827"/>
        <v>6102.95</v>
      </c>
      <c r="AD322" s="695">
        <f t="shared" si="827"/>
        <v>3142.49</v>
      </c>
      <c r="AE322" s="695">
        <f t="shared" si="827"/>
        <v>2039.42</v>
      </c>
      <c r="AF322" s="695">
        <f t="shared" si="827"/>
        <v>623.57000000000005</v>
      </c>
      <c r="AG322" s="695">
        <f t="shared" si="827"/>
        <v>5904.39</v>
      </c>
      <c r="AH322" s="695">
        <f t="shared" si="827"/>
        <v>60811.35</v>
      </c>
      <c r="AI322" s="695">
        <f t="shared" si="827"/>
        <v>0</v>
      </c>
      <c r="AJ322" s="695">
        <f t="shared" ref="AJ322:BM322" si="828">AJ119</f>
        <v>1409.3</v>
      </c>
      <c r="AK322" s="695">
        <f t="shared" si="828"/>
        <v>7834.04</v>
      </c>
      <c r="AL322" s="695">
        <f t="shared" si="828"/>
        <v>4795.24</v>
      </c>
      <c r="AM322" s="695">
        <f t="shared" si="828"/>
        <v>0</v>
      </c>
      <c r="AN322" s="695">
        <f t="shared" si="828"/>
        <v>0</v>
      </c>
      <c r="AO322" s="695">
        <f t="shared" si="828"/>
        <v>13411.4</v>
      </c>
      <c r="AP322" s="695">
        <f t="shared" si="828"/>
        <v>0</v>
      </c>
      <c r="AQ322" s="695">
        <f t="shared" si="828"/>
        <v>9157.19</v>
      </c>
      <c r="AR322" s="695">
        <f t="shared" si="828"/>
        <v>6221.54</v>
      </c>
      <c r="AS322" s="695">
        <f t="shared" si="828"/>
        <v>242</v>
      </c>
      <c r="AT322" s="695">
        <f t="shared" si="828"/>
        <v>373.3</v>
      </c>
      <c r="AU322" s="695">
        <f t="shared" si="828"/>
        <v>0</v>
      </c>
      <c r="AV322" s="695">
        <f t="shared" si="828"/>
        <v>3090.43</v>
      </c>
      <c r="AW322" s="695">
        <f t="shared" si="828"/>
        <v>120.9</v>
      </c>
      <c r="AX322" s="695">
        <f t="shared" si="828"/>
        <v>0</v>
      </c>
      <c r="AY322" s="695">
        <f t="shared" si="828"/>
        <v>2162.59</v>
      </c>
      <c r="AZ322" s="695">
        <f t="shared" si="828"/>
        <v>1654.42</v>
      </c>
      <c r="BA322" s="695">
        <f t="shared" si="828"/>
        <v>0</v>
      </c>
      <c r="BB322" s="695">
        <f t="shared" si="828"/>
        <v>20.83</v>
      </c>
      <c r="BC322" s="695">
        <f t="shared" si="828"/>
        <v>0</v>
      </c>
      <c r="BD322" s="695">
        <f t="shared" si="828"/>
        <v>1853.65</v>
      </c>
      <c r="BE322" s="695">
        <f t="shared" si="828"/>
        <v>18591.259999999998</v>
      </c>
      <c r="BF322" s="695">
        <f t="shared" si="828"/>
        <v>0</v>
      </c>
      <c r="BG322" s="695">
        <f t="shared" si="828"/>
        <v>410.95</v>
      </c>
      <c r="BH322" s="695">
        <f t="shared" si="828"/>
        <v>2413.09</v>
      </c>
      <c r="BI322" s="695">
        <f t="shared" si="828"/>
        <v>0</v>
      </c>
      <c r="BJ322" s="695">
        <f t="shared" si="828"/>
        <v>0</v>
      </c>
      <c r="BK322" s="695">
        <f t="shared" si="828"/>
        <v>0</v>
      </c>
      <c r="BL322" s="695">
        <f t="shared" si="828"/>
        <v>20746.7</v>
      </c>
      <c r="BM322" s="695">
        <f t="shared" si="828"/>
        <v>1458.6</v>
      </c>
      <c r="BN322" s="695">
        <f t="shared" ref="BN322:CM322" si="829">BN119</f>
        <v>0</v>
      </c>
      <c r="BO322" s="695">
        <f t="shared" si="829"/>
        <v>4110</v>
      </c>
      <c r="BP322" s="695">
        <f t="shared" si="829"/>
        <v>16536.509999999998</v>
      </c>
      <c r="BQ322" s="695">
        <f t="shared" si="829"/>
        <v>8343</v>
      </c>
      <c r="BR322" s="695">
        <f t="shared" si="829"/>
        <v>5096.6000000000004</v>
      </c>
      <c r="BS322" s="695">
        <f t="shared" si="829"/>
        <v>0</v>
      </c>
      <c r="BT322" s="695">
        <f t="shared" si="829"/>
        <v>1154</v>
      </c>
      <c r="BU322" s="695">
        <f t="shared" si="829"/>
        <v>0</v>
      </c>
      <c r="BV322" s="695">
        <f t="shared" si="829"/>
        <v>4203.12</v>
      </c>
      <c r="BW322" s="695">
        <f t="shared" si="829"/>
        <v>640.84</v>
      </c>
      <c r="BX322" s="695">
        <f t="shared" si="829"/>
        <v>6499.74</v>
      </c>
      <c r="BY322" s="695">
        <f t="shared" si="829"/>
        <v>836.34</v>
      </c>
      <c r="BZ322" s="695">
        <f t="shared" si="829"/>
        <v>17382.759999999998</v>
      </c>
      <c r="CA322" s="695">
        <f t="shared" si="829"/>
        <v>1189.32</v>
      </c>
      <c r="CB322" s="695">
        <f t="shared" si="829"/>
        <v>4078.7</v>
      </c>
      <c r="CC322" s="695">
        <f t="shared" si="829"/>
        <v>0</v>
      </c>
      <c r="CD322" s="695">
        <f t="shared" si="829"/>
        <v>5858.7</v>
      </c>
      <c r="CE322" s="695">
        <f t="shared" si="829"/>
        <v>7118.09</v>
      </c>
      <c r="CF322" s="695">
        <f t="shared" si="829"/>
        <v>0</v>
      </c>
      <c r="CG322" s="695">
        <f t="shared" si="829"/>
        <v>868.05</v>
      </c>
      <c r="CH322" s="695">
        <f t="shared" si="829"/>
        <v>0</v>
      </c>
      <c r="CI322" s="695">
        <f t="shared" si="829"/>
        <v>2813.05</v>
      </c>
      <c r="CJ322" s="695">
        <f t="shared" si="829"/>
        <v>0</v>
      </c>
      <c r="CK322" s="695">
        <f t="shared" si="829"/>
        <v>5084.93</v>
      </c>
      <c r="CL322" s="695">
        <f t="shared" si="829"/>
        <v>2159.16</v>
      </c>
      <c r="CM322" s="695">
        <f t="shared" si="829"/>
        <v>170.64</v>
      </c>
      <c r="CN322" s="695">
        <f t="shared" ref="CN322:DS322" si="830">CN119</f>
        <v>2760.12</v>
      </c>
      <c r="CO322" s="695">
        <f t="shared" si="830"/>
        <v>16019.17</v>
      </c>
      <c r="CP322" s="695">
        <f t="shared" si="830"/>
        <v>413.21</v>
      </c>
      <c r="CQ322" s="695">
        <f t="shared" si="830"/>
        <v>15214.51</v>
      </c>
      <c r="CR322" s="695">
        <f t="shared" si="830"/>
        <v>766.3</v>
      </c>
      <c r="CS322" s="695">
        <f t="shared" si="830"/>
        <v>0</v>
      </c>
      <c r="CT322" s="695">
        <f t="shared" si="830"/>
        <v>4603.55</v>
      </c>
      <c r="CU322" s="695">
        <f t="shared" si="830"/>
        <v>13.57</v>
      </c>
      <c r="CV322" s="695">
        <f t="shared" si="830"/>
        <v>0</v>
      </c>
      <c r="CW322" s="695">
        <f t="shared" si="830"/>
        <v>753.15</v>
      </c>
      <c r="CX322" s="695">
        <f t="shared" si="830"/>
        <v>582.62</v>
      </c>
      <c r="CY322" s="695">
        <f t="shared" si="830"/>
        <v>0</v>
      </c>
      <c r="CZ322" s="695">
        <f t="shared" si="830"/>
        <v>0</v>
      </c>
      <c r="DA322" s="695">
        <f t="shared" si="830"/>
        <v>2241.5300000000002</v>
      </c>
      <c r="DB322" s="695">
        <f t="shared" si="830"/>
        <v>0</v>
      </c>
      <c r="DC322" s="695">
        <f t="shared" si="830"/>
        <v>1159.79</v>
      </c>
      <c r="DD322" s="695">
        <f t="shared" si="830"/>
        <v>339.36</v>
      </c>
      <c r="DE322" s="695">
        <f t="shared" si="830"/>
        <v>9862.14</v>
      </c>
      <c r="DF322" s="695">
        <f t="shared" si="830"/>
        <v>9689.0499999999993</v>
      </c>
      <c r="DG322" s="695">
        <f t="shared" si="830"/>
        <v>0</v>
      </c>
      <c r="DH322" s="695">
        <f t="shared" si="830"/>
        <v>0</v>
      </c>
      <c r="DI322" s="695">
        <f t="shared" si="830"/>
        <v>1654.51</v>
      </c>
      <c r="DJ322" s="695">
        <f t="shared" si="830"/>
        <v>4284.1000000000004</v>
      </c>
      <c r="DK322" s="695">
        <f t="shared" si="830"/>
        <v>1140.6600000000001</v>
      </c>
      <c r="DL322" s="695">
        <f t="shared" si="830"/>
        <v>0</v>
      </c>
      <c r="DM322" s="695">
        <f t="shared" si="830"/>
        <v>3509.5</v>
      </c>
      <c r="DN322" s="695">
        <f t="shared" si="830"/>
        <v>0</v>
      </c>
      <c r="DO322" s="695">
        <f t="shared" si="830"/>
        <v>0</v>
      </c>
      <c r="DP322" s="695">
        <f t="shared" si="830"/>
        <v>980</v>
      </c>
      <c r="DQ322" s="695">
        <f t="shared" si="830"/>
        <v>11351.86</v>
      </c>
      <c r="DR322" s="695">
        <f t="shared" si="830"/>
        <v>0</v>
      </c>
      <c r="DS322" s="695">
        <f t="shared" si="830"/>
        <v>12747.92</v>
      </c>
      <c r="DT322" s="695">
        <f t="shared" ref="DT322:EI322" si="831">DT119</f>
        <v>4470.18</v>
      </c>
      <c r="DU322" s="695">
        <f t="shared" si="831"/>
        <v>0</v>
      </c>
      <c r="DV322" s="695">
        <f t="shared" si="831"/>
        <v>17895.919999999998</v>
      </c>
      <c r="DW322" s="695">
        <f t="shared" si="831"/>
        <v>31516.93</v>
      </c>
      <c r="DX322" s="695">
        <f t="shared" si="831"/>
        <v>34043.550000000003</v>
      </c>
      <c r="DY322" s="695">
        <f t="shared" si="831"/>
        <v>12105.8</v>
      </c>
      <c r="DZ322" s="695">
        <f t="shared" si="831"/>
        <v>17028.05</v>
      </c>
      <c r="EA322" s="695">
        <f t="shared" si="831"/>
        <v>232.82</v>
      </c>
      <c r="EB322" s="695">
        <f t="shared" si="831"/>
        <v>0</v>
      </c>
      <c r="EC322" s="695">
        <f t="shared" si="831"/>
        <v>0</v>
      </c>
      <c r="ED322" s="695">
        <f t="shared" si="831"/>
        <v>10168.6</v>
      </c>
      <c r="EE322" s="695">
        <f t="shared" si="831"/>
        <v>0</v>
      </c>
      <c r="EF322" s="695">
        <f t="shared" si="831"/>
        <v>12892.36</v>
      </c>
      <c r="EG322" s="695">
        <f t="shared" si="831"/>
        <v>176.94</v>
      </c>
      <c r="EH322" s="695">
        <f t="shared" si="831"/>
        <v>0</v>
      </c>
      <c r="EI322" s="695">
        <f t="shared" si="831"/>
        <v>374.59</v>
      </c>
      <c r="EJ322" s="695">
        <f t="shared" si="686"/>
        <v>0</v>
      </c>
      <c r="EK322" s="695">
        <f t="shared" si="810"/>
        <v>0</v>
      </c>
      <c r="EL322" s="695">
        <f t="shared" si="810"/>
        <v>28568.6</v>
      </c>
      <c r="EM322" s="695">
        <f t="shared" si="810"/>
        <v>0</v>
      </c>
      <c r="EN322" s="695">
        <f t="shared" ref="EN322" si="832">EN119</f>
        <v>0</v>
      </c>
      <c r="EO322" s="695">
        <f t="shared" si="810"/>
        <v>0</v>
      </c>
      <c r="EP322" s="695">
        <f t="shared" si="810"/>
        <v>32371.18</v>
      </c>
      <c r="EQ322" s="695">
        <f t="shared" si="810"/>
        <v>4089.45</v>
      </c>
      <c r="ER322" s="695">
        <f t="shared" ref="ER322:EX322" si="833">ER119</f>
        <v>0</v>
      </c>
      <c r="ES322" s="695">
        <f t="shared" si="833"/>
        <v>0</v>
      </c>
      <c r="ET322" s="695">
        <f t="shared" si="833"/>
        <v>770.45</v>
      </c>
      <c r="EU322" s="695">
        <f t="shared" si="833"/>
        <v>3680.77</v>
      </c>
      <c r="EV322" s="695">
        <f t="shared" si="833"/>
        <v>42131.37</v>
      </c>
      <c r="EW322" s="695">
        <f t="shared" si="833"/>
        <v>495.64</v>
      </c>
      <c r="EX322" s="695">
        <f t="shared" si="833"/>
        <v>3264.69</v>
      </c>
      <c r="EY322" s="695">
        <f t="shared" si="705"/>
        <v>0</v>
      </c>
      <c r="EZ322" s="510"/>
    </row>
    <row r="323" spans="1:156" x14ac:dyDescent="0.25">
      <c r="A323">
        <v>116</v>
      </c>
      <c r="B323" s="74" t="str">
        <f t="shared" si="696"/>
        <v>E19</v>
      </c>
      <c r="C323" s="175" t="str">
        <f t="shared" si="697"/>
        <v>OK</v>
      </c>
      <c r="D323" s="695">
        <f t="shared" ref="D323:AI323" si="834">D120</f>
        <v>16.64</v>
      </c>
      <c r="E323" s="695">
        <f t="shared" si="834"/>
        <v>120</v>
      </c>
      <c r="F323" s="695">
        <f t="shared" si="834"/>
        <v>495.72</v>
      </c>
      <c r="G323" s="695">
        <f t="shared" si="834"/>
        <v>0</v>
      </c>
      <c r="H323" s="695">
        <f t="shared" si="834"/>
        <v>13.54</v>
      </c>
      <c r="I323" s="695">
        <f t="shared" si="834"/>
        <v>0</v>
      </c>
      <c r="J323" s="695">
        <f t="shared" si="834"/>
        <v>5240.75</v>
      </c>
      <c r="K323" s="695">
        <f t="shared" si="834"/>
        <v>3745.48</v>
      </c>
      <c r="L323" s="695">
        <f t="shared" si="834"/>
        <v>0</v>
      </c>
      <c r="M323" s="695">
        <f t="shared" si="834"/>
        <v>1022.59</v>
      </c>
      <c r="N323" s="695">
        <f t="shared" si="834"/>
        <v>699</v>
      </c>
      <c r="O323" s="695">
        <f t="shared" si="834"/>
        <v>564.48</v>
      </c>
      <c r="P323" s="695">
        <f t="shared" si="834"/>
        <v>0</v>
      </c>
      <c r="Q323" s="695">
        <f t="shared" si="834"/>
        <v>5500.46</v>
      </c>
      <c r="R323" s="695">
        <f t="shared" si="834"/>
        <v>0</v>
      </c>
      <c r="S323" s="695">
        <f t="shared" si="834"/>
        <v>14503.94</v>
      </c>
      <c r="T323" s="695">
        <f t="shared" si="834"/>
        <v>0</v>
      </c>
      <c r="U323" s="695">
        <f t="shared" si="834"/>
        <v>30</v>
      </c>
      <c r="V323" s="695">
        <f t="shared" si="834"/>
        <v>1156.96</v>
      </c>
      <c r="W323" s="695">
        <f t="shared" si="834"/>
        <v>0</v>
      </c>
      <c r="X323" s="695">
        <f t="shared" si="834"/>
        <v>0</v>
      </c>
      <c r="Y323" s="695">
        <f t="shared" si="834"/>
        <v>4159.07</v>
      </c>
      <c r="Z323" s="695">
        <f t="shared" si="834"/>
        <v>0</v>
      </c>
      <c r="AA323" s="695">
        <f t="shared" si="834"/>
        <v>10444.049999999999</v>
      </c>
      <c r="AB323" s="695">
        <f t="shared" si="834"/>
        <v>546.37</v>
      </c>
      <c r="AC323" s="695">
        <f t="shared" si="834"/>
        <v>5390.63</v>
      </c>
      <c r="AD323" s="695">
        <f t="shared" si="834"/>
        <v>1544.83</v>
      </c>
      <c r="AE323" s="695">
        <f t="shared" si="834"/>
        <v>1210.8499999999999</v>
      </c>
      <c r="AF323" s="695">
        <f t="shared" si="834"/>
        <v>5997</v>
      </c>
      <c r="AG323" s="695">
        <f t="shared" si="834"/>
        <v>715.61</v>
      </c>
      <c r="AH323" s="695">
        <f t="shared" si="834"/>
        <v>6820.73</v>
      </c>
      <c r="AI323" s="695">
        <f t="shared" si="834"/>
        <v>305.76</v>
      </c>
      <c r="AJ323" s="695">
        <f t="shared" ref="AJ323:BM323" si="835">AJ120</f>
        <v>150.11000000000001</v>
      </c>
      <c r="AK323" s="695">
        <f t="shared" si="835"/>
        <v>13281.35</v>
      </c>
      <c r="AL323" s="695">
        <f t="shared" si="835"/>
        <v>25.82</v>
      </c>
      <c r="AM323" s="695">
        <f t="shared" si="835"/>
        <v>82</v>
      </c>
      <c r="AN323" s="695">
        <f t="shared" si="835"/>
        <v>6</v>
      </c>
      <c r="AO323" s="695">
        <f t="shared" si="835"/>
        <v>11196.56</v>
      </c>
      <c r="AP323" s="695">
        <f t="shared" si="835"/>
        <v>15.29</v>
      </c>
      <c r="AQ323" s="695">
        <f t="shared" si="835"/>
        <v>28671.3</v>
      </c>
      <c r="AR323" s="695">
        <f t="shared" si="835"/>
        <v>0</v>
      </c>
      <c r="AS323" s="695">
        <f t="shared" si="835"/>
        <v>21.99</v>
      </c>
      <c r="AT323" s="695">
        <f t="shared" si="835"/>
        <v>0</v>
      </c>
      <c r="AU323" s="695">
        <f t="shared" si="835"/>
        <v>4946.3</v>
      </c>
      <c r="AV323" s="695">
        <f t="shared" si="835"/>
        <v>232.2</v>
      </c>
      <c r="AW323" s="695">
        <f t="shared" si="835"/>
        <v>417.6</v>
      </c>
      <c r="AX323" s="695">
        <f t="shared" si="835"/>
        <v>0</v>
      </c>
      <c r="AY323" s="695">
        <f t="shared" si="835"/>
        <v>461.88</v>
      </c>
      <c r="AZ323" s="695">
        <f t="shared" si="835"/>
        <v>0</v>
      </c>
      <c r="BA323" s="695">
        <f t="shared" si="835"/>
        <v>0</v>
      </c>
      <c r="BB323" s="695">
        <f t="shared" si="835"/>
        <v>2218.39</v>
      </c>
      <c r="BC323" s="695">
        <f t="shared" si="835"/>
        <v>0</v>
      </c>
      <c r="BD323" s="695">
        <f t="shared" si="835"/>
        <v>0</v>
      </c>
      <c r="BE323" s="695">
        <f t="shared" si="835"/>
        <v>2052.1999999999998</v>
      </c>
      <c r="BF323" s="695">
        <f t="shared" si="835"/>
        <v>0</v>
      </c>
      <c r="BG323" s="695">
        <f t="shared" si="835"/>
        <v>1499.85</v>
      </c>
      <c r="BH323" s="695">
        <f t="shared" si="835"/>
        <v>1184.92</v>
      </c>
      <c r="BI323" s="695">
        <f t="shared" si="835"/>
        <v>808.13</v>
      </c>
      <c r="BJ323" s="695">
        <f t="shared" si="835"/>
        <v>2941.2</v>
      </c>
      <c r="BK323" s="695">
        <f t="shared" si="835"/>
        <v>21.66</v>
      </c>
      <c r="BL323" s="695">
        <f t="shared" si="835"/>
        <v>0</v>
      </c>
      <c r="BM323" s="695">
        <f t="shared" si="835"/>
        <v>2322.6799999999998</v>
      </c>
      <c r="BN323" s="695">
        <f t="shared" ref="BN323:CM323" si="836">BN120</f>
        <v>0</v>
      </c>
      <c r="BO323" s="695">
        <f t="shared" si="836"/>
        <v>7146.48</v>
      </c>
      <c r="BP323" s="695">
        <f t="shared" si="836"/>
        <v>331.57</v>
      </c>
      <c r="BQ323" s="695">
        <f t="shared" si="836"/>
        <v>2532.46</v>
      </c>
      <c r="BR323" s="695">
        <f t="shared" si="836"/>
        <v>591.45000000000005</v>
      </c>
      <c r="BS323" s="695">
        <f t="shared" si="836"/>
        <v>29355.8</v>
      </c>
      <c r="BT323" s="695">
        <f t="shared" si="836"/>
        <v>3106.62</v>
      </c>
      <c r="BU323" s="695">
        <f t="shared" si="836"/>
        <v>58.11</v>
      </c>
      <c r="BV323" s="695">
        <f t="shared" si="836"/>
        <v>0</v>
      </c>
      <c r="BW323" s="695">
        <f t="shared" si="836"/>
        <v>0</v>
      </c>
      <c r="BX323" s="695">
        <f t="shared" si="836"/>
        <v>5272.07</v>
      </c>
      <c r="BY323" s="695">
        <f t="shared" si="836"/>
        <v>6928.18</v>
      </c>
      <c r="BZ323" s="695">
        <f t="shared" si="836"/>
        <v>289.42</v>
      </c>
      <c r="CA323" s="695">
        <f t="shared" si="836"/>
        <v>3169.47</v>
      </c>
      <c r="CB323" s="695">
        <f t="shared" si="836"/>
        <v>23402.99</v>
      </c>
      <c r="CC323" s="695">
        <f t="shared" si="836"/>
        <v>4440.76</v>
      </c>
      <c r="CD323" s="695">
        <f t="shared" si="836"/>
        <v>33984.04</v>
      </c>
      <c r="CE323" s="695">
        <f t="shared" si="836"/>
        <v>8645.94</v>
      </c>
      <c r="CF323" s="695">
        <f t="shared" si="836"/>
        <v>0</v>
      </c>
      <c r="CG323" s="695">
        <f t="shared" si="836"/>
        <v>293.51</v>
      </c>
      <c r="CH323" s="695">
        <f t="shared" si="836"/>
        <v>0</v>
      </c>
      <c r="CI323" s="695">
        <f t="shared" si="836"/>
        <v>0</v>
      </c>
      <c r="CJ323" s="695">
        <f t="shared" si="836"/>
        <v>361.25</v>
      </c>
      <c r="CK323" s="695">
        <f t="shared" si="836"/>
        <v>3151.68</v>
      </c>
      <c r="CL323" s="695">
        <f t="shared" si="836"/>
        <v>0</v>
      </c>
      <c r="CM323" s="695">
        <f t="shared" si="836"/>
        <v>505</v>
      </c>
      <c r="CN323" s="695">
        <f t="shared" ref="CN323:DS323" si="837">CN120</f>
        <v>0</v>
      </c>
      <c r="CO323" s="695">
        <f t="shared" si="837"/>
        <v>2762.99</v>
      </c>
      <c r="CP323" s="695">
        <f t="shared" si="837"/>
        <v>4036.6</v>
      </c>
      <c r="CQ323" s="695">
        <f t="shared" si="837"/>
        <v>658.58</v>
      </c>
      <c r="CR323" s="695">
        <f t="shared" si="837"/>
        <v>0</v>
      </c>
      <c r="CS323" s="695">
        <f t="shared" si="837"/>
        <v>0</v>
      </c>
      <c r="CT323" s="695">
        <f t="shared" si="837"/>
        <v>2377.73</v>
      </c>
      <c r="CU323" s="695">
        <f t="shared" si="837"/>
        <v>321.33999999999997</v>
      </c>
      <c r="CV323" s="695">
        <f t="shared" si="837"/>
        <v>0</v>
      </c>
      <c r="CW323" s="695">
        <f t="shared" si="837"/>
        <v>0</v>
      </c>
      <c r="CX323" s="695">
        <f t="shared" si="837"/>
        <v>104.75</v>
      </c>
      <c r="CY323" s="695">
        <f t="shared" si="837"/>
        <v>0</v>
      </c>
      <c r="CZ323" s="695">
        <f t="shared" si="837"/>
        <v>0</v>
      </c>
      <c r="DA323" s="695">
        <f t="shared" si="837"/>
        <v>2752.16</v>
      </c>
      <c r="DB323" s="695">
        <f t="shared" si="837"/>
        <v>110</v>
      </c>
      <c r="DC323" s="695">
        <f t="shared" si="837"/>
        <v>2663.31</v>
      </c>
      <c r="DD323" s="695">
        <f t="shared" si="837"/>
        <v>0</v>
      </c>
      <c r="DE323" s="695">
        <f t="shared" si="837"/>
        <v>2748</v>
      </c>
      <c r="DF323" s="695">
        <f t="shared" si="837"/>
        <v>530</v>
      </c>
      <c r="DG323" s="695">
        <f t="shared" si="837"/>
        <v>0</v>
      </c>
      <c r="DH323" s="695">
        <f t="shared" si="837"/>
        <v>0</v>
      </c>
      <c r="DI323" s="695">
        <f t="shared" si="837"/>
        <v>2336.94</v>
      </c>
      <c r="DJ323" s="695">
        <f t="shared" si="837"/>
        <v>628.79999999999995</v>
      </c>
      <c r="DK323" s="695">
        <f t="shared" si="837"/>
        <v>966.09</v>
      </c>
      <c r="DL323" s="695">
        <f t="shared" si="837"/>
        <v>555.78</v>
      </c>
      <c r="DM323" s="695">
        <f t="shared" si="837"/>
        <v>0</v>
      </c>
      <c r="DN323" s="695">
        <f t="shared" si="837"/>
        <v>0</v>
      </c>
      <c r="DO323" s="695">
        <f t="shared" si="837"/>
        <v>0</v>
      </c>
      <c r="DP323" s="695">
        <f t="shared" si="837"/>
        <v>325.82</v>
      </c>
      <c r="DQ323" s="695">
        <f t="shared" si="837"/>
        <v>0</v>
      </c>
      <c r="DR323" s="695">
        <f t="shared" si="837"/>
        <v>0</v>
      </c>
      <c r="DS323" s="695">
        <f t="shared" si="837"/>
        <v>3051.62</v>
      </c>
      <c r="DT323" s="695">
        <f t="shared" ref="DT323:EI323" si="838">DT120</f>
        <v>0</v>
      </c>
      <c r="DU323" s="695">
        <f t="shared" si="838"/>
        <v>0</v>
      </c>
      <c r="DV323" s="695">
        <f t="shared" si="838"/>
        <v>3142.21</v>
      </c>
      <c r="DW323" s="695">
        <f t="shared" si="838"/>
        <v>79.900000000000006</v>
      </c>
      <c r="DX323" s="695">
        <f t="shared" si="838"/>
        <v>8384.49</v>
      </c>
      <c r="DY323" s="695">
        <f t="shared" si="838"/>
        <v>0</v>
      </c>
      <c r="DZ323" s="695">
        <f t="shared" si="838"/>
        <v>0</v>
      </c>
      <c r="EA323" s="695">
        <f t="shared" si="838"/>
        <v>0</v>
      </c>
      <c r="EB323" s="695">
        <f t="shared" si="838"/>
        <v>0</v>
      </c>
      <c r="EC323" s="695">
        <f t="shared" si="838"/>
        <v>0</v>
      </c>
      <c r="ED323" s="695">
        <f t="shared" si="838"/>
        <v>869.18</v>
      </c>
      <c r="EE323" s="695">
        <f t="shared" si="838"/>
        <v>481</v>
      </c>
      <c r="EF323" s="695">
        <f t="shared" si="838"/>
        <v>704.49</v>
      </c>
      <c r="EG323" s="695">
        <f t="shared" si="838"/>
        <v>7316.6</v>
      </c>
      <c r="EH323" s="695">
        <f t="shared" si="838"/>
        <v>0</v>
      </c>
      <c r="EI323" s="695">
        <f t="shared" si="838"/>
        <v>8455.4699999999993</v>
      </c>
      <c r="EJ323" s="695">
        <f t="shared" si="686"/>
        <v>0</v>
      </c>
      <c r="EK323" s="695">
        <f t="shared" si="810"/>
        <v>0</v>
      </c>
      <c r="EL323" s="695">
        <f t="shared" si="810"/>
        <v>48709.32</v>
      </c>
      <c r="EM323" s="695">
        <f t="shared" si="810"/>
        <v>0</v>
      </c>
      <c r="EN323" s="695">
        <f t="shared" ref="EN323" si="839">EN120</f>
        <v>0</v>
      </c>
      <c r="EO323" s="695">
        <f t="shared" si="810"/>
        <v>0</v>
      </c>
      <c r="EP323" s="695">
        <f t="shared" si="810"/>
        <v>6799.33</v>
      </c>
      <c r="EQ323" s="695">
        <f t="shared" si="810"/>
        <v>0</v>
      </c>
      <c r="ER323" s="695">
        <f t="shared" ref="ER323:EX323" si="840">ER120</f>
        <v>0</v>
      </c>
      <c r="ES323" s="695">
        <f t="shared" si="840"/>
        <v>0</v>
      </c>
      <c r="ET323" s="695">
        <f t="shared" si="840"/>
        <v>0</v>
      </c>
      <c r="EU323" s="695">
        <f t="shared" si="840"/>
        <v>1822.17</v>
      </c>
      <c r="EV323" s="695">
        <f t="shared" si="840"/>
        <v>0</v>
      </c>
      <c r="EW323" s="695">
        <f t="shared" si="840"/>
        <v>0</v>
      </c>
      <c r="EX323" s="695">
        <f t="shared" si="840"/>
        <v>2220.92</v>
      </c>
      <c r="EY323" s="695">
        <f t="shared" si="705"/>
        <v>0</v>
      </c>
      <c r="EZ323" s="510"/>
    </row>
    <row r="324" spans="1:156" x14ac:dyDescent="0.25">
      <c r="A324">
        <v>117</v>
      </c>
      <c r="B324" s="74" t="str">
        <f t="shared" si="696"/>
        <v>E19</v>
      </c>
      <c r="C324" s="175" t="str">
        <f t="shared" si="697"/>
        <v>OK</v>
      </c>
      <c r="D324" s="695">
        <f t="shared" ref="D324:AI324" si="841">D121</f>
        <v>0</v>
      </c>
      <c r="E324" s="695">
        <f t="shared" si="841"/>
        <v>0</v>
      </c>
      <c r="F324" s="695">
        <f t="shared" si="841"/>
        <v>0</v>
      </c>
      <c r="G324" s="695">
        <f t="shared" si="841"/>
        <v>0</v>
      </c>
      <c r="H324" s="695">
        <f t="shared" si="841"/>
        <v>0</v>
      </c>
      <c r="I324" s="695">
        <f t="shared" si="841"/>
        <v>0</v>
      </c>
      <c r="J324" s="695">
        <f t="shared" si="841"/>
        <v>0</v>
      </c>
      <c r="K324" s="695">
        <f t="shared" si="841"/>
        <v>0</v>
      </c>
      <c r="L324" s="695">
        <f t="shared" si="841"/>
        <v>0</v>
      </c>
      <c r="M324" s="695">
        <f t="shared" si="841"/>
        <v>55.56</v>
      </c>
      <c r="N324" s="695">
        <f t="shared" si="841"/>
        <v>0</v>
      </c>
      <c r="O324" s="695">
        <f t="shared" si="841"/>
        <v>1973.28</v>
      </c>
      <c r="P324" s="695">
        <f t="shared" si="841"/>
        <v>0</v>
      </c>
      <c r="Q324" s="695">
        <f t="shared" si="841"/>
        <v>8297.2800000000007</v>
      </c>
      <c r="R324" s="695">
        <f t="shared" si="841"/>
        <v>0</v>
      </c>
      <c r="S324" s="695">
        <f t="shared" si="841"/>
        <v>7977.8</v>
      </c>
      <c r="T324" s="695">
        <f t="shared" si="841"/>
        <v>0</v>
      </c>
      <c r="U324" s="695">
        <f t="shared" si="841"/>
        <v>0</v>
      </c>
      <c r="V324" s="695">
        <f t="shared" si="841"/>
        <v>7569.93</v>
      </c>
      <c r="W324" s="695">
        <f t="shared" si="841"/>
        <v>0</v>
      </c>
      <c r="X324" s="695">
        <f t="shared" si="841"/>
        <v>0</v>
      </c>
      <c r="Y324" s="695">
        <f t="shared" si="841"/>
        <v>0</v>
      </c>
      <c r="Z324" s="695">
        <f t="shared" si="841"/>
        <v>0</v>
      </c>
      <c r="AA324" s="695">
        <f t="shared" si="841"/>
        <v>284.88</v>
      </c>
      <c r="AB324" s="695">
        <f t="shared" si="841"/>
        <v>1366.62</v>
      </c>
      <c r="AC324" s="695">
        <f t="shared" si="841"/>
        <v>680</v>
      </c>
      <c r="AD324" s="695">
        <f t="shared" si="841"/>
        <v>0</v>
      </c>
      <c r="AE324" s="695">
        <f t="shared" si="841"/>
        <v>0</v>
      </c>
      <c r="AF324" s="695">
        <f t="shared" si="841"/>
        <v>0</v>
      </c>
      <c r="AG324" s="695">
        <f t="shared" si="841"/>
        <v>1448</v>
      </c>
      <c r="AH324" s="695">
        <f t="shared" si="841"/>
        <v>409.19</v>
      </c>
      <c r="AI324" s="695">
        <f t="shared" si="841"/>
        <v>0</v>
      </c>
      <c r="AJ324" s="695">
        <f t="shared" ref="AJ324:BM324" si="842">AJ121</f>
        <v>0</v>
      </c>
      <c r="AK324" s="695">
        <f t="shared" si="842"/>
        <v>717.26</v>
      </c>
      <c r="AL324" s="695">
        <f t="shared" si="842"/>
        <v>0</v>
      </c>
      <c r="AM324" s="695">
        <f t="shared" si="842"/>
        <v>0</v>
      </c>
      <c r="AN324" s="695">
        <f t="shared" si="842"/>
        <v>73.900000000000006</v>
      </c>
      <c r="AO324" s="695">
        <f t="shared" si="842"/>
        <v>1250.51</v>
      </c>
      <c r="AP324" s="695">
        <f t="shared" si="842"/>
        <v>0</v>
      </c>
      <c r="AQ324" s="695">
        <f t="shared" si="842"/>
        <v>0</v>
      </c>
      <c r="AR324" s="695">
        <f t="shared" si="842"/>
        <v>0</v>
      </c>
      <c r="AS324" s="695">
        <f t="shared" si="842"/>
        <v>0</v>
      </c>
      <c r="AT324" s="695">
        <f t="shared" si="842"/>
        <v>0</v>
      </c>
      <c r="AU324" s="695">
        <f t="shared" si="842"/>
        <v>698.5</v>
      </c>
      <c r="AV324" s="695">
        <f t="shared" si="842"/>
        <v>1110.2</v>
      </c>
      <c r="AW324" s="695">
        <f t="shared" si="842"/>
        <v>136.88999999999999</v>
      </c>
      <c r="AX324" s="695">
        <f t="shared" si="842"/>
        <v>8422.2800000000007</v>
      </c>
      <c r="AY324" s="695">
        <f t="shared" si="842"/>
        <v>0</v>
      </c>
      <c r="AZ324" s="695">
        <f t="shared" si="842"/>
        <v>3566.95</v>
      </c>
      <c r="BA324" s="695">
        <f t="shared" si="842"/>
        <v>0</v>
      </c>
      <c r="BB324" s="695">
        <f t="shared" si="842"/>
        <v>265</v>
      </c>
      <c r="BC324" s="695">
        <f t="shared" si="842"/>
        <v>0</v>
      </c>
      <c r="BD324" s="695">
        <f t="shared" si="842"/>
        <v>0</v>
      </c>
      <c r="BE324" s="695">
        <f t="shared" si="842"/>
        <v>0</v>
      </c>
      <c r="BF324" s="695">
        <f t="shared" si="842"/>
        <v>0</v>
      </c>
      <c r="BG324" s="695">
        <f t="shared" si="842"/>
        <v>0</v>
      </c>
      <c r="BH324" s="695">
        <f t="shared" si="842"/>
        <v>0</v>
      </c>
      <c r="BI324" s="695">
        <f t="shared" si="842"/>
        <v>0</v>
      </c>
      <c r="BJ324" s="695">
        <f t="shared" si="842"/>
        <v>0</v>
      </c>
      <c r="BK324" s="695">
        <f t="shared" si="842"/>
        <v>0</v>
      </c>
      <c r="BL324" s="695">
        <f t="shared" si="842"/>
        <v>292.67</v>
      </c>
      <c r="BM324" s="695">
        <f t="shared" si="842"/>
        <v>0</v>
      </c>
      <c r="BN324" s="695">
        <f t="shared" ref="BN324:CM324" si="843">BN121</f>
        <v>47.11</v>
      </c>
      <c r="BO324" s="695">
        <f t="shared" si="843"/>
        <v>2653</v>
      </c>
      <c r="BP324" s="695">
        <f t="shared" si="843"/>
        <v>291.51</v>
      </c>
      <c r="BQ324" s="695">
        <f t="shared" si="843"/>
        <v>0</v>
      </c>
      <c r="BR324" s="695">
        <f t="shared" si="843"/>
        <v>0</v>
      </c>
      <c r="BS324" s="695">
        <f t="shared" si="843"/>
        <v>0</v>
      </c>
      <c r="BT324" s="695">
        <f t="shared" si="843"/>
        <v>0</v>
      </c>
      <c r="BU324" s="695">
        <f t="shared" si="843"/>
        <v>0</v>
      </c>
      <c r="BV324" s="695">
        <f t="shared" si="843"/>
        <v>0</v>
      </c>
      <c r="BW324" s="695">
        <f t="shared" si="843"/>
        <v>0</v>
      </c>
      <c r="BX324" s="695">
        <f t="shared" si="843"/>
        <v>12624.85</v>
      </c>
      <c r="BY324" s="695">
        <f t="shared" si="843"/>
        <v>7004.36</v>
      </c>
      <c r="BZ324" s="695">
        <f t="shared" si="843"/>
        <v>0</v>
      </c>
      <c r="CA324" s="695">
        <f t="shared" si="843"/>
        <v>516.30999999999995</v>
      </c>
      <c r="CB324" s="695">
        <f t="shared" si="843"/>
        <v>3856.98</v>
      </c>
      <c r="CC324" s="695">
        <f t="shared" si="843"/>
        <v>0</v>
      </c>
      <c r="CD324" s="695">
        <f t="shared" si="843"/>
        <v>336</v>
      </c>
      <c r="CE324" s="695">
        <f t="shared" si="843"/>
        <v>2110.9699999999998</v>
      </c>
      <c r="CF324" s="695">
        <f t="shared" si="843"/>
        <v>0</v>
      </c>
      <c r="CG324" s="695">
        <f t="shared" si="843"/>
        <v>0</v>
      </c>
      <c r="CH324" s="695">
        <f t="shared" si="843"/>
        <v>0</v>
      </c>
      <c r="CI324" s="695">
        <f t="shared" si="843"/>
        <v>0</v>
      </c>
      <c r="CJ324" s="695">
        <f t="shared" si="843"/>
        <v>0</v>
      </c>
      <c r="CK324" s="695">
        <f t="shared" si="843"/>
        <v>4274.7</v>
      </c>
      <c r="CL324" s="695">
        <f t="shared" si="843"/>
        <v>0</v>
      </c>
      <c r="CM324" s="695">
        <f t="shared" si="843"/>
        <v>0</v>
      </c>
      <c r="CN324" s="695">
        <f t="shared" ref="CN324:DS324" si="844">CN121</f>
        <v>0</v>
      </c>
      <c r="CO324" s="695">
        <f t="shared" si="844"/>
        <v>0</v>
      </c>
      <c r="CP324" s="695">
        <f t="shared" si="844"/>
        <v>6947.88</v>
      </c>
      <c r="CQ324" s="695">
        <f t="shared" si="844"/>
        <v>0</v>
      </c>
      <c r="CR324" s="695">
        <f t="shared" si="844"/>
        <v>0</v>
      </c>
      <c r="CS324" s="695">
        <f t="shared" si="844"/>
        <v>0</v>
      </c>
      <c r="CT324" s="695">
        <f t="shared" si="844"/>
        <v>0</v>
      </c>
      <c r="CU324" s="695">
        <f t="shared" si="844"/>
        <v>0</v>
      </c>
      <c r="CV324" s="695">
        <f t="shared" si="844"/>
        <v>0</v>
      </c>
      <c r="CW324" s="695">
        <f t="shared" si="844"/>
        <v>40.79</v>
      </c>
      <c r="CX324" s="695">
        <f t="shared" si="844"/>
        <v>1164.25</v>
      </c>
      <c r="CY324" s="695">
        <f t="shared" si="844"/>
        <v>0</v>
      </c>
      <c r="CZ324" s="695">
        <f t="shared" si="844"/>
        <v>0</v>
      </c>
      <c r="DA324" s="695">
        <f t="shared" si="844"/>
        <v>0</v>
      </c>
      <c r="DB324" s="695">
        <f t="shared" si="844"/>
        <v>0</v>
      </c>
      <c r="DC324" s="695">
        <f t="shared" si="844"/>
        <v>0</v>
      </c>
      <c r="DD324" s="695">
        <f t="shared" si="844"/>
        <v>1698.53</v>
      </c>
      <c r="DE324" s="695">
        <f t="shared" si="844"/>
        <v>0</v>
      </c>
      <c r="DF324" s="695">
        <f t="shared" si="844"/>
        <v>8307.39</v>
      </c>
      <c r="DG324" s="695">
        <f t="shared" si="844"/>
        <v>0</v>
      </c>
      <c r="DH324" s="695">
        <f t="shared" si="844"/>
        <v>0</v>
      </c>
      <c r="DI324" s="695">
        <f t="shared" si="844"/>
        <v>528.5</v>
      </c>
      <c r="DJ324" s="695">
        <f t="shared" si="844"/>
        <v>0</v>
      </c>
      <c r="DK324" s="695">
        <f t="shared" si="844"/>
        <v>0</v>
      </c>
      <c r="DL324" s="695">
        <f t="shared" si="844"/>
        <v>0</v>
      </c>
      <c r="DM324" s="695">
        <f t="shared" si="844"/>
        <v>0</v>
      </c>
      <c r="DN324" s="695">
        <f t="shared" si="844"/>
        <v>0</v>
      </c>
      <c r="DO324" s="695">
        <f t="shared" si="844"/>
        <v>0</v>
      </c>
      <c r="DP324" s="695">
        <f t="shared" si="844"/>
        <v>4398.71</v>
      </c>
      <c r="DQ324" s="695">
        <f t="shared" si="844"/>
        <v>6595.25</v>
      </c>
      <c r="DR324" s="695">
        <f t="shared" si="844"/>
        <v>0</v>
      </c>
      <c r="DS324" s="695">
        <f t="shared" si="844"/>
        <v>55.97</v>
      </c>
      <c r="DT324" s="695">
        <f t="shared" ref="DT324:EI324" si="845">DT121</f>
        <v>0</v>
      </c>
      <c r="DU324" s="695">
        <f t="shared" si="845"/>
        <v>0</v>
      </c>
      <c r="DV324" s="695">
        <f t="shared" si="845"/>
        <v>134.19999999999999</v>
      </c>
      <c r="DW324" s="695">
        <f t="shared" si="845"/>
        <v>9429.7900000000009</v>
      </c>
      <c r="DX324" s="695">
        <f t="shared" si="845"/>
        <v>20229.900000000001</v>
      </c>
      <c r="DY324" s="695">
        <f t="shared" si="845"/>
        <v>0</v>
      </c>
      <c r="DZ324" s="695">
        <f t="shared" si="845"/>
        <v>0</v>
      </c>
      <c r="EA324" s="695">
        <f t="shared" si="845"/>
        <v>0</v>
      </c>
      <c r="EB324" s="695">
        <f t="shared" si="845"/>
        <v>0</v>
      </c>
      <c r="EC324" s="695">
        <f t="shared" si="845"/>
        <v>0</v>
      </c>
      <c r="ED324" s="695">
        <f t="shared" si="845"/>
        <v>1197.1199999999999</v>
      </c>
      <c r="EE324" s="695">
        <f t="shared" si="845"/>
        <v>0</v>
      </c>
      <c r="EF324" s="695">
        <f t="shared" si="845"/>
        <v>460.32</v>
      </c>
      <c r="EG324" s="695">
        <f t="shared" si="845"/>
        <v>0</v>
      </c>
      <c r="EH324" s="695">
        <f t="shared" si="845"/>
        <v>0</v>
      </c>
      <c r="EI324" s="695">
        <f t="shared" si="845"/>
        <v>59.43</v>
      </c>
      <c r="EJ324" s="695">
        <f t="shared" si="686"/>
        <v>0</v>
      </c>
      <c r="EK324" s="695">
        <f t="shared" si="810"/>
        <v>0</v>
      </c>
      <c r="EL324" s="695">
        <f t="shared" si="810"/>
        <v>0</v>
      </c>
      <c r="EM324" s="695">
        <f t="shared" si="810"/>
        <v>0</v>
      </c>
      <c r="EN324" s="695">
        <f t="shared" ref="EN324" si="846">EN121</f>
        <v>0</v>
      </c>
      <c r="EO324" s="695">
        <f t="shared" si="810"/>
        <v>0</v>
      </c>
      <c r="EP324" s="695">
        <f t="shared" si="810"/>
        <v>4549.43</v>
      </c>
      <c r="EQ324" s="695">
        <f t="shared" si="810"/>
        <v>0</v>
      </c>
      <c r="ER324" s="695">
        <f t="shared" ref="ER324:EX324" si="847">ER121</f>
        <v>0</v>
      </c>
      <c r="ES324" s="695">
        <f t="shared" si="847"/>
        <v>0</v>
      </c>
      <c r="ET324" s="695">
        <f t="shared" si="847"/>
        <v>0</v>
      </c>
      <c r="EU324" s="695">
        <f t="shared" si="847"/>
        <v>0</v>
      </c>
      <c r="EV324" s="695">
        <f t="shared" si="847"/>
        <v>0</v>
      </c>
      <c r="EW324" s="695">
        <f t="shared" si="847"/>
        <v>0</v>
      </c>
      <c r="EX324" s="695">
        <f t="shared" si="847"/>
        <v>42.18</v>
      </c>
      <c r="EY324" s="695">
        <f t="shared" si="705"/>
        <v>0</v>
      </c>
      <c r="EZ324" s="510"/>
    </row>
    <row r="325" spans="1:156" x14ac:dyDescent="0.25">
      <c r="A325">
        <v>118</v>
      </c>
      <c r="B325" s="74" t="str">
        <f t="shared" si="696"/>
        <v>E19</v>
      </c>
      <c r="C325" s="175" t="str">
        <f t="shared" si="697"/>
        <v>OK</v>
      </c>
      <c r="D325" s="695">
        <f t="shared" ref="D325:AI325" si="848">D122</f>
        <v>0</v>
      </c>
      <c r="E325" s="695">
        <f t="shared" si="848"/>
        <v>0</v>
      </c>
      <c r="F325" s="695">
        <f t="shared" si="848"/>
        <v>0</v>
      </c>
      <c r="G325" s="695">
        <f t="shared" si="848"/>
        <v>0</v>
      </c>
      <c r="H325" s="695">
        <f t="shared" si="848"/>
        <v>0</v>
      </c>
      <c r="I325" s="695">
        <f t="shared" si="848"/>
        <v>0</v>
      </c>
      <c r="J325" s="695">
        <f t="shared" si="848"/>
        <v>0</v>
      </c>
      <c r="K325" s="695">
        <f t="shared" si="848"/>
        <v>0</v>
      </c>
      <c r="L325" s="695">
        <f t="shared" si="848"/>
        <v>0</v>
      </c>
      <c r="M325" s="695">
        <f t="shared" si="848"/>
        <v>0</v>
      </c>
      <c r="N325" s="695">
        <f t="shared" si="848"/>
        <v>0</v>
      </c>
      <c r="O325" s="695">
        <f t="shared" si="848"/>
        <v>0</v>
      </c>
      <c r="P325" s="695">
        <f t="shared" si="848"/>
        <v>0</v>
      </c>
      <c r="Q325" s="695">
        <f t="shared" si="848"/>
        <v>0</v>
      </c>
      <c r="R325" s="695">
        <f t="shared" si="848"/>
        <v>0</v>
      </c>
      <c r="S325" s="695">
        <f t="shared" si="848"/>
        <v>0</v>
      </c>
      <c r="T325" s="695">
        <f t="shared" si="848"/>
        <v>0</v>
      </c>
      <c r="U325" s="695">
        <f t="shared" si="848"/>
        <v>0</v>
      </c>
      <c r="V325" s="695">
        <f t="shared" si="848"/>
        <v>0</v>
      </c>
      <c r="W325" s="695">
        <f t="shared" si="848"/>
        <v>0</v>
      </c>
      <c r="X325" s="695">
        <f t="shared" si="848"/>
        <v>0</v>
      </c>
      <c r="Y325" s="695">
        <f t="shared" si="848"/>
        <v>0</v>
      </c>
      <c r="Z325" s="695">
        <f t="shared" si="848"/>
        <v>0</v>
      </c>
      <c r="AA325" s="695">
        <f t="shared" si="848"/>
        <v>0</v>
      </c>
      <c r="AB325" s="695">
        <f t="shared" si="848"/>
        <v>0</v>
      </c>
      <c r="AC325" s="695">
        <f t="shared" si="848"/>
        <v>0</v>
      </c>
      <c r="AD325" s="695">
        <f t="shared" si="848"/>
        <v>0</v>
      </c>
      <c r="AE325" s="695">
        <f t="shared" si="848"/>
        <v>0</v>
      </c>
      <c r="AF325" s="695">
        <f t="shared" si="848"/>
        <v>0</v>
      </c>
      <c r="AG325" s="695">
        <f t="shared" si="848"/>
        <v>0</v>
      </c>
      <c r="AH325" s="695">
        <f t="shared" si="848"/>
        <v>0</v>
      </c>
      <c r="AI325" s="695">
        <f t="shared" si="848"/>
        <v>0</v>
      </c>
      <c r="AJ325" s="695">
        <f t="shared" ref="AJ325:BM325" si="849">AJ122</f>
        <v>0</v>
      </c>
      <c r="AK325" s="695">
        <f t="shared" si="849"/>
        <v>0</v>
      </c>
      <c r="AL325" s="695">
        <f t="shared" si="849"/>
        <v>0</v>
      </c>
      <c r="AM325" s="695">
        <f t="shared" si="849"/>
        <v>0</v>
      </c>
      <c r="AN325" s="695">
        <f t="shared" si="849"/>
        <v>0</v>
      </c>
      <c r="AO325" s="695">
        <f t="shared" si="849"/>
        <v>0</v>
      </c>
      <c r="AP325" s="695">
        <f t="shared" si="849"/>
        <v>0</v>
      </c>
      <c r="AQ325" s="695">
        <f t="shared" si="849"/>
        <v>0</v>
      </c>
      <c r="AR325" s="695">
        <f t="shared" si="849"/>
        <v>0</v>
      </c>
      <c r="AS325" s="695">
        <f t="shared" si="849"/>
        <v>0</v>
      </c>
      <c r="AT325" s="695">
        <f t="shared" si="849"/>
        <v>0</v>
      </c>
      <c r="AU325" s="695">
        <f t="shared" si="849"/>
        <v>0</v>
      </c>
      <c r="AV325" s="695">
        <f t="shared" si="849"/>
        <v>0</v>
      </c>
      <c r="AW325" s="695">
        <f t="shared" si="849"/>
        <v>0</v>
      </c>
      <c r="AX325" s="695">
        <f t="shared" si="849"/>
        <v>0</v>
      </c>
      <c r="AY325" s="695">
        <f t="shared" si="849"/>
        <v>0</v>
      </c>
      <c r="AZ325" s="695">
        <f t="shared" si="849"/>
        <v>0</v>
      </c>
      <c r="BA325" s="695">
        <f t="shared" si="849"/>
        <v>0</v>
      </c>
      <c r="BB325" s="695">
        <f t="shared" si="849"/>
        <v>0</v>
      </c>
      <c r="BC325" s="695">
        <f t="shared" si="849"/>
        <v>0</v>
      </c>
      <c r="BD325" s="695">
        <f t="shared" si="849"/>
        <v>0</v>
      </c>
      <c r="BE325" s="695">
        <f t="shared" si="849"/>
        <v>0</v>
      </c>
      <c r="BF325" s="695">
        <f t="shared" si="849"/>
        <v>0</v>
      </c>
      <c r="BG325" s="695">
        <f t="shared" si="849"/>
        <v>0</v>
      </c>
      <c r="BH325" s="695">
        <f t="shared" si="849"/>
        <v>0</v>
      </c>
      <c r="BI325" s="695">
        <f t="shared" si="849"/>
        <v>0</v>
      </c>
      <c r="BJ325" s="695">
        <f t="shared" si="849"/>
        <v>0</v>
      </c>
      <c r="BK325" s="695">
        <f t="shared" si="849"/>
        <v>0</v>
      </c>
      <c r="BL325" s="695">
        <f t="shared" si="849"/>
        <v>0</v>
      </c>
      <c r="BM325" s="695">
        <f t="shared" si="849"/>
        <v>0</v>
      </c>
      <c r="BN325" s="695">
        <f t="shared" ref="BN325:CM325" si="850">BN122</f>
        <v>0</v>
      </c>
      <c r="BO325" s="695">
        <f t="shared" si="850"/>
        <v>0</v>
      </c>
      <c r="BP325" s="695">
        <f t="shared" si="850"/>
        <v>0</v>
      </c>
      <c r="BQ325" s="695">
        <f t="shared" si="850"/>
        <v>0</v>
      </c>
      <c r="BR325" s="695">
        <f t="shared" si="850"/>
        <v>0</v>
      </c>
      <c r="BS325" s="695">
        <f t="shared" si="850"/>
        <v>0</v>
      </c>
      <c r="BT325" s="695">
        <f t="shared" si="850"/>
        <v>0</v>
      </c>
      <c r="BU325" s="695">
        <f t="shared" si="850"/>
        <v>0</v>
      </c>
      <c r="BV325" s="695">
        <f t="shared" si="850"/>
        <v>0</v>
      </c>
      <c r="BW325" s="695">
        <f t="shared" si="850"/>
        <v>0</v>
      </c>
      <c r="BX325" s="695">
        <f t="shared" si="850"/>
        <v>0</v>
      </c>
      <c r="BY325" s="695">
        <f t="shared" si="850"/>
        <v>0</v>
      </c>
      <c r="BZ325" s="695">
        <f t="shared" si="850"/>
        <v>0</v>
      </c>
      <c r="CA325" s="695">
        <f t="shared" si="850"/>
        <v>0</v>
      </c>
      <c r="CB325" s="695">
        <f t="shared" si="850"/>
        <v>0</v>
      </c>
      <c r="CC325" s="695">
        <f t="shared" si="850"/>
        <v>0</v>
      </c>
      <c r="CD325" s="695">
        <f t="shared" si="850"/>
        <v>0</v>
      </c>
      <c r="CE325" s="695">
        <f t="shared" si="850"/>
        <v>0</v>
      </c>
      <c r="CF325" s="695">
        <f t="shared" si="850"/>
        <v>0</v>
      </c>
      <c r="CG325" s="695">
        <f t="shared" si="850"/>
        <v>0</v>
      </c>
      <c r="CH325" s="695">
        <f t="shared" si="850"/>
        <v>0</v>
      </c>
      <c r="CI325" s="695">
        <f t="shared" si="850"/>
        <v>0</v>
      </c>
      <c r="CJ325" s="695">
        <f t="shared" si="850"/>
        <v>0</v>
      </c>
      <c r="CK325" s="695">
        <f t="shared" si="850"/>
        <v>0</v>
      </c>
      <c r="CL325" s="695">
        <f t="shared" si="850"/>
        <v>0</v>
      </c>
      <c r="CM325" s="695">
        <f t="shared" si="850"/>
        <v>0</v>
      </c>
      <c r="CN325" s="695">
        <f t="shared" ref="CN325:DS325" si="851">CN122</f>
        <v>0</v>
      </c>
      <c r="CO325" s="695">
        <f t="shared" si="851"/>
        <v>0</v>
      </c>
      <c r="CP325" s="695">
        <f t="shared" si="851"/>
        <v>0</v>
      </c>
      <c r="CQ325" s="695">
        <f t="shared" si="851"/>
        <v>0</v>
      </c>
      <c r="CR325" s="695">
        <f t="shared" si="851"/>
        <v>0</v>
      </c>
      <c r="CS325" s="695">
        <f t="shared" si="851"/>
        <v>0</v>
      </c>
      <c r="CT325" s="695">
        <f t="shared" si="851"/>
        <v>0</v>
      </c>
      <c r="CU325" s="695">
        <f t="shared" si="851"/>
        <v>0</v>
      </c>
      <c r="CV325" s="695">
        <f t="shared" si="851"/>
        <v>0</v>
      </c>
      <c r="CW325" s="695">
        <f t="shared" si="851"/>
        <v>0</v>
      </c>
      <c r="CX325" s="695">
        <f t="shared" si="851"/>
        <v>0</v>
      </c>
      <c r="CY325" s="695">
        <f t="shared" si="851"/>
        <v>0</v>
      </c>
      <c r="CZ325" s="695">
        <f t="shared" si="851"/>
        <v>0</v>
      </c>
      <c r="DA325" s="695">
        <f t="shared" si="851"/>
        <v>0</v>
      </c>
      <c r="DB325" s="695">
        <f t="shared" si="851"/>
        <v>0</v>
      </c>
      <c r="DC325" s="695">
        <f t="shared" si="851"/>
        <v>0</v>
      </c>
      <c r="DD325" s="695">
        <f t="shared" si="851"/>
        <v>0</v>
      </c>
      <c r="DE325" s="695">
        <f t="shared" si="851"/>
        <v>0</v>
      </c>
      <c r="DF325" s="695">
        <f t="shared" si="851"/>
        <v>0</v>
      </c>
      <c r="DG325" s="695">
        <f t="shared" si="851"/>
        <v>0</v>
      </c>
      <c r="DH325" s="695">
        <f t="shared" si="851"/>
        <v>0</v>
      </c>
      <c r="DI325" s="695">
        <f t="shared" si="851"/>
        <v>0</v>
      </c>
      <c r="DJ325" s="695">
        <f t="shared" si="851"/>
        <v>0</v>
      </c>
      <c r="DK325" s="695">
        <f t="shared" si="851"/>
        <v>0</v>
      </c>
      <c r="DL325" s="695">
        <f t="shared" si="851"/>
        <v>0</v>
      </c>
      <c r="DM325" s="695">
        <f t="shared" si="851"/>
        <v>0</v>
      </c>
      <c r="DN325" s="695">
        <f t="shared" si="851"/>
        <v>0</v>
      </c>
      <c r="DO325" s="695">
        <f t="shared" si="851"/>
        <v>4326.91</v>
      </c>
      <c r="DP325" s="695">
        <f t="shared" si="851"/>
        <v>0</v>
      </c>
      <c r="DQ325" s="695">
        <f t="shared" si="851"/>
        <v>0</v>
      </c>
      <c r="DR325" s="695">
        <f t="shared" si="851"/>
        <v>0</v>
      </c>
      <c r="DS325" s="695">
        <f t="shared" si="851"/>
        <v>0</v>
      </c>
      <c r="DT325" s="695">
        <f t="shared" ref="DT325:EI325" si="852">DT122</f>
        <v>0</v>
      </c>
      <c r="DU325" s="695">
        <f t="shared" si="852"/>
        <v>0</v>
      </c>
      <c r="DV325" s="695">
        <f t="shared" si="852"/>
        <v>0</v>
      </c>
      <c r="DW325" s="695">
        <f t="shared" si="852"/>
        <v>0</v>
      </c>
      <c r="DX325" s="695">
        <f t="shared" si="852"/>
        <v>0</v>
      </c>
      <c r="DY325" s="695">
        <f t="shared" si="852"/>
        <v>0</v>
      </c>
      <c r="DZ325" s="695">
        <f t="shared" si="852"/>
        <v>0</v>
      </c>
      <c r="EA325" s="695">
        <f t="shared" si="852"/>
        <v>0</v>
      </c>
      <c r="EB325" s="695">
        <f t="shared" si="852"/>
        <v>0</v>
      </c>
      <c r="EC325" s="695">
        <f t="shared" si="852"/>
        <v>0</v>
      </c>
      <c r="ED325" s="695">
        <f t="shared" si="852"/>
        <v>0</v>
      </c>
      <c r="EE325" s="695">
        <f t="shared" si="852"/>
        <v>0</v>
      </c>
      <c r="EF325" s="695">
        <f t="shared" si="852"/>
        <v>0</v>
      </c>
      <c r="EG325" s="695">
        <f t="shared" si="852"/>
        <v>0</v>
      </c>
      <c r="EH325" s="695">
        <f t="shared" si="852"/>
        <v>0</v>
      </c>
      <c r="EI325" s="695">
        <f t="shared" si="852"/>
        <v>0</v>
      </c>
      <c r="EJ325" s="695">
        <f t="shared" si="686"/>
        <v>441.67</v>
      </c>
      <c r="EK325" s="695">
        <f t="shared" si="810"/>
        <v>1940.48</v>
      </c>
      <c r="EL325" s="695">
        <f t="shared" si="810"/>
        <v>0</v>
      </c>
      <c r="EM325" s="695">
        <f t="shared" si="810"/>
        <v>0</v>
      </c>
      <c r="EN325" s="695">
        <f t="shared" ref="EN325" si="853">EN122</f>
        <v>0</v>
      </c>
      <c r="EO325" s="695">
        <f t="shared" si="810"/>
        <v>0</v>
      </c>
      <c r="EP325" s="695">
        <f t="shared" si="810"/>
        <v>0</v>
      </c>
      <c r="EQ325" s="695">
        <f t="shared" si="810"/>
        <v>0</v>
      </c>
      <c r="ER325" s="695">
        <f t="shared" ref="ER325:EX325" si="854">ER122</f>
        <v>0</v>
      </c>
      <c r="ES325" s="695">
        <f t="shared" si="854"/>
        <v>0</v>
      </c>
      <c r="ET325" s="695">
        <f t="shared" si="854"/>
        <v>0</v>
      </c>
      <c r="EU325" s="695">
        <f t="shared" si="854"/>
        <v>0</v>
      </c>
      <c r="EV325" s="695">
        <f t="shared" si="854"/>
        <v>0</v>
      </c>
      <c r="EW325" s="695">
        <f t="shared" si="854"/>
        <v>0</v>
      </c>
      <c r="EX325" s="695">
        <f t="shared" si="854"/>
        <v>0</v>
      </c>
      <c r="EY325" s="695">
        <f t="shared" si="705"/>
        <v>0</v>
      </c>
      <c r="EZ325" s="510"/>
    </row>
    <row r="326" spans="1:156" x14ac:dyDescent="0.25">
      <c r="A326">
        <v>119</v>
      </c>
      <c r="B326" s="74" t="str">
        <f t="shared" si="696"/>
        <v>E20</v>
      </c>
      <c r="C326" s="175" t="str">
        <f t="shared" si="697"/>
        <v>OK</v>
      </c>
      <c r="D326" s="695">
        <f t="shared" ref="D326:AI326" si="855">D123</f>
        <v>0</v>
      </c>
      <c r="E326" s="695">
        <f t="shared" si="855"/>
        <v>0</v>
      </c>
      <c r="F326" s="695">
        <f t="shared" si="855"/>
        <v>0</v>
      </c>
      <c r="G326" s="695">
        <f t="shared" si="855"/>
        <v>0</v>
      </c>
      <c r="H326" s="695">
        <f t="shared" si="855"/>
        <v>0</v>
      </c>
      <c r="I326" s="695">
        <f t="shared" si="855"/>
        <v>0</v>
      </c>
      <c r="J326" s="695">
        <f t="shared" si="855"/>
        <v>0</v>
      </c>
      <c r="K326" s="695">
        <f t="shared" si="855"/>
        <v>0</v>
      </c>
      <c r="L326" s="695">
        <f t="shared" si="855"/>
        <v>0</v>
      </c>
      <c r="M326" s="695">
        <f t="shared" si="855"/>
        <v>0</v>
      </c>
      <c r="N326" s="695">
        <f t="shared" si="855"/>
        <v>0</v>
      </c>
      <c r="O326" s="695">
        <f t="shared" si="855"/>
        <v>0</v>
      </c>
      <c r="P326" s="695">
        <f t="shared" si="855"/>
        <v>0</v>
      </c>
      <c r="Q326" s="695">
        <f t="shared" si="855"/>
        <v>0</v>
      </c>
      <c r="R326" s="695">
        <f t="shared" si="855"/>
        <v>0</v>
      </c>
      <c r="S326" s="695">
        <f t="shared" si="855"/>
        <v>0</v>
      </c>
      <c r="T326" s="695">
        <f t="shared" si="855"/>
        <v>0</v>
      </c>
      <c r="U326" s="695">
        <f t="shared" si="855"/>
        <v>0</v>
      </c>
      <c r="V326" s="695">
        <f t="shared" si="855"/>
        <v>0</v>
      </c>
      <c r="W326" s="695">
        <f t="shared" si="855"/>
        <v>0</v>
      </c>
      <c r="X326" s="695">
        <f t="shared" si="855"/>
        <v>0</v>
      </c>
      <c r="Y326" s="695">
        <f t="shared" si="855"/>
        <v>0</v>
      </c>
      <c r="Z326" s="695">
        <f t="shared" si="855"/>
        <v>0</v>
      </c>
      <c r="AA326" s="695">
        <f t="shared" si="855"/>
        <v>0</v>
      </c>
      <c r="AB326" s="695">
        <f t="shared" si="855"/>
        <v>0</v>
      </c>
      <c r="AC326" s="695">
        <f t="shared" si="855"/>
        <v>0</v>
      </c>
      <c r="AD326" s="695">
        <f t="shared" si="855"/>
        <v>0</v>
      </c>
      <c r="AE326" s="695">
        <f t="shared" si="855"/>
        <v>0</v>
      </c>
      <c r="AF326" s="695">
        <f t="shared" si="855"/>
        <v>0</v>
      </c>
      <c r="AG326" s="695">
        <f t="shared" si="855"/>
        <v>0</v>
      </c>
      <c r="AH326" s="695">
        <f t="shared" si="855"/>
        <v>0</v>
      </c>
      <c r="AI326" s="695">
        <f t="shared" si="855"/>
        <v>0</v>
      </c>
      <c r="AJ326" s="695">
        <f t="shared" ref="AJ326:BM326" si="856">AJ123</f>
        <v>0</v>
      </c>
      <c r="AK326" s="695">
        <f t="shared" si="856"/>
        <v>0</v>
      </c>
      <c r="AL326" s="695">
        <f t="shared" si="856"/>
        <v>0</v>
      </c>
      <c r="AM326" s="695">
        <f t="shared" si="856"/>
        <v>0</v>
      </c>
      <c r="AN326" s="695">
        <f t="shared" si="856"/>
        <v>0</v>
      </c>
      <c r="AO326" s="695">
        <f t="shared" si="856"/>
        <v>0</v>
      </c>
      <c r="AP326" s="695">
        <f t="shared" si="856"/>
        <v>0</v>
      </c>
      <c r="AQ326" s="695">
        <f t="shared" si="856"/>
        <v>0</v>
      </c>
      <c r="AR326" s="695">
        <f t="shared" si="856"/>
        <v>0</v>
      </c>
      <c r="AS326" s="695">
        <f t="shared" si="856"/>
        <v>0</v>
      </c>
      <c r="AT326" s="695">
        <f t="shared" si="856"/>
        <v>0</v>
      </c>
      <c r="AU326" s="695">
        <f t="shared" si="856"/>
        <v>0</v>
      </c>
      <c r="AV326" s="695">
        <f t="shared" si="856"/>
        <v>0</v>
      </c>
      <c r="AW326" s="695">
        <f t="shared" si="856"/>
        <v>0</v>
      </c>
      <c r="AX326" s="695">
        <f t="shared" si="856"/>
        <v>0</v>
      </c>
      <c r="AY326" s="695">
        <f t="shared" si="856"/>
        <v>0</v>
      </c>
      <c r="AZ326" s="695">
        <f t="shared" si="856"/>
        <v>0</v>
      </c>
      <c r="BA326" s="695">
        <f t="shared" si="856"/>
        <v>0</v>
      </c>
      <c r="BB326" s="695">
        <f t="shared" si="856"/>
        <v>0</v>
      </c>
      <c r="BC326" s="695">
        <f t="shared" si="856"/>
        <v>0</v>
      </c>
      <c r="BD326" s="695">
        <f t="shared" si="856"/>
        <v>0</v>
      </c>
      <c r="BE326" s="695">
        <f t="shared" si="856"/>
        <v>0</v>
      </c>
      <c r="BF326" s="695">
        <f t="shared" si="856"/>
        <v>0</v>
      </c>
      <c r="BG326" s="695">
        <f t="shared" si="856"/>
        <v>0</v>
      </c>
      <c r="BH326" s="695">
        <f t="shared" si="856"/>
        <v>0</v>
      </c>
      <c r="BI326" s="695">
        <f t="shared" si="856"/>
        <v>0</v>
      </c>
      <c r="BJ326" s="695">
        <f t="shared" si="856"/>
        <v>0</v>
      </c>
      <c r="BK326" s="695">
        <f t="shared" si="856"/>
        <v>0</v>
      </c>
      <c r="BL326" s="695">
        <f t="shared" si="856"/>
        <v>0</v>
      </c>
      <c r="BM326" s="695">
        <f t="shared" si="856"/>
        <v>0</v>
      </c>
      <c r="BN326" s="695">
        <f t="shared" ref="BN326:CM326" si="857">BN123</f>
        <v>0</v>
      </c>
      <c r="BO326" s="695">
        <f t="shared" si="857"/>
        <v>0</v>
      </c>
      <c r="BP326" s="695">
        <f t="shared" si="857"/>
        <v>0</v>
      </c>
      <c r="BQ326" s="695">
        <f t="shared" si="857"/>
        <v>0</v>
      </c>
      <c r="BR326" s="695">
        <f t="shared" si="857"/>
        <v>0</v>
      </c>
      <c r="BS326" s="695">
        <f t="shared" si="857"/>
        <v>0</v>
      </c>
      <c r="BT326" s="695">
        <f t="shared" si="857"/>
        <v>0</v>
      </c>
      <c r="BU326" s="695">
        <f t="shared" si="857"/>
        <v>0</v>
      </c>
      <c r="BV326" s="695">
        <f t="shared" si="857"/>
        <v>0</v>
      </c>
      <c r="BW326" s="695">
        <f t="shared" si="857"/>
        <v>0</v>
      </c>
      <c r="BX326" s="695">
        <f t="shared" si="857"/>
        <v>0</v>
      </c>
      <c r="BY326" s="695">
        <f t="shared" si="857"/>
        <v>0</v>
      </c>
      <c r="BZ326" s="695">
        <f t="shared" si="857"/>
        <v>0</v>
      </c>
      <c r="CA326" s="695">
        <f t="shared" si="857"/>
        <v>0</v>
      </c>
      <c r="CB326" s="695">
        <f t="shared" si="857"/>
        <v>0</v>
      </c>
      <c r="CC326" s="695">
        <f t="shared" si="857"/>
        <v>0</v>
      </c>
      <c r="CD326" s="695">
        <f t="shared" si="857"/>
        <v>0</v>
      </c>
      <c r="CE326" s="695">
        <f t="shared" si="857"/>
        <v>0</v>
      </c>
      <c r="CF326" s="695">
        <f t="shared" si="857"/>
        <v>0</v>
      </c>
      <c r="CG326" s="695">
        <f t="shared" si="857"/>
        <v>0</v>
      </c>
      <c r="CH326" s="695">
        <f t="shared" si="857"/>
        <v>0</v>
      </c>
      <c r="CI326" s="695">
        <f t="shared" si="857"/>
        <v>0</v>
      </c>
      <c r="CJ326" s="695">
        <f t="shared" si="857"/>
        <v>0</v>
      </c>
      <c r="CK326" s="695">
        <f t="shared" si="857"/>
        <v>0</v>
      </c>
      <c r="CL326" s="695">
        <f t="shared" si="857"/>
        <v>0</v>
      </c>
      <c r="CM326" s="695">
        <f t="shared" si="857"/>
        <v>0</v>
      </c>
      <c r="CN326" s="695">
        <f t="shared" ref="CN326:DS326" si="858">CN123</f>
        <v>0</v>
      </c>
      <c r="CO326" s="695">
        <f t="shared" si="858"/>
        <v>0</v>
      </c>
      <c r="CP326" s="695">
        <f t="shared" si="858"/>
        <v>0</v>
      </c>
      <c r="CQ326" s="695">
        <f t="shared" si="858"/>
        <v>0</v>
      </c>
      <c r="CR326" s="695">
        <f t="shared" si="858"/>
        <v>0</v>
      </c>
      <c r="CS326" s="695">
        <f t="shared" si="858"/>
        <v>0</v>
      </c>
      <c r="CT326" s="695">
        <f t="shared" si="858"/>
        <v>0</v>
      </c>
      <c r="CU326" s="695">
        <f t="shared" si="858"/>
        <v>0</v>
      </c>
      <c r="CV326" s="695">
        <f t="shared" si="858"/>
        <v>0</v>
      </c>
      <c r="CW326" s="695">
        <f t="shared" si="858"/>
        <v>0</v>
      </c>
      <c r="CX326" s="695">
        <f t="shared" si="858"/>
        <v>0</v>
      </c>
      <c r="CY326" s="695">
        <f t="shared" si="858"/>
        <v>0</v>
      </c>
      <c r="CZ326" s="695">
        <f t="shared" si="858"/>
        <v>0</v>
      </c>
      <c r="DA326" s="695">
        <f t="shared" si="858"/>
        <v>0</v>
      </c>
      <c r="DB326" s="695">
        <f t="shared" si="858"/>
        <v>0</v>
      </c>
      <c r="DC326" s="695">
        <f t="shared" si="858"/>
        <v>0</v>
      </c>
      <c r="DD326" s="695">
        <f t="shared" si="858"/>
        <v>0</v>
      </c>
      <c r="DE326" s="695">
        <f t="shared" si="858"/>
        <v>0</v>
      </c>
      <c r="DF326" s="695">
        <f t="shared" si="858"/>
        <v>0</v>
      </c>
      <c r="DG326" s="695">
        <f t="shared" si="858"/>
        <v>0</v>
      </c>
      <c r="DH326" s="695">
        <f t="shared" si="858"/>
        <v>0</v>
      </c>
      <c r="DI326" s="695">
        <f t="shared" si="858"/>
        <v>0</v>
      </c>
      <c r="DJ326" s="695">
        <f t="shared" si="858"/>
        <v>0</v>
      </c>
      <c r="DK326" s="695">
        <f t="shared" si="858"/>
        <v>0</v>
      </c>
      <c r="DL326" s="695">
        <f t="shared" si="858"/>
        <v>0</v>
      </c>
      <c r="DM326" s="695">
        <f t="shared" si="858"/>
        <v>0</v>
      </c>
      <c r="DN326" s="695">
        <f t="shared" si="858"/>
        <v>0</v>
      </c>
      <c r="DO326" s="919">
        <f t="shared" si="858"/>
        <v>17214.349999999999</v>
      </c>
      <c r="DP326" s="695">
        <f t="shared" si="858"/>
        <v>0</v>
      </c>
      <c r="DQ326" s="695">
        <f t="shared" si="858"/>
        <v>0</v>
      </c>
      <c r="DR326" s="695">
        <f t="shared" si="858"/>
        <v>0</v>
      </c>
      <c r="DS326" s="695">
        <f t="shared" si="858"/>
        <v>0</v>
      </c>
      <c r="DT326" s="695">
        <f t="shared" ref="DT326:EI326" si="859">DT123</f>
        <v>0</v>
      </c>
      <c r="DU326" s="695">
        <f t="shared" si="859"/>
        <v>0</v>
      </c>
      <c r="DV326" s="695">
        <f t="shared" si="859"/>
        <v>0</v>
      </c>
      <c r="DW326" s="695">
        <f t="shared" si="859"/>
        <v>0</v>
      </c>
      <c r="DX326" s="695">
        <f t="shared" si="859"/>
        <v>0</v>
      </c>
      <c r="DY326" s="695">
        <f t="shared" si="859"/>
        <v>0</v>
      </c>
      <c r="DZ326" s="695">
        <f t="shared" si="859"/>
        <v>0</v>
      </c>
      <c r="EA326" s="695">
        <f t="shared" si="859"/>
        <v>0</v>
      </c>
      <c r="EB326" s="695">
        <f t="shared" si="859"/>
        <v>0</v>
      </c>
      <c r="EC326" s="695">
        <f t="shared" si="859"/>
        <v>0</v>
      </c>
      <c r="ED326" s="695">
        <f t="shared" si="859"/>
        <v>0</v>
      </c>
      <c r="EE326" s="695">
        <f t="shared" si="859"/>
        <v>0</v>
      </c>
      <c r="EF326" s="695">
        <f t="shared" si="859"/>
        <v>0</v>
      </c>
      <c r="EG326" s="695">
        <f t="shared" si="859"/>
        <v>0</v>
      </c>
      <c r="EH326" s="695">
        <f t="shared" si="859"/>
        <v>0</v>
      </c>
      <c r="EI326" s="695">
        <f t="shared" si="859"/>
        <v>0</v>
      </c>
      <c r="EJ326" s="695">
        <f t="shared" si="686"/>
        <v>0</v>
      </c>
      <c r="EK326" s="695">
        <f t="shared" si="810"/>
        <v>0</v>
      </c>
      <c r="EL326" s="695">
        <f t="shared" si="810"/>
        <v>0</v>
      </c>
      <c r="EM326" s="695">
        <f t="shared" si="810"/>
        <v>0</v>
      </c>
      <c r="EN326" s="695">
        <f t="shared" ref="EN326" si="860">EN123</f>
        <v>0</v>
      </c>
      <c r="EO326" s="695">
        <f t="shared" si="810"/>
        <v>0</v>
      </c>
      <c r="EP326" s="695">
        <f t="shared" si="810"/>
        <v>0</v>
      </c>
      <c r="EQ326" s="695">
        <f t="shared" si="810"/>
        <v>0</v>
      </c>
      <c r="ER326" s="695">
        <f t="shared" ref="ER326:EX326" si="861">ER123</f>
        <v>0</v>
      </c>
      <c r="ES326" s="695">
        <f t="shared" si="861"/>
        <v>0</v>
      </c>
      <c r="ET326" s="695">
        <f t="shared" si="861"/>
        <v>0</v>
      </c>
      <c r="EU326" s="695">
        <f t="shared" si="861"/>
        <v>0</v>
      </c>
      <c r="EV326" s="695">
        <f t="shared" si="861"/>
        <v>0</v>
      </c>
      <c r="EW326" s="695">
        <f t="shared" si="861"/>
        <v>0</v>
      </c>
      <c r="EX326" s="695">
        <f t="shared" si="861"/>
        <v>0</v>
      </c>
      <c r="EY326" s="695">
        <f t="shared" si="705"/>
        <v>0</v>
      </c>
      <c r="EZ326" s="510"/>
    </row>
    <row r="327" spans="1:156" x14ac:dyDescent="0.25">
      <c r="A327">
        <v>120</v>
      </c>
      <c r="B327" s="74" t="str">
        <f t="shared" si="696"/>
        <v>E20</v>
      </c>
      <c r="C327" s="175" t="str">
        <f t="shared" si="697"/>
        <v>OK</v>
      </c>
      <c r="D327" s="695">
        <f t="shared" ref="D327:AI327" si="862">D124</f>
        <v>0</v>
      </c>
      <c r="E327" s="695">
        <f t="shared" si="862"/>
        <v>0</v>
      </c>
      <c r="F327" s="695">
        <f t="shared" si="862"/>
        <v>0</v>
      </c>
      <c r="G327" s="695">
        <f t="shared" si="862"/>
        <v>0</v>
      </c>
      <c r="H327" s="695">
        <f t="shared" si="862"/>
        <v>0</v>
      </c>
      <c r="I327" s="695">
        <f t="shared" si="862"/>
        <v>0</v>
      </c>
      <c r="J327" s="695">
        <f t="shared" si="862"/>
        <v>0</v>
      </c>
      <c r="K327" s="695">
        <f t="shared" si="862"/>
        <v>0</v>
      </c>
      <c r="L327" s="695">
        <f t="shared" si="862"/>
        <v>0</v>
      </c>
      <c r="M327" s="695">
        <f t="shared" si="862"/>
        <v>0</v>
      </c>
      <c r="N327" s="695">
        <f t="shared" si="862"/>
        <v>0</v>
      </c>
      <c r="O327" s="695">
        <f t="shared" si="862"/>
        <v>0</v>
      </c>
      <c r="P327" s="695">
        <f t="shared" si="862"/>
        <v>0</v>
      </c>
      <c r="Q327" s="695">
        <f t="shared" si="862"/>
        <v>0</v>
      </c>
      <c r="R327" s="695">
        <f t="shared" si="862"/>
        <v>0</v>
      </c>
      <c r="S327" s="695">
        <f t="shared" si="862"/>
        <v>0</v>
      </c>
      <c r="T327" s="695">
        <f t="shared" si="862"/>
        <v>0</v>
      </c>
      <c r="U327" s="695">
        <f t="shared" si="862"/>
        <v>0</v>
      </c>
      <c r="V327" s="695">
        <f t="shared" si="862"/>
        <v>0</v>
      </c>
      <c r="W327" s="695">
        <f t="shared" si="862"/>
        <v>0</v>
      </c>
      <c r="X327" s="695">
        <f t="shared" si="862"/>
        <v>0</v>
      </c>
      <c r="Y327" s="695">
        <f t="shared" si="862"/>
        <v>0</v>
      </c>
      <c r="Z327" s="695">
        <f t="shared" si="862"/>
        <v>0</v>
      </c>
      <c r="AA327" s="695">
        <f t="shared" si="862"/>
        <v>0</v>
      </c>
      <c r="AB327" s="695">
        <f t="shared" si="862"/>
        <v>0</v>
      </c>
      <c r="AC327" s="695">
        <f t="shared" si="862"/>
        <v>0</v>
      </c>
      <c r="AD327" s="695">
        <f t="shared" si="862"/>
        <v>0</v>
      </c>
      <c r="AE327" s="695">
        <f t="shared" si="862"/>
        <v>0</v>
      </c>
      <c r="AF327" s="695">
        <f t="shared" si="862"/>
        <v>0</v>
      </c>
      <c r="AG327" s="695">
        <f t="shared" si="862"/>
        <v>0</v>
      </c>
      <c r="AH327" s="695">
        <f t="shared" si="862"/>
        <v>0</v>
      </c>
      <c r="AI327" s="695">
        <f t="shared" si="862"/>
        <v>0</v>
      </c>
      <c r="AJ327" s="695">
        <f t="shared" ref="AJ327:BM327" si="863">AJ124</f>
        <v>0</v>
      </c>
      <c r="AK327" s="695">
        <f t="shared" si="863"/>
        <v>0</v>
      </c>
      <c r="AL327" s="695">
        <f t="shared" si="863"/>
        <v>0</v>
      </c>
      <c r="AM327" s="695">
        <f t="shared" si="863"/>
        <v>0</v>
      </c>
      <c r="AN327" s="695">
        <f t="shared" si="863"/>
        <v>0</v>
      </c>
      <c r="AO327" s="695">
        <f t="shared" si="863"/>
        <v>0</v>
      </c>
      <c r="AP327" s="695">
        <f t="shared" si="863"/>
        <v>0</v>
      </c>
      <c r="AQ327" s="695">
        <f t="shared" si="863"/>
        <v>0</v>
      </c>
      <c r="AR327" s="695">
        <f t="shared" si="863"/>
        <v>0</v>
      </c>
      <c r="AS327" s="695">
        <f t="shared" si="863"/>
        <v>0</v>
      </c>
      <c r="AT327" s="695">
        <f t="shared" si="863"/>
        <v>0</v>
      </c>
      <c r="AU327" s="695">
        <f t="shared" si="863"/>
        <v>0</v>
      </c>
      <c r="AV327" s="695">
        <f t="shared" si="863"/>
        <v>0</v>
      </c>
      <c r="AW327" s="695">
        <f t="shared" si="863"/>
        <v>0</v>
      </c>
      <c r="AX327" s="695">
        <f t="shared" si="863"/>
        <v>0</v>
      </c>
      <c r="AY327" s="695">
        <f t="shared" si="863"/>
        <v>0</v>
      </c>
      <c r="AZ327" s="695">
        <f t="shared" si="863"/>
        <v>0</v>
      </c>
      <c r="BA327" s="695">
        <f t="shared" si="863"/>
        <v>0</v>
      </c>
      <c r="BB327" s="695">
        <f t="shared" si="863"/>
        <v>0</v>
      </c>
      <c r="BC327" s="695">
        <f t="shared" si="863"/>
        <v>0</v>
      </c>
      <c r="BD327" s="695">
        <f t="shared" si="863"/>
        <v>0</v>
      </c>
      <c r="BE327" s="695">
        <f t="shared" si="863"/>
        <v>0</v>
      </c>
      <c r="BF327" s="695">
        <f t="shared" si="863"/>
        <v>0</v>
      </c>
      <c r="BG327" s="695">
        <f t="shared" si="863"/>
        <v>0</v>
      </c>
      <c r="BH327" s="695">
        <f t="shared" si="863"/>
        <v>0</v>
      </c>
      <c r="BI327" s="695">
        <f t="shared" si="863"/>
        <v>0</v>
      </c>
      <c r="BJ327" s="695">
        <f t="shared" si="863"/>
        <v>0</v>
      </c>
      <c r="BK327" s="695">
        <f t="shared" si="863"/>
        <v>0</v>
      </c>
      <c r="BL327" s="695">
        <f t="shared" si="863"/>
        <v>0</v>
      </c>
      <c r="BM327" s="695">
        <f t="shared" si="863"/>
        <v>0</v>
      </c>
      <c r="BN327" s="695">
        <f t="shared" ref="BN327:CM327" si="864">BN124</f>
        <v>0</v>
      </c>
      <c r="BO327" s="695">
        <f t="shared" si="864"/>
        <v>0</v>
      </c>
      <c r="BP327" s="695">
        <f t="shared" si="864"/>
        <v>0</v>
      </c>
      <c r="BQ327" s="695">
        <f t="shared" si="864"/>
        <v>0</v>
      </c>
      <c r="BR327" s="695">
        <f t="shared" si="864"/>
        <v>0</v>
      </c>
      <c r="BS327" s="695">
        <f t="shared" si="864"/>
        <v>0</v>
      </c>
      <c r="BT327" s="695">
        <f t="shared" si="864"/>
        <v>0</v>
      </c>
      <c r="BU327" s="695">
        <f t="shared" si="864"/>
        <v>0</v>
      </c>
      <c r="BV327" s="695">
        <f t="shared" si="864"/>
        <v>0</v>
      </c>
      <c r="BW327" s="695">
        <f t="shared" si="864"/>
        <v>0</v>
      </c>
      <c r="BX327" s="695">
        <f t="shared" si="864"/>
        <v>0</v>
      </c>
      <c r="BY327" s="695">
        <f t="shared" si="864"/>
        <v>0</v>
      </c>
      <c r="BZ327" s="695">
        <f t="shared" si="864"/>
        <v>0</v>
      </c>
      <c r="CA327" s="695">
        <f t="shared" si="864"/>
        <v>0</v>
      </c>
      <c r="CB327" s="695">
        <f t="shared" si="864"/>
        <v>0</v>
      </c>
      <c r="CC327" s="695">
        <f t="shared" si="864"/>
        <v>0</v>
      </c>
      <c r="CD327" s="695">
        <f t="shared" si="864"/>
        <v>0</v>
      </c>
      <c r="CE327" s="695">
        <f t="shared" si="864"/>
        <v>0</v>
      </c>
      <c r="CF327" s="695">
        <f t="shared" si="864"/>
        <v>0</v>
      </c>
      <c r="CG327" s="695">
        <f t="shared" si="864"/>
        <v>0</v>
      </c>
      <c r="CH327" s="695">
        <f t="shared" si="864"/>
        <v>0</v>
      </c>
      <c r="CI327" s="695">
        <f t="shared" si="864"/>
        <v>0</v>
      </c>
      <c r="CJ327" s="695">
        <f t="shared" si="864"/>
        <v>0</v>
      </c>
      <c r="CK327" s="695">
        <f t="shared" si="864"/>
        <v>0</v>
      </c>
      <c r="CL327" s="695">
        <f t="shared" si="864"/>
        <v>0</v>
      </c>
      <c r="CM327" s="695">
        <f t="shared" si="864"/>
        <v>0</v>
      </c>
      <c r="CN327" s="695">
        <f t="shared" ref="CN327:DS327" si="865">CN124</f>
        <v>0</v>
      </c>
      <c r="CO327" s="695">
        <f t="shared" si="865"/>
        <v>0</v>
      </c>
      <c r="CP327" s="695">
        <f t="shared" si="865"/>
        <v>0</v>
      </c>
      <c r="CQ327" s="695">
        <f t="shared" si="865"/>
        <v>0</v>
      </c>
      <c r="CR327" s="695">
        <f t="shared" si="865"/>
        <v>0</v>
      </c>
      <c r="CS327" s="695">
        <f t="shared" si="865"/>
        <v>0</v>
      </c>
      <c r="CT327" s="695">
        <f t="shared" si="865"/>
        <v>0</v>
      </c>
      <c r="CU327" s="695">
        <f t="shared" si="865"/>
        <v>0</v>
      </c>
      <c r="CV327" s="695">
        <f t="shared" si="865"/>
        <v>0</v>
      </c>
      <c r="CW327" s="695">
        <f t="shared" si="865"/>
        <v>0</v>
      </c>
      <c r="CX327" s="695">
        <f t="shared" si="865"/>
        <v>0</v>
      </c>
      <c r="CY327" s="695">
        <f t="shared" si="865"/>
        <v>0</v>
      </c>
      <c r="CZ327" s="695">
        <f t="shared" si="865"/>
        <v>0</v>
      </c>
      <c r="DA327" s="695">
        <f t="shared" si="865"/>
        <v>0</v>
      </c>
      <c r="DB327" s="695">
        <f t="shared" si="865"/>
        <v>0</v>
      </c>
      <c r="DC327" s="695">
        <f t="shared" si="865"/>
        <v>0</v>
      </c>
      <c r="DD327" s="695">
        <f t="shared" si="865"/>
        <v>0</v>
      </c>
      <c r="DE327" s="695">
        <f t="shared" si="865"/>
        <v>0</v>
      </c>
      <c r="DF327" s="695">
        <f t="shared" si="865"/>
        <v>0</v>
      </c>
      <c r="DG327" s="695">
        <f t="shared" si="865"/>
        <v>0</v>
      </c>
      <c r="DH327" s="695">
        <f t="shared" si="865"/>
        <v>0</v>
      </c>
      <c r="DI327" s="695">
        <f t="shared" si="865"/>
        <v>0</v>
      </c>
      <c r="DJ327" s="695">
        <f t="shared" si="865"/>
        <v>0</v>
      </c>
      <c r="DK327" s="695">
        <f t="shared" si="865"/>
        <v>0</v>
      </c>
      <c r="DL327" s="695">
        <f t="shared" si="865"/>
        <v>0</v>
      </c>
      <c r="DM327" s="695">
        <f t="shared" si="865"/>
        <v>0</v>
      </c>
      <c r="DN327" s="695">
        <f t="shared" si="865"/>
        <v>0</v>
      </c>
      <c r="DO327" s="919">
        <f t="shared" si="865"/>
        <v>25805.01</v>
      </c>
      <c r="DP327" s="695">
        <f t="shared" si="865"/>
        <v>0</v>
      </c>
      <c r="DQ327" s="695">
        <f t="shared" si="865"/>
        <v>0</v>
      </c>
      <c r="DR327" s="695">
        <f t="shared" si="865"/>
        <v>0</v>
      </c>
      <c r="DS327" s="695">
        <f t="shared" si="865"/>
        <v>0</v>
      </c>
      <c r="DT327" s="695">
        <f t="shared" ref="DT327:EI327" si="866">DT124</f>
        <v>0</v>
      </c>
      <c r="DU327" s="695">
        <f t="shared" si="866"/>
        <v>0</v>
      </c>
      <c r="DV327" s="695">
        <f t="shared" si="866"/>
        <v>0</v>
      </c>
      <c r="DW327" s="695">
        <f t="shared" si="866"/>
        <v>0</v>
      </c>
      <c r="DX327" s="695">
        <f t="shared" si="866"/>
        <v>0</v>
      </c>
      <c r="DY327" s="695">
        <f t="shared" si="866"/>
        <v>0</v>
      </c>
      <c r="DZ327" s="695">
        <f t="shared" si="866"/>
        <v>0</v>
      </c>
      <c r="EA327" s="695">
        <f t="shared" si="866"/>
        <v>0</v>
      </c>
      <c r="EB327" s="695">
        <f t="shared" si="866"/>
        <v>0</v>
      </c>
      <c r="EC327" s="695">
        <f t="shared" si="866"/>
        <v>0</v>
      </c>
      <c r="ED327" s="695">
        <f t="shared" si="866"/>
        <v>0</v>
      </c>
      <c r="EE327" s="695">
        <f t="shared" si="866"/>
        <v>0</v>
      </c>
      <c r="EF327" s="695">
        <f t="shared" si="866"/>
        <v>0</v>
      </c>
      <c r="EG327" s="695">
        <f t="shared" si="866"/>
        <v>0</v>
      </c>
      <c r="EH327" s="695">
        <f t="shared" si="866"/>
        <v>0</v>
      </c>
      <c r="EI327" s="695">
        <f t="shared" si="866"/>
        <v>0</v>
      </c>
      <c r="EJ327" s="695">
        <f t="shared" si="686"/>
        <v>0</v>
      </c>
      <c r="EK327" s="695">
        <f t="shared" si="810"/>
        <v>0</v>
      </c>
      <c r="EL327" s="695">
        <f t="shared" si="810"/>
        <v>0</v>
      </c>
      <c r="EM327" s="695">
        <f t="shared" si="810"/>
        <v>0</v>
      </c>
      <c r="EN327" s="695">
        <f t="shared" ref="EN327" si="867">EN124</f>
        <v>0</v>
      </c>
      <c r="EO327" s="695">
        <f t="shared" si="810"/>
        <v>0</v>
      </c>
      <c r="EP327" s="695">
        <f t="shared" si="810"/>
        <v>0</v>
      </c>
      <c r="EQ327" s="695">
        <f t="shared" si="810"/>
        <v>0</v>
      </c>
      <c r="ER327" s="695">
        <f t="shared" ref="ER327:EX327" si="868">ER124</f>
        <v>0</v>
      </c>
      <c r="ES327" s="695">
        <f t="shared" si="868"/>
        <v>0</v>
      </c>
      <c r="ET327" s="695">
        <f t="shared" si="868"/>
        <v>0</v>
      </c>
      <c r="EU327" s="695">
        <f t="shared" si="868"/>
        <v>0</v>
      </c>
      <c r="EV327" s="695">
        <f t="shared" si="868"/>
        <v>0</v>
      </c>
      <c r="EW327" s="695">
        <f t="shared" si="868"/>
        <v>0</v>
      </c>
      <c r="EX327" s="695">
        <f t="shared" si="868"/>
        <v>0</v>
      </c>
      <c r="EY327" s="695">
        <f t="shared" si="705"/>
        <v>0</v>
      </c>
      <c r="EZ327" s="510"/>
    </row>
    <row r="328" spans="1:156" x14ac:dyDescent="0.25">
      <c r="A328">
        <v>121</v>
      </c>
      <c r="B328" s="74" t="str">
        <f t="shared" si="696"/>
        <v>E20</v>
      </c>
      <c r="C328" s="175" t="str">
        <f t="shared" si="697"/>
        <v>OK</v>
      </c>
      <c r="D328" s="695">
        <f t="shared" ref="D328:AI328" si="869">D125</f>
        <v>6628.9</v>
      </c>
      <c r="E328" s="695">
        <f t="shared" si="869"/>
        <v>4180</v>
      </c>
      <c r="F328" s="695">
        <f t="shared" si="869"/>
        <v>10881.05</v>
      </c>
      <c r="G328" s="695">
        <f t="shared" si="869"/>
        <v>7399.4</v>
      </c>
      <c r="H328" s="695">
        <f t="shared" si="869"/>
        <v>3942.67</v>
      </c>
      <c r="I328" s="695">
        <f t="shared" si="869"/>
        <v>15572.69</v>
      </c>
      <c r="J328" s="695">
        <f t="shared" si="869"/>
        <v>16126.73</v>
      </c>
      <c r="K328" s="695">
        <f t="shared" si="869"/>
        <v>954.09</v>
      </c>
      <c r="L328" s="695">
        <f t="shared" si="869"/>
        <v>0</v>
      </c>
      <c r="M328" s="695">
        <f t="shared" si="869"/>
        <v>20444.78</v>
      </c>
      <c r="N328" s="695">
        <f t="shared" si="869"/>
        <v>20272.86</v>
      </c>
      <c r="O328" s="695">
        <f t="shared" si="869"/>
        <v>5386.44</v>
      </c>
      <c r="P328" s="695">
        <f t="shared" si="869"/>
        <v>11129.91</v>
      </c>
      <c r="Q328" s="695">
        <f t="shared" si="869"/>
        <v>78424.490000000005</v>
      </c>
      <c r="R328" s="695">
        <f t="shared" si="869"/>
        <v>89589.65</v>
      </c>
      <c r="S328" s="695">
        <f t="shared" si="869"/>
        <v>5884.62</v>
      </c>
      <c r="T328" s="695">
        <f t="shared" si="869"/>
        <v>0</v>
      </c>
      <c r="U328" s="695">
        <f t="shared" si="869"/>
        <v>12682.3</v>
      </c>
      <c r="V328" s="695">
        <f t="shared" si="869"/>
        <v>6337.38</v>
      </c>
      <c r="W328" s="695">
        <f t="shared" si="869"/>
        <v>29663.52</v>
      </c>
      <c r="X328" s="695">
        <f t="shared" si="869"/>
        <v>3240</v>
      </c>
      <c r="Y328" s="695">
        <f t="shared" si="869"/>
        <v>2217.48</v>
      </c>
      <c r="Z328" s="695">
        <f t="shared" si="869"/>
        <v>0</v>
      </c>
      <c r="AA328" s="695">
        <f t="shared" si="869"/>
        <v>47591.07</v>
      </c>
      <c r="AB328" s="695">
        <f t="shared" si="869"/>
        <v>18268.990000000002</v>
      </c>
      <c r="AC328" s="695">
        <f t="shared" si="869"/>
        <v>47685.15</v>
      </c>
      <c r="AD328" s="695">
        <f t="shared" si="869"/>
        <v>31908.23</v>
      </c>
      <c r="AE328" s="695">
        <f t="shared" si="869"/>
        <v>6721.31</v>
      </c>
      <c r="AF328" s="695">
        <f t="shared" si="869"/>
        <v>68221.289999999994</v>
      </c>
      <c r="AG328" s="695">
        <f t="shared" si="869"/>
        <v>6740.81</v>
      </c>
      <c r="AH328" s="695">
        <f t="shared" si="869"/>
        <v>3454.29</v>
      </c>
      <c r="AI328" s="695">
        <f t="shared" si="869"/>
        <v>19314.849999999999</v>
      </c>
      <c r="AJ328" s="695">
        <f t="shared" ref="AJ328:BM328" si="870">AJ125</f>
        <v>18015.689999999999</v>
      </c>
      <c r="AK328" s="695">
        <f t="shared" si="870"/>
        <v>18414.330000000002</v>
      </c>
      <c r="AL328" s="695">
        <f t="shared" si="870"/>
        <v>48210.22</v>
      </c>
      <c r="AM328" s="695">
        <f t="shared" si="870"/>
        <v>9975.6200000000008</v>
      </c>
      <c r="AN328" s="695">
        <f t="shared" si="870"/>
        <v>5122.13</v>
      </c>
      <c r="AO328" s="695">
        <f t="shared" si="870"/>
        <v>2033.22</v>
      </c>
      <c r="AP328" s="695">
        <f t="shared" si="870"/>
        <v>16151.44</v>
      </c>
      <c r="AQ328" s="695">
        <f t="shared" si="870"/>
        <v>41664.01</v>
      </c>
      <c r="AR328" s="695">
        <f t="shared" si="870"/>
        <v>0</v>
      </c>
      <c r="AS328" s="695">
        <f t="shared" si="870"/>
        <v>35514.03</v>
      </c>
      <c r="AT328" s="695">
        <f t="shared" si="870"/>
        <v>53280.6</v>
      </c>
      <c r="AU328" s="695">
        <f t="shared" si="870"/>
        <v>10049.6</v>
      </c>
      <c r="AV328" s="695">
        <f t="shared" si="870"/>
        <v>23891.56</v>
      </c>
      <c r="AW328" s="695">
        <f t="shared" si="870"/>
        <v>9620</v>
      </c>
      <c r="AX328" s="695">
        <f t="shared" si="870"/>
        <v>20754.57</v>
      </c>
      <c r="AY328" s="695">
        <f t="shared" si="870"/>
        <v>12551.78</v>
      </c>
      <c r="AZ328" s="695">
        <f t="shared" si="870"/>
        <v>10989.26</v>
      </c>
      <c r="BA328" s="695">
        <f t="shared" si="870"/>
        <v>21197.21</v>
      </c>
      <c r="BB328" s="695">
        <f t="shared" si="870"/>
        <v>10347.530000000001</v>
      </c>
      <c r="BC328" s="695">
        <f t="shared" si="870"/>
        <v>24460.09</v>
      </c>
      <c r="BD328" s="695">
        <f t="shared" si="870"/>
        <v>77.459999999999994</v>
      </c>
      <c r="BE328" s="695">
        <f t="shared" si="870"/>
        <v>2984.35</v>
      </c>
      <c r="BF328" s="695">
        <f t="shared" si="870"/>
        <v>3096.6</v>
      </c>
      <c r="BG328" s="695">
        <f t="shared" si="870"/>
        <v>8477.5</v>
      </c>
      <c r="BH328" s="695">
        <f t="shared" si="870"/>
        <v>9569.15</v>
      </c>
      <c r="BI328" s="695">
        <f t="shared" si="870"/>
        <v>19227.89</v>
      </c>
      <c r="BJ328" s="695">
        <f t="shared" si="870"/>
        <v>7206.9</v>
      </c>
      <c r="BK328" s="695">
        <f t="shared" si="870"/>
        <v>13082.9</v>
      </c>
      <c r="BL328" s="695">
        <f t="shared" si="870"/>
        <v>15926.88</v>
      </c>
      <c r="BM328" s="695">
        <f t="shared" si="870"/>
        <v>37618.230000000003</v>
      </c>
      <c r="BN328" s="695">
        <f t="shared" ref="BN328:CM328" si="871">BN125</f>
        <v>19319.099999999999</v>
      </c>
      <c r="BO328" s="695">
        <f t="shared" si="871"/>
        <v>40662.870000000003</v>
      </c>
      <c r="BP328" s="695">
        <f t="shared" si="871"/>
        <v>36622.15</v>
      </c>
      <c r="BQ328" s="695">
        <f t="shared" si="871"/>
        <v>33459.96</v>
      </c>
      <c r="BR328" s="695">
        <f t="shared" si="871"/>
        <v>31414.13</v>
      </c>
      <c r="BS328" s="695">
        <f t="shared" si="871"/>
        <v>33169.949999999997</v>
      </c>
      <c r="BT328" s="695">
        <f t="shared" si="871"/>
        <v>52591.08</v>
      </c>
      <c r="BU328" s="695">
        <f t="shared" si="871"/>
        <v>5507.11</v>
      </c>
      <c r="BV328" s="695">
        <f t="shared" si="871"/>
        <v>10967.87</v>
      </c>
      <c r="BW328" s="695">
        <f t="shared" si="871"/>
        <v>17985.25</v>
      </c>
      <c r="BX328" s="695">
        <f t="shared" si="871"/>
        <v>30175.31</v>
      </c>
      <c r="BY328" s="695">
        <f t="shared" si="871"/>
        <v>12926.44</v>
      </c>
      <c r="BZ328" s="695">
        <f t="shared" si="871"/>
        <v>9088.48</v>
      </c>
      <c r="CA328" s="695">
        <f t="shared" si="871"/>
        <v>24282.7</v>
      </c>
      <c r="CB328" s="695">
        <f t="shared" si="871"/>
        <v>19295.75</v>
      </c>
      <c r="CC328" s="695">
        <f t="shared" si="871"/>
        <v>5642.98</v>
      </c>
      <c r="CD328" s="695">
        <f t="shared" si="871"/>
        <v>17373.88</v>
      </c>
      <c r="CE328" s="695">
        <f t="shared" si="871"/>
        <v>16210.18</v>
      </c>
      <c r="CF328" s="695">
        <f t="shared" si="871"/>
        <v>18648.05</v>
      </c>
      <c r="CG328" s="695">
        <f t="shared" si="871"/>
        <v>7474.68</v>
      </c>
      <c r="CH328" s="695">
        <f t="shared" si="871"/>
        <v>5965.18</v>
      </c>
      <c r="CI328" s="695">
        <f t="shared" si="871"/>
        <v>27336.37</v>
      </c>
      <c r="CJ328" s="695">
        <f t="shared" si="871"/>
        <v>32037.22</v>
      </c>
      <c r="CK328" s="695">
        <f t="shared" si="871"/>
        <v>75863.58</v>
      </c>
      <c r="CL328" s="695">
        <f t="shared" si="871"/>
        <v>17210.59</v>
      </c>
      <c r="CM328" s="695">
        <f t="shared" si="871"/>
        <v>9158.59</v>
      </c>
      <c r="CN328" s="695">
        <f t="shared" ref="CN328:DS328" si="872">CN125</f>
        <v>30337.119999999999</v>
      </c>
      <c r="CO328" s="695">
        <f t="shared" si="872"/>
        <v>860.13</v>
      </c>
      <c r="CP328" s="695">
        <f t="shared" si="872"/>
        <v>30113.64</v>
      </c>
      <c r="CQ328" s="695">
        <f t="shared" si="872"/>
        <v>89757.02</v>
      </c>
      <c r="CR328" s="695">
        <f t="shared" si="872"/>
        <v>6540.89</v>
      </c>
      <c r="CS328" s="695">
        <f t="shared" si="872"/>
        <v>38447.64</v>
      </c>
      <c r="CT328" s="695">
        <f t="shared" si="872"/>
        <v>5352.9</v>
      </c>
      <c r="CU328" s="695">
        <f t="shared" si="872"/>
        <v>34655.22</v>
      </c>
      <c r="CV328" s="695">
        <f t="shared" si="872"/>
        <v>19416.47</v>
      </c>
      <c r="CW328" s="695">
        <f t="shared" si="872"/>
        <v>0</v>
      </c>
      <c r="CX328" s="695">
        <f t="shared" si="872"/>
        <v>7513.66</v>
      </c>
      <c r="CY328" s="695">
        <f t="shared" si="872"/>
        <v>0</v>
      </c>
      <c r="CZ328" s="695">
        <f t="shared" si="872"/>
        <v>51611.7</v>
      </c>
      <c r="DA328" s="695">
        <f t="shared" si="872"/>
        <v>23883.34</v>
      </c>
      <c r="DB328" s="695">
        <f t="shared" si="872"/>
        <v>11362.29</v>
      </c>
      <c r="DC328" s="695">
        <f t="shared" si="872"/>
        <v>41954.55</v>
      </c>
      <c r="DD328" s="695">
        <f t="shared" si="872"/>
        <v>58008.33</v>
      </c>
      <c r="DE328" s="695">
        <f t="shared" si="872"/>
        <v>28177.21</v>
      </c>
      <c r="DF328" s="695">
        <f t="shared" si="872"/>
        <v>17136.560000000001</v>
      </c>
      <c r="DG328" s="695">
        <f t="shared" si="872"/>
        <v>39720</v>
      </c>
      <c r="DH328" s="695">
        <f t="shared" si="872"/>
        <v>62395.81</v>
      </c>
      <c r="DI328" s="695">
        <f t="shared" si="872"/>
        <v>12649.03</v>
      </c>
      <c r="DJ328" s="695">
        <f t="shared" si="872"/>
        <v>7559.3</v>
      </c>
      <c r="DK328" s="695">
        <f t="shared" si="872"/>
        <v>0</v>
      </c>
      <c r="DL328" s="695">
        <f t="shared" si="872"/>
        <v>9094.09</v>
      </c>
      <c r="DM328" s="695">
        <f t="shared" si="872"/>
        <v>4154.33</v>
      </c>
      <c r="DN328" s="695">
        <f t="shared" si="872"/>
        <v>0</v>
      </c>
      <c r="DO328" s="695">
        <f t="shared" si="872"/>
        <v>3176</v>
      </c>
      <c r="DP328" s="695">
        <f t="shared" si="872"/>
        <v>56794.15</v>
      </c>
      <c r="DQ328" s="695">
        <f t="shared" si="872"/>
        <v>122208.34</v>
      </c>
      <c r="DR328" s="695">
        <f t="shared" si="872"/>
        <v>0</v>
      </c>
      <c r="DS328" s="695">
        <f t="shared" si="872"/>
        <v>96153.16</v>
      </c>
      <c r="DT328" s="695">
        <f t="shared" ref="DT328:EI328" si="873">DT125</f>
        <v>186747.67</v>
      </c>
      <c r="DU328" s="695">
        <f t="shared" si="873"/>
        <v>0</v>
      </c>
      <c r="DV328" s="695">
        <f t="shared" si="873"/>
        <v>110163.87</v>
      </c>
      <c r="DW328" s="695">
        <f t="shared" si="873"/>
        <v>99573.65</v>
      </c>
      <c r="DX328" s="695">
        <f t="shared" si="873"/>
        <v>60337.66</v>
      </c>
      <c r="DY328" s="695">
        <f t="shared" si="873"/>
        <v>152081.57</v>
      </c>
      <c r="DZ328" s="695">
        <f t="shared" si="873"/>
        <v>29954.52</v>
      </c>
      <c r="EA328" s="695">
        <f t="shared" si="873"/>
        <v>389009.6</v>
      </c>
      <c r="EB328" s="695">
        <f t="shared" si="873"/>
        <v>0</v>
      </c>
      <c r="EC328" s="695">
        <f t="shared" si="873"/>
        <v>0</v>
      </c>
      <c r="ED328" s="695">
        <f t="shared" si="873"/>
        <v>26217.89</v>
      </c>
      <c r="EE328" s="695">
        <f t="shared" si="873"/>
        <v>46385.38</v>
      </c>
      <c r="EF328" s="695">
        <f t="shared" si="873"/>
        <v>6203.16</v>
      </c>
      <c r="EG328" s="695">
        <f t="shared" si="873"/>
        <v>23355.29</v>
      </c>
      <c r="EH328" s="695">
        <f t="shared" si="873"/>
        <v>107.78</v>
      </c>
      <c r="EI328" s="695">
        <f t="shared" si="873"/>
        <v>24934.76</v>
      </c>
      <c r="EJ328" s="695">
        <f t="shared" si="686"/>
        <v>0</v>
      </c>
      <c r="EK328" s="695">
        <f t="shared" si="810"/>
        <v>0</v>
      </c>
      <c r="EL328" s="695">
        <f t="shared" si="810"/>
        <v>48763.56</v>
      </c>
      <c r="EM328" s="695">
        <f t="shared" si="810"/>
        <v>58768.53</v>
      </c>
      <c r="EN328" s="695">
        <f t="shared" ref="EN328" si="874">EN125</f>
        <v>0</v>
      </c>
      <c r="EO328" s="695">
        <f t="shared" si="810"/>
        <v>0</v>
      </c>
      <c r="EP328" s="695">
        <f t="shared" si="810"/>
        <v>49511.02</v>
      </c>
      <c r="EQ328" s="695">
        <f t="shared" si="810"/>
        <v>0</v>
      </c>
      <c r="ER328" s="695">
        <f t="shared" ref="ER328:EX328" si="875">ER125</f>
        <v>0</v>
      </c>
      <c r="ES328" s="695">
        <f t="shared" si="875"/>
        <v>0</v>
      </c>
      <c r="ET328" s="695">
        <f t="shared" si="875"/>
        <v>14378.41</v>
      </c>
      <c r="EU328" s="695">
        <f t="shared" si="875"/>
        <v>31573.75</v>
      </c>
      <c r="EV328" s="695">
        <f t="shared" si="875"/>
        <v>9635.4699999999993</v>
      </c>
      <c r="EW328" s="695">
        <f t="shared" si="875"/>
        <v>20160.22</v>
      </c>
      <c r="EX328" s="695">
        <f t="shared" si="875"/>
        <v>8934.2199999999993</v>
      </c>
      <c r="EY328" s="695">
        <f t="shared" si="705"/>
        <v>0</v>
      </c>
      <c r="EZ328" s="510"/>
    </row>
    <row r="329" spans="1:156" x14ac:dyDescent="0.25">
      <c r="A329">
        <v>122</v>
      </c>
      <c r="B329" s="74" t="str">
        <f t="shared" si="696"/>
        <v>E22</v>
      </c>
      <c r="C329" s="175" t="str">
        <f t="shared" si="697"/>
        <v>OK</v>
      </c>
      <c r="D329" s="695">
        <f t="shared" ref="D329:AI329" si="876">D126</f>
        <v>258.39999999999998</v>
      </c>
      <c r="E329" s="695">
        <f t="shared" si="876"/>
        <v>0</v>
      </c>
      <c r="F329" s="695">
        <f t="shared" si="876"/>
        <v>87.28</v>
      </c>
      <c r="G329" s="695">
        <f t="shared" si="876"/>
        <v>99.8</v>
      </c>
      <c r="H329" s="695">
        <f t="shared" si="876"/>
        <v>322.37</v>
      </c>
      <c r="I329" s="695">
        <f t="shared" si="876"/>
        <v>312.54000000000002</v>
      </c>
      <c r="J329" s="695">
        <f t="shared" si="876"/>
        <v>516.32000000000005</v>
      </c>
      <c r="K329" s="695">
        <f t="shared" si="876"/>
        <v>384.41</v>
      </c>
      <c r="L329" s="695">
        <f t="shared" si="876"/>
        <v>292.08</v>
      </c>
      <c r="M329" s="695">
        <f t="shared" si="876"/>
        <v>768.5</v>
      </c>
      <c r="N329" s="695">
        <f t="shared" si="876"/>
        <v>0</v>
      </c>
      <c r="O329" s="695">
        <f t="shared" si="876"/>
        <v>13.2</v>
      </c>
      <c r="P329" s="695">
        <f t="shared" si="876"/>
        <v>332.42</v>
      </c>
      <c r="Q329" s="695">
        <f t="shared" si="876"/>
        <v>387.21</v>
      </c>
      <c r="R329" s="695">
        <f t="shared" si="876"/>
        <v>212.9</v>
      </c>
      <c r="S329" s="695">
        <f t="shared" si="876"/>
        <v>689.88</v>
      </c>
      <c r="T329" s="695">
        <f t="shared" si="876"/>
        <v>713.96</v>
      </c>
      <c r="U329" s="695">
        <f t="shared" si="876"/>
        <v>68.78</v>
      </c>
      <c r="V329" s="695">
        <f t="shared" si="876"/>
        <v>56.07</v>
      </c>
      <c r="W329" s="695">
        <f t="shared" si="876"/>
        <v>417.47</v>
      </c>
      <c r="X329" s="695">
        <f t="shared" si="876"/>
        <v>87.55</v>
      </c>
      <c r="Y329" s="695">
        <f t="shared" si="876"/>
        <v>18.7</v>
      </c>
      <c r="Z329" s="695">
        <f t="shared" si="876"/>
        <v>0</v>
      </c>
      <c r="AA329" s="695">
        <f t="shared" si="876"/>
        <v>871.37</v>
      </c>
      <c r="AB329" s="695">
        <f t="shared" si="876"/>
        <v>442.64</v>
      </c>
      <c r="AC329" s="695">
        <f t="shared" si="876"/>
        <v>1160.92</v>
      </c>
      <c r="AD329" s="695">
        <f t="shared" si="876"/>
        <v>901.47</v>
      </c>
      <c r="AE329" s="695">
        <f t="shared" si="876"/>
        <v>1038.6500000000001</v>
      </c>
      <c r="AF329" s="695">
        <f t="shared" si="876"/>
        <v>1252.29</v>
      </c>
      <c r="AG329" s="695">
        <f t="shared" si="876"/>
        <v>-576</v>
      </c>
      <c r="AH329" s="695">
        <f t="shared" si="876"/>
        <v>546.07000000000005</v>
      </c>
      <c r="AI329" s="695">
        <f t="shared" si="876"/>
        <v>362</v>
      </c>
      <c r="AJ329" s="695">
        <f t="shared" ref="AJ329:BM329" si="877">AJ126</f>
        <v>233.5</v>
      </c>
      <c r="AK329" s="695">
        <f t="shared" si="877"/>
        <v>638</v>
      </c>
      <c r="AL329" s="695">
        <f t="shared" si="877"/>
        <v>563.5</v>
      </c>
      <c r="AM329" s="695">
        <f t="shared" si="877"/>
        <v>11.22</v>
      </c>
      <c r="AN329" s="695">
        <f t="shared" si="877"/>
        <v>400.36</v>
      </c>
      <c r="AO329" s="695">
        <f t="shared" si="877"/>
        <v>310.64</v>
      </c>
      <c r="AP329" s="695">
        <f t="shared" si="877"/>
        <v>161.44</v>
      </c>
      <c r="AQ329" s="695">
        <f t="shared" si="877"/>
        <v>71.72</v>
      </c>
      <c r="AR329" s="695">
        <f t="shared" si="877"/>
        <v>25</v>
      </c>
      <c r="AS329" s="695">
        <f t="shared" si="877"/>
        <v>235.45</v>
      </c>
      <c r="AT329" s="695">
        <f t="shared" si="877"/>
        <v>569.09</v>
      </c>
      <c r="AU329" s="695">
        <f t="shared" si="877"/>
        <v>383.51</v>
      </c>
      <c r="AV329" s="695">
        <f t="shared" si="877"/>
        <v>415.47</v>
      </c>
      <c r="AW329" s="695">
        <f t="shared" si="877"/>
        <v>180.63</v>
      </c>
      <c r="AX329" s="695">
        <f t="shared" si="877"/>
        <v>622.76</v>
      </c>
      <c r="AY329" s="695">
        <f t="shared" si="877"/>
        <v>593.5</v>
      </c>
      <c r="AZ329" s="695">
        <f t="shared" si="877"/>
        <v>1071.43</v>
      </c>
      <c r="BA329" s="695">
        <f t="shared" si="877"/>
        <v>297.45</v>
      </c>
      <c r="BB329" s="695">
        <f t="shared" si="877"/>
        <v>0</v>
      </c>
      <c r="BC329" s="695">
        <f t="shared" si="877"/>
        <v>184.7</v>
      </c>
      <c r="BD329" s="695">
        <f t="shared" si="877"/>
        <v>504.67</v>
      </c>
      <c r="BE329" s="695">
        <f t="shared" si="877"/>
        <v>743.54</v>
      </c>
      <c r="BF329" s="695">
        <f t="shared" si="877"/>
        <v>60.96</v>
      </c>
      <c r="BG329" s="695">
        <f t="shared" si="877"/>
        <v>581.70000000000005</v>
      </c>
      <c r="BH329" s="695">
        <f t="shared" si="877"/>
        <v>222.02</v>
      </c>
      <c r="BI329" s="695">
        <f t="shared" si="877"/>
        <v>657.67</v>
      </c>
      <c r="BJ329" s="695">
        <f t="shared" si="877"/>
        <v>513.16</v>
      </c>
      <c r="BK329" s="695">
        <f t="shared" si="877"/>
        <v>265.3</v>
      </c>
      <c r="BL329" s="695">
        <f t="shared" si="877"/>
        <v>594.5</v>
      </c>
      <c r="BM329" s="695">
        <f t="shared" si="877"/>
        <v>185.13</v>
      </c>
      <c r="BN329" s="695">
        <f t="shared" ref="BN329:CM329" si="878">BN126</f>
        <v>205.74</v>
      </c>
      <c r="BO329" s="695">
        <f t="shared" si="878"/>
        <v>542.37</v>
      </c>
      <c r="BP329" s="695">
        <f t="shared" si="878"/>
        <v>551.13</v>
      </c>
      <c r="BQ329" s="695">
        <f t="shared" si="878"/>
        <v>447.55</v>
      </c>
      <c r="BR329" s="695">
        <f t="shared" si="878"/>
        <v>728.07</v>
      </c>
      <c r="BS329" s="695">
        <f t="shared" si="878"/>
        <v>548</v>
      </c>
      <c r="BT329" s="695">
        <f t="shared" si="878"/>
        <v>2090.81</v>
      </c>
      <c r="BU329" s="695">
        <f t="shared" si="878"/>
        <v>547.63</v>
      </c>
      <c r="BV329" s="695">
        <f t="shared" si="878"/>
        <v>520.25</v>
      </c>
      <c r="BW329" s="695">
        <f t="shared" si="878"/>
        <v>621.54</v>
      </c>
      <c r="BX329" s="695">
        <f t="shared" si="878"/>
        <v>931</v>
      </c>
      <c r="BY329" s="695">
        <f t="shared" si="878"/>
        <v>1163.19</v>
      </c>
      <c r="BZ329" s="695">
        <f t="shared" si="878"/>
        <v>0</v>
      </c>
      <c r="CA329" s="695">
        <f t="shared" si="878"/>
        <v>681.65</v>
      </c>
      <c r="CB329" s="695">
        <f t="shared" si="878"/>
        <v>679.55</v>
      </c>
      <c r="CC329" s="695">
        <f t="shared" si="878"/>
        <v>262.5</v>
      </c>
      <c r="CD329" s="695">
        <f t="shared" si="878"/>
        <v>1761.55</v>
      </c>
      <c r="CE329" s="695">
        <f t="shared" si="878"/>
        <v>803.21</v>
      </c>
      <c r="CF329" s="695">
        <f t="shared" si="878"/>
        <v>80.430000000000007</v>
      </c>
      <c r="CG329" s="695">
        <f t="shared" si="878"/>
        <v>185.08</v>
      </c>
      <c r="CH329" s="695">
        <f t="shared" si="878"/>
        <v>253.51</v>
      </c>
      <c r="CI329" s="695">
        <f t="shared" si="878"/>
        <v>1730.88</v>
      </c>
      <c r="CJ329" s="695">
        <f t="shared" si="878"/>
        <v>874.6</v>
      </c>
      <c r="CK329" s="695">
        <f t="shared" si="878"/>
        <v>808</v>
      </c>
      <c r="CL329" s="695">
        <f t="shared" si="878"/>
        <v>186.4</v>
      </c>
      <c r="CM329" s="695">
        <f t="shared" si="878"/>
        <v>647.23</v>
      </c>
      <c r="CN329" s="695">
        <f t="shared" ref="CN329:DS329" si="879">CN126</f>
        <v>367.44</v>
      </c>
      <c r="CO329" s="695">
        <f t="shared" si="879"/>
        <v>387</v>
      </c>
      <c r="CP329" s="695">
        <f t="shared" si="879"/>
        <v>811.15</v>
      </c>
      <c r="CQ329" s="695">
        <f t="shared" si="879"/>
        <v>507.8</v>
      </c>
      <c r="CR329" s="695">
        <f t="shared" si="879"/>
        <v>318.7</v>
      </c>
      <c r="CS329" s="695">
        <f t="shared" si="879"/>
        <v>961.86</v>
      </c>
      <c r="CT329" s="695">
        <f t="shared" si="879"/>
        <v>317.23</v>
      </c>
      <c r="CU329" s="695">
        <f t="shared" si="879"/>
        <v>348.64</v>
      </c>
      <c r="CV329" s="695">
        <f t="shared" si="879"/>
        <v>149.5</v>
      </c>
      <c r="CW329" s="695">
        <f t="shared" si="879"/>
        <v>528.54999999999995</v>
      </c>
      <c r="CX329" s="695">
        <f t="shared" si="879"/>
        <v>405.2</v>
      </c>
      <c r="CY329" s="695">
        <f t="shared" si="879"/>
        <v>0</v>
      </c>
      <c r="CZ329" s="695">
        <f t="shared" si="879"/>
        <v>825.12</v>
      </c>
      <c r="DA329" s="695">
        <f t="shared" si="879"/>
        <v>272.76</v>
      </c>
      <c r="DB329" s="695">
        <f t="shared" si="879"/>
        <v>276.18</v>
      </c>
      <c r="DC329" s="695">
        <f t="shared" si="879"/>
        <v>442.3</v>
      </c>
      <c r="DD329" s="695">
        <f t="shared" si="879"/>
        <v>1028.54</v>
      </c>
      <c r="DE329" s="695">
        <f t="shared" si="879"/>
        <v>781.82</v>
      </c>
      <c r="DF329" s="695">
        <f t="shared" si="879"/>
        <v>345.33</v>
      </c>
      <c r="DG329" s="695">
        <f t="shared" si="879"/>
        <v>169.68</v>
      </c>
      <c r="DH329" s="695">
        <f t="shared" si="879"/>
        <v>0</v>
      </c>
      <c r="DI329" s="695">
        <f t="shared" si="879"/>
        <v>736.55</v>
      </c>
      <c r="DJ329" s="695">
        <f t="shared" si="879"/>
        <v>711.35</v>
      </c>
      <c r="DK329" s="695">
        <f t="shared" si="879"/>
        <v>416.65</v>
      </c>
      <c r="DL329" s="695">
        <f t="shared" si="879"/>
        <v>254.35</v>
      </c>
      <c r="DM329" s="695">
        <f t="shared" si="879"/>
        <v>380.75</v>
      </c>
      <c r="DN329" s="695">
        <f t="shared" si="879"/>
        <v>0</v>
      </c>
      <c r="DO329" s="695">
        <f t="shared" si="879"/>
        <v>277.33</v>
      </c>
      <c r="DP329" s="695">
        <f t="shared" si="879"/>
        <v>7263.09</v>
      </c>
      <c r="DQ329" s="695">
        <f t="shared" si="879"/>
        <v>4782.54</v>
      </c>
      <c r="DR329" s="695">
        <f t="shared" si="879"/>
        <v>0</v>
      </c>
      <c r="DS329" s="695">
        <f t="shared" si="879"/>
        <v>3582.24</v>
      </c>
      <c r="DT329" s="695">
        <f t="shared" ref="DT329:EI329" si="880">DT126</f>
        <v>3722.58</v>
      </c>
      <c r="DU329" s="695">
        <f t="shared" si="880"/>
        <v>8478.6</v>
      </c>
      <c r="DV329" s="695">
        <f t="shared" si="880"/>
        <v>1270.24</v>
      </c>
      <c r="DW329" s="695">
        <f t="shared" si="880"/>
        <v>6627.34</v>
      </c>
      <c r="DX329" s="695">
        <f t="shared" si="880"/>
        <v>20032.79</v>
      </c>
      <c r="DY329" s="695">
        <f t="shared" si="880"/>
        <v>10567.67</v>
      </c>
      <c r="DZ329" s="695">
        <f t="shared" si="880"/>
        <v>0</v>
      </c>
      <c r="EA329" s="695">
        <f t="shared" si="880"/>
        <v>6323.11</v>
      </c>
      <c r="EB329" s="695">
        <f t="shared" si="880"/>
        <v>0</v>
      </c>
      <c r="EC329" s="695">
        <f t="shared" si="880"/>
        <v>0</v>
      </c>
      <c r="ED329" s="695">
        <f t="shared" si="880"/>
        <v>3550.12</v>
      </c>
      <c r="EE329" s="695">
        <f t="shared" si="880"/>
        <v>58.33</v>
      </c>
      <c r="EF329" s="695">
        <f t="shared" si="880"/>
        <v>1362.58</v>
      </c>
      <c r="EG329" s="695">
        <f t="shared" si="880"/>
        <v>490.88</v>
      </c>
      <c r="EH329" s="695">
        <f t="shared" si="880"/>
        <v>6.85</v>
      </c>
      <c r="EI329" s="695">
        <f t="shared" si="880"/>
        <v>441.27</v>
      </c>
      <c r="EJ329" s="695">
        <f t="shared" si="686"/>
        <v>0</v>
      </c>
      <c r="EK329" s="695">
        <f t="shared" ref="EK329:EQ338" si="881">EK126</f>
        <v>0</v>
      </c>
      <c r="EL329" s="695">
        <f t="shared" si="881"/>
        <v>2764.45</v>
      </c>
      <c r="EM329" s="695">
        <f t="shared" si="881"/>
        <v>765.85</v>
      </c>
      <c r="EN329" s="695">
        <f t="shared" ref="EN329" si="882">EN126</f>
        <v>0</v>
      </c>
      <c r="EO329" s="695">
        <f t="shared" si="881"/>
        <v>0</v>
      </c>
      <c r="EP329" s="695">
        <f t="shared" si="881"/>
        <v>578.34</v>
      </c>
      <c r="EQ329" s="695">
        <f t="shared" si="881"/>
        <v>0</v>
      </c>
      <c r="ER329" s="695">
        <f t="shared" ref="ER329:EX329" si="883">ER126</f>
        <v>0</v>
      </c>
      <c r="ES329" s="695">
        <f t="shared" si="883"/>
        <v>0</v>
      </c>
      <c r="ET329" s="695">
        <f t="shared" si="883"/>
        <v>197.96</v>
      </c>
      <c r="EU329" s="695">
        <f t="shared" si="883"/>
        <v>180</v>
      </c>
      <c r="EV329" s="695">
        <f t="shared" si="883"/>
        <v>1048.5999999999999</v>
      </c>
      <c r="EW329" s="695">
        <f t="shared" si="883"/>
        <v>4.7</v>
      </c>
      <c r="EX329" s="695">
        <f t="shared" si="883"/>
        <v>591.47</v>
      </c>
      <c r="EY329" s="695">
        <f t="shared" si="705"/>
        <v>0</v>
      </c>
      <c r="EZ329" s="510"/>
    </row>
    <row r="330" spans="1:156" x14ac:dyDescent="0.25">
      <c r="A330">
        <v>123</v>
      </c>
      <c r="B330" s="74" t="str">
        <f t="shared" si="696"/>
        <v>E22</v>
      </c>
      <c r="C330" s="175" t="str">
        <f t="shared" si="697"/>
        <v>OK</v>
      </c>
      <c r="D330" s="695">
        <f t="shared" ref="D330:AI330" si="884">D127</f>
        <v>0</v>
      </c>
      <c r="E330" s="695">
        <f t="shared" si="884"/>
        <v>0</v>
      </c>
      <c r="F330" s="695">
        <f t="shared" si="884"/>
        <v>0</v>
      </c>
      <c r="G330" s="695">
        <f t="shared" si="884"/>
        <v>0</v>
      </c>
      <c r="H330" s="695">
        <f t="shared" si="884"/>
        <v>0</v>
      </c>
      <c r="I330" s="695">
        <f t="shared" si="884"/>
        <v>0</v>
      </c>
      <c r="J330" s="695">
        <f t="shared" si="884"/>
        <v>0</v>
      </c>
      <c r="K330" s="695">
        <f t="shared" si="884"/>
        <v>0</v>
      </c>
      <c r="L330" s="695">
        <f t="shared" si="884"/>
        <v>0</v>
      </c>
      <c r="M330" s="695">
        <f t="shared" si="884"/>
        <v>0</v>
      </c>
      <c r="N330" s="695">
        <f t="shared" si="884"/>
        <v>0</v>
      </c>
      <c r="O330" s="695">
        <f t="shared" si="884"/>
        <v>0</v>
      </c>
      <c r="P330" s="695">
        <f t="shared" si="884"/>
        <v>0</v>
      </c>
      <c r="Q330" s="695">
        <f t="shared" si="884"/>
        <v>0</v>
      </c>
      <c r="R330" s="695">
        <f t="shared" si="884"/>
        <v>0</v>
      </c>
      <c r="S330" s="695">
        <f t="shared" si="884"/>
        <v>0</v>
      </c>
      <c r="T330" s="695">
        <f t="shared" si="884"/>
        <v>0</v>
      </c>
      <c r="U330" s="695">
        <f t="shared" si="884"/>
        <v>0</v>
      </c>
      <c r="V330" s="695">
        <f t="shared" si="884"/>
        <v>0</v>
      </c>
      <c r="W330" s="695">
        <f t="shared" si="884"/>
        <v>0</v>
      </c>
      <c r="X330" s="695">
        <f t="shared" si="884"/>
        <v>0</v>
      </c>
      <c r="Y330" s="695">
        <f t="shared" si="884"/>
        <v>0</v>
      </c>
      <c r="Z330" s="695">
        <f t="shared" si="884"/>
        <v>0</v>
      </c>
      <c r="AA330" s="695">
        <f t="shared" si="884"/>
        <v>0</v>
      </c>
      <c r="AB330" s="695">
        <f t="shared" si="884"/>
        <v>0</v>
      </c>
      <c r="AC330" s="695">
        <f t="shared" si="884"/>
        <v>0</v>
      </c>
      <c r="AD330" s="695">
        <f t="shared" si="884"/>
        <v>0</v>
      </c>
      <c r="AE330" s="695">
        <f t="shared" si="884"/>
        <v>0</v>
      </c>
      <c r="AF330" s="695">
        <f t="shared" si="884"/>
        <v>0</v>
      </c>
      <c r="AG330" s="695">
        <f t="shared" si="884"/>
        <v>0</v>
      </c>
      <c r="AH330" s="695">
        <f t="shared" si="884"/>
        <v>0</v>
      </c>
      <c r="AI330" s="695">
        <f t="shared" si="884"/>
        <v>0</v>
      </c>
      <c r="AJ330" s="695">
        <f t="shared" ref="AJ330:BM330" si="885">AJ127</f>
        <v>0</v>
      </c>
      <c r="AK330" s="695">
        <f t="shared" si="885"/>
        <v>0</v>
      </c>
      <c r="AL330" s="695">
        <f t="shared" si="885"/>
        <v>0</v>
      </c>
      <c r="AM330" s="695">
        <f t="shared" si="885"/>
        <v>0</v>
      </c>
      <c r="AN330" s="695">
        <f t="shared" si="885"/>
        <v>0</v>
      </c>
      <c r="AO330" s="695">
        <f t="shared" si="885"/>
        <v>0</v>
      </c>
      <c r="AP330" s="695">
        <f t="shared" si="885"/>
        <v>0</v>
      </c>
      <c r="AQ330" s="695">
        <f t="shared" si="885"/>
        <v>0</v>
      </c>
      <c r="AR330" s="695">
        <f t="shared" si="885"/>
        <v>0</v>
      </c>
      <c r="AS330" s="695">
        <f t="shared" si="885"/>
        <v>0</v>
      </c>
      <c r="AT330" s="695">
        <f t="shared" si="885"/>
        <v>0</v>
      </c>
      <c r="AU330" s="695">
        <f t="shared" si="885"/>
        <v>0</v>
      </c>
      <c r="AV330" s="695">
        <f t="shared" si="885"/>
        <v>0</v>
      </c>
      <c r="AW330" s="695">
        <f t="shared" si="885"/>
        <v>0</v>
      </c>
      <c r="AX330" s="695">
        <f t="shared" si="885"/>
        <v>0</v>
      </c>
      <c r="AY330" s="695">
        <f t="shared" si="885"/>
        <v>0</v>
      </c>
      <c r="AZ330" s="695">
        <f t="shared" si="885"/>
        <v>0</v>
      </c>
      <c r="BA330" s="695">
        <f t="shared" si="885"/>
        <v>0</v>
      </c>
      <c r="BB330" s="695">
        <f t="shared" si="885"/>
        <v>0</v>
      </c>
      <c r="BC330" s="695">
        <f t="shared" si="885"/>
        <v>0</v>
      </c>
      <c r="BD330" s="695">
        <f t="shared" si="885"/>
        <v>0</v>
      </c>
      <c r="BE330" s="695">
        <f t="shared" si="885"/>
        <v>0</v>
      </c>
      <c r="BF330" s="695">
        <f t="shared" si="885"/>
        <v>0</v>
      </c>
      <c r="BG330" s="695">
        <f t="shared" si="885"/>
        <v>0</v>
      </c>
      <c r="BH330" s="695">
        <f t="shared" si="885"/>
        <v>0</v>
      </c>
      <c r="BI330" s="695">
        <f t="shared" si="885"/>
        <v>0</v>
      </c>
      <c r="BJ330" s="695">
        <f t="shared" si="885"/>
        <v>0</v>
      </c>
      <c r="BK330" s="695">
        <f t="shared" si="885"/>
        <v>0</v>
      </c>
      <c r="BL330" s="695">
        <f t="shared" si="885"/>
        <v>0</v>
      </c>
      <c r="BM330" s="695">
        <f t="shared" si="885"/>
        <v>0</v>
      </c>
      <c r="BN330" s="695">
        <f t="shared" ref="BN330:CM330" si="886">BN127</f>
        <v>0</v>
      </c>
      <c r="BO330" s="695">
        <f t="shared" si="886"/>
        <v>0</v>
      </c>
      <c r="BP330" s="695">
        <f t="shared" si="886"/>
        <v>0</v>
      </c>
      <c r="BQ330" s="695">
        <f t="shared" si="886"/>
        <v>0</v>
      </c>
      <c r="BR330" s="695">
        <f t="shared" si="886"/>
        <v>0</v>
      </c>
      <c r="BS330" s="695">
        <f t="shared" si="886"/>
        <v>0</v>
      </c>
      <c r="BT330" s="695">
        <f t="shared" si="886"/>
        <v>0</v>
      </c>
      <c r="BU330" s="695">
        <f t="shared" si="886"/>
        <v>0</v>
      </c>
      <c r="BV330" s="695">
        <f t="shared" si="886"/>
        <v>0</v>
      </c>
      <c r="BW330" s="695">
        <f t="shared" si="886"/>
        <v>0</v>
      </c>
      <c r="BX330" s="695">
        <f t="shared" si="886"/>
        <v>0</v>
      </c>
      <c r="BY330" s="695">
        <f t="shared" si="886"/>
        <v>0</v>
      </c>
      <c r="BZ330" s="695">
        <f t="shared" si="886"/>
        <v>0</v>
      </c>
      <c r="CA330" s="695">
        <f t="shared" si="886"/>
        <v>0</v>
      </c>
      <c r="CB330" s="695">
        <f t="shared" si="886"/>
        <v>0</v>
      </c>
      <c r="CC330" s="695">
        <f t="shared" si="886"/>
        <v>0</v>
      </c>
      <c r="CD330" s="695">
        <f t="shared" si="886"/>
        <v>0</v>
      </c>
      <c r="CE330" s="695">
        <f t="shared" si="886"/>
        <v>0</v>
      </c>
      <c r="CF330" s="695">
        <f t="shared" si="886"/>
        <v>0</v>
      </c>
      <c r="CG330" s="695">
        <f t="shared" si="886"/>
        <v>0</v>
      </c>
      <c r="CH330" s="695">
        <f t="shared" si="886"/>
        <v>0</v>
      </c>
      <c r="CI330" s="695">
        <f t="shared" si="886"/>
        <v>0</v>
      </c>
      <c r="CJ330" s="695">
        <f t="shared" si="886"/>
        <v>0</v>
      </c>
      <c r="CK330" s="695">
        <f t="shared" si="886"/>
        <v>0</v>
      </c>
      <c r="CL330" s="695">
        <f t="shared" si="886"/>
        <v>0</v>
      </c>
      <c r="CM330" s="695">
        <f t="shared" si="886"/>
        <v>0</v>
      </c>
      <c r="CN330" s="695">
        <f t="shared" ref="CN330:DS330" si="887">CN127</f>
        <v>0</v>
      </c>
      <c r="CO330" s="695">
        <f t="shared" si="887"/>
        <v>0</v>
      </c>
      <c r="CP330" s="695">
        <f t="shared" si="887"/>
        <v>0</v>
      </c>
      <c r="CQ330" s="695">
        <f t="shared" si="887"/>
        <v>0</v>
      </c>
      <c r="CR330" s="695">
        <f t="shared" si="887"/>
        <v>0</v>
      </c>
      <c r="CS330" s="695">
        <f t="shared" si="887"/>
        <v>0</v>
      </c>
      <c r="CT330" s="695">
        <f t="shared" si="887"/>
        <v>0</v>
      </c>
      <c r="CU330" s="695">
        <f t="shared" si="887"/>
        <v>0</v>
      </c>
      <c r="CV330" s="695">
        <f t="shared" si="887"/>
        <v>0</v>
      </c>
      <c r="CW330" s="695">
        <f t="shared" si="887"/>
        <v>0</v>
      </c>
      <c r="CX330" s="695">
        <f t="shared" si="887"/>
        <v>0</v>
      </c>
      <c r="CY330" s="695">
        <f t="shared" si="887"/>
        <v>0</v>
      </c>
      <c r="CZ330" s="695">
        <f t="shared" si="887"/>
        <v>0</v>
      </c>
      <c r="DA330" s="695">
        <f t="shared" si="887"/>
        <v>0</v>
      </c>
      <c r="DB330" s="695">
        <f t="shared" si="887"/>
        <v>0</v>
      </c>
      <c r="DC330" s="695">
        <f t="shared" si="887"/>
        <v>0</v>
      </c>
      <c r="DD330" s="695">
        <f t="shared" si="887"/>
        <v>0</v>
      </c>
      <c r="DE330" s="695">
        <f t="shared" si="887"/>
        <v>0</v>
      </c>
      <c r="DF330" s="695">
        <f t="shared" si="887"/>
        <v>0</v>
      </c>
      <c r="DG330" s="695">
        <f t="shared" si="887"/>
        <v>0</v>
      </c>
      <c r="DH330" s="695">
        <f t="shared" si="887"/>
        <v>0</v>
      </c>
      <c r="DI330" s="695">
        <f t="shared" si="887"/>
        <v>0</v>
      </c>
      <c r="DJ330" s="695">
        <f t="shared" si="887"/>
        <v>0</v>
      </c>
      <c r="DK330" s="695">
        <f t="shared" si="887"/>
        <v>0</v>
      </c>
      <c r="DL330" s="695">
        <f t="shared" si="887"/>
        <v>0</v>
      </c>
      <c r="DM330" s="695">
        <f t="shared" si="887"/>
        <v>0</v>
      </c>
      <c r="DN330" s="695">
        <f t="shared" si="887"/>
        <v>0</v>
      </c>
      <c r="DO330" s="919">
        <f t="shared" si="887"/>
        <v>8815.57</v>
      </c>
      <c r="DP330" s="695">
        <f t="shared" si="887"/>
        <v>0</v>
      </c>
      <c r="DQ330" s="695">
        <f t="shared" si="887"/>
        <v>0</v>
      </c>
      <c r="DR330" s="695">
        <f t="shared" si="887"/>
        <v>0</v>
      </c>
      <c r="DS330" s="695">
        <f t="shared" si="887"/>
        <v>0</v>
      </c>
      <c r="DT330" s="695">
        <f t="shared" ref="DT330:EI330" si="888">DT127</f>
        <v>0</v>
      </c>
      <c r="DU330" s="695">
        <f t="shared" si="888"/>
        <v>0</v>
      </c>
      <c r="DV330" s="695">
        <f t="shared" si="888"/>
        <v>0</v>
      </c>
      <c r="DW330" s="695">
        <f t="shared" si="888"/>
        <v>0</v>
      </c>
      <c r="DX330" s="695">
        <f t="shared" si="888"/>
        <v>0</v>
      </c>
      <c r="DY330" s="695">
        <f t="shared" si="888"/>
        <v>0</v>
      </c>
      <c r="DZ330" s="695">
        <f t="shared" si="888"/>
        <v>0</v>
      </c>
      <c r="EA330" s="695">
        <f t="shared" si="888"/>
        <v>0</v>
      </c>
      <c r="EB330" s="695">
        <f t="shared" si="888"/>
        <v>0</v>
      </c>
      <c r="EC330" s="695">
        <f t="shared" si="888"/>
        <v>0</v>
      </c>
      <c r="ED330" s="695">
        <f t="shared" si="888"/>
        <v>0</v>
      </c>
      <c r="EE330" s="695">
        <f t="shared" si="888"/>
        <v>0</v>
      </c>
      <c r="EF330" s="695">
        <f t="shared" si="888"/>
        <v>0</v>
      </c>
      <c r="EG330" s="695">
        <f t="shared" si="888"/>
        <v>0</v>
      </c>
      <c r="EH330" s="695">
        <f t="shared" si="888"/>
        <v>0</v>
      </c>
      <c r="EI330" s="695">
        <f t="shared" si="888"/>
        <v>0</v>
      </c>
      <c r="EJ330" s="695">
        <f t="shared" si="686"/>
        <v>0</v>
      </c>
      <c r="EK330" s="695">
        <f t="shared" si="881"/>
        <v>0</v>
      </c>
      <c r="EL330" s="695">
        <f t="shared" si="881"/>
        <v>0</v>
      </c>
      <c r="EM330" s="695">
        <f t="shared" si="881"/>
        <v>0</v>
      </c>
      <c r="EN330" s="695">
        <f t="shared" ref="EN330" si="889">EN127</f>
        <v>0</v>
      </c>
      <c r="EO330" s="695">
        <f t="shared" si="881"/>
        <v>0</v>
      </c>
      <c r="EP330" s="695">
        <f t="shared" si="881"/>
        <v>0</v>
      </c>
      <c r="EQ330" s="695">
        <f t="shared" si="881"/>
        <v>0</v>
      </c>
      <c r="ER330" s="695">
        <f t="shared" ref="ER330:EX330" si="890">ER127</f>
        <v>0</v>
      </c>
      <c r="ES330" s="695">
        <f t="shared" si="890"/>
        <v>0</v>
      </c>
      <c r="ET330" s="695">
        <f t="shared" si="890"/>
        <v>0</v>
      </c>
      <c r="EU330" s="695">
        <f t="shared" si="890"/>
        <v>0</v>
      </c>
      <c r="EV330" s="695">
        <f t="shared" si="890"/>
        <v>0</v>
      </c>
      <c r="EW330" s="695">
        <f t="shared" si="890"/>
        <v>0</v>
      </c>
      <c r="EX330" s="695">
        <f t="shared" si="890"/>
        <v>0</v>
      </c>
      <c r="EY330" s="695">
        <f t="shared" si="705"/>
        <v>0</v>
      </c>
      <c r="EZ330" s="510"/>
    </row>
    <row r="331" spans="1:156" x14ac:dyDescent="0.25">
      <c r="A331">
        <v>124</v>
      </c>
      <c r="B331" s="74" t="str">
        <f t="shared" si="696"/>
        <v>E22</v>
      </c>
      <c r="C331" s="175" t="str">
        <f t="shared" si="697"/>
        <v>OK</v>
      </c>
      <c r="D331" s="695">
        <f t="shared" ref="D331:AI331" si="891">D128</f>
        <v>0</v>
      </c>
      <c r="E331" s="695">
        <f t="shared" si="891"/>
        <v>0</v>
      </c>
      <c r="F331" s="695">
        <f t="shared" si="891"/>
        <v>0</v>
      </c>
      <c r="G331" s="695">
        <f t="shared" si="891"/>
        <v>0</v>
      </c>
      <c r="H331" s="695">
        <f t="shared" si="891"/>
        <v>0</v>
      </c>
      <c r="I331" s="695">
        <f t="shared" si="891"/>
        <v>0</v>
      </c>
      <c r="J331" s="695">
        <f t="shared" si="891"/>
        <v>0</v>
      </c>
      <c r="K331" s="695">
        <f t="shared" si="891"/>
        <v>0</v>
      </c>
      <c r="L331" s="695">
        <f t="shared" si="891"/>
        <v>0</v>
      </c>
      <c r="M331" s="695">
        <f t="shared" si="891"/>
        <v>0</v>
      </c>
      <c r="N331" s="695">
        <f t="shared" si="891"/>
        <v>0</v>
      </c>
      <c r="O331" s="695">
        <f t="shared" si="891"/>
        <v>0</v>
      </c>
      <c r="P331" s="695">
        <f t="shared" si="891"/>
        <v>0</v>
      </c>
      <c r="Q331" s="695">
        <f t="shared" si="891"/>
        <v>0</v>
      </c>
      <c r="R331" s="695">
        <f t="shared" si="891"/>
        <v>0</v>
      </c>
      <c r="S331" s="695">
        <f t="shared" si="891"/>
        <v>0</v>
      </c>
      <c r="T331" s="695">
        <f t="shared" si="891"/>
        <v>0</v>
      </c>
      <c r="U331" s="695">
        <f t="shared" si="891"/>
        <v>0</v>
      </c>
      <c r="V331" s="695">
        <f t="shared" si="891"/>
        <v>0</v>
      </c>
      <c r="W331" s="695">
        <f t="shared" si="891"/>
        <v>0</v>
      </c>
      <c r="X331" s="695">
        <f t="shared" si="891"/>
        <v>0</v>
      </c>
      <c r="Y331" s="695">
        <f t="shared" si="891"/>
        <v>0</v>
      </c>
      <c r="Z331" s="695">
        <f t="shared" si="891"/>
        <v>0</v>
      </c>
      <c r="AA331" s="695">
        <f t="shared" si="891"/>
        <v>0</v>
      </c>
      <c r="AB331" s="695">
        <f t="shared" si="891"/>
        <v>0</v>
      </c>
      <c r="AC331" s="695">
        <f t="shared" si="891"/>
        <v>0</v>
      </c>
      <c r="AD331" s="695">
        <f t="shared" si="891"/>
        <v>0</v>
      </c>
      <c r="AE331" s="695">
        <f t="shared" si="891"/>
        <v>0</v>
      </c>
      <c r="AF331" s="695">
        <f t="shared" si="891"/>
        <v>0</v>
      </c>
      <c r="AG331" s="695">
        <f t="shared" si="891"/>
        <v>0</v>
      </c>
      <c r="AH331" s="695">
        <f t="shared" si="891"/>
        <v>0</v>
      </c>
      <c r="AI331" s="695">
        <f t="shared" si="891"/>
        <v>0</v>
      </c>
      <c r="AJ331" s="695">
        <f t="shared" ref="AJ331:BM331" si="892">AJ128</f>
        <v>0</v>
      </c>
      <c r="AK331" s="695">
        <f t="shared" si="892"/>
        <v>0</v>
      </c>
      <c r="AL331" s="695">
        <f t="shared" si="892"/>
        <v>0</v>
      </c>
      <c r="AM331" s="695">
        <f t="shared" si="892"/>
        <v>0</v>
      </c>
      <c r="AN331" s="695">
        <f t="shared" si="892"/>
        <v>0</v>
      </c>
      <c r="AO331" s="695">
        <f t="shared" si="892"/>
        <v>0</v>
      </c>
      <c r="AP331" s="695">
        <f t="shared" si="892"/>
        <v>0</v>
      </c>
      <c r="AQ331" s="695">
        <f t="shared" si="892"/>
        <v>0</v>
      </c>
      <c r="AR331" s="695">
        <f t="shared" si="892"/>
        <v>0</v>
      </c>
      <c r="AS331" s="695">
        <f t="shared" si="892"/>
        <v>0</v>
      </c>
      <c r="AT331" s="695">
        <f t="shared" si="892"/>
        <v>0</v>
      </c>
      <c r="AU331" s="695">
        <f t="shared" si="892"/>
        <v>0</v>
      </c>
      <c r="AV331" s="695">
        <f t="shared" si="892"/>
        <v>0</v>
      </c>
      <c r="AW331" s="695">
        <f t="shared" si="892"/>
        <v>0</v>
      </c>
      <c r="AX331" s="695">
        <f t="shared" si="892"/>
        <v>0</v>
      </c>
      <c r="AY331" s="695">
        <f t="shared" si="892"/>
        <v>0</v>
      </c>
      <c r="AZ331" s="695">
        <f t="shared" si="892"/>
        <v>0</v>
      </c>
      <c r="BA331" s="695">
        <f t="shared" si="892"/>
        <v>0</v>
      </c>
      <c r="BB331" s="695">
        <f t="shared" si="892"/>
        <v>0</v>
      </c>
      <c r="BC331" s="695">
        <f t="shared" si="892"/>
        <v>0</v>
      </c>
      <c r="BD331" s="695">
        <f t="shared" si="892"/>
        <v>0</v>
      </c>
      <c r="BE331" s="695">
        <f t="shared" si="892"/>
        <v>0</v>
      </c>
      <c r="BF331" s="695">
        <f t="shared" si="892"/>
        <v>0</v>
      </c>
      <c r="BG331" s="695">
        <f t="shared" si="892"/>
        <v>0</v>
      </c>
      <c r="BH331" s="695">
        <f t="shared" si="892"/>
        <v>0</v>
      </c>
      <c r="BI331" s="695">
        <f t="shared" si="892"/>
        <v>0</v>
      </c>
      <c r="BJ331" s="695">
        <f t="shared" si="892"/>
        <v>0</v>
      </c>
      <c r="BK331" s="695">
        <f t="shared" si="892"/>
        <v>0</v>
      </c>
      <c r="BL331" s="695">
        <f t="shared" si="892"/>
        <v>0</v>
      </c>
      <c r="BM331" s="695">
        <f t="shared" si="892"/>
        <v>0</v>
      </c>
      <c r="BN331" s="695">
        <f t="shared" ref="BN331:CM331" si="893">BN128</f>
        <v>0</v>
      </c>
      <c r="BO331" s="695">
        <f t="shared" si="893"/>
        <v>0</v>
      </c>
      <c r="BP331" s="695">
        <f t="shared" si="893"/>
        <v>0</v>
      </c>
      <c r="BQ331" s="695">
        <f t="shared" si="893"/>
        <v>0</v>
      </c>
      <c r="BR331" s="695">
        <f t="shared" si="893"/>
        <v>0</v>
      </c>
      <c r="BS331" s="695">
        <f t="shared" si="893"/>
        <v>0</v>
      </c>
      <c r="BT331" s="695">
        <f t="shared" si="893"/>
        <v>0</v>
      </c>
      <c r="BU331" s="695">
        <f t="shared" si="893"/>
        <v>0</v>
      </c>
      <c r="BV331" s="695">
        <f t="shared" si="893"/>
        <v>0</v>
      </c>
      <c r="BW331" s="695">
        <f t="shared" si="893"/>
        <v>0</v>
      </c>
      <c r="BX331" s="695">
        <f t="shared" si="893"/>
        <v>0</v>
      </c>
      <c r="BY331" s="695">
        <f t="shared" si="893"/>
        <v>0</v>
      </c>
      <c r="BZ331" s="695">
        <f t="shared" si="893"/>
        <v>0</v>
      </c>
      <c r="CA331" s="695">
        <f t="shared" si="893"/>
        <v>0</v>
      </c>
      <c r="CB331" s="695">
        <f t="shared" si="893"/>
        <v>0</v>
      </c>
      <c r="CC331" s="695">
        <f t="shared" si="893"/>
        <v>0</v>
      </c>
      <c r="CD331" s="695">
        <f t="shared" si="893"/>
        <v>0</v>
      </c>
      <c r="CE331" s="695">
        <f t="shared" si="893"/>
        <v>0</v>
      </c>
      <c r="CF331" s="695">
        <f t="shared" si="893"/>
        <v>0</v>
      </c>
      <c r="CG331" s="695">
        <f t="shared" si="893"/>
        <v>0</v>
      </c>
      <c r="CH331" s="695">
        <f t="shared" si="893"/>
        <v>0</v>
      </c>
      <c r="CI331" s="695">
        <f t="shared" si="893"/>
        <v>0</v>
      </c>
      <c r="CJ331" s="695">
        <f t="shared" si="893"/>
        <v>0</v>
      </c>
      <c r="CK331" s="695">
        <f t="shared" si="893"/>
        <v>0</v>
      </c>
      <c r="CL331" s="695">
        <f t="shared" si="893"/>
        <v>0</v>
      </c>
      <c r="CM331" s="695">
        <f t="shared" si="893"/>
        <v>0</v>
      </c>
      <c r="CN331" s="695">
        <f t="shared" ref="CN331:DS331" si="894">CN128</f>
        <v>0</v>
      </c>
      <c r="CO331" s="695">
        <f t="shared" si="894"/>
        <v>0</v>
      </c>
      <c r="CP331" s="695">
        <f t="shared" si="894"/>
        <v>0</v>
      </c>
      <c r="CQ331" s="695">
        <f t="shared" si="894"/>
        <v>0</v>
      </c>
      <c r="CR331" s="695">
        <f t="shared" si="894"/>
        <v>0</v>
      </c>
      <c r="CS331" s="695">
        <f t="shared" si="894"/>
        <v>0</v>
      </c>
      <c r="CT331" s="695">
        <f t="shared" si="894"/>
        <v>0</v>
      </c>
      <c r="CU331" s="695">
        <f t="shared" si="894"/>
        <v>0</v>
      </c>
      <c r="CV331" s="695">
        <f t="shared" si="894"/>
        <v>0</v>
      </c>
      <c r="CW331" s="695">
        <f t="shared" si="894"/>
        <v>0</v>
      </c>
      <c r="CX331" s="695">
        <f t="shared" si="894"/>
        <v>0</v>
      </c>
      <c r="CY331" s="695">
        <f t="shared" si="894"/>
        <v>0</v>
      </c>
      <c r="CZ331" s="695">
        <f t="shared" si="894"/>
        <v>0</v>
      </c>
      <c r="DA331" s="695">
        <f t="shared" si="894"/>
        <v>0</v>
      </c>
      <c r="DB331" s="695">
        <f t="shared" si="894"/>
        <v>0</v>
      </c>
      <c r="DC331" s="695">
        <f t="shared" si="894"/>
        <v>0</v>
      </c>
      <c r="DD331" s="695">
        <f t="shared" si="894"/>
        <v>0</v>
      </c>
      <c r="DE331" s="695">
        <f t="shared" si="894"/>
        <v>0</v>
      </c>
      <c r="DF331" s="695">
        <f t="shared" si="894"/>
        <v>0</v>
      </c>
      <c r="DG331" s="695">
        <f t="shared" si="894"/>
        <v>0</v>
      </c>
      <c r="DH331" s="695">
        <f t="shared" si="894"/>
        <v>0</v>
      </c>
      <c r="DI331" s="695">
        <f t="shared" si="894"/>
        <v>0</v>
      </c>
      <c r="DJ331" s="695">
        <f t="shared" si="894"/>
        <v>0</v>
      </c>
      <c r="DK331" s="695">
        <f t="shared" si="894"/>
        <v>0</v>
      </c>
      <c r="DL331" s="695">
        <f t="shared" si="894"/>
        <v>0</v>
      </c>
      <c r="DM331" s="695">
        <f t="shared" si="894"/>
        <v>0</v>
      </c>
      <c r="DN331" s="695">
        <f t="shared" si="894"/>
        <v>0</v>
      </c>
      <c r="DO331" s="695">
        <f t="shared" si="894"/>
        <v>274.45</v>
      </c>
      <c r="DP331" s="695">
        <f t="shared" si="894"/>
        <v>0</v>
      </c>
      <c r="DQ331" s="695">
        <f t="shared" si="894"/>
        <v>0</v>
      </c>
      <c r="DR331" s="695">
        <f t="shared" si="894"/>
        <v>0</v>
      </c>
      <c r="DS331" s="695">
        <f t="shared" si="894"/>
        <v>0</v>
      </c>
      <c r="DT331" s="695">
        <f t="shared" ref="DT331:EI331" si="895">DT128</f>
        <v>0</v>
      </c>
      <c r="DU331" s="695">
        <f t="shared" si="895"/>
        <v>0</v>
      </c>
      <c r="DV331" s="695">
        <f t="shared" si="895"/>
        <v>0</v>
      </c>
      <c r="DW331" s="695">
        <f t="shared" si="895"/>
        <v>0</v>
      </c>
      <c r="DX331" s="695">
        <f t="shared" si="895"/>
        <v>0</v>
      </c>
      <c r="DY331" s="695">
        <f t="shared" si="895"/>
        <v>0</v>
      </c>
      <c r="DZ331" s="695">
        <f t="shared" si="895"/>
        <v>0</v>
      </c>
      <c r="EA331" s="695">
        <f t="shared" si="895"/>
        <v>0</v>
      </c>
      <c r="EB331" s="695">
        <f t="shared" si="895"/>
        <v>0</v>
      </c>
      <c r="EC331" s="695">
        <f t="shared" si="895"/>
        <v>0</v>
      </c>
      <c r="ED331" s="695">
        <f t="shared" si="895"/>
        <v>0</v>
      </c>
      <c r="EE331" s="695">
        <f t="shared" si="895"/>
        <v>0</v>
      </c>
      <c r="EF331" s="695">
        <f t="shared" si="895"/>
        <v>0</v>
      </c>
      <c r="EG331" s="695">
        <f t="shared" si="895"/>
        <v>0</v>
      </c>
      <c r="EH331" s="695">
        <f t="shared" si="895"/>
        <v>0</v>
      </c>
      <c r="EI331" s="695">
        <f t="shared" si="895"/>
        <v>0</v>
      </c>
      <c r="EJ331" s="695">
        <f t="shared" si="686"/>
        <v>200</v>
      </c>
      <c r="EK331" s="695">
        <f t="shared" si="881"/>
        <v>139.03</v>
      </c>
      <c r="EL331" s="695">
        <f t="shared" si="881"/>
        <v>0</v>
      </c>
      <c r="EM331" s="695">
        <f t="shared" si="881"/>
        <v>0</v>
      </c>
      <c r="EN331" s="695">
        <f t="shared" ref="EN331" si="896">EN128</f>
        <v>0</v>
      </c>
      <c r="EO331" s="695">
        <f t="shared" si="881"/>
        <v>0</v>
      </c>
      <c r="EP331" s="695">
        <f t="shared" si="881"/>
        <v>0</v>
      </c>
      <c r="EQ331" s="695">
        <f t="shared" si="881"/>
        <v>0</v>
      </c>
      <c r="ER331" s="695">
        <f t="shared" ref="ER331:EX331" si="897">ER128</f>
        <v>0</v>
      </c>
      <c r="ES331" s="695">
        <f t="shared" si="897"/>
        <v>0</v>
      </c>
      <c r="ET331" s="695">
        <f t="shared" si="897"/>
        <v>0</v>
      </c>
      <c r="EU331" s="695">
        <f t="shared" si="897"/>
        <v>0</v>
      </c>
      <c r="EV331" s="695">
        <f t="shared" si="897"/>
        <v>0</v>
      </c>
      <c r="EW331" s="695">
        <f t="shared" si="897"/>
        <v>0</v>
      </c>
      <c r="EX331" s="695">
        <f t="shared" si="897"/>
        <v>96.94</v>
      </c>
      <c r="EY331" s="695">
        <f t="shared" si="705"/>
        <v>0</v>
      </c>
      <c r="EZ331" s="510"/>
    </row>
    <row r="332" spans="1:156" x14ac:dyDescent="0.25">
      <c r="A332">
        <v>125</v>
      </c>
      <c r="B332" s="74" t="str">
        <f t="shared" si="696"/>
        <v>E22</v>
      </c>
      <c r="C332" s="175" t="str">
        <f t="shared" si="697"/>
        <v>OK</v>
      </c>
      <c r="D332" s="695">
        <f t="shared" ref="D332:AI332" si="898">D129</f>
        <v>2196.96</v>
      </c>
      <c r="E332" s="695">
        <f t="shared" si="898"/>
        <v>1752.68</v>
      </c>
      <c r="F332" s="695">
        <f t="shared" si="898"/>
        <v>0</v>
      </c>
      <c r="G332" s="695">
        <f t="shared" si="898"/>
        <v>0</v>
      </c>
      <c r="H332" s="695">
        <f t="shared" si="898"/>
        <v>2844.07</v>
      </c>
      <c r="I332" s="695">
        <f t="shared" si="898"/>
        <v>3554.52</v>
      </c>
      <c r="J332" s="695">
        <f t="shared" si="898"/>
        <v>4106.54</v>
      </c>
      <c r="K332" s="695">
        <f t="shared" si="898"/>
        <v>2252.1799999999998</v>
      </c>
      <c r="L332" s="695">
        <f t="shared" si="898"/>
        <v>5034.59</v>
      </c>
      <c r="M332" s="695">
        <f t="shared" si="898"/>
        <v>5162.46</v>
      </c>
      <c r="N332" s="695">
        <f t="shared" si="898"/>
        <v>878.12</v>
      </c>
      <c r="O332" s="695">
        <f t="shared" si="898"/>
        <v>2543.8000000000002</v>
      </c>
      <c r="P332" s="695">
        <f t="shared" si="898"/>
        <v>2648.1</v>
      </c>
      <c r="Q332" s="695">
        <f t="shared" si="898"/>
        <v>3514.79</v>
      </c>
      <c r="R332" s="695">
        <f t="shared" si="898"/>
        <v>1665.45</v>
      </c>
      <c r="S332" s="695">
        <f t="shared" si="898"/>
        <v>1808.11</v>
      </c>
      <c r="T332" s="695">
        <f t="shared" si="898"/>
        <v>3516.31</v>
      </c>
      <c r="U332" s="695">
        <f t="shared" si="898"/>
        <v>2432.6999999999998</v>
      </c>
      <c r="V332" s="695">
        <f t="shared" si="898"/>
        <v>2287.85</v>
      </c>
      <c r="W332" s="695">
        <f t="shared" si="898"/>
        <v>3540.23</v>
      </c>
      <c r="X332" s="695">
        <f t="shared" si="898"/>
        <v>628.47</v>
      </c>
      <c r="Y332" s="695">
        <f t="shared" si="898"/>
        <v>2008.78</v>
      </c>
      <c r="Z332" s="695">
        <f t="shared" si="898"/>
        <v>0</v>
      </c>
      <c r="AA332" s="695">
        <f t="shared" si="898"/>
        <v>693.04</v>
      </c>
      <c r="AB332" s="695">
        <f t="shared" si="898"/>
        <v>1162.1600000000001</v>
      </c>
      <c r="AC332" s="695">
        <f t="shared" si="898"/>
        <v>10061.66</v>
      </c>
      <c r="AD332" s="695">
        <f t="shared" si="898"/>
        <v>2991.12</v>
      </c>
      <c r="AE332" s="695">
        <f t="shared" si="898"/>
        <v>8849.4599999999991</v>
      </c>
      <c r="AF332" s="695">
        <f t="shared" si="898"/>
        <v>1725.59</v>
      </c>
      <c r="AG332" s="695">
        <f t="shared" si="898"/>
        <v>5087.87</v>
      </c>
      <c r="AH332" s="695">
        <f t="shared" si="898"/>
        <v>8989.11</v>
      </c>
      <c r="AI332" s="695">
        <f t="shared" si="898"/>
        <v>10540.99</v>
      </c>
      <c r="AJ332" s="695">
        <f t="shared" ref="AJ332:BM332" si="899">AJ129</f>
        <v>2191.37</v>
      </c>
      <c r="AK332" s="695">
        <f t="shared" si="899"/>
        <v>3404.71</v>
      </c>
      <c r="AL332" s="695">
        <f t="shared" si="899"/>
        <v>8145.46</v>
      </c>
      <c r="AM332" s="695">
        <f t="shared" si="899"/>
        <v>5138.7700000000004</v>
      </c>
      <c r="AN332" s="695">
        <f t="shared" si="899"/>
        <v>181.3</v>
      </c>
      <c r="AO332" s="695">
        <f t="shared" si="899"/>
        <v>1997.19</v>
      </c>
      <c r="AP332" s="695">
        <f t="shared" si="899"/>
        <v>3096.46</v>
      </c>
      <c r="AQ332" s="695">
        <f t="shared" si="899"/>
        <v>2584.67</v>
      </c>
      <c r="AR332" s="695">
        <f t="shared" si="899"/>
        <v>3489</v>
      </c>
      <c r="AS332" s="695">
        <f t="shared" si="899"/>
        <v>3169.53</v>
      </c>
      <c r="AT332" s="695">
        <f t="shared" si="899"/>
        <v>1081.25</v>
      </c>
      <c r="AU332" s="695">
        <f t="shared" si="899"/>
        <v>7282.99</v>
      </c>
      <c r="AV332" s="695">
        <f t="shared" si="899"/>
        <v>7076.1</v>
      </c>
      <c r="AW332" s="695">
        <f t="shared" si="899"/>
        <v>1433.55</v>
      </c>
      <c r="AX332" s="695">
        <f t="shared" si="899"/>
        <v>3248.14</v>
      </c>
      <c r="AY332" s="695">
        <f t="shared" si="899"/>
        <v>2317.9299999999998</v>
      </c>
      <c r="AZ332" s="695">
        <f t="shared" si="899"/>
        <v>9541.4500000000007</v>
      </c>
      <c r="BA332" s="695">
        <f t="shared" si="899"/>
        <v>422.75</v>
      </c>
      <c r="BB332" s="695">
        <f t="shared" si="899"/>
        <v>1805.19</v>
      </c>
      <c r="BC332" s="695">
        <f t="shared" si="899"/>
        <v>1998.87</v>
      </c>
      <c r="BD332" s="695">
        <f t="shared" si="899"/>
        <v>6915.58</v>
      </c>
      <c r="BE332" s="695">
        <f t="shared" si="899"/>
        <v>3438.19</v>
      </c>
      <c r="BF332" s="695">
        <f t="shared" si="899"/>
        <v>2170.7399999999998</v>
      </c>
      <c r="BG332" s="695">
        <f t="shared" si="899"/>
        <v>3059.29</v>
      </c>
      <c r="BH332" s="695">
        <f t="shared" si="899"/>
        <v>125</v>
      </c>
      <c r="BI332" s="695">
        <f t="shared" si="899"/>
        <v>3741.75</v>
      </c>
      <c r="BJ332" s="695">
        <f t="shared" si="899"/>
        <v>2216.54</v>
      </c>
      <c r="BK332" s="695">
        <f t="shared" si="899"/>
        <v>2998.64</v>
      </c>
      <c r="BL332" s="695">
        <f t="shared" si="899"/>
        <v>8439.94</v>
      </c>
      <c r="BM332" s="695">
        <f t="shared" si="899"/>
        <v>5830.06</v>
      </c>
      <c r="BN332" s="695">
        <f t="shared" ref="BN332:CM332" si="900">BN129</f>
        <v>2750.16</v>
      </c>
      <c r="BO332" s="695">
        <f t="shared" si="900"/>
        <v>5279.65</v>
      </c>
      <c r="BP332" s="695">
        <f t="shared" si="900"/>
        <v>453.24</v>
      </c>
      <c r="BQ332" s="695">
        <f t="shared" si="900"/>
        <v>9194.52</v>
      </c>
      <c r="BR332" s="695">
        <f t="shared" si="900"/>
        <v>1509.29</v>
      </c>
      <c r="BS332" s="695">
        <f t="shared" si="900"/>
        <v>2684.25</v>
      </c>
      <c r="BT332" s="695">
        <f t="shared" si="900"/>
        <v>5488.63</v>
      </c>
      <c r="BU332" s="695">
        <f t="shared" si="900"/>
        <v>-2273.73</v>
      </c>
      <c r="BV332" s="695">
        <f t="shared" si="900"/>
        <v>805.5</v>
      </c>
      <c r="BW332" s="695">
        <f t="shared" si="900"/>
        <v>6816.2</v>
      </c>
      <c r="BX332" s="695">
        <f t="shared" si="900"/>
        <v>2282.23</v>
      </c>
      <c r="BY332" s="695">
        <f t="shared" si="900"/>
        <v>534.57000000000005</v>
      </c>
      <c r="BZ332" s="695">
        <f t="shared" si="900"/>
        <v>1878.83</v>
      </c>
      <c r="CA332" s="695">
        <f t="shared" si="900"/>
        <v>6348.02</v>
      </c>
      <c r="CB332" s="695">
        <f t="shared" si="900"/>
        <v>3213.29</v>
      </c>
      <c r="CC332" s="695">
        <f t="shared" si="900"/>
        <v>3653.38</v>
      </c>
      <c r="CD332" s="695">
        <f t="shared" si="900"/>
        <v>10093.16</v>
      </c>
      <c r="CE332" s="695">
        <f t="shared" si="900"/>
        <v>3213.76</v>
      </c>
      <c r="CF332" s="695">
        <f t="shared" si="900"/>
        <v>3484.82</v>
      </c>
      <c r="CG332" s="695">
        <f t="shared" si="900"/>
        <v>872.61</v>
      </c>
      <c r="CH332" s="695">
        <f t="shared" si="900"/>
        <v>4736.5600000000004</v>
      </c>
      <c r="CI332" s="695">
        <f t="shared" si="900"/>
        <v>5980.74</v>
      </c>
      <c r="CJ332" s="695">
        <f t="shared" si="900"/>
        <v>2800.17</v>
      </c>
      <c r="CK332" s="695">
        <f t="shared" si="900"/>
        <v>1569.04</v>
      </c>
      <c r="CL332" s="695">
        <f t="shared" si="900"/>
        <v>2817.46</v>
      </c>
      <c r="CM332" s="695">
        <f t="shared" si="900"/>
        <v>10895.94</v>
      </c>
      <c r="CN332" s="695">
        <f t="shared" ref="CN332:DS332" si="901">CN129</f>
        <v>5336.53</v>
      </c>
      <c r="CO332" s="695">
        <f t="shared" si="901"/>
        <v>6167.35</v>
      </c>
      <c r="CP332" s="695">
        <f t="shared" si="901"/>
        <v>3115.17</v>
      </c>
      <c r="CQ332" s="695">
        <f t="shared" si="901"/>
        <v>1936.98</v>
      </c>
      <c r="CR332" s="695">
        <f t="shared" si="901"/>
        <v>498.45</v>
      </c>
      <c r="CS332" s="695">
        <f t="shared" si="901"/>
        <v>8710.89</v>
      </c>
      <c r="CT332" s="695">
        <f t="shared" si="901"/>
        <v>1055.1400000000001</v>
      </c>
      <c r="CU332" s="695">
        <f t="shared" si="901"/>
        <v>3270.94</v>
      </c>
      <c r="CV332" s="695">
        <f t="shared" si="901"/>
        <v>3936.25</v>
      </c>
      <c r="CW332" s="695">
        <f t="shared" si="901"/>
        <v>4323.96</v>
      </c>
      <c r="CX332" s="695">
        <f t="shared" si="901"/>
        <v>1640.49</v>
      </c>
      <c r="CY332" s="695">
        <f t="shared" si="901"/>
        <v>0</v>
      </c>
      <c r="CZ332" s="695">
        <f t="shared" si="901"/>
        <v>3334.33</v>
      </c>
      <c r="DA332" s="695">
        <f t="shared" si="901"/>
        <v>3024.39</v>
      </c>
      <c r="DB332" s="695">
        <f t="shared" si="901"/>
        <v>667.11</v>
      </c>
      <c r="DC332" s="695">
        <f t="shared" si="901"/>
        <v>5387.99</v>
      </c>
      <c r="DD332" s="695">
        <f t="shared" si="901"/>
        <v>4776.6400000000003</v>
      </c>
      <c r="DE332" s="695">
        <f t="shared" si="901"/>
        <v>1800</v>
      </c>
      <c r="DF332" s="695">
        <f t="shared" si="901"/>
        <v>2340.94</v>
      </c>
      <c r="DG332" s="695">
        <f t="shared" si="901"/>
        <v>391.76</v>
      </c>
      <c r="DH332" s="695">
        <f t="shared" si="901"/>
        <v>0</v>
      </c>
      <c r="DI332" s="695">
        <f t="shared" si="901"/>
        <v>1773.21</v>
      </c>
      <c r="DJ332" s="695">
        <f t="shared" si="901"/>
        <v>892</v>
      </c>
      <c r="DK332" s="695">
        <f t="shared" si="901"/>
        <v>1054.98</v>
      </c>
      <c r="DL332" s="695">
        <f t="shared" si="901"/>
        <v>3142.06</v>
      </c>
      <c r="DM332" s="695">
        <f t="shared" si="901"/>
        <v>2839.13</v>
      </c>
      <c r="DN332" s="695">
        <f t="shared" si="901"/>
        <v>0</v>
      </c>
      <c r="DO332" s="695">
        <f t="shared" si="901"/>
        <v>0</v>
      </c>
      <c r="DP332" s="695">
        <f t="shared" si="901"/>
        <v>7322</v>
      </c>
      <c r="DQ332" s="695">
        <f t="shared" si="901"/>
        <v>14526.89</v>
      </c>
      <c r="DR332" s="695">
        <f t="shared" si="901"/>
        <v>0</v>
      </c>
      <c r="DS332" s="695">
        <f t="shared" si="901"/>
        <v>8287.2800000000007</v>
      </c>
      <c r="DT332" s="695">
        <f t="shared" ref="DT332:EI332" si="902">DT129</f>
        <v>3911.32</v>
      </c>
      <c r="DU332" s="695">
        <f t="shared" si="902"/>
        <v>11080.89</v>
      </c>
      <c r="DV332" s="695">
        <f t="shared" si="902"/>
        <v>10988.12</v>
      </c>
      <c r="DW332" s="695">
        <f t="shared" si="902"/>
        <v>7805.61</v>
      </c>
      <c r="DX332" s="695">
        <f t="shared" si="902"/>
        <v>5855.3</v>
      </c>
      <c r="DY332" s="695">
        <f t="shared" si="902"/>
        <v>11146.09</v>
      </c>
      <c r="DZ332" s="695">
        <f t="shared" si="902"/>
        <v>0</v>
      </c>
      <c r="EA332" s="695">
        <f t="shared" si="902"/>
        <v>20267.98</v>
      </c>
      <c r="EB332" s="695">
        <f t="shared" si="902"/>
        <v>0</v>
      </c>
      <c r="EC332" s="695">
        <f t="shared" si="902"/>
        <v>0</v>
      </c>
      <c r="ED332" s="695">
        <f t="shared" si="902"/>
        <v>7297.35</v>
      </c>
      <c r="EE332" s="695">
        <f t="shared" si="902"/>
        <v>20627.189999999999</v>
      </c>
      <c r="EF332" s="695">
        <f t="shared" si="902"/>
        <v>2713.94</v>
      </c>
      <c r="EG332" s="695">
        <f t="shared" si="902"/>
        <v>1651.2</v>
      </c>
      <c r="EH332" s="695">
        <f t="shared" si="902"/>
        <v>3030.82</v>
      </c>
      <c r="EI332" s="695">
        <f t="shared" si="902"/>
        <v>2373.4499999999998</v>
      </c>
      <c r="EJ332" s="695">
        <f t="shared" si="686"/>
        <v>0</v>
      </c>
      <c r="EK332" s="695">
        <f t="shared" si="881"/>
        <v>0</v>
      </c>
      <c r="EL332" s="695">
        <f t="shared" si="881"/>
        <v>8475.61</v>
      </c>
      <c r="EM332" s="695">
        <f t="shared" si="881"/>
        <v>4245.3999999999996</v>
      </c>
      <c r="EN332" s="695">
        <f t="shared" ref="EN332" si="903">EN129</f>
        <v>0</v>
      </c>
      <c r="EO332" s="695">
        <f t="shared" si="881"/>
        <v>0</v>
      </c>
      <c r="EP332" s="695">
        <f t="shared" si="881"/>
        <v>8131.44</v>
      </c>
      <c r="EQ332" s="695">
        <f t="shared" si="881"/>
        <v>0</v>
      </c>
      <c r="ER332" s="695">
        <f t="shared" ref="ER332:EX332" si="904">ER129</f>
        <v>0</v>
      </c>
      <c r="ES332" s="695">
        <f t="shared" si="904"/>
        <v>0</v>
      </c>
      <c r="ET332" s="695">
        <f t="shared" si="904"/>
        <v>2146.75</v>
      </c>
      <c r="EU332" s="695">
        <f t="shared" si="904"/>
        <v>2685.08</v>
      </c>
      <c r="EV332" s="695">
        <f t="shared" si="904"/>
        <v>3002.44</v>
      </c>
      <c r="EW332" s="695">
        <f t="shared" si="904"/>
        <v>1085.04</v>
      </c>
      <c r="EX332" s="695">
        <f t="shared" si="904"/>
        <v>6377.41</v>
      </c>
      <c r="EY332" s="695">
        <f t="shared" si="705"/>
        <v>0</v>
      </c>
      <c r="EZ332" s="510"/>
    </row>
    <row r="333" spans="1:156" x14ac:dyDescent="0.25">
      <c r="A333">
        <v>126</v>
      </c>
      <c r="B333" s="74" t="str">
        <f t="shared" si="696"/>
        <v>E22</v>
      </c>
      <c r="C333" s="175" t="str">
        <f t="shared" si="697"/>
        <v>OK</v>
      </c>
      <c r="D333" s="695">
        <f t="shared" ref="D333:AI333" si="905">D130</f>
        <v>0</v>
      </c>
      <c r="E333" s="695">
        <f t="shared" si="905"/>
        <v>0</v>
      </c>
      <c r="F333" s="695">
        <f t="shared" si="905"/>
        <v>0</v>
      </c>
      <c r="G333" s="695">
        <f t="shared" si="905"/>
        <v>0</v>
      </c>
      <c r="H333" s="695">
        <f t="shared" si="905"/>
        <v>0</v>
      </c>
      <c r="I333" s="695">
        <f t="shared" si="905"/>
        <v>0</v>
      </c>
      <c r="J333" s="695">
        <f t="shared" si="905"/>
        <v>0</v>
      </c>
      <c r="K333" s="695">
        <f t="shared" si="905"/>
        <v>0</v>
      </c>
      <c r="L333" s="695">
        <f t="shared" si="905"/>
        <v>0</v>
      </c>
      <c r="M333" s="695">
        <f t="shared" si="905"/>
        <v>0</v>
      </c>
      <c r="N333" s="695">
        <f t="shared" si="905"/>
        <v>0</v>
      </c>
      <c r="O333" s="695">
        <f t="shared" si="905"/>
        <v>0</v>
      </c>
      <c r="P333" s="695">
        <f t="shared" si="905"/>
        <v>0</v>
      </c>
      <c r="Q333" s="695">
        <f t="shared" si="905"/>
        <v>0</v>
      </c>
      <c r="R333" s="695">
        <f t="shared" si="905"/>
        <v>0</v>
      </c>
      <c r="S333" s="695">
        <f t="shared" si="905"/>
        <v>0</v>
      </c>
      <c r="T333" s="695">
        <f t="shared" si="905"/>
        <v>0</v>
      </c>
      <c r="U333" s="695">
        <f t="shared" si="905"/>
        <v>0</v>
      </c>
      <c r="V333" s="695">
        <f t="shared" si="905"/>
        <v>0</v>
      </c>
      <c r="W333" s="695">
        <f t="shared" si="905"/>
        <v>0</v>
      </c>
      <c r="X333" s="695">
        <f t="shared" si="905"/>
        <v>0</v>
      </c>
      <c r="Y333" s="695">
        <f t="shared" si="905"/>
        <v>0</v>
      </c>
      <c r="Z333" s="695">
        <f t="shared" si="905"/>
        <v>0</v>
      </c>
      <c r="AA333" s="695">
        <f t="shared" si="905"/>
        <v>0</v>
      </c>
      <c r="AB333" s="695">
        <f t="shared" si="905"/>
        <v>0</v>
      </c>
      <c r="AC333" s="695">
        <f t="shared" si="905"/>
        <v>0</v>
      </c>
      <c r="AD333" s="695">
        <f t="shared" si="905"/>
        <v>0</v>
      </c>
      <c r="AE333" s="695">
        <f t="shared" si="905"/>
        <v>0</v>
      </c>
      <c r="AF333" s="695">
        <f t="shared" si="905"/>
        <v>0</v>
      </c>
      <c r="AG333" s="695">
        <f t="shared" si="905"/>
        <v>0</v>
      </c>
      <c r="AH333" s="695">
        <f t="shared" si="905"/>
        <v>0</v>
      </c>
      <c r="AI333" s="695">
        <f t="shared" si="905"/>
        <v>0</v>
      </c>
      <c r="AJ333" s="695">
        <f t="shared" ref="AJ333:BM333" si="906">AJ130</f>
        <v>0</v>
      </c>
      <c r="AK333" s="695">
        <f t="shared" si="906"/>
        <v>0</v>
      </c>
      <c r="AL333" s="695">
        <f t="shared" si="906"/>
        <v>0</v>
      </c>
      <c r="AM333" s="695">
        <f t="shared" si="906"/>
        <v>0</v>
      </c>
      <c r="AN333" s="695">
        <f t="shared" si="906"/>
        <v>0</v>
      </c>
      <c r="AO333" s="695">
        <f t="shared" si="906"/>
        <v>0</v>
      </c>
      <c r="AP333" s="695">
        <f t="shared" si="906"/>
        <v>0</v>
      </c>
      <c r="AQ333" s="695">
        <f t="shared" si="906"/>
        <v>0</v>
      </c>
      <c r="AR333" s="695">
        <f t="shared" si="906"/>
        <v>0</v>
      </c>
      <c r="AS333" s="695">
        <f t="shared" si="906"/>
        <v>0</v>
      </c>
      <c r="AT333" s="695">
        <f t="shared" si="906"/>
        <v>0</v>
      </c>
      <c r="AU333" s="695">
        <f t="shared" si="906"/>
        <v>0</v>
      </c>
      <c r="AV333" s="695">
        <f t="shared" si="906"/>
        <v>0</v>
      </c>
      <c r="AW333" s="695">
        <f t="shared" si="906"/>
        <v>0</v>
      </c>
      <c r="AX333" s="695">
        <f t="shared" si="906"/>
        <v>0</v>
      </c>
      <c r="AY333" s="695">
        <f t="shared" si="906"/>
        <v>0</v>
      </c>
      <c r="AZ333" s="695">
        <f t="shared" si="906"/>
        <v>0</v>
      </c>
      <c r="BA333" s="695">
        <f t="shared" si="906"/>
        <v>0</v>
      </c>
      <c r="BB333" s="695">
        <f t="shared" si="906"/>
        <v>0</v>
      </c>
      <c r="BC333" s="695">
        <f t="shared" si="906"/>
        <v>0</v>
      </c>
      <c r="BD333" s="695">
        <f t="shared" si="906"/>
        <v>0</v>
      </c>
      <c r="BE333" s="695">
        <f t="shared" si="906"/>
        <v>0</v>
      </c>
      <c r="BF333" s="695">
        <f t="shared" si="906"/>
        <v>0</v>
      </c>
      <c r="BG333" s="695">
        <f t="shared" si="906"/>
        <v>0</v>
      </c>
      <c r="BH333" s="695">
        <f t="shared" si="906"/>
        <v>0</v>
      </c>
      <c r="BI333" s="695">
        <f t="shared" si="906"/>
        <v>0</v>
      </c>
      <c r="BJ333" s="695">
        <f t="shared" si="906"/>
        <v>0</v>
      </c>
      <c r="BK333" s="695">
        <f t="shared" si="906"/>
        <v>0</v>
      </c>
      <c r="BL333" s="695">
        <f t="shared" si="906"/>
        <v>0</v>
      </c>
      <c r="BM333" s="695">
        <f t="shared" si="906"/>
        <v>0</v>
      </c>
      <c r="BN333" s="695">
        <f t="shared" ref="BN333:CM333" si="907">BN130</f>
        <v>0</v>
      </c>
      <c r="BO333" s="695">
        <f t="shared" si="907"/>
        <v>0</v>
      </c>
      <c r="BP333" s="695">
        <f t="shared" si="907"/>
        <v>0</v>
      </c>
      <c r="BQ333" s="695">
        <f t="shared" si="907"/>
        <v>0</v>
      </c>
      <c r="BR333" s="695">
        <f t="shared" si="907"/>
        <v>0</v>
      </c>
      <c r="BS333" s="695">
        <f t="shared" si="907"/>
        <v>0</v>
      </c>
      <c r="BT333" s="695">
        <f t="shared" si="907"/>
        <v>0</v>
      </c>
      <c r="BU333" s="695">
        <f t="shared" si="907"/>
        <v>0</v>
      </c>
      <c r="BV333" s="695">
        <f t="shared" si="907"/>
        <v>0</v>
      </c>
      <c r="BW333" s="695">
        <f t="shared" si="907"/>
        <v>0</v>
      </c>
      <c r="BX333" s="695">
        <f t="shared" si="907"/>
        <v>0</v>
      </c>
      <c r="BY333" s="695">
        <f t="shared" si="907"/>
        <v>0</v>
      </c>
      <c r="BZ333" s="695">
        <f t="shared" si="907"/>
        <v>0</v>
      </c>
      <c r="CA333" s="695">
        <f t="shared" si="907"/>
        <v>0</v>
      </c>
      <c r="CB333" s="695">
        <f t="shared" si="907"/>
        <v>0</v>
      </c>
      <c r="CC333" s="695">
        <f t="shared" si="907"/>
        <v>0</v>
      </c>
      <c r="CD333" s="695">
        <f t="shared" si="907"/>
        <v>0</v>
      </c>
      <c r="CE333" s="695">
        <f t="shared" si="907"/>
        <v>0</v>
      </c>
      <c r="CF333" s="695">
        <f t="shared" si="907"/>
        <v>0</v>
      </c>
      <c r="CG333" s="695">
        <f t="shared" si="907"/>
        <v>0</v>
      </c>
      <c r="CH333" s="695">
        <f t="shared" si="907"/>
        <v>0</v>
      </c>
      <c r="CI333" s="695">
        <f t="shared" si="907"/>
        <v>0</v>
      </c>
      <c r="CJ333" s="695">
        <f t="shared" si="907"/>
        <v>0</v>
      </c>
      <c r="CK333" s="695">
        <f t="shared" si="907"/>
        <v>0</v>
      </c>
      <c r="CL333" s="695">
        <f t="shared" si="907"/>
        <v>0</v>
      </c>
      <c r="CM333" s="695">
        <f t="shared" si="907"/>
        <v>0</v>
      </c>
      <c r="CN333" s="695">
        <f t="shared" ref="CN333:DS333" si="908">CN130</f>
        <v>0</v>
      </c>
      <c r="CO333" s="695">
        <f t="shared" si="908"/>
        <v>0</v>
      </c>
      <c r="CP333" s="695">
        <f t="shared" si="908"/>
        <v>0</v>
      </c>
      <c r="CQ333" s="695">
        <f t="shared" si="908"/>
        <v>0</v>
      </c>
      <c r="CR333" s="695">
        <f t="shared" si="908"/>
        <v>0</v>
      </c>
      <c r="CS333" s="695">
        <f t="shared" si="908"/>
        <v>0</v>
      </c>
      <c r="CT333" s="695">
        <f t="shared" si="908"/>
        <v>0</v>
      </c>
      <c r="CU333" s="695">
        <f t="shared" si="908"/>
        <v>0</v>
      </c>
      <c r="CV333" s="695">
        <f t="shared" si="908"/>
        <v>0</v>
      </c>
      <c r="CW333" s="695">
        <f t="shared" si="908"/>
        <v>0</v>
      </c>
      <c r="CX333" s="695">
        <f t="shared" si="908"/>
        <v>0</v>
      </c>
      <c r="CY333" s="695">
        <f t="shared" si="908"/>
        <v>0</v>
      </c>
      <c r="CZ333" s="695">
        <f t="shared" si="908"/>
        <v>0</v>
      </c>
      <c r="DA333" s="695">
        <f t="shared" si="908"/>
        <v>0</v>
      </c>
      <c r="DB333" s="695">
        <f t="shared" si="908"/>
        <v>0</v>
      </c>
      <c r="DC333" s="695">
        <f t="shared" si="908"/>
        <v>0</v>
      </c>
      <c r="DD333" s="695">
        <f t="shared" si="908"/>
        <v>0</v>
      </c>
      <c r="DE333" s="695">
        <f t="shared" si="908"/>
        <v>0</v>
      </c>
      <c r="DF333" s="695">
        <f t="shared" si="908"/>
        <v>0</v>
      </c>
      <c r="DG333" s="695">
        <f t="shared" si="908"/>
        <v>0</v>
      </c>
      <c r="DH333" s="695">
        <f t="shared" si="908"/>
        <v>0</v>
      </c>
      <c r="DI333" s="695">
        <f t="shared" si="908"/>
        <v>0</v>
      </c>
      <c r="DJ333" s="695">
        <f t="shared" si="908"/>
        <v>0</v>
      </c>
      <c r="DK333" s="695">
        <f t="shared" si="908"/>
        <v>0</v>
      </c>
      <c r="DL333" s="695">
        <f t="shared" si="908"/>
        <v>0</v>
      </c>
      <c r="DM333" s="695">
        <f t="shared" si="908"/>
        <v>0</v>
      </c>
      <c r="DN333" s="695">
        <f t="shared" si="908"/>
        <v>0</v>
      </c>
      <c r="DO333" s="695">
        <f t="shared" si="908"/>
        <v>1980</v>
      </c>
      <c r="DP333" s="695">
        <f t="shared" si="908"/>
        <v>0</v>
      </c>
      <c r="DQ333" s="695">
        <f t="shared" si="908"/>
        <v>0</v>
      </c>
      <c r="DR333" s="695">
        <f t="shared" si="908"/>
        <v>0</v>
      </c>
      <c r="DS333" s="695">
        <f t="shared" si="908"/>
        <v>0</v>
      </c>
      <c r="DT333" s="695">
        <f t="shared" ref="DT333:EI333" si="909">DT130</f>
        <v>0</v>
      </c>
      <c r="DU333" s="695">
        <f t="shared" si="909"/>
        <v>0</v>
      </c>
      <c r="DV333" s="695">
        <f t="shared" si="909"/>
        <v>0</v>
      </c>
      <c r="DW333" s="695">
        <f t="shared" si="909"/>
        <v>0</v>
      </c>
      <c r="DX333" s="695">
        <f t="shared" si="909"/>
        <v>0</v>
      </c>
      <c r="DY333" s="695">
        <f t="shared" si="909"/>
        <v>0</v>
      </c>
      <c r="DZ333" s="695">
        <f t="shared" si="909"/>
        <v>0</v>
      </c>
      <c r="EA333" s="695">
        <f t="shared" si="909"/>
        <v>0</v>
      </c>
      <c r="EB333" s="695">
        <f t="shared" si="909"/>
        <v>0</v>
      </c>
      <c r="EC333" s="695">
        <f t="shared" si="909"/>
        <v>0</v>
      </c>
      <c r="ED333" s="695">
        <f t="shared" si="909"/>
        <v>0</v>
      </c>
      <c r="EE333" s="695">
        <f t="shared" si="909"/>
        <v>0</v>
      </c>
      <c r="EF333" s="695">
        <f t="shared" si="909"/>
        <v>0</v>
      </c>
      <c r="EG333" s="695">
        <f t="shared" si="909"/>
        <v>0</v>
      </c>
      <c r="EH333" s="695">
        <f t="shared" si="909"/>
        <v>0</v>
      </c>
      <c r="EI333" s="695">
        <f t="shared" si="909"/>
        <v>0</v>
      </c>
      <c r="EJ333" s="695">
        <f t="shared" si="686"/>
        <v>0</v>
      </c>
      <c r="EK333" s="695">
        <f t="shared" si="881"/>
        <v>0</v>
      </c>
      <c r="EL333" s="695">
        <f t="shared" si="881"/>
        <v>0</v>
      </c>
      <c r="EM333" s="695">
        <f t="shared" si="881"/>
        <v>0</v>
      </c>
      <c r="EN333" s="695">
        <f t="shared" ref="EN333" si="910">EN130</f>
        <v>0</v>
      </c>
      <c r="EO333" s="695">
        <f t="shared" si="881"/>
        <v>0</v>
      </c>
      <c r="EP333" s="695">
        <f t="shared" si="881"/>
        <v>0</v>
      </c>
      <c r="EQ333" s="695">
        <f t="shared" si="881"/>
        <v>0</v>
      </c>
      <c r="ER333" s="695">
        <f t="shared" ref="ER333:EX333" si="911">ER130</f>
        <v>0</v>
      </c>
      <c r="ES333" s="695">
        <f t="shared" si="911"/>
        <v>0</v>
      </c>
      <c r="ET333" s="695">
        <f t="shared" si="911"/>
        <v>0</v>
      </c>
      <c r="EU333" s="695">
        <f t="shared" si="911"/>
        <v>0</v>
      </c>
      <c r="EV333" s="695">
        <f t="shared" si="911"/>
        <v>0</v>
      </c>
      <c r="EW333" s="695">
        <f t="shared" si="911"/>
        <v>0</v>
      </c>
      <c r="EX333" s="695">
        <f t="shared" si="911"/>
        <v>0</v>
      </c>
      <c r="EY333" s="695">
        <f t="shared" si="705"/>
        <v>0</v>
      </c>
      <c r="EZ333" s="510"/>
    </row>
    <row r="334" spans="1:156" x14ac:dyDescent="0.25">
      <c r="A334">
        <v>127</v>
      </c>
      <c r="B334" s="74" t="str">
        <f t="shared" si="696"/>
        <v>E26</v>
      </c>
      <c r="C334" s="175" t="str">
        <f t="shared" si="697"/>
        <v>OK</v>
      </c>
      <c r="D334" s="695">
        <f t="shared" ref="D334:AI334" si="912">D131</f>
        <v>37258.69</v>
      </c>
      <c r="E334" s="695">
        <f t="shared" si="912"/>
        <v>44367.41</v>
      </c>
      <c r="F334" s="695">
        <f t="shared" si="912"/>
        <v>0</v>
      </c>
      <c r="G334" s="695">
        <f t="shared" si="912"/>
        <v>11268.41</v>
      </c>
      <c r="H334" s="695">
        <f t="shared" si="912"/>
        <v>68487.48</v>
      </c>
      <c r="I334" s="695">
        <f t="shared" si="912"/>
        <v>23850.799999999999</v>
      </c>
      <c r="J334" s="695">
        <f t="shared" si="912"/>
        <v>177802.82</v>
      </c>
      <c r="K334" s="695">
        <f t="shared" si="912"/>
        <v>245577.48</v>
      </c>
      <c r="L334" s="695">
        <f t="shared" si="912"/>
        <v>29493.11</v>
      </c>
      <c r="M334" s="695">
        <f t="shared" si="912"/>
        <v>21186.720000000001</v>
      </c>
      <c r="N334" s="695">
        <f t="shared" si="912"/>
        <v>54363.02</v>
      </c>
      <c r="O334" s="695">
        <f t="shared" si="912"/>
        <v>77340.600000000006</v>
      </c>
      <c r="P334" s="695">
        <f t="shared" si="912"/>
        <v>37626.74</v>
      </c>
      <c r="Q334" s="695">
        <f t="shared" si="912"/>
        <v>32186.78</v>
      </c>
      <c r="R334" s="695">
        <f t="shared" si="912"/>
        <v>57512.5</v>
      </c>
      <c r="S334" s="695">
        <f t="shared" si="912"/>
        <v>78367.509999999995</v>
      </c>
      <c r="T334" s="695">
        <f t="shared" si="912"/>
        <v>55592.47</v>
      </c>
      <c r="U334" s="695">
        <f t="shared" si="912"/>
        <v>340424.61</v>
      </c>
      <c r="V334" s="695">
        <f t="shared" si="912"/>
        <v>44162.41</v>
      </c>
      <c r="W334" s="695">
        <f t="shared" si="912"/>
        <v>140062.85999999999</v>
      </c>
      <c r="X334" s="695">
        <f t="shared" si="912"/>
        <v>86212.35</v>
      </c>
      <c r="Y334" s="695">
        <f t="shared" si="912"/>
        <v>56793.17</v>
      </c>
      <c r="Z334" s="695">
        <f t="shared" si="912"/>
        <v>0</v>
      </c>
      <c r="AA334" s="695">
        <f t="shared" si="912"/>
        <v>74260.679999999993</v>
      </c>
      <c r="AB334" s="695">
        <f t="shared" si="912"/>
        <v>17279.41</v>
      </c>
      <c r="AC334" s="695">
        <f t="shared" si="912"/>
        <v>44526.89</v>
      </c>
      <c r="AD334" s="695">
        <f t="shared" si="912"/>
        <v>145520.17000000001</v>
      </c>
      <c r="AE334" s="695">
        <f t="shared" si="912"/>
        <v>65865.820000000007</v>
      </c>
      <c r="AF334" s="695">
        <f t="shared" si="912"/>
        <v>107684.81</v>
      </c>
      <c r="AG334" s="695">
        <f t="shared" si="912"/>
        <v>179078.45</v>
      </c>
      <c r="AH334" s="695">
        <f t="shared" si="912"/>
        <v>127834.13</v>
      </c>
      <c r="AI334" s="695">
        <f t="shared" si="912"/>
        <v>209877.25</v>
      </c>
      <c r="AJ334" s="695">
        <f t="shared" ref="AJ334:BM334" si="913">AJ131</f>
        <v>16803.939999999999</v>
      </c>
      <c r="AK334" s="695">
        <f t="shared" si="913"/>
        <v>33979.050000000003</v>
      </c>
      <c r="AL334" s="695">
        <f t="shared" si="913"/>
        <v>242831.09</v>
      </c>
      <c r="AM334" s="695">
        <f t="shared" si="913"/>
        <v>13727.72</v>
      </c>
      <c r="AN334" s="695">
        <f t="shared" si="913"/>
        <v>109321.53</v>
      </c>
      <c r="AO334" s="695">
        <f t="shared" si="913"/>
        <v>57453.29</v>
      </c>
      <c r="AP334" s="695">
        <f t="shared" si="913"/>
        <v>46355.32</v>
      </c>
      <c r="AQ334" s="695">
        <f t="shared" si="913"/>
        <v>115715.57</v>
      </c>
      <c r="AR334" s="695">
        <f t="shared" si="913"/>
        <v>41364.89</v>
      </c>
      <c r="AS334" s="695">
        <f t="shared" si="913"/>
        <v>18929.75</v>
      </c>
      <c r="AT334" s="695">
        <f t="shared" si="913"/>
        <v>54572.160000000003</v>
      </c>
      <c r="AU334" s="695">
        <f t="shared" si="913"/>
        <v>4557.3999999999996</v>
      </c>
      <c r="AV334" s="695">
        <f t="shared" si="913"/>
        <v>441400.58</v>
      </c>
      <c r="AW334" s="695">
        <f t="shared" si="913"/>
        <v>301554.43</v>
      </c>
      <c r="AX334" s="695">
        <f t="shared" si="913"/>
        <v>199597.94</v>
      </c>
      <c r="AY334" s="695">
        <f t="shared" si="913"/>
        <v>25810.86</v>
      </c>
      <c r="AZ334" s="695">
        <f t="shared" si="913"/>
        <v>128479.28</v>
      </c>
      <c r="BA334" s="695">
        <f t="shared" si="913"/>
        <v>37683.81</v>
      </c>
      <c r="BB334" s="695">
        <f t="shared" si="913"/>
        <v>355167.81</v>
      </c>
      <c r="BC334" s="695">
        <f t="shared" si="913"/>
        <v>137385.19</v>
      </c>
      <c r="BD334" s="695">
        <f t="shared" si="913"/>
        <v>185531.78</v>
      </c>
      <c r="BE334" s="695">
        <f t="shared" si="913"/>
        <v>44671.58</v>
      </c>
      <c r="BF334" s="695">
        <f t="shared" si="913"/>
        <v>101406.12</v>
      </c>
      <c r="BG334" s="695">
        <f t="shared" si="913"/>
        <v>164411.99</v>
      </c>
      <c r="BH334" s="695">
        <f t="shared" si="913"/>
        <v>127080.41</v>
      </c>
      <c r="BI334" s="695">
        <f t="shared" si="913"/>
        <v>228586.44</v>
      </c>
      <c r="BJ334" s="695">
        <f t="shared" si="913"/>
        <v>220826.78</v>
      </c>
      <c r="BK334" s="695">
        <f t="shared" si="913"/>
        <v>43263.12</v>
      </c>
      <c r="BL334" s="695">
        <f t="shared" si="913"/>
        <v>55654.67</v>
      </c>
      <c r="BM334" s="695">
        <f t="shared" si="913"/>
        <v>5596.6</v>
      </c>
      <c r="BN334" s="695">
        <f t="shared" ref="BN334:CM334" si="914">BN131</f>
        <v>46098.73</v>
      </c>
      <c r="BO334" s="695">
        <f t="shared" si="914"/>
        <v>244186.52</v>
      </c>
      <c r="BP334" s="695">
        <f t="shared" si="914"/>
        <v>109492.71</v>
      </c>
      <c r="BQ334" s="695">
        <f t="shared" si="914"/>
        <v>60654.21</v>
      </c>
      <c r="BR334" s="695">
        <f t="shared" si="914"/>
        <v>185130.01</v>
      </c>
      <c r="BS334" s="695">
        <f t="shared" si="914"/>
        <v>155480.64000000001</v>
      </c>
      <c r="BT334" s="695">
        <f t="shared" si="914"/>
        <v>158702.57</v>
      </c>
      <c r="BU334" s="695">
        <f t="shared" si="914"/>
        <v>111439.97</v>
      </c>
      <c r="BV334" s="695">
        <f t="shared" si="914"/>
        <v>26155.4</v>
      </c>
      <c r="BW334" s="695">
        <f t="shared" si="914"/>
        <v>54349.65</v>
      </c>
      <c r="BX334" s="695">
        <f t="shared" si="914"/>
        <v>154660.18</v>
      </c>
      <c r="BY334" s="695">
        <f t="shared" si="914"/>
        <v>86198.09</v>
      </c>
      <c r="BZ334" s="695">
        <f t="shared" si="914"/>
        <v>69299.72</v>
      </c>
      <c r="CA334" s="695">
        <f t="shared" si="914"/>
        <v>54865.83</v>
      </c>
      <c r="CB334" s="695">
        <f t="shared" si="914"/>
        <v>47103.76</v>
      </c>
      <c r="CC334" s="695">
        <f t="shared" si="914"/>
        <v>22765.79</v>
      </c>
      <c r="CD334" s="695">
        <f t="shared" si="914"/>
        <v>123200.65</v>
      </c>
      <c r="CE334" s="695">
        <f t="shared" si="914"/>
        <v>1693.12</v>
      </c>
      <c r="CF334" s="695">
        <f t="shared" si="914"/>
        <v>72980.19</v>
      </c>
      <c r="CG334" s="695">
        <f t="shared" si="914"/>
        <v>38651.019999999997</v>
      </c>
      <c r="CH334" s="695">
        <f t="shared" si="914"/>
        <v>18562.580000000002</v>
      </c>
      <c r="CI334" s="695">
        <f t="shared" si="914"/>
        <v>218886.15</v>
      </c>
      <c r="CJ334" s="695">
        <f t="shared" si="914"/>
        <v>121484.24</v>
      </c>
      <c r="CK334" s="695">
        <f t="shared" si="914"/>
        <v>256254.24</v>
      </c>
      <c r="CL334" s="695">
        <f t="shared" si="914"/>
        <v>18915.810000000001</v>
      </c>
      <c r="CM334" s="695">
        <f t="shared" si="914"/>
        <v>104826.71</v>
      </c>
      <c r="CN334" s="695">
        <f t="shared" ref="CN334:DS334" si="915">CN131</f>
        <v>102489.91</v>
      </c>
      <c r="CO334" s="695">
        <f t="shared" si="915"/>
        <v>21259.46</v>
      </c>
      <c r="CP334" s="695">
        <f t="shared" si="915"/>
        <v>196499.31</v>
      </c>
      <c r="CQ334" s="695">
        <f t="shared" si="915"/>
        <v>79745.2</v>
      </c>
      <c r="CR334" s="695">
        <f t="shared" si="915"/>
        <v>38011.160000000003</v>
      </c>
      <c r="CS334" s="695">
        <f t="shared" si="915"/>
        <v>65117.18</v>
      </c>
      <c r="CT334" s="695">
        <f t="shared" si="915"/>
        <v>37933.58</v>
      </c>
      <c r="CU334" s="695">
        <f t="shared" si="915"/>
        <v>70102.69</v>
      </c>
      <c r="CV334" s="695">
        <f t="shared" si="915"/>
        <v>170001.1</v>
      </c>
      <c r="CW334" s="695">
        <f t="shared" si="915"/>
        <v>118611.76</v>
      </c>
      <c r="CX334" s="695">
        <f t="shared" si="915"/>
        <v>26410.25</v>
      </c>
      <c r="CY334" s="695">
        <f t="shared" si="915"/>
        <v>0</v>
      </c>
      <c r="CZ334" s="695">
        <f t="shared" si="915"/>
        <v>182770.02</v>
      </c>
      <c r="DA334" s="695">
        <f t="shared" si="915"/>
        <v>280012.63</v>
      </c>
      <c r="DB334" s="695">
        <f t="shared" si="915"/>
        <v>3490.95</v>
      </c>
      <c r="DC334" s="695">
        <f t="shared" si="915"/>
        <v>16253.07</v>
      </c>
      <c r="DD334" s="695">
        <f t="shared" si="915"/>
        <v>212596.15</v>
      </c>
      <c r="DE334" s="695">
        <f t="shared" si="915"/>
        <v>33753.82</v>
      </c>
      <c r="DF334" s="695">
        <f t="shared" si="915"/>
        <v>83991.02</v>
      </c>
      <c r="DG334" s="695">
        <f t="shared" si="915"/>
        <v>21433.68</v>
      </c>
      <c r="DH334" s="695">
        <f t="shared" si="915"/>
        <v>140633.06</v>
      </c>
      <c r="DI334" s="695">
        <f t="shared" si="915"/>
        <v>171969.78</v>
      </c>
      <c r="DJ334" s="695">
        <f t="shared" si="915"/>
        <v>33944.480000000003</v>
      </c>
      <c r="DK334" s="695">
        <f t="shared" si="915"/>
        <v>3628.42</v>
      </c>
      <c r="DL334" s="695">
        <f t="shared" si="915"/>
        <v>102059.92</v>
      </c>
      <c r="DM334" s="695">
        <f t="shared" si="915"/>
        <v>58169.760000000002</v>
      </c>
      <c r="DN334" s="695">
        <f t="shared" si="915"/>
        <v>0</v>
      </c>
      <c r="DO334" s="695">
        <f t="shared" si="915"/>
        <v>360977.80000000005</v>
      </c>
      <c r="DP334" s="695">
        <f t="shared" si="915"/>
        <v>209308.79999999999</v>
      </c>
      <c r="DQ334" s="695">
        <f t="shared" si="915"/>
        <v>154721.74</v>
      </c>
      <c r="DR334" s="695">
        <f t="shared" si="915"/>
        <v>0</v>
      </c>
      <c r="DS334" s="695">
        <f t="shared" si="915"/>
        <v>19228.88</v>
      </c>
      <c r="DT334" s="695">
        <f t="shared" ref="DT334:EI334" si="916">DT131</f>
        <v>159233.51</v>
      </c>
      <c r="DU334" s="695">
        <f t="shared" si="916"/>
        <v>382817.7</v>
      </c>
      <c r="DV334" s="695">
        <f t="shared" si="916"/>
        <v>134177.71</v>
      </c>
      <c r="DW334" s="695">
        <f t="shared" si="916"/>
        <v>122396.35</v>
      </c>
      <c r="DX334" s="695">
        <f t="shared" si="916"/>
        <v>342274.95</v>
      </c>
      <c r="DY334" s="695">
        <f t="shared" si="916"/>
        <v>158472.29999999999</v>
      </c>
      <c r="DZ334" s="695">
        <f t="shared" si="916"/>
        <v>46816.08</v>
      </c>
      <c r="EA334" s="695">
        <f t="shared" si="916"/>
        <v>462283.72</v>
      </c>
      <c r="EB334" s="695">
        <f t="shared" si="916"/>
        <v>262.5</v>
      </c>
      <c r="EC334" s="695">
        <f t="shared" si="916"/>
        <v>0</v>
      </c>
      <c r="ED334" s="695">
        <f t="shared" si="916"/>
        <v>346061.85</v>
      </c>
      <c r="EE334" s="695">
        <f t="shared" si="916"/>
        <v>172849.83</v>
      </c>
      <c r="EF334" s="695">
        <f t="shared" si="916"/>
        <v>203477.16</v>
      </c>
      <c r="EG334" s="695">
        <f t="shared" si="916"/>
        <v>165534.64000000001</v>
      </c>
      <c r="EH334" s="695">
        <f t="shared" si="916"/>
        <v>103621.84</v>
      </c>
      <c r="EI334" s="695">
        <f t="shared" si="916"/>
        <v>65042.3</v>
      </c>
      <c r="EJ334" s="695">
        <f t="shared" ref="EJ334:EJ364" si="917">EJ131</f>
        <v>0</v>
      </c>
      <c r="EK334" s="695">
        <f t="shared" si="881"/>
        <v>0</v>
      </c>
      <c r="EL334" s="695">
        <f t="shared" si="881"/>
        <v>475779.99</v>
      </c>
      <c r="EM334" s="695">
        <f t="shared" si="881"/>
        <v>433158.46</v>
      </c>
      <c r="EN334" s="695">
        <f t="shared" ref="EN334" si="918">EN131</f>
        <v>0</v>
      </c>
      <c r="EO334" s="695">
        <f t="shared" si="881"/>
        <v>0</v>
      </c>
      <c r="EP334" s="695">
        <f t="shared" si="881"/>
        <v>173249.97</v>
      </c>
      <c r="EQ334" s="695">
        <f t="shared" si="881"/>
        <v>0</v>
      </c>
      <c r="ER334" s="695">
        <f t="shared" ref="ER334:EX334" si="919">ER131</f>
        <v>0</v>
      </c>
      <c r="ES334" s="695">
        <f t="shared" si="919"/>
        <v>0</v>
      </c>
      <c r="ET334" s="695">
        <f t="shared" si="919"/>
        <v>24434.78</v>
      </c>
      <c r="EU334" s="695">
        <f t="shared" si="919"/>
        <v>27641.79</v>
      </c>
      <c r="EV334" s="695">
        <f t="shared" si="919"/>
        <v>504948.73</v>
      </c>
      <c r="EW334" s="695">
        <f t="shared" si="919"/>
        <v>254649.9</v>
      </c>
      <c r="EX334" s="695">
        <f t="shared" si="919"/>
        <v>401820.81</v>
      </c>
      <c r="EY334" s="695">
        <f t="shared" si="705"/>
        <v>0</v>
      </c>
      <c r="EZ334" s="510"/>
    </row>
    <row r="335" spans="1:156" x14ac:dyDescent="0.25">
      <c r="A335">
        <v>128</v>
      </c>
      <c r="B335" s="74" t="str">
        <f t="shared" si="696"/>
        <v>E27</v>
      </c>
      <c r="C335" s="175" t="str">
        <f t="shared" si="697"/>
        <v>OK</v>
      </c>
      <c r="D335" s="695">
        <f t="shared" ref="D335:AI335" si="920">D132</f>
        <v>0</v>
      </c>
      <c r="E335" s="695">
        <f t="shared" si="920"/>
        <v>0</v>
      </c>
      <c r="F335" s="695">
        <f t="shared" si="920"/>
        <v>0</v>
      </c>
      <c r="G335" s="695">
        <f t="shared" si="920"/>
        <v>0</v>
      </c>
      <c r="H335" s="695">
        <f t="shared" si="920"/>
        <v>0</v>
      </c>
      <c r="I335" s="695">
        <f t="shared" si="920"/>
        <v>0</v>
      </c>
      <c r="J335" s="695">
        <f t="shared" si="920"/>
        <v>0</v>
      </c>
      <c r="K335" s="695">
        <f t="shared" si="920"/>
        <v>0</v>
      </c>
      <c r="L335" s="695">
        <f t="shared" si="920"/>
        <v>0</v>
      </c>
      <c r="M335" s="695">
        <f t="shared" si="920"/>
        <v>0</v>
      </c>
      <c r="N335" s="695">
        <f t="shared" si="920"/>
        <v>0</v>
      </c>
      <c r="O335" s="695">
        <f t="shared" si="920"/>
        <v>0</v>
      </c>
      <c r="P335" s="695">
        <f t="shared" si="920"/>
        <v>0</v>
      </c>
      <c r="Q335" s="695">
        <f t="shared" si="920"/>
        <v>0</v>
      </c>
      <c r="R335" s="695">
        <f t="shared" si="920"/>
        <v>0</v>
      </c>
      <c r="S335" s="695">
        <f t="shared" si="920"/>
        <v>0</v>
      </c>
      <c r="T335" s="695">
        <f t="shared" si="920"/>
        <v>0</v>
      </c>
      <c r="U335" s="695">
        <f t="shared" si="920"/>
        <v>0</v>
      </c>
      <c r="V335" s="695">
        <f t="shared" si="920"/>
        <v>0</v>
      </c>
      <c r="W335" s="695">
        <f t="shared" si="920"/>
        <v>0</v>
      </c>
      <c r="X335" s="695">
        <f t="shared" si="920"/>
        <v>0</v>
      </c>
      <c r="Y335" s="695">
        <f t="shared" si="920"/>
        <v>0</v>
      </c>
      <c r="Z335" s="695">
        <f t="shared" si="920"/>
        <v>0</v>
      </c>
      <c r="AA335" s="695">
        <f t="shared" si="920"/>
        <v>0</v>
      </c>
      <c r="AB335" s="695">
        <f t="shared" si="920"/>
        <v>0</v>
      </c>
      <c r="AC335" s="695">
        <f t="shared" si="920"/>
        <v>0</v>
      </c>
      <c r="AD335" s="695">
        <f t="shared" si="920"/>
        <v>0</v>
      </c>
      <c r="AE335" s="695">
        <f t="shared" si="920"/>
        <v>0</v>
      </c>
      <c r="AF335" s="695">
        <f t="shared" si="920"/>
        <v>0</v>
      </c>
      <c r="AG335" s="695">
        <f t="shared" si="920"/>
        <v>0</v>
      </c>
      <c r="AH335" s="695">
        <f t="shared" si="920"/>
        <v>0</v>
      </c>
      <c r="AI335" s="695">
        <f t="shared" si="920"/>
        <v>0</v>
      </c>
      <c r="AJ335" s="695">
        <f t="shared" ref="AJ335:BM335" si="921">AJ132</f>
        <v>0</v>
      </c>
      <c r="AK335" s="695">
        <f t="shared" si="921"/>
        <v>0</v>
      </c>
      <c r="AL335" s="695">
        <f t="shared" si="921"/>
        <v>0</v>
      </c>
      <c r="AM335" s="695">
        <f t="shared" si="921"/>
        <v>0</v>
      </c>
      <c r="AN335" s="695">
        <f t="shared" si="921"/>
        <v>0</v>
      </c>
      <c r="AO335" s="695">
        <f t="shared" si="921"/>
        <v>0</v>
      </c>
      <c r="AP335" s="695">
        <f t="shared" si="921"/>
        <v>0</v>
      </c>
      <c r="AQ335" s="695">
        <f t="shared" si="921"/>
        <v>0</v>
      </c>
      <c r="AR335" s="695">
        <f t="shared" si="921"/>
        <v>0</v>
      </c>
      <c r="AS335" s="695">
        <f t="shared" si="921"/>
        <v>0</v>
      </c>
      <c r="AT335" s="695">
        <f t="shared" si="921"/>
        <v>0</v>
      </c>
      <c r="AU335" s="695">
        <f t="shared" si="921"/>
        <v>0</v>
      </c>
      <c r="AV335" s="695">
        <f t="shared" si="921"/>
        <v>0</v>
      </c>
      <c r="AW335" s="695">
        <f t="shared" si="921"/>
        <v>0</v>
      </c>
      <c r="AX335" s="695">
        <f t="shared" si="921"/>
        <v>0</v>
      </c>
      <c r="AY335" s="695">
        <f t="shared" si="921"/>
        <v>0</v>
      </c>
      <c r="AZ335" s="695">
        <f t="shared" si="921"/>
        <v>0</v>
      </c>
      <c r="BA335" s="695">
        <f t="shared" si="921"/>
        <v>0</v>
      </c>
      <c r="BB335" s="695">
        <f t="shared" si="921"/>
        <v>0</v>
      </c>
      <c r="BC335" s="695">
        <f t="shared" si="921"/>
        <v>0</v>
      </c>
      <c r="BD335" s="695">
        <f t="shared" si="921"/>
        <v>0</v>
      </c>
      <c r="BE335" s="695">
        <f t="shared" si="921"/>
        <v>0</v>
      </c>
      <c r="BF335" s="695">
        <f t="shared" si="921"/>
        <v>0</v>
      </c>
      <c r="BG335" s="695">
        <f t="shared" si="921"/>
        <v>0</v>
      </c>
      <c r="BH335" s="695">
        <f t="shared" si="921"/>
        <v>0</v>
      </c>
      <c r="BI335" s="695">
        <f t="shared" si="921"/>
        <v>0</v>
      </c>
      <c r="BJ335" s="695">
        <f t="shared" si="921"/>
        <v>0</v>
      </c>
      <c r="BK335" s="695">
        <f t="shared" si="921"/>
        <v>0</v>
      </c>
      <c r="BL335" s="695">
        <f t="shared" si="921"/>
        <v>0</v>
      </c>
      <c r="BM335" s="695">
        <f t="shared" si="921"/>
        <v>0</v>
      </c>
      <c r="BN335" s="695">
        <f t="shared" ref="BN335:CM335" si="922">BN132</f>
        <v>0</v>
      </c>
      <c r="BO335" s="695">
        <f t="shared" si="922"/>
        <v>0</v>
      </c>
      <c r="BP335" s="695">
        <f t="shared" si="922"/>
        <v>0</v>
      </c>
      <c r="BQ335" s="695">
        <f t="shared" si="922"/>
        <v>0</v>
      </c>
      <c r="BR335" s="695">
        <f t="shared" si="922"/>
        <v>0</v>
      </c>
      <c r="BS335" s="695">
        <f t="shared" si="922"/>
        <v>0</v>
      </c>
      <c r="BT335" s="695">
        <f t="shared" si="922"/>
        <v>0</v>
      </c>
      <c r="BU335" s="695">
        <f t="shared" si="922"/>
        <v>0</v>
      </c>
      <c r="BV335" s="695">
        <f t="shared" si="922"/>
        <v>0</v>
      </c>
      <c r="BW335" s="695">
        <f t="shared" si="922"/>
        <v>0</v>
      </c>
      <c r="BX335" s="695">
        <f t="shared" si="922"/>
        <v>0</v>
      </c>
      <c r="BY335" s="695">
        <f t="shared" si="922"/>
        <v>0</v>
      </c>
      <c r="BZ335" s="695">
        <f t="shared" si="922"/>
        <v>0</v>
      </c>
      <c r="CA335" s="695">
        <f t="shared" si="922"/>
        <v>0</v>
      </c>
      <c r="CB335" s="695">
        <f t="shared" si="922"/>
        <v>0</v>
      </c>
      <c r="CC335" s="695">
        <f t="shared" si="922"/>
        <v>0</v>
      </c>
      <c r="CD335" s="695">
        <f t="shared" si="922"/>
        <v>0</v>
      </c>
      <c r="CE335" s="695">
        <f t="shared" si="922"/>
        <v>0</v>
      </c>
      <c r="CF335" s="695">
        <f t="shared" si="922"/>
        <v>0</v>
      </c>
      <c r="CG335" s="695">
        <f t="shared" si="922"/>
        <v>0</v>
      </c>
      <c r="CH335" s="695">
        <f t="shared" si="922"/>
        <v>0</v>
      </c>
      <c r="CI335" s="695">
        <f t="shared" si="922"/>
        <v>0</v>
      </c>
      <c r="CJ335" s="695">
        <f t="shared" si="922"/>
        <v>0</v>
      </c>
      <c r="CK335" s="695">
        <f t="shared" si="922"/>
        <v>0</v>
      </c>
      <c r="CL335" s="695">
        <f t="shared" si="922"/>
        <v>0</v>
      </c>
      <c r="CM335" s="695">
        <f t="shared" si="922"/>
        <v>0</v>
      </c>
      <c r="CN335" s="695">
        <f t="shared" ref="CN335:DS335" si="923">CN132</f>
        <v>0</v>
      </c>
      <c r="CO335" s="695">
        <f t="shared" si="923"/>
        <v>0</v>
      </c>
      <c r="CP335" s="695">
        <f t="shared" si="923"/>
        <v>0</v>
      </c>
      <c r="CQ335" s="695">
        <f t="shared" si="923"/>
        <v>0</v>
      </c>
      <c r="CR335" s="695">
        <f t="shared" si="923"/>
        <v>0</v>
      </c>
      <c r="CS335" s="695">
        <f t="shared" si="923"/>
        <v>0</v>
      </c>
      <c r="CT335" s="695">
        <f t="shared" si="923"/>
        <v>0</v>
      </c>
      <c r="CU335" s="695">
        <f t="shared" si="923"/>
        <v>0</v>
      </c>
      <c r="CV335" s="695">
        <f t="shared" si="923"/>
        <v>0</v>
      </c>
      <c r="CW335" s="695">
        <f t="shared" si="923"/>
        <v>0</v>
      </c>
      <c r="CX335" s="695">
        <f t="shared" si="923"/>
        <v>0</v>
      </c>
      <c r="CY335" s="695">
        <f t="shared" si="923"/>
        <v>0</v>
      </c>
      <c r="CZ335" s="695">
        <f t="shared" si="923"/>
        <v>0</v>
      </c>
      <c r="DA335" s="695">
        <f t="shared" si="923"/>
        <v>0</v>
      </c>
      <c r="DB335" s="695">
        <f t="shared" si="923"/>
        <v>0</v>
      </c>
      <c r="DC335" s="695">
        <f t="shared" si="923"/>
        <v>0</v>
      </c>
      <c r="DD335" s="695">
        <f t="shared" si="923"/>
        <v>0</v>
      </c>
      <c r="DE335" s="695">
        <f t="shared" si="923"/>
        <v>0</v>
      </c>
      <c r="DF335" s="695">
        <f t="shared" si="923"/>
        <v>0</v>
      </c>
      <c r="DG335" s="695">
        <f t="shared" si="923"/>
        <v>0</v>
      </c>
      <c r="DH335" s="695">
        <f t="shared" si="923"/>
        <v>0</v>
      </c>
      <c r="DI335" s="695">
        <f t="shared" si="923"/>
        <v>0</v>
      </c>
      <c r="DJ335" s="695">
        <f t="shared" si="923"/>
        <v>0</v>
      </c>
      <c r="DK335" s="695">
        <f t="shared" si="923"/>
        <v>0</v>
      </c>
      <c r="DL335" s="695">
        <f t="shared" si="923"/>
        <v>0</v>
      </c>
      <c r="DM335" s="695">
        <f t="shared" si="923"/>
        <v>0</v>
      </c>
      <c r="DN335" s="695">
        <f t="shared" si="923"/>
        <v>0</v>
      </c>
      <c r="DO335" s="919">
        <f t="shared" si="923"/>
        <v>13.1</v>
      </c>
      <c r="DP335" s="695">
        <f t="shared" si="923"/>
        <v>0</v>
      </c>
      <c r="DQ335" s="695">
        <f t="shared" si="923"/>
        <v>0</v>
      </c>
      <c r="DR335" s="695">
        <f t="shared" si="923"/>
        <v>13258.79</v>
      </c>
      <c r="DS335" s="695">
        <f t="shared" si="923"/>
        <v>0</v>
      </c>
      <c r="DT335" s="695">
        <f t="shared" ref="DT335:EI335" si="924">DT132</f>
        <v>0</v>
      </c>
      <c r="DU335" s="695">
        <f t="shared" si="924"/>
        <v>0</v>
      </c>
      <c r="DV335" s="695">
        <f t="shared" si="924"/>
        <v>0</v>
      </c>
      <c r="DW335" s="695">
        <f t="shared" si="924"/>
        <v>0</v>
      </c>
      <c r="DX335" s="695">
        <f t="shared" si="924"/>
        <v>0</v>
      </c>
      <c r="DY335" s="695">
        <f t="shared" si="924"/>
        <v>0</v>
      </c>
      <c r="DZ335" s="695">
        <f t="shared" si="924"/>
        <v>0</v>
      </c>
      <c r="EA335" s="695">
        <f t="shared" si="924"/>
        <v>0</v>
      </c>
      <c r="EB335" s="695">
        <f t="shared" si="924"/>
        <v>0</v>
      </c>
      <c r="EC335" s="695">
        <f t="shared" si="924"/>
        <v>0</v>
      </c>
      <c r="ED335" s="695">
        <f t="shared" si="924"/>
        <v>0</v>
      </c>
      <c r="EE335" s="695">
        <f t="shared" si="924"/>
        <v>0</v>
      </c>
      <c r="EF335" s="695">
        <f t="shared" si="924"/>
        <v>0</v>
      </c>
      <c r="EG335" s="695">
        <f t="shared" si="924"/>
        <v>0</v>
      </c>
      <c r="EH335" s="695">
        <f t="shared" si="924"/>
        <v>0</v>
      </c>
      <c r="EI335" s="695">
        <f t="shared" si="924"/>
        <v>0</v>
      </c>
      <c r="EJ335" s="695">
        <f t="shared" si="917"/>
        <v>0</v>
      </c>
      <c r="EK335" s="695">
        <f t="shared" si="881"/>
        <v>2913.7</v>
      </c>
      <c r="EL335" s="695">
        <f t="shared" si="881"/>
        <v>0</v>
      </c>
      <c r="EM335" s="695">
        <f t="shared" si="881"/>
        <v>0</v>
      </c>
      <c r="EN335" s="695">
        <f t="shared" ref="EN335" si="925">EN132</f>
        <v>0</v>
      </c>
      <c r="EO335" s="695">
        <f t="shared" si="881"/>
        <v>0</v>
      </c>
      <c r="EP335" s="695">
        <f t="shared" si="881"/>
        <v>0</v>
      </c>
      <c r="EQ335" s="695">
        <f t="shared" si="881"/>
        <v>0</v>
      </c>
      <c r="ER335" s="695">
        <f t="shared" ref="ER335:EX335" si="926">ER132</f>
        <v>0</v>
      </c>
      <c r="ES335" s="695">
        <f t="shared" si="926"/>
        <v>0</v>
      </c>
      <c r="ET335" s="695">
        <f t="shared" si="926"/>
        <v>0</v>
      </c>
      <c r="EU335" s="695">
        <f t="shared" si="926"/>
        <v>0</v>
      </c>
      <c r="EV335" s="695">
        <f t="shared" si="926"/>
        <v>0</v>
      </c>
      <c r="EW335" s="695">
        <f t="shared" si="926"/>
        <v>0</v>
      </c>
      <c r="EX335" s="695">
        <f t="shared" si="926"/>
        <v>0</v>
      </c>
      <c r="EY335" s="695">
        <f t="shared" si="705"/>
        <v>0</v>
      </c>
      <c r="EZ335" s="510"/>
    </row>
    <row r="336" spans="1:156" x14ac:dyDescent="0.25">
      <c r="A336">
        <v>129</v>
      </c>
      <c r="B336" s="74" t="str">
        <f t="shared" ref="B336:B367" si="927">IF(ISERROR(VLOOKUP(B133,Codes,2,FALSE))=TRUE,B133,VLOOKUP(B133,Codes,2,FALSE))</f>
        <v>E27</v>
      </c>
      <c r="C336" s="175" t="str">
        <f t="shared" ref="C336:C367" si="928">IF(B336="rogue",B133,"OK")</f>
        <v>OK</v>
      </c>
      <c r="D336" s="695">
        <f t="shared" ref="D336:AI336" si="929">D133</f>
        <v>7179.5</v>
      </c>
      <c r="E336" s="695">
        <f t="shared" si="929"/>
        <v>3926.5</v>
      </c>
      <c r="F336" s="695">
        <f t="shared" si="929"/>
        <v>2325</v>
      </c>
      <c r="G336" s="695">
        <f t="shared" si="929"/>
        <v>0</v>
      </c>
      <c r="H336" s="695">
        <f t="shared" si="929"/>
        <v>5707.75</v>
      </c>
      <c r="I336" s="695">
        <f t="shared" si="929"/>
        <v>14325.1</v>
      </c>
      <c r="J336" s="695">
        <f t="shared" si="929"/>
        <v>13481.96</v>
      </c>
      <c r="K336" s="695">
        <f t="shared" si="929"/>
        <v>22347</v>
      </c>
      <c r="L336" s="695">
        <f t="shared" si="929"/>
        <v>23207.05</v>
      </c>
      <c r="M336" s="695">
        <f t="shared" si="929"/>
        <v>6645</v>
      </c>
      <c r="N336" s="695">
        <f t="shared" si="929"/>
        <v>18865.2</v>
      </c>
      <c r="O336" s="695">
        <f t="shared" si="929"/>
        <v>46003.45</v>
      </c>
      <c r="P336" s="695">
        <f t="shared" si="929"/>
        <v>18341.21</v>
      </c>
      <c r="Q336" s="695">
        <f t="shared" si="929"/>
        <v>63477.29</v>
      </c>
      <c r="R336" s="695">
        <f t="shared" si="929"/>
        <v>15620.76</v>
      </c>
      <c r="S336" s="695">
        <f t="shared" si="929"/>
        <v>30879.23</v>
      </c>
      <c r="T336" s="695">
        <f t="shared" si="929"/>
        <v>42176.65</v>
      </c>
      <c r="U336" s="695">
        <f t="shared" si="929"/>
        <v>36061.699999999997</v>
      </c>
      <c r="V336" s="695">
        <f t="shared" si="929"/>
        <v>38310.47</v>
      </c>
      <c r="W336" s="695">
        <f t="shared" si="929"/>
        <v>57030.95</v>
      </c>
      <c r="X336" s="695">
        <f t="shared" si="929"/>
        <v>32959.85</v>
      </c>
      <c r="Y336" s="695">
        <f t="shared" si="929"/>
        <v>34137.79</v>
      </c>
      <c r="Z336" s="695">
        <f t="shared" si="929"/>
        <v>0</v>
      </c>
      <c r="AA336" s="695">
        <f t="shared" si="929"/>
        <v>29613.8</v>
      </c>
      <c r="AB336" s="695">
        <f t="shared" si="929"/>
        <v>68057.63</v>
      </c>
      <c r="AC336" s="695">
        <f t="shared" si="929"/>
        <v>65547.27</v>
      </c>
      <c r="AD336" s="695">
        <f t="shared" si="929"/>
        <v>80302.960000000006</v>
      </c>
      <c r="AE336" s="695">
        <f t="shared" si="929"/>
        <v>60399.21</v>
      </c>
      <c r="AF336" s="695">
        <f t="shared" si="929"/>
        <v>67726.960000000006</v>
      </c>
      <c r="AG336" s="695">
        <f t="shared" si="929"/>
        <v>37798.03</v>
      </c>
      <c r="AH336" s="695">
        <f t="shared" si="929"/>
        <v>42869.02</v>
      </c>
      <c r="AI336" s="695">
        <f t="shared" si="929"/>
        <v>17203.5</v>
      </c>
      <c r="AJ336" s="695">
        <f t="shared" ref="AJ336:BM336" si="930">AJ133</f>
        <v>49915.25</v>
      </c>
      <c r="AK336" s="695">
        <f t="shared" si="930"/>
        <v>46244.39</v>
      </c>
      <c r="AL336" s="695">
        <f t="shared" si="930"/>
        <v>38690.33</v>
      </c>
      <c r="AM336" s="695">
        <f t="shared" si="930"/>
        <v>19775</v>
      </c>
      <c r="AN336" s="695">
        <f t="shared" si="930"/>
        <v>30096.74</v>
      </c>
      <c r="AO336" s="695">
        <f t="shared" si="930"/>
        <v>65864.41</v>
      </c>
      <c r="AP336" s="695">
        <f t="shared" si="930"/>
        <v>19096.5</v>
      </c>
      <c r="AQ336" s="695">
        <f t="shared" si="930"/>
        <v>63197.57</v>
      </c>
      <c r="AR336" s="695">
        <f t="shared" si="930"/>
        <v>47801.61</v>
      </c>
      <c r="AS336" s="695">
        <f t="shared" si="930"/>
        <v>12055</v>
      </c>
      <c r="AT336" s="695">
        <f t="shared" si="930"/>
        <v>25321.19</v>
      </c>
      <c r="AU336" s="695">
        <f t="shared" si="930"/>
        <v>50667.5</v>
      </c>
      <c r="AV336" s="695">
        <f t="shared" si="930"/>
        <v>69304.740000000005</v>
      </c>
      <c r="AW336" s="695">
        <f t="shared" si="930"/>
        <v>52035.839999999997</v>
      </c>
      <c r="AX336" s="695">
        <f t="shared" si="930"/>
        <v>51511</v>
      </c>
      <c r="AY336" s="695">
        <f t="shared" si="930"/>
        <v>19103</v>
      </c>
      <c r="AZ336" s="695">
        <f t="shared" si="930"/>
        <v>83860.69</v>
      </c>
      <c r="BA336" s="695">
        <f t="shared" si="930"/>
        <v>42938.7</v>
      </c>
      <c r="BB336" s="695">
        <f t="shared" si="930"/>
        <v>46382.42</v>
      </c>
      <c r="BC336" s="695">
        <f t="shared" si="930"/>
        <v>49921.5</v>
      </c>
      <c r="BD336" s="695">
        <f t="shared" si="930"/>
        <v>46938.62</v>
      </c>
      <c r="BE336" s="695">
        <f t="shared" si="930"/>
        <v>59262.45</v>
      </c>
      <c r="BF336" s="695">
        <f t="shared" si="930"/>
        <v>134334.39999999999</v>
      </c>
      <c r="BG336" s="695">
        <f t="shared" si="930"/>
        <v>28136.5</v>
      </c>
      <c r="BH336" s="695">
        <f t="shared" si="930"/>
        <v>31554.5</v>
      </c>
      <c r="BI336" s="695">
        <f t="shared" si="930"/>
        <v>14154.99</v>
      </c>
      <c r="BJ336" s="695">
        <f t="shared" si="930"/>
        <v>57304.53</v>
      </c>
      <c r="BK336" s="695">
        <f t="shared" si="930"/>
        <v>45134.239999999998</v>
      </c>
      <c r="BL336" s="695">
        <f t="shared" si="930"/>
        <v>57323.17</v>
      </c>
      <c r="BM336" s="695">
        <f t="shared" si="930"/>
        <v>26841.759999999998</v>
      </c>
      <c r="BN336" s="695">
        <f t="shared" ref="BN336:CM336" si="931">BN133</f>
        <v>46952.49</v>
      </c>
      <c r="BO336" s="695">
        <f t="shared" si="931"/>
        <v>19976.63</v>
      </c>
      <c r="BP336" s="695">
        <f t="shared" si="931"/>
        <v>40817.870000000003</v>
      </c>
      <c r="BQ336" s="695">
        <f t="shared" si="931"/>
        <v>13695.5</v>
      </c>
      <c r="BR336" s="695">
        <f t="shared" si="931"/>
        <v>23857</v>
      </c>
      <c r="BS336" s="695">
        <f t="shared" si="931"/>
        <v>25878.17</v>
      </c>
      <c r="BT336" s="695">
        <f t="shared" si="931"/>
        <v>62303</v>
      </c>
      <c r="BU336" s="695">
        <f t="shared" si="931"/>
        <v>22193.63</v>
      </c>
      <c r="BV336" s="695">
        <f t="shared" si="931"/>
        <v>78055.98</v>
      </c>
      <c r="BW336" s="695">
        <f t="shared" si="931"/>
        <v>12863.4</v>
      </c>
      <c r="BX336" s="695">
        <f t="shared" si="931"/>
        <v>117021.2</v>
      </c>
      <c r="BY336" s="695">
        <f t="shared" si="931"/>
        <v>79303.399999999994</v>
      </c>
      <c r="BZ336" s="695">
        <f t="shared" si="931"/>
        <v>2195.25</v>
      </c>
      <c r="CA336" s="695">
        <f t="shared" si="931"/>
        <v>115990.7</v>
      </c>
      <c r="CB336" s="695">
        <f t="shared" si="931"/>
        <v>35853</v>
      </c>
      <c r="CC336" s="695">
        <f t="shared" si="931"/>
        <v>8233.25</v>
      </c>
      <c r="CD336" s="695">
        <f t="shared" si="931"/>
        <v>98829.21</v>
      </c>
      <c r="CE336" s="695">
        <f t="shared" si="931"/>
        <v>53596.57</v>
      </c>
      <c r="CF336" s="695">
        <f t="shared" si="931"/>
        <v>43804.2</v>
      </c>
      <c r="CG336" s="695">
        <f t="shared" si="931"/>
        <v>17684</v>
      </c>
      <c r="CH336" s="695">
        <f t="shared" si="931"/>
        <v>42820</v>
      </c>
      <c r="CI336" s="695">
        <f t="shared" si="931"/>
        <v>87126.74</v>
      </c>
      <c r="CJ336" s="695">
        <f t="shared" si="931"/>
        <v>55989.52</v>
      </c>
      <c r="CK336" s="695">
        <f t="shared" si="931"/>
        <v>43507.34</v>
      </c>
      <c r="CL336" s="695">
        <f t="shared" si="931"/>
        <v>29295.45</v>
      </c>
      <c r="CM336" s="695">
        <f t="shared" si="931"/>
        <v>32883</v>
      </c>
      <c r="CN336" s="695">
        <f t="shared" ref="CN336:DS336" si="932">CN133</f>
        <v>71070.880000000005</v>
      </c>
      <c r="CO336" s="695">
        <f t="shared" si="932"/>
        <v>56689.33</v>
      </c>
      <c r="CP336" s="695">
        <f t="shared" si="932"/>
        <v>3255</v>
      </c>
      <c r="CQ336" s="695">
        <f t="shared" si="932"/>
        <v>29946.76</v>
      </c>
      <c r="CR336" s="695">
        <f t="shared" si="932"/>
        <v>41891.74</v>
      </c>
      <c r="CS336" s="695">
        <f t="shared" si="932"/>
        <v>88533.6</v>
      </c>
      <c r="CT336" s="695">
        <f t="shared" si="932"/>
        <v>81733.02</v>
      </c>
      <c r="CU336" s="695">
        <f t="shared" si="932"/>
        <v>56704.82</v>
      </c>
      <c r="CV336" s="695">
        <f t="shared" si="932"/>
        <v>1392.5</v>
      </c>
      <c r="CW336" s="695">
        <f t="shared" si="932"/>
        <v>45160.45</v>
      </c>
      <c r="CX336" s="695">
        <f t="shared" si="932"/>
        <v>39421.980000000003</v>
      </c>
      <c r="CY336" s="695">
        <f t="shared" si="932"/>
        <v>0</v>
      </c>
      <c r="CZ336" s="695">
        <f t="shared" si="932"/>
        <v>70903.399999999994</v>
      </c>
      <c r="DA336" s="695">
        <f t="shared" si="932"/>
        <v>41282.699999999997</v>
      </c>
      <c r="DB336" s="695">
        <f t="shared" si="932"/>
        <v>22427.43</v>
      </c>
      <c r="DC336" s="695">
        <f t="shared" si="932"/>
        <v>34947</v>
      </c>
      <c r="DD336" s="695">
        <f t="shared" si="932"/>
        <v>42260</v>
      </c>
      <c r="DE336" s="695">
        <f t="shared" si="932"/>
        <v>15153.37</v>
      </c>
      <c r="DF336" s="695">
        <f t="shared" si="932"/>
        <v>25315.88</v>
      </c>
      <c r="DG336" s="695">
        <f t="shared" si="932"/>
        <v>33373.699999999997</v>
      </c>
      <c r="DH336" s="695">
        <f t="shared" si="932"/>
        <v>18179.7</v>
      </c>
      <c r="DI336" s="695">
        <f t="shared" si="932"/>
        <v>65323.25</v>
      </c>
      <c r="DJ336" s="695">
        <f t="shared" si="932"/>
        <v>78880</v>
      </c>
      <c r="DK336" s="695">
        <f t="shared" si="932"/>
        <v>32980.71</v>
      </c>
      <c r="DL336" s="695">
        <f t="shared" si="932"/>
        <v>79902.03</v>
      </c>
      <c r="DM336" s="695">
        <f t="shared" si="932"/>
        <v>17982.5</v>
      </c>
      <c r="DN336" s="695">
        <f t="shared" si="932"/>
        <v>0</v>
      </c>
      <c r="DO336" s="695">
        <f t="shared" si="932"/>
        <v>301050.63</v>
      </c>
      <c r="DP336" s="695">
        <f t="shared" si="932"/>
        <v>19135.5</v>
      </c>
      <c r="DQ336" s="695">
        <f t="shared" si="932"/>
        <v>137078.67000000001</v>
      </c>
      <c r="DR336" s="695">
        <f t="shared" si="932"/>
        <v>0</v>
      </c>
      <c r="DS336" s="695">
        <f t="shared" si="932"/>
        <v>102920.32000000001</v>
      </c>
      <c r="DT336" s="695">
        <f t="shared" ref="DT336:EI336" si="933">DT133</f>
        <v>148840.59</v>
      </c>
      <c r="DU336" s="695">
        <f t="shared" si="933"/>
        <v>187331.5</v>
      </c>
      <c r="DV336" s="695">
        <f t="shared" si="933"/>
        <v>146143.04000000001</v>
      </c>
      <c r="DW336" s="695">
        <f t="shared" si="933"/>
        <v>299933.34000000003</v>
      </c>
      <c r="DX336" s="695">
        <f t="shared" si="933"/>
        <v>187934.17</v>
      </c>
      <c r="DY336" s="695">
        <f t="shared" si="933"/>
        <v>243246.24</v>
      </c>
      <c r="DZ336" s="695">
        <f t="shared" si="933"/>
        <v>90311.82</v>
      </c>
      <c r="EA336" s="695">
        <f t="shared" si="933"/>
        <v>101870.32</v>
      </c>
      <c r="EB336" s="695">
        <f t="shared" si="933"/>
        <v>0</v>
      </c>
      <c r="EC336" s="695">
        <f t="shared" si="933"/>
        <v>0</v>
      </c>
      <c r="ED336" s="695">
        <f t="shared" si="933"/>
        <v>36381.96</v>
      </c>
      <c r="EE336" s="695">
        <f t="shared" si="933"/>
        <v>27767.55</v>
      </c>
      <c r="EF336" s="695">
        <f t="shared" si="933"/>
        <v>76792.92</v>
      </c>
      <c r="EG336" s="695">
        <f t="shared" si="933"/>
        <v>15775</v>
      </c>
      <c r="EH336" s="695">
        <f t="shared" si="933"/>
        <v>2735.06</v>
      </c>
      <c r="EI336" s="695">
        <f t="shared" si="933"/>
        <v>688.24</v>
      </c>
      <c r="EJ336" s="695">
        <f t="shared" si="917"/>
        <v>0</v>
      </c>
      <c r="EK336" s="695">
        <f t="shared" si="881"/>
        <v>0</v>
      </c>
      <c r="EL336" s="695">
        <f t="shared" si="881"/>
        <v>160563.15</v>
      </c>
      <c r="EM336" s="695">
        <f t="shared" si="881"/>
        <v>53110.74</v>
      </c>
      <c r="EN336" s="695">
        <f t="shared" ref="EN336" si="934">EN133</f>
        <v>0</v>
      </c>
      <c r="EO336" s="695">
        <f t="shared" si="881"/>
        <v>0</v>
      </c>
      <c r="EP336" s="695">
        <f t="shared" si="881"/>
        <v>6062.49</v>
      </c>
      <c r="EQ336" s="695">
        <f t="shared" si="881"/>
        <v>0</v>
      </c>
      <c r="ER336" s="695">
        <f t="shared" ref="ER336:EX336" si="935">ER133</f>
        <v>0</v>
      </c>
      <c r="ES336" s="695">
        <f t="shared" si="935"/>
        <v>0</v>
      </c>
      <c r="ET336" s="695">
        <f t="shared" si="935"/>
        <v>0</v>
      </c>
      <c r="EU336" s="695">
        <f t="shared" si="935"/>
        <v>682</v>
      </c>
      <c r="EV336" s="695">
        <f t="shared" si="935"/>
        <v>5098.6000000000004</v>
      </c>
      <c r="EW336" s="695">
        <f t="shared" si="935"/>
        <v>30270.25</v>
      </c>
      <c r="EX336" s="695">
        <f t="shared" si="935"/>
        <v>102210.2</v>
      </c>
      <c r="EY336" s="695">
        <f t="shared" ref="EY336:EY367" si="936">EY133</f>
        <v>0</v>
      </c>
      <c r="EZ336" s="510"/>
    </row>
    <row r="337" spans="1:156" x14ac:dyDescent="0.25">
      <c r="A337">
        <v>130</v>
      </c>
      <c r="B337" s="74" t="str">
        <f t="shared" si="927"/>
        <v>E09</v>
      </c>
      <c r="C337" s="175" t="str">
        <f t="shared" si="928"/>
        <v>OK</v>
      </c>
      <c r="D337" s="695">
        <f t="shared" ref="D337:AI337" si="937">D134</f>
        <v>2885</v>
      </c>
      <c r="E337" s="695">
        <f t="shared" si="937"/>
        <v>10498.5</v>
      </c>
      <c r="F337" s="695">
        <f t="shared" si="937"/>
        <v>2985.75</v>
      </c>
      <c r="G337" s="695">
        <f t="shared" si="937"/>
        <v>10206.709999999999</v>
      </c>
      <c r="H337" s="695">
        <f t="shared" si="937"/>
        <v>8244</v>
      </c>
      <c r="I337" s="695">
        <f t="shared" si="937"/>
        <v>9766.92</v>
      </c>
      <c r="J337" s="695">
        <f t="shared" si="937"/>
        <v>16564.419999999998</v>
      </c>
      <c r="K337" s="695">
        <f t="shared" si="937"/>
        <v>5334.3</v>
      </c>
      <c r="L337" s="695">
        <f t="shared" si="937"/>
        <v>4784.8900000000003</v>
      </c>
      <c r="M337" s="695">
        <f t="shared" si="937"/>
        <v>5801.58</v>
      </c>
      <c r="N337" s="695">
        <f t="shared" si="937"/>
        <v>7197.46</v>
      </c>
      <c r="O337" s="695">
        <f t="shared" si="937"/>
        <v>15217.6</v>
      </c>
      <c r="P337" s="695">
        <f t="shared" si="937"/>
        <v>7127.99</v>
      </c>
      <c r="Q337" s="695">
        <f t="shared" si="937"/>
        <v>36320.75</v>
      </c>
      <c r="R337" s="695">
        <f t="shared" si="937"/>
        <v>6492</v>
      </c>
      <c r="S337" s="695">
        <f t="shared" si="937"/>
        <v>11401.49</v>
      </c>
      <c r="T337" s="695">
        <f t="shared" si="937"/>
        <v>5089.76</v>
      </c>
      <c r="U337" s="695">
        <f t="shared" si="937"/>
        <v>5858.54</v>
      </c>
      <c r="V337" s="695">
        <f t="shared" si="937"/>
        <v>25014.49</v>
      </c>
      <c r="W337" s="695">
        <f t="shared" si="937"/>
        <v>3169.15</v>
      </c>
      <c r="X337" s="695">
        <f t="shared" si="937"/>
        <v>16269.74</v>
      </c>
      <c r="Y337" s="695">
        <f t="shared" si="937"/>
        <v>6549</v>
      </c>
      <c r="Z337" s="695">
        <f t="shared" si="937"/>
        <v>0</v>
      </c>
      <c r="AA337" s="695">
        <f t="shared" si="937"/>
        <v>6311.36</v>
      </c>
      <c r="AB337" s="695">
        <f t="shared" si="937"/>
        <v>9200.32</v>
      </c>
      <c r="AC337" s="695">
        <f t="shared" si="937"/>
        <v>23146.94</v>
      </c>
      <c r="AD337" s="695">
        <f t="shared" si="937"/>
        <v>19441.05</v>
      </c>
      <c r="AE337" s="695">
        <f t="shared" si="937"/>
        <v>4044</v>
      </c>
      <c r="AF337" s="695">
        <f t="shared" si="937"/>
        <v>17030</v>
      </c>
      <c r="AG337" s="695">
        <f t="shared" si="937"/>
        <v>8730.27</v>
      </c>
      <c r="AH337" s="695">
        <f t="shared" si="937"/>
        <v>10218.129999999999</v>
      </c>
      <c r="AI337" s="695">
        <f t="shared" si="937"/>
        <v>12359.17</v>
      </c>
      <c r="AJ337" s="695">
        <f t="shared" ref="AJ337:BM337" si="938">AJ134</f>
        <v>10004.61</v>
      </c>
      <c r="AK337" s="695">
        <f t="shared" si="938"/>
        <v>17203.919999999998</v>
      </c>
      <c r="AL337" s="695">
        <f t="shared" si="938"/>
        <v>12624.83</v>
      </c>
      <c r="AM337" s="695">
        <f t="shared" si="938"/>
        <v>4961.3999999999996</v>
      </c>
      <c r="AN337" s="695">
        <f t="shared" si="938"/>
        <v>8165</v>
      </c>
      <c r="AO337" s="695">
        <f t="shared" si="938"/>
        <v>9158.92</v>
      </c>
      <c r="AP337" s="695">
        <f t="shared" si="938"/>
        <v>4052.5</v>
      </c>
      <c r="AQ337" s="695">
        <f t="shared" si="938"/>
        <v>5558.7</v>
      </c>
      <c r="AR337" s="695">
        <f t="shared" si="938"/>
        <v>1984</v>
      </c>
      <c r="AS337" s="695">
        <f t="shared" si="938"/>
        <v>2934.31</v>
      </c>
      <c r="AT337" s="695">
        <f t="shared" si="938"/>
        <v>10294.41</v>
      </c>
      <c r="AU337" s="695">
        <f t="shared" si="938"/>
        <v>16321.73</v>
      </c>
      <c r="AV337" s="695">
        <f t="shared" si="938"/>
        <v>6849.89</v>
      </c>
      <c r="AW337" s="695">
        <f t="shared" si="938"/>
        <v>4052.02</v>
      </c>
      <c r="AX337" s="695">
        <f t="shared" si="938"/>
        <v>33453.4</v>
      </c>
      <c r="AY337" s="695">
        <f t="shared" si="938"/>
        <v>28383.53</v>
      </c>
      <c r="AZ337" s="695">
        <f t="shared" si="938"/>
        <v>20920.5</v>
      </c>
      <c r="BA337" s="695">
        <f t="shared" si="938"/>
        <v>8115.04</v>
      </c>
      <c r="BB337" s="695">
        <f t="shared" si="938"/>
        <v>15650.18</v>
      </c>
      <c r="BC337" s="695">
        <f t="shared" si="938"/>
        <v>11532.11</v>
      </c>
      <c r="BD337" s="695">
        <f t="shared" si="938"/>
        <v>7514.75</v>
      </c>
      <c r="BE337" s="695">
        <f t="shared" si="938"/>
        <v>4848.67</v>
      </c>
      <c r="BF337" s="695">
        <f t="shared" si="938"/>
        <v>28464.03</v>
      </c>
      <c r="BG337" s="695">
        <f t="shared" si="938"/>
        <v>7505.8</v>
      </c>
      <c r="BH337" s="695">
        <f t="shared" si="938"/>
        <v>10396.44</v>
      </c>
      <c r="BI337" s="695">
        <f t="shared" si="938"/>
        <v>8908.86</v>
      </c>
      <c r="BJ337" s="695">
        <f t="shared" si="938"/>
        <v>22436.36</v>
      </c>
      <c r="BK337" s="695">
        <f t="shared" si="938"/>
        <v>3431</v>
      </c>
      <c r="BL337" s="695">
        <f t="shared" si="938"/>
        <v>19460.29</v>
      </c>
      <c r="BM337" s="695">
        <f t="shared" si="938"/>
        <v>26253.79</v>
      </c>
      <c r="BN337" s="695">
        <f t="shared" ref="BN337:CM337" si="939">BN134</f>
        <v>5291.25</v>
      </c>
      <c r="BO337" s="695">
        <f t="shared" si="939"/>
        <v>49888.61</v>
      </c>
      <c r="BP337" s="695">
        <f t="shared" si="939"/>
        <v>3943</v>
      </c>
      <c r="BQ337" s="695">
        <f t="shared" si="939"/>
        <v>9165</v>
      </c>
      <c r="BR337" s="695">
        <f t="shared" si="939"/>
        <v>4522.67</v>
      </c>
      <c r="BS337" s="695">
        <f t="shared" si="939"/>
        <v>6364.69</v>
      </c>
      <c r="BT337" s="695">
        <f t="shared" si="939"/>
        <v>13362.65</v>
      </c>
      <c r="BU337" s="695">
        <f t="shared" si="939"/>
        <v>8045.5</v>
      </c>
      <c r="BV337" s="695">
        <f t="shared" si="939"/>
        <v>13834.12</v>
      </c>
      <c r="BW337" s="695">
        <f t="shared" si="939"/>
        <v>22388.92</v>
      </c>
      <c r="BX337" s="695">
        <f t="shared" si="939"/>
        <v>8373.01</v>
      </c>
      <c r="BY337" s="695">
        <f t="shared" si="939"/>
        <v>9795.74</v>
      </c>
      <c r="BZ337" s="695">
        <f t="shared" si="939"/>
        <v>7019.51</v>
      </c>
      <c r="CA337" s="695">
        <f t="shared" si="939"/>
        <v>13161.46</v>
      </c>
      <c r="CB337" s="695">
        <f t="shared" si="939"/>
        <v>3809</v>
      </c>
      <c r="CC337" s="695">
        <f t="shared" si="939"/>
        <v>1120</v>
      </c>
      <c r="CD337" s="695">
        <f t="shared" si="939"/>
        <v>3805.4</v>
      </c>
      <c r="CE337" s="695">
        <f t="shared" si="939"/>
        <v>12840.5</v>
      </c>
      <c r="CF337" s="695">
        <f t="shared" si="939"/>
        <v>2290</v>
      </c>
      <c r="CG337" s="695">
        <f t="shared" si="939"/>
        <v>4998.5</v>
      </c>
      <c r="CH337" s="695">
        <f t="shared" si="939"/>
        <v>13870.15</v>
      </c>
      <c r="CI337" s="695">
        <f t="shared" si="939"/>
        <v>11710.62</v>
      </c>
      <c r="CJ337" s="695">
        <f t="shared" si="939"/>
        <v>14860</v>
      </c>
      <c r="CK337" s="695">
        <f t="shared" si="939"/>
        <v>9810</v>
      </c>
      <c r="CL337" s="695">
        <f t="shared" si="939"/>
        <v>13302.65</v>
      </c>
      <c r="CM337" s="695">
        <f t="shared" si="939"/>
        <v>7614</v>
      </c>
      <c r="CN337" s="695">
        <f t="shared" ref="CN337:DS337" si="940">CN134</f>
        <v>8238.33</v>
      </c>
      <c r="CO337" s="695">
        <f t="shared" si="940"/>
        <v>7612.55</v>
      </c>
      <c r="CP337" s="695">
        <f t="shared" si="940"/>
        <v>3546.14</v>
      </c>
      <c r="CQ337" s="695">
        <f t="shared" si="940"/>
        <v>6532.93</v>
      </c>
      <c r="CR337" s="695">
        <f t="shared" si="940"/>
        <v>6000.9</v>
      </c>
      <c r="CS337" s="695">
        <f t="shared" si="940"/>
        <v>43687.03</v>
      </c>
      <c r="CT337" s="695">
        <f t="shared" si="940"/>
        <v>4752.51</v>
      </c>
      <c r="CU337" s="695">
        <f t="shared" si="940"/>
        <v>8025.5</v>
      </c>
      <c r="CV337" s="695">
        <f t="shared" si="940"/>
        <v>2718.03</v>
      </c>
      <c r="CW337" s="695">
        <f t="shared" si="940"/>
        <v>7633.05</v>
      </c>
      <c r="CX337" s="695">
        <f t="shared" si="940"/>
        <v>7420.34</v>
      </c>
      <c r="CY337" s="695">
        <f t="shared" si="940"/>
        <v>0</v>
      </c>
      <c r="CZ337" s="695">
        <f t="shared" si="940"/>
        <v>23385</v>
      </c>
      <c r="DA337" s="695">
        <f t="shared" si="940"/>
        <v>10382.5</v>
      </c>
      <c r="DB337" s="695">
        <f t="shared" si="940"/>
        <v>2935.68</v>
      </c>
      <c r="DC337" s="695">
        <f t="shared" si="940"/>
        <v>8379.31</v>
      </c>
      <c r="DD337" s="695">
        <f t="shared" si="940"/>
        <v>28924.3</v>
      </c>
      <c r="DE337" s="695">
        <f t="shared" si="940"/>
        <v>10551.9</v>
      </c>
      <c r="DF337" s="695">
        <f t="shared" si="940"/>
        <v>5861.46</v>
      </c>
      <c r="DG337" s="695">
        <f t="shared" si="940"/>
        <v>6669</v>
      </c>
      <c r="DH337" s="695">
        <f t="shared" si="940"/>
        <v>8800</v>
      </c>
      <c r="DI337" s="695">
        <f t="shared" si="940"/>
        <v>24649.05</v>
      </c>
      <c r="DJ337" s="695">
        <f t="shared" si="940"/>
        <v>4677.71</v>
      </c>
      <c r="DK337" s="695">
        <f t="shared" si="940"/>
        <v>14495.06</v>
      </c>
      <c r="DL337" s="695">
        <f t="shared" si="940"/>
        <v>14575.05</v>
      </c>
      <c r="DM337" s="695">
        <f t="shared" si="940"/>
        <v>2856</v>
      </c>
      <c r="DN337" s="695">
        <f t="shared" si="940"/>
        <v>0</v>
      </c>
      <c r="DO337" s="695">
        <f t="shared" si="940"/>
        <v>4190.41</v>
      </c>
      <c r="DP337" s="695">
        <f t="shared" si="940"/>
        <v>7979.32</v>
      </c>
      <c r="DQ337" s="695">
        <f t="shared" si="940"/>
        <v>9794.1299999999992</v>
      </c>
      <c r="DR337" s="695">
        <f t="shared" si="940"/>
        <v>0</v>
      </c>
      <c r="DS337" s="695">
        <f t="shared" si="940"/>
        <v>27336.81</v>
      </c>
      <c r="DT337" s="695">
        <f t="shared" ref="DT337:EI337" si="941">DT134</f>
        <v>29583.38</v>
      </c>
      <c r="DU337" s="695">
        <f t="shared" si="941"/>
        <v>10488.45</v>
      </c>
      <c r="DV337" s="695">
        <f t="shared" si="941"/>
        <v>28338.01</v>
      </c>
      <c r="DW337" s="695">
        <f t="shared" si="941"/>
        <v>10980.12</v>
      </c>
      <c r="DX337" s="695">
        <f t="shared" si="941"/>
        <v>19188.32</v>
      </c>
      <c r="DY337" s="695">
        <f t="shared" si="941"/>
        <v>14070.67</v>
      </c>
      <c r="DZ337" s="695">
        <f t="shared" si="941"/>
        <v>2537.65</v>
      </c>
      <c r="EA337" s="695">
        <f t="shared" si="941"/>
        <v>10176.56</v>
      </c>
      <c r="EB337" s="695">
        <f t="shared" si="941"/>
        <v>0</v>
      </c>
      <c r="EC337" s="695">
        <f t="shared" si="941"/>
        <v>0</v>
      </c>
      <c r="ED337" s="695">
        <f t="shared" si="941"/>
        <v>8682</v>
      </c>
      <c r="EE337" s="695">
        <f t="shared" si="941"/>
        <v>80663.789999999994</v>
      </c>
      <c r="EF337" s="695">
        <f t="shared" si="941"/>
        <v>12468.12</v>
      </c>
      <c r="EG337" s="695">
        <f t="shared" si="941"/>
        <v>6752.57</v>
      </c>
      <c r="EH337" s="695">
        <f t="shared" si="941"/>
        <v>19225.310000000001</v>
      </c>
      <c r="EI337" s="695">
        <f t="shared" si="941"/>
        <v>1157.5</v>
      </c>
      <c r="EJ337" s="695">
        <f t="shared" si="917"/>
        <v>0</v>
      </c>
      <c r="EK337" s="695">
        <f t="shared" si="881"/>
        <v>0</v>
      </c>
      <c r="EL337" s="695">
        <f t="shared" si="881"/>
        <v>27268.58</v>
      </c>
      <c r="EM337" s="695">
        <f t="shared" si="881"/>
        <v>10127.84</v>
      </c>
      <c r="EN337" s="695">
        <f t="shared" ref="EN337" si="942">EN134</f>
        <v>0</v>
      </c>
      <c r="EO337" s="695">
        <f t="shared" si="881"/>
        <v>0</v>
      </c>
      <c r="EP337" s="695">
        <f t="shared" si="881"/>
        <v>20650.21</v>
      </c>
      <c r="EQ337" s="695">
        <f t="shared" si="881"/>
        <v>0</v>
      </c>
      <c r="ER337" s="695">
        <f t="shared" ref="ER337:EX337" si="943">ER134</f>
        <v>0</v>
      </c>
      <c r="ES337" s="695">
        <f t="shared" si="943"/>
        <v>0</v>
      </c>
      <c r="ET337" s="695">
        <f t="shared" si="943"/>
        <v>26841.85</v>
      </c>
      <c r="EU337" s="695">
        <f t="shared" si="943"/>
        <v>50297.34</v>
      </c>
      <c r="EV337" s="695">
        <f t="shared" si="943"/>
        <v>76082.259999999995</v>
      </c>
      <c r="EW337" s="695">
        <f t="shared" si="943"/>
        <v>20064.919999999998</v>
      </c>
      <c r="EX337" s="695">
        <f t="shared" si="943"/>
        <v>15903.49</v>
      </c>
      <c r="EY337" s="695">
        <f t="shared" si="936"/>
        <v>0</v>
      </c>
      <c r="EZ337" s="510"/>
    </row>
    <row r="338" spans="1:156" x14ac:dyDescent="0.25">
      <c r="A338">
        <v>131</v>
      </c>
      <c r="B338" s="74">
        <f t="shared" si="927"/>
        <v>53707</v>
      </c>
      <c r="C338" s="175" t="str">
        <f t="shared" si="928"/>
        <v>OK</v>
      </c>
      <c r="D338" s="695">
        <f t="shared" ref="D338:AI338" si="944">D135</f>
        <v>0</v>
      </c>
      <c r="E338" s="695">
        <f t="shared" si="944"/>
        <v>0</v>
      </c>
      <c r="F338" s="695">
        <f t="shared" si="944"/>
        <v>0</v>
      </c>
      <c r="G338" s="695">
        <f t="shared" si="944"/>
        <v>0</v>
      </c>
      <c r="H338" s="695">
        <f t="shared" si="944"/>
        <v>0</v>
      </c>
      <c r="I338" s="695">
        <f t="shared" si="944"/>
        <v>0</v>
      </c>
      <c r="J338" s="695">
        <f t="shared" si="944"/>
        <v>0</v>
      </c>
      <c r="K338" s="695">
        <f t="shared" si="944"/>
        <v>0</v>
      </c>
      <c r="L338" s="695">
        <f t="shared" si="944"/>
        <v>0</v>
      </c>
      <c r="M338" s="695">
        <f t="shared" si="944"/>
        <v>0</v>
      </c>
      <c r="N338" s="695">
        <f t="shared" si="944"/>
        <v>0</v>
      </c>
      <c r="O338" s="695">
        <f t="shared" si="944"/>
        <v>0</v>
      </c>
      <c r="P338" s="695">
        <f t="shared" si="944"/>
        <v>0</v>
      </c>
      <c r="Q338" s="695">
        <f t="shared" si="944"/>
        <v>0</v>
      </c>
      <c r="R338" s="695">
        <f t="shared" si="944"/>
        <v>0</v>
      </c>
      <c r="S338" s="695">
        <f t="shared" si="944"/>
        <v>0</v>
      </c>
      <c r="T338" s="695">
        <f t="shared" si="944"/>
        <v>0</v>
      </c>
      <c r="U338" s="695">
        <f t="shared" si="944"/>
        <v>0</v>
      </c>
      <c r="V338" s="695">
        <f t="shared" si="944"/>
        <v>0</v>
      </c>
      <c r="W338" s="695">
        <f t="shared" si="944"/>
        <v>0</v>
      </c>
      <c r="X338" s="695">
        <f t="shared" si="944"/>
        <v>0</v>
      </c>
      <c r="Y338" s="695">
        <f t="shared" si="944"/>
        <v>0</v>
      </c>
      <c r="Z338" s="695">
        <f t="shared" si="944"/>
        <v>0</v>
      </c>
      <c r="AA338" s="695">
        <f t="shared" si="944"/>
        <v>0</v>
      </c>
      <c r="AB338" s="695">
        <f t="shared" si="944"/>
        <v>0</v>
      </c>
      <c r="AC338" s="695">
        <f t="shared" si="944"/>
        <v>0</v>
      </c>
      <c r="AD338" s="695">
        <f t="shared" si="944"/>
        <v>0</v>
      </c>
      <c r="AE338" s="695">
        <f t="shared" si="944"/>
        <v>0</v>
      </c>
      <c r="AF338" s="695">
        <f t="shared" si="944"/>
        <v>0</v>
      </c>
      <c r="AG338" s="695">
        <f t="shared" si="944"/>
        <v>0</v>
      </c>
      <c r="AH338" s="695">
        <f t="shared" si="944"/>
        <v>0</v>
      </c>
      <c r="AI338" s="695">
        <f t="shared" si="944"/>
        <v>0</v>
      </c>
      <c r="AJ338" s="695">
        <f t="shared" ref="AJ338:BM338" si="945">AJ135</f>
        <v>0</v>
      </c>
      <c r="AK338" s="695">
        <f t="shared" si="945"/>
        <v>0</v>
      </c>
      <c r="AL338" s="695">
        <f t="shared" si="945"/>
        <v>0</v>
      </c>
      <c r="AM338" s="695">
        <f t="shared" si="945"/>
        <v>0</v>
      </c>
      <c r="AN338" s="695">
        <f t="shared" si="945"/>
        <v>0</v>
      </c>
      <c r="AO338" s="695">
        <f t="shared" si="945"/>
        <v>0</v>
      </c>
      <c r="AP338" s="695">
        <f t="shared" si="945"/>
        <v>0</v>
      </c>
      <c r="AQ338" s="695">
        <f t="shared" si="945"/>
        <v>0</v>
      </c>
      <c r="AR338" s="695">
        <f t="shared" si="945"/>
        <v>0</v>
      </c>
      <c r="AS338" s="695">
        <f t="shared" si="945"/>
        <v>0</v>
      </c>
      <c r="AT338" s="695">
        <f t="shared" si="945"/>
        <v>0</v>
      </c>
      <c r="AU338" s="695">
        <f t="shared" si="945"/>
        <v>0</v>
      </c>
      <c r="AV338" s="695">
        <f t="shared" si="945"/>
        <v>0</v>
      </c>
      <c r="AW338" s="695">
        <f t="shared" si="945"/>
        <v>0</v>
      </c>
      <c r="AX338" s="695">
        <f t="shared" si="945"/>
        <v>0</v>
      </c>
      <c r="AY338" s="695">
        <f t="shared" si="945"/>
        <v>0</v>
      </c>
      <c r="AZ338" s="695">
        <f t="shared" si="945"/>
        <v>0</v>
      </c>
      <c r="BA338" s="695">
        <f t="shared" si="945"/>
        <v>0</v>
      </c>
      <c r="BB338" s="695">
        <f t="shared" si="945"/>
        <v>0</v>
      </c>
      <c r="BC338" s="695">
        <f t="shared" si="945"/>
        <v>0</v>
      </c>
      <c r="BD338" s="695">
        <f t="shared" si="945"/>
        <v>0</v>
      </c>
      <c r="BE338" s="695">
        <f t="shared" si="945"/>
        <v>0</v>
      </c>
      <c r="BF338" s="695">
        <f t="shared" si="945"/>
        <v>0</v>
      </c>
      <c r="BG338" s="695">
        <f t="shared" si="945"/>
        <v>0</v>
      </c>
      <c r="BH338" s="695">
        <f t="shared" si="945"/>
        <v>0</v>
      </c>
      <c r="BI338" s="695">
        <f t="shared" si="945"/>
        <v>0</v>
      </c>
      <c r="BJ338" s="695">
        <f t="shared" si="945"/>
        <v>0</v>
      </c>
      <c r="BK338" s="695">
        <f t="shared" si="945"/>
        <v>0</v>
      </c>
      <c r="BL338" s="695">
        <f t="shared" si="945"/>
        <v>0</v>
      </c>
      <c r="BM338" s="695">
        <f t="shared" si="945"/>
        <v>0</v>
      </c>
      <c r="BN338" s="695">
        <f t="shared" ref="BN338:CM338" si="946">BN135</f>
        <v>0</v>
      </c>
      <c r="BO338" s="695">
        <f t="shared" si="946"/>
        <v>0</v>
      </c>
      <c r="BP338" s="695">
        <f t="shared" si="946"/>
        <v>0</v>
      </c>
      <c r="BQ338" s="695">
        <f t="shared" si="946"/>
        <v>0</v>
      </c>
      <c r="BR338" s="695">
        <f t="shared" si="946"/>
        <v>0</v>
      </c>
      <c r="BS338" s="695">
        <f t="shared" si="946"/>
        <v>0</v>
      </c>
      <c r="BT338" s="695">
        <f t="shared" si="946"/>
        <v>0</v>
      </c>
      <c r="BU338" s="695">
        <f t="shared" si="946"/>
        <v>0</v>
      </c>
      <c r="BV338" s="695">
        <f t="shared" si="946"/>
        <v>0</v>
      </c>
      <c r="BW338" s="695">
        <f t="shared" si="946"/>
        <v>0</v>
      </c>
      <c r="BX338" s="695">
        <f t="shared" si="946"/>
        <v>0</v>
      </c>
      <c r="BY338" s="695">
        <f t="shared" si="946"/>
        <v>0</v>
      </c>
      <c r="BZ338" s="695">
        <f t="shared" si="946"/>
        <v>0</v>
      </c>
      <c r="CA338" s="695">
        <f t="shared" si="946"/>
        <v>0</v>
      </c>
      <c r="CB338" s="695">
        <f t="shared" si="946"/>
        <v>0</v>
      </c>
      <c r="CC338" s="695">
        <f t="shared" si="946"/>
        <v>0</v>
      </c>
      <c r="CD338" s="695">
        <f t="shared" si="946"/>
        <v>0</v>
      </c>
      <c r="CE338" s="695">
        <f t="shared" si="946"/>
        <v>0</v>
      </c>
      <c r="CF338" s="695">
        <f t="shared" si="946"/>
        <v>0</v>
      </c>
      <c r="CG338" s="695">
        <f t="shared" si="946"/>
        <v>0</v>
      </c>
      <c r="CH338" s="695">
        <f t="shared" si="946"/>
        <v>0</v>
      </c>
      <c r="CI338" s="695">
        <f t="shared" si="946"/>
        <v>0</v>
      </c>
      <c r="CJ338" s="695">
        <f t="shared" si="946"/>
        <v>0</v>
      </c>
      <c r="CK338" s="695">
        <f t="shared" si="946"/>
        <v>0</v>
      </c>
      <c r="CL338" s="695">
        <f t="shared" si="946"/>
        <v>0</v>
      </c>
      <c r="CM338" s="695">
        <f t="shared" si="946"/>
        <v>0</v>
      </c>
      <c r="CN338" s="695">
        <f t="shared" ref="CN338:DS338" si="947">CN135</f>
        <v>0</v>
      </c>
      <c r="CO338" s="695">
        <f t="shared" si="947"/>
        <v>0</v>
      </c>
      <c r="CP338" s="695">
        <f t="shared" si="947"/>
        <v>0</v>
      </c>
      <c r="CQ338" s="695">
        <f t="shared" si="947"/>
        <v>0</v>
      </c>
      <c r="CR338" s="695">
        <f t="shared" si="947"/>
        <v>0</v>
      </c>
      <c r="CS338" s="695">
        <f t="shared" si="947"/>
        <v>0</v>
      </c>
      <c r="CT338" s="695">
        <f t="shared" si="947"/>
        <v>0</v>
      </c>
      <c r="CU338" s="695">
        <f t="shared" si="947"/>
        <v>0</v>
      </c>
      <c r="CV338" s="695">
        <f t="shared" si="947"/>
        <v>0</v>
      </c>
      <c r="CW338" s="695">
        <f t="shared" si="947"/>
        <v>0</v>
      </c>
      <c r="CX338" s="695">
        <f t="shared" si="947"/>
        <v>0</v>
      </c>
      <c r="CY338" s="695">
        <f t="shared" si="947"/>
        <v>0</v>
      </c>
      <c r="CZ338" s="695">
        <f t="shared" si="947"/>
        <v>0</v>
      </c>
      <c r="DA338" s="695">
        <f t="shared" si="947"/>
        <v>0</v>
      </c>
      <c r="DB338" s="695">
        <f t="shared" si="947"/>
        <v>0</v>
      </c>
      <c r="DC338" s="695">
        <f t="shared" si="947"/>
        <v>0</v>
      </c>
      <c r="DD338" s="695">
        <f t="shared" si="947"/>
        <v>0</v>
      </c>
      <c r="DE338" s="695">
        <f t="shared" si="947"/>
        <v>0</v>
      </c>
      <c r="DF338" s="695">
        <f t="shared" si="947"/>
        <v>0</v>
      </c>
      <c r="DG338" s="695">
        <f t="shared" si="947"/>
        <v>0</v>
      </c>
      <c r="DH338" s="695">
        <f t="shared" si="947"/>
        <v>0</v>
      </c>
      <c r="DI338" s="695">
        <f t="shared" si="947"/>
        <v>0</v>
      </c>
      <c r="DJ338" s="695">
        <f t="shared" si="947"/>
        <v>0</v>
      </c>
      <c r="DK338" s="695">
        <f t="shared" si="947"/>
        <v>0</v>
      </c>
      <c r="DL338" s="695">
        <f t="shared" si="947"/>
        <v>0</v>
      </c>
      <c r="DM338" s="695">
        <f t="shared" si="947"/>
        <v>0</v>
      </c>
      <c r="DN338" s="695">
        <f t="shared" si="947"/>
        <v>0</v>
      </c>
      <c r="DO338" s="695">
        <f t="shared" si="947"/>
        <v>0</v>
      </c>
      <c r="DP338" s="695">
        <f t="shared" si="947"/>
        <v>0</v>
      </c>
      <c r="DQ338" s="695">
        <f t="shared" si="947"/>
        <v>0</v>
      </c>
      <c r="DR338" s="695">
        <f t="shared" si="947"/>
        <v>0</v>
      </c>
      <c r="DS338" s="695">
        <f t="shared" si="947"/>
        <v>0</v>
      </c>
      <c r="DT338" s="695">
        <f t="shared" ref="DT338:EI338" si="948">DT135</f>
        <v>0</v>
      </c>
      <c r="DU338" s="695">
        <f t="shared" si="948"/>
        <v>0</v>
      </c>
      <c r="DV338" s="695">
        <f t="shared" si="948"/>
        <v>0</v>
      </c>
      <c r="DW338" s="695">
        <f t="shared" si="948"/>
        <v>0</v>
      </c>
      <c r="DX338" s="695">
        <f t="shared" si="948"/>
        <v>0</v>
      </c>
      <c r="DY338" s="695">
        <f t="shared" si="948"/>
        <v>0</v>
      </c>
      <c r="DZ338" s="695">
        <f t="shared" si="948"/>
        <v>0</v>
      </c>
      <c r="EA338" s="695">
        <f t="shared" si="948"/>
        <v>0</v>
      </c>
      <c r="EB338" s="695">
        <f t="shared" si="948"/>
        <v>0</v>
      </c>
      <c r="EC338" s="695">
        <f t="shared" si="948"/>
        <v>0</v>
      </c>
      <c r="ED338" s="695">
        <f t="shared" si="948"/>
        <v>0</v>
      </c>
      <c r="EE338" s="695">
        <f t="shared" si="948"/>
        <v>0</v>
      </c>
      <c r="EF338" s="695">
        <f t="shared" si="948"/>
        <v>0</v>
      </c>
      <c r="EG338" s="695">
        <f t="shared" si="948"/>
        <v>0</v>
      </c>
      <c r="EH338" s="695">
        <f t="shared" si="948"/>
        <v>0</v>
      </c>
      <c r="EI338" s="695">
        <f t="shared" si="948"/>
        <v>0</v>
      </c>
      <c r="EJ338" s="695">
        <f t="shared" si="917"/>
        <v>200</v>
      </c>
      <c r="EK338" s="695">
        <f t="shared" si="881"/>
        <v>0</v>
      </c>
      <c r="EL338" s="695">
        <f t="shared" si="881"/>
        <v>0</v>
      </c>
      <c r="EM338" s="695">
        <f t="shared" si="881"/>
        <v>0</v>
      </c>
      <c r="EN338" s="695">
        <f t="shared" ref="EN338" si="949">EN135</f>
        <v>0</v>
      </c>
      <c r="EO338" s="695">
        <f t="shared" si="881"/>
        <v>0</v>
      </c>
      <c r="EP338" s="695">
        <f t="shared" si="881"/>
        <v>0</v>
      </c>
      <c r="EQ338" s="695">
        <f t="shared" si="881"/>
        <v>1357734.33</v>
      </c>
      <c r="ER338" s="695">
        <f t="shared" ref="ER338:EX338" si="950">ER135</f>
        <v>0</v>
      </c>
      <c r="ES338" s="695">
        <f t="shared" si="950"/>
        <v>0</v>
      </c>
      <c r="ET338" s="695">
        <f t="shared" si="950"/>
        <v>0</v>
      </c>
      <c r="EU338" s="695">
        <f t="shared" si="950"/>
        <v>0</v>
      </c>
      <c r="EV338" s="695">
        <f t="shared" si="950"/>
        <v>0</v>
      </c>
      <c r="EW338" s="695">
        <f t="shared" si="950"/>
        <v>0</v>
      </c>
      <c r="EX338" s="695">
        <f t="shared" si="950"/>
        <v>0</v>
      </c>
      <c r="EY338" s="695">
        <f t="shared" si="936"/>
        <v>0</v>
      </c>
      <c r="EZ338" s="510"/>
    </row>
    <row r="339" spans="1:156" x14ac:dyDescent="0.25">
      <c r="A339">
        <v>132</v>
      </c>
      <c r="B339" s="74" t="str">
        <f t="shared" si="927"/>
        <v>E19</v>
      </c>
      <c r="C339" s="175" t="str">
        <f t="shared" si="928"/>
        <v>OK</v>
      </c>
      <c r="D339" s="695">
        <f t="shared" ref="D339:AI339" si="951">D136</f>
        <v>0</v>
      </c>
      <c r="E339" s="695">
        <f t="shared" si="951"/>
        <v>0</v>
      </c>
      <c r="F339" s="695">
        <f t="shared" si="951"/>
        <v>0</v>
      </c>
      <c r="G339" s="695">
        <f t="shared" si="951"/>
        <v>0</v>
      </c>
      <c r="H339" s="695">
        <f t="shared" si="951"/>
        <v>0</v>
      </c>
      <c r="I339" s="695">
        <f t="shared" si="951"/>
        <v>0</v>
      </c>
      <c r="J339" s="695">
        <f t="shared" si="951"/>
        <v>0</v>
      </c>
      <c r="K339" s="695">
        <f t="shared" si="951"/>
        <v>0</v>
      </c>
      <c r="L339" s="695">
        <f t="shared" si="951"/>
        <v>0</v>
      </c>
      <c r="M339" s="695">
        <f t="shared" si="951"/>
        <v>0</v>
      </c>
      <c r="N339" s="695">
        <f t="shared" si="951"/>
        <v>0</v>
      </c>
      <c r="O339" s="695">
        <f t="shared" si="951"/>
        <v>0</v>
      </c>
      <c r="P339" s="695">
        <f t="shared" si="951"/>
        <v>0</v>
      </c>
      <c r="Q339" s="695">
        <f t="shared" si="951"/>
        <v>0</v>
      </c>
      <c r="R339" s="695">
        <f t="shared" si="951"/>
        <v>0</v>
      </c>
      <c r="S339" s="695">
        <f t="shared" si="951"/>
        <v>0</v>
      </c>
      <c r="T339" s="695">
        <f t="shared" si="951"/>
        <v>0</v>
      </c>
      <c r="U339" s="695">
        <f t="shared" si="951"/>
        <v>0</v>
      </c>
      <c r="V339" s="695">
        <f t="shared" si="951"/>
        <v>0</v>
      </c>
      <c r="W339" s="695">
        <f t="shared" si="951"/>
        <v>0</v>
      </c>
      <c r="X339" s="695">
        <f t="shared" si="951"/>
        <v>0</v>
      </c>
      <c r="Y339" s="695">
        <f t="shared" si="951"/>
        <v>0</v>
      </c>
      <c r="Z339" s="695">
        <f t="shared" si="951"/>
        <v>0</v>
      </c>
      <c r="AA339" s="695">
        <f t="shared" si="951"/>
        <v>0</v>
      </c>
      <c r="AB339" s="695">
        <f t="shared" si="951"/>
        <v>0</v>
      </c>
      <c r="AC339" s="695">
        <f t="shared" si="951"/>
        <v>0</v>
      </c>
      <c r="AD339" s="695">
        <f t="shared" si="951"/>
        <v>0</v>
      </c>
      <c r="AE339" s="695">
        <f t="shared" si="951"/>
        <v>0</v>
      </c>
      <c r="AF339" s="695">
        <f t="shared" si="951"/>
        <v>0</v>
      </c>
      <c r="AG339" s="695">
        <f t="shared" si="951"/>
        <v>0</v>
      </c>
      <c r="AH339" s="695">
        <f t="shared" si="951"/>
        <v>0</v>
      </c>
      <c r="AI339" s="695">
        <f t="shared" si="951"/>
        <v>0</v>
      </c>
      <c r="AJ339" s="695">
        <f t="shared" ref="AJ339:BM339" si="952">AJ136</f>
        <v>0</v>
      </c>
      <c r="AK339" s="695">
        <f t="shared" si="952"/>
        <v>0</v>
      </c>
      <c r="AL339" s="695">
        <f t="shared" si="952"/>
        <v>0</v>
      </c>
      <c r="AM339" s="695">
        <f t="shared" si="952"/>
        <v>0</v>
      </c>
      <c r="AN339" s="695">
        <f t="shared" si="952"/>
        <v>0</v>
      </c>
      <c r="AO339" s="695">
        <f t="shared" si="952"/>
        <v>0</v>
      </c>
      <c r="AP339" s="695">
        <f t="shared" si="952"/>
        <v>0</v>
      </c>
      <c r="AQ339" s="695">
        <f t="shared" si="952"/>
        <v>0</v>
      </c>
      <c r="AR339" s="695">
        <f t="shared" si="952"/>
        <v>0</v>
      </c>
      <c r="AS339" s="695">
        <f t="shared" si="952"/>
        <v>0</v>
      </c>
      <c r="AT339" s="695">
        <f t="shared" si="952"/>
        <v>0</v>
      </c>
      <c r="AU339" s="695">
        <f t="shared" si="952"/>
        <v>0</v>
      </c>
      <c r="AV339" s="695">
        <f t="shared" si="952"/>
        <v>0</v>
      </c>
      <c r="AW339" s="695">
        <f t="shared" si="952"/>
        <v>0</v>
      </c>
      <c r="AX339" s="695">
        <f t="shared" si="952"/>
        <v>0</v>
      </c>
      <c r="AY339" s="695">
        <f t="shared" si="952"/>
        <v>0</v>
      </c>
      <c r="AZ339" s="695">
        <f t="shared" si="952"/>
        <v>0</v>
      </c>
      <c r="BA339" s="695">
        <f t="shared" si="952"/>
        <v>0</v>
      </c>
      <c r="BB339" s="695">
        <f t="shared" si="952"/>
        <v>0</v>
      </c>
      <c r="BC339" s="695">
        <f t="shared" si="952"/>
        <v>0</v>
      </c>
      <c r="BD339" s="695">
        <f t="shared" si="952"/>
        <v>0</v>
      </c>
      <c r="BE339" s="695">
        <f t="shared" si="952"/>
        <v>0</v>
      </c>
      <c r="BF339" s="695">
        <f t="shared" si="952"/>
        <v>0</v>
      </c>
      <c r="BG339" s="695">
        <f t="shared" si="952"/>
        <v>0</v>
      </c>
      <c r="BH339" s="695">
        <f t="shared" si="952"/>
        <v>0</v>
      </c>
      <c r="BI339" s="695">
        <f t="shared" si="952"/>
        <v>0</v>
      </c>
      <c r="BJ339" s="695">
        <f t="shared" si="952"/>
        <v>0</v>
      </c>
      <c r="BK339" s="695">
        <f t="shared" si="952"/>
        <v>0</v>
      </c>
      <c r="BL339" s="695">
        <f t="shared" si="952"/>
        <v>0</v>
      </c>
      <c r="BM339" s="695">
        <f t="shared" si="952"/>
        <v>0</v>
      </c>
      <c r="BN339" s="695">
        <f t="shared" ref="BN339:CM339" si="953">BN136</f>
        <v>0</v>
      </c>
      <c r="BO339" s="695">
        <f t="shared" si="953"/>
        <v>0</v>
      </c>
      <c r="BP339" s="695">
        <f t="shared" si="953"/>
        <v>0</v>
      </c>
      <c r="BQ339" s="695">
        <f t="shared" si="953"/>
        <v>0</v>
      </c>
      <c r="BR339" s="695">
        <f t="shared" si="953"/>
        <v>0</v>
      </c>
      <c r="BS339" s="695">
        <f t="shared" si="953"/>
        <v>0</v>
      </c>
      <c r="BT339" s="695">
        <f t="shared" si="953"/>
        <v>0</v>
      </c>
      <c r="BU339" s="695">
        <f t="shared" si="953"/>
        <v>0</v>
      </c>
      <c r="BV339" s="695">
        <f t="shared" si="953"/>
        <v>0</v>
      </c>
      <c r="BW339" s="695">
        <f t="shared" si="953"/>
        <v>0</v>
      </c>
      <c r="BX339" s="695">
        <f t="shared" si="953"/>
        <v>0</v>
      </c>
      <c r="BY339" s="695">
        <f t="shared" si="953"/>
        <v>0</v>
      </c>
      <c r="BZ339" s="695">
        <f t="shared" si="953"/>
        <v>0</v>
      </c>
      <c r="CA339" s="695">
        <f t="shared" si="953"/>
        <v>0</v>
      </c>
      <c r="CB339" s="695">
        <f t="shared" si="953"/>
        <v>0</v>
      </c>
      <c r="CC339" s="695">
        <f t="shared" si="953"/>
        <v>0</v>
      </c>
      <c r="CD339" s="695">
        <f t="shared" si="953"/>
        <v>0</v>
      </c>
      <c r="CE339" s="695">
        <f t="shared" si="953"/>
        <v>0</v>
      </c>
      <c r="CF339" s="695">
        <f t="shared" si="953"/>
        <v>0</v>
      </c>
      <c r="CG339" s="695">
        <f t="shared" si="953"/>
        <v>0</v>
      </c>
      <c r="CH339" s="695">
        <f t="shared" si="953"/>
        <v>0</v>
      </c>
      <c r="CI339" s="695">
        <f t="shared" si="953"/>
        <v>0</v>
      </c>
      <c r="CJ339" s="695">
        <f t="shared" si="953"/>
        <v>0</v>
      </c>
      <c r="CK339" s="695">
        <f t="shared" si="953"/>
        <v>0</v>
      </c>
      <c r="CL339" s="695">
        <f t="shared" si="953"/>
        <v>0</v>
      </c>
      <c r="CM339" s="695">
        <f t="shared" si="953"/>
        <v>0</v>
      </c>
      <c r="CN339" s="695">
        <f t="shared" ref="CN339:DS339" si="954">CN136</f>
        <v>0</v>
      </c>
      <c r="CO339" s="695">
        <f t="shared" si="954"/>
        <v>0</v>
      </c>
      <c r="CP339" s="695">
        <f t="shared" si="954"/>
        <v>0</v>
      </c>
      <c r="CQ339" s="695">
        <f t="shared" si="954"/>
        <v>0</v>
      </c>
      <c r="CR339" s="695">
        <f t="shared" si="954"/>
        <v>0</v>
      </c>
      <c r="CS339" s="695">
        <f t="shared" si="954"/>
        <v>0</v>
      </c>
      <c r="CT339" s="695">
        <f t="shared" si="954"/>
        <v>0</v>
      </c>
      <c r="CU339" s="695">
        <f t="shared" si="954"/>
        <v>0</v>
      </c>
      <c r="CV339" s="695">
        <f t="shared" si="954"/>
        <v>0</v>
      </c>
      <c r="CW339" s="695">
        <f t="shared" si="954"/>
        <v>0</v>
      </c>
      <c r="CX339" s="695">
        <f t="shared" si="954"/>
        <v>0</v>
      </c>
      <c r="CY339" s="695">
        <f t="shared" si="954"/>
        <v>0</v>
      </c>
      <c r="CZ339" s="695">
        <f t="shared" si="954"/>
        <v>0</v>
      </c>
      <c r="DA339" s="695">
        <f t="shared" si="954"/>
        <v>0</v>
      </c>
      <c r="DB339" s="695">
        <f t="shared" si="954"/>
        <v>0</v>
      </c>
      <c r="DC339" s="695">
        <f t="shared" si="954"/>
        <v>0</v>
      </c>
      <c r="DD339" s="695">
        <f t="shared" si="954"/>
        <v>0</v>
      </c>
      <c r="DE339" s="695">
        <f t="shared" si="954"/>
        <v>0</v>
      </c>
      <c r="DF339" s="695">
        <f t="shared" si="954"/>
        <v>0</v>
      </c>
      <c r="DG339" s="695">
        <f t="shared" si="954"/>
        <v>0</v>
      </c>
      <c r="DH339" s="695">
        <f t="shared" si="954"/>
        <v>0</v>
      </c>
      <c r="DI339" s="695">
        <f t="shared" si="954"/>
        <v>0</v>
      </c>
      <c r="DJ339" s="695">
        <f t="shared" si="954"/>
        <v>0</v>
      </c>
      <c r="DK339" s="695">
        <f t="shared" si="954"/>
        <v>0</v>
      </c>
      <c r="DL339" s="695">
        <f t="shared" si="954"/>
        <v>0</v>
      </c>
      <c r="DM339" s="695">
        <f t="shared" si="954"/>
        <v>0</v>
      </c>
      <c r="DN339" s="695">
        <f t="shared" si="954"/>
        <v>0</v>
      </c>
      <c r="DO339" s="695">
        <f t="shared" si="954"/>
        <v>0</v>
      </c>
      <c r="DP339" s="695">
        <f t="shared" si="954"/>
        <v>0</v>
      </c>
      <c r="DQ339" s="695">
        <f t="shared" si="954"/>
        <v>0</v>
      </c>
      <c r="DR339" s="695">
        <f t="shared" si="954"/>
        <v>0</v>
      </c>
      <c r="DS339" s="695">
        <f t="shared" si="954"/>
        <v>0</v>
      </c>
      <c r="DT339" s="695">
        <f t="shared" ref="DT339:EI339" si="955">DT136</f>
        <v>0</v>
      </c>
      <c r="DU339" s="695">
        <f t="shared" si="955"/>
        <v>0</v>
      </c>
      <c r="DV339" s="695">
        <f t="shared" si="955"/>
        <v>0</v>
      </c>
      <c r="DW339" s="695">
        <f t="shared" si="955"/>
        <v>0</v>
      </c>
      <c r="DX339" s="695">
        <f t="shared" si="955"/>
        <v>0</v>
      </c>
      <c r="DY339" s="695">
        <f t="shared" si="955"/>
        <v>0</v>
      </c>
      <c r="DZ339" s="695">
        <f t="shared" si="955"/>
        <v>0</v>
      </c>
      <c r="EA339" s="695">
        <f t="shared" si="955"/>
        <v>0</v>
      </c>
      <c r="EB339" s="695">
        <f t="shared" si="955"/>
        <v>0</v>
      </c>
      <c r="EC339" s="695">
        <f t="shared" si="955"/>
        <v>0</v>
      </c>
      <c r="ED339" s="695">
        <f t="shared" si="955"/>
        <v>0</v>
      </c>
      <c r="EE339" s="695">
        <f t="shared" si="955"/>
        <v>0</v>
      </c>
      <c r="EF339" s="695">
        <f t="shared" si="955"/>
        <v>0</v>
      </c>
      <c r="EG339" s="695">
        <f t="shared" si="955"/>
        <v>0</v>
      </c>
      <c r="EH339" s="695">
        <f t="shared" si="955"/>
        <v>0</v>
      </c>
      <c r="EI339" s="695">
        <f t="shared" si="955"/>
        <v>0</v>
      </c>
      <c r="EJ339" s="695">
        <f t="shared" si="917"/>
        <v>23</v>
      </c>
      <c r="EK339" s="695">
        <f t="shared" ref="EK339:EQ348" si="956">EK136</f>
        <v>55.49</v>
      </c>
      <c r="EL339" s="695">
        <f t="shared" si="956"/>
        <v>0</v>
      </c>
      <c r="EM339" s="695">
        <f t="shared" si="956"/>
        <v>0</v>
      </c>
      <c r="EN339" s="695">
        <f t="shared" ref="EN339" si="957">EN136</f>
        <v>0</v>
      </c>
      <c r="EO339" s="695">
        <f t="shared" si="956"/>
        <v>0</v>
      </c>
      <c r="EP339" s="695">
        <f t="shared" si="956"/>
        <v>0</v>
      </c>
      <c r="EQ339" s="695">
        <f t="shared" si="956"/>
        <v>0</v>
      </c>
      <c r="ER339" s="695">
        <f t="shared" ref="ER339:EX339" si="958">ER136</f>
        <v>0</v>
      </c>
      <c r="ES339" s="695">
        <f t="shared" si="958"/>
        <v>0</v>
      </c>
      <c r="ET339" s="695">
        <f t="shared" si="958"/>
        <v>0</v>
      </c>
      <c r="EU339" s="695">
        <f t="shared" si="958"/>
        <v>0</v>
      </c>
      <c r="EV339" s="695">
        <f t="shared" si="958"/>
        <v>0</v>
      </c>
      <c r="EW339" s="695">
        <f t="shared" si="958"/>
        <v>0</v>
      </c>
      <c r="EX339" s="695">
        <f t="shared" si="958"/>
        <v>0</v>
      </c>
      <c r="EY339" s="695">
        <f t="shared" si="936"/>
        <v>0</v>
      </c>
      <c r="EZ339" s="510"/>
    </row>
    <row r="340" spans="1:156" x14ac:dyDescent="0.25">
      <c r="A340">
        <v>133</v>
      </c>
      <c r="B340" s="74" t="str">
        <f t="shared" si="927"/>
        <v>e22</v>
      </c>
      <c r="C340" s="175" t="str">
        <f t="shared" si="928"/>
        <v>OK</v>
      </c>
      <c r="D340" s="695">
        <f t="shared" ref="D340:AI340" si="959">D137</f>
        <v>0</v>
      </c>
      <c r="E340" s="695">
        <f t="shared" si="959"/>
        <v>0</v>
      </c>
      <c r="F340" s="695">
        <f t="shared" si="959"/>
        <v>0</v>
      </c>
      <c r="G340" s="695">
        <f t="shared" si="959"/>
        <v>0</v>
      </c>
      <c r="H340" s="695">
        <f t="shared" si="959"/>
        <v>0</v>
      </c>
      <c r="I340" s="695">
        <f t="shared" si="959"/>
        <v>0</v>
      </c>
      <c r="J340" s="695">
        <f t="shared" si="959"/>
        <v>0</v>
      </c>
      <c r="K340" s="695">
        <f t="shared" si="959"/>
        <v>0</v>
      </c>
      <c r="L340" s="695">
        <f t="shared" si="959"/>
        <v>0</v>
      </c>
      <c r="M340" s="695">
        <f t="shared" si="959"/>
        <v>0</v>
      </c>
      <c r="N340" s="695">
        <f t="shared" si="959"/>
        <v>0</v>
      </c>
      <c r="O340" s="695">
        <f t="shared" si="959"/>
        <v>0</v>
      </c>
      <c r="P340" s="695">
        <f t="shared" si="959"/>
        <v>0</v>
      </c>
      <c r="Q340" s="695">
        <f t="shared" si="959"/>
        <v>0</v>
      </c>
      <c r="R340" s="695">
        <f t="shared" si="959"/>
        <v>0</v>
      </c>
      <c r="S340" s="695">
        <f t="shared" si="959"/>
        <v>0</v>
      </c>
      <c r="T340" s="695">
        <f t="shared" si="959"/>
        <v>0</v>
      </c>
      <c r="U340" s="695">
        <f t="shared" si="959"/>
        <v>0</v>
      </c>
      <c r="V340" s="695">
        <f t="shared" si="959"/>
        <v>0</v>
      </c>
      <c r="W340" s="695">
        <f t="shared" si="959"/>
        <v>0</v>
      </c>
      <c r="X340" s="695">
        <f t="shared" si="959"/>
        <v>0</v>
      </c>
      <c r="Y340" s="695">
        <f t="shared" si="959"/>
        <v>0</v>
      </c>
      <c r="Z340" s="695">
        <f t="shared" si="959"/>
        <v>0</v>
      </c>
      <c r="AA340" s="695">
        <f t="shared" si="959"/>
        <v>0</v>
      </c>
      <c r="AB340" s="695">
        <f t="shared" si="959"/>
        <v>0</v>
      </c>
      <c r="AC340" s="695">
        <f t="shared" si="959"/>
        <v>0</v>
      </c>
      <c r="AD340" s="695">
        <f t="shared" si="959"/>
        <v>0</v>
      </c>
      <c r="AE340" s="695">
        <f t="shared" si="959"/>
        <v>0</v>
      </c>
      <c r="AF340" s="695">
        <f t="shared" si="959"/>
        <v>0</v>
      </c>
      <c r="AG340" s="695">
        <f t="shared" si="959"/>
        <v>0</v>
      </c>
      <c r="AH340" s="695">
        <f t="shared" si="959"/>
        <v>0</v>
      </c>
      <c r="AI340" s="695">
        <f t="shared" si="959"/>
        <v>0</v>
      </c>
      <c r="AJ340" s="695">
        <f t="shared" ref="AJ340:BM340" si="960">AJ137</f>
        <v>0</v>
      </c>
      <c r="AK340" s="695">
        <f t="shared" si="960"/>
        <v>0</v>
      </c>
      <c r="AL340" s="695">
        <f t="shared" si="960"/>
        <v>0</v>
      </c>
      <c r="AM340" s="695">
        <f t="shared" si="960"/>
        <v>0</v>
      </c>
      <c r="AN340" s="695">
        <f t="shared" si="960"/>
        <v>0</v>
      </c>
      <c r="AO340" s="695">
        <f t="shared" si="960"/>
        <v>0</v>
      </c>
      <c r="AP340" s="695">
        <f t="shared" si="960"/>
        <v>0</v>
      </c>
      <c r="AQ340" s="695">
        <f t="shared" si="960"/>
        <v>0</v>
      </c>
      <c r="AR340" s="695">
        <f t="shared" si="960"/>
        <v>0</v>
      </c>
      <c r="AS340" s="695">
        <f t="shared" si="960"/>
        <v>0</v>
      </c>
      <c r="AT340" s="695">
        <f t="shared" si="960"/>
        <v>0</v>
      </c>
      <c r="AU340" s="695">
        <f t="shared" si="960"/>
        <v>0</v>
      </c>
      <c r="AV340" s="695">
        <f t="shared" si="960"/>
        <v>0</v>
      </c>
      <c r="AW340" s="695">
        <f t="shared" si="960"/>
        <v>0</v>
      </c>
      <c r="AX340" s="695">
        <f t="shared" si="960"/>
        <v>0</v>
      </c>
      <c r="AY340" s="695">
        <f t="shared" si="960"/>
        <v>0</v>
      </c>
      <c r="AZ340" s="695">
        <f t="shared" si="960"/>
        <v>0</v>
      </c>
      <c r="BA340" s="695">
        <f t="shared" si="960"/>
        <v>0</v>
      </c>
      <c r="BB340" s="695">
        <f t="shared" si="960"/>
        <v>0</v>
      </c>
      <c r="BC340" s="695">
        <f t="shared" si="960"/>
        <v>0</v>
      </c>
      <c r="BD340" s="695">
        <f t="shared" si="960"/>
        <v>0</v>
      </c>
      <c r="BE340" s="695">
        <f t="shared" si="960"/>
        <v>0</v>
      </c>
      <c r="BF340" s="695">
        <f t="shared" si="960"/>
        <v>0</v>
      </c>
      <c r="BG340" s="695">
        <f t="shared" si="960"/>
        <v>0</v>
      </c>
      <c r="BH340" s="695">
        <f t="shared" si="960"/>
        <v>0</v>
      </c>
      <c r="BI340" s="695">
        <f t="shared" si="960"/>
        <v>0</v>
      </c>
      <c r="BJ340" s="695">
        <f t="shared" si="960"/>
        <v>0</v>
      </c>
      <c r="BK340" s="695">
        <f t="shared" si="960"/>
        <v>0</v>
      </c>
      <c r="BL340" s="695">
        <f t="shared" si="960"/>
        <v>0</v>
      </c>
      <c r="BM340" s="695">
        <f t="shared" si="960"/>
        <v>0</v>
      </c>
      <c r="BN340" s="695">
        <f t="shared" ref="BN340:CM340" si="961">BN137</f>
        <v>0</v>
      </c>
      <c r="BO340" s="695">
        <f t="shared" si="961"/>
        <v>0</v>
      </c>
      <c r="BP340" s="695">
        <f t="shared" si="961"/>
        <v>0</v>
      </c>
      <c r="BQ340" s="695">
        <f t="shared" si="961"/>
        <v>0</v>
      </c>
      <c r="BR340" s="695">
        <f t="shared" si="961"/>
        <v>0</v>
      </c>
      <c r="BS340" s="695">
        <f t="shared" si="961"/>
        <v>0</v>
      </c>
      <c r="BT340" s="695">
        <f t="shared" si="961"/>
        <v>0</v>
      </c>
      <c r="BU340" s="695">
        <f t="shared" si="961"/>
        <v>0</v>
      </c>
      <c r="BV340" s="695">
        <f t="shared" si="961"/>
        <v>0</v>
      </c>
      <c r="BW340" s="695">
        <f t="shared" si="961"/>
        <v>0</v>
      </c>
      <c r="BX340" s="695">
        <f t="shared" si="961"/>
        <v>0</v>
      </c>
      <c r="BY340" s="695">
        <f t="shared" si="961"/>
        <v>0</v>
      </c>
      <c r="BZ340" s="695">
        <f t="shared" si="961"/>
        <v>0</v>
      </c>
      <c r="CA340" s="695">
        <f t="shared" si="961"/>
        <v>0</v>
      </c>
      <c r="CB340" s="695">
        <f t="shared" si="961"/>
        <v>0</v>
      </c>
      <c r="CC340" s="695">
        <f t="shared" si="961"/>
        <v>0</v>
      </c>
      <c r="CD340" s="695">
        <f t="shared" si="961"/>
        <v>0</v>
      </c>
      <c r="CE340" s="695">
        <f t="shared" si="961"/>
        <v>0</v>
      </c>
      <c r="CF340" s="695">
        <f t="shared" si="961"/>
        <v>0</v>
      </c>
      <c r="CG340" s="695">
        <f t="shared" si="961"/>
        <v>0</v>
      </c>
      <c r="CH340" s="695">
        <f t="shared" si="961"/>
        <v>0</v>
      </c>
      <c r="CI340" s="695">
        <f t="shared" si="961"/>
        <v>0</v>
      </c>
      <c r="CJ340" s="695">
        <f t="shared" si="961"/>
        <v>0</v>
      </c>
      <c r="CK340" s="695">
        <f t="shared" si="961"/>
        <v>0</v>
      </c>
      <c r="CL340" s="695">
        <f t="shared" si="961"/>
        <v>0</v>
      </c>
      <c r="CM340" s="695">
        <f t="shared" si="961"/>
        <v>0</v>
      </c>
      <c r="CN340" s="695">
        <f t="shared" ref="CN340:DS340" si="962">CN137</f>
        <v>0</v>
      </c>
      <c r="CO340" s="695">
        <f t="shared" si="962"/>
        <v>0</v>
      </c>
      <c r="CP340" s="695">
        <f t="shared" si="962"/>
        <v>0</v>
      </c>
      <c r="CQ340" s="695">
        <f t="shared" si="962"/>
        <v>0</v>
      </c>
      <c r="CR340" s="695">
        <f t="shared" si="962"/>
        <v>0</v>
      </c>
      <c r="CS340" s="695">
        <f t="shared" si="962"/>
        <v>0</v>
      </c>
      <c r="CT340" s="695">
        <f t="shared" si="962"/>
        <v>0</v>
      </c>
      <c r="CU340" s="695">
        <f t="shared" si="962"/>
        <v>0</v>
      </c>
      <c r="CV340" s="695">
        <f t="shared" si="962"/>
        <v>0</v>
      </c>
      <c r="CW340" s="695">
        <f t="shared" si="962"/>
        <v>0</v>
      </c>
      <c r="CX340" s="695">
        <f t="shared" si="962"/>
        <v>0</v>
      </c>
      <c r="CY340" s="695">
        <f t="shared" si="962"/>
        <v>0</v>
      </c>
      <c r="CZ340" s="695">
        <f t="shared" si="962"/>
        <v>0</v>
      </c>
      <c r="DA340" s="695">
        <f t="shared" si="962"/>
        <v>0</v>
      </c>
      <c r="DB340" s="695">
        <f t="shared" si="962"/>
        <v>0</v>
      </c>
      <c r="DC340" s="695">
        <f t="shared" si="962"/>
        <v>0</v>
      </c>
      <c r="DD340" s="695">
        <f t="shared" si="962"/>
        <v>0</v>
      </c>
      <c r="DE340" s="695">
        <f t="shared" si="962"/>
        <v>0</v>
      </c>
      <c r="DF340" s="695">
        <f t="shared" si="962"/>
        <v>0</v>
      </c>
      <c r="DG340" s="695">
        <f t="shared" si="962"/>
        <v>0</v>
      </c>
      <c r="DH340" s="695">
        <f t="shared" si="962"/>
        <v>0</v>
      </c>
      <c r="DI340" s="695">
        <f t="shared" si="962"/>
        <v>0</v>
      </c>
      <c r="DJ340" s="695">
        <f t="shared" si="962"/>
        <v>0</v>
      </c>
      <c r="DK340" s="695">
        <f t="shared" si="962"/>
        <v>0</v>
      </c>
      <c r="DL340" s="695">
        <f t="shared" si="962"/>
        <v>0</v>
      </c>
      <c r="DM340" s="695">
        <f t="shared" si="962"/>
        <v>0</v>
      </c>
      <c r="DN340" s="695">
        <f t="shared" si="962"/>
        <v>0</v>
      </c>
      <c r="DO340" s="919">
        <f t="shared" si="962"/>
        <v>1317.5</v>
      </c>
      <c r="DP340" s="695">
        <f t="shared" si="962"/>
        <v>0</v>
      </c>
      <c r="DQ340" s="695">
        <f t="shared" si="962"/>
        <v>0</v>
      </c>
      <c r="DR340" s="695">
        <f t="shared" si="962"/>
        <v>0</v>
      </c>
      <c r="DS340" s="695">
        <f t="shared" si="962"/>
        <v>0</v>
      </c>
      <c r="DT340" s="695">
        <f t="shared" ref="DT340:EI340" si="963">DT137</f>
        <v>0</v>
      </c>
      <c r="DU340" s="695">
        <f t="shared" si="963"/>
        <v>0</v>
      </c>
      <c r="DV340" s="695">
        <f t="shared" si="963"/>
        <v>0</v>
      </c>
      <c r="DW340" s="695">
        <f t="shared" si="963"/>
        <v>0</v>
      </c>
      <c r="DX340" s="695">
        <f t="shared" si="963"/>
        <v>0</v>
      </c>
      <c r="DY340" s="695">
        <f t="shared" si="963"/>
        <v>0</v>
      </c>
      <c r="DZ340" s="695">
        <f t="shared" si="963"/>
        <v>0</v>
      </c>
      <c r="EA340" s="695">
        <f t="shared" si="963"/>
        <v>0</v>
      </c>
      <c r="EB340" s="695">
        <f t="shared" si="963"/>
        <v>0</v>
      </c>
      <c r="EC340" s="695">
        <f t="shared" si="963"/>
        <v>0</v>
      </c>
      <c r="ED340" s="695">
        <f t="shared" si="963"/>
        <v>0</v>
      </c>
      <c r="EE340" s="695">
        <f t="shared" si="963"/>
        <v>0</v>
      </c>
      <c r="EF340" s="695">
        <f t="shared" si="963"/>
        <v>0</v>
      </c>
      <c r="EG340" s="695">
        <f t="shared" si="963"/>
        <v>0</v>
      </c>
      <c r="EH340" s="695">
        <f t="shared" si="963"/>
        <v>0</v>
      </c>
      <c r="EI340" s="695">
        <f t="shared" si="963"/>
        <v>0</v>
      </c>
      <c r="EJ340" s="695">
        <f t="shared" si="917"/>
        <v>0</v>
      </c>
      <c r="EK340" s="695">
        <f t="shared" si="956"/>
        <v>0</v>
      </c>
      <c r="EL340" s="695">
        <f t="shared" si="956"/>
        <v>0</v>
      </c>
      <c r="EM340" s="695">
        <f t="shared" si="956"/>
        <v>0</v>
      </c>
      <c r="EN340" s="695">
        <f t="shared" ref="EN340" si="964">EN137</f>
        <v>0</v>
      </c>
      <c r="EO340" s="695">
        <f t="shared" si="956"/>
        <v>0</v>
      </c>
      <c r="EP340" s="695">
        <f t="shared" si="956"/>
        <v>0</v>
      </c>
      <c r="EQ340" s="695">
        <f t="shared" si="956"/>
        <v>0</v>
      </c>
      <c r="ER340" s="695">
        <f t="shared" ref="ER340:EX340" si="965">ER137</f>
        <v>0</v>
      </c>
      <c r="ES340" s="695">
        <f t="shared" si="965"/>
        <v>0</v>
      </c>
      <c r="ET340" s="695">
        <f t="shared" si="965"/>
        <v>0</v>
      </c>
      <c r="EU340" s="695">
        <f t="shared" si="965"/>
        <v>0</v>
      </c>
      <c r="EV340" s="695">
        <f t="shared" si="965"/>
        <v>0</v>
      </c>
      <c r="EW340" s="695">
        <f t="shared" si="965"/>
        <v>0</v>
      </c>
      <c r="EX340" s="695">
        <f t="shared" si="965"/>
        <v>0</v>
      </c>
      <c r="EY340" s="695">
        <f t="shared" si="936"/>
        <v>0</v>
      </c>
      <c r="EZ340" s="510"/>
    </row>
    <row r="341" spans="1:156" x14ac:dyDescent="0.25">
      <c r="A341">
        <v>134</v>
      </c>
      <c r="B341" s="74">
        <f t="shared" si="927"/>
        <v>54222</v>
      </c>
      <c r="C341" s="175" t="str">
        <f t="shared" si="928"/>
        <v>OK</v>
      </c>
      <c r="D341" s="695">
        <f t="shared" ref="D341:AI341" si="966">D138</f>
        <v>0</v>
      </c>
      <c r="E341" s="695">
        <f t="shared" si="966"/>
        <v>0</v>
      </c>
      <c r="F341" s="695">
        <f t="shared" si="966"/>
        <v>0</v>
      </c>
      <c r="G341" s="695">
        <f t="shared" si="966"/>
        <v>0</v>
      </c>
      <c r="H341" s="695">
        <f t="shared" si="966"/>
        <v>0</v>
      </c>
      <c r="I341" s="695">
        <f t="shared" si="966"/>
        <v>0</v>
      </c>
      <c r="J341" s="695">
        <f t="shared" si="966"/>
        <v>0</v>
      </c>
      <c r="K341" s="695">
        <f t="shared" si="966"/>
        <v>0</v>
      </c>
      <c r="L341" s="695">
        <f t="shared" si="966"/>
        <v>0</v>
      </c>
      <c r="M341" s="695">
        <f t="shared" si="966"/>
        <v>0</v>
      </c>
      <c r="N341" s="695">
        <f t="shared" si="966"/>
        <v>0</v>
      </c>
      <c r="O341" s="695">
        <f t="shared" si="966"/>
        <v>0</v>
      </c>
      <c r="P341" s="695">
        <f t="shared" si="966"/>
        <v>0</v>
      </c>
      <c r="Q341" s="695">
        <f t="shared" si="966"/>
        <v>0</v>
      </c>
      <c r="R341" s="695">
        <f t="shared" si="966"/>
        <v>0</v>
      </c>
      <c r="S341" s="695">
        <f t="shared" si="966"/>
        <v>0</v>
      </c>
      <c r="T341" s="695">
        <f t="shared" si="966"/>
        <v>0</v>
      </c>
      <c r="U341" s="695">
        <f t="shared" si="966"/>
        <v>0</v>
      </c>
      <c r="V341" s="695">
        <f t="shared" si="966"/>
        <v>0</v>
      </c>
      <c r="W341" s="695">
        <f t="shared" si="966"/>
        <v>0</v>
      </c>
      <c r="X341" s="695">
        <f t="shared" si="966"/>
        <v>0</v>
      </c>
      <c r="Y341" s="695">
        <f t="shared" si="966"/>
        <v>0</v>
      </c>
      <c r="Z341" s="695">
        <f t="shared" si="966"/>
        <v>0</v>
      </c>
      <c r="AA341" s="695">
        <f t="shared" si="966"/>
        <v>0</v>
      </c>
      <c r="AB341" s="695">
        <f t="shared" si="966"/>
        <v>0</v>
      </c>
      <c r="AC341" s="695">
        <f t="shared" si="966"/>
        <v>0</v>
      </c>
      <c r="AD341" s="695">
        <f t="shared" si="966"/>
        <v>0</v>
      </c>
      <c r="AE341" s="695">
        <f t="shared" si="966"/>
        <v>0</v>
      </c>
      <c r="AF341" s="695">
        <f t="shared" si="966"/>
        <v>0</v>
      </c>
      <c r="AG341" s="695">
        <f t="shared" si="966"/>
        <v>0</v>
      </c>
      <c r="AH341" s="695">
        <f t="shared" si="966"/>
        <v>0</v>
      </c>
      <c r="AI341" s="695">
        <f t="shared" si="966"/>
        <v>0</v>
      </c>
      <c r="AJ341" s="695">
        <f t="shared" ref="AJ341:BM341" si="967">AJ138</f>
        <v>0</v>
      </c>
      <c r="AK341" s="695">
        <f t="shared" si="967"/>
        <v>0</v>
      </c>
      <c r="AL341" s="695">
        <f t="shared" si="967"/>
        <v>0</v>
      </c>
      <c r="AM341" s="695">
        <f t="shared" si="967"/>
        <v>0</v>
      </c>
      <c r="AN341" s="695">
        <f t="shared" si="967"/>
        <v>0</v>
      </c>
      <c r="AO341" s="695">
        <f t="shared" si="967"/>
        <v>0</v>
      </c>
      <c r="AP341" s="695">
        <f t="shared" si="967"/>
        <v>0</v>
      </c>
      <c r="AQ341" s="695">
        <f t="shared" si="967"/>
        <v>0</v>
      </c>
      <c r="AR341" s="695">
        <f t="shared" si="967"/>
        <v>0</v>
      </c>
      <c r="AS341" s="695">
        <f t="shared" si="967"/>
        <v>0</v>
      </c>
      <c r="AT341" s="695">
        <f t="shared" si="967"/>
        <v>0</v>
      </c>
      <c r="AU341" s="695">
        <f t="shared" si="967"/>
        <v>0</v>
      </c>
      <c r="AV341" s="695">
        <f t="shared" si="967"/>
        <v>0</v>
      </c>
      <c r="AW341" s="695">
        <f t="shared" si="967"/>
        <v>0</v>
      </c>
      <c r="AX341" s="695">
        <f t="shared" si="967"/>
        <v>0</v>
      </c>
      <c r="AY341" s="695">
        <f t="shared" si="967"/>
        <v>0</v>
      </c>
      <c r="AZ341" s="695">
        <f t="shared" si="967"/>
        <v>0</v>
      </c>
      <c r="BA341" s="695">
        <f t="shared" si="967"/>
        <v>0</v>
      </c>
      <c r="BB341" s="695">
        <f t="shared" si="967"/>
        <v>0</v>
      </c>
      <c r="BC341" s="695">
        <f t="shared" si="967"/>
        <v>0</v>
      </c>
      <c r="BD341" s="695">
        <f t="shared" si="967"/>
        <v>0</v>
      </c>
      <c r="BE341" s="695">
        <f t="shared" si="967"/>
        <v>0</v>
      </c>
      <c r="BF341" s="695">
        <f t="shared" si="967"/>
        <v>0</v>
      </c>
      <c r="BG341" s="695">
        <f t="shared" si="967"/>
        <v>0</v>
      </c>
      <c r="BH341" s="695">
        <f t="shared" si="967"/>
        <v>0</v>
      </c>
      <c r="BI341" s="695">
        <f t="shared" si="967"/>
        <v>0</v>
      </c>
      <c r="BJ341" s="695">
        <f t="shared" si="967"/>
        <v>0</v>
      </c>
      <c r="BK341" s="695">
        <f t="shared" si="967"/>
        <v>0</v>
      </c>
      <c r="BL341" s="695">
        <f t="shared" si="967"/>
        <v>0</v>
      </c>
      <c r="BM341" s="695">
        <f t="shared" si="967"/>
        <v>0</v>
      </c>
      <c r="BN341" s="695">
        <f t="shared" ref="BN341:CM341" si="968">BN138</f>
        <v>0</v>
      </c>
      <c r="BO341" s="695">
        <f t="shared" si="968"/>
        <v>0</v>
      </c>
      <c r="BP341" s="695">
        <f t="shared" si="968"/>
        <v>0</v>
      </c>
      <c r="BQ341" s="695">
        <f t="shared" si="968"/>
        <v>0</v>
      </c>
      <c r="BR341" s="695">
        <f t="shared" si="968"/>
        <v>0</v>
      </c>
      <c r="BS341" s="695">
        <f t="shared" si="968"/>
        <v>0</v>
      </c>
      <c r="BT341" s="695">
        <f t="shared" si="968"/>
        <v>0</v>
      </c>
      <c r="BU341" s="695">
        <f t="shared" si="968"/>
        <v>0</v>
      </c>
      <c r="BV341" s="695">
        <f t="shared" si="968"/>
        <v>0</v>
      </c>
      <c r="BW341" s="695">
        <f t="shared" si="968"/>
        <v>0</v>
      </c>
      <c r="BX341" s="695">
        <f t="shared" si="968"/>
        <v>0</v>
      </c>
      <c r="BY341" s="695">
        <f t="shared" si="968"/>
        <v>0</v>
      </c>
      <c r="BZ341" s="695">
        <f t="shared" si="968"/>
        <v>0</v>
      </c>
      <c r="CA341" s="695">
        <f t="shared" si="968"/>
        <v>0</v>
      </c>
      <c r="CB341" s="695">
        <f t="shared" si="968"/>
        <v>0</v>
      </c>
      <c r="CC341" s="695">
        <f t="shared" si="968"/>
        <v>0</v>
      </c>
      <c r="CD341" s="695">
        <f t="shared" si="968"/>
        <v>0</v>
      </c>
      <c r="CE341" s="695">
        <f t="shared" si="968"/>
        <v>0</v>
      </c>
      <c r="CF341" s="695">
        <f t="shared" si="968"/>
        <v>0</v>
      </c>
      <c r="CG341" s="695">
        <f t="shared" si="968"/>
        <v>0</v>
      </c>
      <c r="CH341" s="695">
        <f t="shared" si="968"/>
        <v>0</v>
      </c>
      <c r="CI341" s="695">
        <f t="shared" si="968"/>
        <v>0</v>
      </c>
      <c r="CJ341" s="695">
        <f t="shared" si="968"/>
        <v>0</v>
      </c>
      <c r="CK341" s="695">
        <f t="shared" si="968"/>
        <v>0</v>
      </c>
      <c r="CL341" s="695">
        <f t="shared" si="968"/>
        <v>0</v>
      </c>
      <c r="CM341" s="695">
        <f t="shared" si="968"/>
        <v>0</v>
      </c>
      <c r="CN341" s="695">
        <f t="shared" ref="CN341:DS341" si="969">CN138</f>
        <v>0</v>
      </c>
      <c r="CO341" s="695">
        <f t="shared" si="969"/>
        <v>0</v>
      </c>
      <c r="CP341" s="695">
        <f t="shared" si="969"/>
        <v>0</v>
      </c>
      <c r="CQ341" s="695">
        <f t="shared" si="969"/>
        <v>0</v>
      </c>
      <c r="CR341" s="695">
        <f t="shared" si="969"/>
        <v>0</v>
      </c>
      <c r="CS341" s="695">
        <f t="shared" si="969"/>
        <v>0</v>
      </c>
      <c r="CT341" s="695">
        <f t="shared" si="969"/>
        <v>0</v>
      </c>
      <c r="CU341" s="695">
        <f t="shared" si="969"/>
        <v>0</v>
      </c>
      <c r="CV341" s="695">
        <f t="shared" si="969"/>
        <v>0</v>
      </c>
      <c r="CW341" s="695">
        <f t="shared" si="969"/>
        <v>0</v>
      </c>
      <c r="CX341" s="695">
        <f t="shared" si="969"/>
        <v>0</v>
      </c>
      <c r="CY341" s="695">
        <f t="shared" si="969"/>
        <v>0</v>
      </c>
      <c r="CZ341" s="695">
        <f t="shared" si="969"/>
        <v>0</v>
      </c>
      <c r="DA341" s="695">
        <f t="shared" si="969"/>
        <v>0</v>
      </c>
      <c r="DB341" s="695">
        <f t="shared" si="969"/>
        <v>0</v>
      </c>
      <c r="DC341" s="695">
        <f t="shared" si="969"/>
        <v>0</v>
      </c>
      <c r="DD341" s="695">
        <f t="shared" si="969"/>
        <v>0</v>
      </c>
      <c r="DE341" s="695">
        <f t="shared" si="969"/>
        <v>0</v>
      </c>
      <c r="DF341" s="695">
        <f t="shared" si="969"/>
        <v>0</v>
      </c>
      <c r="DG341" s="695">
        <f t="shared" si="969"/>
        <v>0</v>
      </c>
      <c r="DH341" s="695">
        <f t="shared" si="969"/>
        <v>0</v>
      </c>
      <c r="DI341" s="695">
        <f t="shared" si="969"/>
        <v>0</v>
      </c>
      <c r="DJ341" s="695">
        <f t="shared" si="969"/>
        <v>0</v>
      </c>
      <c r="DK341" s="695">
        <f t="shared" si="969"/>
        <v>0</v>
      </c>
      <c r="DL341" s="695">
        <f t="shared" si="969"/>
        <v>0</v>
      </c>
      <c r="DM341" s="695">
        <f t="shared" si="969"/>
        <v>0</v>
      </c>
      <c r="DN341" s="695">
        <f t="shared" si="969"/>
        <v>0</v>
      </c>
      <c r="DO341" s="695">
        <f t="shared" si="969"/>
        <v>0</v>
      </c>
      <c r="DP341" s="695">
        <f t="shared" si="969"/>
        <v>0</v>
      </c>
      <c r="DQ341" s="695">
        <f t="shared" si="969"/>
        <v>0</v>
      </c>
      <c r="DR341" s="695">
        <f t="shared" si="969"/>
        <v>0</v>
      </c>
      <c r="DS341" s="695">
        <f t="shared" si="969"/>
        <v>0</v>
      </c>
      <c r="DT341" s="695">
        <f t="shared" ref="DT341:EI341" si="970">DT138</f>
        <v>0</v>
      </c>
      <c r="DU341" s="695">
        <f t="shared" si="970"/>
        <v>0</v>
      </c>
      <c r="DV341" s="695">
        <f t="shared" si="970"/>
        <v>0</v>
      </c>
      <c r="DW341" s="695">
        <f t="shared" si="970"/>
        <v>0</v>
      </c>
      <c r="DX341" s="695">
        <f t="shared" si="970"/>
        <v>0</v>
      </c>
      <c r="DY341" s="695">
        <f t="shared" si="970"/>
        <v>0</v>
      </c>
      <c r="DZ341" s="695">
        <f t="shared" si="970"/>
        <v>0</v>
      </c>
      <c r="EA341" s="695">
        <f t="shared" si="970"/>
        <v>0</v>
      </c>
      <c r="EB341" s="695">
        <f t="shared" si="970"/>
        <v>0</v>
      </c>
      <c r="EC341" s="695">
        <f t="shared" si="970"/>
        <v>0</v>
      </c>
      <c r="ED341" s="695">
        <f t="shared" si="970"/>
        <v>0</v>
      </c>
      <c r="EE341" s="695">
        <f t="shared" si="970"/>
        <v>0</v>
      </c>
      <c r="EF341" s="695">
        <f t="shared" si="970"/>
        <v>0</v>
      </c>
      <c r="EG341" s="695">
        <f t="shared" si="970"/>
        <v>0</v>
      </c>
      <c r="EH341" s="695">
        <f t="shared" si="970"/>
        <v>0</v>
      </c>
      <c r="EI341" s="695">
        <f t="shared" si="970"/>
        <v>0</v>
      </c>
      <c r="EJ341" s="695">
        <f t="shared" si="917"/>
        <v>24.96</v>
      </c>
      <c r="EK341" s="695">
        <f t="shared" si="956"/>
        <v>412.5</v>
      </c>
      <c r="EL341" s="695">
        <f t="shared" si="956"/>
        <v>0</v>
      </c>
      <c r="EM341" s="695">
        <f t="shared" si="956"/>
        <v>0</v>
      </c>
      <c r="EN341" s="695">
        <f t="shared" ref="EN341" si="971">EN138</f>
        <v>0</v>
      </c>
      <c r="EO341" s="695">
        <f t="shared" si="956"/>
        <v>0</v>
      </c>
      <c r="EP341" s="695">
        <f t="shared" si="956"/>
        <v>0</v>
      </c>
      <c r="EQ341" s="695">
        <f t="shared" si="956"/>
        <v>0</v>
      </c>
      <c r="ER341" s="695">
        <f t="shared" ref="ER341:EX341" si="972">ER138</f>
        <v>0</v>
      </c>
      <c r="ES341" s="695">
        <f t="shared" si="972"/>
        <v>0</v>
      </c>
      <c r="ET341" s="695">
        <f t="shared" si="972"/>
        <v>0</v>
      </c>
      <c r="EU341" s="695">
        <f t="shared" si="972"/>
        <v>0</v>
      </c>
      <c r="EV341" s="695">
        <f t="shared" si="972"/>
        <v>0</v>
      </c>
      <c r="EW341" s="695">
        <f t="shared" si="972"/>
        <v>0</v>
      </c>
      <c r="EX341" s="695">
        <f t="shared" si="972"/>
        <v>0</v>
      </c>
      <c r="EY341" s="695">
        <f t="shared" si="936"/>
        <v>0</v>
      </c>
      <c r="EZ341" s="510"/>
    </row>
    <row r="342" spans="1:156" x14ac:dyDescent="0.25">
      <c r="A342">
        <v>135</v>
      </c>
      <c r="B342" s="74">
        <f t="shared" si="927"/>
        <v>54225</v>
      </c>
      <c r="C342" s="175" t="str">
        <f t="shared" si="928"/>
        <v>OK</v>
      </c>
      <c r="D342" s="695">
        <f t="shared" ref="D342:AI342" si="973">D139</f>
        <v>0</v>
      </c>
      <c r="E342" s="695">
        <f t="shared" si="973"/>
        <v>0</v>
      </c>
      <c r="F342" s="695">
        <f t="shared" si="973"/>
        <v>0</v>
      </c>
      <c r="G342" s="695">
        <f t="shared" si="973"/>
        <v>0</v>
      </c>
      <c r="H342" s="695">
        <f t="shared" si="973"/>
        <v>0</v>
      </c>
      <c r="I342" s="695">
        <f t="shared" si="973"/>
        <v>0</v>
      </c>
      <c r="J342" s="695">
        <f t="shared" si="973"/>
        <v>0</v>
      </c>
      <c r="K342" s="695">
        <f t="shared" si="973"/>
        <v>0</v>
      </c>
      <c r="L342" s="695">
        <f t="shared" si="973"/>
        <v>0</v>
      </c>
      <c r="M342" s="695">
        <f t="shared" si="973"/>
        <v>0</v>
      </c>
      <c r="N342" s="695">
        <f t="shared" si="973"/>
        <v>0</v>
      </c>
      <c r="O342" s="695">
        <f t="shared" si="973"/>
        <v>0</v>
      </c>
      <c r="P342" s="695">
        <f t="shared" si="973"/>
        <v>0</v>
      </c>
      <c r="Q342" s="695">
        <f t="shared" si="973"/>
        <v>0</v>
      </c>
      <c r="R342" s="695">
        <f t="shared" si="973"/>
        <v>0</v>
      </c>
      <c r="S342" s="695">
        <f t="shared" si="973"/>
        <v>0</v>
      </c>
      <c r="T342" s="695">
        <f t="shared" si="973"/>
        <v>0</v>
      </c>
      <c r="U342" s="695">
        <f t="shared" si="973"/>
        <v>0</v>
      </c>
      <c r="V342" s="695">
        <f t="shared" si="973"/>
        <v>0</v>
      </c>
      <c r="W342" s="695">
        <f t="shared" si="973"/>
        <v>0</v>
      </c>
      <c r="X342" s="695">
        <f t="shared" si="973"/>
        <v>0</v>
      </c>
      <c r="Y342" s="695">
        <f t="shared" si="973"/>
        <v>0</v>
      </c>
      <c r="Z342" s="695">
        <f t="shared" si="973"/>
        <v>0</v>
      </c>
      <c r="AA342" s="695">
        <f t="shared" si="973"/>
        <v>0</v>
      </c>
      <c r="AB342" s="695">
        <f t="shared" si="973"/>
        <v>0</v>
      </c>
      <c r="AC342" s="695">
        <f t="shared" si="973"/>
        <v>0</v>
      </c>
      <c r="AD342" s="695">
        <f t="shared" si="973"/>
        <v>0</v>
      </c>
      <c r="AE342" s="695">
        <f t="shared" si="973"/>
        <v>0</v>
      </c>
      <c r="AF342" s="695">
        <f t="shared" si="973"/>
        <v>0</v>
      </c>
      <c r="AG342" s="695">
        <f t="shared" si="973"/>
        <v>0</v>
      </c>
      <c r="AH342" s="695">
        <f t="shared" si="973"/>
        <v>0</v>
      </c>
      <c r="AI342" s="695">
        <f t="shared" si="973"/>
        <v>0</v>
      </c>
      <c r="AJ342" s="695">
        <f t="shared" ref="AJ342:BM342" si="974">AJ139</f>
        <v>0</v>
      </c>
      <c r="AK342" s="695">
        <f t="shared" si="974"/>
        <v>0</v>
      </c>
      <c r="AL342" s="695">
        <f t="shared" si="974"/>
        <v>0</v>
      </c>
      <c r="AM342" s="695">
        <f t="shared" si="974"/>
        <v>0</v>
      </c>
      <c r="AN342" s="695">
        <f t="shared" si="974"/>
        <v>0</v>
      </c>
      <c r="AO342" s="695">
        <f t="shared" si="974"/>
        <v>0</v>
      </c>
      <c r="AP342" s="695">
        <f t="shared" si="974"/>
        <v>0</v>
      </c>
      <c r="AQ342" s="695">
        <f t="shared" si="974"/>
        <v>0</v>
      </c>
      <c r="AR342" s="695">
        <f t="shared" si="974"/>
        <v>0</v>
      </c>
      <c r="AS342" s="695">
        <f t="shared" si="974"/>
        <v>0</v>
      </c>
      <c r="AT342" s="695">
        <f t="shared" si="974"/>
        <v>0</v>
      </c>
      <c r="AU342" s="695">
        <f t="shared" si="974"/>
        <v>0</v>
      </c>
      <c r="AV342" s="695">
        <f t="shared" si="974"/>
        <v>0</v>
      </c>
      <c r="AW342" s="695">
        <f t="shared" si="974"/>
        <v>0</v>
      </c>
      <c r="AX342" s="695">
        <f t="shared" si="974"/>
        <v>0</v>
      </c>
      <c r="AY342" s="695">
        <f t="shared" si="974"/>
        <v>0</v>
      </c>
      <c r="AZ342" s="695">
        <f t="shared" si="974"/>
        <v>0</v>
      </c>
      <c r="BA342" s="695">
        <f t="shared" si="974"/>
        <v>0</v>
      </c>
      <c r="BB342" s="695">
        <f t="shared" si="974"/>
        <v>0</v>
      </c>
      <c r="BC342" s="695">
        <f t="shared" si="974"/>
        <v>0</v>
      </c>
      <c r="BD342" s="695">
        <f t="shared" si="974"/>
        <v>0</v>
      </c>
      <c r="BE342" s="695">
        <f t="shared" si="974"/>
        <v>0</v>
      </c>
      <c r="BF342" s="695">
        <f t="shared" si="974"/>
        <v>0</v>
      </c>
      <c r="BG342" s="695">
        <f t="shared" si="974"/>
        <v>0</v>
      </c>
      <c r="BH342" s="695">
        <f t="shared" si="974"/>
        <v>0</v>
      </c>
      <c r="BI342" s="695">
        <f t="shared" si="974"/>
        <v>0</v>
      </c>
      <c r="BJ342" s="695">
        <f t="shared" si="974"/>
        <v>0</v>
      </c>
      <c r="BK342" s="695">
        <f t="shared" si="974"/>
        <v>0</v>
      </c>
      <c r="BL342" s="695">
        <f t="shared" si="974"/>
        <v>0</v>
      </c>
      <c r="BM342" s="695">
        <f t="shared" si="974"/>
        <v>0</v>
      </c>
      <c r="BN342" s="695">
        <f t="shared" ref="BN342:CM342" si="975">BN139</f>
        <v>0</v>
      </c>
      <c r="BO342" s="695">
        <f t="shared" si="975"/>
        <v>0</v>
      </c>
      <c r="BP342" s="695">
        <f t="shared" si="975"/>
        <v>0</v>
      </c>
      <c r="BQ342" s="695">
        <f t="shared" si="975"/>
        <v>0</v>
      </c>
      <c r="BR342" s="695">
        <f t="shared" si="975"/>
        <v>0</v>
      </c>
      <c r="BS342" s="695">
        <f t="shared" si="975"/>
        <v>0</v>
      </c>
      <c r="BT342" s="695">
        <f t="shared" si="975"/>
        <v>0</v>
      </c>
      <c r="BU342" s="695">
        <f t="shared" si="975"/>
        <v>0</v>
      </c>
      <c r="BV342" s="695">
        <f t="shared" si="975"/>
        <v>0</v>
      </c>
      <c r="BW342" s="695">
        <f t="shared" si="975"/>
        <v>0</v>
      </c>
      <c r="BX342" s="695">
        <f t="shared" si="975"/>
        <v>0</v>
      </c>
      <c r="BY342" s="695">
        <f t="shared" si="975"/>
        <v>0</v>
      </c>
      <c r="BZ342" s="695">
        <f t="shared" si="975"/>
        <v>0</v>
      </c>
      <c r="CA342" s="695">
        <f t="shared" si="975"/>
        <v>0</v>
      </c>
      <c r="CB342" s="695">
        <f t="shared" si="975"/>
        <v>0</v>
      </c>
      <c r="CC342" s="695">
        <f t="shared" si="975"/>
        <v>0</v>
      </c>
      <c r="CD342" s="695">
        <f t="shared" si="975"/>
        <v>0</v>
      </c>
      <c r="CE342" s="695">
        <f t="shared" si="975"/>
        <v>0</v>
      </c>
      <c r="CF342" s="695">
        <f t="shared" si="975"/>
        <v>0</v>
      </c>
      <c r="CG342" s="695">
        <f t="shared" si="975"/>
        <v>0</v>
      </c>
      <c r="CH342" s="695">
        <f t="shared" si="975"/>
        <v>0</v>
      </c>
      <c r="CI342" s="695">
        <f t="shared" si="975"/>
        <v>0</v>
      </c>
      <c r="CJ342" s="695">
        <f t="shared" si="975"/>
        <v>0</v>
      </c>
      <c r="CK342" s="695">
        <f t="shared" si="975"/>
        <v>0</v>
      </c>
      <c r="CL342" s="695">
        <f t="shared" si="975"/>
        <v>0</v>
      </c>
      <c r="CM342" s="695">
        <f t="shared" si="975"/>
        <v>0</v>
      </c>
      <c r="CN342" s="695">
        <f t="shared" ref="CN342:DS342" si="976">CN139</f>
        <v>0</v>
      </c>
      <c r="CO342" s="695">
        <f t="shared" si="976"/>
        <v>0</v>
      </c>
      <c r="CP342" s="695">
        <f t="shared" si="976"/>
        <v>0</v>
      </c>
      <c r="CQ342" s="695">
        <f t="shared" si="976"/>
        <v>0</v>
      </c>
      <c r="CR342" s="695">
        <f t="shared" si="976"/>
        <v>0</v>
      </c>
      <c r="CS342" s="695">
        <f t="shared" si="976"/>
        <v>0</v>
      </c>
      <c r="CT342" s="695">
        <f t="shared" si="976"/>
        <v>0</v>
      </c>
      <c r="CU342" s="695">
        <f t="shared" si="976"/>
        <v>0</v>
      </c>
      <c r="CV342" s="695">
        <f t="shared" si="976"/>
        <v>0</v>
      </c>
      <c r="CW342" s="695">
        <f t="shared" si="976"/>
        <v>0</v>
      </c>
      <c r="CX342" s="695">
        <f t="shared" si="976"/>
        <v>0</v>
      </c>
      <c r="CY342" s="695">
        <f t="shared" si="976"/>
        <v>0</v>
      </c>
      <c r="CZ342" s="695">
        <f t="shared" si="976"/>
        <v>0</v>
      </c>
      <c r="DA342" s="695">
        <f t="shared" si="976"/>
        <v>0</v>
      </c>
      <c r="DB342" s="695">
        <f t="shared" si="976"/>
        <v>0</v>
      </c>
      <c r="DC342" s="695">
        <f t="shared" si="976"/>
        <v>0</v>
      </c>
      <c r="DD342" s="695">
        <f t="shared" si="976"/>
        <v>0</v>
      </c>
      <c r="DE342" s="695">
        <f t="shared" si="976"/>
        <v>0</v>
      </c>
      <c r="DF342" s="695">
        <f t="shared" si="976"/>
        <v>0</v>
      </c>
      <c r="DG342" s="695">
        <f t="shared" si="976"/>
        <v>0</v>
      </c>
      <c r="DH342" s="695">
        <f t="shared" si="976"/>
        <v>0</v>
      </c>
      <c r="DI342" s="695">
        <f t="shared" si="976"/>
        <v>0</v>
      </c>
      <c r="DJ342" s="695">
        <f t="shared" si="976"/>
        <v>0</v>
      </c>
      <c r="DK342" s="695">
        <f t="shared" si="976"/>
        <v>0</v>
      </c>
      <c r="DL342" s="695">
        <f t="shared" si="976"/>
        <v>0</v>
      </c>
      <c r="DM342" s="695">
        <f t="shared" si="976"/>
        <v>0</v>
      </c>
      <c r="DN342" s="695">
        <f t="shared" si="976"/>
        <v>0</v>
      </c>
      <c r="DO342" s="695">
        <f t="shared" si="976"/>
        <v>0</v>
      </c>
      <c r="DP342" s="695">
        <f t="shared" si="976"/>
        <v>0</v>
      </c>
      <c r="DQ342" s="695">
        <f t="shared" si="976"/>
        <v>0</v>
      </c>
      <c r="DR342" s="695">
        <f t="shared" si="976"/>
        <v>0</v>
      </c>
      <c r="DS342" s="695">
        <f t="shared" si="976"/>
        <v>0</v>
      </c>
      <c r="DT342" s="695">
        <f t="shared" ref="DT342:EI342" si="977">DT139</f>
        <v>0</v>
      </c>
      <c r="DU342" s="695">
        <f t="shared" si="977"/>
        <v>0</v>
      </c>
      <c r="DV342" s="695">
        <f t="shared" si="977"/>
        <v>0</v>
      </c>
      <c r="DW342" s="695">
        <f t="shared" si="977"/>
        <v>0</v>
      </c>
      <c r="DX342" s="695">
        <f t="shared" si="977"/>
        <v>0</v>
      </c>
      <c r="DY342" s="695">
        <f t="shared" si="977"/>
        <v>0</v>
      </c>
      <c r="DZ342" s="695">
        <f t="shared" si="977"/>
        <v>0</v>
      </c>
      <c r="EA342" s="695">
        <f t="shared" si="977"/>
        <v>0</v>
      </c>
      <c r="EB342" s="695">
        <f t="shared" si="977"/>
        <v>0</v>
      </c>
      <c r="EC342" s="695">
        <f t="shared" si="977"/>
        <v>0</v>
      </c>
      <c r="ED342" s="695">
        <f t="shared" si="977"/>
        <v>0</v>
      </c>
      <c r="EE342" s="695">
        <f t="shared" si="977"/>
        <v>0</v>
      </c>
      <c r="EF342" s="695">
        <f t="shared" si="977"/>
        <v>0</v>
      </c>
      <c r="EG342" s="695">
        <f t="shared" si="977"/>
        <v>0</v>
      </c>
      <c r="EH342" s="695">
        <f t="shared" si="977"/>
        <v>0</v>
      </c>
      <c r="EI342" s="695">
        <f t="shared" si="977"/>
        <v>0</v>
      </c>
      <c r="EJ342" s="695">
        <f t="shared" si="917"/>
        <v>169.59</v>
      </c>
      <c r="EK342" s="695">
        <f t="shared" si="956"/>
        <v>13.2</v>
      </c>
      <c r="EL342" s="695">
        <f t="shared" si="956"/>
        <v>0</v>
      </c>
      <c r="EM342" s="695">
        <f t="shared" si="956"/>
        <v>0</v>
      </c>
      <c r="EN342" s="695">
        <f t="shared" ref="EN342" si="978">EN139</f>
        <v>0</v>
      </c>
      <c r="EO342" s="695">
        <f t="shared" si="956"/>
        <v>0</v>
      </c>
      <c r="EP342" s="695">
        <f t="shared" si="956"/>
        <v>0</v>
      </c>
      <c r="EQ342" s="695">
        <f t="shared" si="956"/>
        <v>0</v>
      </c>
      <c r="ER342" s="695">
        <f t="shared" ref="ER342:EX342" si="979">ER139</f>
        <v>0</v>
      </c>
      <c r="ES342" s="695">
        <f t="shared" si="979"/>
        <v>0</v>
      </c>
      <c r="ET342" s="695">
        <f t="shared" si="979"/>
        <v>0</v>
      </c>
      <c r="EU342" s="695">
        <f t="shared" si="979"/>
        <v>0</v>
      </c>
      <c r="EV342" s="695">
        <f t="shared" si="979"/>
        <v>0</v>
      </c>
      <c r="EW342" s="695">
        <f t="shared" si="979"/>
        <v>0</v>
      </c>
      <c r="EX342" s="695">
        <f t="shared" si="979"/>
        <v>0</v>
      </c>
      <c r="EY342" s="695">
        <f t="shared" si="936"/>
        <v>0</v>
      </c>
      <c r="EZ342" s="510"/>
    </row>
    <row r="343" spans="1:156" x14ac:dyDescent="0.25">
      <c r="A343">
        <v>136</v>
      </c>
      <c r="B343" s="74" t="str">
        <f t="shared" si="927"/>
        <v>e22</v>
      </c>
      <c r="C343" s="175" t="str">
        <f t="shared" si="928"/>
        <v>OK</v>
      </c>
      <c r="D343" s="695">
        <f t="shared" ref="D343:AI343" si="980">D140</f>
        <v>0</v>
      </c>
      <c r="E343" s="695">
        <f t="shared" si="980"/>
        <v>0</v>
      </c>
      <c r="F343" s="695">
        <f t="shared" si="980"/>
        <v>0</v>
      </c>
      <c r="G343" s="695">
        <f t="shared" si="980"/>
        <v>0</v>
      </c>
      <c r="H343" s="695">
        <f t="shared" si="980"/>
        <v>0</v>
      </c>
      <c r="I343" s="695">
        <f t="shared" si="980"/>
        <v>0</v>
      </c>
      <c r="J343" s="695">
        <f t="shared" si="980"/>
        <v>0</v>
      </c>
      <c r="K343" s="695">
        <f t="shared" si="980"/>
        <v>0</v>
      </c>
      <c r="L343" s="695">
        <f t="shared" si="980"/>
        <v>0</v>
      </c>
      <c r="M343" s="695">
        <f t="shared" si="980"/>
        <v>0</v>
      </c>
      <c r="N343" s="695">
        <f t="shared" si="980"/>
        <v>0</v>
      </c>
      <c r="O343" s="695">
        <f t="shared" si="980"/>
        <v>0</v>
      </c>
      <c r="P343" s="695">
        <f t="shared" si="980"/>
        <v>0</v>
      </c>
      <c r="Q343" s="695">
        <f t="shared" si="980"/>
        <v>0</v>
      </c>
      <c r="R343" s="695">
        <f t="shared" si="980"/>
        <v>0</v>
      </c>
      <c r="S343" s="695">
        <f t="shared" si="980"/>
        <v>0</v>
      </c>
      <c r="T343" s="695">
        <f t="shared" si="980"/>
        <v>0</v>
      </c>
      <c r="U343" s="695">
        <f t="shared" si="980"/>
        <v>0</v>
      </c>
      <c r="V343" s="695">
        <f t="shared" si="980"/>
        <v>0</v>
      </c>
      <c r="W343" s="695">
        <f t="shared" si="980"/>
        <v>0</v>
      </c>
      <c r="X343" s="695">
        <f t="shared" si="980"/>
        <v>0</v>
      </c>
      <c r="Y343" s="695">
        <f t="shared" si="980"/>
        <v>0</v>
      </c>
      <c r="Z343" s="695">
        <f t="shared" si="980"/>
        <v>0</v>
      </c>
      <c r="AA343" s="695">
        <f t="shared" si="980"/>
        <v>0</v>
      </c>
      <c r="AB343" s="695">
        <f t="shared" si="980"/>
        <v>0</v>
      </c>
      <c r="AC343" s="695">
        <f t="shared" si="980"/>
        <v>0</v>
      </c>
      <c r="AD343" s="695">
        <f t="shared" si="980"/>
        <v>0</v>
      </c>
      <c r="AE343" s="695">
        <f t="shared" si="980"/>
        <v>0</v>
      </c>
      <c r="AF343" s="695">
        <f t="shared" si="980"/>
        <v>0</v>
      </c>
      <c r="AG343" s="695">
        <f t="shared" si="980"/>
        <v>0</v>
      </c>
      <c r="AH343" s="695">
        <f t="shared" si="980"/>
        <v>0</v>
      </c>
      <c r="AI343" s="695">
        <f t="shared" si="980"/>
        <v>0</v>
      </c>
      <c r="AJ343" s="695">
        <f t="shared" ref="AJ343:BM343" si="981">AJ140</f>
        <v>0</v>
      </c>
      <c r="AK343" s="695">
        <f t="shared" si="981"/>
        <v>0</v>
      </c>
      <c r="AL343" s="695">
        <f t="shared" si="981"/>
        <v>0</v>
      </c>
      <c r="AM343" s="695">
        <f t="shared" si="981"/>
        <v>0</v>
      </c>
      <c r="AN343" s="695">
        <f t="shared" si="981"/>
        <v>0</v>
      </c>
      <c r="AO343" s="695">
        <f t="shared" si="981"/>
        <v>0</v>
      </c>
      <c r="AP343" s="695">
        <f t="shared" si="981"/>
        <v>0</v>
      </c>
      <c r="AQ343" s="695">
        <f t="shared" si="981"/>
        <v>0</v>
      </c>
      <c r="AR343" s="695">
        <f t="shared" si="981"/>
        <v>0</v>
      </c>
      <c r="AS343" s="695">
        <f t="shared" si="981"/>
        <v>0</v>
      </c>
      <c r="AT343" s="695">
        <f t="shared" si="981"/>
        <v>0</v>
      </c>
      <c r="AU343" s="695">
        <f t="shared" si="981"/>
        <v>0</v>
      </c>
      <c r="AV343" s="695">
        <f t="shared" si="981"/>
        <v>0</v>
      </c>
      <c r="AW343" s="695">
        <f t="shared" si="981"/>
        <v>0</v>
      </c>
      <c r="AX343" s="695">
        <f t="shared" si="981"/>
        <v>0</v>
      </c>
      <c r="AY343" s="695">
        <f t="shared" si="981"/>
        <v>0</v>
      </c>
      <c r="AZ343" s="695">
        <f t="shared" si="981"/>
        <v>0</v>
      </c>
      <c r="BA343" s="695">
        <f t="shared" si="981"/>
        <v>0</v>
      </c>
      <c r="BB343" s="695">
        <f t="shared" si="981"/>
        <v>0</v>
      </c>
      <c r="BC343" s="695">
        <f t="shared" si="981"/>
        <v>0</v>
      </c>
      <c r="BD343" s="695">
        <f t="shared" si="981"/>
        <v>0</v>
      </c>
      <c r="BE343" s="695">
        <f t="shared" si="981"/>
        <v>0</v>
      </c>
      <c r="BF343" s="695">
        <f t="shared" si="981"/>
        <v>0</v>
      </c>
      <c r="BG343" s="695">
        <f t="shared" si="981"/>
        <v>0</v>
      </c>
      <c r="BH343" s="695">
        <f t="shared" si="981"/>
        <v>0</v>
      </c>
      <c r="BI343" s="695">
        <f t="shared" si="981"/>
        <v>0</v>
      </c>
      <c r="BJ343" s="695">
        <f t="shared" si="981"/>
        <v>0</v>
      </c>
      <c r="BK343" s="695">
        <f t="shared" si="981"/>
        <v>0</v>
      </c>
      <c r="BL343" s="695">
        <f t="shared" si="981"/>
        <v>0</v>
      </c>
      <c r="BM343" s="695">
        <f t="shared" si="981"/>
        <v>0</v>
      </c>
      <c r="BN343" s="695">
        <f t="shared" ref="BN343:CM343" si="982">BN140</f>
        <v>0</v>
      </c>
      <c r="BO343" s="695">
        <f t="shared" si="982"/>
        <v>0</v>
      </c>
      <c r="BP343" s="695">
        <f t="shared" si="982"/>
        <v>0</v>
      </c>
      <c r="BQ343" s="695">
        <f t="shared" si="982"/>
        <v>0</v>
      </c>
      <c r="BR343" s="695">
        <f t="shared" si="982"/>
        <v>0</v>
      </c>
      <c r="BS343" s="695">
        <f t="shared" si="982"/>
        <v>0</v>
      </c>
      <c r="BT343" s="695">
        <f t="shared" si="982"/>
        <v>0</v>
      </c>
      <c r="BU343" s="695">
        <f t="shared" si="982"/>
        <v>0</v>
      </c>
      <c r="BV343" s="695">
        <f t="shared" si="982"/>
        <v>0</v>
      </c>
      <c r="BW343" s="695">
        <f t="shared" si="982"/>
        <v>0</v>
      </c>
      <c r="BX343" s="695">
        <f t="shared" si="982"/>
        <v>0</v>
      </c>
      <c r="BY343" s="695">
        <f t="shared" si="982"/>
        <v>0</v>
      </c>
      <c r="BZ343" s="695">
        <f t="shared" si="982"/>
        <v>0</v>
      </c>
      <c r="CA343" s="695">
        <f t="shared" si="982"/>
        <v>0</v>
      </c>
      <c r="CB343" s="695">
        <f t="shared" si="982"/>
        <v>0</v>
      </c>
      <c r="CC343" s="695">
        <f t="shared" si="982"/>
        <v>0</v>
      </c>
      <c r="CD343" s="695">
        <f t="shared" si="982"/>
        <v>0</v>
      </c>
      <c r="CE343" s="695">
        <f t="shared" si="982"/>
        <v>0</v>
      </c>
      <c r="CF343" s="695">
        <f t="shared" si="982"/>
        <v>0</v>
      </c>
      <c r="CG343" s="695">
        <f t="shared" si="982"/>
        <v>0</v>
      </c>
      <c r="CH343" s="695">
        <f t="shared" si="982"/>
        <v>0</v>
      </c>
      <c r="CI343" s="695">
        <f t="shared" si="982"/>
        <v>0</v>
      </c>
      <c r="CJ343" s="695">
        <f t="shared" si="982"/>
        <v>0</v>
      </c>
      <c r="CK343" s="695">
        <f t="shared" si="982"/>
        <v>0</v>
      </c>
      <c r="CL343" s="695">
        <f t="shared" si="982"/>
        <v>0</v>
      </c>
      <c r="CM343" s="695">
        <f t="shared" si="982"/>
        <v>0</v>
      </c>
      <c r="CN343" s="695">
        <f t="shared" ref="CN343:DS343" si="983">CN140</f>
        <v>0</v>
      </c>
      <c r="CO343" s="695">
        <f t="shared" si="983"/>
        <v>0</v>
      </c>
      <c r="CP343" s="695">
        <f t="shared" si="983"/>
        <v>0</v>
      </c>
      <c r="CQ343" s="695">
        <f t="shared" si="983"/>
        <v>0</v>
      </c>
      <c r="CR343" s="695">
        <f t="shared" si="983"/>
        <v>0</v>
      </c>
      <c r="CS343" s="695">
        <f t="shared" si="983"/>
        <v>0</v>
      </c>
      <c r="CT343" s="695">
        <f t="shared" si="983"/>
        <v>0</v>
      </c>
      <c r="CU343" s="695">
        <f t="shared" si="983"/>
        <v>0</v>
      </c>
      <c r="CV343" s="695">
        <f t="shared" si="983"/>
        <v>0</v>
      </c>
      <c r="CW343" s="695">
        <f t="shared" si="983"/>
        <v>0</v>
      </c>
      <c r="CX343" s="695">
        <f t="shared" si="983"/>
        <v>0</v>
      </c>
      <c r="CY343" s="695">
        <f t="shared" si="983"/>
        <v>0</v>
      </c>
      <c r="CZ343" s="695">
        <f t="shared" si="983"/>
        <v>0</v>
      </c>
      <c r="DA343" s="695">
        <f t="shared" si="983"/>
        <v>0</v>
      </c>
      <c r="DB343" s="695">
        <f t="shared" si="983"/>
        <v>0</v>
      </c>
      <c r="DC343" s="695">
        <f t="shared" si="983"/>
        <v>0</v>
      </c>
      <c r="DD343" s="695">
        <f t="shared" si="983"/>
        <v>0</v>
      </c>
      <c r="DE343" s="695">
        <f t="shared" si="983"/>
        <v>0</v>
      </c>
      <c r="DF343" s="695">
        <f t="shared" si="983"/>
        <v>0</v>
      </c>
      <c r="DG343" s="695">
        <f t="shared" si="983"/>
        <v>0</v>
      </c>
      <c r="DH343" s="695">
        <f t="shared" si="983"/>
        <v>0</v>
      </c>
      <c r="DI343" s="695">
        <f t="shared" si="983"/>
        <v>0</v>
      </c>
      <c r="DJ343" s="695">
        <f t="shared" si="983"/>
        <v>0</v>
      </c>
      <c r="DK343" s="695">
        <f t="shared" si="983"/>
        <v>0</v>
      </c>
      <c r="DL343" s="695">
        <f t="shared" si="983"/>
        <v>0</v>
      </c>
      <c r="DM343" s="695">
        <f t="shared" si="983"/>
        <v>0</v>
      </c>
      <c r="DN343" s="695">
        <f t="shared" si="983"/>
        <v>0</v>
      </c>
      <c r="DO343" s="695">
        <f t="shared" si="983"/>
        <v>529.29999999999995</v>
      </c>
      <c r="DP343" s="695">
        <f t="shared" si="983"/>
        <v>0</v>
      </c>
      <c r="DQ343" s="695">
        <f t="shared" si="983"/>
        <v>0</v>
      </c>
      <c r="DR343" s="695">
        <f t="shared" si="983"/>
        <v>0</v>
      </c>
      <c r="DS343" s="695">
        <f t="shared" si="983"/>
        <v>0</v>
      </c>
      <c r="DT343" s="695">
        <f t="shared" ref="DT343:EI343" si="984">DT140</f>
        <v>0</v>
      </c>
      <c r="DU343" s="695">
        <f t="shared" si="984"/>
        <v>0</v>
      </c>
      <c r="DV343" s="695">
        <f t="shared" si="984"/>
        <v>0</v>
      </c>
      <c r="DW343" s="695">
        <f t="shared" si="984"/>
        <v>0</v>
      </c>
      <c r="DX343" s="695">
        <f t="shared" si="984"/>
        <v>0</v>
      </c>
      <c r="DY343" s="695">
        <f t="shared" si="984"/>
        <v>0</v>
      </c>
      <c r="DZ343" s="695">
        <f t="shared" si="984"/>
        <v>0</v>
      </c>
      <c r="EA343" s="695">
        <f t="shared" si="984"/>
        <v>0</v>
      </c>
      <c r="EB343" s="695">
        <f t="shared" si="984"/>
        <v>0</v>
      </c>
      <c r="EC343" s="695">
        <f t="shared" si="984"/>
        <v>0</v>
      </c>
      <c r="ED343" s="695">
        <f t="shared" si="984"/>
        <v>0</v>
      </c>
      <c r="EE343" s="695">
        <f t="shared" si="984"/>
        <v>0</v>
      </c>
      <c r="EF343" s="695">
        <f t="shared" si="984"/>
        <v>0</v>
      </c>
      <c r="EG343" s="695">
        <f t="shared" si="984"/>
        <v>0</v>
      </c>
      <c r="EH343" s="695">
        <f t="shared" si="984"/>
        <v>0</v>
      </c>
      <c r="EI343" s="695">
        <f t="shared" si="984"/>
        <v>0</v>
      </c>
      <c r="EJ343" s="695">
        <f t="shared" si="917"/>
        <v>-1260.33</v>
      </c>
      <c r="EK343" s="695">
        <f t="shared" si="956"/>
        <v>0</v>
      </c>
      <c r="EL343" s="695">
        <f t="shared" si="956"/>
        <v>0</v>
      </c>
      <c r="EM343" s="695">
        <f t="shared" si="956"/>
        <v>0</v>
      </c>
      <c r="EN343" s="695">
        <f t="shared" ref="EN343" si="985">EN140</f>
        <v>0</v>
      </c>
      <c r="EO343" s="695">
        <f t="shared" si="956"/>
        <v>0</v>
      </c>
      <c r="EP343" s="695">
        <f t="shared" si="956"/>
        <v>0</v>
      </c>
      <c r="EQ343" s="695">
        <f t="shared" si="956"/>
        <v>18333.330000000002</v>
      </c>
      <c r="ER343" s="695">
        <f t="shared" ref="ER343:EX343" si="986">ER140</f>
        <v>0</v>
      </c>
      <c r="ES343" s="695">
        <f t="shared" si="986"/>
        <v>0</v>
      </c>
      <c r="ET343" s="695">
        <f t="shared" si="986"/>
        <v>0</v>
      </c>
      <c r="EU343" s="695">
        <f t="shared" si="986"/>
        <v>0</v>
      </c>
      <c r="EV343" s="695">
        <f t="shared" si="986"/>
        <v>0</v>
      </c>
      <c r="EW343" s="695">
        <f t="shared" si="986"/>
        <v>0</v>
      </c>
      <c r="EX343" s="695">
        <f t="shared" si="986"/>
        <v>0</v>
      </c>
      <c r="EY343" s="695">
        <f t="shared" si="936"/>
        <v>0</v>
      </c>
      <c r="EZ343" s="510"/>
    </row>
    <row r="344" spans="1:156" x14ac:dyDescent="0.25">
      <c r="A344">
        <v>137</v>
      </c>
      <c r="B344" s="74" t="str">
        <f t="shared" si="927"/>
        <v>E08</v>
      </c>
      <c r="C344" s="175" t="str">
        <f t="shared" si="928"/>
        <v>OK</v>
      </c>
      <c r="D344" s="695">
        <f t="shared" ref="D344:AI344" si="987">D141</f>
        <v>0</v>
      </c>
      <c r="E344" s="695">
        <f t="shared" si="987"/>
        <v>1988</v>
      </c>
      <c r="F344" s="695">
        <f t="shared" si="987"/>
        <v>798</v>
      </c>
      <c r="G344" s="695">
        <f t="shared" si="987"/>
        <v>5463</v>
      </c>
      <c r="H344" s="695">
        <f t="shared" si="987"/>
        <v>0</v>
      </c>
      <c r="I344" s="695">
        <f t="shared" si="987"/>
        <v>4625</v>
      </c>
      <c r="J344" s="695">
        <f t="shared" si="987"/>
        <v>6936</v>
      </c>
      <c r="K344" s="695">
        <f t="shared" si="987"/>
        <v>3890</v>
      </c>
      <c r="L344" s="695">
        <f t="shared" si="987"/>
        <v>3287</v>
      </c>
      <c r="M344" s="695">
        <f t="shared" si="987"/>
        <v>24817</v>
      </c>
      <c r="N344" s="695">
        <f t="shared" si="987"/>
        <v>0</v>
      </c>
      <c r="O344" s="695">
        <f t="shared" si="987"/>
        <v>0</v>
      </c>
      <c r="P344" s="695">
        <f t="shared" si="987"/>
        <v>0</v>
      </c>
      <c r="Q344" s="695">
        <f t="shared" si="987"/>
        <v>7650</v>
      </c>
      <c r="R344" s="695">
        <f t="shared" si="987"/>
        <v>5222</v>
      </c>
      <c r="S344" s="695">
        <f t="shared" si="987"/>
        <v>3312</v>
      </c>
      <c r="T344" s="695">
        <f t="shared" si="987"/>
        <v>3822</v>
      </c>
      <c r="U344" s="695">
        <f t="shared" si="987"/>
        <v>11546</v>
      </c>
      <c r="V344" s="695">
        <f t="shared" si="987"/>
        <v>4638</v>
      </c>
      <c r="W344" s="695">
        <f t="shared" si="987"/>
        <v>4890</v>
      </c>
      <c r="X344" s="695">
        <f t="shared" si="987"/>
        <v>0</v>
      </c>
      <c r="Y344" s="695">
        <f t="shared" si="987"/>
        <v>0</v>
      </c>
      <c r="Z344" s="695">
        <f t="shared" si="987"/>
        <v>0</v>
      </c>
      <c r="AA344" s="695">
        <f t="shared" si="987"/>
        <v>0</v>
      </c>
      <c r="AB344" s="695">
        <f t="shared" si="987"/>
        <v>0</v>
      </c>
      <c r="AC344" s="695">
        <f t="shared" si="987"/>
        <v>0</v>
      </c>
      <c r="AD344" s="695">
        <f t="shared" si="987"/>
        <v>0</v>
      </c>
      <c r="AE344" s="695">
        <f t="shared" si="987"/>
        <v>0</v>
      </c>
      <c r="AF344" s="695">
        <f t="shared" si="987"/>
        <v>0</v>
      </c>
      <c r="AG344" s="695">
        <f t="shared" si="987"/>
        <v>0</v>
      </c>
      <c r="AH344" s="695">
        <f t="shared" si="987"/>
        <v>7006</v>
      </c>
      <c r="AI344" s="695">
        <f t="shared" si="987"/>
        <v>6460</v>
      </c>
      <c r="AJ344" s="695">
        <f t="shared" ref="AJ344:BM344" si="988">AJ141</f>
        <v>7184</v>
      </c>
      <c r="AK344" s="695">
        <f t="shared" si="988"/>
        <v>3634</v>
      </c>
      <c r="AL344" s="695">
        <f t="shared" si="988"/>
        <v>12466</v>
      </c>
      <c r="AM344" s="695">
        <f t="shared" si="988"/>
        <v>7409</v>
      </c>
      <c r="AN344" s="695">
        <f t="shared" si="988"/>
        <v>9384</v>
      </c>
      <c r="AO344" s="695">
        <f t="shared" si="988"/>
        <v>2104</v>
      </c>
      <c r="AP344" s="695">
        <f t="shared" si="988"/>
        <v>4396</v>
      </c>
      <c r="AQ344" s="695">
        <f t="shared" si="988"/>
        <v>12052</v>
      </c>
      <c r="AR344" s="695">
        <f t="shared" si="988"/>
        <v>6211</v>
      </c>
      <c r="AS344" s="695">
        <f t="shared" si="988"/>
        <v>5367</v>
      </c>
      <c r="AT344" s="695">
        <f t="shared" si="988"/>
        <v>638</v>
      </c>
      <c r="AU344" s="695">
        <f t="shared" si="988"/>
        <v>9828</v>
      </c>
      <c r="AV344" s="695">
        <f t="shared" si="988"/>
        <v>7387</v>
      </c>
      <c r="AW344" s="695">
        <f t="shared" si="988"/>
        <v>4520</v>
      </c>
      <c r="AX344" s="695">
        <f t="shared" si="988"/>
        <v>0</v>
      </c>
      <c r="AY344" s="695">
        <f t="shared" si="988"/>
        <v>0</v>
      </c>
      <c r="AZ344" s="695">
        <f t="shared" si="988"/>
        <v>0</v>
      </c>
      <c r="BA344" s="695">
        <f t="shared" si="988"/>
        <v>7916</v>
      </c>
      <c r="BB344" s="695">
        <f t="shared" si="988"/>
        <v>7261</v>
      </c>
      <c r="BC344" s="695">
        <f t="shared" si="988"/>
        <v>6735</v>
      </c>
      <c r="BD344" s="695">
        <f t="shared" si="988"/>
        <v>0</v>
      </c>
      <c r="BE344" s="695">
        <f t="shared" si="988"/>
        <v>10769</v>
      </c>
      <c r="BF344" s="695">
        <f t="shared" si="988"/>
        <v>6546</v>
      </c>
      <c r="BG344" s="695">
        <f t="shared" si="988"/>
        <v>4869</v>
      </c>
      <c r="BH344" s="695">
        <f t="shared" si="988"/>
        <v>5121</v>
      </c>
      <c r="BI344" s="695">
        <f t="shared" si="988"/>
        <v>5713</v>
      </c>
      <c r="BJ344" s="695">
        <f t="shared" si="988"/>
        <v>3016</v>
      </c>
      <c r="BK344" s="695">
        <f t="shared" si="988"/>
        <v>7045</v>
      </c>
      <c r="BL344" s="695">
        <f t="shared" si="988"/>
        <v>4560</v>
      </c>
      <c r="BM344" s="695">
        <f t="shared" si="988"/>
        <v>6633</v>
      </c>
      <c r="BN344" s="695">
        <f t="shared" ref="BN344:CM344" si="989">BN141</f>
        <v>3205</v>
      </c>
      <c r="BO344" s="695">
        <f t="shared" si="989"/>
        <v>9579</v>
      </c>
      <c r="BP344" s="695">
        <f t="shared" si="989"/>
        <v>0</v>
      </c>
      <c r="BQ344" s="695">
        <f t="shared" si="989"/>
        <v>7918</v>
      </c>
      <c r="BR344" s="695">
        <f t="shared" si="989"/>
        <v>10890</v>
      </c>
      <c r="BS344" s="695">
        <f t="shared" si="989"/>
        <v>6133</v>
      </c>
      <c r="BT344" s="695">
        <f t="shared" si="989"/>
        <v>5821</v>
      </c>
      <c r="BU344" s="695">
        <f t="shared" si="989"/>
        <v>13399</v>
      </c>
      <c r="BV344" s="695">
        <f t="shared" si="989"/>
        <v>5347</v>
      </c>
      <c r="BW344" s="695">
        <f t="shared" si="989"/>
        <v>6442</v>
      </c>
      <c r="BX344" s="695">
        <f t="shared" si="989"/>
        <v>7660</v>
      </c>
      <c r="BY344" s="695">
        <f t="shared" si="989"/>
        <v>4881</v>
      </c>
      <c r="BZ344" s="695">
        <f t="shared" si="989"/>
        <v>0</v>
      </c>
      <c r="CA344" s="695">
        <f t="shared" si="989"/>
        <v>0</v>
      </c>
      <c r="CB344" s="695">
        <f t="shared" si="989"/>
        <v>0</v>
      </c>
      <c r="CC344" s="695">
        <f t="shared" si="989"/>
        <v>0</v>
      </c>
      <c r="CD344" s="695">
        <f t="shared" si="989"/>
        <v>10841</v>
      </c>
      <c r="CE344" s="695">
        <f t="shared" si="989"/>
        <v>10024</v>
      </c>
      <c r="CF344" s="695">
        <f t="shared" si="989"/>
        <v>4190</v>
      </c>
      <c r="CG344" s="695">
        <f t="shared" si="989"/>
        <v>3353</v>
      </c>
      <c r="CH344" s="695">
        <f t="shared" si="989"/>
        <v>0</v>
      </c>
      <c r="CI344" s="695">
        <f t="shared" si="989"/>
        <v>0</v>
      </c>
      <c r="CJ344" s="695">
        <f t="shared" si="989"/>
        <v>0</v>
      </c>
      <c r="CK344" s="695">
        <f t="shared" si="989"/>
        <v>0</v>
      </c>
      <c r="CL344" s="695">
        <f t="shared" si="989"/>
        <v>0</v>
      </c>
      <c r="CM344" s="695">
        <f t="shared" si="989"/>
        <v>0</v>
      </c>
      <c r="CN344" s="695">
        <f t="shared" ref="CN344:DS344" si="990">CN141</f>
        <v>0</v>
      </c>
      <c r="CO344" s="695">
        <f t="shared" si="990"/>
        <v>0</v>
      </c>
      <c r="CP344" s="695">
        <f t="shared" si="990"/>
        <v>0</v>
      </c>
      <c r="CQ344" s="695">
        <f t="shared" si="990"/>
        <v>0</v>
      </c>
      <c r="CR344" s="695">
        <f t="shared" si="990"/>
        <v>0</v>
      </c>
      <c r="CS344" s="695">
        <f t="shared" si="990"/>
        <v>0</v>
      </c>
      <c r="CT344" s="695">
        <f t="shared" si="990"/>
        <v>0</v>
      </c>
      <c r="CU344" s="695">
        <f t="shared" si="990"/>
        <v>0</v>
      </c>
      <c r="CV344" s="695">
        <f t="shared" si="990"/>
        <v>0</v>
      </c>
      <c r="CW344" s="695">
        <f t="shared" si="990"/>
        <v>0</v>
      </c>
      <c r="CX344" s="695">
        <f t="shared" si="990"/>
        <v>0</v>
      </c>
      <c r="CY344" s="695">
        <f t="shared" si="990"/>
        <v>0</v>
      </c>
      <c r="CZ344" s="695">
        <f t="shared" si="990"/>
        <v>0</v>
      </c>
      <c r="DA344" s="695">
        <f t="shared" si="990"/>
        <v>0</v>
      </c>
      <c r="DB344" s="695">
        <f t="shared" si="990"/>
        <v>0</v>
      </c>
      <c r="DC344" s="695">
        <f t="shared" si="990"/>
        <v>0</v>
      </c>
      <c r="DD344" s="695">
        <f t="shared" si="990"/>
        <v>0</v>
      </c>
      <c r="DE344" s="695">
        <f t="shared" si="990"/>
        <v>0</v>
      </c>
      <c r="DF344" s="695">
        <f t="shared" si="990"/>
        <v>0</v>
      </c>
      <c r="DG344" s="695">
        <f t="shared" si="990"/>
        <v>0</v>
      </c>
      <c r="DH344" s="695">
        <f t="shared" si="990"/>
        <v>0</v>
      </c>
      <c r="DI344" s="695">
        <f t="shared" si="990"/>
        <v>0</v>
      </c>
      <c r="DJ344" s="695">
        <f t="shared" si="990"/>
        <v>0</v>
      </c>
      <c r="DK344" s="695">
        <f t="shared" si="990"/>
        <v>0</v>
      </c>
      <c r="DL344" s="695">
        <f t="shared" si="990"/>
        <v>0</v>
      </c>
      <c r="DM344" s="695">
        <f t="shared" si="990"/>
        <v>0</v>
      </c>
      <c r="DN344" s="695">
        <f t="shared" si="990"/>
        <v>0</v>
      </c>
      <c r="DO344" s="695">
        <f t="shared" si="990"/>
        <v>3168.5</v>
      </c>
      <c r="DP344" s="695">
        <f t="shared" si="990"/>
        <v>11670</v>
      </c>
      <c r="DQ344" s="695">
        <f t="shared" si="990"/>
        <v>14848</v>
      </c>
      <c r="DR344" s="695">
        <f t="shared" si="990"/>
        <v>0</v>
      </c>
      <c r="DS344" s="695">
        <f t="shared" si="990"/>
        <v>0</v>
      </c>
      <c r="DT344" s="695">
        <f t="shared" ref="DT344:EI344" si="991">DT141</f>
        <v>0</v>
      </c>
      <c r="DU344" s="695">
        <f t="shared" si="991"/>
        <v>0</v>
      </c>
      <c r="DV344" s="695">
        <f t="shared" si="991"/>
        <v>0</v>
      </c>
      <c r="DW344" s="695">
        <f t="shared" si="991"/>
        <v>0</v>
      </c>
      <c r="DX344" s="695">
        <f t="shared" si="991"/>
        <v>0</v>
      </c>
      <c r="DY344" s="695">
        <f t="shared" si="991"/>
        <v>0</v>
      </c>
      <c r="DZ344" s="695">
        <f t="shared" si="991"/>
        <v>0</v>
      </c>
      <c r="EA344" s="695">
        <f t="shared" si="991"/>
        <v>0</v>
      </c>
      <c r="EB344" s="695">
        <f t="shared" si="991"/>
        <v>0</v>
      </c>
      <c r="EC344" s="695">
        <f t="shared" si="991"/>
        <v>0</v>
      </c>
      <c r="ED344" s="695">
        <f t="shared" si="991"/>
        <v>0</v>
      </c>
      <c r="EE344" s="695">
        <f t="shared" si="991"/>
        <v>22137</v>
      </c>
      <c r="EF344" s="695">
        <f t="shared" si="991"/>
        <v>1528</v>
      </c>
      <c r="EG344" s="695">
        <f t="shared" si="991"/>
        <v>4582</v>
      </c>
      <c r="EH344" s="695">
        <f t="shared" si="991"/>
        <v>3475</v>
      </c>
      <c r="EI344" s="695">
        <f t="shared" si="991"/>
        <v>798</v>
      </c>
      <c r="EJ344" s="695">
        <f t="shared" si="917"/>
        <v>0</v>
      </c>
      <c r="EK344" s="695">
        <f t="shared" si="956"/>
        <v>0</v>
      </c>
      <c r="EL344" s="695">
        <f t="shared" si="956"/>
        <v>5884</v>
      </c>
      <c r="EM344" s="695">
        <f t="shared" si="956"/>
        <v>9754</v>
      </c>
      <c r="EN344" s="695">
        <f t="shared" ref="EN344" si="992">EN141</f>
        <v>0</v>
      </c>
      <c r="EO344" s="695">
        <f t="shared" si="956"/>
        <v>0</v>
      </c>
      <c r="EP344" s="695">
        <f t="shared" si="956"/>
        <v>9278</v>
      </c>
      <c r="EQ344" s="695">
        <f t="shared" si="956"/>
        <v>0</v>
      </c>
      <c r="ER344" s="695">
        <f t="shared" ref="ER344:EX344" si="993">ER141</f>
        <v>0</v>
      </c>
      <c r="ES344" s="695">
        <f t="shared" si="993"/>
        <v>0</v>
      </c>
      <c r="ET344" s="695">
        <f t="shared" si="993"/>
        <v>11448</v>
      </c>
      <c r="EU344" s="695">
        <f t="shared" si="993"/>
        <v>5390</v>
      </c>
      <c r="EV344" s="695">
        <f t="shared" si="993"/>
        <v>11639</v>
      </c>
      <c r="EW344" s="695">
        <f t="shared" si="993"/>
        <v>12855</v>
      </c>
      <c r="EX344" s="695">
        <f t="shared" si="993"/>
        <v>0</v>
      </c>
      <c r="EY344" s="695">
        <f t="shared" si="936"/>
        <v>0</v>
      </c>
      <c r="EZ344" s="510"/>
    </row>
    <row r="345" spans="1:156" x14ac:dyDescent="0.25">
      <c r="A345">
        <v>139</v>
      </c>
      <c r="B345" s="74" t="str">
        <f t="shared" si="927"/>
        <v>E32</v>
      </c>
      <c r="C345" s="175" t="str">
        <f t="shared" si="928"/>
        <v>OK</v>
      </c>
      <c r="D345" s="695">
        <f t="shared" ref="D345:AI345" si="994">D142</f>
        <v>0</v>
      </c>
      <c r="E345" s="695">
        <f t="shared" si="994"/>
        <v>0</v>
      </c>
      <c r="F345" s="695">
        <f t="shared" si="994"/>
        <v>0</v>
      </c>
      <c r="G345" s="695">
        <f t="shared" si="994"/>
        <v>30813.69</v>
      </c>
      <c r="H345" s="695">
        <f t="shared" si="994"/>
        <v>0</v>
      </c>
      <c r="I345" s="695">
        <f t="shared" si="994"/>
        <v>0</v>
      </c>
      <c r="J345" s="695">
        <f t="shared" si="994"/>
        <v>0</v>
      </c>
      <c r="K345" s="695">
        <f t="shared" si="994"/>
        <v>0</v>
      </c>
      <c r="L345" s="695">
        <f t="shared" si="994"/>
        <v>0</v>
      </c>
      <c r="M345" s="695">
        <f t="shared" si="994"/>
        <v>0</v>
      </c>
      <c r="N345" s="695">
        <f t="shared" si="994"/>
        <v>0</v>
      </c>
      <c r="O345" s="695">
        <f t="shared" si="994"/>
        <v>0</v>
      </c>
      <c r="P345" s="695">
        <f t="shared" si="994"/>
        <v>0</v>
      </c>
      <c r="Q345" s="695">
        <f t="shared" si="994"/>
        <v>0</v>
      </c>
      <c r="R345" s="695">
        <f t="shared" si="994"/>
        <v>0</v>
      </c>
      <c r="S345" s="695">
        <f t="shared" si="994"/>
        <v>0</v>
      </c>
      <c r="T345" s="695">
        <f t="shared" si="994"/>
        <v>0</v>
      </c>
      <c r="U345" s="695">
        <f t="shared" si="994"/>
        <v>1993.54</v>
      </c>
      <c r="V345" s="695">
        <f t="shared" si="994"/>
        <v>321.3</v>
      </c>
      <c r="W345" s="695">
        <f t="shared" si="994"/>
        <v>0</v>
      </c>
      <c r="X345" s="695">
        <f t="shared" si="994"/>
        <v>0</v>
      </c>
      <c r="Y345" s="695">
        <f t="shared" si="994"/>
        <v>0</v>
      </c>
      <c r="Z345" s="695">
        <f t="shared" si="994"/>
        <v>0</v>
      </c>
      <c r="AA345" s="695">
        <f t="shared" si="994"/>
        <v>0</v>
      </c>
      <c r="AB345" s="695">
        <f t="shared" si="994"/>
        <v>0</v>
      </c>
      <c r="AC345" s="695">
        <f t="shared" si="994"/>
        <v>0</v>
      </c>
      <c r="AD345" s="695">
        <f t="shared" si="994"/>
        <v>0</v>
      </c>
      <c r="AE345" s="695">
        <f t="shared" si="994"/>
        <v>0</v>
      </c>
      <c r="AF345" s="695">
        <f t="shared" si="994"/>
        <v>0</v>
      </c>
      <c r="AG345" s="695">
        <f t="shared" si="994"/>
        <v>0</v>
      </c>
      <c r="AH345" s="695">
        <f t="shared" si="994"/>
        <v>0</v>
      </c>
      <c r="AI345" s="695">
        <f t="shared" si="994"/>
        <v>0</v>
      </c>
      <c r="AJ345" s="695">
        <f t="shared" ref="AJ345:BM345" si="995">AJ142</f>
        <v>0</v>
      </c>
      <c r="AK345" s="695">
        <f t="shared" si="995"/>
        <v>0</v>
      </c>
      <c r="AL345" s="695">
        <f t="shared" si="995"/>
        <v>0</v>
      </c>
      <c r="AM345" s="695">
        <f t="shared" si="995"/>
        <v>0</v>
      </c>
      <c r="AN345" s="695">
        <f t="shared" si="995"/>
        <v>0</v>
      </c>
      <c r="AO345" s="695">
        <f t="shared" si="995"/>
        <v>0</v>
      </c>
      <c r="AP345" s="695">
        <f t="shared" si="995"/>
        <v>0</v>
      </c>
      <c r="AQ345" s="695">
        <f t="shared" si="995"/>
        <v>0</v>
      </c>
      <c r="AR345" s="695">
        <f t="shared" si="995"/>
        <v>0</v>
      </c>
      <c r="AS345" s="695">
        <f t="shared" si="995"/>
        <v>0</v>
      </c>
      <c r="AT345" s="695">
        <f t="shared" si="995"/>
        <v>0</v>
      </c>
      <c r="AU345" s="695">
        <f t="shared" si="995"/>
        <v>0</v>
      </c>
      <c r="AV345" s="695">
        <f t="shared" si="995"/>
        <v>0</v>
      </c>
      <c r="AW345" s="695">
        <f t="shared" si="995"/>
        <v>0</v>
      </c>
      <c r="AX345" s="695">
        <f t="shared" si="995"/>
        <v>0</v>
      </c>
      <c r="AY345" s="695">
        <f t="shared" si="995"/>
        <v>0</v>
      </c>
      <c r="AZ345" s="695">
        <f t="shared" si="995"/>
        <v>0</v>
      </c>
      <c r="BA345" s="695">
        <f t="shared" si="995"/>
        <v>0</v>
      </c>
      <c r="BB345" s="695">
        <f t="shared" si="995"/>
        <v>100130.16</v>
      </c>
      <c r="BC345" s="695">
        <f t="shared" si="995"/>
        <v>264.20999999999998</v>
      </c>
      <c r="BD345" s="695">
        <f t="shared" si="995"/>
        <v>12052.71</v>
      </c>
      <c r="BE345" s="695">
        <f t="shared" si="995"/>
        <v>0</v>
      </c>
      <c r="BF345" s="695">
        <f t="shared" si="995"/>
        <v>0</v>
      </c>
      <c r="BG345" s="695">
        <f t="shared" si="995"/>
        <v>0</v>
      </c>
      <c r="BH345" s="695">
        <f t="shared" si="995"/>
        <v>0</v>
      </c>
      <c r="BI345" s="695">
        <f t="shared" si="995"/>
        <v>0</v>
      </c>
      <c r="BJ345" s="695">
        <f t="shared" si="995"/>
        <v>0</v>
      </c>
      <c r="BK345" s="695">
        <f t="shared" si="995"/>
        <v>0</v>
      </c>
      <c r="BL345" s="695">
        <f t="shared" si="995"/>
        <v>0</v>
      </c>
      <c r="BM345" s="695">
        <f t="shared" si="995"/>
        <v>0</v>
      </c>
      <c r="BN345" s="695">
        <f t="shared" ref="BN345:CM345" si="996">BN142</f>
        <v>0</v>
      </c>
      <c r="BO345" s="695">
        <f t="shared" si="996"/>
        <v>0</v>
      </c>
      <c r="BP345" s="695">
        <f t="shared" si="996"/>
        <v>0</v>
      </c>
      <c r="BQ345" s="695">
        <f t="shared" si="996"/>
        <v>0</v>
      </c>
      <c r="BR345" s="695">
        <f t="shared" si="996"/>
        <v>0</v>
      </c>
      <c r="BS345" s="695">
        <f t="shared" si="996"/>
        <v>0</v>
      </c>
      <c r="BT345" s="695">
        <f t="shared" si="996"/>
        <v>0</v>
      </c>
      <c r="BU345" s="695">
        <f t="shared" si="996"/>
        <v>0</v>
      </c>
      <c r="BV345" s="695">
        <f t="shared" si="996"/>
        <v>0</v>
      </c>
      <c r="BW345" s="695">
        <f t="shared" si="996"/>
        <v>0</v>
      </c>
      <c r="BX345" s="695">
        <f t="shared" si="996"/>
        <v>0</v>
      </c>
      <c r="BY345" s="695">
        <f t="shared" si="996"/>
        <v>0</v>
      </c>
      <c r="BZ345" s="695">
        <f t="shared" si="996"/>
        <v>0</v>
      </c>
      <c r="CA345" s="695">
        <f t="shared" si="996"/>
        <v>0</v>
      </c>
      <c r="CB345" s="695">
        <f t="shared" si="996"/>
        <v>0</v>
      </c>
      <c r="CC345" s="695">
        <f t="shared" si="996"/>
        <v>0</v>
      </c>
      <c r="CD345" s="695">
        <f t="shared" si="996"/>
        <v>0</v>
      </c>
      <c r="CE345" s="695">
        <f t="shared" si="996"/>
        <v>0</v>
      </c>
      <c r="CF345" s="695">
        <f t="shared" si="996"/>
        <v>0</v>
      </c>
      <c r="CG345" s="695">
        <f t="shared" si="996"/>
        <v>0</v>
      </c>
      <c r="CH345" s="695">
        <f t="shared" si="996"/>
        <v>0</v>
      </c>
      <c r="CI345" s="695">
        <f t="shared" si="996"/>
        <v>0</v>
      </c>
      <c r="CJ345" s="695">
        <f t="shared" si="996"/>
        <v>0</v>
      </c>
      <c r="CK345" s="695">
        <f t="shared" si="996"/>
        <v>0</v>
      </c>
      <c r="CL345" s="695">
        <f t="shared" si="996"/>
        <v>0</v>
      </c>
      <c r="CM345" s="695">
        <f t="shared" si="996"/>
        <v>0</v>
      </c>
      <c r="CN345" s="695">
        <f t="shared" ref="CN345:DS345" si="997">CN142</f>
        <v>0</v>
      </c>
      <c r="CO345" s="695">
        <f t="shared" si="997"/>
        <v>0</v>
      </c>
      <c r="CP345" s="695">
        <f t="shared" si="997"/>
        <v>0</v>
      </c>
      <c r="CQ345" s="695">
        <f t="shared" si="997"/>
        <v>0</v>
      </c>
      <c r="CR345" s="695">
        <f t="shared" si="997"/>
        <v>0</v>
      </c>
      <c r="CS345" s="695">
        <f t="shared" si="997"/>
        <v>0</v>
      </c>
      <c r="CT345" s="695">
        <f t="shared" si="997"/>
        <v>0</v>
      </c>
      <c r="CU345" s="695">
        <f t="shared" si="997"/>
        <v>0</v>
      </c>
      <c r="CV345" s="695">
        <f t="shared" si="997"/>
        <v>0</v>
      </c>
      <c r="CW345" s="695">
        <f t="shared" si="997"/>
        <v>0</v>
      </c>
      <c r="CX345" s="695">
        <f t="shared" si="997"/>
        <v>0</v>
      </c>
      <c r="CY345" s="695">
        <f t="shared" si="997"/>
        <v>0</v>
      </c>
      <c r="CZ345" s="695">
        <f t="shared" si="997"/>
        <v>0</v>
      </c>
      <c r="DA345" s="695">
        <f t="shared" si="997"/>
        <v>0</v>
      </c>
      <c r="DB345" s="695">
        <f t="shared" si="997"/>
        <v>0</v>
      </c>
      <c r="DC345" s="695">
        <f t="shared" si="997"/>
        <v>0</v>
      </c>
      <c r="DD345" s="695">
        <f t="shared" si="997"/>
        <v>0</v>
      </c>
      <c r="DE345" s="695">
        <f t="shared" si="997"/>
        <v>0</v>
      </c>
      <c r="DF345" s="695">
        <f t="shared" si="997"/>
        <v>0</v>
      </c>
      <c r="DG345" s="695">
        <f t="shared" si="997"/>
        <v>0</v>
      </c>
      <c r="DH345" s="695">
        <f t="shared" si="997"/>
        <v>0</v>
      </c>
      <c r="DI345" s="695">
        <f t="shared" si="997"/>
        <v>0</v>
      </c>
      <c r="DJ345" s="695">
        <f t="shared" si="997"/>
        <v>0</v>
      </c>
      <c r="DK345" s="695">
        <f t="shared" si="997"/>
        <v>0</v>
      </c>
      <c r="DL345" s="695">
        <f t="shared" si="997"/>
        <v>0</v>
      </c>
      <c r="DM345" s="695">
        <f t="shared" si="997"/>
        <v>0</v>
      </c>
      <c r="DN345" s="695">
        <f t="shared" si="997"/>
        <v>0</v>
      </c>
      <c r="DO345" s="695">
        <f t="shared" si="997"/>
        <v>0</v>
      </c>
      <c r="DP345" s="695">
        <f t="shared" si="997"/>
        <v>0</v>
      </c>
      <c r="DQ345" s="695">
        <f t="shared" si="997"/>
        <v>0</v>
      </c>
      <c r="DR345" s="695">
        <f t="shared" si="997"/>
        <v>0</v>
      </c>
      <c r="DS345" s="695">
        <f t="shared" si="997"/>
        <v>0</v>
      </c>
      <c r="DT345" s="695">
        <f t="shared" ref="DT345:EI345" si="998">DT142</f>
        <v>0</v>
      </c>
      <c r="DU345" s="695">
        <f t="shared" si="998"/>
        <v>0</v>
      </c>
      <c r="DV345" s="695">
        <f t="shared" si="998"/>
        <v>0</v>
      </c>
      <c r="DW345" s="695">
        <f t="shared" si="998"/>
        <v>28254.52</v>
      </c>
      <c r="DX345" s="695">
        <f t="shared" si="998"/>
        <v>0</v>
      </c>
      <c r="DY345" s="695">
        <f t="shared" si="998"/>
        <v>0</v>
      </c>
      <c r="DZ345" s="695">
        <f t="shared" si="998"/>
        <v>0</v>
      </c>
      <c r="EA345" s="695">
        <f t="shared" si="998"/>
        <v>9825.99</v>
      </c>
      <c r="EB345" s="695">
        <f t="shared" si="998"/>
        <v>0</v>
      </c>
      <c r="EC345" s="695">
        <f t="shared" si="998"/>
        <v>0</v>
      </c>
      <c r="ED345" s="695">
        <f t="shared" si="998"/>
        <v>0</v>
      </c>
      <c r="EE345" s="695">
        <f t="shared" si="998"/>
        <v>0</v>
      </c>
      <c r="EF345" s="695">
        <f t="shared" si="998"/>
        <v>0</v>
      </c>
      <c r="EG345" s="695">
        <f t="shared" si="998"/>
        <v>0</v>
      </c>
      <c r="EH345" s="695">
        <f t="shared" si="998"/>
        <v>0</v>
      </c>
      <c r="EI345" s="695">
        <f t="shared" si="998"/>
        <v>0</v>
      </c>
      <c r="EJ345" s="695">
        <f t="shared" si="917"/>
        <v>0</v>
      </c>
      <c r="EK345" s="695">
        <f t="shared" si="956"/>
        <v>0</v>
      </c>
      <c r="EL345" s="695">
        <f t="shared" si="956"/>
        <v>0</v>
      </c>
      <c r="EM345" s="695">
        <f t="shared" si="956"/>
        <v>0</v>
      </c>
      <c r="EN345" s="695">
        <f t="shared" ref="EN345" si="999">EN142</f>
        <v>0</v>
      </c>
      <c r="EO345" s="695">
        <f t="shared" si="956"/>
        <v>0</v>
      </c>
      <c r="EP345" s="695">
        <f t="shared" si="956"/>
        <v>0</v>
      </c>
      <c r="EQ345" s="695">
        <f t="shared" si="956"/>
        <v>0</v>
      </c>
      <c r="ER345" s="695">
        <f t="shared" ref="ER345:EX345" si="1000">ER142</f>
        <v>0</v>
      </c>
      <c r="ES345" s="695">
        <f t="shared" si="1000"/>
        <v>0</v>
      </c>
      <c r="ET345" s="695">
        <f t="shared" si="1000"/>
        <v>0</v>
      </c>
      <c r="EU345" s="695">
        <f t="shared" si="1000"/>
        <v>0</v>
      </c>
      <c r="EV345" s="695">
        <f t="shared" si="1000"/>
        <v>0</v>
      </c>
      <c r="EW345" s="695">
        <f t="shared" si="1000"/>
        <v>0</v>
      </c>
      <c r="EX345" s="695">
        <f t="shared" si="1000"/>
        <v>0</v>
      </c>
      <c r="EY345" s="695">
        <f t="shared" si="936"/>
        <v>0</v>
      </c>
      <c r="EZ345" s="510"/>
    </row>
    <row r="346" spans="1:156" x14ac:dyDescent="0.25">
      <c r="A346">
        <v>140</v>
      </c>
      <c r="B346" s="74">
        <f t="shared" si="927"/>
        <v>55199</v>
      </c>
      <c r="C346" s="175" t="str">
        <f t="shared" si="928"/>
        <v>OK</v>
      </c>
      <c r="D346" s="695">
        <f t="shared" ref="D346:AI346" si="1001">D143</f>
        <v>0</v>
      </c>
      <c r="E346" s="695">
        <f t="shared" si="1001"/>
        <v>0</v>
      </c>
      <c r="F346" s="695">
        <f t="shared" si="1001"/>
        <v>0</v>
      </c>
      <c r="G346" s="695">
        <f t="shared" si="1001"/>
        <v>0</v>
      </c>
      <c r="H346" s="695">
        <f t="shared" si="1001"/>
        <v>0</v>
      </c>
      <c r="I346" s="695">
        <f t="shared" si="1001"/>
        <v>0</v>
      </c>
      <c r="J346" s="695">
        <f t="shared" si="1001"/>
        <v>0</v>
      </c>
      <c r="K346" s="695">
        <f t="shared" si="1001"/>
        <v>0</v>
      </c>
      <c r="L346" s="695">
        <f t="shared" si="1001"/>
        <v>0</v>
      </c>
      <c r="M346" s="695">
        <f t="shared" si="1001"/>
        <v>0</v>
      </c>
      <c r="N346" s="695">
        <f t="shared" si="1001"/>
        <v>0</v>
      </c>
      <c r="O346" s="695">
        <f t="shared" si="1001"/>
        <v>0</v>
      </c>
      <c r="P346" s="695">
        <f t="shared" si="1001"/>
        <v>0</v>
      </c>
      <c r="Q346" s="695">
        <f t="shared" si="1001"/>
        <v>0</v>
      </c>
      <c r="R346" s="695">
        <f t="shared" si="1001"/>
        <v>0</v>
      </c>
      <c r="S346" s="695">
        <f t="shared" si="1001"/>
        <v>0</v>
      </c>
      <c r="T346" s="695">
        <f t="shared" si="1001"/>
        <v>0</v>
      </c>
      <c r="U346" s="695">
        <f t="shared" si="1001"/>
        <v>0</v>
      </c>
      <c r="V346" s="695">
        <f t="shared" si="1001"/>
        <v>0</v>
      </c>
      <c r="W346" s="695">
        <f t="shared" si="1001"/>
        <v>0</v>
      </c>
      <c r="X346" s="695">
        <f t="shared" si="1001"/>
        <v>0</v>
      </c>
      <c r="Y346" s="695">
        <f t="shared" si="1001"/>
        <v>0</v>
      </c>
      <c r="Z346" s="695">
        <f t="shared" si="1001"/>
        <v>0</v>
      </c>
      <c r="AA346" s="695">
        <f t="shared" si="1001"/>
        <v>0</v>
      </c>
      <c r="AB346" s="695">
        <f t="shared" si="1001"/>
        <v>0</v>
      </c>
      <c r="AC346" s="695">
        <f t="shared" si="1001"/>
        <v>0</v>
      </c>
      <c r="AD346" s="695">
        <f t="shared" si="1001"/>
        <v>0</v>
      </c>
      <c r="AE346" s="695">
        <f t="shared" si="1001"/>
        <v>0</v>
      </c>
      <c r="AF346" s="695">
        <f t="shared" si="1001"/>
        <v>0</v>
      </c>
      <c r="AG346" s="695">
        <f t="shared" si="1001"/>
        <v>0</v>
      </c>
      <c r="AH346" s="695">
        <f t="shared" si="1001"/>
        <v>0</v>
      </c>
      <c r="AI346" s="695">
        <f t="shared" si="1001"/>
        <v>0</v>
      </c>
      <c r="AJ346" s="695">
        <f t="shared" ref="AJ346:BM346" si="1002">AJ143</f>
        <v>0</v>
      </c>
      <c r="AK346" s="695">
        <f t="shared" si="1002"/>
        <v>0</v>
      </c>
      <c r="AL346" s="695">
        <f t="shared" si="1002"/>
        <v>0</v>
      </c>
      <c r="AM346" s="695">
        <f t="shared" si="1002"/>
        <v>0</v>
      </c>
      <c r="AN346" s="695">
        <f t="shared" si="1002"/>
        <v>0</v>
      </c>
      <c r="AO346" s="695">
        <f t="shared" si="1002"/>
        <v>0</v>
      </c>
      <c r="AP346" s="695">
        <f t="shared" si="1002"/>
        <v>0</v>
      </c>
      <c r="AQ346" s="695">
        <f t="shared" si="1002"/>
        <v>0</v>
      </c>
      <c r="AR346" s="695">
        <f t="shared" si="1002"/>
        <v>0</v>
      </c>
      <c r="AS346" s="695">
        <f t="shared" si="1002"/>
        <v>0</v>
      </c>
      <c r="AT346" s="695">
        <f t="shared" si="1002"/>
        <v>0</v>
      </c>
      <c r="AU346" s="695">
        <f t="shared" si="1002"/>
        <v>0</v>
      </c>
      <c r="AV346" s="695">
        <f t="shared" si="1002"/>
        <v>0</v>
      </c>
      <c r="AW346" s="695">
        <f t="shared" si="1002"/>
        <v>0</v>
      </c>
      <c r="AX346" s="695">
        <f t="shared" si="1002"/>
        <v>0</v>
      </c>
      <c r="AY346" s="695">
        <f t="shared" si="1002"/>
        <v>0</v>
      </c>
      <c r="AZ346" s="695">
        <f t="shared" si="1002"/>
        <v>0</v>
      </c>
      <c r="BA346" s="695">
        <f t="shared" si="1002"/>
        <v>0</v>
      </c>
      <c r="BB346" s="695">
        <f t="shared" si="1002"/>
        <v>0</v>
      </c>
      <c r="BC346" s="695">
        <f t="shared" si="1002"/>
        <v>0</v>
      </c>
      <c r="BD346" s="695">
        <f t="shared" si="1002"/>
        <v>0</v>
      </c>
      <c r="BE346" s="695">
        <f t="shared" si="1002"/>
        <v>0</v>
      </c>
      <c r="BF346" s="695">
        <f t="shared" si="1002"/>
        <v>0</v>
      </c>
      <c r="BG346" s="695">
        <f t="shared" si="1002"/>
        <v>0</v>
      </c>
      <c r="BH346" s="695">
        <f t="shared" si="1002"/>
        <v>0</v>
      </c>
      <c r="BI346" s="695">
        <f t="shared" si="1002"/>
        <v>0</v>
      </c>
      <c r="BJ346" s="695">
        <f t="shared" si="1002"/>
        <v>0</v>
      </c>
      <c r="BK346" s="695">
        <f t="shared" si="1002"/>
        <v>0</v>
      </c>
      <c r="BL346" s="695">
        <f t="shared" si="1002"/>
        <v>0</v>
      </c>
      <c r="BM346" s="695">
        <f t="shared" si="1002"/>
        <v>0</v>
      </c>
      <c r="BN346" s="695">
        <f t="shared" ref="BN346:CM346" si="1003">BN143</f>
        <v>0</v>
      </c>
      <c r="BO346" s="695">
        <f t="shared" si="1003"/>
        <v>0</v>
      </c>
      <c r="BP346" s="695">
        <f t="shared" si="1003"/>
        <v>0</v>
      </c>
      <c r="BQ346" s="695">
        <f t="shared" si="1003"/>
        <v>0</v>
      </c>
      <c r="BR346" s="695">
        <f t="shared" si="1003"/>
        <v>0</v>
      </c>
      <c r="BS346" s="695">
        <f t="shared" si="1003"/>
        <v>0</v>
      </c>
      <c r="BT346" s="695">
        <f t="shared" si="1003"/>
        <v>0</v>
      </c>
      <c r="BU346" s="695">
        <f t="shared" si="1003"/>
        <v>0</v>
      </c>
      <c r="BV346" s="695">
        <f t="shared" si="1003"/>
        <v>0</v>
      </c>
      <c r="BW346" s="695">
        <f t="shared" si="1003"/>
        <v>0</v>
      </c>
      <c r="BX346" s="695">
        <f t="shared" si="1003"/>
        <v>0</v>
      </c>
      <c r="BY346" s="695">
        <f t="shared" si="1003"/>
        <v>0</v>
      </c>
      <c r="BZ346" s="695">
        <f t="shared" si="1003"/>
        <v>0</v>
      </c>
      <c r="CA346" s="695">
        <f t="shared" si="1003"/>
        <v>0</v>
      </c>
      <c r="CB346" s="695">
        <f t="shared" si="1003"/>
        <v>0</v>
      </c>
      <c r="CC346" s="695">
        <f t="shared" si="1003"/>
        <v>0</v>
      </c>
      <c r="CD346" s="695">
        <f t="shared" si="1003"/>
        <v>0</v>
      </c>
      <c r="CE346" s="695">
        <f t="shared" si="1003"/>
        <v>0</v>
      </c>
      <c r="CF346" s="695">
        <f t="shared" si="1003"/>
        <v>0</v>
      </c>
      <c r="CG346" s="695">
        <f t="shared" si="1003"/>
        <v>0</v>
      </c>
      <c r="CH346" s="695">
        <f t="shared" si="1003"/>
        <v>0</v>
      </c>
      <c r="CI346" s="695">
        <f t="shared" si="1003"/>
        <v>0</v>
      </c>
      <c r="CJ346" s="695">
        <f t="shared" si="1003"/>
        <v>0</v>
      </c>
      <c r="CK346" s="695">
        <f t="shared" si="1003"/>
        <v>0</v>
      </c>
      <c r="CL346" s="695">
        <f t="shared" si="1003"/>
        <v>0</v>
      </c>
      <c r="CM346" s="695">
        <f t="shared" si="1003"/>
        <v>0</v>
      </c>
      <c r="CN346" s="695">
        <f t="shared" ref="CN346:DS346" si="1004">CN143</f>
        <v>0</v>
      </c>
      <c r="CO346" s="695">
        <f t="shared" si="1004"/>
        <v>0</v>
      </c>
      <c r="CP346" s="695">
        <f t="shared" si="1004"/>
        <v>0</v>
      </c>
      <c r="CQ346" s="695">
        <f t="shared" si="1004"/>
        <v>0</v>
      </c>
      <c r="CR346" s="695">
        <f t="shared" si="1004"/>
        <v>0</v>
      </c>
      <c r="CS346" s="695">
        <f t="shared" si="1004"/>
        <v>0</v>
      </c>
      <c r="CT346" s="695">
        <f t="shared" si="1004"/>
        <v>0</v>
      </c>
      <c r="CU346" s="695">
        <f t="shared" si="1004"/>
        <v>0</v>
      </c>
      <c r="CV346" s="695">
        <f t="shared" si="1004"/>
        <v>0</v>
      </c>
      <c r="CW346" s="695">
        <f t="shared" si="1004"/>
        <v>0</v>
      </c>
      <c r="CX346" s="695">
        <f t="shared" si="1004"/>
        <v>0</v>
      </c>
      <c r="CY346" s="695">
        <f t="shared" si="1004"/>
        <v>0</v>
      </c>
      <c r="CZ346" s="695">
        <f t="shared" si="1004"/>
        <v>0</v>
      </c>
      <c r="DA346" s="695">
        <f t="shared" si="1004"/>
        <v>0</v>
      </c>
      <c r="DB346" s="695">
        <f t="shared" si="1004"/>
        <v>0</v>
      </c>
      <c r="DC346" s="695">
        <f t="shared" si="1004"/>
        <v>0</v>
      </c>
      <c r="DD346" s="695">
        <f t="shared" si="1004"/>
        <v>0</v>
      </c>
      <c r="DE346" s="695">
        <f t="shared" si="1004"/>
        <v>0</v>
      </c>
      <c r="DF346" s="695">
        <f t="shared" si="1004"/>
        <v>0</v>
      </c>
      <c r="DG346" s="695">
        <f t="shared" si="1004"/>
        <v>0</v>
      </c>
      <c r="DH346" s="695">
        <f t="shared" si="1004"/>
        <v>0</v>
      </c>
      <c r="DI346" s="695">
        <f t="shared" si="1004"/>
        <v>0</v>
      </c>
      <c r="DJ346" s="695">
        <f t="shared" si="1004"/>
        <v>0</v>
      </c>
      <c r="DK346" s="695">
        <f t="shared" si="1004"/>
        <v>0</v>
      </c>
      <c r="DL346" s="695">
        <f t="shared" si="1004"/>
        <v>0</v>
      </c>
      <c r="DM346" s="695">
        <f t="shared" si="1004"/>
        <v>0</v>
      </c>
      <c r="DN346" s="695">
        <f t="shared" si="1004"/>
        <v>0</v>
      </c>
      <c r="DO346" s="695">
        <f t="shared" si="1004"/>
        <v>0</v>
      </c>
      <c r="DP346" s="695">
        <f t="shared" si="1004"/>
        <v>0</v>
      </c>
      <c r="DQ346" s="695">
        <f t="shared" si="1004"/>
        <v>0</v>
      </c>
      <c r="DR346" s="695">
        <f t="shared" si="1004"/>
        <v>67635</v>
      </c>
      <c r="DS346" s="695">
        <f t="shared" si="1004"/>
        <v>0</v>
      </c>
      <c r="DT346" s="695">
        <f t="shared" ref="DT346:EI346" si="1005">DT143</f>
        <v>0</v>
      </c>
      <c r="DU346" s="695">
        <f t="shared" si="1005"/>
        <v>0</v>
      </c>
      <c r="DV346" s="695">
        <f t="shared" si="1005"/>
        <v>0</v>
      </c>
      <c r="DW346" s="695">
        <f t="shared" si="1005"/>
        <v>0</v>
      </c>
      <c r="DX346" s="695">
        <f t="shared" si="1005"/>
        <v>0</v>
      </c>
      <c r="DY346" s="695">
        <f t="shared" si="1005"/>
        <v>0</v>
      </c>
      <c r="DZ346" s="695">
        <f t="shared" si="1005"/>
        <v>0</v>
      </c>
      <c r="EA346" s="695">
        <f t="shared" si="1005"/>
        <v>0</v>
      </c>
      <c r="EB346" s="695">
        <f t="shared" si="1005"/>
        <v>0</v>
      </c>
      <c r="EC346" s="695">
        <f t="shared" si="1005"/>
        <v>0</v>
      </c>
      <c r="ED346" s="695">
        <f t="shared" si="1005"/>
        <v>0</v>
      </c>
      <c r="EE346" s="695">
        <f t="shared" si="1005"/>
        <v>0</v>
      </c>
      <c r="EF346" s="695">
        <f t="shared" si="1005"/>
        <v>0</v>
      </c>
      <c r="EG346" s="695">
        <f t="shared" si="1005"/>
        <v>0</v>
      </c>
      <c r="EH346" s="695">
        <f t="shared" si="1005"/>
        <v>0</v>
      </c>
      <c r="EI346" s="695">
        <f t="shared" si="1005"/>
        <v>0</v>
      </c>
      <c r="EJ346" s="695">
        <f t="shared" si="917"/>
        <v>0</v>
      </c>
      <c r="EK346" s="695">
        <f t="shared" si="956"/>
        <v>0</v>
      </c>
      <c r="EL346" s="695">
        <f t="shared" si="956"/>
        <v>0</v>
      </c>
      <c r="EM346" s="695">
        <f t="shared" si="956"/>
        <v>0</v>
      </c>
      <c r="EN346" s="695">
        <f t="shared" ref="EN346" si="1006">EN143</f>
        <v>0</v>
      </c>
      <c r="EO346" s="695">
        <f t="shared" si="956"/>
        <v>0</v>
      </c>
      <c r="EP346" s="695">
        <f t="shared" si="956"/>
        <v>0</v>
      </c>
      <c r="EQ346" s="695">
        <f t="shared" si="956"/>
        <v>0</v>
      </c>
      <c r="ER346" s="695">
        <f t="shared" ref="ER346:EX346" si="1007">ER143</f>
        <v>0</v>
      </c>
      <c r="ES346" s="695">
        <f t="shared" si="1007"/>
        <v>0</v>
      </c>
      <c r="ET346" s="695">
        <f t="shared" si="1007"/>
        <v>0</v>
      </c>
      <c r="EU346" s="695">
        <f t="shared" si="1007"/>
        <v>0</v>
      </c>
      <c r="EV346" s="695">
        <f t="shared" si="1007"/>
        <v>0</v>
      </c>
      <c r="EW346" s="695">
        <f t="shared" si="1007"/>
        <v>0</v>
      </c>
      <c r="EX346" s="695">
        <f t="shared" si="1007"/>
        <v>0</v>
      </c>
      <c r="EY346" s="695">
        <f t="shared" si="936"/>
        <v>0</v>
      </c>
      <c r="EZ346" s="510"/>
    </row>
    <row r="347" spans="1:156" x14ac:dyDescent="0.25">
      <c r="A347">
        <v>143</v>
      </c>
      <c r="B347" s="74" t="str">
        <f t="shared" si="927"/>
        <v>E22</v>
      </c>
      <c r="C347" s="175" t="str">
        <f t="shared" si="928"/>
        <v>OK</v>
      </c>
      <c r="D347" s="695">
        <f t="shared" ref="D347:AI347" si="1008">D144</f>
        <v>0</v>
      </c>
      <c r="E347" s="695">
        <f t="shared" si="1008"/>
        <v>0</v>
      </c>
      <c r="F347" s="695">
        <f t="shared" si="1008"/>
        <v>0</v>
      </c>
      <c r="G347" s="695">
        <f t="shared" si="1008"/>
        <v>0</v>
      </c>
      <c r="H347" s="695">
        <f t="shared" si="1008"/>
        <v>0</v>
      </c>
      <c r="I347" s="695">
        <f t="shared" si="1008"/>
        <v>0</v>
      </c>
      <c r="J347" s="695">
        <f t="shared" si="1008"/>
        <v>0</v>
      </c>
      <c r="K347" s="695">
        <f t="shared" si="1008"/>
        <v>0</v>
      </c>
      <c r="L347" s="695">
        <f t="shared" si="1008"/>
        <v>0</v>
      </c>
      <c r="M347" s="695">
        <f t="shared" si="1008"/>
        <v>0</v>
      </c>
      <c r="N347" s="695">
        <f t="shared" si="1008"/>
        <v>0</v>
      </c>
      <c r="O347" s="695">
        <f t="shared" si="1008"/>
        <v>0</v>
      </c>
      <c r="P347" s="695">
        <f t="shared" si="1008"/>
        <v>0</v>
      </c>
      <c r="Q347" s="695">
        <f t="shared" si="1008"/>
        <v>58.4</v>
      </c>
      <c r="R347" s="695">
        <f t="shared" si="1008"/>
        <v>0</v>
      </c>
      <c r="S347" s="695">
        <f t="shared" si="1008"/>
        <v>0</v>
      </c>
      <c r="T347" s="695">
        <f t="shared" si="1008"/>
        <v>0</v>
      </c>
      <c r="U347" s="695">
        <f t="shared" si="1008"/>
        <v>0</v>
      </c>
      <c r="V347" s="695">
        <f t="shared" si="1008"/>
        <v>0</v>
      </c>
      <c r="W347" s="695">
        <f t="shared" si="1008"/>
        <v>0</v>
      </c>
      <c r="X347" s="695">
        <f t="shared" si="1008"/>
        <v>0</v>
      </c>
      <c r="Y347" s="695">
        <f t="shared" si="1008"/>
        <v>0</v>
      </c>
      <c r="Z347" s="695">
        <f t="shared" si="1008"/>
        <v>0</v>
      </c>
      <c r="AA347" s="695">
        <f t="shared" si="1008"/>
        <v>0</v>
      </c>
      <c r="AB347" s="695">
        <f t="shared" si="1008"/>
        <v>0</v>
      </c>
      <c r="AC347" s="695">
        <f t="shared" si="1008"/>
        <v>0</v>
      </c>
      <c r="AD347" s="695">
        <f t="shared" si="1008"/>
        <v>0</v>
      </c>
      <c r="AE347" s="695">
        <f t="shared" si="1008"/>
        <v>0</v>
      </c>
      <c r="AF347" s="695">
        <f t="shared" si="1008"/>
        <v>0</v>
      </c>
      <c r="AG347" s="695">
        <f t="shared" si="1008"/>
        <v>0</v>
      </c>
      <c r="AH347" s="695">
        <f t="shared" si="1008"/>
        <v>11406.52</v>
      </c>
      <c r="AI347" s="695">
        <f t="shared" si="1008"/>
        <v>0</v>
      </c>
      <c r="AJ347" s="695">
        <f t="shared" ref="AJ347:BM347" si="1009">AJ144</f>
        <v>0</v>
      </c>
      <c r="AK347" s="695">
        <f t="shared" si="1009"/>
        <v>0</v>
      </c>
      <c r="AL347" s="695">
        <f t="shared" si="1009"/>
        <v>0</v>
      </c>
      <c r="AM347" s="695">
        <f t="shared" si="1009"/>
        <v>0</v>
      </c>
      <c r="AN347" s="695">
        <f t="shared" si="1009"/>
        <v>0</v>
      </c>
      <c r="AO347" s="695">
        <f t="shared" si="1009"/>
        <v>0</v>
      </c>
      <c r="AP347" s="695">
        <f t="shared" si="1009"/>
        <v>0</v>
      </c>
      <c r="AQ347" s="695">
        <f t="shared" si="1009"/>
        <v>0</v>
      </c>
      <c r="AR347" s="695">
        <f t="shared" si="1009"/>
        <v>0</v>
      </c>
      <c r="AS347" s="695">
        <f t="shared" si="1009"/>
        <v>0</v>
      </c>
      <c r="AT347" s="695">
        <f t="shared" si="1009"/>
        <v>0</v>
      </c>
      <c r="AU347" s="695">
        <f t="shared" si="1009"/>
        <v>0</v>
      </c>
      <c r="AV347" s="695">
        <f t="shared" si="1009"/>
        <v>0</v>
      </c>
      <c r="AW347" s="695">
        <f t="shared" si="1009"/>
        <v>0</v>
      </c>
      <c r="AX347" s="695">
        <f t="shared" si="1009"/>
        <v>0</v>
      </c>
      <c r="AY347" s="695">
        <f t="shared" si="1009"/>
        <v>0</v>
      </c>
      <c r="AZ347" s="695">
        <f t="shared" si="1009"/>
        <v>0</v>
      </c>
      <c r="BA347" s="695">
        <f t="shared" si="1009"/>
        <v>0</v>
      </c>
      <c r="BB347" s="695">
        <f t="shared" si="1009"/>
        <v>0</v>
      </c>
      <c r="BC347" s="695">
        <f t="shared" si="1009"/>
        <v>0</v>
      </c>
      <c r="BD347" s="695">
        <f t="shared" si="1009"/>
        <v>0</v>
      </c>
      <c r="BE347" s="695">
        <f t="shared" si="1009"/>
        <v>0</v>
      </c>
      <c r="BF347" s="695">
        <f t="shared" si="1009"/>
        <v>0</v>
      </c>
      <c r="BG347" s="695">
        <f t="shared" si="1009"/>
        <v>0</v>
      </c>
      <c r="BH347" s="695">
        <f t="shared" si="1009"/>
        <v>0</v>
      </c>
      <c r="BI347" s="695">
        <f t="shared" si="1009"/>
        <v>0</v>
      </c>
      <c r="BJ347" s="695">
        <f t="shared" si="1009"/>
        <v>0</v>
      </c>
      <c r="BK347" s="695">
        <f t="shared" si="1009"/>
        <v>0</v>
      </c>
      <c r="BL347" s="695">
        <f t="shared" si="1009"/>
        <v>0</v>
      </c>
      <c r="BM347" s="695">
        <f t="shared" si="1009"/>
        <v>0</v>
      </c>
      <c r="BN347" s="695">
        <f t="shared" ref="BN347:CM347" si="1010">BN144</f>
        <v>0</v>
      </c>
      <c r="BO347" s="695">
        <f t="shared" si="1010"/>
        <v>0</v>
      </c>
      <c r="BP347" s="695">
        <f t="shared" si="1010"/>
        <v>0</v>
      </c>
      <c r="BQ347" s="695">
        <f t="shared" si="1010"/>
        <v>0</v>
      </c>
      <c r="BR347" s="695">
        <f t="shared" si="1010"/>
        <v>0</v>
      </c>
      <c r="BS347" s="695">
        <f t="shared" si="1010"/>
        <v>0</v>
      </c>
      <c r="BT347" s="695">
        <f t="shared" si="1010"/>
        <v>0</v>
      </c>
      <c r="BU347" s="695">
        <f t="shared" si="1010"/>
        <v>0</v>
      </c>
      <c r="BV347" s="695">
        <f t="shared" si="1010"/>
        <v>0</v>
      </c>
      <c r="BW347" s="695">
        <f t="shared" si="1010"/>
        <v>0</v>
      </c>
      <c r="BX347" s="695">
        <f t="shared" si="1010"/>
        <v>0</v>
      </c>
      <c r="BY347" s="695">
        <f t="shared" si="1010"/>
        <v>0</v>
      </c>
      <c r="BZ347" s="695">
        <f t="shared" si="1010"/>
        <v>0</v>
      </c>
      <c r="CA347" s="695">
        <f t="shared" si="1010"/>
        <v>0</v>
      </c>
      <c r="CB347" s="695">
        <f t="shared" si="1010"/>
        <v>0</v>
      </c>
      <c r="CC347" s="695">
        <f t="shared" si="1010"/>
        <v>0</v>
      </c>
      <c r="CD347" s="695">
        <f t="shared" si="1010"/>
        <v>0</v>
      </c>
      <c r="CE347" s="695">
        <f t="shared" si="1010"/>
        <v>0</v>
      </c>
      <c r="CF347" s="695">
        <f t="shared" si="1010"/>
        <v>0</v>
      </c>
      <c r="CG347" s="695">
        <f t="shared" si="1010"/>
        <v>0</v>
      </c>
      <c r="CH347" s="695">
        <f t="shared" si="1010"/>
        <v>0</v>
      </c>
      <c r="CI347" s="695">
        <f t="shared" si="1010"/>
        <v>0</v>
      </c>
      <c r="CJ347" s="695">
        <f t="shared" si="1010"/>
        <v>0</v>
      </c>
      <c r="CK347" s="695">
        <f t="shared" si="1010"/>
        <v>0</v>
      </c>
      <c r="CL347" s="695">
        <f t="shared" si="1010"/>
        <v>0</v>
      </c>
      <c r="CM347" s="695">
        <f t="shared" si="1010"/>
        <v>0</v>
      </c>
      <c r="CN347" s="695">
        <f t="shared" ref="CN347:DS347" si="1011">CN144</f>
        <v>0</v>
      </c>
      <c r="CO347" s="695">
        <f t="shared" si="1011"/>
        <v>1613.29</v>
      </c>
      <c r="CP347" s="695">
        <f t="shared" si="1011"/>
        <v>0</v>
      </c>
      <c r="CQ347" s="695">
        <f t="shared" si="1011"/>
        <v>0</v>
      </c>
      <c r="CR347" s="695">
        <f t="shared" si="1011"/>
        <v>0</v>
      </c>
      <c r="CS347" s="695">
        <f t="shared" si="1011"/>
        <v>0</v>
      </c>
      <c r="CT347" s="695">
        <f t="shared" si="1011"/>
        <v>0</v>
      </c>
      <c r="CU347" s="695">
        <f t="shared" si="1011"/>
        <v>0</v>
      </c>
      <c r="CV347" s="695">
        <f t="shared" si="1011"/>
        <v>0</v>
      </c>
      <c r="CW347" s="695">
        <f t="shared" si="1011"/>
        <v>0</v>
      </c>
      <c r="CX347" s="695">
        <f t="shared" si="1011"/>
        <v>0</v>
      </c>
      <c r="CY347" s="695">
        <f t="shared" si="1011"/>
        <v>0</v>
      </c>
      <c r="CZ347" s="695">
        <f t="shared" si="1011"/>
        <v>0</v>
      </c>
      <c r="DA347" s="695">
        <f t="shared" si="1011"/>
        <v>0</v>
      </c>
      <c r="DB347" s="695">
        <f t="shared" si="1011"/>
        <v>0</v>
      </c>
      <c r="DC347" s="695">
        <f t="shared" si="1011"/>
        <v>0</v>
      </c>
      <c r="DD347" s="695">
        <f t="shared" si="1011"/>
        <v>0</v>
      </c>
      <c r="DE347" s="695">
        <f t="shared" si="1011"/>
        <v>0</v>
      </c>
      <c r="DF347" s="695">
        <f t="shared" si="1011"/>
        <v>0</v>
      </c>
      <c r="DG347" s="695">
        <f t="shared" si="1011"/>
        <v>0</v>
      </c>
      <c r="DH347" s="695">
        <f t="shared" si="1011"/>
        <v>0</v>
      </c>
      <c r="DI347" s="695">
        <f t="shared" si="1011"/>
        <v>0</v>
      </c>
      <c r="DJ347" s="695">
        <f t="shared" si="1011"/>
        <v>0</v>
      </c>
      <c r="DK347" s="695">
        <f t="shared" si="1011"/>
        <v>0</v>
      </c>
      <c r="DL347" s="695">
        <f t="shared" si="1011"/>
        <v>0</v>
      </c>
      <c r="DM347" s="695">
        <f t="shared" si="1011"/>
        <v>0</v>
      </c>
      <c r="DN347" s="695">
        <f t="shared" si="1011"/>
        <v>0</v>
      </c>
      <c r="DO347" s="695">
        <f t="shared" si="1011"/>
        <v>0</v>
      </c>
      <c r="DP347" s="695">
        <f t="shared" si="1011"/>
        <v>0</v>
      </c>
      <c r="DQ347" s="695">
        <f t="shared" si="1011"/>
        <v>0</v>
      </c>
      <c r="DR347" s="695">
        <f t="shared" si="1011"/>
        <v>0</v>
      </c>
      <c r="DS347" s="695">
        <f t="shared" si="1011"/>
        <v>0</v>
      </c>
      <c r="DT347" s="695">
        <f t="shared" ref="DT347:EI347" si="1012">DT144</f>
        <v>0</v>
      </c>
      <c r="DU347" s="695">
        <f t="shared" si="1012"/>
        <v>0</v>
      </c>
      <c r="DV347" s="695">
        <f t="shared" si="1012"/>
        <v>0</v>
      </c>
      <c r="DW347" s="695">
        <f t="shared" si="1012"/>
        <v>0</v>
      </c>
      <c r="DX347" s="695">
        <f t="shared" si="1012"/>
        <v>0</v>
      </c>
      <c r="DY347" s="695">
        <f t="shared" si="1012"/>
        <v>0</v>
      </c>
      <c r="DZ347" s="695">
        <f t="shared" si="1012"/>
        <v>0</v>
      </c>
      <c r="EA347" s="695">
        <f t="shared" si="1012"/>
        <v>0</v>
      </c>
      <c r="EB347" s="695">
        <f t="shared" si="1012"/>
        <v>0</v>
      </c>
      <c r="EC347" s="695">
        <f t="shared" si="1012"/>
        <v>0</v>
      </c>
      <c r="ED347" s="695">
        <f t="shared" si="1012"/>
        <v>0</v>
      </c>
      <c r="EE347" s="695">
        <f t="shared" si="1012"/>
        <v>0</v>
      </c>
      <c r="EF347" s="695">
        <f t="shared" si="1012"/>
        <v>0</v>
      </c>
      <c r="EG347" s="695">
        <f t="shared" si="1012"/>
        <v>0</v>
      </c>
      <c r="EH347" s="695">
        <f t="shared" si="1012"/>
        <v>0</v>
      </c>
      <c r="EI347" s="695">
        <f t="shared" si="1012"/>
        <v>0</v>
      </c>
      <c r="EJ347" s="695">
        <f t="shared" si="917"/>
        <v>0</v>
      </c>
      <c r="EK347" s="695">
        <f t="shared" si="956"/>
        <v>0</v>
      </c>
      <c r="EL347" s="695">
        <f t="shared" si="956"/>
        <v>0</v>
      </c>
      <c r="EM347" s="695">
        <f t="shared" si="956"/>
        <v>0</v>
      </c>
      <c r="EN347" s="695">
        <f t="shared" ref="EN347" si="1013">EN144</f>
        <v>0</v>
      </c>
      <c r="EO347" s="695">
        <f t="shared" si="956"/>
        <v>0</v>
      </c>
      <c r="EP347" s="695">
        <f t="shared" si="956"/>
        <v>0</v>
      </c>
      <c r="EQ347" s="695">
        <f t="shared" si="956"/>
        <v>0</v>
      </c>
      <c r="ER347" s="695">
        <f t="shared" ref="ER347:EX347" si="1014">ER144</f>
        <v>0</v>
      </c>
      <c r="ES347" s="695">
        <f t="shared" si="1014"/>
        <v>0</v>
      </c>
      <c r="ET347" s="695">
        <f t="shared" si="1014"/>
        <v>0</v>
      </c>
      <c r="EU347" s="695">
        <f t="shared" si="1014"/>
        <v>0</v>
      </c>
      <c r="EV347" s="695">
        <f t="shared" si="1014"/>
        <v>0</v>
      </c>
      <c r="EW347" s="695">
        <f t="shared" si="1014"/>
        <v>0</v>
      </c>
      <c r="EX347" s="695">
        <f t="shared" si="1014"/>
        <v>0</v>
      </c>
      <c r="EY347" s="695">
        <f t="shared" si="936"/>
        <v>0</v>
      </c>
      <c r="EZ347" s="510"/>
    </row>
    <row r="348" spans="1:156" x14ac:dyDescent="0.25">
      <c r="A348">
        <v>144</v>
      </c>
      <c r="B348" s="74" t="str">
        <f t="shared" si="927"/>
        <v>E19</v>
      </c>
      <c r="C348" s="175" t="str">
        <f t="shared" si="928"/>
        <v>OK</v>
      </c>
      <c r="D348" s="695">
        <f t="shared" ref="D348:AI348" si="1015">D145</f>
        <v>427.7</v>
      </c>
      <c r="E348" s="695">
        <f t="shared" si="1015"/>
        <v>0</v>
      </c>
      <c r="F348" s="695">
        <f t="shared" si="1015"/>
        <v>1082</v>
      </c>
      <c r="G348" s="695">
        <f t="shared" si="1015"/>
        <v>0</v>
      </c>
      <c r="H348" s="695">
        <f t="shared" si="1015"/>
        <v>1881.77</v>
      </c>
      <c r="I348" s="695">
        <f t="shared" si="1015"/>
        <v>10449.67</v>
      </c>
      <c r="J348" s="695">
        <f t="shared" si="1015"/>
        <v>10287.14</v>
      </c>
      <c r="K348" s="695">
        <f t="shared" si="1015"/>
        <v>956</v>
      </c>
      <c r="L348" s="695">
        <f t="shared" si="1015"/>
        <v>0</v>
      </c>
      <c r="M348" s="695">
        <f t="shared" si="1015"/>
        <v>2963.7</v>
      </c>
      <c r="N348" s="695">
        <f t="shared" si="1015"/>
        <v>451.5</v>
      </c>
      <c r="O348" s="695">
        <f t="shared" si="1015"/>
        <v>3670.76</v>
      </c>
      <c r="P348" s="695">
        <f t="shared" si="1015"/>
        <v>1740.5</v>
      </c>
      <c r="Q348" s="695">
        <f t="shared" si="1015"/>
        <v>78660</v>
      </c>
      <c r="R348" s="695">
        <f t="shared" si="1015"/>
        <v>68553.899999999994</v>
      </c>
      <c r="S348" s="695">
        <f t="shared" si="1015"/>
        <v>2158</v>
      </c>
      <c r="T348" s="695">
        <f t="shared" si="1015"/>
        <v>0</v>
      </c>
      <c r="U348" s="695">
        <f t="shared" si="1015"/>
        <v>387.52</v>
      </c>
      <c r="V348" s="695">
        <f t="shared" si="1015"/>
        <v>17655.759999999998</v>
      </c>
      <c r="W348" s="695">
        <f t="shared" si="1015"/>
        <v>14702.67</v>
      </c>
      <c r="X348" s="695">
        <f t="shared" si="1015"/>
        <v>479.15</v>
      </c>
      <c r="Y348" s="695">
        <f t="shared" si="1015"/>
        <v>12824.73</v>
      </c>
      <c r="Z348" s="695">
        <f t="shared" si="1015"/>
        <v>0</v>
      </c>
      <c r="AA348" s="695">
        <f t="shared" si="1015"/>
        <v>6046.49</v>
      </c>
      <c r="AB348" s="695">
        <f t="shared" si="1015"/>
        <v>6558.71</v>
      </c>
      <c r="AC348" s="695">
        <f t="shared" si="1015"/>
        <v>102649.38</v>
      </c>
      <c r="AD348" s="695">
        <f t="shared" si="1015"/>
        <v>39496.81</v>
      </c>
      <c r="AE348" s="695">
        <f t="shared" si="1015"/>
        <v>9585.17</v>
      </c>
      <c r="AF348" s="695">
        <f t="shared" si="1015"/>
        <v>60736.93</v>
      </c>
      <c r="AG348" s="695">
        <f t="shared" si="1015"/>
        <v>1512.33</v>
      </c>
      <c r="AH348" s="695">
        <f t="shared" si="1015"/>
        <v>4585</v>
      </c>
      <c r="AI348" s="695">
        <f t="shared" si="1015"/>
        <v>0</v>
      </c>
      <c r="AJ348" s="695">
        <f t="shared" ref="AJ348:BM348" si="1016">AJ145</f>
        <v>17703.16</v>
      </c>
      <c r="AK348" s="695">
        <f t="shared" si="1016"/>
        <v>14970.64</v>
      </c>
      <c r="AL348" s="695">
        <f t="shared" si="1016"/>
        <v>7845.91</v>
      </c>
      <c r="AM348" s="695">
        <f t="shared" si="1016"/>
        <v>10611.53</v>
      </c>
      <c r="AN348" s="695">
        <f t="shared" si="1016"/>
        <v>11663.94</v>
      </c>
      <c r="AO348" s="695">
        <f t="shared" si="1016"/>
        <v>14025.72</v>
      </c>
      <c r="AP348" s="695">
        <f t="shared" si="1016"/>
        <v>0</v>
      </c>
      <c r="AQ348" s="695">
        <f t="shared" si="1016"/>
        <v>58082.06</v>
      </c>
      <c r="AR348" s="695">
        <f t="shared" si="1016"/>
        <v>14914</v>
      </c>
      <c r="AS348" s="695">
        <f t="shared" si="1016"/>
        <v>12725.84</v>
      </c>
      <c r="AT348" s="695">
        <f t="shared" si="1016"/>
        <v>13013.02</v>
      </c>
      <c r="AU348" s="695">
        <f t="shared" si="1016"/>
        <v>12883.34</v>
      </c>
      <c r="AV348" s="695">
        <f t="shared" si="1016"/>
        <v>6440.83</v>
      </c>
      <c r="AW348" s="695">
        <f t="shared" si="1016"/>
        <v>12003.02</v>
      </c>
      <c r="AX348" s="695">
        <f t="shared" si="1016"/>
        <v>455</v>
      </c>
      <c r="AY348" s="695">
        <f t="shared" si="1016"/>
        <v>22438.69</v>
      </c>
      <c r="AZ348" s="695">
        <f t="shared" si="1016"/>
        <v>22854.23</v>
      </c>
      <c r="BA348" s="695">
        <f t="shared" si="1016"/>
        <v>7041.21</v>
      </c>
      <c r="BB348" s="695">
        <f t="shared" si="1016"/>
        <v>14083.86</v>
      </c>
      <c r="BC348" s="695">
        <f t="shared" si="1016"/>
        <v>53999.06</v>
      </c>
      <c r="BD348" s="695">
        <f t="shared" si="1016"/>
        <v>18665.2</v>
      </c>
      <c r="BE348" s="695">
        <f t="shared" si="1016"/>
        <v>12201.26</v>
      </c>
      <c r="BF348" s="695">
        <f t="shared" si="1016"/>
        <v>0</v>
      </c>
      <c r="BG348" s="695">
        <f t="shared" si="1016"/>
        <v>45245.74</v>
      </c>
      <c r="BH348" s="695">
        <f t="shared" si="1016"/>
        <v>11011.67</v>
      </c>
      <c r="BI348" s="695">
        <f t="shared" si="1016"/>
        <v>23031.360000000001</v>
      </c>
      <c r="BJ348" s="695">
        <f t="shared" si="1016"/>
        <v>15673.15</v>
      </c>
      <c r="BK348" s="695">
        <f t="shared" si="1016"/>
        <v>5608.5</v>
      </c>
      <c r="BL348" s="695">
        <f t="shared" si="1016"/>
        <v>10773.92</v>
      </c>
      <c r="BM348" s="695">
        <f t="shared" si="1016"/>
        <v>4801.55</v>
      </c>
      <c r="BN348" s="695">
        <f t="shared" ref="BN348:CM348" si="1017">BN145</f>
        <v>8064.5</v>
      </c>
      <c r="BO348" s="695">
        <f t="shared" si="1017"/>
        <v>52002.66</v>
      </c>
      <c r="BP348" s="695">
        <f t="shared" si="1017"/>
        <v>8368.52</v>
      </c>
      <c r="BQ348" s="695">
        <f t="shared" si="1017"/>
        <v>73840.61</v>
      </c>
      <c r="BR348" s="695">
        <f t="shared" si="1017"/>
        <v>14741.15</v>
      </c>
      <c r="BS348" s="695">
        <f t="shared" si="1017"/>
        <v>12911.87</v>
      </c>
      <c r="BT348" s="695">
        <f t="shared" si="1017"/>
        <v>25813.87</v>
      </c>
      <c r="BU348" s="695">
        <f t="shared" si="1017"/>
        <v>3220.45</v>
      </c>
      <c r="BV348" s="695">
        <f t="shared" si="1017"/>
        <v>20552.16</v>
      </c>
      <c r="BW348" s="695">
        <f t="shared" si="1017"/>
        <v>19454.12</v>
      </c>
      <c r="BX348" s="695">
        <f t="shared" si="1017"/>
        <v>46387.46</v>
      </c>
      <c r="BY348" s="695">
        <f t="shared" si="1017"/>
        <v>28331.13</v>
      </c>
      <c r="BZ348" s="695">
        <f t="shared" si="1017"/>
        <v>36266.080000000002</v>
      </c>
      <c r="CA348" s="695">
        <f t="shared" si="1017"/>
        <v>718.5</v>
      </c>
      <c r="CB348" s="695">
        <f t="shared" si="1017"/>
        <v>1666.6</v>
      </c>
      <c r="CC348" s="695">
        <f t="shared" si="1017"/>
        <v>21547.75</v>
      </c>
      <c r="CD348" s="695">
        <f t="shared" si="1017"/>
        <v>7723.6</v>
      </c>
      <c r="CE348" s="695">
        <f t="shared" si="1017"/>
        <v>31989.38</v>
      </c>
      <c r="CF348" s="695">
        <f t="shared" si="1017"/>
        <v>5822.47</v>
      </c>
      <c r="CG348" s="695">
        <f t="shared" si="1017"/>
        <v>7602.3</v>
      </c>
      <c r="CH348" s="695">
        <f t="shared" si="1017"/>
        <v>68440.070000000007</v>
      </c>
      <c r="CI348" s="695">
        <f t="shared" si="1017"/>
        <v>43999.69</v>
      </c>
      <c r="CJ348" s="695">
        <f t="shared" si="1017"/>
        <v>65728.34</v>
      </c>
      <c r="CK348" s="695">
        <f t="shared" si="1017"/>
        <v>11941.95</v>
      </c>
      <c r="CL348" s="695">
        <f t="shared" si="1017"/>
        <v>2479</v>
      </c>
      <c r="CM348" s="695">
        <f t="shared" si="1017"/>
        <v>5281.23</v>
      </c>
      <c r="CN348" s="695">
        <f t="shared" ref="CN348:DS348" si="1018">CN145</f>
        <v>1405</v>
      </c>
      <c r="CO348" s="695">
        <f t="shared" si="1018"/>
        <v>18023.75</v>
      </c>
      <c r="CP348" s="695">
        <f t="shared" si="1018"/>
        <v>61343.93</v>
      </c>
      <c r="CQ348" s="695">
        <f t="shared" si="1018"/>
        <v>29869</v>
      </c>
      <c r="CR348" s="695">
        <f t="shared" si="1018"/>
        <v>9300</v>
      </c>
      <c r="CS348" s="695">
        <f t="shared" si="1018"/>
        <v>11604</v>
      </c>
      <c r="CT348" s="695">
        <f t="shared" si="1018"/>
        <v>12380.67</v>
      </c>
      <c r="CU348" s="695">
        <f t="shared" si="1018"/>
        <v>21409.4</v>
      </c>
      <c r="CV348" s="695">
        <f t="shared" si="1018"/>
        <v>28623.53</v>
      </c>
      <c r="CW348" s="695">
        <f t="shared" si="1018"/>
        <v>240</v>
      </c>
      <c r="CX348" s="695">
        <f t="shared" si="1018"/>
        <v>5603.83</v>
      </c>
      <c r="CY348" s="695">
        <f t="shared" si="1018"/>
        <v>0</v>
      </c>
      <c r="CZ348" s="695">
        <f t="shared" si="1018"/>
        <v>0</v>
      </c>
      <c r="DA348" s="695">
        <f t="shared" si="1018"/>
        <v>16904.599999999999</v>
      </c>
      <c r="DB348" s="695">
        <f t="shared" si="1018"/>
        <v>38555.64</v>
      </c>
      <c r="DC348" s="695">
        <f t="shared" si="1018"/>
        <v>17925.55</v>
      </c>
      <c r="DD348" s="695">
        <f t="shared" si="1018"/>
        <v>4636.58</v>
      </c>
      <c r="DE348" s="695">
        <f t="shared" si="1018"/>
        <v>1482.73</v>
      </c>
      <c r="DF348" s="695">
        <f t="shared" si="1018"/>
        <v>10727.5</v>
      </c>
      <c r="DG348" s="695">
        <f t="shared" si="1018"/>
        <v>1619.66</v>
      </c>
      <c r="DH348" s="695">
        <f t="shared" si="1018"/>
        <v>2090</v>
      </c>
      <c r="DI348" s="695">
        <f t="shared" si="1018"/>
        <v>17029.5</v>
      </c>
      <c r="DJ348" s="695">
        <f t="shared" si="1018"/>
        <v>52251.67</v>
      </c>
      <c r="DK348" s="695">
        <f t="shared" si="1018"/>
        <v>5081.5</v>
      </c>
      <c r="DL348" s="695">
        <f t="shared" si="1018"/>
        <v>12486</v>
      </c>
      <c r="DM348" s="695">
        <f t="shared" si="1018"/>
        <v>1267</v>
      </c>
      <c r="DN348" s="695">
        <f t="shared" si="1018"/>
        <v>0</v>
      </c>
      <c r="DO348" s="695">
        <f t="shared" si="1018"/>
        <v>95985.53</v>
      </c>
      <c r="DP348" s="695">
        <f t="shared" si="1018"/>
        <v>78028.179999999993</v>
      </c>
      <c r="DQ348" s="695">
        <f t="shared" si="1018"/>
        <v>23791.34</v>
      </c>
      <c r="DR348" s="695">
        <f t="shared" si="1018"/>
        <v>0</v>
      </c>
      <c r="DS348" s="695">
        <f t="shared" si="1018"/>
        <v>40057.870000000003</v>
      </c>
      <c r="DT348" s="695">
        <f t="shared" ref="DT348:EI348" si="1019">DT145</f>
        <v>99097.86</v>
      </c>
      <c r="DU348" s="695">
        <f t="shared" si="1019"/>
        <v>0</v>
      </c>
      <c r="DV348" s="695">
        <f t="shared" si="1019"/>
        <v>258.05</v>
      </c>
      <c r="DW348" s="695">
        <f t="shared" si="1019"/>
        <v>39882.400000000001</v>
      </c>
      <c r="DX348" s="695">
        <f t="shared" si="1019"/>
        <v>15661.96</v>
      </c>
      <c r="DY348" s="695">
        <f t="shared" si="1019"/>
        <v>55255.35</v>
      </c>
      <c r="DZ348" s="695">
        <f t="shared" si="1019"/>
        <v>0</v>
      </c>
      <c r="EA348" s="695">
        <f t="shared" si="1019"/>
        <v>9460.9500000000007</v>
      </c>
      <c r="EB348" s="695">
        <f t="shared" si="1019"/>
        <v>0</v>
      </c>
      <c r="EC348" s="695">
        <f t="shared" si="1019"/>
        <v>0</v>
      </c>
      <c r="ED348" s="695">
        <f t="shared" si="1019"/>
        <v>27230.45</v>
      </c>
      <c r="EE348" s="695">
        <f t="shared" si="1019"/>
        <v>407</v>
      </c>
      <c r="EF348" s="695">
        <f t="shared" si="1019"/>
        <v>13143.15</v>
      </c>
      <c r="EG348" s="695">
        <f t="shared" si="1019"/>
        <v>1998.86</v>
      </c>
      <c r="EH348" s="695">
        <f t="shared" si="1019"/>
        <v>3449.8</v>
      </c>
      <c r="EI348" s="695">
        <f t="shared" si="1019"/>
        <v>556.52</v>
      </c>
      <c r="EJ348" s="695">
        <f t="shared" si="917"/>
        <v>0</v>
      </c>
      <c r="EK348" s="695">
        <f t="shared" si="956"/>
        <v>0</v>
      </c>
      <c r="EL348" s="695">
        <f t="shared" si="956"/>
        <v>123010.46</v>
      </c>
      <c r="EM348" s="695">
        <f t="shared" si="956"/>
        <v>17808.34</v>
      </c>
      <c r="EN348" s="695">
        <f t="shared" ref="EN348" si="1020">EN145</f>
        <v>0</v>
      </c>
      <c r="EO348" s="695">
        <f t="shared" si="956"/>
        <v>0</v>
      </c>
      <c r="EP348" s="695">
        <f t="shared" si="956"/>
        <v>25169.82</v>
      </c>
      <c r="EQ348" s="695">
        <f t="shared" si="956"/>
        <v>0</v>
      </c>
      <c r="ER348" s="695">
        <f t="shared" ref="ER348:EX348" si="1021">ER145</f>
        <v>0</v>
      </c>
      <c r="ES348" s="695">
        <f t="shared" si="1021"/>
        <v>0</v>
      </c>
      <c r="ET348" s="695">
        <f t="shared" si="1021"/>
        <v>835.86</v>
      </c>
      <c r="EU348" s="695">
        <f t="shared" si="1021"/>
        <v>4411.7</v>
      </c>
      <c r="EV348" s="695">
        <f t="shared" si="1021"/>
        <v>22362.65</v>
      </c>
      <c r="EW348" s="695">
        <f t="shared" si="1021"/>
        <v>3572.04</v>
      </c>
      <c r="EX348" s="695">
        <f t="shared" si="1021"/>
        <v>613.47</v>
      </c>
      <c r="EY348" s="695">
        <f t="shared" si="936"/>
        <v>0</v>
      </c>
      <c r="EZ348" s="510"/>
    </row>
    <row r="349" spans="1:156" x14ac:dyDescent="0.25">
      <c r="A349">
        <v>145</v>
      </c>
      <c r="B349" s="74" t="str">
        <f t="shared" si="927"/>
        <v>E22</v>
      </c>
      <c r="C349" s="175" t="str">
        <f t="shared" si="928"/>
        <v>OK</v>
      </c>
      <c r="D349" s="695">
        <f t="shared" ref="D349:AI349" si="1022">D146</f>
        <v>0</v>
      </c>
      <c r="E349" s="695">
        <f t="shared" si="1022"/>
        <v>0</v>
      </c>
      <c r="F349" s="695">
        <f t="shared" si="1022"/>
        <v>141.46</v>
      </c>
      <c r="G349" s="695">
        <f t="shared" si="1022"/>
        <v>0</v>
      </c>
      <c r="H349" s="695">
        <f t="shared" si="1022"/>
        <v>18.3</v>
      </c>
      <c r="I349" s="695">
        <f t="shared" si="1022"/>
        <v>510.4</v>
      </c>
      <c r="J349" s="695">
        <f t="shared" si="1022"/>
        <v>58.19</v>
      </c>
      <c r="K349" s="695">
        <f t="shared" si="1022"/>
        <v>52.9</v>
      </c>
      <c r="L349" s="695">
        <f t="shared" si="1022"/>
        <v>0</v>
      </c>
      <c r="M349" s="695">
        <f t="shared" si="1022"/>
        <v>1053.06</v>
      </c>
      <c r="N349" s="695">
        <f t="shared" si="1022"/>
        <v>175</v>
      </c>
      <c r="O349" s="695">
        <f t="shared" si="1022"/>
        <v>0</v>
      </c>
      <c r="P349" s="695">
        <f t="shared" si="1022"/>
        <v>383.5</v>
      </c>
      <c r="Q349" s="695">
        <f t="shared" si="1022"/>
        <v>102.18</v>
      </c>
      <c r="R349" s="695">
        <f t="shared" si="1022"/>
        <v>681.25</v>
      </c>
      <c r="S349" s="695">
        <f t="shared" si="1022"/>
        <v>331.99</v>
      </c>
      <c r="T349" s="695">
        <f t="shared" si="1022"/>
        <v>70.22</v>
      </c>
      <c r="U349" s="695">
        <f t="shared" si="1022"/>
        <v>577.54</v>
      </c>
      <c r="V349" s="695">
        <f t="shared" si="1022"/>
        <v>357.79</v>
      </c>
      <c r="W349" s="695">
        <f t="shared" si="1022"/>
        <v>0</v>
      </c>
      <c r="X349" s="695">
        <f t="shared" si="1022"/>
        <v>0</v>
      </c>
      <c r="Y349" s="695">
        <f t="shared" si="1022"/>
        <v>464.22</v>
      </c>
      <c r="Z349" s="695">
        <f t="shared" si="1022"/>
        <v>0</v>
      </c>
      <c r="AA349" s="695">
        <f t="shared" si="1022"/>
        <v>312.89</v>
      </c>
      <c r="AB349" s="695">
        <f t="shared" si="1022"/>
        <v>224.55</v>
      </c>
      <c r="AC349" s="695">
        <f t="shared" si="1022"/>
        <v>44.96</v>
      </c>
      <c r="AD349" s="695">
        <f t="shared" si="1022"/>
        <v>1075.95</v>
      </c>
      <c r="AE349" s="695">
        <f t="shared" si="1022"/>
        <v>1150.82</v>
      </c>
      <c r="AF349" s="695">
        <f t="shared" si="1022"/>
        <v>1110.46</v>
      </c>
      <c r="AG349" s="695">
        <f t="shared" si="1022"/>
        <v>481.46</v>
      </c>
      <c r="AH349" s="695">
        <f t="shared" si="1022"/>
        <v>0</v>
      </c>
      <c r="AI349" s="695">
        <f t="shared" si="1022"/>
        <v>0</v>
      </c>
      <c r="AJ349" s="695">
        <f t="shared" ref="AJ349:BM349" si="1023">AJ146</f>
        <v>46.4</v>
      </c>
      <c r="AK349" s="695">
        <f t="shared" si="1023"/>
        <v>170.4</v>
      </c>
      <c r="AL349" s="695">
        <f t="shared" si="1023"/>
        <v>85.86</v>
      </c>
      <c r="AM349" s="695">
        <f t="shared" si="1023"/>
        <v>60</v>
      </c>
      <c r="AN349" s="695">
        <f t="shared" si="1023"/>
        <v>0</v>
      </c>
      <c r="AO349" s="695">
        <f t="shared" si="1023"/>
        <v>333.52</v>
      </c>
      <c r="AP349" s="695">
        <f t="shared" si="1023"/>
        <v>81.16</v>
      </c>
      <c r="AQ349" s="695">
        <f t="shared" si="1023"/>
        <v>283.92</v>
      </c>
      <c r="AR349" s="695">
        <f t="shared" si="1023"/>
        <v>19.55</v>
      </c>
      <c r="AS349" s="695">
        <f t="shared" si="1023"/>
        <v>357.09</v>
      </c>
      <c r="AT349" s="695">
        <f t="shared" si="1023"/>
        <v>1012.84</v>
      </c>
      <c r="AU349" s="695">
        <f t="shared" si="1023"/>
        <v>2882.76</v>
      </c>
      <c r="AV349" s="695">
        <f t="shared" si="1023"/>
        <v>0</v>
      </c>
      <c r="AW349" s="695">
        <f t="shared" si="1023"/>
        <v>0</v>
      </c>
      <c r="AX349" s="695">
        <f t="shared" si="1023"/>
        <v>312</v>
      </c>
      <c r="AY349" s="695">
        <f t="shared" si="1023"/>
        <v>493.2</v>
      </c>
      <c r="AZ349" s="695">
        <f t="shared" si="1023"/>
        <v>1003.54</v>
      </c>
      <c r="BA349" s="695">
        <f t="shared" si="1023"/>
        <v>0</v>
      </c>
      <c r="BB349" s="695">
        <f t="shared" si="1023"/>
        <v>5038.28</v>
      </c>
      <c r="BC349" s="695">
        <f t="shared" si="1023"/>
        <v>775.54</v>
      </c>
      <c r="BD349" s="695">
        <f t="shared" si="1023"/>
        <v>1532.19</v>
      </c>
      <c r="BE349" s="695">
        <f t="shared" si="1023"/>
        <v>691.73</v>
      </c>
      <c r="BF349" s="695">
        <f t="shared" si="1023"/>
        <v>320.22000000000003</v>
      </c>
      <c r="BG349" s="695">
        <f t="shared" si="1023"/>
        <v>1156.3499999999999</v>
      </c>
      <c r="BH349" s="695">
        <f t="shared" si="1023"/>
        <v>0</v>
      </c>
      <c r="BI349" s="695">
        <f t="shared" si="1023"/>
        <v>455</v>
      </c>
      <c r="BJ349" s="695">
        <f t="shared" si="1023"/>
        <v>1110.7</v>
      </c>
      <c r="BK349" s="695">
        <f t="shared" si="1023"/>
        <v>936.31</v>
      </c>
      <c r="BL349" s="695">
        <f t="shared" si="1023"/>
        <v>17.5</v>
      </c>
      <c r="BM349" s="695">
        <f t="shared" si="1023"/>
        <v>0</v>
      </c>
      <c r="BN349" s="695">
        <f t="shared" ref="BN349:CM349" si="1024">BN146</f>
        <v>0</v>
      </c>
      <c r="BO349" s="695">
        <f t="shared" si="1024"/>
        <v>1569.88</v>
      </c>
      <c r="BP349" s="695">
        <f t="shared" si="1024"/>
        <v>376.26</v>
      </c>
      <c r="BQ349" s="695">
        <f t="shared" si="1024"/>
        <v>1049.68</v>
      </c>
      <c r="BR349" s="695">
        <f t="shared" si="1024"/>
        <v>812.18</v>
      </c>
      <c r="BS349" s="695">
        <f t="shared" si="1024"/>
        <v>36.049999999999997</v>
      </c>
      <c r="BT349" s="695">
        <f t="shared" si="1024"/>
        <v>6919.62</v>
      </c>
      <c r="BU349" s="695">
        <f t="shared" si="1024"/>
        <v>0</v>
      </c>
      <c r="BV349" s="695">
        <f t="shared" si="1024"/>
        <v>885.5</v>
      </c>
      <c r="BW349" s="695">
        <f t="shared" si="1024"/>
        <v>44.55</v>
      </c>
      <c r="BX349" s="695">
        <f t="shared" si="1024"/>
        <v>0</v>
      </c>
      <c r="BY349" s="695">
        <f t="shared" si="1024"/>
        <v>625.55999999999995</v>
      </c>
      <c r="BZ349" s="695">
        <f t="shared" si="1024"/>
        <v>190.2</v>
      </c>
      <c r="CA349" s="695">
        <f t="shared" si="1024"/>
        <v>97.73</v>
      </c>
      <c r="CB349" s="695">
        <f t="shared" si="1024"/>
        <v>631.88</v>
      </c>
      <c r="CC349" s="695">
        <f t="shared" si="1024"/>
        <v>0</v>
      </c>
      <c r="CD349" s="695">
        <f t="shared" si="1024"/>
        <v>1257.1199999999999</v>
      </c>
      <c r="CE349" s="695">
        <f t="shared" si="1024"/>
        <v>0</v>
      </c>
      <c r="CF349" s="695">
        <f t="shared" si="1024"/>
        <v>417.57</v>
      </c>
      <c r="CG349" s="695">
        <f t="shared" si="1024"/>
        <v>127.54</v>
      </c>
      <c r="CH349" s="695">
        <f t="shared" si="1024"/>
        <v>0</v>
      </c>
      <c r="CI349" s="695">
        <f t="shared" si="1024"/>
        <v>982.48</v>
      </c>
      <c r="CJ349" s="695">
        <f t="shared" si="1024"/>
        <v>209.08</v>
      </c>
      <c r="CK349" s="695">
        <f t="shared" si="1024"/>
        <v>184.21</v>
      </c>
      <c r="CL349" s="695">
        <f t="shared" si="1024"/>
        <v>204.18</v>
      </c>
      <c r="CM349" s="695">
        <f t="shared" si="1024"/>
        <v>56.52</v>
      </c>
      <c r="CN349" s="695">
        <f t="shared" ref="CN349:DS349" si="1025">CN146</f>
        <v>60.19</v>
      </c>
      <c r="CO349" s="695">
        <f t="shared" si="1025"/>
        <v>0</v>
      </c>
      <c r="CP349" s="695">
        <f t="shared" si="1025"/>
        <v>613.92999999999995</v>
      </c>
      <c r="CQ349" s="695">
        <f t="shared" si="1025"/>
        <v>0</v>
      </c>
      <c r="CR349" s="695">
        <f t="shared" si="1025"/>
        <v>321.8</v>
      </c>
      <c r="CS349" s="695">
        <f t="shared" si="1025"/>
        <v>1667.67</v>
      </c>
      <c r="CT349" s="695">
        <f t="shared" si="1025"/>
        <v>0</v>
      </c>
      <c r="CU349" s="695">
        <f t="shared" si="1025"/>
        <v>3829.83</v>
      </c>
      <c r="CV349" s="695">
        <f t="shared" si="1025"/>
        <v>0</v>
      </c>
      <c r="CW349" s="695">
        <f t="shared" si="1025"/>
        <v>2936.95</v>
      </c>
      <c r="CX349" s="695">
        <f t="shared" si="1025"/>
        <v>406.7</v>
      </c>
      <c r="CY349" s="695">
        <f t="shared" si="1025"/>
        <v>0</v>
      </c>
      <c r="CZ349" s="695">
        <f t="shared" si="1025"/>
        <v>0</v>
      </c>
      <c r="DA349" s="695">
        <f t="shared" si="1025"/>
        <v>2594.8000000000002</v>
      </c>
      <c r="DB349" s="695">
        <f t="shared" si="1025"/>
        <v>152.47999999999999</v>
      </c>
      <c r="DC349" s="695">
        <f t="shared" si="1025"/>
        <v>762.87</v>
      </c>
      <c r="DD349" s="695">
        <f t="shared" si="1025"/>
        <v>597.39</v>
      </c>
      <c r="DE349" s="695">
        <f t="shared" si="1025"/>
        <v>21.4</v>
      </c>
      <c r="DF349" s="695">
        <f t="shared" si="1025"/>
        <v>386</v>
      </c>
      <c r="DG349" s="695">
        <f t="shared" si="1025"/>
        <v>116.04</v>
      </c>
      <c r="DH349" s="695">
        <f t="shared" si="1025"/>
        <v>0</v>
      </c>
      <c r="DI349" s="695">
        <f t="shared" si="1025"/>
        <v>65.05</v>
      </c>
      <c r="DJ349" s="695">
        <f t="shared" si="1025"/>
        <v>0</v>
      </c>
      <c r="DK349" s="695">
        <f t="shared" si="1025"/>
        <v>590.14</v>
      </c>
      <c r="DL349" s="695">
        <f t="shared" si="1025"/>
        <v>570.64</v>
      </c>
      <c r="DM349" s="695">
        <f t="shared" si="1025"/>
        <v>39.65</v>
      </c>
      <c r="DN349" s="695">
        <f t="shared" si="1025"/>
        <v>0</v>
      </c>
      <c r="DO349" s="695">
        <f t="shared" si="1025"/>
        <v>0</v>
      </c>
      <c r="DP349" s="695">
        <f t="shared" si="1025"/>
        <v>5714.7</v>
      </c>
      <c r="DQ349" s="695">
        <f t="shared" si="1025"/>
        <v>1924.53</v>
      </c>
      <c r="DR349" s="695">
        <f t="shared" si="1025"/>
        <v>0</v>
      </c>
      <c r="DS349" s="695">
        <f t="shared" si="1025"/>
        <v>567.14</v>
      </c>
      <c r="DT349" s="695">
        <f t="shared" ref="DT349:EI349" si="1026">DT146</f>
        <v>0</v>
      </c>
      <c r="DU349" s="695">
        <f t="shared" si="1026"/>
        <v>2022.91</v>
      </c>
      <c r="DV349" s="695">
        <f t="shared" si="1026"/>
        <v>15118.89</v>
      </c>
      <c r="DW349" s="695">
        <f t="shared" si="1026"/>
        <v>14872.15</v>
      </c>
      <c r="DX349" s="695">
        <f t="shared" si="1026"/>
        <v>3797.52</v>
      </c>
      <c r="DY349" s="695">
        <f t="shared" si="1026"/>
        <v>6948.62</v>
      </c>
      <c r="DZ349" s="695">
        <f t="shared" si="1026"/>
        <v>791.16</v>
      </c>
      <c r="EA349" s="695">
        <f t="shared" si="1026"/>
        <v>0</v>
      </c>
      <c r="EB349" s="695">
        <f t="shared" si="1026"/>
        <v>0</v>
      </c>
      <c r="EC349" s="695">
        <f t="shared" si="1026"/>
        <v>0</v>
      </c>
      <c r="ED349" s="695">
        <f t="shared" si="1026"/>
        <v>340.42</v>
      </c>
      <c r="EE349" s="695">
        <f t="shared" si="1026"/>
        <v>0</v>
      </c>
      <c r="EF349" s="695">
        <f t="shared" si="1026"/>
        <v>6216.96</v>
      </c>
      <c r="EG349" s="695">
        <f t="shared" si="1026"/>
        <v>154.41999999999999</v>
      </c>
      <c r="EH349" s="695">
        <f t="shared" si="1026"/>
        <v>434.09</v>
      </c>
      <c r="EI349" s="695">
        <f t="shared" si="1026"/>
        <v>86.54</v>
      </c>
      <c r="EJ349" s="695">
        <f t="shared" si="917"/>
        <v>0</v>
      </c>
      <c r="EK349" s="695">
        <f t="shared" ref="EK349:EQ358" si="1027">EK146</f>
        <v>0</v>
      </c>
      <c r="EL349" s="695">
        <f t="shared" si="1027"/>
        <v>1980.13</v>
      </c>
      <c r="EM349" s="695">
        <f t="shared" si="1027"/>
        <v>337.75</v>
      </c>
      <c r="EN349" s="695">
        <f t="shared" ref="EN349" si="1028">EN146</f>
        <v>0</v>
      </c>
      <c r="EO349" s="695">
        <f t="shared" si="1027"/>
        <v>0</v>
      </c>
      <c r="EP349" s="695">
        <f t="shared" si="1027"/>
        <v>1587.99</v>
      </c>
      <c r="EQ349" s="695">
        <f t="shared" si="1027"/>
        <v>0</v>
      </c>
      <c r="ER349" s="695">
        <f t="shared" ref="ER349:EX349" si="1029">ER146</f>
        <v>0</v>
      </c>
      <c r="ES349" s="695">
        <f t="shared" si="1029"/>
        <v>0</v>
      </c>
      <c r="ET349" s="695">
        <f t="shared" si="1029"/>
        <v>0</v>
      </c>
      <c r="EU349" s="695">
        <f t="shared" si="1029"/>
        <v>0</v>
      </c>
      <c r="EV349" s="695">
        <f t="shared" si="1029"/>
        <v>226.62</v>
      </c>
      <c r="EW349" s="695">
        <f t="shared" si="1029"/>
        <v>144.97999999999999</v>
      </c>
      <c r="EX349" s="695">
        <f t="shared" si="1029"/>
        <v>35.89</v>
      </c>
      <c r="EY349" s="695">
        <f t="shared" si="936"/>
        <v>0</v>
      </c>
      <c r="EZ349" s="510"/>
    </row>
    <row r="350" spans="1:156" x14ac:dyDescent="0.25">
      <c r="A350">
        <v>146</v>
      </c>
      <c r="B350" s="74" t="str">
        <f t="shared" si="927"/>
        <v>E28</v>
      </c>
      <c r="C350" s="175" t="str">
        <f t="shared" si="928"/>
        <v>OK</v>
      </c>
      <c r="D350" s="695">
        <f t="shared" ref="D350:AI350" si="1030">D147</f>
        <v>18375.810000000001</v>
      </c>
      <c r="E350" s="695">
        <f t="shared" si="1030"/>
        <v>19584.53</v>
      </c>
      <c r="F350" s="695">
        <f t="shared" si="1030"/>
        <v>9290.8799999999992</v>
      </c>
      <c r="G350" s="695">
        <f t="shared" si="1030"/>
        <v>18121.12</v>
      </c>
      <c r="H350" s="695">
        <f t="shared" si="1030"/>
        <v>32096.07</v>
      </c>
      <c r="I350" s="695">
        <f t="shared" si="1030"/>
        <v>26420.36</v>
      </c>
      <c r="J350" s="695">
        <f t="shared" si="1030"/>
        <v>19296.32</v>
      </c>
      <c r="K350" s="695">
        <f t="shared" si="1030"/>
        <v>32376.59</v>
      </c>
      <c r="L350" s="695">
        <f t="shared" si="1030"/>
        <v>43916.86</v>
      </c>
      <c r="M350" s="695">
        <f t="shared" si="1030"/>
        <v>38149.870000000003</v>
      </c>
      <c r="N350" s="695">
        <f t="shared" si="1030"/>
        <v>19008.240000000002</v>
      </c>
      <c r="O350" s="695">
        <f t="shared" si="1030"/>
        <v>60291.42</v>
      </c>
      <c r="P350" s="695">
        <f t="shared" si="1030"/>
        <v>52973.01</v>
      </c>
      <c r="Q350" s="695">
        <f t="shared" si="1030"/>
        <v>25732.53</v>
      </c>
      <c r="R350" s="695">
        <f t="shared" si="1030"/>
        <v>20647.25</v>
      </c>
      <c r="S350" s="695">
        <f t="shared" si="1030"/>
        <v>38247.980000000003</v>
      </c>
      <c r="T350" s="695">
        <f t="shared" si="1030"/>
        <v>60821.21</v>
      </c>
      <c r="U350" s="695">
        <f t="shared" si="1030"/>
        <v>55678.71</v>
      </c>
      <c r="V350" s="695">
        <f t="shared" si="1030"/>
        <v>35668.959999999999</v>
      </c>
      <c r="W350" s="695">
        <f t="shared" si="1030"/>
        <v>39457.660000000003</v>
      </c>
      <c r="X350" s="695">
        <f t="shared" si="1030"/>
        <v>74220.52</v>
      </c>
      <c r="Y350" s="695">
        <f t="shared" si="1030"/>
        <v>69914.2</v>
      </c>
      <c r="Z350" s="695">
        <f t="shared" si="1030"/>
        <v>0</v>
      </c>
      <c r="AA350" s="695">
        <f t="shared" si="1030"/>
        <v>17730.73</v>
      </c>
      <c r="AB350" s="695">
        <f t="shared" si="1030"/>
        <v>17803.12</v>
      </c>
      <c r="AC350" s="695">
        <f t="shared" si="1030"/>
        <v>111594.56</v>
      </c>
      <c r="AD350" s="695">
        <f t="shared" si="1030"/>
        <v>74632.86</v>
      </c>
      <c r="AE350" s="695">
        <f t="shared" si="1030"/>
        <v>100694.54</v>
      </c>
      <c r="AF350" s="695">
        <f t="shared" si="1030"/>
        <v>49363.44</v>
      </c>
      <c r="AG350" s="695">
        <f t="shared" si="1030"/>
        <v>24828.44</v>
      </c>
      <c r="AH350" s="695">
        <f t="shared" si="1030"/>
        <v>51515.21</v>
      </c>
      <c r="AI350" s="695">
        <f t="shared" si="1030"/>
        <v>101993.14</v>
      </c>
      <c r="AJ350" s="695">
        <f t="shared" ref="AJ350:BM350" si="1031">AJ147</f>
        <v>37548.730000000003</v>
      </c>
      <c r="AK350" s="695">
        <f t="shared" si="1031"/>
        <v>33630.49</v>
      </c>
      <c r="AL350" s="695">
        <f t="shared" si="1031"/>
        <v>60819.72</v>
      </c>
      <c r="AM350" s="695">
        <f t="shared" si="1031"/>
        <v>127201.74</v>
      </c>
      <c r="AN350" s="695">
        <f t="shared" si="1031"/>
        <v>74944.960000000006</v>
      </c>
      <c r="AO350" s="695">
        <f t="shared" si="1031"/>
        <v>61474.080000000002</v>
      </c>
      <c r="AP350" s="695">
        <f t="shared" si="1031"/>
        <v>17012.41</v>
      </c>
      <c r="AQ350" s="695">
        <f t="shared" si="1031"/>
        <v>46825.37</v>
      </c>
      <c r="AR350" s="695">
        <f t="shared" si="1031"/>
        <v>31832.07</v>
      </c>
      <c r="AS350" s="695">
        <f t="shared" si="1031"/>
        <v>40442.620000000003</v>
      </c>
      <c r="AT350" s="695">
        <f t="shared" si="1031"/>
        <v>49580.86</v>
      </c>
      <c r="AU350" s="695">
        <f t="shared" si="1031"/>
        <v>29731.27</v>
      </c>
      <c r="AV350" s="695">
        <f t="shared" si="1031"/>
        <v>42342.49</v>
      </c>
      <c r="AW350" s="695">
        <f t="shared" si="1031"/>
        <v>41486.839999999997</v>
      </c>
      <c r="AX350" s="695">
        <f t="shared" si="1031"/>
        <v>201783.56</v>
      </c>
      <c r="AY350" s="695">
        <f t="shared" si="1031"/>
        <v>23448.61</v>
      </c>
      <c r="AZ350" s="695">
        <f t="shared" si="1031"/>
        <v>73823.73</v>
      </c>
      <c r="BA350" s="695">
        <f t="shared" si="1031"/>
        <v>32513.49</v>
      </c>
      <c r="BB350" s="695">
        <f t="shared" si="1031"/>
        <v>159180.46</v>
      </c>
      <c r="BC350" s="695">
        <f t="shared" si="1031"/>
        <v>69096.929999999993</v>
      </c>
      <c r="BD350" s="695">
        <f t="shared" si="1031"/>
        <v>50400.55</v>
      </c>
      <c r="BE350" s="695">
        <f t="shared" si="1031"/>
        <v>54821.25</v>
      </c>
      <c r="BF350" s="695">
        <f t="shared" si="1031"/>
        <v>95737.37</v>
      </c>
      <c r="BG350" s="695">
        <f t="shared" si="1031"/>
        <v>32074.52</v>
      </c>
      <c r="BH350" s="695">
        <f t="shared" si="1031"/>
        <v>91466.03</v>
      </c>
      <c r="BI350" s="695">
        <f t="shared" si="1031"/>
        <v>96551.69</v>
      </c>
      <c r="BJ350" s="695">
        <f t="shared" si="1031"/>
        <v>29815.4</v>
      </c>
      <c r="BK350" s="695">
        <f t="shared" si="1031"/>
        <v>50872.6</v>
      </c>
      <c r="BL350" s="695">
        <f t="shared" si="1031"/>
        <v>132015.03</v>
      </c>
      <c r="BM350" s="695">
        <f t="shared" si="1031"/>
        <v>83429.02</v>
      </c>
      <c r="BN350" s="695">
        <f t="shared" ref="BN350:CM350" si="1032">BN147</f>
        <v>18459.990000000002</v>
      </c>
      <c r="BO350" s="695">
        <f t="shared" si="1032"/>
        <v>64090.85</v>
      </c>
      <c r="BP350" s="695">
        <f t="shared" si="1032"/>
        <v>26610.34</v>
      </c>
      <c r="BQ350" s="695">
        <f t="shared" si="1032"/>
        <v>12987.85</v>
      </c>
      <c r="BR350" s="695">
        <f t="shared" si="1032"/>
        <v>54114.02</v>
      </c>
      <c r="BS350" s="695">
        <f t="shared" si="1032"/>
        <v>62323.19</v>
      </c>
      <c r="BT350" s="695">
        <f t="shared" si="1032"/>
        <v>91453.24</v>
      </c>
      <c r="BU350" s="695">
        <f t="shared" si="1032"/>
        <v>45536.46</v>
      </c>
      <c r="BV350" s="695">
        <f t="shared" si="1032"/>
        <v>23686.71</v>
      </c>
      <c r="BW350" s="695">
        <f t="shared" si="1032"/>
        <v>40643.39</v>
      </c>
      <c r="BX350" s="695">
        <f t="shared" si="1032"/>
        <v>41091.410000000003</v>
      </c>
      <c r="BY350" s="695">
        <f t="shared" si="1032"/>
        <v>29340.78</v>
      </c>
      <c r="BZ350" s="695">
        <f t="shared" si="1032"/>
        <v>85712.06</v>
      </c>
      <c r="CA350" s="695">
        <f t="shared" si="1032"/>
        <v>23918.61</v>
      </c>
      <c r="CB350" s="695">
        <f t="shared" si="1032"/>
        <v>51452.12</v>
      </c>
      <c r="CC350" s="695">
        <f t="shared" si="1032"/>
        <v>25463.43</v>
      </c>
      <c r="CD350" s="695">
        <f t="shared" si="1032"/>
        <v>102332.43</v>
      </c>
      <c r="CE350" s="695">
        <f t="shared" si="1032"/>
        <v>23706.2</v>
      </c>
      <c r="CF350" s="695">
        <f t="shared" si="1032"/>
        <v>15032.86</v>
      </c>
      <c r="CG350" s="695">
        <f t="shared" si="1032"/>
        <v>11360.7</v>
      </c>
      <c r="CH350" s="695">
        <f t="shared" si="1032"/>
        <v>80816.240000000005</v>
      </c>
      <c r="CI350" s="695">
        <f t="shared" si="1032"/>
        <v>82470.080000000002</v>
      </c>
      <c r="CJ350" s="695">
        <f t="shared" si="1032"/>
        <v>31207.919999999998</v>
      </c>
      <c r="CK350" s="695">
        <f t="shared" si="1032"/>
        <v>26343.21</v>
      </c>
      <c r="CL350" s="695">
        <f t="shared" si="1032"/>
        <v>74920.539999999994</v>
      </c>
      <c r="CM350" s="695">
        <f t="shared" si="1032"/>
        <v>35681.379999999997</v>
      </c>
      <c r="CN350" s="695">
        <f t="shared" ref="CN350:DS350" si="1033">CN147</f>
        <v>51383.32</v>
      </c>
      <c r="CO350" s="695">
        <f t="shared" si="1033"/>
        <v>76505.740000000005</v>
      </c>
      <c r="CP350" s="695">
        <f t="shared" si="1033"/>
        <v>63826.7</v>
      </c>
      <c r="CQ350" s="695">
        <f t="shared" si="1033"/>
        <v>50101.84</v>
      </c>
      <c r="CR350" s="695">
        <f t="shared" si="1033"/>
        <v>32738.2</v>
      </c>
      <c r="CS350" s="695">
        <f t="shared" si="1033"/>
        <v>46531.17</v>
      </c>
      <c r="CT350" s="695">
        <f t="shared" si="1033"/>
        <v>29878.17</v>
      </c>
      <c r="CU350" s="695">
        <f t="shared" si="1033"/>
        <v>21628</v>
      </c>
      <c r="CV350" s="695">
        <f t="shared" si="1033"/>
        <v>70702.69</v>
      </c>
      <c r="CW350" s="695">
        <f t="shared" si="1033"/>
        <v>22436.13</v>
      </c>
      <c r="CX350" s="695">
        <f t="shared" si="1033"/>
        <v>49741.24</v>
      </c>
      <c r="CY350" s="695">
        <f t="shared" si="1033"/>
        <v>0</v>
      </c>
      <c r="CZ350" s="695">
        <f t="shared" si="1033"/>
        <v>95458.1</v>
      </c>
      <c r="DA350" s="695">
        <f t="shared" si="1033"/>
        <v>74871.45</v>
      </c>
      <c r="DB350" s="695">
        <f t="shared" si="1033"/>
        <v>36925.86</v>
      </c>
      <c r="DC350" s="695">
        <f t="shared" si="1033"/>
        <v>59580.18</v>
      </c>
      <c r="DD350" s="695">
        <f t="shared" si="1033"/>
        <v>85728.21</v>
      </c>
      <c r="DE350" s="695">
        <f t="shared" si="1033"/>
        <v>39962.65</v>
      </c>
      <c r="DF350" s="695">
        <f t="shared" si="1033"/>
        <v>14148.54</v>
      </c>
      <c r="DG350" s="695">
        <f t="shared" si="1033"/>
        <v>57452.71</v>
      </c>
      <c r="DH350" s="695">
        <f t="shared" si="1033"/>
        <v>72452.37</v>
      </c>
      <c r="DI350" s="695">
        <f t="shared" si="1033"/>
        <v>79566.91</v>
      </c>
      <c r="DJ350" s="695">
        <f t="shared" si="1033"/>
        <v>63342.32</v>
      </c>
      <c r="DK350" s="695">
        <f t="shared" si="1033"/>
        <v>47956.85</v>
      </c>
      <c r="DL350" s="695">
        <f t="shared" si="1033"/>
        <v>41235.17</v>
      </c>
      <c r="DM350" s="695">
        <f t="shared" si="1033"/>
        <v>33533.61</v>
      </c>
      <c r="DN350" s="695">
        <f t="shared" si="1033"/>
        <v>0</v>
      </c>
      <c r="DO350" s="695">
        <f t="shared" si="1033"/>
        <v>0</v>
      </c>
      <c r="DP350" s="695">
        <f t="shared" si="1033"/>
        <v>101036.95</v>
      </c>
      <c r="DQ350" s="695">
        <f t="shared" si="1033"/>
        <v>74613.88</v>
      </c>
      <c r="DR350" s="695">
        <f t="shared" si="1033"/>
        <v>0</v>
      </c>
      <c r="DS350" s="695">
        <f t="shared" si="1033"/>
        <v>198481.69</v>
      </c>
      <c r="DT350" s="695">
        <f t="shared" ref="DT350:EI350" si="1034">DT147</f>
        <v>29521.759999999998</v>
      </c>
      <c r="DU350" s="695">
        <f t="shared" si="1034"/>
        <v>252010.82</v>
      </c>
      <c r="DV350" s="695">
        <f t="shared" si="1034"/>
        <v>183379.79</v>
      </c>
      <c r="DW350" s="695">
        <f t="shared" si="1034"/>
        <v>65570.39</v>
      </c>
      <c r="DX350" s="695">
        <f t="shared" si="1034"/>
        <v>72305.58</v>
      </c>
      <c r="DY350" s="695">
        <f t="shared" si="1034"/>
        <v>201055.58</v>
      </c>
      <c r="DZ350" s="695">
        <f t="shared" si="1034"/>
        <v>153789.69</v>
      </c>
      <c r="EA350" s="695">
        <f t="shared" si="1034"/>
        <v>144646.31</v>
      </c>
      <c r="EB350" s="695">
        <f t="shared" si="1034"/>
        <v>0</v>
      </c>
      <c r="EC350" s="695">
        <f t="shared" si="1034"/>
        <v>0</v>
      </c>
      <c r="ED350" s="695">
        <f t="shared" si="1034"/>
        <v>72474.509999999995</v>
      </c>
      <c r="EE350" s="695">
        <f t="shared" si="1034"/>
        <v>88101.21</v>
      </c>
      <c r="EF350" s="695">
        <f t="shared" si="1034"/>
        <v>37708.879999999997</v>
      </c>
      <c r="EG350" s="695">
        <f t="shared" si="1034"/>
        <v>56514.81</v>
      </c>
      <c r="EH350" s="695">
        <f t="shared" si="1034"/>
        <v>99079.59</v>
      </c>
      <c r="EI350" s="695">
        <f t="shared" si="1034"/>
        <v>42906.1</v>
      </c>
      <c r="EJ350" s="695">
        <f t="shared" si="917"/>
        <v>0</v>
      </c>
      <c r="EK350" s="695">
        <f t="shared" si="1027"/>
        <v>0</v>
      </c>
      <c r="EL350" s="695">
        <f t="shared" si="1027"/>
        <v>96180.5</v>
      </c>
      <c r="EM350" s="695">
        <f t="shared" si="1027"/>
        <v>38582.550000000003</v>
      </c>
      <c r="EN350" s="695">
        <f t="shared" ref="EN350" si="1035">EN147</f>
        <v>0</v>
      </c>
      <c r="EO350" s="695">
        <f t="shared" si="1027"/>
        <v>0</v>
      </c>
      <c r="EP350" s="695">
        <f t="shared" si="1027"/>
        <v>55993.56</v>
      </c>
      <c r="EQ350" s="695">
        <f t="shared" si="1027"/>
        <v>0</v>
      </c>
      <c r="ER350" s="695">
        <f t="shared" ref="ER350:EX350" si="1036">ER147</f>
        <v>0</v>
      </c>
      <c r="ES350" s="695">
        <f t="shared" si="1036"/>
        <v>0</v>
      </c>
      <c r="ET350" s="695">
        <f t="shared" si="1036"/>
        <v>44703.57</v>
      </c>
      <c r="EU350" s="695">
        <f t="shared" si="1036"/>
        <v>19933.86</v>
      </c>
      <c r="EV350" s="695">
        <f t="shared" si="1036"/>
        <v>37735.21</v>
      </c>
      <c r="EW350" s="695">
        <f t="shared" si="1036"/>
        <v>39713.08</v>
      </c>
      <c r="EX350" s="695">
        <f t="shared" si="1036"/>
        <v>88684.95</v>
      </c>
      <c r="EY350" s="695">
        <f t="shared" si="936"/>
        <v>0</v>
      </c>
      <c r="EZ350" s="510"/>
    </row>
    <row r="351" spans="1:156" x14ac:dyDescent="0.25">
      <c r="A351">
        <v>147</v>
      </c>
      <c r="B351" s="74" t="str">
        <f t="shared" si="927"/>
        <v>E22</v>
      </c>
      <c r="C351" s="175" t="str">
        <f t="shared" si="928"/>
        <v>OK</v>
      </c>
      <c r="D351" s="695">
        <f t="shared" ref="D351:AI351" si="1037">D148</f>
        <v>1810.6</v>
      </c>
      <c r="E351" s="695">
        <f t="shared" si="1037"/>
        <v>18953.330000000002</v>
      </c>
      <c r="F351" s="695">
        <f t="shared" si="1037"/>
        <v>8995</v>
      </c>
      <c r="G351" s="695">
        <f t="shared" si="1037"/>
        <v>2040.29</v>
      </c>
      <c r="H351" s="695">
        <f t="shared" si="1037"/>
        <v>4291.3100000000004</v>
      </c>
      <c r="I351" s="695">
        <f t="shared" si="1037"/>
        <v>2321.35</v>
      </c>
      <c r="J351" s="695">
        <f t="shared" si="1037"/>
        <v>7619.63</v>
      </c>
      <c r="K351" s="695">
        <f t="shared" si="1037"/>
        <v>8288.5300000000007</v>
      </c>
      <c r="L351" s="695">
        <f t="shared" si="1037"/>
        <v>807</v>
      </c>
      <c r="M351" s="695">
        <f t="shared" si="1037"/>
        <v>7689.8</v>
      </c>
      <c r="N351" s="695">
        <f t="shared" si="1037"/>
        <v>7108.72</v>
      </c>
      <c r="O351" s="695">
        <f t="shared" si="1037"/>
        <v>15791.14</v>
      </c>
      <c r="P351" s="695">
        <f t="shared" si="1037"/>
        <v>4470.28</v>
      </c>
      <c r="Q351" s="695">
        <f t="shared" si="1037"/>
        <v>15241.44</v>
      </c>
      <c r="R351" s="695">
        <f t="shared" si="1037"/>
        <v>20249.47</v>
      </c>
      <c r="S351" s="695">
        <f t="shared" si="1037"/>
        <v>4144.95</v>
      </c>
      <c r="T351" s="695">
        <f t="shared" si="1037"/>
        <v>692.1</v>
      </c>
      <c r="U351" s="695">
        <f t="shared" si="1037"/>
        <v>26958.55</v>
      </c>
      <c r="V351" s="695">
        <f t="shared" si="1037"/>
        <v>4802.92</v>
      </c>
      <c r="W351" s="695">
        <f t="shared" si="1037"/>
        <v>15880.34</v>
      </c>
      <c r="X351" s="695">
        <f t="shared" si="1037"/>
        <v>16054.49</v>
      </c>
      <c r="Y351" s="695">
        <f t="shared" si="1037"/>
        <v>13207.67</v>
      </c>
      <c r="Z351" s="695">
        <f t="shared" si="1037"/>
        <v>0</v>
      </c>
      <c r="AA351" s="695">
        <f t="shared" si="1037"/>
        <v>10775.3</v>
      </c>
      <c r="AB351" s="695">
        <f t="shared" si="1037"/>
        <v>13036.35</v>
      </c>
      <c r="AC351" s="695">
        <f t="shared" si="1037"/>
        <v>13485.1</v>
      </c>
      <c r="AD351" s="695">
        <f t="shared" si="1037"/>
        <v>5800.34</v>
      </c>
      <c r="AE351" s="695">
        <f t="shared" si="1037"/>
        <v>10466.39</v>
      </c>
      <c r="AF351" s="695">
        <f t="shared" si="1037"/>
        <v>16728</v>
      </c>
      <c r="AG351" s="695">
        <f t="shared" si="1037"/>
        <v>6699.1200000000008</v>
      </c>
      <c r="AH351" s="695">
        <f t="shared" si="1037"/>
        <v>76821.69</v>
      </c>
      <c r="AI351" s="695">
        <f t="shared" si="1037"/>
        <v>36583.019999999997</v>
      </c>
      <c r="AJ351" s="695">
        <f t="shared" ref="AJ351:BM351" si="1038">AJ148</f>
        <v>560</v>
      </c>
      <c r="AK351" s="695">
        <f t="shared" si="1038"/>
        <v>1080.04</v>
      </c>
      <c r="AL351" s="695">
        <f t="shared" si="1038"/>
        <v>17780.89</v>
      </c>
      <c r="AM351" s="695">
        <f t="shared" si="1038"/>
        <v>1353.5</v>
      </c>
      <c r="AN351" s="695">
        <f t="shared" si="1038"/>
        <v>18483.689999999999</v>
      </c>
      <c r="AO351" s="695">
        <f t="shared" si="1038"/>
        <v>7532.64</v>
      </c>
      <c r="AP351" s="695">
        <f t="shared" si="1038"/>
        <v>14501.78</v>
      </c>
      <c r="AQ351" s="695">
        <f t="shared" si="1038"/>
        <v>20016.5</v>
      </c>
      <c r="AR351" s="695">
        <f t="shared" si="1038"/>
        <v>13226.79</v>
      </c>
      <c r="AS351" s="695">
        <f t="shared" si="1038"/>
        <v>8964.99</v>
      </c>
      <c r="AT351" s="695">
        <f t="shared" si="1038"/>
        <v>2971.46</v>
      </c>
      <c r="AU351" s="695">
        <f t="shared" si="1038"/>
        <v>4879.1899999999996</v>
      </c>
      <c r="AV351" s="695">
        <f t="shared" si="1038"/>
        <v>9475.2800000000007</v>
      </c>
      <c r="AW351" s="695">
        <f t="shared" si="1038"/>
        <v>1701.48</v>
      </c>
      <c r="AX351" s="695">
        <f t="shared" si="1038"/>
        <v>4144.9399999999996</v>
      </c>
      <c r="AY351" s="695">
        <f t="shared" si="1038"/>
        <v>14556.73</v>
      </c>
      <c r="AZ351" s="695">
        <f t="shared" si="1038"/>
        <v>22651.62</v>
      </c>
      <c r="BA351" s="695">
        <f t="shared" si="1038"/>
        <v>10777.7</v>
      </c>
      <c r="BB351" s="695">
        <f t="shared" si="1038"/>
        <v>59811.49</v>
      </c>
      <c r="BC351" s="695">
        <f t="shared" si="1038"/>
        <v>21914.91</v>
      </c>
      <c r="BD351" s="695">
        <f t="shared" si="1038"/>
        <v>6709.02</v>
      </c>
      <c r="BE351" s="695">
        <f t="shared" si="1038"/>
        <v>17589.05</v>
      </c>
      <c r="BF351" s="695">
        <f t="shared" si="1038"/>
        <v>14541</v>
      </c>
      <c r="BG351" s="695">
        <f t="shared" si="1038"/>
        <v>7354.83</v>
      </c>
      <c r="BH351" s="695">
        <f t="shared" si="1038"/>
        <v>6854.97</v>
      </c>
      <c r="BI351" s="695">
        <f t="shared" si="1038"/>
        <v>848</v>
      </c>
      <c r="BJ351" s="695">
        <f t="shared" si="1038"/>
        <v>9216.8700000000008</v>
      </c>
      <c r="BK351" s="695">
        <f t="shared" si="1038"/>
        <v>4926.03</v>
      </c>
      <c r="BL351" s="695">
        <f t="shared" si="1038"/>
        <v>16291.92</v>
      </c>
      <c r="BM351" s="695">
        <f t="shared" si="1038"/>
        <v>6798.64</v>
      </c>
      <c r="BN351" s="695">
        <f t="shared" ref="BN351:CM351" si="1039">BN148</f>
        <v>8436.75</v>
      </c>
      <c r="BO351" s="695">
        <f t="shared" si="1039"/>
        <v>6973.59</v>
      </c>
      <c r="BP351" s="695">
        <f t="shared" si="1039"/>
        <v>16556.68</v>
      </c>
      <c r="BQ351" s="695">
        <f t="shared" si="1039"/>
        <v>8688.17</v>
      </c>
      <c r="BR351" s="695">
        <f t="shared" si="1039"/>
        <v>12495.03</v>
      </c>
      <c r="BS351" s="695">
        <f t="shared" si="1039"/>
        <v>12061.01</v>
      </c>
      <c r="BT351" s="695">
        <f t="shared" si="1039"/>
        <v>11379.8</v>
      </c>
      <c r="BU351" s="695">
        <f t="shared" si="1039"/>
        <v>7408.47</v>
      </c>
      <c r="BV351" s="695">
        <f t="shared" si="1039"/>
        <v>4092.44</v>
      </c>
      <c r="BW351" s="695">
        <f t="shared" si="1039"/>
        <v>6441.31</v>
      </c>
      <c r="BX351" s="695">
        <f t="shared" si="1039"/>
        <v>2995.71</v>
      </c>
      <c r="BY351" s="695">
        <f t="shared" si="1039"/>
        <v>5193.21</v>
      </c>
      <c r="BZ351" s="695">
        <f t="shared" si="1039"/>
        <v>6509.06</v>
      </c>
      <c r="CA351" s="695">
        <f t="shared" si="1039"/>
        <v>15067.01</v>
      </c>
      <c r="CB351" s="695">
        <f t="shared" si="1039"/>
        <v>17660.53</v>
      </c>
      <c r="CC351" s="695">
        <f t="shared" si="1039"/>
        <v>6639.93</v>
      </c>
      <c r="CD351" s="695">
        <f t="shared" si="1039"/>
        <v>26045.38</v>
      </c>
      <c r="CE351" s="695">
        <f t="shared" si="1039"/>
        <v>7010.83</v>
      </c>
      <c r="CF351" s="695">
        <f t="shared" si="1039"/>
        <v>6988.34</v>
      </c>
      <c r="CG351" s="695">
        <f t="shared" si="1039"/>
        <v>8709.02</v>
      </c>
      <c r="CH351" s="695">
        <f t="shared" si="1039"/>
        <v>12722.53</v>
      </c>
      <c r="CI351" s="695">
        <f t="shared" si="1039"/>
        <v>22314.46</v>
      </c>
      <c r="CJ351" s="695">
        <f t="shared" si="1039"/>
        <v>13162.68</v>
      </c>
      <c r="CK351" s="695">
        <f t="shared" si="1039"/>
        <v>11899.15</v>
      </c>
      <c r="CL351" s="695">
        <f t="shared" si="1039"/>
        <v>15912.34</v>
      </c>
      <c r="CM351" s="695">
        <f t="shared" si="1039"/>
        <v>6675.91</v>
      </c>
      <c r="CN351" s="695">
        <f t="shared" ref="CN351:DS351" si="1040">CN148</f>
        <v>6587.08</v>
      </c>
      <c r="CO351" s="695">
        <f t="shared" si="1040"/>
        <v>13621.21</v>
      </c>
      <c r="CP351" s="695">
        <f t="shared" si="1040"/>
        <v>12185.85</v>
      </c>
      <c r="CQ351" s="695">
        <f t="shared" si="1040"/>
        <v>15182.2</v>
      </c>
      <c r="CR351" s="695">
        <f t="shared" si="1040"/>
        <v>7434.12</v>
      </c>
      <c r="CS351" s="695">
        <f t="shared" si="1040"/>
        <v>7595.71</v>
      </c>
      <c r="CT351" s="695">
        <f t="shared" si="1040"/>
        <v>10353.709999999999</v>
      </c>
      <c r="CU351" s="695">
        <f t="shared" si="1040"/>
        <v>20596.23</v>
      </c>
      <c r="CV351" s="695">
        <f t="shared" si="1040"/>
        <v>6633.77</v>
      </c>
      <c r="CW351" s="695">
        <f t="shared" si="1040"/>
        <v>3616.45</v>
      </c>
      <c r="CX351" s="695">
        <f t="shared" si="1040"/>
        <v>3939.09</v>
      </c>
      <c r="CY351" s="695">
        <f t="shared" si="1040"/>
        <v>0</v>
      </c>
      <c r="CZ351" s="695">
        <f t="shared" si="1040"/>
        <v>39240.28</v>
      </c>
      <c r="DA351" s="695">
        <f t="shared" si="1040"/>
        <v>11651.93</v>
      </c>
      <c r="DB351" s="695">
        <f t="shared" si="1040"/>
        <v>2017</v>
      </c>
      <c r="DC351" s="695">
        <f t="shared" si="1040"/>
        <v>2581.02</v>
      </c>
      <c r="DD351" s="695">
        <f t="shared" si="1040"/>
        <v>11527.74</v>
      </c>
      <c r="DE351" s="695">
        <f t="shared" si="1040"/>
        <v>29430.75</v>
      </c>
      <c r="DF351" s="695">
        <f t="shared" si="1040"/>
        <v>7287.77</v>
      </c>
      <c r="DG351" s="695">
        <f t="shared" si="1040"/>
        <v>1582.67</v>
      </c>
      <c r="DH351" s="695">
        <f t="shared" si="1040"/>
        <v>30255.63</v>
      </c>
      <c r="DI351" s="695">
        <f t="shared" si="1040"/>
        <v>10710.82</v>
      </c>
      <c r="DJ351" s="695">
        <f t="shared" si="1040"/>
        <v>4976.66</v>
      </c>
      <c r="DK351" s="695">
        <f t="shared" si="1040"/>
        <v>496.99</v>
      </c>
      <c r="DL351" s="695">
        <f t="shared" si="1040"/>
        <v>4195.68</v>
      </c>
      <c r="DM351" s="695">
        <f t="shared" si="1040"/>
        <v>3276.85</v>
      </c>
      <c r="DN351" s="695">
        <f t="shared" si="1040"/>
        <v>0</v>
      </c>
      <c r="DO351" s="695">
        <f t="shared" si="1040"/>
        <v>69351.42</v>
      </c>
      <c r="DP351" s="695">
        <f t="shared" si="1040"/>
        <v>128048.14</v>
      </c>
      <c r="DQ351" s="695">
        <f t="shared" si="1040"/>
        <v>40923.300000000003</v>
      </c>
      <c r="DR351" s="695">
        <f t="shared" si="1040"/>
        <v>0</v>
      </c>
      <c r="DS351" s="695">
        <f t="shared" si="1040"/>
        <v>80959.02</v>
      </c>
      <c r="DT351" s="695">
        <f t="shared" ref="DT351:EI351" si="1041">DT148</f>
        <v>107076.41</v>
      </c>
      <c r="DU351" s="695">
        <f t="shared" si="1041"/>
        <v>247970.77</v>
      </c>
      <c r="DV351" s="695">
        <f t="shared" si="1041"/>
        <v>62990.77</v>
      </c>
      <c r="DW351" s="695">
        <f t="shared" si="1041"/>
        <v>59731.55</v>
      </c>
      <c r="DX351" s="695">
        <f t="shared" si="1041"/>
        <v>17687.43</v>
      </c>
      <c r="DY351" s="695">
        <f t="shared" si="1041"/>
        <v>78213.960000000006</v>
      </c>
      <c r="DZ351" s="695">
        <f t="shared" si="1041"/>
        <v>242217.93</v>
      </c>
      <c r="EA351" s="695">
        <f t="shared" si="1041"/>
        <v>287570.90000000002</v>
      </c>
      <c r="EB351" s="695">
        <f t="shared" si="1041"/>
        <v>410</v>
      </c>
      <c r="EC351" s="695">
        <f t="shared" si="1041"/>
        <v>0</v>
      </c>
      <c r="ED351" s="695">
        <f t="shared" si="1041"/>
        <v>25083.17</v>
      </c>
      <c r="EE351" s="695">
        <f t="shared" si="1041"/>
        <v>2329</v>
      </c>
      <c r="EF351" s="695">
        <f t="shared" si="1041"/>
        <v>21855.08</v>
      </c>
      <c r="EG351" s="695">
        <f t="shared" si="1041"/>
        <v>10532.88</v>
      </c>
      <c r="EH351" s="695">
        <f t="shared" si="1041"/>
        <v>10936.41</v>
      </c>
      <c r="EI351" s="695">
        <f t="shared" si="1041"/>
        <v>8728.44</v>
      </c>
      <c r="EJ351" s="695">
        <f t="shared" si="917"/>
        <v>0</v>
      </c>
      <c r="EK351" s="695">
        <f t="shared" si="1027"/>
        <v>0</v>
      </c>
      <c r="EL351" s="695">
        <f t="shared" si="1027"/>
        <v>30367.54</v>
      </c>
      <c r="EM351" s="695">
        <f t="shared" si="1027"/>
        <v>24544.34</v>
      </c>
      <c r="EN351" s="695">
        <f t="shared" ref="EN351" si="1042">EN148</f>
        <v>0</v>
      </c>
      <c r="EO351" s="695">
        <f t="shared" si="1027"/>
        <v>0</v>
      </c>
      <c r="EP351" s="695">
        <f t="shared" si="1027"/>
        <v>3920.37</v>
      </c>
      <c r="EQ351" s="695">
        <f t="shared" si="1027"/>
        <v>303336.99</v>
      </c>
      <c r="ER351" s="695">
        <f t="shared" ref="ER351:EX351" si="1043">ER148</f>
        <v>0</v>
      </c>
      <c r="ES351" s="695">
        <f t="shared" si="1043"/>
        <v>0</v>
      </c>
      <c r="ET351" s="695">
        <f t="shared" si="1043"/>
        <v>9631.0499999999993</v>
      </c>
      <c r="EU351" s="695">
        <f t="shared" si="1043"/>
        <v>11812.08</v>
      </c>
      <c r="EV351" s="695">
        <f t="shared" si="1043"/>
        <v>3056.78</v>
      </c>
      <c r="EW351" s="695">
        <f t="shared" si="1043"/>
        <v>9296.51</v>
      </c>
      <c r="EX351" s="695">
        <f t="shared" si="1043"/>
        <v>13641.7</v>
      </c>
      <c r="EY351" s="695">
        <f t="shared" si="936"/>
        <v>0</v>
      </c>
      <c r="EZ351" s="510"/>
    </row>
    <row r="352" spans="1:156" x14ac:dyDescent="0.25">
      <c r="A352">
        <v>148</v>
      </c>
      <c r="B352" s="74" t="str">
        <f t="shared" si="927"/>
        <v>E11</v>
      </c>
      <c r="C352" s="175" t="str">
        <f t="shared" si="928"/>
        <v>OK</v>
      </c>
      <c r="D352" s="695">
        <f t="shared" ref="D352:AI352" si="1044">D149</f>
        <v>13821.61</v>
      </c>
      <c r="E352" s="695">
        <f t="shared" si="1044"/>
        <v>0</v>
      </c>
      <c r="F352" s="695">
        <f t="shared" si="1044"/>
        <v>0</v>
      </c>
      <c r="G352" s="695">
        <f t="shared" si="1044"/>
        <v>0</v>
      </c>
      <c r="H352" s="695">
        <f t="shared" si="1044"/>
        <v>0</v>
      </c>
      <c r="I352" s="695">
        <f t="shared" si="1044"/>
        <v>0</v>
      </c>
      <c r="J352" s="695">
        <f t="shared" si="1044"/>
        <v>0</v>
      </c>
      <c r="K352" s="695">
        <f t="shared" si="1044"/>
        <v>10267</v>
      </c>
      <c r="L352" s="695">
        <f t="shared" si="1044"/>
        <v>0</v>
      </c>
      <c r="M352" s="695">
        <f t="shared" si="1044"/>
        <v>0</v>
      </c>
      <c r="N352" s="695">
        <f t="shared" si="1044"/>
        <v>0</v>
      </c>
      <c r="O352" s="695">
        <f t="shared" si="1044"/>
        <v>0</v>
      </c>
      <c r="P352" s="695">
        <f t="shared" si="1044"/>
        <v>20119.060000000001</v>
      </c>
      <c r="Q352" s="695">
        <f t="shared" si="1044"/>
        <v>0</v>
      </c>
      <c r="R352" s="695">
        <f t="shared" si="1044"/>
        <v>0</v>
      </c>
      <c r="S352" s="695">
        <f t="shared" si="1044"/>
        <v>0</v>
      </c>
      <c r="T352" s="695">
        <f t="shared" si="1044"/>
        <v>0</v>
      </c>
      <c r="U352" s="695">
        <f t="shared" si="1044"/>
        <v>0</v>
      </c>
      <c r="V352" s="695">
        <f t="shared" si="1044"/>
        <v>0</v>
      </c>
      <c r="W352" s="695">
        <f t="shared" si="1044"/>
        <v>5511.07</v>
      </c>
      <c r="X352" s="695">
        <f t="shared" si="1044"/>
        <v>0</v>
      </c>
      <c r="Y352" s="695">
        <f t="shared" si="1044"/>
        <v>180.4</v>
      </c>
      <c r="Z352" s="695">
        <f t="shared" si="1044"/>
        <v>0</v>
      </c>
      <c r="AA352" s="695">
        <f t="shared" si="1044"/>
        <v>0</v>
      </c>
      <c r="AB352" s="695">
        <f t="shared" si="1044"/>
        <v>0</v>
      </c>
      <c r="AC352" s="695">
        <f t="shared" si="1044"/>
        <v>0</v>
      </c>
      <c r="AD352" s="695">
        <f t="shared" si="1044"/>
        <v>0</v>
      </c>
      <c r="AE352" s="695">
        <f t="shared" si="1044"/>
        <v>0</v>
      </c>
      <c r="AF352" s="695">
        <f t="shared" si="1044"/>
        <v>0</v>
      </c>
      <c r="AG352" s="695">
        <f t="shared" si="1044"/>
        <v>0</v>
      </c>
      <c r="AH352" s="695">
        <f t="shared" si="1044"/>
        <v>0</v>
      </c>
      <c r="AI352" s="695">
        <f t="shared" si="1044"/>
        <v>0</v>
      </c>
      <c r="AJ352" s="695">
        <f t="shared" ref="AJ352:BM352" si="1045">AJ149</f>
        <v>0</v>
      </c>
      <c r="AK352" s="695">
        <f t="shared" si="1045"/>
        <v>4910</v>
      </c>
      <c r="AL352" s="695">
        <f t="shared" si="1045"/>
        <v>0</v>
      </c>
      <c r="AM352" s="695">
        <f t="shared" si="1045"/>
        <v>0</v>
      </c>
      <c r="AN352" s="695">
        <f t="shared" si="1045"/>
        <v>0</v>
      </c>
      <c r="AO352" s="695">
        <f t="shared" si="1045"/>
        <v>0</v>
      </c>
      <c r="AP352" s="695">
        <f t="shared" si="1045"/>
        <v>0</v>
      </c>
      <c r="AQ352" s="695">
        <f t="shared" si="1045"/>
        <v>0</v>
      </c>
      <c r="AR352" s="695">
        <f t="shared" si="1045"/>
        <v>0</v>
      </c>
      <c r="AS352" s="695">
        <f t="shared" si="1045"/>
        <v>0</v>
      </c>
      <c r="AT352" s="695">
        <f t="shared" si="1045"/>
        <v>0</v>
      </c>
      <c r="AU352" s="695">
        <f t="shared" si="1045"/>
        <v>9779.31</v>
      </c>
      <c r="AV352" s="695">
        <f t="shared" si="1045"/>
        <v>15067.35</v>
      </c>
      <c r="AW352" s="695">
        <f t="shared" si="1045"/>
        <v>0</v>
      </c>
      <c r="AX352" s="695">
        <f t="shared" si="1045"/>
        <v>0</v>
      </c>
      <c r="AY352" s="695">
        <f t="shared" si="1045"/>
        <v>0</v>
      </c>
      <c r="AZ352" s="695">
        <f t="shared" si="1045"/>
        <v>0</v>
      </c>
      <c r="BA352" s="695">
        <f t="shared" si="1045"/>
        <v>16036.12</v>
      </c>
      <c r="BB352" s="695">
        <f t="shared" si="1045"/>
        <v>0</v>
      </c>
      <c r="BC352" s="695">
        <f t="shared" si="1045"/>
        <v>0</v>
      </c>
      <c r="BD352" s="695">
        <f t="shared" si="1045"/>
        <v>20369.060000000001</v>
      </c>
      <c r="BE352" s="695">
        <f t="shared" si="1045"/>
        <v>0</v>
      </c>
      <c r="BF352" s="695">
        <f t="shared" si="1045"/>
        <v>0</v>
      </c>
      <c r="BG352" s="695">
        <f t="shared" si="1045"/>
        <v>0</v>
      </c>
      <c r="BH352" s="695">
        <f t="shared" si="1045"/>
        <v>0</v>
      </c>
      <c r="BI352" s="695">
        <f t="shared" si="1045"/>
        <v>0</v>
      </c>
      <c r="BJ352" s="695">
        <f t="shared" si="1045"/>
        <v>0</v>
      </c>
      <c r="BK352" s="695">
        <f t="shared" si="1045"/>
        <v>0</v>
      </c>
      <c r="BL352" s="695">
        <f t="shared" si="1045"/>
        <v>0</v>
      </c>
      <c r="BM352" s="695">
        <f t="shared" si="1045"/>
        <v>0</v>
      </c>
      <c r="BN352" s="695">
        <f t="shared" ref="BN352:CM352" si="1046">BN149</f>
        <v>0</v>
      </c>
      <c r="BO352" s="695">
        <f t="shared" si="1046"/>
        <v>12590.11</v>
      </c>
      <c r="BP352" s="695">
        <f t="shared" si="1046"/>
        <v>0</v>
      </c>
      <c r="BQ352" s="695">
        <f t="shared" si="1046"/>
        <v>13529.82</v>
      </c>
      <c r="BR352" s="695">
        <f t="shared" si="1046"/>
        <v>0</v>
      </c>
      <c r="BS352" s="695">
        <f t="shared" si="1046"/>
        <v>0</v>
      </c>
      <c r="BT352" s="695">
        <f t="shared" si="1046"/>
        <v>0</v>
      </c>
      <c r="BU352" s="695">
        <f t="shared" si="1046"/>
        <v>0</v>
      </c>
      <c r="BV352" s="695">
        <f t="shared" si="1046"/>
        <v>8218</v>
      </c>
      <c r="BW352" s="695">
        <f t="shared" si="1046"/>
        <v>0</v>
      </c>
      <c r="BX352" s="695">
        <f t="shared" si="1046"/>
        <v>0</v>
      </c>
      <c r="BY352" s="695">
        <f t="shared" si="1046"/>
        <v>0</v>
      </c>
      <c r="BZ352" s="695">
        <f t="shared" si="1046"/>
        <v>0</v>
      </c>
      <c r="CA352" s="695">
        <f t="shared" si="1046"/>
        <v>0</v>
      </c>
      <c r="CB352" s="695">
        <f t="shared" si="1046"/>
        <v>0</v>
      </c>
      <c r="CC352" s="695">
        <f t="shared" si="1046"/>
        <v>0</v>
      </c>
      <c r="CD352" s="695">
        <f t="shared" si="1046"/>
        <v>0</v>
      </c>
      <c r="CE352" s="695">
        <f t="shared" si="1046"/>
        <v>0</v>
      </c>
      <c r="CF352" s="695">
        <f t="shared" si="1046"/>
        <v>0</v>
      </c>
      <c r="CG352" s="695">
        <f t="shared" si="1046"/>
        <v>0</v>
      </c>
      <c r="CH352" s="695">
        <f t="shared" si="1046"/>
        <v>0</v>
      </c>
      <c r="CI352" s="695">
        <f t="shared" si="1046"/>
        <v>0</v>
      </c>
      <c r="CJ352" s="695">
        <f t="shared" si="1046"/>
        <v>0</v>
      </c>
      <c r="CK352" s="695">
        <f t="shared" si="1046"/>
        <v>0</v>
      </c>
      <c r="CL352" s="695">
        <f t="shared" si="1046"/>
        <v>0</v>
      </c>
      <c r="CM352" s="695">
        <f t="shared" si="1046"/>
        <v>0</v>
      </c>
      <c r="CN352" s="695">
        <f t="shared" ref="CN352:DS352" si="1047">CN149</f>
        <v>0</v>
      </c>
      <c r="CO352" s="695">
        <f t="shared" si="1047"/>
        <v>0</v>
      </c>
      <c r="CP352" s="695">
        <f t="shared" si="1047"/>
        <v>0</v>
      </c>
      <c r="CQ352" s="695">
        <f t="shared" si="1047"/>
        <v>100</v>
      </c>
      <c r="CR352" s="695">
        <f t="shared" si="1047"/>
        <v>0</v>
      </c>
      <c r="CS352" s="695">
        <f t="shared" si="1047"/>
        <v>0</v>
      </c>
      <c r="CT352" s="695">
        <f t="shared" si="1047"/>
        <v>204.9</v>
      </c>
      <c r="CU352" s="695">
        <f t="shared" si="1047"/>
        <v>0</v>
      </c>
      <c r="CV352" s="695">
        <f t="shared" si="1047"/>
        <v>13400</v>
      </c>
      <c r="CW352" s="695">
        <f t="shared" si="1047"/>
        <v>0</v>
      </c>
      <c r="CX352" s="695">
        <f t="shared" si="1047"/>
        <v>0</v>
      </c>
      <c r="CY352" s="695">
        <f t="shared" si="1047"/>
        <v>0</v>
      </c>
      <c r="CZ352" s="695">
        <f t="shared" si="1047"/>
        <v>0</v>
      </c>
      <c r="DA352" s="695">
        <f t="shared" si="1047"/>
        <v>0</v>
      </c>
      <c r="DB352" s="695">
        <f t="shared" si="1047"/>
        <v>0</v>
      </c>
      <c r="DC352" s="695">
        <f t="shared" si="1047"/>
        <v>12308.07</v>
      </c>
      <c r="DD352" s="695">
        <f t="shared" si="1047"/>
        <v>0</v>
      </c>
      <c r="DE352" s="695">
        <f t="shared" si="1047"/>
        <v>5222</v>
      </c>
      <c r="DF352" s="695">
        <f t="shared" si="1047"/>
        <v>0</v>
      </c>
      <c r="DG352" s="695">
        <f t="shared" si="1047"/>
        <v>0</v>
      </c>
      <c r="DH352" s="695">
        <f t="shared" si="1047"/>
        <v>10696.21</v>
      </c>
      <c r="DI352" s="695">
        <f t="shared" si="1047"/>
        <v>0</v>
      </c>
      <c r="DJ352" s="695">
        <f t="shared" si="1047"/>
        <v>0</v>
      </c>
      <c r="DK352" s="695">
        <f t="shared" si="1047"/>
        <v>0</v>
      </c>
      <c r="DL352" s="695">
        <f t="shared" si="1047"/>
        <v>0</v>
      </c>
      <c r="DM352" s="695">
        <f t="shared" si="1047"/>
        <v>0</v>
      </c>
      <c r="DN352" s="695">
        <f t="shared" si="1047"/>
        <v>0</v>
      </c>
      <c r="DO352" s="695">
        <f t="shared" si="1047"/>
        <v>0</v>
      </c>
      <c r="DP352" s="695">
        <f t="shared" si="1047"/>
        <v>0</v>
      </c>
      <c r="DQ352" s="695">
        <f t="shared" si="1047"/>
        <v>0</v>
      </c>
      <c r="DR352" s="695">
        <f t="shared" si="1047"/>
        <v>0</v>
      </c>
      <c r="DS352" s="695">
        <f t="shared" si="1047"/>
        <v>0</v>
      </c>
      <c r="DT352" s="695">
        <f t="shared" ref="DT352:EI352" si="1048">DT149</f>
        <v>0</v>
      </c>
      <c r="DU352" s="695">
        <f t="shared" si="1048"/>
        <v>0</v>
      </c>
      <c r="DV352" s="695">
        <f t="shared" si="1048"/>
        <v>0</v>
      </c>
      <c r="DW352" s="695">
        <f t="shared" si="1048"/>
        <v>0</v>
      </c>
      <c r="DX352" s="695">
        <f t="shared" si="1048"/>
        <v>0</v>
      </c>
      <c r="DY352" s="695">
        <f t="shared" si="1048"/>
        <v>0</v>
      </c>
      <c r="DZ352" s="695">
        <f t="shared" si="1048"/>
        <v>0</v>
      </c>
      <c r="EA352" s="695">
        <f t="shared" si="1048"/>
        <v>0</v>
      </c>
      <c r="EB352" s="695">
        <f t="shared" si="1048"/>
        <v>0</v>
      </c>
      <c r="EC352" s="695">
        <f t="shared" si="1048"/>
        <v>0</v>
      </c>
      <c r="ED352" s="695">
        <f t="shared" si="1048"/>
        <v>0</v>
      </c>
      <c r="EE352" s="695">
        <f t="shared" si="1048"/>
        <v>0</v>
      </c>
      <c r="EF352" s="695">
        <f t="shared" si="1048"/>
        <v>0</v>
      </c>
      <c r="EG352" s="695">
        <f t="shared" si="1048"/>
        <v>0</v>
      </c>
      <c r="EH352" s="695">
        <f t="shared" si="1048"/>
        <v>212.24</v>
      </c>
      <c r="EI352" s="695">
        <f t="shared" si="1048"/>
        <v>0</v>
      </c>
      <c r="EJ352" s="695">
        <f t="shared" si="917"/>
        <v>0</v>
      </c>
      <c r="EK352" s="695">
        <f t="shared" si="1027"/>
        <v>0</v>
      </c>
      <c r="EL352" s="695">
        <f t="shared" si="1027"/>
        <v>0</v>
      </c>
      <c r="EM352" s="695">
        <f t="shared" si="1027"/>
        <v>0</v>
      </c>
      <c r="EN352" s="695">
        <f t="shared" ref="EN352" si="1049">EN149</f>
        <v>0</v>
      </c>
      <c r="EO352" s="695">
        <f t="shared" si="1027"/>
        <v>0</v>
      </c>
      <c r="EP352" s="695">
        <f t="shared" si="1027"/>
        <v>1840</v>
      </c>
      <c r="EQ352" s="695">
        <f t="shared" si="1027"/>
        <v>0</v>
      </c>
      <c r="ER352" s="695">
        <f t="shared" ref="ER352:EX352" si="1050">ER149</f>
        <v>0</v>
      </c>
      <c r="ES352" s="695">
        <f t="shared" si="1050"/>
        <v>0</v>
      </c>
      <c r="ET352" s="695">
        <f t="shared" si="1050"/>
        <v>0</v>
      </c>
      <c r="EU352" s="695">
        <f t="shared" si="1050"/>
        <v>0</v>
      </c>
      <c r="EV352" s="695">
        <f t="shared" si="1050"/>
        <v>0</v>
      </c>
      <c r="EW352" s="695">
        <f t="shared" si="1050"/>
        <v>0</v>
      </c>
      <c r="EX352" s="695">
        <f t="shared" si="1050"/>
        <v>0</v>
      </c>
      <c r="EY352" s="695">
        <f t="shared" si="936"/>
        <v>0</v>
      </c>
      <c r="EZ352" s="510"/>
    </row>
    <row r="353" spans="1:156" x14ac:dyDescent="0.25">
      <c r="A353">
        <v>149</v>
      </c>
      <c r="B353" s="74" t="str">
        <f t="shared" si="927"/>
        <v>E23</v>
      </c>
      <c r="C353" s="175" t="str">
        <f t="shared" si="928"/>
        <v>OK</v>
      </c>
      <c r="D353" s="695">
        <f t="shared" ref="D353:AI353" si="1051">D150</f>
        <v>0</v>
      </c>
      <c r="E353" s="695">
        <f t="shared" si="1051"/>
        <v>464</v>
      </c>
      <c r="F353" s="695">
        <f t="shared" si="1051"/>
        <v>0</v>
      </c>
      <c r="G353" s="695">
        <f t="shared" si="1051"/>
        <v>0</v>
      </c>
      <c r="H353" s="695">
        <f t="shared" si="1051"/>
        <v>1213</v>
      </c>
      <c r="I353" s="695">
        <f t="shared" si="1051"/>
        <v>5301</v>
      </c>
      <c r="J353" s="695">
        <f t="shared" si="1051"/>
        <v>6110</v>
      </c>
      <c r="K353" s="695">
        <f t="shared" si="1051"/>
        <v>4658</v>
      </c>
      <c r="L353" s="695">
        <f t="shared" si="1051"/>
        <v>3409</v>
      </c>
      <c r="M353" s="695">
        <f t="shared" si="1051"/>
        <v>3680</v>
      </c>
      <c r="N353" s="695">
        <f t="shared" si="1051"/>
        <v>1509</v>
      </c>
      <c r="O353" s="695">
        <f t="shared" si="1051"/>
        <v>2779.32</v>
      </c>
      <c r="P353" s="695">
        <f t="shared" si="1051"/>
        <v>5189.1000000000004</v>
      </c>
      <c r="Q353" s="695">
        <f t="shared" si="1051"/>
        <v>3708</v>
      </c>
      <c r="R353" s="695">
        <f t="shared" si="1051"/>
        <v>5602</v>
      </c>
      <c r="S353" s="695">
        <f t="shared" si="1051"/>
        <v>1338</v>
      </c>
      <c r="T353" s="695">
        <f t="shared" si="1051"/>
        <v>3499</v>
      </c>
      <c r="U353" s="695">
        <f t="shared" si="1051"/>
        <v>4224</v>
      </c>
      <c r="V353" s="695">
        <f t="shared" si="1051"/>
        <v>2871</v>
      </c>
      <c r="W353" s="695">
        <f t="shared" si="1051"/>
        <v>6595</v>
      </c>
      <c r="X353" s="695">
        <f t="shared" si="1051"/>
        <v>1350</v>
      </c>
      <c r="Y353" s="695">
        <f t="shared" si="1051"/>
        <v>1509</v>
      </c>
      <c r="Z353" s="695">
        <f t="shared" si="1051"/>
        <v>0</v>
      </c>
      <c r="AA353" s="695">
        <f t="shared" si="1051"/>
        <v>1911</v>
      </c>
      <c r="AB353" s="695">
        <f t="shared" si="1051"/>
        <v>1844</v>
      </c>
      <c r="AC353" s="695">
        <f t="shared" si="1051"/>
        <v>3363</v>
      </c>
      <c r="AD353" s="695">
        <f t="shared" si="1051"/>
        <v>2973</v>
      </c>
      <c r="AE353" s="695">
        <f t="shared" si="1051"/>
        <v>1803</v>
      </c>
      <c r="AF353" s="695">
        <f t="shared" si="1051"/>
        <v>3485</v>
      </c>
      <c r="AG353" s="695">
        <f t="shared" si="1051"/>
        <v>2764</v>
      </c>
      <c r="AH353" s="695">
        <f t="shared" si="1051"/>
        <v>0</v>
      </c>
      <c r="AI353" s="695">
        <f t="shared" si="1051"/>
        <v>2402</v>
      </c>
      <c r="AJ353" s="695">
        <f t="shared" ref="AJ353:BM353" si="1052">AJ150</f>
        <v>4302</v>
      </c>
      <c r="AK353" s="695">
        <f t="shared" si="1052"/>
        <v>4960</v>
      </c>
      <c r="AL353" s="695">
        <f t="shared" si="1052"/>
        <v>1532</v>
      </c>
      <c r="AM353" s="695">
        <f t="shared" si="1052"/>
        <v>-6248</v>
      </c>
      <c r="AN353" s="695">
        <f t="shared" si="1052"/>
        <v>0</v>
      </c>
      <c r="AO353" s="695">
        <f t="shared" si="1052"/>
        <v>2160</v>
      </c>
      <c r="AP353" s="695">
        <f t="shared" si="1052"/>
        <v>2463</v>
      </c>
      <c r="AQ353" s="695">
        <f t="shared" si="1052"/>
        <v>5389</v>
      </c>
      <c r="AR353" s="695">
        <f t="shared" si="1052"/>
        <v>0</v>
      </c>
      <c r="AS353" s="695">
        <f t="shared" si="1052"/>
        <v>6780</v>
      </c>
      <c r="AT353" s="695">
        <f t="shared" si="1052"/>
        <v>6542</v>
      </c>
      <c r="AU353" s="695">
        <f t="shared" si="1052"/>
        <v>4332</v>
      </c>
      <c r="AV353" s="695">
        <f t="shared" si="1052"/>
        <v>5973</v>
      </c>
      <c r="AW353" s="695">
        <f t="shared" si="1052"/>
        <v>0</v>
      </c>
      <c r="AX353" s="695">
        <f t="shared" si="1052"/>
        <v>5312</v>
      </c>
      <c r="AY353" s="695">
        <f t="shared" si="1052"/>
        <v>0</v>
      </c>
      <c r="AZ353" s="695">
        <f t="shared" si="1052"/>
        <v>542</v>
      </c>
      <c r="BA353" s="695">
        <f t="shared" si="1052"/>
        <v>0</v>
      </c>
      <c r="BB353" s="695">
        <f t="shared" si="1052"/>
        <v>0</v>
      </c>
      <c r="BC353" s="695">
        <f t="shared" si="1052"/>
        <v>6908</v>
      </c>
      <c r="BD353" s="695">
        <f t="shared" si="1052"/>
        <v>3931</v>
      </c>
      <c r="BE353" s="695">
        <f t="shared" si="1052"/>
        <v>1188</v>
      </c>
      <c r="BF353" s="695">
        <f t="shared" si="1052"/>
        <v>2326</v>
      </c>
      <c r="BG353" s="695">
        <f t="shared" si="1052"/>
        <v>6695</v>
      </c>
      <c r="BH353" s="695">
        <f t="shared" si="1052"/>
        <v>0</v>
      </c>
      <c r="BI353" s="695">
        <f t="shared" si="1052"/>
        <v>6592</v>
      </c>
      <c r="BJ353" s="695">
        <f t="shared" si="1052"/>
        <v>6195</v>
      </c>
      <c r="BK353" s="695">
        <f t="shared" si="1052"/>
        <v>2390</v>
      </c>
      <c r="BL353" s="695">
        <f t="shared" si="1052"/>
        <v>6552</v>
      </c>
      <c r="BM353" s="695">
        <f t="shared" si="1052"/>
        <v>371</v>
      </c>
      <c r="BN353" s="695">
        <f t="shared" ref="BN353:CM353" si="1053">BN150</f>
        <v>0</v>
      </c>
      <c r="BO353" s="695">
        <f t="shared" si="1053"/>
        <v>2264</v>
      </c>
      <c r="BP353" s="695">
        <f t="shared" si="1053"/>
        <v>0</v>
      </c>
      <c r="BQ353" s="695">
        <f t="shared" si="1053"/>
        <v>4739</v>
      </c>
      <c r="BR353" s="695">
        <f t="shared" si="1053"/>
        <v>4508</v>
      </c>
      <c r="BS353" s="695">
        <f t="shared" si="1053"/>
        <v>10028</v>
      </c>
      <c r="BT353" s="695">
        <f t="shared" si="1053"/>
        <v>4681</v>
      </c>
      <c r="BU353" s="695">
        <f t="shared" si="1053"/>
        <v>2775</v>
      </c>
      <c r="BV353" s="695">
        <f t="shared" si="1053"/>
        <v>0</v>
      </c>
      <c r="BW353" s="695">
        <f t="shared" si="1053"/>
        <v>0</v>
      </c>
      <c r="BX353" s="695">
        <f t="shared" si="1053"/>
        <v>10440</v>
      </c>
      <c r="BY353" s="695">
        <f t="shared" si="1053"/>
        <v>3724</v>
      </c>
      <c r="BZ353" s="695">
        <f t="shared" si="1053"/>
        <v>262.58</v>
      </c>
      <c r="CA353" s="695">
        <f t="shared" si="1053"/>
        <v>3860</v>
      </c>
      <c r="CB353" s="695">
        <f t="shared" si="1053"/>
        <v>3767</v>
      </c>
      <c r="CC353" s="695">
        <f t="shared" si="1053"/>
        <v>4427.8999999999996</v>
      </c>
      <c r="CD353" s="695">
        <f t="shared" si="1053"/>
        <v>0</v>
      </c>
      <c r="CE353" s="695">
        <f t="shared" si="1053"/>
        <v>6956.24</v>
      </c>
      <c r="CF353" s="695">
        <f t="shared" si="1053"/>
        <v>4303</v>
      </c>
      <c r="CG353" s="695">
        <f t="shared" si="1053"/>
        <v>131.24</v>
      </c>
      <c r="CH353" s="695">
        <f t="shared" si="1053"/>
        <v>3783</v>
      </c>
      <c r="CI353" s="695">
        <f t="shared" si="1053"/>
        <v>4925</v>
      </c>
      <c r="CJ353" s="695">
        <f t="shared" si="1053"/>
        <v>2926</v>
      </c>
      <c r="CK353" s="695">
        <f t="shared" si="1053"/>
        <v>3159</v>
      </c>
      <c r="CL353" s="695">
        <f t="shared" si="1053"/>
        <v>1433</v>
      </c>
      <c r="CM353" s="695">
        <f t="shared" si="1053"/>
        <v>1712</v>
      </c>
      <c r="CN353" s="695">
        <f t="shared" ref="CN353:DS353" si="1054">CN150</f>
        <v>3502.27</v>
      </c>
      <c r="CO353" s="695">
        <f t="shared" si="1054"/>
        <v>1728</v>
      </c>
      <c r="CP353" s="695">
        <f t="shared" si="1054"/>
        <v>0</v>
      </c>
      <c r="CQ353" s="695">
        <f t="shared" si="1054"/>
        <v>0</v>
      </c>
      <c r="CR353" s="695">
        <f t="shared" si="1054"/>
        <v>0</v>
      </c>
      <c r="CS353" s="695">
        <f t="shared" si="1054"/>
        <v>2636</v>
      </c>
      <c r="CT353" s="695">
        <f t="shared" si="1054"/>
        <v>1696</v>
      </c>
      <c r="CU353" s="695">
        <f t="shared" si="1054"/>
        <v>0</v>
      </c>
      <c r="CV353" s="695">
        <f t="shared" si="1054"/>
        <v>2643</v>
      </c>
      <c r="CW353" s="695">
        <f t="shared" si="1054"/>
        <v>0</v>
      </c>
      <c r="CX353" s="695">
        <f t="shared" si="1054"/>
        <v>0</v>
      </c>
      <c r="CY353" s="695">
        <f t="shared" si="1054"/>
        <v>0</v>
      </c>
      <c r="CZ353" s="695">
        <f t="shared" si="1054"/>
        <v>7765.02</v>
      </c>
      <c r="DA353" s="695">
        <f t="shared" si="1054"/>
        <v>4116</v>
      </c>
      <c r="DB353" s="695">
        <f t="shared" si="1054"/>
        <v>0</v>
      </c>
      <c r="DC353" s="695">
        <f t="shared" si="1054"/>
        <v>0</v>
      </c>
      <c r="DD353" s="695">
        <f t="shared" si="1054"/>
        <v>2963</v>
      </c>
      <c r="DE353" s="695">
        <f t="shared" si="1054"/>
        <v>1545</v>
      </c>
      <c r="DF353" s="695">
        <f t="shared" si="1054"/>
        <v>2223.8000000000002</v>
      </c>
      <c r="DG353" s="695">
        <f t="shared" si="1054"/>
        <v>0</v>
      </c>
      <c r="DH353" s="695">
        <f t="shared" si="1054"/>
        <v>1602</v>
      </c>
      <c r="DI353" s="695">
        <f t="shared" si="1054"/>
        <v>0</v>
      </c>
      <c r="DJ353" s="695">
        <f t="shared" si="1054"/>
        <v>2839</v>
      </c>
      <c r="DK353" s="695">
        <f t="shared" si="1054"/>
        <v>1747</v>
      </c>
      <c r="DL353" s="695">
        <f t="shared" si="1054"/>
        <v>2860.31</v>
      </c>
      <c r="DM353" s="695">
        <f t="shared" si="1054"/>
        <v>0</v>
      </c>
      <c r="DN353" s="695">
        <f t="shared" si="1054"/>
        <v>0</v>
      </c>
      <c r="DO353" s="695">
        <f t="shared" si="1054"/>
        <v>0</v>
      </c>
      <c r="DP353" s="695">
        <f t="shared" si="1054"/>
        <v>4131</v>
      </c>
      <c r="DQ353" s="695">
        <f t="shared" si="1054"/>
        <v>0</v>
      </c>
      <c r="DR353" s="695">
        <f t="shared" si="1054"/>
        <v>0</v>
      </c>
      <c r="DS353" s="695">
        <f t="shared" si="1054"/>
        <v>0</v>
      </c>
      <c r="DT353" s="695">
        <f t="shared" ref="DT353:EI353" si="1055">DT150</f>
        <v>11822.89</v>
      </c>
      <c r="DU353" s="695">
        <f t="shared" si="1055"/>
        <v>8132</v>
      </c>
      <c r="DV353" s="695">
        <f t="shared" si="1055"/>
        <v>8543</v>
      </c>
      <c r="DW353" s="695">
        <f t="shared" si="1055"/>
        <v>9638</v>
      </c>
      <c r="DX353" s="695">
        <f t="shared" si="1055"/>
        <v>292.60000000000002</v>
      </c>
      <c r="DY353" s="695">
        <f t="shared" si="1055"/>
        <v>60358.79</v>
      </c>
      <c r="DZ353" s="695">
        <f t="shared" si="1055"/>
        <v>6789.08</v>
      </c>
      <c r="EA353" s="695">
        <f t="shared" si="1055"/>
        <v>0</v>
      </c>
      <c r="EB353" s="695">
        <f t="shared" si="1055"/>
        <v>0</v>
      </c>
      <c r="EC353" s="695">
        <f t="shared" si="1055"/>
        <v>0</v>
      </c>
      <c r="ED353" s="695">
        <f t="shared" si="1055"/>
        <v>5303</v>
      </c>
      <c r="EE353" s="695">
        <f t="shared" si="1055"/>
        <v>0</v>
      </c>
      <c r="EF353" s="695">
        <f t="shared" si="1055"/>
        <v>1199</v>
      </c>
      <c r="EG353" s="695">
        <f t="shared" si="1055"/>
        <v>724</v>
      </c>
      <c r="EH353" s="695">
        <f t="shared" si="1055"/>
        <v>919</v>
      </c>
      <c r="EI353" s="695">
        <f t="shared" si="1055"/>
        <v>0</v>
      </c>
      <c r="EJ353" s="695">
        <f t="shared" si="917"/>
        <v>0</v>
      </c>
      <c r="EK353" s="695">
        <f t="shared" si="1027"/>
        <v>0</v>
      </c>
      <c r="EL353" s="695">
        <f t="shared" si="1027"/>
        <v>4632</v>
      </c>
      <c r="EM353" s="695">
        <f t="shared" si="1027"/>
        <v>2705</v>
      </c>
      <c r="EN353" s="695">
        <f t="shared" ref="EN353" si="1056">EN150</f>
        <v>0</v>
      </c>
      <c r="EO353" s="695">
        <f t="shared" si="1027"/>
        <v>0</v>
      </c>
      <c r="EP353" s="695">
        <f t="shared" si="1027"/>
        <v>1126</v>
      </c>
      <c r="EQ353" s="695">
        <f t="shared" si="1027"/>
        <v>0</v>
      </c>
      <c r="ER353" s="695">
        <f t="shared" ref="ER353:EX353" si="1057">ER150</f>
        <v>0</v>
      </c>
      <c r="ES353" s="695">
        <f t="shared" si="1057"/>
        <v>0</v>
      </c>
      <c r="ET353" s="695">
        <f t="shared" si="1057"/>
        <v>475</v>
      </c>
      <c r="EU353" s="695">
        <f t="shared" si="1057"/>
        <v>0</v>
      </c>
      <c r="EV353" s="695">
        <f t="shared" si="1057"/>
        <v>2989</v>
      </c>
      <c r="EW353" s="695">
        <f t="shared" si="1057"/>
        <v>1918</v>
      </c>
      <c r="EX353" s="695">
        <f t="shared" si="1057"/>
        <v>754</v>
      </c>
      <c r="EY353" s="695">
        <f t="shared" si="936"/>
        <v>0</v>
      </c>
      <c r="EZ353" s="510"/>
    </row>
    <row r="354" spans="1:156" x14ac:dyDescent="0.25">
      <c r="A354">
        <v>150</v>
      </c>
      <c r="B354" s="74" t="str">
        <f t="shared" si="927"/>
        <v>E10</v>
      </c>
      <c r="C354" s="175" t="str">
        <f t="shared" si="928"/>
        <v>OK</v>
      </c>
      <c r="D354" s="695">
        <f t="shared" ref="D354:AI354" si="1058">D151</f>
        <v>0</v>
      </c>
      <c r="E354" s="695">
        <f t="shared" si="1058"/>
        <v>8448</v>
      </c>
      <c r="F354" s="695">
        <f t="shared" si="1058"/>
        <v>0</v>
      </c>
      <c r="G354" s="695">
        <f t="shared" si="1058"/>
        <v>3206.46</v>
      </c>
      <c r="H354" s="695">
        <f t="shared" si="1058"/>
        <v>0</v>
      </c>
      <c r="I354" s="695">
        <f t="shared" si="1058"/>
        <v>6206.17</v>
      </c>
      <c r="J354" s="695">
        <f t="shared" si="1058"/>
        <v>0</v>
      </c>
      <c r="K354" s="695">
        <f t="shared" si="1058"/>
        <v>0</v>
      </c>
      <c r="L354" s="695">
        <f t="shared" si="1058"/>
        <v>5571.73</v>
      </c>
      <c r="M354" s="695">
        <f t="shared" si="1058"/>
        <v>0</v>
      </c>
      <c r="N354" s="695">
        <f t="shared" si="1058"/>
        <v>6137.3</v>
      </c>
      <c r="O354" s="695">
        <f t="shared" si="1058"/>
        <v>12801.42</v>
      </c>
      <c r="P354" s="695">
        <f t="shared" si="1058"/>
        <v>0</v>
      </c>
      <c r="Q354" s="695">
        <f t="shared" si="1058"/>
        <v>6584.92</v>
      </c>
      <c r="R354" s="695">
        <f t="shared" si="1058"/>
        <v>18647.96</v>
      </c>
      <c r="S354" s="695">
        <f t="shared" si="1058"/>
        <v>13024.28</v>
      </c>
      <c r="T354" s="695">
        <f t="shared" si="1058"/>
        <v>4249.42</v>
      </c>
      <c r="U354" s="695">
        <f t="shared" si="1058"/>
        <v>20440.919999999998</v>
      </c>
      <c r="V354" s="695">
        <f t="shared" si="1058"/>
        <v>0</v>
      </c>
      <c r="W354" s="695">
        <f t="shared" si="1058"/>
        <v>0</v>
      </c>
      <c r="X354" s="695">
        <f t="shared" si="1058"/>
        <v>14291.73</v>
      </c>
      <c r="Y354" s="695">
        <f t="shared" si="1058"/>
        <v>5958.15</v>
      </c>
      <c r="Z354" s="695">
        <f t="shared" si="1058"/>
        <v>0</v>
      </c>
      <c r="AA354" s="695">
        <f t="shared" si="1058"/>
        <v>9458.4599999999991</v>
      </c>
      <c r="AB354" s="695">
        <f t="shared" si="1058"/>
        <v>0</v>
      </c>
      <c r="AC354" s="695">
        <f t="shared" si="1058"/>
        <v>0</v>
      </c>
      <c r="AD354" s="695">
        <f t="shared" si="1058"/>
        <v>12560.65</v>
      </c>
      <c r="AE354" s="695">
        <f t="shared" si="1058"/>
        <v>0</v>
      </c>
      <c r="AF354" s="695">
        <f t="shared" si="1058"/>
        <v>0</v>
      </c>
      <c r="AG354" s="695">
        <f t="shared" si="1058"/>
        <v>0</v>
      </c>
      <c r="AH354" s="695">
        <f t="shared" si="1058"/>
        <v>9156.7199999999993</v>
      </c>
      <c r="AI354" s="695">
        <f t="shared" si="1058"/>
        <v>0</v>
      </c>
      <c r="AJ354" s="695">
        <f t="shared" ref="AJ354:BM354" si="1059">AJ151</f>
        <v>9091</v>
      </c>
      <c r="AK354" s="695">
        <f t="shared" si="1059"/>
        <v>0</v>
      </c>
      <c r="AL354" s="695">
        <f t="shared" si="1059"/>
        <v>0</v>
      </c>
      <c r="AM354" s="695">
        <f t="shared" si="1059"/>
        <v>0</v>
      </c>
      <c r="AN354" s="695">
        <f t="shared" si="1059"/>
        <v>14748.8</v>
      </c>
      <c r="AO354" s="695">
        <f t="shared" si="1059"/>
        <v>0</v>
      </c>
      <c r="AP354" s="695">
        <f t="shared" si="1059"/>
        <v>7113.39</v>
      </c>
      <c r="AQ354" s="695">
        <f t="shared" si="1059"/>
        <v>33402.11</v>
      </c>
      <c r="AR354" s="695">
        <f t="shared" si="1059"/>
        <v>0</v>
      </c>
      <c r="AS354" s="695">
        <f t="shared" si="1059"/>
        <v>0</v>
      </c>
      <c r="AT354" s="695">
        <f t="shared" si="1059"/>
        <v>0</v>
      </c>
      <c r="AU354" s="695">
        <f t="shared" si="1059"/>
        <v>0</v>
      </c>
      <c r="AV354" s="695">
        <f t="shared" si="1059"/>
        <v>0</v>
      </c>
      <c r="AW354" s="695">
        <f t="shared" si="1059"/>
        <v>0</v>
      </c>
      <c r="AX354" s="695">
        <f t="shared" si="1059"/>
        <v>7878.76</v>
      </c>
      <c r="AY354" s="695">
        <f t="shared" si="1059"/>
        <v>23595.88</v>
      </c>
      <c r="AZ354" s="695">
        <f t="shared" si="1059"/>
        <v>0</v>
      </c>
      <c r="BA354" s="695">
        <f t="shared" si="1059"/>
        <v>0</v>
      </c>
      <c r="BB354" s="695">
        <f t="shared" si="1059"/>
        <v>0</v>
      </c>
      <c r="BC354" s="695">
        <f t="shared" si="1059"/>
        <v>8824.26</v>
      </c>
      <c r="BD354" s="695">
        <f t="shared" si="1059"/>
        <v>0</v>
      </c>
      <c r="BE354" s="695">
        <f t="shared" si="1059"/>
        <v>8745</v>
      </c>
      <c r="BF354" s="695">
        <f t="shared" si="1059"/>
        <v>0</v>
      </c>
      <c r="BG354" s="695">
        <f t="shared" si="1059"/>
        <v>0</v>
      </c>
      <c r="BH354" s="695">
        <f t="shared" si="1059"/>
        <v>0</v>
      </c>
      <c r="BI354" s="695">
        <f t="shared" si="1059"/>
        <v>0</v>
      </c>
      <c r="BJ354" s="695">
        <f t="shared" si="1059"/>
        <v>20862.97</v>
      </c>
      <c r="BK354" s="695">
        <f t="shared" si="1059"/>
        <v>0</v>
      </c>
      <c r="BL354" s="695">
        <f t="shared" si="1059"/>
        <v>17057.169999999998</v>
      </c>
      <c r="BM354" s="695">
        <f t="shared" si="1059"/>
        <v>2480.08</v>
      </c>
      <c r="BN354" s="695">
        <f t="shared" ref="BN354:CM354" si="1060">BN151</f>
        <v>3110</v>
      </c>
      <c r="BO354" s="695">
        <f t="shared" si="1060"/>
        <v>0</v>
      </c>
      <c r="BP354" s="695">
        <f t="shared" si="1060"/>
        <v>0</v>
      </c>
      <c r="BQ354" s="695">
        <f t="shared" si="1060"/>
        <v>0</v>
      </c>
      <c r="BR354" s="695">
        <f t="shared" si="1060"/>
        <v>21422.400000000001</v>
      </c>
      <c r="BS354" s="695">
        <f t="shared" si="1060"/>
        <v>6431.72</v>
      </c>
      <c r="BT354" s="695">
        <f t="shared" si="1060"/>
        <v>0</v>
      </c>
      <c r="BU354" s="695">
        <f t="shared" si="1060"/>
        <v>15936</v>
      </c>
      <c r="BV354" s="695">
        <f t="shared" si="1060"/>
        <v>0</v>
      </c>
      <c r="BW354" s="695">
        <f t="shared" si="1060"/>
        <v>7669.17</v>
      </c>
      <c r="BX354" s="695">
        <f t="shared" si="1060"/>
        <v>19176.509999999998</v>
      </c>
      <c r="BY354" s="695">
        <f t="shared" si="1060"/>
        <v>3711.12</v>
      </c>
      <c r="BZ354" s="695">
        <f t="shared" si="1060"/>
        <v>22631.85</v>
      </c>
      <c r="CA354" s="695">
        <f t="shared" si="1060"/>
        <v>0</v>
      </c>
      <c r="CB354" s="695">
        <f t="shared" si="1060"/>
        <v>6648.94</v>
      </c>
      <c r="CC354" s="695">
        <f t="shared" si="1060"/>
        <v>0</v>
      </c>
      <c r="CD354" s="695">
        <f t="shared" si="1060"/>
        <v>0</v>
      </c>
      <c r="CE354" s="695">
        <f t="shared" si="1060"/>
        <v>0</v>
      </c>
      <c r="CF354" s="695">
        <f t="shared" si="1060"/>
        <v>8600</v>
      </c>
      <c r="CG354" s="695">
        <f t="shared" si="1060"/>
        <v>5402.82</v>
      </c>
      <c r="CH354" s="695">
        <f t="shared" si="1060"/>
        <v>0</v>
      </c>
      <c r="CI354" s="695">
        <f t="shared" si="1060"/>
        <v>0</v>
      </c>
      <c r="CJ354" s="695">
        <f t="shared" si="1060"/>
        <v>12262.97</v>
      </c>
      <c r="CK354" s="695">
        <f t="shared" si="1060"/>
        <v>0</v>
      </c>
      <c r="CL354" s="695">
        <f t="shared" si="1060"/>
        <v>0</v>
      </c>
      <c r="CM354" s="695">
        <f t="shared" si="1060"/>
        <v>8613.34</v>
      </c>
      <c r="CN354" s="695">
        <f t="shared" ref="CN354:DS354" si="1061">CN151</f>
        <v>0</v>
      </c>
      <c r="CO354" s="695">
        <f t="shared" si="1061"/>
        <v>0</v>
      </c>
      <c r="CP354" s="695">
        <f t="shared" si="1061"/>
        <v>12017.15</v>
      </c>
      <c r="CQ354" s="695">
        <f t="shared" si="1061"/>
        <v>0</v>
      </c>
      <c r="CR354" s="695">
        <f t="shared" si="1061"/>
        <v>0</v>
      </c>
      <c r="CS354" s="695">
        <f t="shared" si="1061"/>
        <v>11258</v>
      </c>
      <c r="CT354" s="695">
        <f t="shared" si="1061"/>
        <v>6369</v>
      </c>
      <c r="CU354" s="695">
        <f t="shared" si="1061"/>
        <v>13144.42</v>
      </c>
      <c r="CV354" s="695">
        <f t="shared" si="1061"/>
        <v>0</v>
      </c>
      <c r="CW354" s="695">
        <f t="shared" si="1061"/>
        <v>0</v>
      </c>
      <c r="CX354" s="695">
        <f t="shared" si="1061"/>
        <v>11201.24</v>
      </c>
      <c r="CY354" s="695">
        <f t="shared" si="1061"/>
        <v>0</v>
      </c>
      <c r="CZ354" s="695">
        <f t="shared" si="1061"/>
        <v>3618.15</v>
      </c>
      <c r="DA354" s="695">
        <f t="shared" si="1061"/>
        <v>0</v>
      </c>
      <c r="DB354" s="695">
        <f t="shared" si="1061"/>
        <v>2477.2600000000002</v>
      </c>
      <c r="DC354" s="695">
        <f t="shared" si="1061"/>
        <v>0</v>
      </c>
      <c r="DD354" s="695">
        <f t="shared" si="1061"/>
        <v>8016.55</v>
      </c>
      <c r="DE354" s="695">
        <f t="shared" si="1061"/>
        <v>0</v>
      </c>
      <c r="DF354" s="695">
        <f t="shared" si="1061"/>
        <v>4054.73</v>
      </c>
      <c r="DG354" s="695">
        <f t="shared" si="1061"/>
        <v>0</v>
      </c>
      <c r="DH354" s="695">
        <f t="shared" si="1061"/>
        <v>0</v>
      </c>
      <c r="DI354" s="695">
        <f t="shared" si="1061"/>
        <v>37248.83</v>
      </c>
      <c r="DJ354" s="695">
        <f t="shared" si="1061"/>
        <v>33029.9</v>
      </c>
      <c r="DK354" s="695">
        <f t="shared" si="1061"/>
        <v>0</v>
      </c>
      <c r="DL354" s="695">
        <f t="shared" si="1061"/>
        <v>0</v>
      </c>
      <c r="DM354" s="695">
        <f t="shared" si="1061"/>
        <v>0</v>
      </c>
      <c r="DN354" s="695">
        <f t="shared" si="1061"/>
        <v>0</v>
      </c>
      <c r="DO354" s="695">
        <f t="shared" si="1061"/>
        <v>5875</v>
      </c>
      <c r="DP354" s="695">
        <f t="shared" si="1061"/>
        <v>0</v>
      </c>
      <c r="DQ354" s="695">
        <f t="shared" si="1061"/>
        <v>0</v>
      </c>
      <c r="DR354" s="695">
        <f t="shared" si="1061"/>
        <v>0</v>
      </c>
      <c r="DS354" s="695">
        <f t="shared" si="1061"/>
        <v>0</v>
      </c>
      <c r="DT354" s="695">
        <f t="shared" ref="DT354:EI354" si="1062">DT151</f>
        <v>0</v>
      </c>
      <c r="DU354" s="695">
        <f t="shared" si="1062"/>
        <v>0</v>
      </c>
      <c r="DV354" s="695">
        <f t="shared" si="1062"/>
        <v>0</v>
      </c>
      <c r="DW354" s="695">
        <f t="shared" si="1062"/>
        <v>0</v>
      </c>
      <c r="DX354" s="695">
        <f t="shared" si="1062"/>
        <v>0</v>
      </c>
      <c r="DY354" s="695">
        <f t="shared" si="1062"/>
        <v>0</v>
      </c>
      <c r="DZ354" s="695">
        <f t="shared" si="1062"/>
        <v>0</v>
      </c>
      <c r="EA354" s="695">
        <f t="shared" si="1062"/>
        <v>0</v>
      </c>
      <c r="EB354" s="695">
        <f t="shared" si="1062"/>
        <v>0</v>
      </c>
      <c r="EC354" s="695">
        <f t="shared" si="1062"/>
        <v>0</v>
      </c>
      <c r="ED354" s="695">
        <f t="shared" si="1062"/>
        <v>0</v>
      </c>
      <c r="EE354" s="695">
        <f t="shared" si="1062"/>
        <v>0</v>
      </c>
      <c r="EF354" s="695">
        <f t="shared" si="1062"/>
        <v>0</v>
      </c>
      <c r="EG354" s="695">
        <f t="shared" si="1062"/>
        <v>21157.74</v>
      </c>
      <c r="EH354" s="695">
        <f t="shared" si="1062"/>
        <v>8570.66</v>
      </c>
      <c r="EI354" s="695">
        <f t="shared" si="1062"/>
        <v>0</v>
      </c>
      <c r="EJ354" s="695">
        <f t="shared" si="917"/>
        <v>0</v>
      </c>
      <c r="EK354" s="695">
        <f t="shared" si="1027"/>
        <v>0</v>
      </c>
      <c r="EL354" s="695">
        <f t="shared" si="1027"/>
        <v>35955.82</v>
      </c>
      <c r="EM354" s="695">
        <f t="shared" si="1027"/>
        <v>0</v>
      </c>
      <c r="EN354" s="695">
        <f t="shared" ref="EN354" si="1063">EN151</f>
        <v>0</v>
      </c>
      <c r="EO354" s="695">
        <f t="shared" si="1027"/>
        <v>0</v>
      </c>
      <c r="EP354" s="695">
        <f t="shared" si="1027"/>
        <v>13331.89</v>
      </c>
      <c r="EQ354" s="695">
        <f t="shared" si="1027"/>
        <v>0</v>
      </c>
      <c r="ER354" s="695">
        <f t="shared" ref="ER354:EX354" si="1064">ER151</f>
        <v>0</v>
      </c>
      <c r="ES354" s="695">
        <f t="shared" si="1064"/>
        <v>0</v>
      </c>
      <c r="ET354" s="695">
        <f t="shared" si="1064"/>
        <v>0</v>
      </c>
      <c r="EU354" s="695">
        <f t="shared" si="1064"/>
        <v>0</v>
      </c>
      <c r="EV354" s="695">
        <f t="shared" si="1064"/>
        <v>0</v>
      </c>
      <c r="EW354" s="695">
        <f t="shared" si="1064"/>
        <v>0</v>
      </c>
      <c r="EX354" s="695">
        <f t="shared" si="1064"/>
        <v>0</v>
      </c>
      <c r="EY354" s="695">
        <f t="shared" si="936"/>
        <v>0</v>
      </c>
      <c r="EZ354" s="510"/>
    </row>
    <row r="355" spans="1:156" x14ac:dyDescent="0.25">
      <c r="A355">
        <v>151</v>
      </c>
      <c r="B355" s="74" t="str">
        <f t="shared" si="927"/>
        <v>E22</v>
      </c>
      <c r="C355" s="175" t="str">
        <f t="shared" si="928"/>
        <v>OK</v>
      </c>
      <c r="D355" s="695">
        <f t="shared" ref="D355:AI355" si="1065">D152</f>
        <v>0</v>
      </c>
      <c r="E355" s="695">
        <f t="shared" si="1065"/>
        <v>0</v>
      </c>
      <c r="F355" s="695">
        <f t="shared" si="1065"/>
        <v>100</v>
      </c>
      <c r="G355" s="695">
        <f t="shared" si="1065"/>
        <v>0</v>
      </c>
      <c r="H355" s="695">
        <f t="shared" si="1065"/>
        <v>0</v>
      </c>
      <c r="I355" s="695">
        <f t="shared" si="1065"/>
        <v>80</v>
      </c>
      <c r="J355" s="695">
        <f t="shared" si="1065"/>
        <v>0</v>
      </c>
      <c r="K355" s="695">
        <f t="shared" si="1065"/>
        <v>0</v>
      </c>
      <c r="L355" s="695">
        <f t="shared" si="1065"/>
        <v>0</v>
      </c>
      <c r="M355" s="695">
        <f t="shared" si="1065"/>
        <v>0</v>
      </c>
      <c r="N355" s="695">
        <f t="shared" si="1065"/>
        <v>0</v>
      </c>
      <c r="O355" s="695">
        <f t="shared" si="1065"/>
        <v>0</v>
      </c>
      <c r="P355" s="695">
        <f t="shared" si="1065"/>
        <v>0</v>
      </c>
      <c r="Q355" s="695">
        <f t="shared" si="1065"/>
        <v>0</v>
      </c>
      <c r="R355" s="695">
        <f t="shared" si="1065"/>
        <v>0</v>
      </c>
      <c r="S355" s="695">
        <f t="shared" si="1065"/>
        <v>99</v>
      </c>
      <c r="T355" s="695">
        <f t="shared" si="1065"/>
        <v>0</v>
      </c>
      <c r="U355" s="695">
        <f t="shared" si="1065"/>
        <v>0</v>
      </c>
      <c r="V355" s="695">
        <f t="shared" si="1065"/>
        <v>0</v>
      </c>
      <c r="W355" s="695">
        <f t="shared" si="1065"/>
        <v>0</v>
      </c>
      <c r="X355" s="695">
        <f t="shared" si="1065"/>
        <v>1720</v>
      </c>
      <c r="Y355" s="695">
        <f t="shared" si="1065"/>
        <v>0</v>
      </c>
      <c r="Z355" s="695">
        <f t="shared" si="1065"/>
        <v>0</v>
      </c>
      <c r="AA355" s="695">
        <f t="shared" si="1065"/>
        <v>1430</v>
      </c>
      <c r="AB355" s="695">
        <f t="shared" si="1065"/>
        <v>0</v>
      </c>
      <c r="AC355" s="695">
        <f t="shared" si="1065"/>
        <v>0</v>
      </c>
      <c r="AD355" s="695">
        <f t="shared" si="1065"/>
        <v>0</v>
      </c>
      <c r="AE355" s="695">
        <f t="shared" si="1065"/>
        <v>11.72</v>
      </c>
      <c r="AF355" s="695">
        <f t="shared" si="1065"/>
        <v>0</v>
      </c>
      <c r="AG355" s="695">
        <f t="shared" si="1065"/>
        <v>89</v>
      </c>
      <c r="AH355" s="695">
        <f t="shared" si="1065"/>
        <v>2468</v>
      </c>
      <c r="AI355" s="695">
        <f t="shared" si="1065"/>
        <v>0</v>
      </c>
      <c r="AJ355" s="695">
        <f t="shared" ref="AJ355:BM355" si="1066">AJ152</f>
        <v>0</v>
      </c>
      <c r="AK355" s="695">
        <f t="shared" si="1066"/>
        <v>0</v>
      </c>
      <c r="AL355" s="695">
        <f t="shared" si="1066"/>
        <v>0</v>
      </c>
      <c r="AM355" s="695">
        <f t="shared" si="1066"/>
        <v>0</v>
      </c>
      <c r="AN355" s="695">
        <f t="shared" si="1066"/>
        <v>14.92</v>
      </c>
      <c r="AO355" s="695">
        <f t="shared" si="1066"/>
        <v>0</v>
      </c>
      <c r="AP355" s="695">
        <f t="shared" si="1066"/>
        <v>2450</v>
      </c>
      <c r="AQ355" s="695">
        <f t="shared" si="1066"/>
        <v>0</v>
      </c>
      <c r="AR355" s="695">
        <f t="shared" si="1066"/>
        <v>0</v>
      </c>
      <c r="AS355" s="695">
        <f t="shared" si="1066"/>
        <v>1500</v>
      </c>
      <c r="AT355" s="695">
        <f t="shared" si="1066"/>
        <v>0</v>
      </c>
      <c r="AU355" s="695">
        <f t="shared" si="1066"/>
        <v>0</v>
      </c>
      <c r="AV355" s="695">
        <f t="shared" si="1066"/>
        <v>0</v>
      </c>
      <c r="AW355" s="695">
        <f t="shared" si="1066"/>
        <v>36</v>
      </c>
      <c r="AX355" s="695">
        <f t="shared" si="1066"/>
        <v>0</v>
      </c>
      <c r="AY355" s="695">
        <f t="shared" si="1066"/>
        <v>0</v>
      </c>
      <c r="AZ355" s="695">
        <f t="shared" si="1066"/>
        <v>0</v>
      </c>
      <c r="BA355" s="695">
        <f t="shared" si="1066"/>
        <v>0</v>
      </c>
      <c r="BB355" s="695">
        <f t="shared" si="1066"/>
        <v>0</v>
      </c>
      <c r="BC355" s="695">
        <f t="shared" si="1066"/>
        <v>0</v>
      </c>
      <c r="BD355" s="695">
        <f t="shared" si="1066"/>
        <v>0</v>
      </c>
      <c r="BE355" s="695">
        <f t="shared" si="1066"/>
        <v>595</v>
      </c>
      <c r="BF355" s="695">
        <f t="shared" si="1066"/>
        <v>0</v>
      </c>
      <c r="BG355" s="695">
        <f t="shared" si="1066"/>
        <v>3000</v>
      </c>
      <c r="BH355" s="695">
        <f t="shared" si="1066"/>
        <v>1357</v>
      </c>
      <c r="BI355" s="695">
        <f t="shared" si="1066"/>
        <v>0</v>
      </c>
      <c r="BJ355" s="695">
        <f t="shared" si="1066"/>
        <v>0</v>
      </c>
      <c r="BK355" s="695">
        <f t="shared" si="1066"/>
        <v>1092.52</v>
      </c>
      <c r="BL355" s="695">
        <f t="shared" si="1066"/>
        <v>0</v>
      </c>
      <c r="BM355" s="695">
        <f t="shared" si="1066"/>
        <v>0</v>
      </c>
      <c r="BN355" s="695">
        <f t="shared" ref="BN355:CM355" si="1067">BN152</f>
        <v>0</v>
      </c>
      <c r="BO355" s="695">
        <f t="shared" si="1067"/>
        <v>0</v>
      </c>
      <c r="BP355" s="695">
        <f t="shared" si="1067"/>
        <v>2849.13</v>
      </c>
      <c r="BQ355" s="695">
        <f t="shared" si="1067"/>
        <v>0</v>
      </c>
      <c r="BR355" s="695">
        <f t="shared" si="1067"/>
        <v>0</v>
      </c>
      <c r="BS355" s="695">
        <f t="shared" si="1067"/>
        <v>0</v>
      </c>
      <c r="BT355" s="695">
        <f t="shared" si="1067"/>
        <v>0</v>
      </c>
      <c r="BU355" s="695">
        <f t="shared" si="1067"/>
        <v>0</v>
      </c>
      <c r="BV355" s="695">
        <f t="shared" si="1067"/>
        <v>0</v>
      </c>
      <c r="BW355" s="695">
        <f t="shared" si="1067"/>
        <v>0</v>
      </c>
      <c r="BX355" s="695">
        <f t="shared" si="1067"/>
        <v>0</v>
      </c>
      <c r="BY355" s="695">
        <f t="shared" si="1067"/>
        <v>0</v>
      </c>
      <c r="BZ355" s="695">
        <f t="shared" si="1067"/>
        <v>0</v>
      </c>
      <c r="CA355" s="695">
        <f t="shared" si="1067"/>
        <v>0</v>
      </c>
      <c r="CB355" s="695">
        <f t="shared" si="1067"/>
        <v>0</v>
      </c>
      <c r="CC355" s="695">
        <f t="shared" si="1067"/>
        <v>0</v>
      </c>
      <c r="CD355" s="695">
        <f t="shared" si="1067"/>
        <v>0</v>
      </c>
      <c r="CE355" s="695">
        <f t="shared" si="1067"/>
        <v>0</v>
      </c>
      <c r="CF355" s="695">
        <f t="shared" si="1067"/>
        <v>0</v>
      </c>
      <c r="CG355" s="695">
        <f t="shared" si="1067"/>
        <v>2115</v>
      </c>
      <c r="CH355" s="695">
        <f t="shared" si="1067"/>
        <v>0</v>
      </c>
      <c r="CI355" s="695">
        <f t="shared" si="1067"/>
        <v>450</v>
      </c>
      <c r="CJ355" s="695">
        <f t="shared" si="1067"/>
        <v>0</v>
      </c>
      <c r="CK355" s="695">
        <f t="shared" si="1067"/>
        <v>0</v>
      </c>
      <c r="CL355" s="695">
        <f t="shared" si="1067"/>
        <v>0</v>
      </c>
      <c r="CM355" s="695">
        <f t="shared" si="1067"/>
        <v>0</v>
      </c>
      <c r="CN355" s="695">
        <f t="shared" ref="CN355:DS355" si="1068">CN152</f>
        <v>0</v>
      </c>
      <c r="CO355" s="695">
        <f t="shared" si="1068"/>
        <v>0</v>
      </c>
      <c r="CP355" s="695">
        <f t="shared" si="1068"/>
        <v>0</v>
      </c>
      <c r="CQ355" s="695">
        <f t="shared" si="1068"/>
        <v>0</v>
      </c>
      <c r="CR355" s="695">
        <f t="shared" si="1068"/>
        <v>0</v>
      </c>
      <c r="CS355" s="695">
        <f t="shared" si="1068"/>
        <v>3542</v>
      </c>
      <c r="CT355" s="695">
        <f t="shared" si="1068"/>
        <v>0</v>
      </c>
      <c r="CU355" s="695">
        <f t="shared" si="1068"/>
        <v>0</v>
      </c>
      <c r="CV355" s="695">
        <f t="shared" si="1068"/>
        <v>0</v>
      </c>
      <c r="CW355" s="695">
        <f t="shared" si="1068"/>
        <v>1190</v>
      </c>
      <c r="CX355" s="695">
        <f t="shared" si="1068"/>
        <v>0</v>
      </c>
      <c r="CY355" s="695">
        <f t="shared" si="1068"/>
        <v>0</v>
      </c>
      <c r="CZ355" s="695">
        <f t="shared" si="1068"/>
        <v>0</v>
      </c>
      <c r="DA355" s="695">
        <f t="shared" si="1068"/>
        <v>0</v>
      </c>
      <c r="DB355" s="695">
        <f t="shared" si="1068"/>
        <v>0</v>
      </c>
      <c r="DC355" s="695">
        <f t="shared" si="1068"/>
        <v>0</v>
      </c>
      <c r="DD355" s="695">
        <f t="shared" si="1068"/>
        <v>0</v>
      </c>
      <c r="DE355" s="695">
        <f t="shared" si="1068"/>
        <v>90</v>
      </c>
      <c r="DF355" s="695">
        <f t="shared" si="1068"/>
        <v>0</v>
      </c>
      <c r="DG355" s="695">
        <f t="shared" si="1068"/>
        <v>0</v>
      </c>
      <c r="DH355" s="695">
        <f t="shared" si="1068"/>
        <v>0</v>
      </c>
      <c r="DI355" s="695">
        <f t="shared" si="1068"/>
        <v>0</v>
      </c>
      <c r="DJ355" s="695">
        <f t="shared" si="1068"/>
        <v>0</v>
      </c>
      <c r="DK355" s="695">
        <f t="shared" si="1068"/>
        <v>0</v>
      </c>
      <c r="DL355" s="695">
        <f t="shared" si="1068"/>
        <v>0</v>
      </c>
      <c r="DM355" s="695">
        <f t="shared" si="1068"/>
        <v>0</v>
      </c>
      <c r="DN355" s="695">
        <f t="shared" si="1068"/>
        <v>0</v>
      </c>
      <c r="DO355" s="695">
        <f t="shared" si="1068"/>
        <v>1070.1199999999999</v>
      </c>
      <c r="DP355" s="695">
        <f t="shared" si="1068"/>
        <v>3345.94</v>
      </c>
      <c r="DQ355" s="695">
        <f t="shared" si="1068"/>
        <v>6444.02</v>
      </c>
      <c r="DR355" s="695">
        <f t="shared" si="1068"/>
        <v>0</v>
      </c>
      <c r="DS355" s="695">
        <f t="shared" si="1068"/>
        <v>15091</v>
      </c>
      <c r="DT355" s="695">
        <f t="shared" ref="DT355:EI355" si="1069">DT152</f>
        <v>0</v>
      </c>
      <c r="DU355" s="695">
        <f t="shared" si="1069"/>
        <v>0</v>
      </c>
      <c r="DV355" s="695">
        <f t="shared" si="1069"/>
        <v>0</v>
      </c>
      <c r="DW355" s="695">
        <f t="shared" si="1069"/>
        <v>22435.25</v>
      </c>
      <c r="DX355" s="695">
        <f t="shared" si="1069"/>
        <v>13125.5</v>
      </c>
      <c r="DY355" s="695">
        <f t="shared" si="1069"/>
        <v>38873.440000000002</v>
      </c>
      <c r="DZ355" s="695">
        <f t="shared" si="1069"/>
        <v>1123</v>
      </c>
      <c r="EA355" s="695">
        <f t="shared" si="1069"/>
        <v>25118.1</v>
      </c>
      <c r="EB355" s="695">
        <f t="shared" si="1069"/>
        <v>0</v>
      </c>
      <c r="EC355" s="695">
        <f t="shared" si="1069"/>
        <v>0</v>
      </c>
      <c r="ED355" s="695">
        <f t="shared" si="1069"/>
        <v>7647.7</v>
      </c>
      <c r="EE355" s="695">
        <f t="shared" si="1069"/>
        <v>0</v>
      </c>
      <c r="EF355" s="695">
        <f t="shared" si="1069"/>
        <v>0</v>
      </c>
      <c r="EG355" s="695">
        <f t="shared" si="1069"/>
        <v>0</v>
      </c>
      <c r="EH355" s="695">
        <f t="shared" si="1069"/>
        <v>0</v>
      </c>
      <c r="EI355" s="695">
        <f t="shared" si="1069"/>
        <v>0</v>
      </c>
      <c r="EJ355" s="695">
        <f t="shared" si="917"/>
        <v>150</v>
      </c>
      <c r="EK355" s="695">
        <f t="shared" si="1027"/>
        <v>0</v>
      </c>
      <c r="EL355" s="695">
        <f t="shared" si="1027"/>
        <v>0</v>
      </c>
      <c r="EM355" s="695">
        <f t="shared" si="1027"/>
        <v>0</v>
      </c>
      <c r="EN355" s="695">
        <f t="shared" ref="EN355" si="1070">EN152</f>
        <v>0</v>
      </c>
      <c r="EO355" s="695">
        <f t="shared" si="1027"/>
        <v>0</v>
      </c>
      <c r="EP355" s="695">
        <f t="shared" si="1027"/>
        <v>0</v>
      </c>
      <c r="EQ355" s="695">
        <f t="shared" si="1027"/>
        <v>0</v>
      </c>
      <c r="ER355" s="695">
        <f t="shared" ref="ER355:EX355" si="1071">ER152</f>
        <v>0</v>
      </c>
      <c r="ES355" s="695">
        <f t="shared" si="1071"/>
        <v>0</v>
      </c>
      <c r="ET355" s="695">
        <f t="shared" si="1071"/>
        <v>0</v>
      </c>
      <c r="EU355" s="695">
        <f t="shared" si="1071"/>
        <v>192.72</v>
      </c>
      <c r="EV355" s="695">
        <f t="shared" si="1071"/>
        <v>0</v>
      </c>
      <c r="EW355" s="695">
        <f t="shared" si="1071"/>
        <v>0</v>
      </c>
      <c r="EX355" s="695">
        <f t="shared" si="1071"/>
        <v>1650</v>
      </c>
      <c r="EY355" s="695">
        <f t="shared" si="936"/>
        <v>0</v>
      </c>
      <c r="EZ355" s="510"/>
    </row>
    <row r="356" spans="1:156" x14ac:dyDescent="0.25">
      <c r="A356">
        <v>152</v>
      </c>
      <c r="B356" s="74" t="str">
        <f t="shared" si="927"/>
        <v>E28b</v>
      </c>
      <c r="C356" s="175" t="str">
        <f t="shared" si="928"/>
        <v>OK</v>
      </c>
      <c r="D356" s="695">
        <f t="shared" ref="D356:AI356" si="1072">D153</f>
        <v>0</v>
      </c>
      <c r="E356" s="695">
        <f t="shared" si="1072"/>
        <v>0</v>
      </c>
      <c r="F356" s="695">
        <f t="shared" si="1072"/>
        <v>0</v>
      </c>
      <c r="G356" s="695">
        <f t="shared" si="1072"/>
        <v>0</v>
      </c>
      <c r="H356" s="695">
        <f t="shared" si="1072"/>
        <v>0</v>
      </c>
      <c r="I356" s="695">
        <f t="shared" si="1072"/>
        <v>0</v>
      </c>
      <c r="J356" s="695">
        <f t="shared" si="1072"/>
        <v>0</v>
      </c>
      <c r="K356" s="695">
        <f t="shared" si="1072"/>
        <v>0</v>
      </c>
      <c r="L356" s="695">
        <f t="shared" si="1072"/>
        <v>0</v>
      </c>
      <c r="M356" s="695">
        <f t="shared" si="1072"/>
        <v>0</v>
      </c>
      <c r="N356" s="695">
        <f t="shared" si="1072"/>
        <v>0</v>
      </c>
      <c r="O356" s="695">
        <f t="shared" si="1072"/>
        <v>0</v>
      </c>
      <c r="P356" s="695">
        <f t="shared" si="1072"/>
        <v>0</v>
      </c>
      <c r="Q356" s="695">
        <f t="shared" si="1072"/>
        <v>0</v>
      </c>
      <c r="R356" s="695">
        <f t="shared" si="1072"/>
        <v>0</v>
      </c>
      <c r="S356" s="695">
        <f t="shared" si="1072"/>
        <v>0</v>
      </c>
      <c r="T356" s="695">
        <f t="shared" si="1072"/>
        <v>0</v>
      </c>
      <c r="U356" s="695">
        <f t="shared" si="1072"/>
        <v>0</v>
      </c>
      <c r="V356" s="695">
        <f t="shared" si="1072"/>
        <v>365873</v>
      </c>
      <c r="W356" s="695">
        <f t="shared" si="1072"/>
        <v>0</v>
      </c>
      <c r="X356" s="695">
        <f t="shared" si="1072"/>
        <v>0</v>
      </c>
      <c r="Y356" s="695">
        <f t="shared" si="1072"/>
        <v>0</v>
      </c>
      <c r="Z356" s="695">
        <f t="shared" si="1072"/>
        <v>0</v>
      </c>
      <c r="AA356" s="695">
        <f t="shared" si="1072"/>
        <v>0</v>
      </c>
      <c r="AB356" s="695">
        <f t="shared" si="1072"/>
        <v>0</v>
      </c>
      <c r="AC356" s="695">
        <f t="shared" si="1072"/>
        <v>0</v>
      </c>
      <c r="AD356" s="695">
        <f t="shared" si="1072"/>
        <v>0</v>
      </c>
      <c r="AE356" s="695">
        <f t="shared" si="1072"/>
        <v>0</v>
      </c>
      <c r="AF356" s="695">
        <f t="shared" si="1072"/>
        <v>0</v>
      </c>
      <c r="AG356" s="695">
        <f t="shared" si="1072"/>
        <v>0</v>
      </c>
      <c r="AH356" s="695">
        <f t="shared" si="1072"/>
        <v>0</v>
      </c>
      <c r="AI356" s="695">
        <f t="shared" si="1072"/>
        <v>0</v>
      </c>
      <c r="AJ356" s="695">
        <f t="shared" ref="AJ356:BM356" si="1073">AJ153</f>
        <v>0</v>
      </c>
      <c r="AK356" s="695">
        <f t="shared" si="1073"/>
        <v>0</v>
      </c>
      <c r="AL356" s="695">
        <f t="shared" si="1073"/>
        <v>381791</v>
      </c>
      <c r="AM356" s="695">
        <f t="shared" si="1073"/>
        <v>345804</v>
      </c>
      <c r="AN356" s="695">
        <f t="shared" si="1073"/>
        <v>0</v>
      </c>
      <c r="AO356" s="695">
        <f t="shared" si="1073"/>
        <v>295780.89</v>
      </c>
      <c r="AP356" s="695">
        <f t="shared" si="1073"/>
        <v>291301</v>
      </c>
      <c r="AQ356" s="695">
        <f t="shared" si="1073"/>
        <v>0</v>
      </c>
      <c r="AR356" s="695">
        <f t="shared" si="1073"/>
        <v>0</v>
      </c>
      <c r="AS356" s="695">
        <f t="shared" si="1073"/>
        <v>0</v>
      </c>
      <c r="AT356" s="695">
        <f t="shared" si="1073"/>
        <v>366646</v>
      </c>
      <c r="AU356" s="695">
        <f t="shared" si="1073"/>
        <v>0</v>
      </c>
      <c r="AV356" s="695">
        <f t="shared" si="1073"/>
        <v>0</v>
      </c>
      <c r="AW356" s="695">
        <f t="shared" si="1073"/>
        <v>0</v>
      </c>
      <c r="AX356" s="695">
        <f t="shared" si="1073"/>
        <v>0</v>
      </c>
      <c r="AY356" s="695">
        <f t="shared" si="1073"/>
        <v>0</v>
      </c>
      <c r="AZ356" s="695">
        <f t="shared" si="1073"/>
        <v>0</v>
      </c>
      <c r="BA356" s="695">
        <f t="shared" si="1073"/>
        <v>0</v>
      </c>
      <c r="BB356" s="695">
        <f t="shared" si="1073"/>
        <v>0</v>
      </c>
      <c r="BC356" s="695">
        <f t="shared" si="1073"/>
        <v>0</v>
      </c>
      <c r="BD356" s="695">
        <f t="shared" si="1073"/>
        <v>0</v>
      </c>
      <c r="BE356" s="695">
        <f t="shared" si="1073"/>
        <v>422833</v>
      </c>
      <c r="BF356" s="695">
        <f t="shared" si="1073"/>
        <v>0</v>
      </c>
      <c r="BG356" s="695">
        <f t="shared" si="1073"/>
        <v>0</v>
      </c>
      <c r="BH356" s="695">
        <f t="shared" si="1073"/>
        <v>0</v>
      </c>
      <c r="BI356" s="695">
        <f t="shared" si="1073"/>
        <v>0</v>
      </c>
      <c r="BJ356" s="695">
        <f t="shared" si="1073"/>
        <v>0</v>
      </c>
      <c r="BK356" s="695">
        <f t="shared" si="1073"/>
        <v>0</v>
      </c>
      <c r="BL356" s="695">
        <f t="shared" si="1073"/>
        <v>0</v>
      </c>
      <c r="BM356" s="695">
        <f t="shared" si="1073"/>
        <v>0</v>
      </c>
      <c r="BN356" s="695">
        <f t="shared" ref="BN356:CM356" si="1074">BN153</f>
        <v>273772</v>
      </c>
      <c r="BO356" s="695">
        <f t="shared" si="1074"/>
        <v>0</v>
      </c>
      <c r="BP356" s="695">
        <f t="shared" si="1074"/>
        <v>0</v>
      </c>
      <c r="BQ356" s="695">
        <f t="shared" si="1074"/>
        <v>0</v>
      </c>
      <c r="BR356" s="695">
        <f t="shared" si="1074"/>
        <v>0</v>
      </c>
      <c r="BS356" s="695">
        <f t="shared" si="1074"/>
        <v>0</v>
      </c>
      <c r="BT356" s="695">
        <f t="shared" si="1074"/>
        <v>0</v>
      </c>
      <c r="BU356" s="695">
        <f t="shared" si="1074"/>
        <v>437936</v>
      </c>
      <c r="BV356" s="695">
        <f t="shared" si="1074"/>
        <v>411875</v>
      </c>
      <c r="BW356" s="695">
        <f t="shared" si="1074"/>
        <v>308243.08</v>
      </c>
      <c r="BX356" s="695">
        <f t="shared" si="1074"/>
        <v>0</v>
      </c>
      <c r="BY356" s="695">
        <f t="shared" si="1074"/>
        <v>0</v>
      </c>
      <c r="BZ356" s="695">
        <f t="shared" si="1074"/>
        <v>0</v>
      </c>
      <c r="CA356" s="695">
        <f t="shared" si="1074"/>
        <v>0</v>
      </c>
      <c r="CB356" s="695">
        <f t="shared" si="1074"/>
        <v>0</v>
      </c>
      <c r="CC356" s="695">
        <f t="shared" si="1074"/>
        <v>0</v>
      </c>
      <c r="CD356" s="695">
        <f t="shared" si="1074"/>
        <v>0</v>
      </c>
      <c r="CE356" s="695">
        <f t="shared" si="1074"/>
        <v>0</v>
      </c>
      <c r="CF356" s="695">
        <f t="shared" si="1074"/>
        <v>0</v>
      </c>
      <c r="CG356" s="695">
        <f t="shared" si="1074"/>
        <v>0</v>
      </c>
      <c r="CH356" s="695">
        <f t="shared" si="1074"/>
        <v>0</v>
      </c>
      <c r="CI356" s="695">
        <f t="shared" si="1074"/>
        <v>0</v>
      </c>
      <c r="CJ356" s="695">
        <f t="shared" si="1074"/>
        <v>0</v>
      </c>
      <c r="CK356" s="695">
        <f t="shared" si="1074"/>
        <v>0</v>
      </c>
      <c r="CL356" s="695">
        <f t="shared" si="1074"/>
        <v>0</v>
      </c>
      <c r="CM356" s="695">
        <f t="shared" si="1074"/>
        <v>0</v>
      </c>
      <c r="CN356" s="695">
        <f t="shared" ref="CN356:DS356" si="1075">CN153</f>
        <v>0</v>
      </c>
      <c r="CO356" s="695">
        <f t="shared" si="1075"/>
        <v>0</v>
      </c>
      <c r="CP356" s="695">
        <f t="shared" si="1075"/>
        <v>0</v>
      </c>
      <c r="CQ356" s="695">
        <f t="shared" si="1075"/>
        <v>0</v>
      </c>
      <c r="CR356" s="695">
        <f t="shared" si="1075"/>
        <v>0</v>
      </c>
      <c r="CS356" s="695">
        <f t="shared" si="1075"/>
        <v>0</v>
      </c>
      <c r="CT356" s="695">
        <f t="shared" si="1075"/>
        <v>0</v>
      </c>
      <c r="CU356" s="695">
        <f t="shared" si="1075"/>
        <v>0</v>
      </c>
      <c r="CV356" s="695">
        <f t="shared" si="1075"/>
        <v>0</v>
      </c>
      <c r="CW356" s="695">
        <f t="shared" si="1075"/>
        <v>0</v>
      </c>
      <c r="CX356" s="695">
        <f t="shared" si="1075"/>
        <v>0</v>
      </c>
      <c r="CY356" s="695">
        <f t="shared" si="1075"/>
        <v>0</v>
      </c>
      <c r="CZ356" s="695">
        <f t="shared" si="1075"/>
        <v>0</v>
      </c>
      <c r="DA356" s="695">
        <f t="shared" si="1075"/>
        <v>0</v>
      </c>
      <c r="DB356" s="695">
        <f t="shared" si="1075"/>
        <v>0</v>
      </c>
      <c r="DC356" s="695">
        <f t="shared" si="1075"/>
        <v>0</v>
      </c>
      <c r="DD356" s="695">
        <f t="shared" si="1075"/>
        <v>0</v>
      </c>
      <c r="DE356" s="695">
        <f t="shared" si="1075"/>
        <v>0</v>
      </c>
      <c r="DF356" s="695">
        <f t="shared" si="1075"/>
        <v>0</v>
      </c>
      <c r="DG356" s="695">
        <f t="shared" si="1075"/>
        <v>0</v>
      </c>
      <c r="DH356" s="695">
        <f t="shared" si="1075"/>
        <v>0</v>
      </c>
      <c r="DI356" s="695">
        <f t="shared" si="1075"/>
        <v>0</v>
      </c>
      <c r="DJ356" s="695">
        <f t="shared" si="1075"/>
        <v>0</v>
      </c>
      <c r="DK356" s="695">
        <f t="shared" si="1075"/>
        <v>0</v>
      </c>
      <c r="DL356" s="695">
        <f t="shared" si="1075"/>
        <v>0</v>
      </c>
      <c r="DM356" s="695">
        <f t="shared" si="1075"/>
        <v>0</v>
      </c>
      <c r="DN356" s="695">
        <f t="shared" si="1075"/>
        <v>0</v>
      </c>
      <c r="DO356" s="695">
        <f t="shared" si="1075"/>
        <v>1660999</v>
      </c>
      <c r="DP356" s="695">
        <f t="shared" si="1075"/>
        <v>0</v>
      </c>
      <c r="DQ356" s="695">
        <f t="shared" si="1075"/>
        <v>0</v>
      </c>
      <c r="DR356" s="695">
        <f t="shared" si="1075"/>
        <v>0</v>
      </c>
      <c r="DS356" s="695">
        <f t="shared" si="1075"/>
        <v>0</v>
      </c>
      <c r="DT356" s="695">
        <f t="shared" ref="DT356:EI356" si="1076">DT153</f>
        <v>0</v>
      </c>
      <c r="DU356" s="695">
        <f t="shared" si="1076"/>
        <v>0</v>
      </c>
      <c r="DV356" s="695">
        <f t="shared" si="1076"/>
        <v>0</v>
      </c>
      <c r="DW356" s="695">
        <f t="shared" si="1076"/>
        <v>0</v>
      </c>
      <c r="DX356" s="695">
        <f t="shared" si="1076"/>
        <v>0</v>
      </c>
      <c r="DY356" s="695">
        <f t="shared" si="1076"/>
        <v>0</v>
      </c>
      <c r="DZ356" s="695">
        <f t="shared" si="1076"/>
        <v>0</v>
      </c>
      <c r="EA356" s="695">
        <f t="shared" si="1076"/>
        <v>0</v>
      </c>
      <c r="EB356" s="695">
        <f t="shared" si="1076"/>
        <v>0</v>
      </c>
      <c r="EC356" s="695">
        <f t="shared" si="1076"/>
        <v>0</v>
      </c>
      <c r="ED356" s="695">
        <f t="shared" si="1076"/>
        <v>0</v>
      </c>
      <c r="EE356" s="695">
        <f t="shared" si="1076"/>
        <v>0</v>
      </c>
      <c r="EF356" s="695">
        <f t="shared" si="1076"/>
        <v>0</v>
      </c>
      <c r="EG356" s="695">
        <f t="shared" si="1076"/>
        <v>0</v>
      </c>
      <c r="EH356" s="695">
        <f t="shared" si="1076"/>
        <v>0</v>
      </c>
      <c r="EI356" s="695">
        <f t="shared" si="1076"/>
        <v>0</v>
      </c>
      <c r="EJ356" s="695">
        <f t="shared" si="917"/>
        <v>0</v>
      </c>
      <c r="EK356" s="695">
        <f t="shared" si="1027"/>
        <v>0</v>
      </c>
      <c r="EL356" s="695">
        <f t="shared" si="1027"/>
        <v>0</v>
      </c>
      <c r="EM356" s="695">
        <f t="shared" si="1027"/>
        <v>0</v>
      </c>
      <c r="EN356" s="695">
        <f t="shared" ref="EN356" si="1077">EN153</f>
        <v>0</v>
      </c>
      <c r="EO356" s="695">
        <f t="shared" si="1027"/>
        <v>0</v>
      </c>
      <c r="EP356" s="695">
        <f t="shared" si="1027"/>
        <v>0</v>
      </c>
      <c r="EQ356" s="695">
        <f t="shared" si="1027"/>
        <v>0</v>
      </c>
      <c r="ER356" s="695">
        <f t="shared" ref="ER356:EX356" si="1078">ER153</f>
        <v>0</v>
      </c>
      <c r="ES356" s="695">
        <f t="shared" si="1078"/>
        <v>0</v>
      </c>
      <c r="ET356" s="695">
        <f t="shared" si="1078"/>
        <v>0</v>
      </c>
      <c r="EU356" s="695">
        <f t="shared" si="1078"/>
        <v>0</v>
      </c>
      <c r="EV356" s="695">
        <f t="shared" si="1078"/>
        <v>0</v>
      </c>
      <c r="EW356" s="695">
        <f t="shared" si="1078"/>
        <v>0</v>
      </c>
      <c r="EX356" s="695">
        <f t="shared" si="1078"/>
        <v>0</v>
      </c>
      <c r="EY356" s="695">
        <f t="shared" si="936"/>
        <v>0</v>
      </c>
      <c r="EZ356" s="510"/>
    </row>
    <row r="357" spans="1:156" x14ac:dyDescent="0.25">
      <c r="A357">
        <v>153</v>
      </c>
      <c r="B357" s="74" t="str">
        <f t="shared" si="927"/>
        <v>E24</v>
      </c>
      <c r="C357" s="175" t="str">
        <f t="shared" si="928"/>
        <v>OK</v>
      </c>
      <c r="D357" s="695">
        <f t="shared" ref="D357:AI357" si="1079">D154</f>
        <v>0</v>
      </c>
      <c r="E357" s="695">
        <f t="shared" si="1079"/>
        <v>0</v>
      </c>
      <c r="F357" s="695">
        <f t="shared" si="1079"/>
        <v>0</v>
      </c>
      <c r="G357" s="695">
        <f t="shared" si="1079"/>
        <v>0</v>
      </c>
      <c r="H357" s="695">
        <f t="shared" si="1079"/>
        <v>0</v>
      </c>
      <c r="I357" s="695">
        <f t="shared" si="1079"/>
        <v>0</v>
      </c>
      <c r="J357" s="695">
        <f t="shared" si="1079"/>
        <v>0</v>
      </c>
      <c r="K357" s="695">
        <f t="shared" si="1079"/>
        <v>0</v>
      </c>
      <c r="L357" s="695">
        <f t="shared" si="1079"/>
        <v>0</v>
      </c>
      <c r="M357" s="695">
        <f t="shared" si="1079"/>
        <v>0</v>
      </c>
      <c r="N357" s="695">
        <f t="shared" si="1079"/>
        <v>0</v>
      </c>
      <c r="O357" s="695">
        <f t="shared" si="1079"/>
        <v>0</v>
      </c>
      <c r="P357" s="695">
        <f t="shared" si="1079"/>
        <v>0</v>
      </c>
      <c r="Q357" s="695">
        <f t="shared" si="1079"/>
        <v>0</v>
      </c>
      <c r="R357" s="695">
        <f t="shared" si="1079"/>
        <v>0</v>
      </c>
      <c r="S357" s="695">
        <f t="shared" si="1079"/>
        <v>0</v>
      </c>
      <c r="T357" s="695">
        <f t="shared" si="1079"/>
        <v>0</v>
      </c>
      <c r="U357" s="695">
        <f t="shared" si="1079"/>
        <v>0</v>
      </c>
      <c r="V357" s="695">
        <f t="shared" si="1079"/>
        <v>0</v>
      </c>
      <c r="W357" s="695">
        <f t="shared" si="1079"/>
        <v>0</v>
      </c>
      <c r="X357" s="695">
        <f t="shared" si="1079"/>
        <v>0</v>
      </c>
      <c r="Y357" s="695">
        <f t="shared" si="1079"/>
        <v>0</v>
      </c>
      <c r="Z357" s="695">
        <f t="shared" si="1079"/>
        <v>0</v>
      </c>
      <c r="AA357" s="695">
        <f t="shared" si="1079"/>
        <v>0</v>
      </c>
      <c r="AB357" s="695">
        <f t="shared" si="1079"/>
        <v>0</v>
      </c>
      <c r="AC357" s="695">
        <f t="shared" si="1079"/>
        <v>0</v>
      </c>
      <c r="AD357" s="695">
        <f t="shared" si="1079"/>
        <v>0</v>
      </c>
      <c r="AE357" s="695">
        <f t="shared" si="1079"/>
        <v>0</v>
      </c>
      <c r="AF357" s="695">
        <f t="shared" si="1079"/>
        <v>0</v>
      </c>
      <c r="AG357" s="695">
        <f t="shared" si="1079"/>
        <v>0</v>
      </c>
      <c r="AH357" s="695">
        <f t="shared" si="1079"/>
        <v>0</v>
      </c>
      <c r="AI357" s="695">
        <f t="shared" si="1079"/>
        <v>0</v>
      </c>
      <c r="AJ357" s="695">
        <f t="shared" ref="AJ357:BM357" si="1080">AJ154</f>
        <v>0</v>
      </c>
      <c r="AK357" s="695">
        <f t="shared" si="1080"/>
        <v>0</v>
      </c>
      <c r="AL357" s="695">
        <f t="shared" si="1080"/>
        <v>0</v>
      </c>
      <c r="AM357" s="695">
        <f t="shared" si="1080"/>
        <v>0</v>
      </c>
      <c r="AN357" s="695">
        <f t="shared" si="1080"/>
        <v>0</v>
      </c>
      <c r="AO357" s="695">
        <f t="shared" si="1080"/>
        <v>0</v>
      </c>
      <c r="AP357" s="695">
        <f t="shared" si="1080"/>
        <v>0</v>
      </c>
      <c r="AQ357" s="695">
        <f t="shared" si="1080"/>
        <v>0</v>
      </c>
      <c r="AR357" s="695">
        <f t="shared" si="1080"/>
        <v>0</v>
      </c>
      <c r="AS357" s="695">
        <f t="shared" si="1080"/>
        <v>0</v>
      </c>
      <c r="AT357" s="695">
        <f t="shared" si="1080"/>
        <v>0</v>
      </c>
      <c r="AU357" s="695">
        <f t="shared" si="1080"/>
        <v>0</v>
      </c>
      <c r="AV357" s="695">
        <f t="shared" si="1080"/>
        <v>0</v>
      </c>
      <c r="AW357" s="695">
        <f t="shared" si="1080"/>
        <v>0</v>
      </c>
      <c r="AX357" s="695">
        <f t="shared" si="1080"/>
        <v>0</v>
      </c>
      <c r="AY357" s="695">
        <f t="shared" si="1080"/>
        <v>0</v>
      </c>
      <c r="AZ357" s="695">
        <f t="shared" si="1080"/>
        <v>0</v>
      </c>
      <c r="BA357" s="695">
        <f t="shared" si="1080"/>
        <v>0</v>
      </c>
      <c r="BB357" s="695">
        <f t="shared" si="1080"/>
        <v>0</v>
      </c>
      <c r="BC357" s="695">
        <f t="shared" si="1080"/>
        <v>0</v>
      </c>
      <c r="BD357" s="695">
        <f t="shared" si="1080"/>
        <v>0</v>
      </c>
      <c r="BE357" s="695">
        <f t="shared" si="1080"/>
        <v>0</v>
      </c>
      <c r="BF357" s="695">
        <f t="shared" si="1080"/>
        <v>0</v>
      </c>
      <c r="BG357" s="695">
        <f t="shared" si="1080"/>
        <v>0</v>
      </c>
      <c r="BH357" s="695">
        <f t="shared" si="1080"/>
        <v>0</v>
      </c>
      <c r="BI357" s="695">
        <f t="shared" si="1080"/>
        <v>0</v>
      </c>
      <c r="BJ357" s="695">
        <f t="shared" si="1080"/>
        <v>0</v>
      </c>
      <c r="BK357" s="695">
        <f t="shared" si="1080"/>
        <v>0</v>
      </c>
      <c r="BL357" s="695">
        <f t="shared" si="1080"/>
        <v>0</v>
      </c>
      <c r="BM357" s="695">
        <f t="shared" si="1080"/>
        <v>0</v>
      </c>
      <c r="BN357" s="695">
        <f t="shared" ref="BN357:CM357" si="1081">BN154</f>
        <v>0</v>
      </c>
      <c r="BO357" s="695">
        <f t="shared" si="1081"/>
        <v>0</v>
      </c>
      <c r="BP357" s="695">
        <f t="shared" si="1081"/>
        <v>0</v>
      </c>
      <c r="BQ357" s="695">
        <f t="shared" si="1081"/>
        <v>0</v>
      </c>
      <c r="BR357" s="695">
        <f t="shared" si="1081"/>
        <v>0</v>
      </c>
      <c r="BS357" s="695">
        <f t="shared" si="1081"/>
        <v>0</v>
      </c>
      <c r="BT357" s="695">
        <f t="shared" si="1081"/>
        <v>0</v>
      </c>
      <c r="BU357" s="695">
        <f t="shared" si="1081"/>
        <v>0</v>
      </c>
      <c r="BV357" s="695">
        <f t="shared" si="1081"/>
        <v>0</v>
      </c>
      <c r="BW357" s="695">
        <f t="shared" si="1081"/>
        <v>0</v>
      </c>
      <c r="BX357" s="695">
        <f t="shared" si="1081"/>
        <v>0</v>
      </c>
      <c r="BY357" s="695">
        <f t="shared" si="1081"/>
        <v>51073.33</v>
      </c>
      <c r="BZ357" s="695">
        <f t="shared" si="1081"/>
        <v>0</v>
      </c>
      <c r="CA357" s="695">
        <f t="shared" si="1081"/>
        <v>0</v>
      </c>
      <c r="CB357" s="695">
        <f t="shared" si="1081"/>
        <v>0</v>
      </c>
      <c r="CC357" s="695">
        <f t="shared" si="1081"/>
        <v>0</v>
      </c>
      <c r="CD357" s="695">
        <f t="shared" si="1081"/>
        <v>0</v>
      </c>
      <c r="CE357" s="695">
        <f t="shared" si="1081"/>
        <v>-104.25</v>
      </c>
      <c r="CF357" s="695">
        <f t="shared" si="1081"/>
        <v>0</v>
      </c>
      <c r="CG357" s="695">
        <f t="shared" si="1081"/>
        <v>0</v>
      </c>
      <c r="CH357" s="695">
        <f t="shared" si="1081"/>
        <v>3000</v>
      </c>
      <c r="CI357" s="695">
        <f t="shared" si="1081"/>
        <v>0</v>
      </c>
      <c r="CJ357" s="695">
        <f t="shared" si="1081"/>
        <v>0</v>
      </c>
      <c r="CK357" s="695">
        <f t="shared" si="1081"/>
        <v>0</v>
      </c>
      <c r="CL357" s="695">
        <f t="shared" si="1081"/>
        <v>0</v>
      </c>
      <c r="CM357" s="695">
        <f t="shared" si="1081"/>
        <v>0</v>
      </c>
      <c r="CN357" s="695">
        <f t="shared" ref="CN357:DS357" si="1082">CN154</f>
        <v>0</v>
      </c>
      <c r="CO357" s="695">
        <f t="shared" si="1082"/>
        <v>0</v>
      </c>
      <c r="CP357" s="695">
        <f t="shared" si="1082"/>
        <v>0</v>
      </c>
      <c r="CQ357" s="695">
        <f t="shared" si="1082"/>
        <v>0</v>
      </c>
      <c r="CR357" s="695">
        <f t="shared" si="1082"/>
        <v>0</v>
      </c>
      <c r="CS357" s="695">
        <f t="shared" si="1082"/>
        <v>0</v>
      </c>
      <c r="CT357" s="695">
        <f t="shared" si="1082"/>
        <v>0</v>
      </c>
      <c r="CU357" s="695">
        <f t="shared" si="1082"/>
        <v>40530.01</v>
      </c>
      <c r="CV357" s="695">
        <f t="shared" si="1082"/>
        <v>0</v>
      </c>
      <c r="CW357" s="695">
        <f t="shared" si="1082"/>
        <v>0</v>
      </c>
      <c r="CX357" s="695">
        <f t="shared" si="1082"/>
        <v>0</v>
      </c>
      <c r="CY357" s="695">
        <f t="shared" si="1082"/>
        <v>0</v>
      </c>
      <c r="CZ357" s="695">
        <f t="shared" si="1082"/>
        <v>0</v>
      </c>
      <c r="DA357" s="695">
        <f t="shared" si="1082"/>
        <v>0</v>
      </c>
      <c r="DB357" s="695">
        <f t="shared" si="1082"/>
        <v>0</v>
      </c>
      <c r="DC357" s="695">
        <f t="shared" si="1082"/>
        <v>0</v>
      </c>
      <c r="DD357" s="695">
        <f t="shared" si="1082"/>
        <v>0</v>
      </c>
      <c r="DE357" s="695">
        <f t="shared" si="1082"/>
        <v>0</v>
      </c>
      <c r="DF357" s="695">
        <f t="shared" si="1082"/>
        <v>0</v>
      </c>
      <c r="DG357" s="695">
        <f t="shared" si="1082"/>
        <v>0</v>
      </c>
      <c r="DH357" s="695">
        <f t="shared" si="1082"/>
        <v>0</v>
      </c>
      <c r="DI357" s="695">
        <f t="shared" si="1082"/>
        <v>0</v>
      </c>
      <c r="DJ357" s="695">
        <f t="shared" si="1082"/>
        <v>0</v>
      </c>
      <c r="DK357" s="695">
        <f t="shared" si="1082"/>
        <v>0</v>
      </c>
      <c r="DL357" s="695">
        <f t="shared" si="1082"/>
        <v>0</v>
      </c>
      <c r="DM357" s="695">
        <f t="shared" si="1082"/>
        <v>0</v>
      </c>
      <c r="DN357" s="695">
        <f t="shared" si="1082"/>
        <v>0</v>
      </c>
      <c r="DO357" s="695">
        <f t="shared" si="1082"/>
        <v>0</v>
      </c>
      <c r="DP357" s="695">
        <f t="shared" si="1082"/>
        <v>0</v>
      </c>
      <c r="DQ357" s="695">
        <f t="shared" si="1082"/>
        <v>0</v>
      </c>
      <c r="DR357" s="695">
        <f t="shared" si="1082"/>
        <v>0</v>
      </c>
      <c r="DS357" s="695">
        <f t="shared" si="1082"/>
        <v>0</v>
      </c>
      <c r="DT357" s="695">
        <f t="shared" ref="DT357:EI357" si="1083">DT154</f>
        <v>0</v>
      </c>
      <c r="DU357" s="695">
        <f t="shared" si="1083"/>
        <v>0</v>
      </c>
      <c r="DV357" s="695">
        <f t="shared" si="1083"/>
        <v>0</v>
      </c>
      <c r="DW357" s="695">
        <f t="shared" si="1083"/>
        <v>0</v>
      </c>
      <c r="DX357" s="695">
        <f t="shared" si="1083"/>
        <v>0</v>
      </c>
      <c r="DY357" s="695">
        <f t="shared" si="1083"/>
        <v>0</v>
      </c>
      <c r="DZ357" s="695">
        <f t="shared" si="1083"/>
        <v>0</v>
      </c>
      <c r="EA357" s="695">
        <f t="shared" si="1083"/>
        <v>0</v>
      </c>
      <c r="EB357" s="695">
        <f t="shared" si="1083"/>
        <v>0</v>
      </c>
      <c r="EC357" s="695">
        <f t="shared" si="1083"/>
        <v>0</v>
      </c>
      <c r="ED357" s="695">
        <f t="shared" si="1083"/>
        <v>0</v>
      </c>
      <c r="EE357" s="695">
        <f t="shared" si="1083"/>
        <v>0</v>
      </c>
      <c r="EF357" s="695">
        <f t="shared" si="1083"/>
        <v>0</v>
      </c>
      <c r="EG357" s="695">
        <f t="shared" si="1083"/>
        <v>0</v>
      </c>
      <c r="EH357" s="695">
        <f t="shared" si="1083"/>
        <v>0</v>
      </c>
      <c r="EI357" s="695">
        <f t="shared" si="1083"/>
        <v>0</v>
      </c>
      <c r="EJ357" s="695">
        <f t="shared" si="917"/>
        <v>0</v>
      </c>
      <c r="EK357" s="695">
        <f t="shared" si="1027"/>
        <v>0</v>
      </c>
      <c r="EL357" s="695">
        <f t="shared" si="1027"/>
        <v>0</v>
      </c>
      <c r="EM357" s="695">
        <f t="shared" si="1027"/>
        <v>0</v>
      </c>
      <c r="EN357" s="695">
        <f t="shared" ref="EN357" si="1084">EN154</f>
        <v>0</v>
      </c>
      <c r="EO357" s="695">
        <f t="shared" si="1027"/>
        <v>0</v>
      </c>
      <c r="EP357" s="695">
        <f t="shared" si="1027"/>
        <v>0</v>
      </c>
      <c r="EQ357" s="695">
        <f t="shared" si="1027"/>
        <v>50900</v>
      </c>
      <c r="ER357" s="695">
        <f t="shared" ref="ER357:EX357" si="1085">ER154</f>
        <v>0</v>
      </c>
      <c r="ES357" s="695">
        <f t="shared" si="1085"/>
        <v>0</v>
      </c>
      <c r="ET357" s="695">
        <f t="shared" si="1085"/>
        <v>0</v>
      </c>
      <c r="EU357" s="695">
        <f t="shared" si="1085"/>
        <v>0</v>
      </c>
      <c r="EV357" s="695">
        <f t="shared" si="1085"/>
        <v>0</v>
      </c>
      <c r="EW357" s="695">
        <f t="shared" si="1085"/>
        <v>0</v>
      </c>
      <c r="EX357" s="695">
        <f t="shared" si="1085"/>
        <v>0</v>
      </c>
      <c r="EY357" s="695">
        <f t="shared" si="936"/>
        <v>0</v>
      </c>
      <c r="EZ357" s="510"/>
    </row>
    <row r="358" spans="1:156" x14ac:dyDescent="0.25">
      <c r="A358">
        <v>154</v>
      </c>
      <c r="B358" s="74" t="str">
        <f t="shared" si="927"/>
        <v>E21</v>
      </c>
      <c r="C358" s="175" t="str">
        <f t="shared" si="928"/>
        <v>OK</v>
      </c>
      <c r="D358" s="695">
        <f t="shared" ref="D358:AI358" si="1086">D155</f>
        <v>0</v>
      </c>
      <c r="E358" s="695">
        <f t="shared" si="1086"/>
        <v>0</v>
      </c>
      <c r="F358" s="695">
        <f t="shared" si="1086"/>
        <v>0</v>
      </c>
      <c r="G358" s="695">
        <f t="shared" si="1086"/>
        <v>0</v>
      </c>
      <c r="H358" s="695">
        <f t="shared" si="1086"/>
        <v>0</v>
      </c>
      <c r="I358" s="695">
        <f t="shared" si="1086"/>
        <v>0</v>
      </c>
      <c r="J358" s="695">
        <f t="shared" si="1086"/>
        <v>0</v>
      </c>
      <c r="K358" s="695">
        <f t="shared" si="1086"/>
        <v>0</v>
      </c>
      <c r="L358" s="695">
        <f t="shared" si="1086"/>
        <v>0</v>
      </c>
      <c r="M358" s="695">
        <f t="shared" si="1086"/>
        <v>0</v>
      </c>
      <c r="N358" s="695">
        <f t="shared" si="1086"/>
        <v>0</v>
      </c>
      <c r="O358" s="695">
        <f t="shared" si="1086"/>
        <v>0</v>
      </c>
      <c r="P358" s="695">
        <f t="shared" si="1086"/>
        <v>0</v>
      </c>
      <c r="Q358" s="695">
        <f t="shared" si="1086"/>
        <v>0</v>
      </c>
      <c r="R358" s="695">
        <f t="shared" si="1086"/>
        <v>0</v>
      </c>
      <c r="S358" s="695">
        <f t="shared" si="1086"/>
        <v>0</v>
      </c>
      <c r="T358" s="695">
        <f t="shared" si="1086"/>
        <v>0</v>
      </c>
      <c r="U358" s="695">
        <f t="shared" si="1086"/>
        <v>0</v>
      </c>
      <c r="V358" s="695">
        <f t="shared" si="1086"/>
        <v>0</v>
      </c>
      <c r="W358" s="695">
        <f t="shared" si="1086"/>
        <v>0</v>
      </c>
      <c r="X358" s="695">
        <f t="shared" si="1086"/>
        <v>0</v>
      </c>
      <c r="Y358" s="695">
        <f t="shared" si="1086"/>
        <v>0</v>
      </c>
      <c r="Z358" s="695">
        <f t="shared" si="1086"/>
        <v>0</v>
      </c>
      <c r="AA358" s="695">
        <f t="shared" si="1086"/>
        <v>0</v>
      </c>
      <c r="AB358" s="695">
        <f t="shared" si="1086"/>
        <v>0</v>
      </c>
      <c r="AC358" s="695">
        <f t="shared" si="1086"/>
        <v>0</v>
      </c>
      <c r="AD358" s="695">
        <f t="shared" si="1086"/>
        <v>0</v>
      </c>
      <c r="AE358" s="695">
        <f t="shared" si="1086"/>
        <v>0</v>
      </c>
      <c r="AF358" s="695">
        <f t="shared" si="1086"/>
        <v>0</v>
      </c>
      <c r="AG358" s="695">
        <f t="shared" si="1086"/>
        <v>0</v>
      </c>
      <c r="AH358" s="695">
        <f t="shared" si="1086"/>
        <v>0</v>
      </c>
      <c r="AI358" s="695">
        <f t="shared" si="1086"/>
        <v>0</v>
      </c>
      <c r="AJ358" s="695">
        <f t="shared" ref="AJ358:BM358" si="1087">AJ155</f>
        <v>0</v>
      </c>
      <c r="AK358" s="695">
        <f t="shared" si="1087"/>
        <v>0</v>
      </c>
      <c r="AL358" s="695">
        <f t="shared" si="1087"/>
        <v>0</v>
      </c>
      <c r="AM358" s="695">
        <f t="shared" si="1087"/>
        <v>0</v>
      </c>
      <c r="AN358" s="695">
        <f t="shared" si="1087"/>
        <v>0</v>
      </c>
      <c r="AO358" s="695">
        <f t="shared" si="1087"/>
        <v>0</v>
      </c>
      <c r="AP358" s="695">
        <f t="shared" si="1087"/>
        <v>0</v>
      </c>
      <c r="AQ358" s="695">
        <f t="shared" si="1087"/>
        <v>0</v>
      </c>
      <c r="AR358" s="695">
        <f t="shared" si="1087"/>
        <v>0</v>
      </c>
      <c r="AS358" s="695">
        <f t="shared" si="1087"/>
        <v>0</v>
      </c>
      <c r="AT358" s="695">
        <f t="shared" si="1087"/>
        <v>0</v>
      </c>
      <c r="AU358" s="695">
        <f t="shared" si="1087"/>
        <v>0</v>
      </c>
      <c r="AV358" s="695">
        <f t="shared" si="1087"/>
        <v>0</v>
      </c>
      <c r="AW358" s="695">
        <f t="shared" si="1087"/>
        <v>0</v>
      </c>
      <c r="AX358" s="695">
        <f t="shared" si="1087"/>
        <v>0</v>
      </c>
      <c r="AY358" s="695">
        <f t="shared" si="1087"/>
        <v>0</v>
      </c>
      <c r="AZ358" s="695">
        <f t="shared" si="1087"/>
        <v>0</v>
      </c>
      <c r="BA358" s="695">
        <f t="shared" si="1087"/>
        <v>0</v>
      </c>
      <c r="BB358" s="695">
        <f t="shared" si="1087"/>
        <v>0</v>
      </c>
      <c r="BC358" s="695">
        <f t="shared" si="1087"/>
        <v>0</v>
      </c>
      <c r="BD358" s="695">
        <f t="shared" si="1087"/>
        <v>0</v>
      </c>
      <c r="BE358" s="695">
        <f t="shared" si="1087"/>
        <v>0</v>
      </c>
      <c r="BF358" s="695">
        <f t="shared" si="1087"/>
        <v>0</v>
      </c>
      <c r="BG358" s="695">
        <f t="shared" si="1087"/>
        <v>0</v>
      </c>
      <c r="BH358" s="695">
        <f t="shared" si="1087"/>
        <v>0</v>
      </c>
      <c r="BI358" s="695">
        <f t="shared" si="1087"/>
        <v>0</v>
      </c>
      <c r="BJ358" s="695">
        <f t="shared" si="1087"/>
        <v>0</v>
      </c>
      <c r="BK358" s="695">
        <f t="shared" si="1087"/>
        <v>0</v>
      </c>
      <c r="BL358" s="695">
        <f t="shared" si="1087"/>
        <v>0</v>
      </c>
      <c r="BM358" s="695">
        <f t="shared" si="1087"/>
        <v>0</v>
      </c>
      <c r="BN358" s="695">
        <f t="shared" ref="BN358:CM358" si="1088">BN155</f>
        <v>0</v>
      </c>
      <c r="BO358" s="695">
        <f t="shared" si="1088"/>
        <v>0</v>
      </c>
      <c r="BP358" s="695">
        <f t="shared" si="1088"/>
        <v>0</v>
      </c>
      <c r="BQ358" s="695">
        <f t="shared" si="1088"/>
        <v>0</v>
      </c>
      <c r="BR358" s="695">
        <f t="shared" si="1088"/>
        <v>0</v>
      </c>
      <c r="BS358" s="695">
        <f t="shared" si="1088"/>
        <v>0</v>
      </c>
      <c r="BT358" s="695">
        <f t="shared" si="1088"/>
        <v>0</v>
      </c>
      <c r="BU358" s="695">
        <f t="shared" si="1088"/>
        <v>0</v>
      </c>
      <c r="BV358" s="695">
        <f t="shared" si="1088"/>
        <v>0</v>
      </c>
      <c r="BW358" s="695">
        <f t="shared" si="1088"/>
        <v>0</v>
      </c>
      <c r="BX358" s="695">
        <f t="shared" si="1088"/>
        <v>0</v>
      </c>
      <c r="BY358" s="695">
        <f t="shared" si="1088"/>
        <v>0</v>
      </c>
      <c r="BZ358" s="695">
        <f t="shared" si="1088"/>
        <v>0</v>
      </c>
      <c r="CA358" s="695">
        <f t="shared" si="1088"/>
        <v>0</v>
      </c>
      <c r="CB358" s="695">
        <f t="shared" si="1088"/>
        <v>0</v>
      </c>
      <c r="CC358" s="695">
        <f t="shared" si="1088"/>
        <v>0</v>
      </c>
      <c r="CD358" s="695">
        <f t="shared" si="1088"/>
        <v>0</v>
      </c>
      <c r="CE358" s="695">
        <f t="shared" si="1088"/>
        <v>0</v>
      </c>
      <c r="CF358" s="695">
        <f t="shared" si="1088"/>
        <v>0</v>
      </c>
      <c r="CG358" s="695">
        <f t="shared" si="1088"/>
        <v>0</v>
      </c>
      <c r="CH358" s="695">
        <f t="shared" si="1088"/>
        <v>0</v>
      </c>
      <c r="CI358" s="695">
        <f t="shared" si="1088"/>
        <v>0</v>
      </c>
      <c r="CJ358" s="695">
        <f t="shared" si="1088"/>
        <v>0</v>
      </c>
      <c r="CK358" s="695">
        <f t="shared" si="1088"/>
        <v>0</v>
      </c>
      <c r="CL358" s="695">
        <f t="shared" si="1088"/>
        <v>0</v>
      </c>
      <c r="CM358" s="695">
        <f t="shared" si="1088"/>
        <v>0</v>
      </c>
      <c r="CN358" s="695">
        <f t="shared" ref="CN358:DS358" si="1089">CN155</f>
        <v>0</v>
      </c>
      <c r="CO358" s="695">
        <f t="shared" si="1089"/>
        <v>0</v>
      </c>
      <c r="CP358" s="695">
        <f t="shared" si="1089"/>
        <v>0</v>
      </c>
      <c r="CQ358" s="695">
        <f t="shared" si="1089"/>
        <v>0</v>
      </c>
      <c r="CR358" s="695">
        <f t="shared" si="1089"/>
        <v>0</v>
      </c>
      <c r="CS358" s="695">
        <f t="shared" si="1089"/>
        <v>0</v>
      </c>
      <c r="CT358" s="695">
        <f t="shared" si="1089"/>
        <v>0</v>
      </c>
      <c r="CU358" s="695">
        <f t="shared" si="1089"/>
        <v>0</v>
      </c>
      <c r="CV358" s="695">
        <f t="shared" si="1089"/>
        <v>0</v>
      </c>
      <c r="CW358" s="695">
        <f t="shared" si="1089"/>
        <v>0</v>
      </c>
      <c r="CX358" s="695">
        <f t="shared" si="1089"/>
        <v>0</v>
      </c>
      <c r="CY358" s="695">
        <f t="shared" si="1089"/>
        <v>0</v>
      </c>
      <c r="CZ358" s="695">
        <f t="shared" si="1089"/>
        <v>0</v>
      </c>
      <c r="DA358" s="695">
        <f t="shared" si="1089"/>
        <v>0</v>
      </c>
      <c r="DB358" s="695">
        <f t="shared" si="1089"/>
        <v>0</v>
      </c>
      <c r="DC358" s="695">
        <f t="shared" si="1089"/>
        <v>0</v>
      </c>
      <c r="DD358" s="695">
        <f t="shared" si="1089"/>
        <v>0</v>
      </c>
      <c r="DE358" s="695">
        <f t="shared" si="1089"/>
        <v>0</v>
      </c>
      <c r="DF358" s="695">
        <f t="shared" si="1089"/>
        <v>0</v>
      </c>
      <c r="DG358" s="695">
        <f t="shared" si="1089"/>
        <v>0</v>
      </c>
      <c r="DH358" s="695">
        <f t="shared" si="1089"/>
        <v>0</v>
      </c>
      <c r="DI358" s="695">
        <f t="shared" si="1089"/>
        <v>0</v>
      </c>
      <c r="DJ358" s="695">
        <f t="shared" si="1089"/>
        <v>0</v>
      </c>
      <c r="DK358" s="695">
        <f t="shared" si="1089"/>
        <v>0</v>
      </c>
      <c r="DL358" s="695">
        <f t="shared" si="1089"/>
        <v>0</v>
      </c>
      <c r="DM358" s="695">
        <f t="shared" si="1089"/>
        <v>0</v>
      </c>
      <c r="DN358" s="695">
        <f t="shared" si="1089"/>
        <v>0</v>
      </c>
      <c r="DO358" s="695">
        <f t="shared" si="1089"/>
        <v>103159.37</v>
      </c>
      <c r="DP358" s="695">
        <f t="shared" si="1089"/>
        <v>109548.49</v>
      </c>
      <c r="DQ358" s="695">
        <f t="shared" si="1089"/>
        <v>97713.27</v>
      </c>
      <c r="DR358" s="695">
        <f t="shared" si="1089"/>
        <v>0</v>
      </c>
      <c r="DS358" s="695">
        <f t="shared" si="1089"/>
        <v>93126.44</v>
      </c>
      <c r="DT358" s="695">
        <f t="shared" ref="DT358:EI358" si="1090">DT155</f>
        <v>92679.6</v>
      </c>
      <c r="DU358" s="695">
        <f t="shared" si="1090"/>
        <v>179400.72</v>
      </c>
      <c r="DV358" s="695">
        <f t="shared" si="1090"/>
        <v>114719.66</v>
      </c>
      <c r="DW358" s="695">
        <f t="shared" si="1090"/>
        <v>219090.65</v>
      </c>
      <c r="DX358" s="695">
        <f t="shared" si="1090"/>
        <v>133905.13</v>
      </c>
      <c r="DY358" s="695">
        <f t="shared" si="1090"/>
        <v>108213.86</v>
      </c>
      <c r="DZ358" s="695">
        <f t="shared" si="1090"/>
        <v>3210</v>
      </c>
      <c r="EA358" s="695">
        <f t="shared" si="1090"/>
        <v>153974.63</v>
      </c>
      <c r="EB358" s="695">
        <f t="shared" si="1090"/>
        <v>0</v>
      </c>
      <c r="EC358" s="695">
        <f t="shared" si="1090"/>
        <v>0</v>
      </c>
      <c r="ED358" s="695">
        <f t="shared" si="1090"/>
        <v>72894.880000000005</v>
      </c>
      <c r="EE358" s="695">
        <f t="shared" si="1090"/>
        <v>3651.63</v>
      </c>
      <c r="EF358" s="695">
        <f t="shared" si="1090"/>
        <v>8674.9599999999991</v>
      </c>
      <c r="EG358" s="695">
        <f t="shared" si="1090"/>
        <v>0</v>
      </c>
      <c r="EH358" s="695">
        <f t="shared" si="1090"/>
        <v>0</v>
      </c>
      <c r="EI358" s="695">
        <f t="shared" si="1090"/>
        <v>11766.93</v>
      </c>
      <c r="EJ358" s="695">
        <f t="shared" si="917"/>
        <v>0</v>
      </c>
      <c r="EK358" s="695">
        <f t="shared" si="1027"/>
        <v>0</v>
      </c>
      <c r="EL358" s="695">
        <f t="shared" si="1027"/>
        <v>17254.53</v>
      </c>
      <c r="EM358" s="695">
        <f t="shared" si="1027"/>
        <v>12700.77</v>
      </c>
      <c r="EN358" s="695">
        <f t="shared" ref="EN358" si="1091">EN155</f>
        <v>0</v>
      </c>
      <c r="EO358" s="695">
        <f t="shared" si="1027"/>
        <v>0</v>
      </c>
      <c r="EP358" s="695">
        <f t="shared" si="1027"/>
        <v>10112.040000000001</v>
      </c>
      <c r="EQ358" s="695">
        <f t="shared" si="1027"/>
        <v>0</v>
      </c>
      <c r="ER358" s="695">
        <f t="shared" ref="ER358:EX358" si="1092">ER155</f>
        <v>0</v>
      </c>
      <c r="ES358" s="695">
        <f t="shared" si="1092"/>
        <v>0</v>
      </c>
      <c r="ET358" s="695">
        <f t="shared" si="1092"/>
        <v>0</v>
      </c>
      <c r="EU358" s="695">
        <f t="shared" si="1092"/>
        <v>3349.25</v>
      </c>
      <c r="EV358" s="695">
        <f t="shared" si="1092"/>
        <v>0</v>
      </c>
      <c r="EW358" s="695">
        <f t="shared" si="1092"/>
        <v>4372.2</v>
      </c>
      <c r="EX358" s="695">
        <f t="shared" si="1092"/>
        <v>12690.01</v>
      </c>
      <c r="EY358" s="695">
        <f t="shared" si="936"/>
        <v>0</v>
      </c>
      <c r="EZ358" s="510"/>
    </row>
    <row r="359" spans="1:156" x14ac:dyDescent="0.25">
      <c r="A359">
        <v>155</v>
      </c>
      <c r="B359" s="74">
        <f t="shared" si="927"/>
        <v>61499</v>
      </c>
      <c r="C359" s="175" t="str">
        <f t="shared" si="928"/>
        <v>OK</v>
      </c>
      <c r="D359" s="695">
        <f t="shared" ref="D359:AI359" si="1093">D156</f>
        <v>0</v>
      </c>
      <c r="E359" s="695">
        <f t="shared" si="1093"/>
        <v>0</v>
      </c>
      <c r="F359" s="695">
        <f t="shared" si="1093"/>
        <v>0</v>
      </c>
      <c r="G359" s="695">
        <f t="shared" si="1093"/>
        <v>0</v>
      </c>
      <c r="H359" s="695">
        <f t="shared" si="1093"/>
        <v>0</v>
      </c>
      <c r="I359" s="695">
        <f t="shared" si="1093"/>
        <v>0</v>
      </c>
      <c r="J359" s="695">
        <f t="shared" si="1093"/>
        <v>0</v>
      </c>
      <c r="K359" s="695">
        <f t="shared" si="1093"/>
        <v>0</v>
      </c>
      <c r="L359" s="695">
        <f t="shared" si="1093"/>
        <v>0</v>
      </c>
      <c r="M359" s="695">
        <f t="shared" si="1093"/>
        <v>0</v>
      </c>
      <c r="N359" s="695">
        <f t="shared" si="1093"/>
        <v>0</v>
      </c>
      <c r="O359" s="695">
        <f t="shared" si="1093"/>
        <v>0</v>
      </c>
      <c r="P359" s="695">
        <f t="shared" si="1093"/>
        <v>0</v>
      </c>
      <c r="Q359" s="695">
        <f t="shared" si="1093"/>
        <v>0</v>
      </c>
      <c r="R359" s="695">
        <f t="shared" si="1093"/>
        <v>0</v>
      </c>
      <c r="S359" s="695">
        <f t="shared" si="1093"/>
        <v>0</v>
      </c>
      <c r="T359" s="695">
        <f t="shared" si="1093"/>
        <v>0</v>
      </c>
      <c r="U359" s="695">
        <f t="shared" si="1093"/>
        <v>0</v>
      </c>
      <c r="V359" s="695">
        <f t="shared" si="1093"/>
        <v>0</v>
      </c>
      <c r="W359" s="695">
        <f t="shared" si="1093"/>
        <v>0</v>
      </c>
      <c r="X359" s="695">
        <f t="shared" si="1093"/>
        <v>0</v>
      </c>
      <c r="Y359" s="695">
        <f t="shared" si="1093"/>
        <v>0</v>
      </c>
      <c r="Z359" s="695">
        <f t="shared" si="1093"/>
        <v>0</v>
      </c>
      <c r="AA359" s="695">
        <f t="shared" si="1093"/>
        <v>0</v>
      </c>
      <c r="AB359" s="695">
        <f t="shared" si="1093"/>
        <v>0</v>
      </c>
      <c r="AC359" s="695">
        <f t="shared" si="1093"/>
        <v>0</v>
      </c>
      <c r="AD359" s="695">
        <f t="shared" si="1093"/>
        <v>0</v>
      </c>
      <c r="AE359" s="695">
        <f t="shared" si="1093"/>
        <v>0</v>
      </c>
      <c r="AF359" s="695">
        <f t="shared" si="1093"/>
        <v>0</v>
      </c>
      <c r="AG359" s="695">
        <f t="shared" si="1093"/>
        <v>0</v>
      </c>
      <c r="AH359" s="695">
        <f t="shared" si="1093"/>
        <v>0</v>
      </c>
      <c r="AI359" s="695">
        <f t="shared" si="1093"/>
        <v>0</v>
      </c>
      <c r="AJ359" s="695">
        <f t="shared" ref="AJ359:BM359" si="1094">AJ156</f>
        <v>0</v>
      </c>
      <c r="AK359" s="695">
        <f t="shared" si="1094"/>
        <v>0</v>
      </c>
      <c r="AL359" s="695">
        <f t="shared" si="1094"/>
        <v>0</v>
      </c>
      <c r="AM359" s="695">
        <f t="shared" si="1094"/>
        <v>0</v>
      </c>
      <c r="AN359" s="695">
        <f t="shared" si="1094"/>
        <v>0</v>
      </c>
      <c r="AO359" s="695">
        <f t="shared" si="1094"/>
        <v>0</v>
      </c>
      <c r="AP359" s="695">
        <f t="shared" si="1094"/>
        <v>0</v>
      </c>
      <c r="AQ359" s="695">
        <f t="shared" si="1094"/>
        <v>0</v>
      </c>
      <c r="AR359" s="695">
        <f t="shared" si="1094"/>
        <v>0</v>
      </c>
      <c r="AS359" s="695">
        <f t="shared" si="1094"/>
        <v>0</v>
      </c>
      <c r="AT359" s="695">
        <f t="shared" si="1094"/>
        <v>0</v>
      </c>
      <c r="AU359" s="695">
        <f t="shared" si="1094"/>
        <v>0</v>
      </c>
      <c r="AV359" s="695">
        <f t="shared" si="1094"/>
        <v>0</v>
      </c>
      <c r="AW359" s="695">
        <f t="shared" si="1094"/>
        <v>0</v>
      </c>
      <c r="AX359" s="695">
        <f t="shared" si="1094"/>
        <v>0</v>
      </c>
      <c r="AY359" s="695">
        <f t="shared" si="1094"/>
        <v>0</v>
      </c>
      <c r="AZ359" s="695">
        <f t="shared" si="1094"/>
        <v>0</v>
      </c>
      <c r="BA359" s="695">
        <f t="shared" si="1094"/>
        <v>0</v>
      </c>
      <c r="BB359" s="695">
        <f t="shared" si="1094"/>
        <v>0</v>
      </c>
      <c r="BC359" s="695">
        <f t="shared" si="1094"/>
        <v>0</v>
      </c>
      <c r="BD359" s="695">
        <f t="shared" si="1094"/>
        <v>0</v>
      </c>
      <c r="BE359" s="695">
        <f t="shared" si="1094"/>
        <v>0</v>
      </c>
      <c r="BF359" s="695">
        <f t="shared" si="1094"/>
        <v>0</v>
      </c>
      <c r="BG359" s="695">
        <f t="shared" si="1094"/>
        <v>0</v>
      </c>
      <c r="BH359" s="695">
        <f t="shared" si="1094"/>
        <v>0</v>
      </c>
      <c r="BI359" s="695">
        <f t="shared" si="1094"/>
        <v>0</v>
      </c>
      <c r="BJ359" s="695">
        <f t="shared" si="1094"/>
        <v>0</v>
      </c>
      <c r="BK359" s="695">
        <f t="shared" si="1094"/>
        <v>0</v>
      </c>
      <c r="BL359" s="695">
        <f t="shared" si="1094"/>
        <v>0</v>
      </c>
      <c r="BM359" s="695">
        <f t="shared" si="1094"/>
        <v>0</v>
      </c>
      <c r="BN359" s="695">
        <f t="shared" ref="BN359:CM359" si="1095">BN156</f>
        <v>0</v>
      </c>
      <c r="BO359" s="695">
        <f t="shared" si="1095"/>
        <v>0</v>
      </c>
      <c r="BP359" s="695">
        <f t="shared" si="1095"/>
        <v>0</v>
      </c>
      <c r="BQ359" s="695">
        <f t="shared" si="1095"/>
        <v>0</v>
      </c>
      <c r="BR359" s="695">
        <f t="shared" si="1095"/>
        <v>0</v>
      </c>
      <c r="BS359" s="695">
        <f t="shared" si="1095"/>
        <v>0</v>
      </c>
      <c r="BT359" s="695">
        <f t="shared" si="1095"/>
        <v>0</v>
      </c>
      <c r="BU359" s="695">
        <f t="shared" si="1095"/>
        <v>0</v>
      </c>
      <c r="BV359" s="695">
        <f t="shared" si="1095"/>
        <v>0</v>
      </c>
      <c r="BW359" s="695">
        <f t="shared" si="1095"/>
        <v>0</v>
      </c>
      <c r="BX359" s="695">
        <f t="shared" si="1095"/>
        <v>0</v>
      </c>
      <c r="BY359" s="695">
        <f t="shared" si="1095"/>
        <v>0</v>
      </c>
      <c r="BZ359" s="695">
        <f t="shared" si="1095"/>
        <v>0</v>
      </c>
      <c r="CA359" s="695">
        <f t="shared" si="1095"/>
        <v>0</v>
      </c>
      <c r="CB359" s="695">
        <f t="shared" si="1095"/>
        <v>0</v>
      </c>
      <c r="CC359" s="695">
        <f t="shared" si="1095"/>
        <v>0</v>
      </c>
      <c r="CD359" s="695">
        <f t="shared" si="1095"/>
        <v>0</v>
      </c>
      <c r="CE359" s="695">
        <f t="shared" si="1095"/>
        <v>0</v>
      </c>
      <c r="CF359" s="695">
        <f t="shared" si="1095"/>
        <v>0</v>
      </c>
      <c r="CG359" s="695">
        <f t="shared" si="1095"/>
        <v>0</v>
      </c>
      <c r="CH359" s="695">
        <f t="shared" si="1095"/>
        <v>0</v>
      </c>
      <c r="CI359" s="695">
        <f t="shared" si="1095"/>
        <v>0</v>
      </c>
      <c r="CJ359" s="695">
        <f t="shared" si="1095"/>
        <v>0</v>
      </c>
      <c r="CK359" s="695">
        <f t="shared" si="1095"/>
        <v>0</v>
      </c>
      <c r="CL359" s="695">
        <f t="shared" si="1095"/>
        <v>0</v>
      </c>
      <c r="CM359" s="695">
        <f t="shared" si="1095"/>
        <v>0</v>
      </c>
      <c r="CN359" s="695">
        <f t="shared" ref="CN359:DS359" si="1096">CN156</f>
        <v>0</v>
      </c>
      <c r="CO359" s="695">
        <f t="shared" si="1096"/>
        <v>0</v>
      </c>
      <c r="CP359" s="695">
        <f t="shared" si="1096"/>
        <v>0</v>
      </c>
      <c r="CQ359" s="695">
        <f t="shared" si="1096"/>
        <v>0</v>
      </c>
      <c r="CR359" s="695">
        <f t="shared" si="1096"/>
        <v>0</v>
      </c>
      <c r="CS359" s="695">
        <f t="shared" si="1096"/>
        <v>0</v>
      </c>
      <c r="CT359" s="695">
        <f t="shared" si="1096"/>
        <v>0</v>
      </c>
      <c r="CU359" s="695">
        <f t="shared" si="1096"/>
        <v>0</v>
      </c>
      <c r="CV359" s="695">
        <f t="shared" si="1096"/>
        <v>0</v>
      </c>
      <c r="CW359" s="695">
        <f t="shared" si="1096"/>
        <v>0</v>
      </c>
      <c r="CX359" s="695">
        <f t="shared" si="1096"/>
        <v>0</v>
      </c>
      <c r="CY359" s="695">
        <f t="shared" si="1096"/>
        <v>0</v>
      </c>
      <c r="CZ359" s="695">
        <f t="shared" si="1096"/>
        <v>0</v>
      </c>
      <c r="DA359" s="695">
        <f t="shared" si="1096"/>
        <v>0</v>
      </c>
      <c r="DB359" s="695">
        <f t="shared" si="1096"/>
        <v>0</v>
      </c>
      <c r="DC359" s="695">
        <f t="shared" si="1096"/>
        <v>0</v>
      </c>
      <c r="DD359" s="695">
        <f t="shared" si="1096"/>
        <v>0</v>
      </c>
      <c r="DE359" s="695">
        <f t="shared" si="1096"/>
        <v>0</v>
      </c>
      <c r="DF359" s="695">
        <f t="shared" si="1096"/>
        <v>0</v>
      </c>
      <c r="DG359" s="695">
        <f t="shared" si="1096"/>
        <v>0</v>
      </c>
      <c r="DH359" s="695">
        <f t="shared" si="1096"/>
        <v>0</v>
      </c>
      <c r="DI359" s="695">
        <f t="shared" si="1096"/>
        <v>0</v>
      </c>
      <c r="DJ359" s="695">
        <f t="shared" si="1096"/>
        <v>0</v>
      </c>
      <c r="DK359" s="695">
        <f t="shared" si="1096"/>
        <v>0</v>
      </c>
      <c r="DL359" s="695">
        <f t="shared" si="1096"/>
        <v>0</v>
      </c>
      <c r="DM359" s="695">
        <f t="shared" si="1096"/>
        <v>0</v>
      </c>
      <c r="DN359" s="695">
        <f t="shared" si="1096"/>
        <v>0</v>
      </c>
      <c r="DO359" s="695">
        <f t="shared" si="1096"/>
        <v>0</v>
      </c>
      <c r="DP359" s="695">
        <f t="shared" si="1096"/>
        <v>0</v>
      </c>
      <c r="DQ359" s="695">
        <f t="shared" si="1096"/>
        <v>0</v>
      </c>
      <c r="DR359" s="695">
        <f t="shared" si="1096"/>
        <v>0</v>
      </c>
      <c r="DS359" s="695">
        <f t="shared" si="1096"/>
        <v>0</v>
      </c>
      <c r="DT359" s="695">
        <f t="shared" ref="DT359:EI359" si="1097">DT156</f>
        <v>0</v>
      </c>
      <c r="DU359" s="695">
        <f t="shared" si="1097"/>
        <v>0</v>
      </c>
      <c r="DV359" s="695">
        <f t="shared" si="1097"/>
        <v>0</v>
      </c>
      <c r="DW359" s="695">
        <f t="shared" si="1097"/>
        <v>0</v>
      </c>
      <c r="DX359" s="695">
        <f t="shared" si="1097"/>
        <v>0</v>
      </c>
      <c r="DY359" s="695">
        <f t="shared" si="1097"/>
        <v>0</v>
      </c>
      <c r="DZ359" s="695">
        <f t="shared" si="1097"/>
        <v>0</v>
      </c>
      <c r="EA359" s="695">
        <f t="shared" si="1097"/>
        <v>0</v>
      </c>
      <c r="EB359" s="695">
        <f t="shared" si="1097"/>
        <v>0</v>
      </c>
      <c r="EC359" s="695">
        <f t="shared" si="1097"/>
        <v>0</v>
      </c>
      <c r="ED359" s="695">
        <f t="shared" si="1097"/>
        <v>0</v>
      </c>
      <c r="EE359" s="695">
        <f t="shared" si="1097"/>
        <v>0</v>
      </c>
      <c r="EF359" s="695">
        <f t="shared" si="1097"/>
        <v>0</v>
      </c>
      <c r="EG359" s="695">
        <f t="shared" si="1097"/>
        <v>0</v>
      </c>
      <c r="EH359" s="695">
        <f t="shared" si="1097"/>
        <v>0</v>
      </c>
      <c r="EI359" s="695">
        <f t="shared" si="1097"/>
        <v>0</v>
      </c>
      <c r="EJ359" s="695">
        <f t="shared" si="917"/>
        <v>0</v>
      </c>
      <c r="EK359" s="695">
        <f t="shared" ref="EK359:EQ364" si="1098">EK156</f>
        <v>0</v>
      </c>
      <c r="EL359" s="695">
        <f t="shared" si="1098"/>
        <v>0</v>
      </c>
      <c r="EM359" s="695">
        <f t="shared" si="1098"/>
        <v>0</v>
      </c>
      <c r="EN359" s="695">
        <f t="shared" ref="EN359" si="1099">EN156</f>
        <v>0</v>
      </c>
      <c r="EO359" s="695">
        <f t="shared" si="1098"/>
        <v>0</v>
      </c>
      <c r="EP359" s="695">
        <f t="shared" si="1098"/>
        <v>0</v>
      </c>
      <c r="EQ359" s="695">
        <f t="shared" si="1098"/>
        <v>54625</v>
      </c>
      <c r="ER359" s="695">
        <f t="shared" ref="ER359:EX359" si="1100">ER156</f>
        <v>0</v>
      </c>
      <c r="ES359" s="695">
        <f t="shared" si="1100"/>
        <v>0</v>
      </c>
      <c r="ET359" s="695">
        <f t="shared" si="1100"/>
        <v>0</v>
      </c>
      <c r="EU359" s="695">
        <f t="shared" si="1100"/>
        <v>0</v>
      </c>
      <c r="EV359" s="695">
        <f t="shared" si="1100"/>
        <v>0</v>
      </c>
      <c r="EW359" s="695">
        <f t="shared" si="1100"/>
        <v>0</v>
      </c>
      <c r="EX359" s="695">
        <f t="shared" si="1100"/>
        <v>0</v>
      </c>
      <c r="EY359" s="695">
        <f t="shared" si="936"/>
        <v>0</v>
      </c>
      <c r="EZ359" s="510"/>
    </row>
    <row r="360" spans="1:156" x14ac:dyDescent="0.25">
      <c r="A360">
        <v>156</v>
      </c>
      <c r="B360" s="74">
        <f t="shared" si="927"/>
        <v>61699</v>
      </c>
      <c r="C360" s="175" t="str">
        <f t="shared" si="928"/>
        <v>OK</v>
      </c>
      <c r="D360" s="695">
        <f t="shared" ref="D360:AI360" si="1101">D157</f>
        <v>0</v>
      </c>
      <c r="E360" s="695">
        <f t="shared" si="1101"/>
        <v>0</v>
      </c>
      <c r="F360" s="695">
        <f t="shared" si="1101"/>
        <v>0</v>
      </c>
      <c r="G360" s="695">
        <f t="shared" si="1101"/>
        <v>0</v>
      </c>
      <c r="H360" s="695">
        <f t="shared" si="1101"/>
        <v>0</v>
      </c>
      <c r="I360" s="695">
        <f t="shared" si="1101"/>
        <v>0</v>
      </c>
      <c r="J360" s="695">
        <f t="shared" si="1101"/>
        <v>0</v>
      </c>
      <c r="K360" s="695">
        <f t="shared" si="1101"/>
        <v>0</v>
      </c>
      <c r="L360" s="695">
        <f t="shared" si="1101"/>
        <v>0</v>
      </c>
      <c r="M360" s="695">
        <f t="shared" si="1101"/>
        <v>0</v>
      </c>
      <c r="N360" s="695">
        <f t="shared" si="1101"/>
        <v>0</v>
      </c>
      <c r="O360" s="695">
        <f t="shared" si="1101"/>
        <v>0</v>
      </c>
      <c r="P360" s="695">
        <f t="shared" si="1101"/>
        <v>0</v>
      </c>
      <c r="Q360" s="695">
        <f t="shared" si="1101"/>
        <v>0</v>
      </c>
      <c r="R360" s="695">
        <f t="shared" si="1101"/>
        <v>0</v>
      </c>
      <c r="S360" s="695">
        <f t="shared" si="1101"/>
        <v>0</v>
      </c>
      <c r="T360" s="695">
        <f t="shared" si="1101"/>
        <v>0</v>
      </c>
      <c r="U360" s="695">
        <f t="shared" si="1101"/>
        <v>0</v>
      </c>
      <c r="V360" s="695">
        <f t="shared" si="1101"/>
        <v>0</v>
      </c>
      <c r="W360" s="695">
        <f t="shared" si="1101"/>
        <v>0</v>
      </c>
      <c r="X360" s="695">
        <f t="shared" si="1101"/>
        <v>0</v>
      </c>
      <c r="Y360" s="695">
        <f t="shared" si="1101"/>
        <v>0</v>
      </c>
      <c r="Z360" s="695">
        <f t="shared" si="1101"/>
        <v>0</v>
      </c>
      <c r="AA360" s="695">
        <f t="shared" si="1101"/>
        <v>0</v>
      </c>
      <c r="AB360" s="695">
        <f t="shared" si="1101"/>
        <v>0</v>
      </c>
      <c r="AC360" s="695">
        <f t="shared" si="1101"/>
        <v>0</v>
      </c>
      <c r="AD360" s="695">
        <f t="shared" si="1101"/>
        <v>0</v>
      </c>
      <c r="AE360" s="695">
        <f t="shared" si="1101"/>
        <v>0</v>
      </c>
      <c r="AF360" s="695">
        <f t="shared" si="1101"/>
        <v>0</v>
      </c>
      <c r="AG360" s="695">
        <f t="shared" si="1101"/>
        <v>0</v>
      </c>
      <c r="AH360" s="695">
        <f t="shared" si="1101"/>
        <v>0</v>
      </c>
      <c r="AI360" s="695">
        <f t="shared" si="1101"/>
        <v>0</v>
      </c>
      <c r="AJ360" s="695">
        <f t="shared" ref="AJ360:BM360" si="1102">AJ157</f>
        <v>0</v>
      </c>
      <c r="AK360" s="695">
        <f t="shared" si="1102"/>
        <v>0</v>
      </c>
      <c r="AL360" s="695">
        <f t="shared" si="1102"/>
        <v>0</v>
      </c>
      <c r="AM360" s="695">
        <f t="shared" si="1102"/>
        <v>0</v>
      </c>
      <c r="AN360" s="695">
        <f t="shared" si="1102"/>
        <v>0</v>
      </c>
      <c r="AO360" s="695">
        <f t="shared" si="1102"/>
        <v>0</v>
      </c>
      <c r="AP360" s="695">
        <f t="shared" si="1102"/>
        <v>0</v>
      </c>
      <c r="AQ360" s="695">
        <f t="shared" si="1102"/>
        <v>0</v>
      </c>
      <c r="AR360" s="695">
        <f t="shared" si="1102"/>
        <v>0</v>
      </c>
      <c r="AS360" s="695">
        <f t="shared" si="1102"/>
        <v>0</v>
      </c>
      <c r="AT360" s="695">
        <f t="shared" si="1102"/>
        <v>0</v>
      </c>
      <c r="AU360" s="695">
        <f t="shared" si="1102"/>
        <v>0</v>
      </c>
      <c r="AV360" s="695">
        <f t="shared" si="1102"/>
        <v>0</v>
      </c>
      <c r="AW360" s="695">
        <f t="shared" si="1102"/>
        <v>0</v>
      </c>
      <c r="AX360" s="695">
        <f t="shared" si="1102"/>
        <v>0</v>
      </c>
      <c r="AY360" s="695">
        <f t="shared" si="1102"/>
        <v>0</v>
      </c>
      <c r="AZ360" s="695">
        <f t="shared" si="1102"/>
        <v>0</v>
      </c>
      <c r="BA360" s="695">
        <f t="shared" si="1102"/>
        <v>0</v>
      </c>
      <c r="BB360" s="695">
        <f t="shared" si="1102"/>
        <v>0</v>
      </c>
      <c r="BC360" s="695">
        <f t="shared" si="1102"/>
        <v>0</v>
      </c>
      <c r="BD360" s="695">
        <f t="shared" si="1102"/>
        <v>0</v>
      </c>
      <c r="BE360" s="695">
        <f t="shared" si="1102"/>
        <v>0</v>
      </c>
      <c r="BF360" s="695">
        <f t="shared" si="1102"/>
        <v>0</v>
      </c>
      <c r="BG360" s="695">
        <f t="shared" si="1102"/>
        <v>0</v>
      </c>
      <c r="BH360" s="695">
        <f t="shared" si="1102"/>
        <v>0</v>
      </c>
      <c r="BI360" s="695">
        <f t="shared" si="1102"/>
        <v>0</v>
      </c>
      <c r="BJ360" s="695">
        <f t="shared" si="1102"/>
        <v>0</v>
      </c>
      <c r="BK360" s="695">
        <f t="shared" si="1102"/>
        <v>0</v>
      </c>
      <c r="BL360" s="695">
        <f t="shared" si="1102"/>
        <v>0</v>
      </c>
      <c r="BM360" s="695">
        <f t="shared" si="1102"/>
        <v>0</v>
      </c>
      <c r="BN360" s="695">
        <f t="shared" ref="BN360:CM360" si="1103">BN157</f>
        <v>0</v>
      </c>
      <c r="BO360" s="695">
        <f t="shared" si="1103"/>
        <v>0</v>
      </c>
      <c r="BP360" s="695">
        <f t="shared" si="1103"/>
        <v>0</v>
      </c>
      <c r="BQ360" s="695">
        <f t="shared" si="1103"/>
        <v>0</v>
      </c>
      <c r="BR360" s="695">
        <f t="shared" si="1103"/>
        <v>0</v>
      </c>
      <c r="BS360" s="695">
        <f t="shared" si="1103"/>
        <v>0</v>
      </c>
      <c r="BT360" s="695">
        <f t="shared" si="1103"/>
        <v>0</v>
      </c>
      <c r="BU360" s="695">
        <f t="shared" si="1103"/>
        <v>0</v>
      </c>
      <c r="BV360" s="695">
        <f t="shared" si="1103"/>
        <v>0</v>
      </c>
      <c r="BW360" s="695">
        <f t="shared" si="1103"/>
        <v>0</v>
      </c>
      <c r="BX360" s="695">
        <f t="shared" si="1103"/>
        <v>0</v>
      </c>
      <c r="BY360" s="695">
        <f t="shared" si="1103"/>
        <v>0</v>
      </c>
      <c r="BZ360" s="695">
        <f t="shared" si="1103"/>
        <v>0</v>
      </c>
      <c r="CA360" s="695">
        <f t="shared" si="1103"/>
        <v>0</v>
      </c>
      <c r="CB360" s="695">
        <f t="shared" si="1103"/>
        <v>0</v>
      </c>
      <c r="CC360" s="695">
        <f t="shared" si="1103"/>
        <v>0</v>
      </c>
      <c r="CD360" s="695">
        <f t="shared" si="1103"/>
        <v>0</v>
      </c>
      <c r="CE360" s="695">
        <f t="shared" si="1103"/>
        <v>0</v>
      </c>
      <c r="CF360" s="695">
        <f t="shared" si="1103"/>
        <v>0</v>
      </c>
      <c r="CG360" s="695">
        <f t="shared" si="1103"/>
        <v>0</v>
      </c>
      <c r="CH360" s="695">
        <f t="shared" si="1103"/>
        <v>0</v>
      </c>
      <c r="CI360" s="695">
        <f t="shared" si="1103"/>
        <v>0</v>
      </c>
      <c r="CJ360" s="695">
        <f t="shared" si="1103"/>
        <v>0</v>
      </c>
      <c r="CK360" s="695">
        <f t="shared" si="1103"/>
        <v>0</v>
      </c>
      <c r="CL360" s="695">
        <f t="shared" si="1103"/>
        <v>0</v>
      </c>
      <c r="CM360" s="695">
        <f t="shared" si="1103"/>
        <v>0</v>
      </c>
      <c r="CN360" s="695">
        <f t="shared" ref="CN360:DS360" si="1104">CN157</f>
        <v>0</v>
      </c>
      <c r="CO360" s="695">
        <f t="shared" si="1104"/>
        <v>0</v>
      </c>
      <c r="CP360" s="695">
        <f t="shared" si="1104"/>
        <v>0</v>
      </c>
      <c r="CQ360" s="695">
        <f t="shared" si="1104"/>
        <v>0</v>
      </c>
      <c r="CR360" s="695">
        <f t="shared" si="1104"/>
        <v>0</v>
      </c>
      <c r="CS360" s="695">
        <f t="shared" si="1104"/>
        <v>0</v>
      </c>
      <c r="CT360" s="695">
        <f t="shared" si="1104"/>
        <v>0</v>
      </c>
      <c r="CU360" s="695">
        <f t="shared" si="1104"/>
        <v>0</v>
      </c>
      <c r="CV360" s="695">
        <f t="shared" si="1104"/>
        <v>0</v>
      </c>
      <c r="CW360" s="695">
        <f t="shared" si="1104"/>
        <v>0</v>
      </c>
      <c r="CX360" s="695">
        <f t="shared" si="1104"/>
        <v>0</v>
      </c>
      <c r="CY360" s="695">
        <f t="shared" si="1104"/>
        <v>0</v>
      </c>
      <c r="CZ360" s="695">
        <f t="shared" si="1104"/>
        <v>0</v>
      </c>
      <c r="DA360" s="695">
        <f t="shared" si="1104"/>
        <v>0</v>
      </c>
      <c r="DB360" s="695">
        <f t="shared" si="1104"/>
        <v>0</v>
      </c>
      <c r="DC360" s="695">
        <f t="shared" si="1104"/>
        <v>0</v>
      </c>
      <c r="DD360" s="695">
        <f t="shared" si="1104"/>
        <v>0</v>
      </c>
      <c r="DE360" s="695">
        <f t="shared" si="1104"/>
        <v>0</v>
      </c>
      <c r="DF360" s="695">
        <f t="shared" si="1104"/>
        <v>0</v>
      </c>
      <c r="DG360" s="695">
        <f t="shared" si="1104"/>
        <v>0</v>
      </c>
      <c r="DH360" s="695">
        <f t="shared" si="1104"/>
        <v>0</v>
      </c>
      <c r="DI360" s="695">
        <f t="shared" si="1104"/>
        <v>0</v>
      </c>
      <c r="DJ360" s="695">
        <f t="shared" si="1104"/>
        <v>0</v>
      </c>
      <c r="DK360" s="695">
        <f t="shared" si="1104"/>
        <v>0</v>
      </c>
      <c r="DL360" s="695">
        <f t="shared" si="1104"/>
        <v>0</v>
      </c>
      <c r="DM360" s="695">
        <f t="shared" si="1104"/>
        <v>0</v>
      </c>
      <c r="DN360" s="695">
        <f t="shared" si="1104"/>
        <v>0</v>
      </c>
      <c r="DO360" s="695">
        <f t="shared" si="1104"/>
        <v>0</v>
      </c>
      <c r="DP360" s="695">
        <f t="shared" si="1104"/>
        <v>0</v>
      </c>
      <c r="DQ360" s="695">
        <f t="shared" si="1104"/>
        <v>0</v>
      </c>
      <c r="DR360" s="695">
        <f t="shared" si="1104"/>
        <v>0</v>
      </c>
      <c r="DS360" s="695">
        <f t="shared" si="1104"/>
        <v>0</v>
      </c>
      <c r="DT360" s="695">
        <f t="shared" ref="DT360:EI360" si="1105">DT157</f>
        <v>0</v>
      </c>
      <c r="DU360" s="695">
        <f t="shared" si="1105"/>
        <v>0</v>
      </c>
      <c r="DV360" s="695">
        <f t="shared" si="1105"/>
        <v>0</v>
      </c>
      <c r="DW360" s="695">
        <f t="shared" si="1105"/>
        <v>0</v>
      </c>
      <c r="DX360" s="695">
        <f t="shared" si="1105"/>
        <v>0</v>
      </c>
      <c r="DY360" s="695">
        <f t="shared" si="1105"/>
        <v>0</v>
      </c>
      <c r="DZ360" s="695">
        <f t="shared" si="1105"/>
        <v>0</v>
      </c>
      <c r="EA360" s="695">
        <f t="shared" si="1105"/>
        <v>0</v>
      </c>
      <c r="EB360" s="695">
        <f t="shared" si="1105"/>
        <v>0</v>
      </c>
      <c r="EC360" s="695">
        <f t="shared" si="1105"/>
        <v>0</v>
      </c>
      <c r="ED360" s="695">
        <f t="shared" si="1105"/>
        <v>0</v>
      </c>
      <c r="EE360" s="695">
        <f t="shared" si="1105"/>
        <v>0</v>
      </c>
      <c r="EF360" s="695">
        <f t="shared" si="1105"/>
        <v>0</v>
      </c>
      <c r="EG360" s="695">
        <f t="shared" si="1105"/>
        <v>0</v>
      </c>
      <c r="EH360" s="695">
        <f t="shared" si="1105"/>
        <v>0</v>
      </c>
      <c r="EI360" s="695">
        <f t="shared" si="1105"/>
        <v>0</v>
      </c>
      <c r="EJ360" s="695">
        <f t="shared" si="917"/>
        <v>0</v>
      </c>
      <c r="EK360" s="695">
        <f t="shared" si="1098"/>
        <v>4141.3500000000004</v>
      </c>
      <c r="EL360" s="695">
        <f t="shared" si="1098"/>
        <v>0</v>
      </c>
      <c r="EM360" s="695">
        <f t="shared" si="1098"/>
        <v>0</v>
      </c>
      <c r="EN360" s="695">
        <f t="shared" ref="EN360" si="1106">EN157</f>
        <v>0</v>
      </c>
      <c r="EO360" s="695">
        <f t="shared" si="1098"/>
        <v>0</v>
      </c>
      <c r="EP360" s="695">
        <f t="shared" si="1098"/>
        <v>0</v>
      </c>
      <c r="EQ360" s="695">
        <f t="shared" si="1098"/>
        <v>11200</v>
      </c>
      <c r="ER360" s="695">
        <f t="shared" ref="ER360:EX360" si="1107">ER157</f>
        <v>0</v>
      </c>
      <c r="ES360" s="695">
        <f t="shared" si="1107"/>
        <v>0</v>
      </c>
      <c r="ET360" s="695">
        <f t="shared" si="1107"/>
        <v>0</v>
      </c>
      <c r="EU360" s="695">
        <f t="shared" si="1107"/>
        <v>0</v>
      </c>
      <c r="EV360" s="695">
        <f t="shared" si="1107"/>
        <v>0</v>
      </c>
      <c r="EW360" s="695">
        <f t="shared" si="1107"/>
        <v>0</v>
      </c>
      <c r="EX360" s="695">
        <f t="shared" si="1107"/>
        <v>0</v>
      </c>
      <c r="EY360" s="695">
        <f t="shared" si="936"/>
        <v>0</v>
      </c>
      <c r="EZ360" s="510"/>
    </row>
    <row r="361" spans="1:156" x14ac:dyDescent="0.25">
      <c r="A361">
        <v>157</v>
      </c>
      <c r="B361" s="74">
        <f t="shared" si="927"/>
        <v>61914</v>
      </c>
      <c r="C361" s="175" t="str">
        <f t="shared" si="928"/>
        <v>OK</v>
      </c>
      <c r="D361" s="695">
        <f t="shared" ref="D361:AI361" si="1108">D158</f>
        <v>0</v>
      </c>
      <c r="E361" s="695">
        <f t="shared" si="1108"/>
        <v>0</v>
      </c>
      <c r="F361" s="695">
        <f t="shared" si="1108"/>
        <v>0</v>
      </c>
      <c r="G361" s="695">
        <f t="shared" si="1108"/>
        <v>0</v>
      </c>
      <c r="H361" s="695">
        <f t="shared" si="1108"/>
        <v>0</v>
      </c>
      <c r="I361" s="695">
        <f t="shared" si="1108"/>
        <v>0</v>
      </c>
      <c r="J361" s="695">
        <f t="shared" si="1108"/>
        <v>0</v>
      </c>
      <c r="K361" s="695">
        <f t="shared" si="1108"/>
        <v>0</v>
      </c>
      <c r="L361" s="695">
        <f t="shared" si="1108"/>
        <v>0</v>
      </c>
      <c r="M361" s="695">
        <f t="shared" si="1108"/>
        <v>0</v>
      </c>
      <c r="N361" s="695">
        <f t="shared" si="1108"/>
        <v>0</v>
      </c>
      <c r="O361" s="695">
        <f t="shared" si="1108"/>
        <v>0</v>
      </c>
      <c r="P361" s="695">
        <f t="shared" si="1108"/>
        <v>0</v>
      </c>
      <c r="Q361" s="695">
        <f t="shared" si="1108"/>
        <v>0</v>
      </c>
      <c r="R361" s="695">
        <f t="shared" si="1108"/>
        <v>0</v>
      </c>
      <c r="S361" s="695">
        <f t="shared" si="1108"/>
        <v>0</v>
      </c>
      <c r="T361" s="695">
        <f t="shared" si="1108"/>
        <v>0</v>
      </c>
      <c r="U361" s="695">
        <f t="shared" si="1108"/>
        <v>0</v>
      </c>
      <c r="V361" s="695">
        <f t="shared" si="1108"/>
        <v>0</v>
      </c>
      <c r="W361" s="695">
        <f t="shared" si="1108"/>
        <v>0</v>
      </c>
      <c r="X361" s="695">
        <f t="shared" si="1108"/>
        <v>0</v>
      </c>
      <c r="Y361" s="695">
        <f t="shared" si="1108"/>
        <v>0</v>
      </c>
      <c r="Z361" s="695">
        <f t="shared" si="1108"/>
        <v>0</v>
      </c>
      <c r="AA361" s="695">
        <f t="shared" si="1108"/>
        <v>0</v>
      </c>
      <c r="AB361" s="695">
        <f t="shared" si="1108"/>
        <v>0</v>
      </c>
      <c r="AC361" s="695">
        <f t="shared" si="1108"/>
        <v>0</v>
      </c>
      <c r="AD361" s="695">
        <f t="shared" si="1108"/>
        <v>0</v>
      </c>
      <c r="AE361" s="695">
        <f t="shared" si="1108"/>
        <v>0</v>
      </c>
      <c r="AF361" s="695">
        <f t="shared" si="1108"/>
        <v>0</v>
      </c>
      <c r="AG361" s="695">
        <f t="shared" si="1108"/>
        <v>0</v>
      </c>
      <c r="AH361" s="695">
        <f t="shared" si="1108"/>
        <v>0</v>
      </c>
      <c r="AI361" s="695">
        <f t="shared" si="1108"/>
        <v>0</v>
      </c>
      <c r="AJ361" s="695">
        <f t="shared" ref="AJ361:BM361" si="1109">AJ158</f>
        <v>0</v>
      </c>
      <c r="AK361" s="695">
        <f t="shared" si="1109"/>
        <v>0</v>
      </c>
      <c r="AL361" s="695">
        <f t="shared" si="1109"/>
        <v>0</v>
      </c>
      <c r="AM361" s="695">
        <f t="shared" si="1109"/>
        <v>0</v>
      </c>
      <c r="AN361" s="695">
        <f t="shared" si="1109"/>
        <v>0</v>
      </c>
      <c r="AO361" s="695">
        <f t="shared" si="1109"/>
        <v>0</v>
      </c>
      <c r="AP361" s="695">
        <f t="shared" si="1109"/>
        <v>0</v>
      </c>
      <c r="AQ361" s="695">
        <f t="shared" si="1109"/>
        <v>0</v>
      </c>
      <c r="AR361" s="695">
        <f t="shared" si="1109"/>
        <v>0</v>
      </c>
      <c r="AS361" s="695">
        <f t="shared" si="1109"/>
        <v>0</v>
      </c>
      <c r="AT361" s="695">
        <f t="shared" si="1109"/>
        <v>0</v>
      </c>
      <c r="AU361" s="695">
        <f t="shared" si="1109"/>
        <v>0</v>
      </c>
      <c r="AV361" s="695">
        <f t="shared" si="1109"/>
        <v>0</v>
      </c>
      <c r="AW361" s="695">
        <f t="shared" si="1109"/>
        <v>0</v>
      </c>
      <c r="AX361" s="695">
        <f t="shared" si="1109"/>
        <v>0</v>
      </c>
      <c r="AY361" s="695">
        <f t="shared" si="1109"/>
        <v>0</v>
      </c>
      <c r="AZ361" s="695">
        <f t="shared" si="1109"/>
        <v>0</v>
      </c>
      <c r="BA361" s="695">
        <f t="shared" si="1109"/>
        <v>0</v>
      </c>
      <c r="BB361" s="695">
        <f t="shared" si="1109"/>
        <v>0</v>
      </c>
      <c r="BC361" s="695">
        <f t="shared" si="1109"/>
        <v>0</v>
      </c>
      <c r="BD361" s="695">
        <f t="shared" si="1109"/>
        <v>0</v>
      </c>
      <c r="BE361" s="695">
        <f t="shared" si="1109"/>
        <v>0</v>
      </c>
      <c r="BF361" s="695">
        <f t="shared" si="1109"/>
        <v>0</v>
      </c>
      <c r="BG361" s="695">
        <f t="shared" si="1109"/>
        <v>0</v>
      </c>
      <c r="BH361" s="695">
        <f t="shared" si="1109"/>
        <v>0</v>
      </c>
      <c r="BI361" s="695">
        <f t="shared" si="1109"/>
        <v>0</v>
      </c>
      <c r="BJ361" s="695">
        <f t="shared" si="1109"/>
        <v>0</v>
      </c>
      <c r="BK361" s="695">
        <f t="shared" si="1109"/>
        <v>0</v>
      </c>
      <c r="BL361" s="695">
        <f t="shared" si="1109"/>
        <v>0</v>
      </c>
      <c r="BM361" s="695">
        <f t="shared" si="1109"/>
        <v>0</v>
      </c>
      <c r="BN361" s="695">
        <f t="shared" ref="BN361:CM361" si="1110">BN158</f>
        <v>0</v>
      </c>
      <c r="BO361" s="695">
        <f t="shared" si="1110"/>
        <v>0</v>
      </c>
      <c r="BP361" s="695">
        <f t="shared" si="1110"/>
        <v>0</v>
      </c>
      <c r="BQ361" s="695">
        <f t="shared" si="1110"/>
        <v>0</v>
      </c>
      <c r="BR361" s="695">
        <f t="shared" si="1110"/>
        <v>0</v>
      </c>
      <c r="BS361" s="695">
        <f t="shared" si="1110"/>
        <v>0</v>
      </c>
      <c r="BT361" s="695">
        <f t="shared" si="1110"/>
        <v>0</v>
      </c>
      <c r="BU361" s="695">
        <f t="shared" si="1110"/>
        <v>0</v>
      </c>
      <c r="BV361" s="695">
        <f t="shared" si="1110"/>
        <v>0</v>
      </c>
      <c r="BW361" s="695">
        <f t="shared" si="1110"/>
        <v>0</v>
      </c>
      <c r="BX361" s="695">
        <f t="shared" si="1110"/>
        <v>0</v>
      </c>
      <c r="BY361" s="695">
        <f t="shared" si="1110"/>
        <v>0</v>
      </c>
      <c r="BZ361" s="695">
        <f t="shared" si="1110"/>
        <v>0</v>
      </c>
      <c r="CA361" s="695">
        <f t="shared" si="1110"/>
        <v>0</v>
      </c>
      <c r="CB361" s="695">
        <f t="shared" si="1110"/>
        <v>0</v>
      </c>
      <c r="CC361" s="695">
        <f t="shared" si="1110"/>
        <v>0</v>
      </c>
      <c r="CD361" s="695">
        <f t="shared" si="1110"/>
        <v>0</v>
      </c>
      <c r="CE361" s="695">
        <f t="shared" si="1110"/>
        <v>0</v>
      </c>
      <c r="CF361" s="695">
        <f t="shared" si="1110"/>
        <v>0</v>
      </c>
      <c r="CG361" s="695">
        <f t="shared" si="1110"/>
        <v>0</v>
      </c>
      <c r="CH361" s="695">
        <f t="shared" si="1110"/>
        <v>0</v>
      </c>
      <c r="CI361" s="695">
        <f t="shared" si="1110"/>
        <v>0</v>
      </c>
      <c r="CJ361" s="695">
        <f t="shared" si="1110"/>
        <v>0</v>
      </c>
      <c r="CK361" s="695">
        <f t="shared" si="1110"/>
        <v>0</v>
      </c>
      <c r="CL361" s="695">
        <f t="shared" si="1110"/>
        <v>0</v>
      </c>
      <c r="CM361" s="695">
        <f t="shared" si="1110"/>
        <v>0</v>
      </c>
      <c r="CN361" s="695">
        <f t="shared" ref="CN361:DS361" si="1111">CN158</f>
        <v>0</v>
      </c>
      <c r="CO361" s="695">
        <f t="shared" si="1111"/>
        <v>0</v>
      </c>
      <c r="CP361" s="695">
        <f t="shared" si="1111"/>
        <v>0</v>
      </c>
      <c r="CQ361" s="695">
        <f t="shared" si="1111"/>
        <v>0</v>
      </c>
      <c r="CR361" s="695">
        <f t="shared" si="1111"/>
        <v>0</v>
      </c>
      <c r="CS361" s="695">
        <f t="shared" si="1111"/>
        <v>0</v>
      </c>
      <c r="CT361" s="695">
        <f t="shared" si="1111"/>
        <v>0</v>
      </c>
      <c r="CU361" s="695">
        <f t="shared" si="1111"/>
        <v>0</v>
      </c>
      <c r="CV361" s="695">
        <f t="shared" si="1111"/>
        <v>0</v>
      </c>
      <c r="CW361" s="695">
        <f t="shared" si="1111"/>
        <v>0</v>
      </c>
      <c r="CX361" s="695">
        <f t="shared" si="1111"/>
        <v>0</v>
      </c>
      <c r="CY361" s="695">
        <f t="shared" si="1111"/>
        <v>0</v>
      </c>
      <c r="CZ361" s="695">
        <f t="shared" si="1111"/>
        <v>0</v>
      </c>
      <c r="DA361" s="695">
        <f t="shared" si="1111"/>
        <v>0</v>
      </c>
      <c r="DB361" s="695">
        <f t="shared" si="1111"/>
        <v>0</v>
      </c>
      <c r="DC361" s="695">
        <f t="shared" si="1111"/>
        <v>0</v>
      </c>
      <c r="DD361" s="695">
        <f t="shared" si="1111"/>
        <v>0</v>
      </c>
      <c r="DE361" s="695">
        <f t="shared" si="1111"/>
        <v>0</v>
      </c>
      <c r="DF361" s="695">
        <f t="shared" si="1111"/>
        <v>0</v>
      </c>
      <c r="DG361" s="695">
        <f t="shared" si="1111"/>
        <v>0</v>
      </c>
      <c r="DH361" s="695">
        <f t="shared" si="1111"/>
        <v>0</v>
      </c>
      <c r="DI361" s="695">
        <f t="shared" si="1111"/>
        <v>0</v>
      </c>
      <c r="DJ361" s="695">
        <f t="shared" si="1111"/>
        <v>0</v>
      </c>
      <c r="DK361" s="695">
        <f t="shared" si="1111"/>
        <v>0</v>
      </c>
      <c r="DL361" s="695">
        <f t="shared" si="1111"/>
        <v>0</v>
      </c>
      <c r="DM361" s="695">
        <f t="shared" si="1111"/>
        <v>0</v>
      </c>
      <c r="DN361" s="695">
        <f t="shared" si="1111"/>
        <v>0</v>
      </c>
      <c r="DO361" s="695">
        <f t="shared" si="1111"/>
        <v>0</v>
      </c>
      <c r="DP361" s="695">
        <f t="shared" si="1111"/>
        <v>0</v>
      </c>
      <c r="DQ361" s="695">
        <f t="shared" si="1111"/>
        <v>0</v>
      </c>
      <c r="DR361" s="695">
        <f t="shared" si="1111"/>
        <v>0</v>
      </c>
      <c r="DS361" s="695">
        <f t="shared" si="1111"/>
        <v>0</v>
      </c>
      <c r="DT361" s="695">
        <f t="shared" ref="DT361:EI361" si="1112">DT158</f>
        <v>0</v>
      </c>
      <c r="DU361" s="695">
        <f t="shared" si="1112"/>
        <v>0</v>
      </c>
      <c r="DV361" s="695">
        <f t="shared" si="1112"/>
        <v>0</v>
      </c>
      <c r="DW361" s="695">
        <f t="shared" si="1112"/>
        <v>0</v>
      </c>
      <c r="DX361" s="695">
        <f t="shared" si="1112"/>
        <v>0</v>
      </c>
      <c r="DY361" s="695">
        <f t="shared" si="1112"/>
        <v>0</v>
      </c>
      <c r="DZ361" s="695">
        <f t="shared" si="1112"/>
        <v>0</v>
      </c>
      <c r="EA361" s="695">
        <f t="shared" si="1112"/>
        <v>0</v>
      </c>
      <c r="EB361" s="695">
        <f t="shared" si="1112"/>
        <v>0</v>
      </c>
      <c r="EC361" s="695">
        <f t="shared" si="1112"/>
        <v>0</v>
      </c>
      <c r="ED361" s="695">
        <f t="shared" si="1112"/>
        <v>0</v>
      </c>
      <c r="EE361" s="695">
        <f t="shared" si="1112"/>
        <v>0</v>
      </c>
      <c r="EF361" s="695">
        <f t="shared" si="1112"/>
        <v>0</v>
      </c>
      <c r="EG361" s="695">
        <f t="shared" si="1112"/>
        <v>0</v>
      </c>
      <c r="EH361" s="695">
        <f t="shared" si="1112"/>
        <v>0</v>
      </c>
      <c r="EI361" s="695">
        <f t="shared" si="1112"/>
        <v>0</v>
      </c>
      <c r="EJ361" s="695">
        <f t="shared" si="917"/>
        <v>0</v>
      </c>
      <c r="EK361" s="695">
        <f t="shared" si="1098"/>
        <v>0</v>
      </c>
      <c r="EL361" s="695">
        <f t="shared" si="1098"/>
        <v>0</v>
      </c>
      <c r="EM361" s="695">
        <f t="shared" si="1098"/>
        <v>0</v>
      </c>
      <c r="EN361" s="695">
        <f t="shared" ref="EN361" si="1113">EN158</f>
        <v>0</v>
      </c>
      <c r="EO361" s="695">
        <f t="shared" si="1098"/>
        <v>0</v>
      </c>
      <c r="EP361" s="695">
        <f t="shared" si="1098"/>
        <v>0</v>
      </c>
      <c r="EQ361" s="695">
        <f t="shared" si="1098"/>
        <v>0</v>
      </c>
      <c r="ER361" s="695">
        <f t="shared" ref="ER361:EX361" si="1114">ER158</f>
        <v>462372.69</v>
      </c>
      <c r="ES361" s="695">
        <f t="shared" si="1114"/>
        <v>0</v>
      </c>
      <c r="ET361" s="695">
        <f t="shared" si="1114"/>
        <v>0</v>
      </c>
      <c r="EU361" s="695">
        <f t="shared" si="1114"/>
        <v>0</v>
      </c>
      <c r="EV361" s="695">
        <f t="shared" si="1114"/>
        <v>0</v>
      </c>
      <c r="EW361" s="695">
        <f t="shared" si="1114"/>
        <v>0</v>
      </c>
      <c r="EX361" s="695">
        <f t="shared" si="1114"/>
        <v>0</v>
      </c>
      <c r="EY361" s="695">
        <f t="shared" si="936"/>
        <v>0</v>
      </c>
      <c r="EZ361" s="510"/>
    </row>
    <row r="362" spans="1:156" x14ac:dyDescent="0.25">
      <c r="A362">
        <v>158</v>
      </c>
      <c r="B362" s="74">
        <f t="shared" si="927"/>
        <v>79198</v>
      </c>
      <c r="C362" s="175" t="str">
        <f t="shared" si="928"/>
        <v>OK</v>
      </c>
      <c r="D362" s="695">
        <f t="shared" ref="D362:AI362" si="1115">D159</f>
        <v>0</v>
      </c>
      <c r="E362" s="695">
        <f t="shared" si="1115"/>
        <v>0</v>
      </c>
      <c r="F362" s="695">
        <f t="shared" si="1115"/>
        <v>0</v>
      </c>
      <c r="G362" s="695">
        <f t="shared" si="1115"/>
        <v>0</v>
      </c>
      <c r="H362" s="695">
        <f t="shared" si="1115"/>
        <v>0</v>
      </c>
      <c r="I362" s="695">
        <f t="shared" si="1115"/>
        <v>0</v>
      </c>
      <c r="J362" s="695">
        <f t="shared" si="1115"/>
        <v>0</v>
      </c>
      <c r="K362" s="695">
        <f t="shared" si="1115"/>
        <v>0</v>
      </c>
      <c r="L362" s="695">
        <f t="shared" si="1115"/>
        <v>0</v>
      </c>
      <c r="M362" s="695">
        <f t="shared" si="1115"/>
        <v>0</v>
      </c>
      <c r="N362" s="695">
        <f t="shared" si="1115"/>
        <v>0</v>
      </c>
      <c r="O362" s="695">
        <f t="shared" si="1115"/>
        <v>0</v>
      </c>
      <c r="P362" s="695">
        <f t="shared" si="1115"/>
        <v>0</v>
      </c>
      <c r="Q362" s="695">
        <f t="shared" si="1115"/>
        <v>0</v>
      </c>
      <c r="R362" s="695">
        <f t="shared" si="1115"/>
        <v>0</v>
      </c>
      <c r="S362" s="695">
        <f t="shared" si="1115"/>
        <v>0</v>
      </c>
      <c r="T362" s="695">
        <f t="shared" si="1115"/>
        <v>0</v>
      </c>
      <c r="U362" s="695">
        <f t="shared" si="1115"/>
        <v>0</v>
      </c>
      <c r="V362" s="695">
        <f t="shared" si="1115"/>
        <v>0</v>
      </c>
      <c r="W362" s="695">
        <f t="shared" si="1115"/>
        <v>0</v>
      </c>
      <c r="X362" s="695">
        <f t="shared" si="1115"/>
        <v>0</v>
      </c>
      <c r="Y362" s="695">
        <f t="shared" si="1115"/>
        <v>0</v>
      </c>
      <c r="Z362" s="695">
        <f t="shared" si="1115"/>
        <v>0</v>
      </c>
      <c r="AA362" s="695">
        <f t="shared" si="1115"/>
        <v>0</v>
      </c>
      <c r="AB362" s="695">
        <f t="shared" si="1115"/>
        <v>0</v>
      </c>
      <c r="AC362" s="695">
        <f t="shared" si="1115"/>
        <v>0</v>
      </c>
      <c r="AD362" s="695">
        <f t="shared" si="1115"/>
        <v>0</v>
      </c>
      <c r="AE362" s="695">
        <f t="shared" si="1115"/>
        <v>0</v>
      </c>
      <c r="AF362" s="695">
        <f t="shared" si="1115"/>
        <v>0</v>
      </c>
      <c r="AG362" s="695">
        <f t="shared" si="1115"/>
        <v>0</v>
      </c>
      <c r="AH362" s="695">
        <f t="shared" si="1115"/>
        <v>0</v>
      </c>
      <c r="AI362" s="695">
        <f t="shared" si="1115"/>
        <v>0</v>
      </c>
      <c r="AJ362" s="695">
        <f t="shared" ref="AJ362:BM362" si="1116">AJ159</f>
        <v>0</v>
      </c>
      <c r="AK362" s="695">
        <f t="shared" si="1116"/>
        <v>0</v>
      </c>
      <c r="AL362" s="695">
        <f t="shared" si="1116"/>
        <v>0</v>
      </c>
      <c r="AM362" s="695">
        <f t="shared" si="1116"/>
        <v>0</v>
      </c>
      <c r="AN362" s="695">
        <f t="shared" si="1116"/>
        <v>0</v>
      </c>
      <c r="AO362" s="695">
        <f t="shared" si="1116"/>
        <v>0</v>
      </c>
      <c r="AP362" s="695">
        <f t="shared" si="1116"/>
        <v>0</v>
      </c>
      <c r="AQ362" s="695">
        <f t="shared" si="1116"/>
        <v>0</v>
      </c>
      <c r="AR362" s="695">
        <f t="shared" si="1116"/>
        <v>0</v>
      </c>
      <c r="AS362" s="695">
        <f t="shared" si="1116"/>
        <v>0</v>
      </c>
      <c r="AT362" s="695">
        <f t="shared" si="1116"/>
        <v>0</v>
      </c>
      <c r="AU362" s="695">
        <f t="shared" si="1116"/>
        <v>0</v>
      </c>
      <c r="AV362" s="695">
        <f t="shared" si="1116"/>
        <v>0</v>
      </c>
      <c r="AW362" s="695">
        <f t="shared" si="1116"/>
        <v>0</v>
      </c>
      <c r="AX362" s="695">
        <f t="shared" si="1116"/>
        <v>0</v>
      </c>
      <c r="AY362" s="695">
        <f t="shared" si="1116"/>
        <v>0</v>
      </c>
      <c r="AZ362" s="695">
        <f t="shared" si="1116"/>
        <v>0</v>
      </c>
      <c r="BA362" s="695">
        <f t="shared" si="1116"/>
        <v>0</v>
      </c>
      <c r="BB362" s="695">
        <f t="shared" si="1116"/>
        <v>0</v>
      </c>
      <c r="BC362" s="695">
        <f t="shared" si="1116"/>
        <v>0</v>
      </c>
      <c r="BD362" s="695">
        <f t="shared" si="1116"/>
        <v>0</v>
      </c>
      <c r="BE362" s="695">
        <f t="shared" si="1116"/>
        <v>0</v>
      </c>
      <c r="BF362" s="695">
        <f t="shared" si="1116"/>
        <v>0</v>
      </c>
      <c r="BG362" s="695">
        <f t="shared" si="1116"/>
        <v>0</v>
      </c>
      <c r="BH362" s="695">
        <f t="shared" si="1116"/>
        <v>0</v>
      </c>
      <c r="BI362" s="695">
        <f t="shared" si="1116"/>
        <v>0</v>
      </c>
      <c r="BJ362" s="695">
        <f t="shared" si="1116"/>
        <v>0</v>
      </c>
      <c r="BK362" s="695">
        <f t="shared" si="1116"/>
        <v>0</v>
      </c>
      <c r="BL362" s="695">
        <f t="shared" si="1116"/>
        <v>0</v>
      </c>
      <c r="BM362" s="695">
        <f t="shared" si="1116"/>
        <v>0</v>
      </c>
      <c r="BN362" s="695">
        <f t="shared" ref="BN362:CM362" si="1117">BN159</f>
        <v>0</v>
      </c>
      <c r="BO362" s="695">
        <f t="shared" si="1117"/>
        <v>0</v>
      </c>
      <c r="BP362" s="695">
        <f t="shared" si="1117"/>
        <v>0</v>
      </c>
      <c r="BQ362" s="695">
        <f t="shared" si="1117"/>
        <v>0</v>
      </c>
      <c r="BR362" s="695">
        <f t="shared" si="1117"/>
        <v>0</v>
      </c>
      <c r="BS362" s="695">
        <f t="shared" si="1117"/>
        <v>0</v>
      </c>
      <c r="BT362" s="695">
        <f t="shared" si="1117"/>
        <v>0</v>
      </c>
      <c r="BU362" s="695">
        <f t="shared" si="1117"/>
        <v>0</v>
      </c>
      <c r="BV362" s="695">
        <f t="shared" si="1117"/>
        <v>0</v>
      </c>
      <c r="BW362" s="695">
        <f t="shared" si="1117"/>
        <v>0</v>
      </c>
      <c r="BX362" s="695">
        <f t="shared" si="1117"/>
        <v>0</v>
      </c>
      <c r="BY362" s="695">
        <f t="shared" si="1117"/>
        <v>0</v>
      </c>
      <c r="BZ362" s="695">
        <f t="shared" si="1117"/>
        <v>0</v>
      </c>
      <c r="CA362" s="695">
        <f t="shared" si="1117"/>
        <v>0</v>
      </c>
      <c r="CB362" s="695">
        <f t="shared" si="1117"/>
        <v>0</v>
      </c>
      <c r="CC362" s="695">
        <f t="shared" si="1117"/>
        <v>0</v>
      </c>
      <c r="CD362" s="695">
        <f t="shared" si="1117"/>
        <v>0</v>
      </c>
      <c r="CE362" s="695">
        <f t="shared" si="1117"/>
        <v>0</v>
      </c>
      <c r="CF362" s="695">
        <f t="shared" si="1117"/>
        <v>0</v>
      </c>
      <c r="CG362" s="695">
        <f t="shared" si="1117"/>
        <v>0</v>
      </c>
      <c r="CH362" s="695">
        <f t="shared" si="1117"/>
        <v>0</v>
      </c>
      <c r="CI362" s="695">
        <f t="shared" si="1117"/>
        <v>0</v>
      </c>
      <c r="CJ362" s="695">
        <f t="shared" si="1117"/>
        <v>0</v>
      </c>
      <c r="CK362" s="695">
        <f t="shared" si="1117"/>
        <v>0</v>
      </c>
      <c r="CL362" s="695">
        <f t="shared" si="1117"/>
        <v>0</v>
      </c>
      <c r="CM362" s="695">
        <f t="shared" si="1117"/>
        <v>0</v>
      </c>
      <c r="CN362" s="695">
        <f t="shared" ref="CN362:DS362" si="1118">CN159</f>
        <v>0</v>
      </c>
      <c r="CO362" s="695">
        <f t="shared" si="1118"/>
        <v>0</v>
      </c>
      <c r="CP362" s="695">
        <f t="shared" si="1118"/>
        <v>0</v>
      </c>
      <c r="CQ362" s="695">
        <f t="shared" si="1118"/>
        <v>0</v>
      </c>
      <c r="CR362" s="695">
        <f t="shared" si="1118"/>
        <v>0</v>
      </c>
      <c r="CS362" s="695">
        <f t="shared" si="1118"/>
        <v>0</v>
      </c>
      <c r="CT362" s="695">
        <f t="shared" si="1118"/>
        <v>0</v>
      </c>
      <c r="CU362" s="695">
        <f t="shared" si="1118"/>
        <v>0</v>
      </c>
      <c r="CV362" s="695">
        <f t="shared" si="1118"/>
        <v>0</v>
      </c>
      <c r="CW362" s="695">
        <f t="shared" si="1118"/>
        <v>0</v>
      </c>
      <c r="CX362" s="695">
        <f t="shared" si="1118"/>
        <v>0</v>
      </c>
      <c r="CY362" s="695">
        <f t="shared" si="1118"/>
        <v>0</v>
      </c>
      <c r="CZ362" s="695">
        <f t="shared" si="1118"/>
        <v>0</v>
      </c>
      <c r="DA362" s="695">
        <f t="shared" si="1118"/>
        <v>0</v>
      </c>
      <c r="DB362" s="695">
        <f t="shared" si="1118"/>
        <v>0</v>
      </c>
      <c r="DC362" s="695">
        <f t="shared" si="1118"/>
        <v>0</v>
      </c>
      <c r="DD362" s="695">
        <f t="shared" si="1118"/>
        <v>0</v>
      </c>
      <c r="DE362" s="695">
        <f t="shared" si="1118"/>
        <v>0</v>
      </c>
      <c r="DF362" s="695">
        <f t="shared" si="1118"/>
        <v>0</v>
      </c>
      <c r="DG362" s="695">
        <f t="shared" si="1118"/>
        <v>0</v>
      </c>
      <c r="DH362" s="695">
        <f t="shared" si="1118"/>
        <v>0</v>
      </c>
      <c r="DI362" s="695">
        <f t="shared" si="1118"/>
        <v>0</v>
      </c>
      <c r="DJ362" s="695">
        <f t="shared" si="1118"/>
        <v>0</v>
      </c>
      <c r="DK362" s="695">
        <f t="shared" si="1118"/>
        <v>0</v>
      </c>
      <c r="DL362" s="695">
        <f t="shared" si="1118"/>
        <v>0</v>
      </c>
      <c r="DM362" s="695">
        <f t="shared" si="1118"/>
        <v>0</v>
      </c>
      <c r="DN362" s="695">
        <f t="shared" si="1118"/>
        <v>0</v>
      </c>
      <c r="DO362" s="695">
        <f t="shared" si="1118"/>
        <v>0</v>
      </c>
      <c r="DP362" s="695">
        <f t="shared" si="1118"/>
        <v>0</v>
      </c>
      <c r="DQ362" s="695">
        <f t="shared" si="1118"/>
        <v>0</v>
      </c>
      <c r="DR362" s="695">
        <f t="shared" si="1118"/>
        <v>3909.24</v>
      </c>
      <c r="DS362" s="695">
        <f t="shared" si="1118"/>
        <v>0</v>
      </c>
      <c r="DT362" s="695">
        <f t="shared" ref="DT362:EI362" si="1119">DT159</f>
        <v>0</v>
      </c>
      <c r="DU362" s="695">
        <f t="shared" si="1119"/>
        <v>0</v>
      </c>
      <c r="DV362" s="695">
        <f t="shared" si="1119"/>
        <v>0</v>
      </c>
      <c r="DW362" s="695">
        <f t="shared" si="1119"/>
        <v>0</v>
      </c>
      <c r="DX362" s="695">
        <f t="shared" si="1119"/>
        <v>0</v>
      </c>
      <c r="DY362" s="695">
        <f t="shared" si="1119"/>
        <v>0</v>
      </c>
      <c r="DZ362" s="695">
        <f t="shared" si="1119"/>
        <v>0</v>
      </c>
      <c r="EA362" s="695">
        <f t="shared" si="1119"/>
        <v>0</v>
      </c>
      <c r="EB362" s="695">
        <f t="shared" si="1119"/>
        <v>0</v>
      </c>
      <c r="EC362" s="695">
        <f t="shared" si="1119"/>
        <v>0</v>
      </c>
      <c r="ED362" s="695">
        <f t="shared" si="1119"/>
        <v>0</v>
      </c>
      <c r="EE362" s="695">
        <f t="shared" si="1119"/>
        <v>0</v>
      </c>
      <c r="EF362" s="695">
        <f t="shared" si="1119"/>
        <v>0</v>
      </c>
      <c r="EG362" s="695">
        <f t="shared" si="1119"/>
        <v>0</v>
      </c>
      <c r="EH362" s="695">
        <f t="shared" si="1119"/>
        <v>0</v>
      </c>
      <c r="EI362" s="695">
        <f t="shared" si="1119"/>
        <v>0</v>
      </c>
      <c r="EJ362" s="695">
        <f t="shared" si="917"/>
        <v>27006</v>
      </c>
      <c r="EK362" s="695">
        <f t="shared" si="1098"/>
        <v>5387.52</v>
      </c>
      <c r="EL362" s="695">
        <f t="shared" si="1098"/>
        <v>0</v>
      </c>
      <c r="EM362" s="695">
        <f t="shared" si="1098"/>
        <v>0</v>
      </c>
      <c r="EN362" s="695">
        <f t="shared" ref="EN362" si="1120">EN159</f>
        <v>0</v>
      </c>
      <c r="EO362" s="695">
        <f t="shared" si="1098"/>
        <v>3016.56</v>
      </c>
      <c r="EP362" s="695">
        <f t="shared" si="1098"/>
        <v>0</v>
      </c>
      <c r="EQ362" s="695">
        <f t="shared" si="1098"/>
        <v>0</v>
      </c>
      <c r="ER362" s="695">
        <f t="shared" ref="ER362:EX362" si="1121">ER159</f>
        <v>2753.52</v>
      </c>
      <c r="ES362" s="695">
        <f t="shared" si="1121"/>
        <v>0</v>
      </c>
      <c r="ET362" s="695">
        <f t="shared" si="1121"/>
        <v>0</v>
      </c>
      <c r="EU362" s="695">
        <f t="shared" si="1121"/>
        <v>0</v>
      </c>
      <c r="EV362" s="695">
        <f t="shared" si="1121"/>
        <v>0</v>
      </c>
      <c r="EW362" s="695">
        <f t="shared" si="1121"/>
        <v>0</v>
      </c>
      <c r="EX362" s="695">
        <f t="shared" si="1121"/>
        <v>0</v>
      </c>
      <c r="EY362" s="695">
        <f t="shared" si="936"/>
        <v>0</v>
      </c>
      <c r="EZ362" s="510"/>
    </row>
    <row r="363" spans="1:156" x14ac:dyDescent="0.25">
      <c r="A363">
        <v>159</v>
      </c>
      <c r="B363" s="74">
        <f t="shared" si="927"/>
        <v>79199</v>
      </c>
      <c r="C363" s="175" t="str">
        <f t="shared" si="928"/>
        <v>OK</v>
      </c>
      <c r="D363" s="695">
        <f t="shared" ref="D363:AI363" si="1122">D160</f>
        <v>0</v>
      </c>
      <c r="E363" s="695">
        <f t="shared" si="1122"/>
        <v>0</v>
      </c>
      <c r="F363" s="695">
        <f t="shared" si="1122"/>
        <v>0</v>
      </c>
      <c r="G363" s="695">
        <f t="shared" si="1122"/>
        <v>0</v>
      </c>
      <c r="H363" s="695">
        <f t="shared" si="1122"/>
        <v>0</v>
      </c>
      <c r="I363" s="695">
        <f t="shared" si="1122"/>
        <v>0</v>
      </c>
      <c r="J363" s="695">
        <f t="shared" si="1122"/>
        <v>0</v>
      </c>
      <c r="K363" s="695">
        <f t="shared" si="1122"/>
        <v>0</v>
      </c>
      <c r="L363" s="695">
        <f t="shared" si="1122"/>
        <v>0</v>
      </c>
      <c r="M363" s="695">
        <f t="shared" si="1122"/>
        <v>0</v>
      </c>
      <c r="N363" s="695">
        <f t="shared" si="1122"/>
        <v>0</v>
      </c>
      <c r="O363" s="695">
        <f t="shared" si="1122"/>
        <v>0</v>
      </c>
      <c r="P363" s="695">
        <f t="shared" si="1122"/>
        <v>0</v>
      </c>
      <c r="Q363" s="695">
        <f t="shared" si="1122"/>
        <v>0</v>
      </c>
      <c r="R363" s="695">
        <f t="shared" si="1122"/>
        <v>0</v>
      </c>
      <c r="S363" s="695">
        <f t="shared" si="1122"/>
        <v>0</v>
      </c>
      <c r="T363" s="695">
        <f t="shared" si="1122"/>
        <v>0</v>
      </c>
      <c r="U363" s="695">
        <f t="shared" si="1122"/>
        <v>0</v>
      </c>
      <c r="V363" s="695">
        <f t="shared" si="1122"/>
        <v>0</v>
      </c>
      <c r="W363" s="695">
        <f t="shared" si="1122"/>
        <v>0</v>
      </c>
      <c r="X363" s="695">
        <f t="shared" si="1122"/>
        <v>0</v>
      </c>
      <c r="Y363" s="695">
        <f t="shared" si="1122"/>
        <v>0</v>
      </c>
      <c r="Z363" s="695">
        <f t="shared" si="1122"/>
        <v>0</v>
      </c>
      <c r="AA363" s="695">
        <f t="shared" si="1122"/>
        <v>0</v>
      </c>
      <c r="AB363" s="695">
        <f t="shared" si="1122"/>
        <v>0</v>
      </c>
      <c r="AC363" s="695">
        <f t="shared" si="1122"/>
        <v>0</v>
      </c>
      <c r="AD363" s="695">
        <f t="shared" si="1122"/>
        <v>0</v>
      </c>
      <c r="AE363" s="695">
        <f t="shared" si="1122"/>
        <v>0</v>
      </c>
      <c r="AF363" s="695">
        <f t="shared" si="1122"/>
        <v>0</v>
      </c>
      <c r="AG363" s="695">
        <f t="shared" si="1122"/>
        <v>0</v>
      </c>
      <c r="AH363" s="695">
        <f t="shared" si="1122"/>
        <v>0</v>
      </c>
      <c r="AI363" s="695">
        <f t="shared" si="1122"/>
        <v>0</v>
      </c>
      <c r="AJ363" s="695">
        <f t="shared" ref="AJ363:BM363" si="1123">AJ160</f>
        <v>0</v>
      </c>
      <c r="AK363" s="695">
        <f t="shared" si="1123"/>
        <v>0</v>
      </c>
      <c r="AL363" s="695">
        <f t="shared" si="1123"/>
        <v>0</v>
      </c>
      <c r="AM363" s="695">
        <f t="shared" si="1123"/>
        <v>0</v>
      </c>
      <c r="AN363" s="695">
        <f t="shared" si="1123"/>
        <v>0</v>
      </c>
      <c r="AO363" s="695">
        <f t="shared" si="1123"/>
        <v>0</v>
      </c>
      <c r="AP363" s="695">
        <f t="shared" si="1123"/>
        <v>0</v>
      </c>
      <c r="AQ363" s="695">
        <f t="shared" si="1123"/>
        <v>0</v>
      </c>
      <c r="AR363" s="695">
        <f t="shared" si="1123"/>
        <v>0</v>
      </c>
      <c r="AS363" s="695">
        <f t="shared" si="1123"/>
        <v>0</v>
      </c>
      <c r="AT363" s="695">
        <f t="shared" si="1123"/>
        <v>0</v>
      </c>
      <c r="AU363" s="695">
        <f t="shared" si="1123"/>
        <v>0</v>
      </c>
      <c r="AV363" s="695">
        <f t="shared" si="1123"/>
        <v>0</v>
      </c>
      <c r="AW363" s="695">
        <f t="shared" si="1123"/>
        <v>0</v>
      </c>
      <c r="AX363" s="695">
        <f t="shared" si="1123"/>
        <v>0</v>
      </c>
      <c r="AY363" s="695">
        <f t="shared" si="1123"/>
        <v>0</v>
      </c>
      <c r="AZ363" s="695">
        <f t="shared" si="1123"/>
        <v>0</v>
      </c>
      <c r="BA363" s="695">
        <f t="shared" si="1123"/>
        <v>0</v>
      </c>
      <c r="BB363" s="695">
        <f t="shared" si="1123"/>
        <v>0</v>
      </c>
      <c r="BC363" s="695">
        <f t="shared" si="1123"/>
        <v>0</v>
      </c>
      <c r="BD363" s="695">
        <f t="shared" si="1123"/>
        <v>0</v>
      </c>
      <c r="BE363" s="695">
        <f t="shared" si="1123"/>
        <v>0</v>
      </c>
      <c r="BF363" s="695">
        <f t="shared" si="1123"/>
        <v>0</v>
      </c>
      <c r="BG363" s="695">
        <f t="shared" si="1123"/>
        <v>0</v>
      </c>
      <c r="BH363" s="695">
        <f t="shared" si="1123"/>
        <v>0</v>
      </c>
      <c r="BI363" s="695">
        <f t="shared" si="1123"/>
        <v>0</v>
      </c>
      <c r="BJ363" s="695">
        <f t="shared" si="1123"/>
        <v>0</v>
      </c>
      <c r="BK363" s="695">
        <f t="shared" si="1123"/>
        <v>0</v>
      </c>
      <c r="BL363" s="695">
        <f t="shared" si="1123"/>
        <v>0</v>
      </c>
      <c r="BM363" s="695">
        <f t="shared" si="1123"/>
        <v>0</v>
      </c>
      <c r="BN363" s="695">
        <f t="shared" ref="BN363:CM363" si="1124">BN160</f>
        <v>0</v>
      </c>
      <c r="BO363" s="695">
        <f t="shared" si="1124"/>
        <v>0</v>
      </c>
      <c r="BP363" s="695">
        <f t="shared" si="1124"/>
        <v>0</v>
      </c>
      <c r="BQ363" s="695">
        <f t="shared" si="1124"/>
        <v>0</v>
      </c>
      <c r="BR363" s="695">
        <f t="shared" si="1124"/>
        <v>0</v>
      </c>
      <c r="BS363" s="695">
        <f t="shared" si="1124"/>
        <v>0</v>
      </c>
      <c r="BT363" s="695">
        <f t="shared" si="1124"/>
        <v>0</v>
      </c>
      <c r="BU363" s="695">
        <f t="shared" si="1124"/>
        <v>0</v>
      </c>
      <c r="BV363" s="695">
        <f t="shared" si="1124"/>
        <v>0</v>
      </c>
      <c r="BW363" s="695">
        <f t="shared" si="1124"/>
        <v>0</v>
      </c>
      <c r="BX363" s="695">
        <f t="shared" si="1124"/>
        <v>0</v>
      </c>
      <c r="BY363" s="695">
        <f t="shared" si="1124"/>
        <v>0</v>
      </c>
      <c r="BZ363" s="695">
        <f t="shared" si="1124"/>
        <v>0</v>
      </c>
      <c r="CA363" s="695">
        <f t="shared" si="1124"/>
        <v>0</v>
      </c>
      <c r="CB363" s="695">
        <f t="shared" si="1124"/>
        <v>0</v>
      </c>
      <c r="CC363" s="695">
        <f t="shared" si="1124"/>
        <v>0</v>
      </c>
      <c r="CD363" s="695">
        <f t="shared" si="1124"/>
        <v>0</v>
      </c>
      <c r="CE363" s="695">
        <f t="shared" si="1124"/>
        <v>0</v>
      </c>
      <c r="CF363" s="695">
        <f t="shared" si="1124"/>
        <v>0</v>
      </c>
      <c r="CG363" s="695">
        <f t="shared" si="1124"/>
        <v>0</v>
      </c>
      <c r="CH363" s="695">
        <f t="shared" si="1124"/>
        <v>0</v>
      </c>
      <c r="CI363" s="695">
        <f t="shared" si="1124"/>
        <v>0</v>
      </c>
      <c r="CJ363" s="695">
        <f t="shared" si="1124"/>
        <v>0</v>
      </c>
      <c r="CK363" s="695">
        <f t="shared" si="1124"/>
        <v>0</v>
      </c>
      <c r="CL363" s="695">
        <f t="shared" si="1124"/>
        <v>0</v>
      </c>
      <c r="CM363" s="695">
        <f t="shared" si="1124"/>
        <v>0</v>
      </c>
      <c r="CN363" s="695">
        <f t="shared" ref="CN363:DS363" si="1125">CN160</f>
        <v>0</v>
      </c>
      <c r="CO363" s="695">
        <f t="shared" si="1125"/>
        <v>0</v>
      </c>
      <c r="CP363" s="695">
        <f t="shared" si="1125"/>
        <v>0</v>
      </c>
      <c r="CQ363" s="695">
        <f t="shared" si="1125"/>
        <v>0</v>
      </c>
      <c r="CR363" s="695">
        <f t="shared" si="1125"/>
        <v>0</v>
      </c>
      <c r="CS363" s="695">
        <f t="shared" si="1125"/>
        <v>0</v>
      </c>
      <c r="CT363" s="695">
        <f t="shared" si="1125"/>
        <v>0</v>
      </c>
      <c r="CU363" s="695">
        <f t="shared" si="1125"/>
        <v>0</v>
      </c>
      <c r="CV363" s="695">
        <f t="shared" si="1125"/>
        <v>0</v>
      </c>
      <c r="CW363" s="695">
        <f t="shared" si="1125"/>
        <v>0</v>
      </c>
      <c r="CX363" s="695">
        <f t="shared" si="1125"/>
        <v>0</v>
      </c>
      <c r="CY363" s="695">
        <f t="shared" si="1125"/>
        <v>0</v>
      </c>
      <c r="CZ363" s="695">
        <f t="shared" si="1125"/>
        <v>0</v>
      </c>
      <c r="DA363" s="695">
        <f t="shared" si="1125"/>
        <v>0</v>
      </c>
      <c r="DB363" s="695">
        <f t="shared" si="1125"/>
        <v>0</v>
      </c>
      <c r="DC363" s="695">
        <f t="shared" si="1125"/>
        <v>0</v>
      </c>
      <c r="DD363" s="695">
        <f t="shared" si="1125"/>
        <v>0</v>
      </c>
      <c r="DE363" s="695">
        <f t="shared" si="1125"/>
        <v>0</v>
      </c>
      <c r="DF363" s="695">
        <f t="shared" si="1125"/>
        <v>0</v>
      </c>
      <c r="DG363" s="695">
        <f t="shared" si="1125"/>
        <v>0</v>
      </c>
      <c r="DH363" s="695">
        <f t="shared" si="1125"/>
        <v>0</v>
      </c>
      <c r="DI363" s="695">
        <f t="shared" si="1125"/>
        <v>0</v>
      </c>
      <c r="DJ363" s="695">
        <f t="shared" si="1125"/>
        <v>0</v>
      </c>
      <c r="DK363" s="695">
        <f t="shared" si="1125"/>
        <v>0</v>
      </c>
      <c r="DL363" s="695">
        <f t="shared" si="1125"/>
        <v>0</v>
      </c>
      <c r="DM363" s="695">
        <f t="shared" si="1125"/>
        <v>0</v>
      </c>
      <c r="DN363" s="695">
        <f t="shared" si="1125"/>
        <v>0</v>
      </c>
      <c r="DO363" s="695">
        <f t="shared" si="1125"/>
        <v>0</v>
      </c>
      <c r="DP363" s="695">
        <f t="shared" si="1125"/>
        <v>0</v>
      </c>
      <c r="DQ363" s="695">
        <f t="shared" si="1125"/>
        <v>0</v>
      </c>
      <c r="DR363" s="695">
        <f t="shared" si="1125"/>
        <v>173624.13</v>
      </c>
      <c r="DS363" s="695">
        <f t="shared" si="1125"/>
        <v>0</v>
      </c>
      <c r="DT363" s="695">
        <f t="shared" ref="DT363:EI363" si="1126">DT160</f>
        <v>0</v>
      </c>
      <c r="DU363" s="695">
        <f t="shared" si="1126"/>
        <v>0</v>
      </c>
      <c r="DV363" s="695">
        <f t="shared" si="1126"/>
        <v>0</v>
      </c>
      <c r="DW363" s="695">
        <f t="shared" si="1126"/>
        <v>0</v>
      </c>
      <c r="DX363" s="695">
        <f t="shared" si="1126"/>
        <v>0</v>
      </c>
      <c r="DY363" s="695">
        <f t="shared" si="1126"/>
        <v>0</v>
      </c>
      <c r="DZ363" s="695">
        <f t="shared" si="1126"/>
        <v>0</v>
      </c>
      <c r="EA363" s="695">
        <f t="shared" si="1126"/>
        <v>0</v>
      </c>
      <c r="EB363" s="695">
        <f t="shared" si="1126"/>
        <v>0</v>
      </c>
      <c r="EC363" s="695">
        <f t="shared" si="1126"/>
        <v>0</v>
      </c>
      <c r="ED363" s="695">
        <f t="shared" si="1126"/>
        <v>0</v>
      </c>
      <c r="EE363" s="695">
        <f t="shared" si="1126"/>
        <v>0</v>
      </c>
      <c r="EF363" s="695">
        <f t="shared" si="1126"/>
        <v>0</v>
      </c>
      <c r="EG363" s="695">
        <f t="shared" si="1126"/>
        <v>0</v>
      </c>
      <c r="EH363" s="695">
        <f t="shared" si="1126"/>
        <v>0</v>
      </c>
      <c r="EI363" s="695">
        <f t="shared" si="1126"/>
        <v>0</v>
      </c>
      <c r="EJ363" s="695">
        <f t="shared" si="917"/>
        <v>0</v>
      </c>
      <c r="EK363" s="695">
        <f t="shared" si="1098"/>
        <v>0</v>
      </c>
      <c r="EL363" s="695">
        <f t="shared" si="1098"/>
        <v>0</v>
      </c>
      <c r="EM363" s="695">
        <f t="shared" si="1098"/>
        <v>0</v>
      </c>
      <c r="EN363" s="695">
        <f t="shared" ref="EN363" si="1127">EN160</f>
        <v>0</v>
      </c>
      <c r="EO363" s="695">
        <f t="shared" si="1098"/>
        <v>0</v>
      </c>
      <c r="EP363" s="695">
        <f t="shared" si="1098"/>
        <v>0</v>
      </c>
      <c r="EQ363" s="695">
        <f t="shared" si="1098"/>
        <v>49551.67</v>
      </c>
      <c r="ER363" s="695">
        <f t="shared" ref="ER363:EX363" si="1128">ER160</f>
        <v>9911.5400000000009</v>
      </c>
      <c r="ES363" s="695">
        <f t="shared" si="1128"/>
        <v>0</v>
      </c>
      <c r="ET363" s="695">
        <f t="shared" si="1128"/>
        <v>0</v>
      </c>
      <c r="EU363" s="695">
        <f t="shared" si="1128"/>
        <v>0</v>
      </c>
      <c r="EV363" s="695">
        <f t="shared" si="1128"/>
        <v>0</v>
      </c>
      <c r="EW363" s="695">
        <f t="shared" si="1128"/>
        <v>0</v>
      </c>
      <c r="EX363" s="695">
        <f t="shared" si="1128"/>
        <v>0</v>
      </c>
      <c r="EY363" s="695">
        <f t="shared" si="936"/>
        <v>0</v>
      </c>
      <c r="EZ363" s="510"/>
    </row>
    <row r="364" spans="1:156" x14ac:dyDescent="0.25">
      <c r="A364">
        <v>160</v>
      </c>
      <c r="B364" s="74">
        <f t="shared" si="927"/>
        <v>91101</v>
      </c>
      <c r="C364" s="175" t="str">
        <f t="shared" si="928"/>
        <v>OK</v>
      </c>
      <c r="D364" s="695">
        <f t="shared" ref="D364:AI364" si="1129">D161</f>
        <v>0</v>
      </c>
      <c r="E364" s="695">
        <f t="shared" si="1129"/>
        <v>0</v>
      </c>
      <c r="F364" s="695">
        <f t="shared" si="1129"/>
        <v>0</v>
      </c>
      <c r="G364" s="695">
        <f t="shared" si="1129"/>
        <v>0</v>
      </c>
      <c r="H364" s="695">
        <f t="shared" si="1129"/>
        <v>0</v>
      </c>
      <c r="I364" s="695">
        <f t="shared" si="1129"/>
        <v>0</v>
      </c>
      <c r="J364" s="695">
        <f t="shared" si="1129"/>
        <v>0</v>
      </c>
      <c r="K364" s="695">
        <f t="shared" si="1129"/>
        <v>0</v>
      </c>
      <c r="L364" s="695">
        <f t="shared" si="1129"/>
        <v>0</v>
      </c>
      <c r="M364" s="695">
        <f t="shared" si="1129"/>
        <v>0</v>
      </c>
      <c r="N364" s="695">
        <f t="shared" si="1129"/>
        <v>0</v>
      </c>
      <c r="O364" s="695">
        <f t="shared" si="1129"/>
        <v>0</v>
      </c>
      <c r="P364" s="695">
        <f t="shared" si="1129"/>
        <v>0</v>
      </c>
      <c r="Q364" s="695">
        <f t="shared" si="1129"/>
        <v>0</v>
      </c>
      <c r="R364" s="695">
        <f t="shared" si="1129"/>
        <v>0</v>
      </c>
      <c r="S364" s="695">
        <f t="shared" si="1129"/>
        <v>0</v>
      </c>
      <c r="T364" s="695">
        <f t="shared" si="1129"/>
        <v>0</v>
      </c>
      <c r="U364" s="695">
        <f t="shared" si="1129"/>
        <v>0</v>
      </c>
      <c r="V364" s="695">
        <f t="shared" si="1129"/>
        <v>0</v>
      </c>
      <c r="W364" s="695">
        <f t="shared" si="1129"/>
        <v>0</v>
      </c>
      <c r="X364" s="695">
        <f t="shared" si="1129"/>
        <v>0</v>
      </c>
      <c r="Y364" s="695">
        <f t="shared" si="1129"/>
        <v>0</v>
      </c>
      <c r="Z364" s="695">
        <f t="shared" si="1129"/>
        <v>0</v>
      </c>
      <c r="AA364" s="695">
        <f t="shared" si="1129"/>
        <v>0</v>
      </c>
      <c r="AB364" s="695">
        <f t="shared" si="1129"/>
        <v>0</v>
      </c>
      <c r="AC364" s="695">
        <f t="shared" si="1129"/>
        <v>0</v>
      </c>
      <c r="AD364" s="695">
        <f t="shared" si="1129"/>
        <v>0</v>
      </c>
      <c r="AE364" s="695">
        <f t="shared" si="1129"/>
        <v>0</v>
      </c>
      <c r="AF364" s="695">
        <f t="shared" si="1129"/>
        <v>0</v>
      </c>
      <c r="AG364" s="695">
        <f t="shared" si="1129"/>
        <v>0</v>
      </c>
      <c r="AH364" s="695">
        <f t="shared" si="1129"/>
        <v>0</v>
      </c>
      <c r="AI364" s="695">
        <f t="shared" si="1129"/>
        <v>0</v>
      </c>
      <c r="AJ364" s="695">
        <f t="shared" ref="AJ364:BM364" si="1130">AJ161</f>
        <v>0</v>
      </c>
      <c r="AK364" s="695">
        <f t="shared" si="1130"/>
        <v>0</v>
      </c>
      <c r="AL364" s="695">
        <f t="shared" si="1130"/>
        <v>0</v>
      </c>
      <c r="AM364" s="695">
        <f t="shared" si="1130"/>
        <v>0</v>
      </c>
      <c r="AN364" s="695">
        <f t="shared" si="1130"/>
        <v>0</v>
      </c>
      <c r="AO364" s="695">
        <f t="shared" si="1130"/>
        <v>0</v>
      </c>
      <c r="AP364" s="695">
        <f t="shared" si="1130"/>
        <v>0</v>
      </c>
      <c r="AQ364" s="695">
        <f t="shared" si="1130"/>
        <v>0</v>
      </c>
      <c r="AR364" s="695">
        <f t="shared" si="1130"/>
        <v>0</v>
      </c>
      <c r="AS364" s="695">
        <f t="shared" si="1130"/>
        <v>0</v>
      </c>
      <c r="AT364" s="695">
        <f t="shared" si="1130"/>
        <v>0</v>
      </c>
      <c r="AU364" s="695">
        <f t="shared" si="1130"/>
        <v>0</v>
      </c>
      <c r="AV364" s="695">
        <f t="shared" si="1130"/>
        <v>0</v>
      </c>
      <c r="AW364" s="695">
        <f t="shared" si="1130"/>
        <v>0</v>
      </c>
      <c r="AX364" s="695">
        <f t="shared" si="1130"/>
        <v>0</v>
      </c>
      <c r="AY364" s="695">
        <f t="shared" si="1130"/>
        <v>0</v>
      </c>
      <c r="AZ364" s="695">
        <f t="shared" si="1130"/>
        <v>0</v>
      </c>
      <c r="BA364" s="695">
        <f t="shared" si="1130"/>
        <v>0</v>
      </c>
      <c r="BB364" s="695">
        <f t="shared" si="1130"/>
        <v>0</v>
      </c>
      <c r="BC364" s="695">
        <f t="shared" si="1130"/>
        <v>0</v>
      </c>
      <c r="BD364" s="695">
        <f t="shared" si="1130"/>
        <v>0</v>
      </c>
      <c r="BE364" s="695">
        <f t="shared" si="1130"/>
        <v>0</v>
      </c>
      <c r="BF364" s="695">
        <f t="shared" si="1130"/>
        <v>0</v>
      </c>
      <c r="BG364" s="695">
        <f t="shared" si="1130"/>
        <v>0</v>
      </c>
      <c r="BH364" s="695">
        <f t="shared" si="1130"/>
        <v>0</v>
      </c>
      <c r="BI364" s="695">
        <f t="shared" si="1130"/>
        <v>0</v>
      </c>
      <c r="BJ364" s="695">
        <f t="shared" si="1130"/>
        <v>0</v>
      </c>
      <c r="BK364" s="695">
        <f t="shared" si="1130"/>
        <v>0</v>
      </c>
      <c r="BL364" s="695">
        <f t="shared" si="1130"/>
        <v>0</v>
      </c>
      <c r="BM364" s="695">
        <f t="shared" si="1130"/>
        <v>0</v>
      </c>
      <c r="BN364" s="695">
        <f t="shared" ref="BN364:CM364" si="1131">BN161</f>
        <v>0</v>
      </c>
      <c r="BO364" s="695">
        <f t="shared" si="1131"/>
        <v>0</v>
      </c>
      <c r="BP364" s="695">
        <f t="shared" si="1131"/>
        <v>0</v>
      </c>
      <c r="BQ364" s="695">
        <f t="shared" si="1131"/>
        <v>0</v>
      </c>
      <c r="BR364" s="695">
        <f t="shared" si="1131"/>
        <v>0</v>
      </c>
      <c r="BS364" s="695">
        <f t="shared" si="1131"/>
        <v>0</v>
      </c>
      <c r="BT364" s="695">
        <f t="shared" si="1131"/>
        <v>0</v>
      </c>
      <c r="BU364" s="695">
        <f t="shared" si="1131"/>
        <v>0</v>
      </c>
      <c r="BV364" s="695">
        <f t="shared" si="1131"/>
        <v>0</v>
      </c>
      <c r="BW364" s="695">
        <f t="shared" si="1131"/>
        <v>0</v>
      </c>
      <c r="BX364" s="695">
        <f t="shared" si="1131"/>
        <v>0</v>
      </c>
      <c r="BY364" s="695">
        <f t="shared" si="1131"/>
        <v>0</v>
      </c>
      <c r="BZ364" s="695">
        <f t="shared" si="1131"/>
        <v>0</v>
      </c>
      <c r="CA364" s="695">
        <f t="shared" si="1131"/>
        <v>0</v>
      </c>
      <c r="CB364" s="695">
        <f t="shared" si="1131"/>
        <v>0</v>
      </c>
      <c r="CC364" s="695">
        <f t="shared" si="1131"/>
        <v>0</v>
      </c>
      <c r="CD364" s="695">
        <f t="shared" si="1131"/>
        <v>0</v>
      </c>
      <c r="CE364" s="695">
        <f t="shared" si="1131"/>
        <v>0</v>
      </c>
      <c r="CF364" s="695">
        <f t="shared" si="1131"/>
        <v>0</v>
      </c>
      <c r="CG364" s="695">
        <f t="shared" si="1131"/>
        <v>0</v>
      </c>
      <c r="CH364" s="695">
        <f t="shared" si="1131"/>
        <v>0</v>
      </c>
      <c r="CI364" s="695">
        <f t="shared" si="1131"/>
        <v>0</v>
      </c>
      <c r="CJ364" s="695">
        <f t="shared" si="1131"/>
        <v>0</v>
      </c>
      <c r="CK364" s="695">
        <f t="shared" si="1131"/>
        <v>0</v>
      </c>
      <c r="CL364" s="695">
        <f t="shared" si="1131"/>
        <v>0</v>
      </c>
      <c r="CM364" s="695">
        <f t="shared" si="1131"/>
        <v>0</v>
      </c>
      <c r="CN364" s="695">
        <f t="shared" ref="CN364:DS364" si="1132">CN161</f>
        <v>0</v>
      </c>
      <c r="CO364" s="695">
        <f t="shared" si="1132"/>
        <v>0</v>
      </c>
      <c r="CP364" s="695">
        <f t="shared" si="1132"/>
        <v>0</v>
      </c>
      <c r="CQ364" s="695">
        <f t="shared" si="1132"/>
        <v>0</v>
      </c>
      <c r="CR364" s="695">
        <f t="shared" si="1132"/>
        <v>0</v>
      </c>
      <c r="CS364" s="695">
        <f t="shared" si="1132"/>
        <v>0</v>
      </c>
      <c r="CT364" s="695">
        <f t="shared" si="1132"/>
        <v>0</v>
      </c>
      <c r="CU364" s="695">
        <f t="shared" si="1132"/>
        <v>0</v>
      </c>
      <c r="CV364" s="695">
        <f t="shared" si="1132"/>
        <v>0</v>
      </c>
      <c r="CW364" s="695">
        <f t="shared" si="1132"/>
        <v>0</v>
      </c>
      <c r="CX364" s="695">
        <f t="shared" si="1132"/>
        <v>0</v>
      </c>
      <c r="CY364" s="695">
        <f t="shared" si="1132"/>
        <v>0</v>
      </c>
      <c r="CZ364" s="695">
        <f t="shared" si="1132"/>
        <v>0</v>
      </c>
      <c r="DA364" s="695">
        <f t="shared" si="1132"/>
        <v>0</v>
      </c>
      <c r="DB364" s="695">
        <f t="shared" si="1132"/>
        <v>0</v>
      </c>
      <c r="DC364" s="695">
        <f t="shared" si="1132"/>
        <v>0</v>
      </c>
      <c r="DD364" s="695">
        <f t="shared" si="1132"/>
        <v>0</v>
      </c>
      <c r="DE364" s="695">
        <f t="shared" si="1132"/>
        <v>0</v>
      </c>
      <c r="DF364" s="695">
        <f t="shared" si="1132"/>
        <v>0</v>
      </c>
      <c r="DG364" s="695">
        <f t="shared" si="1132"/>
        <v>0</v>
      </c>
      <c r="DH364" s="695">
        <f t="shared" si="1132"/>
        <v>0</v>
      </c>
      <c r="DI364" s="695">
        <f t="shared" si="1132"/>
        <v>0</v>
      </c>
      <c r="DJ364" s="695">
        <f t="shared" si="1132"/>
        <v>0</v>
      </c>
      <c r="DK364" s="695">
        <f t="shared" si="1132"/>
        <v>0</v>
      </c>
      <c r="DL364" s="695">
        <f t="shared" si="1132"/>
        <v>0</v>
      </c>
      <c r="DM364" s="695">
        <f t="shared" si="1132"/>
        <v>0</v>
      </c>
      <c r="DN364" s="695">
        <f t="shared" si="1132"/>
        <v>0</v>
      </c>
      <c r="DO364" s="695">
        <f t="shared" si="1132"/>
        <v>0</v>
      </c>
      <c r="DP364" s="695">
        <f t="shared" si="1132"/>
        <v>0</v>
      </c>
      <c r="DQ364" s="695">
        <f t="shared" si="1132"/>
        <v>0</v>
      </c>
      <c r="DR364" s="695">
        <f t="shared" si="1132"/>
        <v>0</v>
      </c>
      <c r="DS364" s="695">
        <f t="shared" si="1132"/>
        <v>0</v>
      </c>
      <c r="DT364" s="695">
        <f t="shared" ref="DT364:EI364" si="1133">DT161</f>
        <v>0</v>
      </c>
      <c r="DU364" s="695">
        <f t="shared" si="1133"/>
        <v>0</v>
      </c>
      <c r="DV364" s="695">
        <f t="shared" si="1133"/>
        <v>0</v>
      </c>
      <c r="DW364" s="695">
        <f t="shared" si="1133"/>
        <v>0</v>
      </c>
      <c r="DX364" s="695">
        <f t="shared" si="1133"/>
        <v>0</v>
      </c>
      <c r="DY364" s="695">
        <f t="shared" si="1133"/>
        <v>0</v>
      </c>
      <c r="DZ364" s="695">
        <f t="shared" si="1133"/>
        <v>0</v>
      </c>
      <c r="EA364" s="695">
        <f t="shared" si="1133"/>
        <v>0</v>
      </c>
      <c r="EB364" s="695">
        <f t="shared" si="1133"/>
        <v>0</v>
      </c>
      <c r="EC364" s="695">
        <f t="shared" si="1133"/>
        <v>-12081566.82</v>
      </c>
      <c r="ED364" s="695">
        <f t="shared" si="1133"/>
        <v>0</v>
      </c>
      <c r="EE364" s="695">
        <f t="shared" si="1133"/>
        <v>0</v>
      </c>
      <c r="EF364" s="695">
        <f t="shared" si="1133"/>
        <v>0</v>
      </c>
      <c r="EG364" s="695">
        <f t="shared" si="1133"/>
        <v>0</v>
      </c>
      <c r="EH364" s="695">
        <f t="shared" si="1133"/>
        <v>0</v>
      </c>
      <c r="EI364" s="695">
        <f t="shared" si="1133"/>
        <v>0</v>
      </c>
      <c r="EJ364" s="695">
        <f t="shared" si="917"/>
        <v>0</v>
      </c>
      <c r="EK364" s="695">
        <f t="shared" si="1098"/>
        <v>0</v>
      </c>
      <c r="EL364" s="695">
        <f t="shared" si="1098"/>
        <v>0</v>
      </c>
      <c r="EM364" s="695">
        <f t="shared" si="1098"/>
        <v>0</v>
      </c>
      <c r="EN364" s="695">
        <f t="shared" ref="EN364" si="1134">EN161</f>
        <v>-47116.959999999999</v>
      </c>
      <c r="EO364" s="695">
        <f t="shared" si="1098"/>
        <v>0</v>
      </c>
      <c r="EP364" s="695">
        <f t="shared" si="1098"/>
        <v>0</v>
      </c>
      <c r="EQ364" s="695">
        <f t="shared" si="1098"/>
        <v>0</v>
      </c>
      <c r="ER364" s="695">
        <f t="shared" ref="ER364:EX364" si="1135">ER161</f>
        <v>0</v>
      </c>
      <c r="ES364" s="695">
        <f t="shared" si="1135"/>
        <v>0</v>
      </c>
      <c r="ET364" s="695">
        <f t="shared" si="1135"/>
        <v>0</v>
      </c>
      <c r="EU364" s="695">
        <f t="shared" si="1135"/>
        <v>0</v>
      </c>
      <c r="EV364" s="695">
        <f t="shared" si="1135"/>
        <v>0</v>
      </c>
      <c r="EW364" s="695">
        <f t="shared" si="1135"/>
        <v>0</v>
      </c>
      <c r="EX364" s="695">
        <f t="shared" si="1135"/>
        <v>0</v>
      </c>
      <c r="EY364" s="695">
        <f t="shared" si="936"/>
        <v>0</v>
      </c>
      <c r="EZ364" s="510"/>
    </row>
    <row r="365" spans="1:156" x14ac:dyDescent="0.25">
      <c r="A365">
        <v>161</v>
      </c>
      <c r="B365" s="74" t="str">
        <f t="shared" si="927"/>
        <v>I05</v>
      </c>
      <c r="C365" s="175" t="str">
        <f t="shared" si="928"/>
        <v>OK</v>
      </c>
      <c r="D365" s="695">
        <f t="shared" ref="D365:AF365" si="1136">D162</f>
        <v>0</v>
      </c>
      <c r="E365" s="695">
        <f t="shared" si="1136"/>
        <v>0</v>
      </c>
      <c r="F365" s="695">
        <f t="shared" si="1136"/>
        <v>0</v>
      </c>
      <c r="G365" s="695">
        <f t="shared" si="1136"/>
        <v>0</v>
      </c>
      <c r="H365" s="695">
        <f t="shared" si="1136"/>
        <v>0</v>
      </c>
      <c r="I365" s="695">
        <f t="shared" si="1136"/>
        <v>0</v>
      </c>
      <c r="J365" s="695">
        <f t="shared" si="1136"/>
        <v>0</v>
      </c>
      <c r="K365" s="695">
        <f t="shared" si="1136"/>
        <v>0</v>
      </c>
      <c r="L365" s="695">
        <f t="shared" si="1136"/>
        <v>0</v>
      </c>
      <c r="M365" s="695">
        <f t="shared" si="1136"/>
        <v>-550</v>
      </c>
      <c r="N365" s="695">
        <f t="shared" si="1136"/>
        <v>0</v>
      </c>
      <c r="O365" s="695">
        <f t="shared" si="1136"/>
        <v>-6363</v>
      </c>
      <c r="P365" s="695">
        <f t="shared" si="1136"/>
        <v>0</v>
      </c>
      <c r="Q365" s="695">
        <f t="shared" si="1136"/>
        <v>-4868.96</v>
      </c>
      <c r="R365" s="695">
        <f t="shared" si="1136"/>
        <v>0</v>
      </c>
      <c r="S365" s="695">
        <f t="shared" si="1136"/>
        <v>0</v>
      </c>
      <c r="T365" s="695">
        <f t="shared" si="1136"/>
        <v>0</v>
      </c>
      <c r="U365" s="695">
        <f t="shared" si="1136"/>
        <v>-5800</v>
      </c>
      <c r="V365" s="695">
        <f t="shared" si="1136"/>
        <v>-590.58000000000004</v>
      </c>
      <c r="W365" s="695">
        <f t="shared" si="1136"/>
        <v>0</v>
      </c>
      <c r="X365" s="695">
        <f t="shared" si="1136"/>
        <v>0</v>
      </c>
      <c r="Y365" s="695">
        <f t="shared" si="1136"/>
        <v>0</v>
      </c>
      <c r="Z365" s="695">
        <f t="shared" si="1136"/>
        <v>0</v>
      </c>
      <c r="AA365" s="695">
        <f t="shared" si="1136"/>
        <v>0</v>
      </c>
      <c r="AB365" s="695">
        <f t="shared" si="1136"/>
        <v>0</v>
      </c>
      <c r="AC365" s="695">
        <f t="shared" si="1136"/>
        <v>-3105</v>
      </c>
      <c r="AD365" s="695">
        <f t="shared" si="1136"/>
        <v>0</v>
      </c>
      <c r="AE365" s="695">
        <f t="shared" si="1136"/>
        <v>0</v>
      </c>
      <c r="AF365" s="695">
        <f t="shared" si="1136"/>
        <v>0</v>
      </c>
      <c r="AG365" s="695">
        <f t="shared" ref="AG365:BJ365" si="1137">AG162</f>
        <v>0</v>
      </c>
      <c r="AH365" s="695">
        <f t="shared" si="1137"/>
        <v>0</v>
      </c>
      <c r="AI365" s="695">
        <f t="shared" si="1137"/>
        <v>-1039.33</v>
      </c>
      <c r="AJ365" s="695">
        <f t="shared" si="1137"/>
        <v>0</v>
      </c>
      <c r="AK365" s="695">
        <f t="shared" si="1137"/>
        <v>0</v>
      </c>
      <c r="AL365" s="695">
        <f t="shared" si="1137"/>
        <v>0</v>
      </c>
      <c r="AM365" s="695">
        <f t="shared" si="1137"/>
        <v>0</v>
      </c>
      <c r="AN365" s="695">
        <f t="shared" si="1137"/>
        <v>0</v>
      </c>
      <c r="AO365" s="695">
        <f t="shared" si="1137"/>
        <v>0</v>
      </c>
      <c r="AP365" s="695">
        <f t="shared" si="1137"/>
        <v>0</v>
      </c>
      <c r="AQ365" s="695">
        <f t="shared" si="1137"/>
        <v>0</v>
      </c>
      <c r="AR365" s="695">
        <f t="shared" si="1137"/>
        <v>0</v>
      </c>
      <c r="AS365" s="695">
        <f t="shared" si="1137"/>
        <v>-3205</v>
      </c>
      <c r="AT365" s="695">
        <f t="shared" si="1137"/>
        <v>0</v>
      </c>
      <c r="AU365" s="695">
        <f t="shared" si="1137"/>
        <v>0</v>
      </c>
      <c r="AV365" s="695">
        <f t="shared" si="1137"/>
        <v>0</v>
      </c>
      <c r="AW365" s="695">
        <f t="shared" si="1137"/>
        <v>0</v>
      </c>
      <c r="AX365" s="695">
        <f t="shared" si="1137"/>
        <v>0</v>
      </c>
      <c r="AY365" s="695">
        <f t="shared" si="1137"/>
        <v>0</v>
      </c>
      <c r="AZ365" s="695">
        <f t="shared" si="1137"/>
        <v>0</v>
      </c>
      <c r="BA365" s="695">
        <f t="shared" si="1137"/>
        <v>0</v>
      </c>
      <c r="BB365" s="695">
        <f t="shared" si="1137"/>
        <v>0</v>
      </c>
      <c r="BC365" s="695">
        <f t="shared" si="1137"/>
        <v>0</v>
      </c>
      <c r="BD365" s="695">
        <f t="shared" si="1137"/>
        <v>0</v>
      </c>
      <c r="BE365" s="695">
        <f t="shared" si="1137"/>
        <v>0</v>
      </c>
      <c r="BF365" s="695">
        <f t="shared" si="1137"/>
        <v>0</v>
      </c>
      <c r="BG365" s="695">
        <f t="shared" si="1137"/>
        <v>0</v>
      </c>
      <c r="BH365" s="695">
        <f t="shared" si="1137"/>
        <v>0</v>
      </c>
      <c r="BI365" s="695">
        <f t="shared" si="1137"/>
        <v>0</v>
      </c>
      <c r="BJ365" s="695">
        <f t="shared" si="1137"/>
        <v>-945</v>
      </c>
      <c r="BK365" s="695">
        <f t="shared" ref="BK365:CJ365" si="1138">BK162</f>
        <v>0</v>
      </c>
      <c r="BL365" s="695">
        <f t="shared" si="1138"/>
        <v>0</v>
      </c>
      <c r="BM365" s="695">
        <f t="shared" si="1138"/>
        <v>0</v>
      </c>
      <c r="BN365" s="695">
        <f t="shared" si="1138"/>
        <v>0</v>
      </c>
      <c r="BO365" s="695">
        <f t="shared" si="1138"/>
        <v>0</v>
      </c>
      <c r="BP365" s="695">
        <f t="shared" si="1138"/>
        <v>0</v>
      </c>
      <c r="BQ365" s="695">
        <f t="shared" si="1138"/>
        <v>0</v>
      </c>
      <c r="BR365" s="695">
        <f t="shared" si="1138"/>
        <v>0</v>
      </c>
      <c r="BS365" s="695">
        <f t="shared" si="1138"/>
        <v>0</v>
      </c>
      <c r="BT365" s="695">
        <f t="shared" si="1138"/>
        <v>0</v>
      </c>
      <c r="BU365" s="695">
        <f t="shared" si="1138"/>
        <v>-3056</v>
      </c>
      <c r="BV365" s="695">
        <f t="shared" si="1138"/>
        <v>0</v>
      </c>
      <c r="BW365" s="695">
        <f t="shared" si="1138"/>
        <v>-797.5</v>
      </c>
      <c r="BX365" s="695">
        <f t="shared" si="1138"/>
        <v>0</v>
      </c>
      <c r="BY365" s="695">
        <f t="shared" si="1138"/>
        <v>0</v>
      </c>
      <c r="BZ365" s="695">
        <f t="shared" si="1138"/>
        <v>0</v>
      </c>
      <c r="CA365" s="695">
        <f t="shared" si="1138"/>
        <v>0</v>
      </c>
      <c r="CB365" s="695">
        <f t="shared" si="1138"/>
        <v>0</v>
      </c>
      <c r="CC365" s="695">
        <f t="shared" si="1138"/>
        <v>0</v>
      </c>
      <c r="CD365" s="695">
        <f t="shared" si="1138"/>
        <v>0</v>
      </c>
      <c r="CE365" s="695">
        <f t="shared" si="1138"/>
        <v>0</v>
      </c>
      <c r="CF365" s="695">
        <f t="shared" si="1138"/>
        <v>0</v>
      </c>
      <c r="CG365" s="695">
        <f t="shared" si="1138"/>
        <v>0</v>
      </c>
      <c r="CH365" s="695">
        <f t="shared" si="1138"/>
        <v>0</v>
      </c>
      <c r="CI365" s="695">
        <f t="shared" si="1138"/>
        <v>-1600</v>
      </c>
      <c r="CJ365" s="695">
        <f t="shared" si="1138"/>
        <v>0</v>
      </c>
      <c r="CK365" s="695">
        <f t="shared" ref="CK365:DO365" si="1139">CK162</f>
        <v>-3485</v>
      </c>
      <c r="CL365" s="695">
        <f t="shared" si="1139"/>
        <v>0</v>
      </c>
      <c r="CM365" s="695">
        <f t="shared" si="1139"/>
        <v>0</v>
      </c>
      <c r="CN365" s="695">
        <f t="shared" si="1139"/>
        <v>0</v>
      </c>
      <c r="CO365" s="695">
        <f t="shared" si="1139"/>
        <v>0</v>
      </c>
      <c r="CP365" s="695">
        <f t="shared" si="1139"/>
        <v>-4300</v>
      </c>
      <c r="CQ365" s="695">
        <f t="shared" si="1139"/>
        <v>0</v>
      </c>
      <c r="CR365" s="695">
        <f t="shared" si="1139"/>
        <v>0</v>
      </c>
      <c r="CS365" s="695">
        <f t="shared" si="1139"/>
        <v>0</v>
      </c>
      <c r="CT365" s="695">
        <f t="shared" si="1139"/>
        <v>0</v>
      </c>
      <c r="CU365" s="695">
        <f t="shared" si="1139"/>
        <v>-350</v>
      </c>
      <c r="CV365" s="695">
        <f t="shared" si="1139"/>
        <v>0</v>
      </c>
      <c r="CW365" s="695">
        <f t="shared" si="1139"/>
        <v>0</v>
      </c>
      <c r="CX365" s="695">
        <f t="shared" si="1139"/>
        <v>10</v>
      </c>
      <c r="CY365" s="695">
        <f t="shared" si="1139"/>
        <v>0</v>
      </c>
      <c r="CZ365" s="695">
        <f t="shared" si="1139"/>
        <v>0</v>
      </c>
      <c r="DA365" s="695">
        <f t="shared" si="1139"/>
        <v>0</v>
      </c>
      <c r="DB365" s="695">
        <f t="shared" si="1139"/>
        <v>-1260</v>
      </c>
      <c r="DC365" s="695">
        <f t="shared" si="1139"/>
        <v>0</v>
      </c>
      <c r="DD365" s="695">
        <f t="shared" si="1139"/>
        <v>0</v>
      </c>
      <c r="DE365" s="695">
        <f t="shared" si="1139"/>
        <v>0</v>
      </c>
      <c r="DF365" s="695">
        <f t="shared" si="1139"/>
        <v>0</v>
      </c>
      <c r="DG365" s="695">
        <f t="shared" si="1139"/>
        <v>0</v>
      </c>
      <c r="DH365" s="695">
        <f t="shared" si="1139"/>
        <v>0</v>
      </c>
      <c r="DI365" s="695">
        <f t="shared" si="1139"/>
        <v>0</v>
      </c>
      <c r="DJ365" s="695">
        <f t="shared" si="1139"/>
        <v>0</v>
      </c>
      <c r="DK365" s="695">
        <f t="shared" si="1139"/>
        <v>-1361</v>
      </c>
      <c r="DL365" s="695">
        <f t="shared" si="1139"/>
        <v>0</v>
      </c>
      <c r="DM365" s="695">
        <f t="shared" si="1139"/>
        <v>0</v>
      </c>
      <c r="DN365" s="695">
        <f t="shared" si="1139"/>
        <v>0</v>
      </c>
      <c r="DO365" s="695">
        <f t="shared" si="1139"/>
        <v>-372997.5</v>
      </c>
      <c r="DP365" s="695">
        <f t="shared" ref="DP365:EQ365" si="1140">DP162</f>
        <v>-1520</v>
      </c>
      <c r="DQ365" s="695">
        <f t="shared" si="1140"/>
        <v>-4888.3100000000004</v>
      </c>
      <c r="DR365" s="695">
        <f t="shared" si="1140"/>
        <v>0</v>
      </c>
      <c r="DS365" s="695">
        <f t="shared" si="1140"/>
        <v>-3311</v>
      </c>
      <c r="DT365" s="695">
        <f t="shared" si="1140"/>
        <v>-7320</v>
      </c>
      <c r="DU365" s="695">
        <f t="shared" si="1140"/>
        <v>0</v>
      </c>
      <c r="DV365" s="695">
        <f t="shared" si="1140"/>
        <v>-4240</v>
      </c>
      <c r="DW365" s="695">
        <f t="shared" si="1140"/>
        <v>-4150</v>
      </c>
      <c r="DX365" s="695">
        <f t="shared" si="1140"/>
        <v>-1189</v>
      </c>
      <c r="DY365" s="695">
        <f t="shared" si="1140"/>
        <v>0</v>
      </c>
      <c r="DZ365" s="695">
        <f t="shared" si="1140"/>
        <v>0</v>
      </c>
      <c r="EA365" s="695">
        <f t="shared" si="1140"/>
        <v>-7680</v>
      </c>
      <c r="EB365" s="695">
        <f t="shared" si="1140"/>
        <v>0</v>
      </c>
      <c r="EC365" s="695">
        <f t="shared" si="1140"/>
        <v>0</v>
      </c>
      <c r="ED365" s="695">
        <f t="shared" si="1140"/>
        <v>0</v>
      </c>
      <c r="EE365" s="695">
        <f t="shared" si="1140"/>
        <v>0</v>
      </c>
      <c r="EF365" s="695">
        <f t="shared" si="1140"/>
        <v>-550</v>
      </c>
      <c r="EG365" s="695">
        <f t="shared" si="1140"/>
        <v>-1950</v>
      </c>
      <c r="EH365" s="695">
        <f t="shared" si="1140"/>
        <v>-1000</v>
      </c>
      <c r="EI365" s="695">
        <f t="shared" si="1140"/>
        <v>0</v>
      </c>
      <c r="EJ365" s="695">
        <f t="shared" si="1140"/>
        <v>0</v>
      </c>
      <c r="EK365" s="695">
        <f t="shared" si="1140"/>
        <v>0</v>
      </c>
      <c r="EL365" s="695">
        <f t="shared" si="1140"/>
        <v>0</v>
      </c>
      <c r="EM365" s="695">
        <f t="shared" si="1140"/>
        <v>0</v>
      </c>
      <c r="EN365" s="695">
        <f t="shared" ref="EN365" si="1141">EN162</f>
        <v>0</v>
      </c>
      <c r="EO365" s="695">
        <f t="shared" si="1140"/>
        <v>0</v>
      </c>
      <c r="EP365" s="695">
        <f t="shared" si="1140"/>
        <v>0</v>
      </c>
      <c r="EQ365" s="695">
        <f t="shared" si="1140"/>
        <v>0</v>
      </c>
      <c r="ER365" s="695">
        <f t="shared" ref="ER365:EX365" si="1142">ER162</f>
        <v>0</v>
      </c>
      <c r="ES365" s="695">
        <f t="shared" si="1142"/>
        <v>0</v>
      </c>
      <c r="ET365" s="695">
        <f t="shared" si="1142"/>
        <v>-2672.04</v>
      </c>
      <c r="EU365" s="695">
        <f t="shared" si="1142"/>
        <v>-834.97</v>
      </c>
      <c r="EV365" s="695">
        <f t="shared" si="1142"/>
        <v>-4215</v>
      </c>
      <c r="EW365" s="695">
        <f t="shared" si="1142"/>
        <v>-2392</v>
      </c>
      <c r="EX365" s="695">
        <f t="shared" si="1142"/>
        <v>0</v>
      </c>
      <c r="EY365" s="695">
        <f t="shared" si="936"/>
        <v>0</v>
      </c>
      <c r="EZ365" s="510"/>
    </row>
    <row r="366" spans="1:156" x14ac:dyDescent="0.25">
      <c r="A366">
        <v>162</v>
      </c>
      <c r="B366" s="74">
        <f t="shared" si="927"/>
        <v>91161</v>
      </c>
      <c r="C366" s="175" t="str">
        <f t="shared" si="928"/>
        <v>OK</v>
      </c>
      <c r="D366" s="695">
        <f t="shared" ref="D366:AF366" si="1143">D163</f>
        <v>0</v>
      </c>
      <c r="E366" s="695">
        <f t="shared" si="1143"/>
        <v>0</v>
      </c>
      <c r="F366" s="695">
        <f t="shared" si="1143"/>
        <v>0</v>
      </c>
      <c r="G366" s="695">
        <f t="shared" si="1143"/>
        <v>0</v>
      </c>
      <c r="H366" s="695">
        <f t="shared" si="1143"/>
        <v>0</v>
      </c>
      <c r="I366" s="695">
        <f t="shared" si="1143"/>
        <v>0</v>
      </c>
      <c r="J366" s="695">
        <f t="shared" si="1143"/>
        <v>0</v>
      </c>
      <c r="K366" s="695">
        <f t="shared" si="1143"/>
        <v>0</v>
      </c>
      <c r="L366" s="695">
        <f t="shared" si="1143"/>
        <v>0</v>
      </c>
      <c r="M366" s="695">
        <f t="shared" si="1143"/>
        <v>0</v>
      </c>
      <c r="N366" s="695">
        <f t="shared" si="1143"/>
        <v>0</v>
      </c>
      <c r="O366" s="695">
        <f t="shared" si="1143"/>
        <v>0</v>
      </c>
      <c r="P366" s="695">
        <f t="shared" si="1143"/>
        <v>0</v>
      </c>
      <c r="Q366" s="695">
        <f t="shared" si="1143"/>
        <v>0</v>
      </c>
      <c r="R366" s="695">
        <f t="shared" si="1143"/>
        <v>0</v>
      </c>
      <c r="S366" s="695">
        <f t="shared" si="1143"/>
        <v>0</v>
      </c>
      <c r="T366" s="695">
        <f t="shared" si="1143"/>
        <v>0</v>
      </c>
      <c r="U366" s="695">
        <f t="shared" si="1143"/>
        <v>0</v>
      </c>
      <c r="V366" s="695">
        <f t="shared" si="1143"/>
        <v>0</v>
      </c>
      <c r="W366" s="695">
        <f t="shared" si="1143"/>
        <v>0</v>
      </c>
      <c r="X366" s="695">
        <f t="shared" si="1143"/>
        <v>0</v>
      </c>
      <c r="Y366" s="695">
        <f t="shared" si="1143"/>
        <v>0</v>
      </c>
      <c r="Z366" s="695">
        <f t="shared" si="1143"/>
        <v>0</v>
      </c>
      <c r="AA366" s="695">
        <f t="shared" si="1143"/>
        <v>0</v>
      </c>
      <c r="AB366" s="695">
        <f t="shared" si="1143"/>
        <v>0</v>
      </c>
      <c r="AC366" s="695">
        <f t="shared" si="1143"/>
        <v>0</v>
      </c>
      <c r="AD366" s="695">
        <f t="shared" si="1143"/>
        <v>0</v>
      </c>
      <c r="AE366" s="695">
        <f t="shared" si="1143"/>
        <v>0</v>
      </c>
      <c r="AF366" s="695">
        <f t="shared" si="1143"/>
        <v>0</v>
      </c>
      <c r="AG366" s="695">
        <f t="shared" ref="AG366:BJ366" si="1144">AG163</f>
        <v>0</v>
      </c>
      <c r="AH366" s="695">
        <f t="shared" si="1144"/>
        <v>0</v>
      </c>
      <c r="AI366" s="695">
        <f t="shared" si="1144"/>
        <v>0</v>
      </c>
      <c r="AJ366" s="695">
        <f t="shared" si="1144"/>
        <v>0</v>
      </c>
      <c r="AK366" s="695">
        <f t="shared" si="1144"/>
        <v>0</v>
      </c>
      <c r="AL366" s="695">
        <f t="shared" si="1144"/>
        <v>0</v>
      </c>
      <c r="AM366" s="695">
        <f t="shared" si="1144"/>
        <v>0</v>
      </c>
      <c r="AN366" s="695">
        <f t="shared" si="1144"/>
        <v>0</v>
      </c>
      <c r="AO366" s="695">
        <f t="shared" si="1144"/>
        <v>0</v>
      </c>
      <c r="AP366" s="695">
        <f t="shared" si="1144"/>
        <v>0</v>
      </c>
      <c r="AQ366" s="695">
        <f t="shared" si="1144"/>
        <v>0</v>
      </c>
      <c r="AR366" s="695">
        <f t="shared" si="1144"/>
        <v>0</v>
      </c>
      <c r="AS366" s="695">
        <f t="shared" si="1144"/>
        <v>0</v>
      </c>
      <c r="AT366" s="695">
        <f t="shared" si="1144"/>
        <v>0</v>
      </c>
      <c r="AU366" s="695">
        <f t="shared" si="1144"/>
        <v>0</v>
      </c>
      <c r="AV366" s="695">
        <f t="shared" si="1144"/>
        <v>0</v>
      </c>
      <c r="AW366" s="695">
        <f t="shared" si="1144"/>
        <v>0</v>
      </c>
      <c r="AX366" s="695">
        <f t="shared" si="1144"/>
        <v>0</v>
      </c>
      <c r="AY366" s="695">
        <f t="shared" si="1144"/>
        <v>0</v>
      </c>
      <c r="AZ366" s="695">
        <f t="shared" si="1144"/>
        <v>0</v>
      </c>
      <c r="BA366" s="695">
        <f t="shared" si="1144"/>
        <v>0</v>
      </c>
      <c r="BB366" s="695">
        <f t="shared" si="1144"/>
        <v>0</v>
      </c>
      <c r="BC366" s="695">
        <f t="shared" si="1144"/>
        <v>0</v>
      </c>
      <c r="BD366" s="695">
        <f t="shared" si="1144"/>
        <v>0</v>
      </c>
      <c r="BE366" s="695">
        <f t="shared" si="1144"/>
        <v>0</v>
      </c>
      <c r="BF366" s="695">
        <f t="shared" si="1144"/>
        <v>0</v>
      </c>
      <c r="BG366" s="695">
        <f t="shared" si="1144"/>
        <v>0</v>
      </c>
      <c r="BH366" s="695">
        <f t="shared" si="1144"/>
        <v>0</v>
      </c>
      <c r="BI366" s="695">
        <f t="shared" si="1144"/>
        <v>0</v>
      </c>
      <c r="BJ366" s="695">
        <f t="shared" si="1144"/>
        <v>0</v>
      </c>
      <c r="BK366" s="695">
        <f t="shared" ref="BK366:CJ366" si="1145">BK163</f>
        <v>0</v>
      </c>
      <c r="BL366" s="695">
        <f t="shared" si="1145"/>
        <v>0</v>
      </c>
      <c r="BM366" s="695">
        <f t="shared" si="1145"/>
        <v>0</v>
      </c>
      <c r="BN366" s="695">
        <f t="shared" si="1145"/>
        <v>0</v>
      </c>
      <c r="BO366" s="695">
        <f t="shared" si="1145"/>
        <v>0</v>
      </c>
      <c r="BP366" s="695">
        <f t="shared" si="1145"/>
        <v>0</v>
      </c>
      <c r="BQ366" s="695">
        <f t="shared" si="1145"/>
        <v>0</v>
      </c>
      <c r="BR366" s="695">
        <f t="shared" si="1145"/>
        <v>0</v>
      </c>
      <c r="BS366" s="695">
        <f t="shared" si="1145"/>
        <v>0</v>
      </c>
      <c r="BT366" s="695">
        <f t="shared" si="1145"/>
        <v>0</v>
      </c>
      <c r="BU366" s="695">
        <f t="shared" si="1145"/>
        <v>0</v>
      </c>
      <c r="BV366" s="695">
        <f t="shared" si="1145"/>
        <v>0</v>
      </c>
      <c r="BW366" s="695">
        <f t="shared" si="1145"/>
        <v>0</v>
      </c>
      <c r="BX366" s="695">
        <f t="shared" si="1145"/>
        <v>0</v>
      </c>
      <c r="BY366" s="695">
        <f t="shared" si="1145"/>
        <v>0</v>
      </c>
      <c r="BZ366" s="695">
        <f t="shared" si="1145"/>
        <v>0</v>
      </c>
      <c r="CA366" s="695">
        <f t="shared" si="1145"/>
        <v>0</v>
      </c>
      <c r="CB366" s="695">
        <f t="shared" si="1145"/>
        <v>0</v>
      </c>
      <c r="CC366" s="695">
        <f t="shared" si="1145"/>
        <v>0</v>
      </c>
      <c r="CD366" s="695">
        <f t="shared" si="1145"/>
        <v>0</v>
      </c>
      <c r="CE366" s="695">
        <f t="shared" si="1145"/>
        <v>0</v>
      </c>
      <c r="CF366" s="695">
        <f t="shared" si="1145"/>
        <v>0</v>
      </c>
      <c r="CG366" s="695">
        <f t="shared" si="1145"/>
        <v>0</v>
      </c>
      <c r="CH366" s="695">
        <f t="shared" si="1145"/>
        <v>0</v>
      </c>
      <c r="CI366" s="695">
        <f t="shared" si="1145"/>
        <v>0</v>
      </c>
      <c r="CJ366" s="695">
        <f t="shared" si="1145"/>
        <v>0</v>
      </c>
      <c r="CK366" s="695">
        <f t="shared" ref="CK366:DO366" si="1146">CK163</f>
        <v>0</v>
      </c>
      <c r="CL366" s="695">
        <f t="shared" si="1146"/>
        <v>0</v>
      </c>
      <c r="CM366" s="695">
        <f t="shared" si="1146"/>
        <v>0</v>
      </c>
      <c r="CN366" s="695">
        <f t="shared" si="1146"/>
        <v>0</v>
      </c>
      <c r="CO366" s="695">
        <f t="shared" si="1146"/>
        <v>0</v>
      </c>
      <c r="CP366" s="695">
        <f t="shared" si="1146"/>
        <v>0</v>
      </c>
      <c r="CQ366" s="695">
        <f t="shared" si="1146"/>
        <v>0</v>
      </c>
      <c r="CR366" s="695">
        <f t="shared" si="1146"/>
        <v>0</v>
      </c>
      <c r="CS366" s="695">
        <f t="shared" si="1146"/>
        <v>0</v>
      </c>
      <c r="CT366" s="695">
        <f t="shared" si="1146"/>
        <v>0</v>
      </c>
      <c r="CU366" s="695">
        <f t="shared" si="1146"/>
        <v>0</v>
      </c>
      <c r="CV366" s="695">
        <f t="shared" si="1146"/>
        <v>0</v>
      </c>
      <c r="CW366" s="695">
        <f t="shared" si="1146"/>
        <v>0</v>
      </c>
      <c r="CX366" s="695">
        <f t="shared" si="1146"/>
        <v>0</v>
      </c>
      <c r="CY366" s="695">
        <f t="shared" si="1146"/>
        <v>0</v>
      </c>
      <c r="CZ366" s="695">
        <f t="shared" si="1146"/>
        <v>0</v>
      </c>
      <c r="DA366" s="695">
        <f t="shared" si="1146"/>
        <v>0</v>
      </c>
      <c r="DB366" s="695">
        <f t="shared" si="1146"/>
        <v>0</v>
      </c>
      <c r="DC366" s="695">
        <f t="shared" si="1146"/>
        <v>0</v>
      </c>
      <c r="DD366" s="695">
        <f t="shared" si="1146"/>
        <v>0</v>
      </c>
      <c r="DE366" s="695">
        <f t="shared" si="1146"/>
        <v>0</v>
      </c>
      <c r="DF366" s="695">
        <f t="shared" si="1146"/>
        <v>0</v>
      </c>
      <c r="DG366" s="695">
        <f t="shared" si="1146"/>
        <v>0</v>
      </c>
      <c r="DH366" s="695">
        <f t="shared" si="1146"/>
        <v>0</v>
      </c>
      <c r="DI366" s="695">
        <f t="shared" si="1146"/>
        <v>0</v>
      </c>
      <c r="DJ366" s="695">
        <f t="shared" si="1146"/>
        <v>0</v>
      </c>
      <c r="DK366" s="695">
        <f t="shared" si="1146"/>
        <v>0</v>
      </c>
      <c r="DL366" s="695">
        <f t="shared" si="1146"/>
        <v>0</v>
      </c>
      <c r="DM366" s="695">
        <f t="shared" si="1146"/>
        <v>0</v>
      </c>
      <c r="DN366" s="695">
        <f t="shared" si="1146"/>
        <v>0</v>
      </c>
      <c r="DO366" s="695">
        <f t="shared" si="1146"/>
        <v>0</v>
      </c>
      <c r="DP366" s="695">
        <f t="shared" ref="DP366:EQ366" si="1147">DP163</f>
        <v>0</v>
      </c>
      <c r="DQ366" s="695">
        <f t="shared" si="1147"/>
        <v>0</v>
      </c>
      <c r="DR366" s="695">
        <f t="shared" si="1147"/>
        <v>0</v>
      </c>
      <c r="DS366" s="695">
        <f t="shared" si="1147"/>
        <v>0</v>
      </c>
      <c r="DT366" s="695">
        <f t="shared" si="1147"/>
        <v>0</v>
      </c>
      <c r="DU366" s="695">
        <f t="shared" si="1147"/>
        <v>0</v>
      </c>
      <c r="DV366" s="695">
        <f t="shared" si="1147"/>
        <v>0</v>
      </c>
      <c r="DW366" s="695">
        <f t="shared" si="1147"/>
        <v>0</v>
      </c>
      <c r="DX366" s="695">
        <f t="shared" si="1147"/>
        <v>0</v>
      </c>
      <c r="DY366" s="695">
        <f t="shared" si="1147"/>
        <v>0</v>
      </c>
      <c r="DZ366" s="695">
        <f t="shared" si="1147"/>
        <v>0</v>
      </c>
      <c r="EA366" s="695">
        <f t="shared" si="1147"/>
        <v>0</v>
      </c>
      <c r="EB366" s="695">
        <f t="shared" si="1147"/>
        <v>0</v>
      </c>
      <c r="EC366" s="695">
        <f t="shared" si="1147"/>
        <v>-127060.99</v>
      </c>
      <c r="ED366" s="695">
        <f t="shared" si="1147"/>
        <v>0</v>
      </c>
      <c r="EE366" s="695">
        <f t="shared" si="1147"/>
        <v>0</v>
      </c>
      <c r="EF366" s="695">
        <f t="shared" si="1147"/>
        <v>0</v>
      </c>
      <c r="EG366" s="695">
        <f t="shared" si="1147"/>
        <v>0</v>
      </c>
      <c r="EH366" s="695">
        <f t="shared" si="1147"/>
        <v>0</v>
      </c>
      <c r="EI366" s="695">
        <f t="shared" si="1147"/>
        <v>0</v>
      </c>
      <c r="EJ366" s="695">
        <f t="shared" si="1147"/>
        <v>0</v>
      </c>
      <c r="EK366" s="695">
        <f t="shared" si="1147"/>
        <v>0</v>
      </c>
      <c r="EL366" s="695">
        <f t="shared" si="1147"/>
        <v>0</v>
      </c>
      <c r="EM366" s="695">
        <f t="shared" si="1147"/>
        <v>0</v>
      </c>
      <c r="EN366" s="695">
        <f t="shared" ref="EN366" si="1148">EN163</f>
        <v>-18561809.93</v>
      </c>
      <c r="EO366" s="695">
        <f t="shared" si="1147"/>
        <v>-350000</v>
      </c>
      <c r="EP366" s="695">
        <f t="shared" si="1147"/>
        <v>0</v>
      </c>
      <c r="EQ366" s="695">
        <f t="shared" si="1147"/>
        <v>0</v>
      </c>
      <c r="ER366" s="695">
        <f t="shared" ref="ER366:EX366" si="1149">ER163</f>
        <v>-540000</v>
      </c>
      <c r="ES366" s="695">
        <f t="shared" si="1149"/>
        <v>0</v>
      </c>
      <c r="ET366" s="695">
        <f t="shared" si="1149"/>
        <v>0</v>
      </c>
      <c r="EU366" s="695">
        <f t="shared" si="1149"/>
        <v>0</v>
      </c>
      <c r="EV366" s="695">
        <f t="shared" si="1149"/>
        <v>0</v>
      </c>
      <c r="EW366" s="695">
        <f t="shared" si="1149"/>
        <v>0</v>
      </c>
      <c r="EX366" s="695">
        <f t="shared" si="1149"/>
        <v>0</v>
      </c>
      <c r="EY366" s="695">
        <f t="shared" si="936"/>
        <v>0</v>
      </c>
      <c r="EZ366" s="510"/>
    </row>
    <row r="367" spans="1:156" x14ac:dyDescent="0.25">
      <c r="A367">
        <v>163</v>
      </c>
      <c r="B367" s="74">
        <f t="shared" si="927"/>
        <v>91162</v>
      </c>
      <c r="C367" s="175" t="str">
        <f t="shared" si="928"/>
        <v>OK</v>
      </c>
      <c r="D367" s="695">
        <f t="shared" ref="D367:AF367" si="1150">D164</f>
        <v>0</v>
      </c>
      <c r="E367" s="695">
        <f t="shared" si="1150"/>
        <v>0</v>
      </c>
      <c r="F367" s="695">
        <f t="shared" si="1150"/>
        <v>0</v>
      </c>
      <c r="G367" s="695">
        <f t="shared" si="1150"/>
        <v>0</v>
      </c>
      <c r="H367" s="695">
        <f t="shared" si="1150"/>
        <v>0</v>
      </c>
      <c r="I367" s="695">
        <f t="shared" si="1150"/>
        <v>0</v>
      </c>
      <c r="J367" s="695">
        <f t="shared" si="1150"/>
        <v>0</v>
      </c>
      <c r="K367" s="695">
        <f t="shared" si="1150"/>
        <v>0</v>
      </c>
      <c r="L367" s="695">
        <f t="shared" si="1150"/>
        <v>0</v>
      </c>
      <c r="M367" s="695">
        <f t="shared" si="1150"/>
        <v>0</v>
      </c>
      <c r="N367" s="695">
        <f t="shared" si="1150"/>
        <v>0</v>
      </c>
      <c r="O367" s="695">
        <f t="shared" si="1150"/>
        <v>0</v>
      </c>
      <c r="P367" s="695">
        <f t="shared" si="1150"/>
        <v>0</v>
      </c>
      <c r="Q367" s="695">
        <f t="shared" si="1150"/>
        <v>0</v>
      </c>
      <c r="R367" s="695">
        <f t="shared" si="1150"/>
        <v>0</v>
      </c>
      <c r="S367" s="695">
        <f t="shared" si="1150"/>
        <v>0</v>
      </c>
      <c r="T367" s="695">
        <f t="shared" si="1150"/>
        <v>0</v>
      </c>
      <c r="U367" s="695">
        <f t="shared" si="1150"/>
        <v>0</v>
      </c>
      <c r="V367" s="695">
        <f t="shared" si="1150"/>
        <v>0</v>
      </c>
      <c r="W367" s="695">
        <f t="shared" si="1150"/>
        <v>0</v>
      </c>
      <c r="X367" s="695">
        <f t="shared" si="1150"/>
        <v>0</v>
      </c>
      <c r="Y367" s="695">
        <f t="shared" si="1150"/>
        <v>0</v>
      </c>
      <c r="Z367" s="695">
        <f t="shared" si="1150"/>
        <v>0</v>
      </c>
      <c r="AA367" s="695">
        <f t="shared" si="1150"/>
        <v>0</v>
      </c>
      <c r="AB367" s="695">
        <f t="shared" si="1150"/>
        <v>0</v>
      </c>
      <c r="AC367" s="695">
        <f t="shared" si="1150"/>
        <v>0</v>
      </c>
      <c r="AD367" s="695">
        <f t="shared" si="1150"/>
        <v>0</v>
      </c>
      <c r="AE367" s="695">
        <f t="shared" si="1150"/>
        <v>0</v>
      </c>
      <c r="AF367" s="695">
        <f t="shared" si="1150"/>
        <v>0</v>
      </c>
      <c r="AG367" s="695">
        <f t="shared" ref="AG367:BJ367" si="1151">AG164</f>
        <v>0</v>
      </c>
      <c r="AH367" s="695">
        <f t="shared" si="1151"/>
        <v>0</v>
      </c>
      <c r="AI367" s="695">
        <f t="shared" si="1151"/>
        <v>0</v>
      </c>
      <c r="AJ367" s="695">
        <f t="shared" si="1151"/>
        <v>0</v>
      </c>
      <c r="AK367" s="695">
        <f t="shared" si="1151"/>
        <v>0</v>
      </c>
      <c r="AL367" s="695">
        <f t="shared" si="1151"/>
        <v>0</v>
      </c>
      <c r="AM367" s="695">
        <f t="shared" si="1151"/>
        <v>0</v>
      </c>
      <c r="AN367" s="695">
        <f t="shared" si="1151"/>
        <v>0</v>
      </c>
      <c r="AO367" s="695">
        <f t="shared" si="1151"/>
        <v>0</v>
      </c>
      <c r="AP367" s="695">
        <f t="shared" si="1151"/>
        <v>0</v>
      </c>
      <c r="AQ367" s="695">
        <f t="shared" si="1151"/>
        <v>0</v>
      </c>
      <c r="AR367" s="695">
        <f t="shared" si="1151"/>
        <v>0</v>
      </c>
      <c r="AS367" s="695">
        <f t="shared" si="1151"/>
        <v>0</v>
      </c>
      <c r="AT367" s="695">
        <f t="shared" si="1151"/>
        <v>0</v>
      </c>
      <c r="AU367" s="695">
        <f t="shared" si="1151"/>
        <v>0</v>
      </c>
      <c r="AV367" s="695">
        <f t="shared" si="1151"/>
        <v>0</v>
      </c>
      <c r="AW367" s="695">
        <f t="shared" si="1151"/>
        <v>0</v>
      </c>
      <c r="AX367" s="695">
        <f t="shared" si="1151"/>
        <v>0</v>
      </c>
      <c r="AY367" s="695">
        <f t="shared" si="1151"/>
        <v>0</v>
      </c>
      <c r="AZ367" s="695">
        <f t="shared" si="1151"/>
        <v>0</v>
      </c>
      <c r="BA367" s="695">
        <f t="shared" si="1151"/>
        <v>0</v>
      </c>
      <c r="BB367" s="695">
        <f t="shared" si="1151"/>
        <v>0</v>
      </c>
      <c r="BC367" s="695">
        <f t="shared" si="1151"/>
        <v>0</v>
      </c>
      <c r="BD367" s="695">
        <f t="shared" si="1151"/>
        <v>0</v>
      </c>
      <c r="BE367" s="695">
        <f t="shared" si="1151"/>
        <v>0</v>
      </c>
      <c r="BF367" s="695">
        <f t="shared" si="1151"/>
        <v>0</v>
      </c>
      <c r="BG367" s="695">
        <f t="shared" si="1151"/>
        <v>0</v>
      </c>
      <c r="BH367" s="695">
        <f t="shared" si="1151"/>
        <v>0</v>
      </c>
      <c r="BI367" s="695">
        <f t="shared" si="1151"/>
        <v>0</v>
      </c>
      <c r="BJ367" s="695">
        <f t="shared" si="1151"/>
        <v>0</v>
      </c>
      <c r="BK367" s="695">
        <f t="shared" ref="BK367:CJ367" si="1152">BK164</f>
        <v>0</v>
      </c>
      <c r="BL367" s="695">
        <f t="shared" si="1152"/>
        <v>0</v>
      </c>
      <c r="BM367" s="695">
        <f t="shared" si="1152"/>
        <v>0</v>
      </c>
      <c r="BN367" s="695">
        <f t="shared" si="1152"/>
        <v>0</v>
      </c>
      <c r="BO367" s="695">
        <f t="shared" si="1152"/>
        <v>0</v>
      </c>
      <c r="BP367" s="695">
        <f t="shared" si="1152"/>
        <v>0</v>
      </c>
      <c r="BQ367" s="695">
        <f t="shared" si="1152"/>
        <v>0</v>
      </c>
      <c r="BR367" s="695">
        <f t="shared" si="1152"/>
        <v>0</v>
      </c>
      <c r="BS367" s="695">
        <f t="shared" si="1152"/>
        <v>0</v>
      </c>
      <c r="BT367" s="695">
        <f t="shared" si="1152"/>
        <v>0</v>
      </c>
      <c r="BU367" s="695">
        <f t="shared" si="1152"/>
        <v>0</v>
      </c>
      <c r="BV367" s="695">
        <f t="shared" si="1152"/>
        <v>0</v>
      </c>
      <c r="BW367" s="695">
        <f t="shared" si="1152"/>
        <v>0</v>
      </c>
      <c r="BX367" s="695">
        <f t="shared" si="1152"/>
        <v>0</v>
      </c>
      <c r="BY367" s="695">
        <f t="shared" si="1152"/>
        <v>0</v>
      </c>
      <c r="BZ367" s="695">
        <f t="shared" si="1152"/>
        <v>0</v>
      </c>
      <c r="CA367" s="695">
        <f t="shared" si="1152"/>
        <v>0</v>
      </c>
      <c r="CB367" s="695">
        <f t="shared" si="1152"/>
        <v>0</v>
      </c>
      <c r="CC367" s="695">
        <f t="shared" si="1152"/>
        <v>0</v>
      </c>
      <c r="CD367" s="695">
        <f t="shared" si="1152"/>
        <v>0</v>
      </c>
      <c r="CE367" s="695">
        <f t="shared" si="1152"/>
        <v>0</v>
      </c>
      <c r="CF367" s="695">
        <f t="shared" si="1152"/>
        <v>0</v>
      </c>
      <c r="CG367" s="695">
        <f t="shared" si="1152"/>
        <v>0</v>
      </c>
      <c r="CH367" s="695">
        <f t="shared" si="1152"/>
        <v>0</v>
      </c>
      <c r="CI367" s="695">
        <f t="shared" si="1152"/>
        <v>0</v>
      </c>
      <c r="CJ367" s="695">
        <f t="shared" si="1152"/>
        <v>0</v>
      </c>
      <c r="CK367" s="695">
        <f t="shared" ref="CK367:DO367" si="1153">CK164</f>
        <v>0</v>
      </c>
      <c r="CL367" s="695">
        <f t="shared" si="1153"/>
        <v>0</v>
      </c>
      <c r="CM367" s="695">
        <f t="shared" si="1153"/>
        <v>0</v>
      </c>
      <c r="CN367" s="695">
        <f t="shared" si="1153"/>
        <v>0</v>
      </c>
      <c r="CO367" s="695">
        <f t="shared" si="1153"/>
        <v>0</v>
      </c>
      <c r="CP367" s="695">
        <f t="shared" si="1153"/>
        <v>0</v>
      </c>
      <c r="CQ367" s="695">
        <f t="shared" si="1153"/>
        <v>0</v>
      </c>
      <c r="CR367" s="695">
        <f t="shared" si="1153"/>
        <v>0</v>
      </c>
      <c r="CS367" s="695">
        <f t="shared" si="1153"/>
        <v>0</v>
      </c>
      <c r="CT367" s="695">
        <f t="shared" si="1153"/>
        <v>0</v>
      </c>
      <c r="CU367" s="695">
        <f t="shared" si="1153"/>
        <v>0</v>
      </c>
      <c r="CV367" s="695">
        <f t="shared" si="1153"/>
        <v>0</v>
      </c>
      <c r="CW367" s="695">
        <f t="shared" si="1153"/>
        <v>0</v>
      </c>
      <c r="CX367" s="695">
        <f t="shared" si="1153"/>
        <v>0</v>
      </c>
      <c r="CY367" s="695">
        <f t="shared" si="1153"/>
        <v>0</v>
      </c>
      <c r="CZ367" s="695">
        <f t="shared" si="1153"/>
        <v>0</v>
      </c>
      <c r="DA367" s="695">
        <f t="shared" si="1153"/>
        <v>0</v>
      </c>
      <c r="DB367" s="695">
        <f t="shared" si="1153"/>
        <v>0</v>
      </c>
      <c r="DC367" s="695">
        <f t="shared" si="1153"/>
        <v>0</v>
      </c>
      <c r="DD367" s="695">
        <f t="shared" si="1153"/>
        <v>0</v>
      </c>
      <c r="DE367" s="695">
        <f t="shared" si="1153"/>
        <v>0</v>
      </c>
      <c r="DF367" s="695">
        <f t="shared" si="1153"/>
        <v>0</v>
      </c>
      <c r="DG367" s="695">
        <f t="shared" si="1153"/>
        <v>0</v>
      </c>
      <c r="DH367" s="695">
        <f t="shared" si="1153"/>
        <v>0</v>
      </c>
      <c r="DI367" s="695">
        <f t="shared" si="1153"/>
        <v>0</v>
      </c>
      <c r="DJ367" s="695">
        <f t="shared" si="1153"/>
        <v>0</v>
      </c>
      <c r="DK367" s="695">
        <f t="shared" si="1153"/>
        <v>0</v>
      </c>
      <c r="DL367" s="695">
        <f t="shared" si="1153"/>
        <v>0</v>
      </c>
      <c r="DM367" s="695">
        <f t="shared" si="1153"/>
        <v>0</v>
      </c>
      <c r="DN367" s="695">
        <f t="shared" si="1153"/>
        <v>0</v>
      </c>
      <c r="DO367" s="695">
        <f t="shared" si="1153"/>
        <v>0</v>
      </c>
      <c r="DP367" s="695">
        <f t="shared" ref="DP367:EQ367" si="1154">DP164</f>
        <v>0</v>
      </c>
      <c r="DQ367" s="695">
        <f t="shared" si="1154"/>
        <v>0</v>
      </c>
      <c r="DR367" s="695">
        <f t="shared" si="1154"/>
        <v>0</v>
      </c>
      <c r="DS367" s="695">
        <f t="shared" si="1154"/>
        <v>0</v>
      </c>
      <c r="DT367" s="695">
        <f t="shared" si="1154"/>
        <v>0</v>
      </c>
      <c r="DU367" s="695">
        <f t="shared" si="1154"/>
        <v>0</v>
      </c>
      <c r="DV367" s="695">
        <f t="shared" si="1154"/>
        <v>0</v>
      </c>
      <c r="DW367" s="695">
        <f t="shared" si="1154"/>
        <v>0</v>
      </c>
      <c r="DX367" s="695">
        <f t="shared" si="1154"/>
        <v>0</v>
      </c>
      <c r="DY367" s="695">
        <f t="shared" si="1154"/>
        <v>0</v>
      </c>
      <c r="DZ367" s="695">
        <f t="shared" si="1154"/>
        <v>0</v>
      </c>
      <c r="EA367" s="695">
        <f t="shared" si="1154"/>
        <v>0</v>
      </c>
      <c r="EB367" s="695">
        <f t="shared" si="1154"/>
        <v>0</v>
      </c>
      <c r="EC367" s="695">
        <f t="shared" si="1154"/>
        <v>-72257699</v>
      </c>
      <c r="ED367" s="695">
        <f t="shared" si="1154"/>
        <v>0</v>
      </c>
      <c r="EE367" s="695">
        <f t="shared" si="1154"/>
        <v>0</v>
      </c>
      <c r="EF367" s="695">
        <f t="shared" si="1154"/>
        <v>0</v>
      </c>
      <c r="EG367" s="695">
        <f t="shared" si="1154"/>
        <v>0</v>
      </c>
      <c r="EH367" s="695">
        <f t="shared" si="1154"/>
        <v>0</v>
      </c>
      <c r="EI367" s="695">
        <f t="shared" si="1154"/>
        <v>0</v>
      </c>
      <c r="EJ367" s="695">
        <f t="shared" si="1154"/>
        <v>0</v>
      </c>
      <c r="EK367" s="695">
        <f t="shared" si="1154"/>
        <v>0</v>
      </c>
      <c r="EL367" s="695">
        <f t="shared" si="1154"/>
        <v>0</v>
      </c>
      <c r="EM367" s="695">
        <f t="shared" si="1154"/>
        <v>0</v>
      </c>
      <c r="EN367" s="695">
        <f t="shared" ref="EN367" si="1155">EN164</f>
        <v>0</v>
      </c>
      <c r="EO367" s="695">
        <f t="shared" si="1154"/>
        <v>0</v>
      </c>
      <c r="EP367" s="695">
        <f t="shared" si="1154"/>
        <v>0</v>
      </c>
      <c r="EQ367" s="695">
        <f t="shared" si="1154"/>
        <v>0</v>
      </c>
      <c r="ER367" s="695">
        <f t="shared" ref="ER367:EX367" si="1156">ER164</f>
        <v>0</v>
      </c>
      <c r="ES367" s="695">
        <f t="shared" si="1156"/>
        <v>0</v>
      </c>
      <c r="ET367" s="695">
        <f t="shared" si="1156"/>
        <v>0</v>
      </c>
      <c r="EU367" s="695">
        <f t="shared" si="1156"/>
        <v>0</v>
      </c>
      <c r="EV367" s="695">
        <f t="shared" si="1156"/>
        <v>0</v>
      </c>
      <c r="EW367" s="695">
        <f t="shared" si="1156"/>
        <v>0</v>
      </c>
      <c r="EX367" s="695">
        <f t="shared" si="1156"/>
        <v>0</v>
      </c>
      <c r="EY367" s="695">
        <f t="shared" si="936"/>
        <v>0</v>
      </c>
      <c r="EZ367" s="510"/>
    </row>
    <row r="368" spans="1:156" x14ac:dyDescent="0.25">
      <c r="A368">
        <v>164</v>
      </c>
      <c r="B368" s="74" t="str">
        <f t="shared" ref="B368:B399" si="1157">IF(ISERROR(VLOOKUP(B165,Codes,2,FALSE))=TRUE,B165,VLOOKUP(B165,Codes,2,FALSE))</f>
        <v>I06</v>
      </c>
      <c r="C368" s="175" t="str">
        <f t="shared" ref="C368:C399" si="1158">IF(B368="rogue",B165,"OK")</f>
        <v>OK</v>
      </c>
      <c r="D368" s="695">
        <f t="shared" ref="D368:AF368" si="1159">D165</f>
        <v>0</v>
      </c>
      <c r="E368" s="695">
        <f t="shared" si="1159"/>
        <v>0</v>
      </c>
      <c r="F368" s="695">
        <f t="shared" si="1159"/>
        <v>0</v>
      </c>
      <c r="G368" s="695">
        <f t="shared" si="1159"/>
        <v>0</v>
      </c>
      <c r="H368" s="695">
        <f t="shared" si="1159"/>
        <v>0</v>
      </c>
      <c r="I368" s="695">
        <f t="shared" si="1159"/>
        <v>0</v>
      </c>
      <c r="J368" s="695">
        <f t="shared" si="1159"/>
        <v>0</v>
      </c>
      <c r="K368" s="695">
        <f t="shared" si="1159"/>
        <v>0</v>
      </c>
      <c r="L368" s="695">
        <f t="shared" si="1159"/>
        <v>0</v>
      </c>
      <c r="M368" s="695">
        <f t="shared" si="1159"/>
        <v>0</v>
      </c>
      <c r="N368" s="695">
        <f t="shared" si="1159"/>
        <v>0</v>
      </c>
      <c r="O368" s="695">
        <f t="shared" si="1159"/>
        <v>0</v>
      </c>
      <c r="P368" s="695">
        <f t="shared" si="1159"/>
        <v>0</v>
      </c>
      <c r="Q368" s="695">
        <f t="shared" si="1159"/>
        <v>0</v>
      </c>
      <c r="R368" s="695">
        <f t="shared" si="1159"/>
        <v>-788.05</v>
      </c>
      <c r="S368" s="695">
        <f t="shared" si="1159"/>
        <v>0</v>
      </c>
      <c r="T368" s="695">
        <f t="shared" si="1159"/>
        <v>0</v>
      </c>
      <c r="U368" s="695">
        <f t="shared" si="1159"/>
        <v>0</v>
      </c>
      <c r="V368" s="695">
        <f t="shared" si="1159"/>
        <v>0</v>
      </c>
      <c r="W368" s="695">
        <f t="shared" si="1159"/>
        <v>0</v>
      </c>
      <c r="X368" s="695">
        <f t="shared" si="1159"/>
        <v>0</v>
      </c>
      <c r="Y368" s="695">
        <f t="shared" si="1159"/>
        <v>0</v>
      </c>
      <c r="Z368" s="695">
        <f t="shared" si="1159"/>
        <v>0</v>
      </c>
      <c r="AA368" s="695">
        <f t="shared" si="1159"/>
        <v>0</v>
      </c>
      <c r="AB368" s="695">
        <f t="shared" si="1159"/>
        <v>-788.05</v>
      </c>
      <c r="AC368" s="695">
        <f t="shared" si="1159"/>
        <v>0</v>
      </c>
      <c r="AD368" s="695">
        <f t="shared" si="1159"/>
        <v>0</v>
      </c>
      <c r="AE368" s="695">
        <f t="shared" si="1159"/>
        <v>0</v>
      </c>
      <c r="AF368" s="695">
        <f t="shared" si="1159"/>
        <v>0</v>
      </c>
      <c r="AG368" s="695">
        <f t="shared" ref="AG368:BJ368" si="1160">AG165</f>
        <v>0</v>
      </c>
      <c r="AH368" s="695">
        <f t="shared" si="1160"/>
        <v>0</v>
      </c>
      <c r="AI368" s="695">
        <f t="shared" si="1160"/>
        <v>0</v>
      </c>
      <c r="AJ368" s="695">
        <f t="shared" si="1160"/>
        <v>0</v>
      </c>
      <c r="AK368" s="695">
        <f t="shared" si="1160"/>
        <v>0</v>
      </c>
      <c r="AL368" s="695">
        <f t="shared" si="1160"/>
        <v>0</v>
      </c>
      <c r="AM368" s="695">
        <f t="shared" si="1160"/>
        <v>0</v>
      </c>
      <c r="AN368" s="695">
        <f t="shared" si="1160"/>
        <v>0</v>
      </c>
      <c r="AO368" s="695">
        <f t="shared" si="1160"/>
        <v>0</v>
      </c>
      <c r="AP368" s="695">
        <f t="shared" si="1160"/>
        <v>0</v>
      </c>
      <c r="AQ368" s="695">
        <f t="shared" si="1160"/>
        <v>0</v>
      </c>
      <c r="AR368" s="695">
        <f t="shared" si="1160"/>
        <v>0</v>
      </c>
      <c r="AS368" s="695">
        <f t="shared" si="1160"/>
        <v>0</v>
      </c>
      <c r="AT368" s="695">
        <f t="shared" si="1160"/>
        <v>0</v>
      </c>
      <c r="AU368" s="695">
        <f t="shared" si="1160"/>
        <v>0</v>
      </c>
      <c r="AV368" s="695">
        <f t="shared" si="1160"/>
        <v>0</v>
      </c>
      <c r="AW368" s="695">
        <f t="shared" si="1160"/>
        <v>0</v>
      </c>
      <c r="AX368" s="695">
        <f t="shared" si="1160"/>
        <v>0</v>
      </c>
      <c r="AY368" s="695">
        <f t="shared" si="1160"/>
        <v>-3976.1</v>
      </c>
      <c r="AZ368" s="695">
        <f t="shared" si="1160"/>
        <v>0</v>
      </c>
      <c r="BA368" s="695">
        <f t="shared" si="1160"/>
        <v>0</v>
      </c>
      <c r="BB368" s="695">
        <f t="shared" si="1160"/>
        <v>0</v>
      </c>
      <c r="BC368" s="695">
        <f t="shared" si="1160"/>
        <v>0</v>
      </c>
      <c r="BD368" s="695">
        <f t="shared" si="1160"/>
        <v>0</v>
      </c>
      <c r="BE368" s="695">
        <f t="shared" si="1160"/>
        <v>0</v>
      </c>
      <c r="BF368" s="695">
        <f t="shared" si="1160"/>
        <v>0</v>
      </c>
      <c r="BG368" s="695">
        <f t="shared" si="1160"/>
        <v>0</v>
      </c>
      <c r="BH368" s="695">
        <f t="shared" si="1160"/>
        <v>0</v>
      </c>
      <c r="BI368" s="695">
        <f t="shared" si="1160"/>
        <v>0</v>
      </c>
      <c r="BJ368" s="695">
        <f t="shared" si="1160"/>
        <v>0</v>
      </c>
      <c r="BK368" s="695">
        <f t="shared" ref="BK368:CJ368" si="1161">BK165</f>
        <v>0</v>
      </c>
      <c r="BL368" s="695">
        <f t="shared" si="1161"/>
        <v>0</v>
      </c>
      <c r="BM368" s="695">
        <f t="shared" si="1161"/>
        <v>0</v>
      </c>
      <c r="BN368" s="695">
        <f t="shared" si="1161"/>
        <v>0</v>
      </c>
      <c r="BO368" s="695">
        <f t="shared" si="1161"/>
        <v>0</v>
      </c>
      <c r="BP368" s="695">
        <f t="shared" si="1161"/>
        <v>0</v>
      </c>
      <c r="BQ368" s="695">
        <f t="shared" si="1161"/>
        <v>0</v>
      </c>
      <c r="BR368" s="695">
        <f t="shared" si="1161"/>
        <v>0</v>
      </c>
      <c r="BS368" s="695">
        <f t="shared" si="1161"/>
        <v>0</v>
      </c>
      <c r="BT368" s="695">
        <f t="shared" si="1161"/>
        <v>0</v>
      </c>
      <c r="BU368" s="695">
        <f t="shared" si="1161"/>
        <v>0</v>
      </c>
      <c r="BV368" s="695">
        <f t="shared" si="1161"/>
        <v>0</v>
      </c>
      <c r="BW368" s="695">
        <f t="shared" si="1161"/>
        <v>0</v>
      </c>
      <c r="BX368" s="695">
        <f t="shared" si="1161"/>
        <v>0</v>
      </c>
      <c r="BY368" s="695">
        <f t="shared" si="1161"/>
        <v>0</v>
      </c>
      <c r="BZ368" s="695">
        <f t="shared" si="1161"/>
        <v>0</v>
      </c>
      <c r="CA368" s="695">
        <f t="shared" si="1161"/>
        <v>0</v>
      </c>
      <c r="CB368" s="695">
        <f t="shared" si="1161"/>
        <v>0</v>
      </c>
      <c r="CC368" s="695">
        <f t="shared" si="1161"/>
        <v>0</v>
      </c>
      <c r="CD368" s="695">
        <f t="shared" si="1161"/>
        <v>0</v>
      </c>
      <c r="CE368" s="695">
        <f t="shared" si="1161"/>
        <v>0</v>
      </c>
      <c r="CF368" s="695">
        <f t="shared" si="1161"/>
        <v>0</v>
      </c>
      <c r="CG368" s="695">
        <f t="shared" si="1161"/>
        <v>0</v>
      </c>
      <c r="CH368" s="695">
        <f t="shared" si="1161"/>
        <v>0</v>
      </c>
      <c r="CI368" s="695">
        <f t="shared" si="1161"/>
        <v>0</v>
      </c>
      <c r="CJ368" s="695">
        <f t="shared" si="1161"/>
        <v>0</v>
      </c>
      <c r="CK368" s="695">
        <f t="shared" ref="CK368:DO368" si="1162">CK165</f>
        <v>0</v>
      </c>
      <c r="CL368" s="695">
        <f t="shared" si="1162"/>
        <v>0</v>
      </c>
      <c r="CM368" s="695">
        <f t="shared" si="1162"/>
        <v>0</v>
      </c>
      <c r="CN368" s="695">
        <f t="shared" si="1162"/>
        <v>0</v>
      </c>
      <c r="CO368" s="695">
        <f t="shared" si="1162"/>
        <v>0</v>
      </c>
      <c r="CP368" s="695">
        <f t="shared" si="1162"/>
        <v>0</v>
      </c>
      <c r="CQ368" s="695">
        <f t="shared" si="1162"/>
        <v>0</v>
      </c>
      <c r="CR368" s="695">
        <f t="shared" si="1162"/>
        <v>0</v>
      </c>
      <c r="CS368" s="695">
        <f t="shared" si="1162"/>
        <v>0</v>
      </c>
      <c r="CT368" s="695">
        <f t="shared" si="1162"/>
        <v>0</v>
      </c>
      <c r="CU368" s="695">
        <f t="shared" si="1162"/>
        <v>0</v>
      </c>
      <c r="CV368" s="695">
        <f t="shared" si="1162"/>
        <v>0</v>
      </c>
      <c r="CW368" s="695">
        <f t="shared" si="1162"/>
        <v>0</v>
      </c>
      <c r="CX368" s="695">
        <f t="shared" si="1162"/>
        <v>0</v>
      </c>
      <c r="CY368" s="695">
        <f t="shared" si="1162"/>
        <v>0</v>
      </c>
      <c r="CZ368" s="695">
        <f t="shared" si="1162"/>
        <v>0</v>
      </c>
      <c r="DA368" s="695">
        <f t="shared" si="1162"/>
        <v>0</v>
      </c>
      <c r="DB368" s="695">
        <f t="shared" si="1162"/>
        <v>0</v>
      </c>
      <c r="DC368" s="695">
        <f t="shared" si="1162"/>
        <v>0</v>
      </c>
      <c r="DD368" s="695">
        <f t="shared" si="1162"/>
        <v>0</v>
      </c>
      <c r="DE368" s="695">
        <f t="shared" si="1162"/>
        <v>0</v>
      </c>
      <c r="DF368" s="695">
        <f t="shared" si="1162"/>
        <v>0</v>
      </c>
      <c r="DG368" s="695">
        <f t="shared" si="1162"/>
        <v>0</v>
      </c>
      <c r="DH368" s="695">
        <f t="shared" si="1162"/>
        <v>0</v>
      </c>
      <c r="DI368" s="695">
        <f t="shared" si="1162"/>
        <v>0</v>
      </c>
      <c r="DJ368" s="695">
        <f t="shared" si="1162"/>
        <v>0</v>
      </c>
      <c r="DK368" s="695">
        <f t="shared" si="1162"/>
        <v>0</v>
      </c>
      <c r="DL368" s="695">
        <f t="shared" si="1162"/>
        <v>0</v>
      </c>
      <c r="DM368" s="695">
        <f t="shared" si="1162"/>
        <v>0</v>
      </c>
      <c r="DN368" s="695">
        <f t="shared" si="1162"/>
        <v>0</v>
      </c>
      <c r="DO368" s="695">
        <f t="shared" si="1162"/>
        <v>0</v>
      </c>
      <c r="DP368" s="695">
        <f t="shared" ref="DP368:EQ368" si="1163">DP165</f>
        <v>0</v>
      </c>
      <c r="DQ368" s="695">
        <f t="shared" si="1163"/>
        <v>0</v>
      </c>
      <c r="DR368" s="695">
        <f t="shared" si="1163"/>
        <v>0</v>
      </c>
      <c r="DS368" s="695">
        <f t="shared" si="1163"/>
        <v>0</v>
      </c>
      <c r="DT368" s="695">
        <f t="shared" si="1163"/>
        <v>0</v>
      </c>
      <c r="DU368" s="695">
        <f t="shared" si="1163"/>
        <v>0</v>
      </c>
      <c r="DV368" s="695">
        <f t="shared" si="1163"/>
        <v>0</v>
      </c>
      <c r="DW368" s="695">
        <f t="shared" si="1163"/>
        <v>0</v>
      </c>
      <c r="DX368" s="695">
        <f t="shared" si="1163"/>
        <v>0</v>
      </c>
      <c r="DY368" s="695">
        <f t="shared" si="1163"/>
        <v>0</v>
      </c>
      <c r="DZ368" s="695">
        <f t="shared" si="1163"/>
        <v>0</v>
      </c>
      <c r="EA368" s="695">
        <f t="shared" si="1163"/>
        <v>0</v>
      </c>
      <c r="EB368" s="695">
        <f t="shared" si="1163"/>
        <v>0</v>
      </c>
      <c r="EC368" s="695">
        <f t="shared" si="1163"/>
        <v>0</v>
      </c>
      <c r="ED368" s="695">
        <f t="shared" si="1163"/>
        <v>0</v>
      </c>
      <c r="EE368" s="695">
        <f t="shared" si="1163"/>
        <v>0</v>
      </c>
      <c r="EF368" s="695">
        <f t="shared" si="1163"/>
        <v>0</v>
      </c>
      <c r="EG368" s="695">
        <f t="shared" si="1163"/>
        <v>0</v>
      </c>
      <c r="EH368" s="695">
        <f t="shared" si="1163"/>
        <v>0</v>
      </c>
      <c r="EI368" s="695">
        <f t="shared" si="1163"/>
        <v>0</v>
      </c>
      <c r="EJ368" s="695">
        <f t="shared" si="1163"/>
        <v>0</v>
      </c>
      <c r="EK368" s="695">
        <f t="shared" si="1163"/>
        <v>0</v>
      </c>
      <c r="EL368" s="695">
        <f t="shared" si="1163"/>
        <v>0</v>
      </c>
      <c r="EM368" s="695">
        <f t="shared" si="1163"/>
        <v>0</v>
      </c>
      <c r="EN368" s="695">
        <f t="shared" ref="EN368" si="1164">EN165</f>
        <v>0</v>
      </c>
      <c r="EO368" s="695">
        <f t="shared" si="1163"/>
        <v>0</v>
      </c>
      <c r="EP368" s="695">
        <f t="shared" si="1163"/>
        <v>0</v>
      </c>
      <c r="EQ368" s="695">
        <f t="shared" si="1163"/>
        <v>0</v>
      </c>
      <c r="ER368" s="695">
        <f t="shared" ref="ER368:EX368" si="1165">ER165</f>
        <v>0</v>
      </c>
      <c r="ES368" s="695">
        <f t="shared" si="1165"/>
        <v>0</v>
      </c>
      <c r="ET368" s="695">
        <f t="shared" si="1165"/>
        <v>-14625</v>
      </c>
      <c r="EU368" s="695">
        <f t="shared" si="1165"/>
        <v>0</v>
      </c>
      <c r="EV368" s="695">
        <f t="shared" si="1165"/>
        <v>0</v>
      </c>
      <c r="EW368" s="695">
        <f t="shared" si="1165"/>
        <v>0</v>
      </c>
      <c r="EX368" s="695">
        <f t="shared" si="1165"/>
        <v>0</v>
      </c>
      <c r="EY368" s="695">
        <f t="shared" ref="EY368:EY399" si="1166">EY165</f>
        <v>0</v>
      </c>
      <c r="EZ368" s="510"/>
    </row>
    <row r="369" spans="1:156" x14ac:dyDescent="0.25">
      <c r="A369">
        <v>165</v>
      </c>
      <c r="B369" s="74" t="str">
        <f t="shared" si="1157"/>
        <v>I06</v>
      </c>
      <c r="C369" s="175" t="str">
        <f t="shared" si="1158"/>
        <v>OK</v>
      </c>
      <c r="D369" s="695">
        <f t="shared" ref="D369:AF369" si="1167">D166</f>
        <v>0</v>
      </c>
      <c r="E369" s="695">
        <f t="shared" si="1167"/>
        <v>0</v>
      </c>
      <c r="F369" s="695">
        <f t="shared" si="1167"/>
        <v>0</v>
      </c>
      <c r="G369" s="695">
        <f t="shared" si="1167"/>
        <v>0</v>
      </c>
      <c r="H369" s="695">
        <f t="shared" si="1167"/>
        <v>-8600</v>
      </c>
      <c r="I369" s="695">
        <f t="shared" si="1167"/>
        <v>-3600</v>
      </c>
      <c r="J369" s="695">
        <f t="shared" si="1167"/>
        <v>0</v>
      </c>
      <c r="K369" s="695">
        <f t="shared" si="1167"/>
        <v>0</v>
      </c>
      <c r="L369" s="695">
        <f t="shared" si="1167"/>
        <v>-788.05</v>
      </c>
      <c r="M369" s="695">
        <f t="shared" si="1167"/>
        <v>-788.05</v>
      </c>
      <c r="N369" s="695">
        <f t="shared" si="1167"/>
        <v>0</v>
      </c>
      <c r="O369" s="695">
        <f t="shared" si="1167"/>
        <v>-788.05</v>
      </c>
      <c r="P369" s="695">
        <f t="shared" si="1167"/>
        <v>-1576.1</v>
      </c>
      <c r="Q369" s="695">
        <f t="shared" si="1167"/>
        <v>0</v>
      </c>
      <c r="R369" s="695">
        <f t="shared" si="1167"/>
        <v>0</v>
      </c>
      <c r="S369" s="695">
        <f t="shared" si="1167"/>
        <v>-1576.1</v>
      </c>
      <c r="T369" s="695">
        <f t="shared" si="1167"/>
        <v>0</v>
      </c>
      <c r="U369" s="695">
        <f t="shared" si="1167"/>
        <v>0</v>
      </c>
      <c r="V369" s="695">
        <f t="shared" si="1167"/>
        <v>-2428.0500000000002</v>
      </c>
      <c r="W369" s="695">
        <f t="shared" si="1167"/>
        <v>-1988.05</v>
      </c>
      <c r="X369" s="695">
        <f t="shared" si="1167"/>
        <v>-3188.05</v>
      </c>
      <c r="Y369" s="695">
        <f t="shared" si="1167"/>
        <v>-5293.31</v>
      </c>
      <c r="Z369" s="695">
        <f t="shared" si="1167"/>
        <v>0</v>
      </c>
      <c r="AA369" s="695">
        <f t="shared" si="1167"/>
        <v>0</v>
      </c>
      <c r="AB369" s="695">
        <f t="shared" si="1167"/>
        <v>0</v>
      </c>
      <c r="AC369" s="695">
        <f t="shared" si="1167"/>
        <v>0</v>
      </c>
      <c r="AD369" s="695">
        <f t="shared" si="1167"/>
        <v>-788.05</v>
      </c>
      <c r="AE369" s="695">
        <f t="shared" si="1167"/>
        <v>-1200</v>
      </c>
      <c r="AF369" s="695">
        <f t="shared" si="1167"/>
        <v>0</v>
      </c>
      <c r="AG369" s="695">
        <f t="shared" ref="AG369:BJ369" si="1168">AG166</f>
        <v>-1576.1</v>
      </c>
      <c r="AH369" s="695">
        <f t="shared" si="1168"/>
        <v>0</v>
      </c>
      <c r="AI369" s="695">
        <f t="shared" si="1168"/>
        <v>-1200</v>
      </c>
      <c r="AJ369" s="695">
        <f t="shared" si="1168"/>
        <v>-1988.05</v>
      </c>
      <c r="AK369" s="695">
        <f t="shared" si="1168"/>
        <v>-1576.1</v>
      </c>
      <c r="AL369" s="695">
        <f t="shared" si="1168"/>
        <v>-5964.15</v>
      </c>
      <c r="AM369" s="695">
        <f t="shared" si="1168"/>
        <v>0</v>
      </c>
      <c r="AN369" s="695">
        <f t="shared" si="1168"/>
        <v>-2400</v>
      </c>
      <c r="AO369" s="695">
        <f t="shared" si="1168"/>
        <v>-1200</v>
      </c>
      <c r="AP369" s="695">
        <f t="shared" si="1168"/>
        <v>-788.05</v>
      </c>
      <c r="AQ369" s="695">
        <f t="shared" si="1168"/>
        <v>-3188.05</v>
      </c>
      <c r="AR369" s="695">
        <f t="shared" si="1168"/>
        <v>-1576.1</v>
      </c>
      <c r="AS369" s="695">
        <f t="shared" si="1168"/>
        <v>0</v>
      </c>
      <c r="AT369" s="695">
        <f t="shared" si="1168"/>
        <v>0</v>
      </c>
      <c r="AU369" s="695">
        <f t="shared" si="1168"/>
        <v>-3564.15</v>
      </c>
      <c r="AV369" s="695">
        <f t="shared" si="1168"/>
        <v>-1576.1</v>
      </c>
      <c r="AW369" s="695">
        <f t="shared" si="1168"/>
        <v>0</v>
      </c>
      <c r="AX369" s="695">
        <f t="shared" si="1168"/>
        <v>-1576.1</v>
      </c>
      <c r="AY369" s="695">
        <f t="shared" si="1168"/>
        <v>0</v>
      </c>
      <c r="AZ369" s="695">
        <f t="shared" si="1168"/>
        <v>0</v>
      </c>
      <c r="BA369" s="695">
        <f t="shared" si="1168"/>
        <v>-788.05</v>
      </c>
      <c r="BB369" s="695">
        <f t="shared" si="1168"/>
        <v>-1988.05</v>
      </c>
      <c r="BC369" s="695">
        <f t="shared" si="1168"/>
        <v>-5964.15</v>
      </c>
      <c r="BD369" s="695">
        <f t="shared" si="1168"/>
        <v>-788.05</v>
      </c>
      <c r="BE369" s="695">
        <f t="shared" si="1168"/>
        <v>-1200</v>
      </c>
      <c r="BF369" s="695">
        <f t="shared" si="1168"/>
        <v>0</v>
      </c>
      <c r="BG369" s="695">
        <f t="shared" si="1168"/>
        <v>-1576.1</v>
      </c>
      <c r="BH369" s="695">
        <f t="shared" si="1168"/>
        <v>-788.05</v>
      </c>
      <c r="BI369" s="695">
        <f t="shared" si="1168"/>
        <v>0</v>
      </c>
      <c r="BJ369" s="695">
        <f t="shared" si="1168"/>
        <v>-788.05</v>
      </c>
      <c r="BK369" s="695">
        <f t="shared" ref="BK369:CJ369" si="1169">BK166</f>
        <v>-6988.05</v>
      </c>
      <c r="BL369" s="695">
        <f t="shared" si="1169"/>
        <v>-1988.05</v>
      </c>
      <c r="BM369" s="695">
        <f t="shared" si="1169"/>
        <v>0</v>
      </c>
      <c r="BN369" s="695">
        <f t="shared" si="1169"/>
        <v>0</v>
      </c>
      <c r="BO369" s="695">
        <f t="shared" si="1169"/>
        <v>-3940.25</v>
      </c>
      <c r="BP369" s="695">
        <f t="shared" si="1169"/>
        <v>0</v>
      </c>
      <c r="BQ369" s="695">
        <f t="shared" si="1169"/>
        <v>0</v>
      </c>
      <c r="BR369" s="695">
        <f t="shared" si="1169"/>
        <v>-5204.8599999999997</v>
      </c>
      <c r="BS369" s="695">
        <f t="shared" si="1169"/>
        <v>0</v>
      </c>
      <c r="BT369" s="695">
        <f t="shared" si="1169"/>
        <v>0</v>
      </c>
      <c r="BU369" s="695">
        <f t="shared" si="1169"/>
        <v>0</v>
      </c>
      <c r="BV369" s="695">
        <f t="shared" si="1169"/>
        <v>-2400</v>
      </c>
      <c r="BW369" s="695">
        <f t="shared" si="1169"/>
        <v>-3976.1</v>
      </c>
      <c r="BX369" s="695">
        <f t="shared" si="1169"/>
        <v>-1576.1</v>
      </c>
      <c r="BY369" s="695">
        <f t="shared" si="1169"/>
        <v>-788.05</v>
      </c>
      <c r="BZ369" s="695">
        <f t="shared" si="1169"/>
        <v>-5788.05</v>
      </c>
      <c r="CA369" s="695">
        <f t="shared" si="1169"/>
        <v>-788.05</v>
      </c>
      <c r="CB369" s="695">
        <f t="shared" si="1169"/>
        <v>0</v>
      </c>
      <c r="CC369" s="695">
        <f t="shared" si="1169"/>
        <v>-788.05</v>
      </c>
      <c r="CD369" s="695">
        <f t="shared" si="1169"/>
        <v>0</v>
      </c>
      <c r="CE369" s="695">
        <f t="shared" si="1169"/>
        <v>0</v>
      </c>
      <c r="CF369" s="695">
        <f t="shared" si="1169"/>
        <v>-20868.05</v>
      </c>
      <c r="CG369" s="695">
        <f t="shared" si="1169"/>
        <v>0</v>
      </c>
      <c r="CH369" s="695">
        <f t="shared" si="1169"/>
        <v>-1988.05</v>
      </c>
      <c r="CI369" s="695">
        <f t="shared" si="1169"/>
        <v>-1120</v>
      </c>
      <c r="CJ369" s="695">
        <f t="shared" si="1169"/>
        <v>-788.05</v>
      </c>
      <c r="CK369" s="695">
        <f t="shared" ref="CK369:DO369" si="1170">CK166</f>
        <v>0</v>
      </c>
      <c r="CL369" s="695">
        <f t="shared" si="1170"/>
        <v>0</v>
      </c>
      <c r="CM369" s="695">
        <f t="shared" si="1170"/>
        <v>-1200</v>
      </c>
      <c r="CN369" s="695">
        <f t="shared" si="1170"/>
        <v>0</v>
      </c>
      <c r="CO369" s="695">
        <f t="shared" si="1170"/>
        <v>0</v>
      </c>
      <c r="CP369" s="695">
        <f t="shared" si="1170"/>
        <v>-2400</v>
      </c>
      <c r="CQ369" s="695">
        <f t="shared" si="1170"/>
        <v>-661.5</v>
      </c>
      <c r="CR369" s="695">
        <f t="shared" si="1170"/>
        <v>-2400</v>
      </c>
      <c r="CS369" s="695">
        <f t="shared" si="1170"/>
        <v>-788</v>
      </c>
      <c r="CT369" s="695">
        <f t="shared" si="1170"/>
        <v>0</v>
      </c>
      <c r="CU369" s="695">
        <f t="shared" si="1170"/>
        <v>-1988.05</v>
      </c>
      <c r="CV369" s="695">
        <f t="shared" si="1170"/>
        <v>0</v>
      </c>
      <c r="CW369" s="695">
        <f t="shared" si="1170"/>
        <v>0</v>
      </c>
      <c r="CX369" s="695">
        <f t="shared" si="1170"/>
        <v>-788.05</v>
      </c>
      <c r="CY369" s="695">
        <f t="shared" si="1170"/>
        <v>0</v>
      </c>
      <c r="CZ369" s="695">
        <f t="shared" si="1170"/>
        <v>0</v>
      </c>
      <c r="DA369" s="695">
        <f t="shared" si="1170"/>
        <v>-4800</v>
      </c>
      <c r="DB369" s="695">
        <f t="shared" si="1170"/>
        <v>0</v>
      </c>
      <c r="DC369" s="695">
        <f t="shared" si="1170"/>
        <v>-788.05</v>
      </c>
      <c r="DD369" s="695">
        <f t="shared" si="1170"/>
        <v>0</v>
      </c>
      <c r="DE369" s="695">
        <f t="shared" si="1170"/>
        <v>-1988.05</v>
      </c>
      <c r="DF369" s="695">
        <f t="shared" si="1170"/>
        <v>0</v>
      </c>
      <c r="DG369" s="695">
        <f t="shared" si="1170"/>
        <v>0</v>
      </c>
      <c r="DH369" s="695">
        <f t="shared" si="1170"/>
        <v>-788.05</v>
      </c>
      <c r="DI369" s="695">
        <f t="shared" si="1170"/>
        <v>0</v>
      </c>
      <c r="DJ369" s="695">
        <f t="shared" si="1170"/>
        <v>-788.05</v>
      </c>
      <c r="DK369" s="695">
        <f t="shared" si="1170"/>
        <v>-1200</v>
      </c>
      <c r="DL369" s="695">
        <f t="shared" si="1170"/>
        <v>0</v>
      </c>
      <c r="DM369" s="695">
        <f t="shared" si="1170"/>
        <v>0</v>
      </c>
      <c r="DN369" s="695">
        <f t="shared" si="1170"/>
        <v>0</v>
      </c>
      <c r="DO369" s="695">
        <f t="shared" si="1170"/>
        <v>-4800</v>
      </c>
      <c r="DP369" s="695">
        <f t="shared" ref="DP369:EQ369" si="1171">DP166</f>
        <v>-12832.2</v>
      </c>
      <c r="DQ369" s="695">
        <f t="shared" si="1171"/>
        <v>-1200</v>
      </c>
      <c r="DR369" s="695">
        <f t="shared" si="1171"/>
        <v>0</v>
      </c>
      <c r="DS369" s="695">
        <f t="shared" si="1171"/>
        <v>-12304.4</v>
      </c>
      <c r="DT369" s="695">
        <f t="shared" si="1171"/>
        <v>-7092.45</v>
      </c>
      <c r="DU369" s="695">
        <f t="shared" si="1171"/>
        <v>-5552.2</v>
      </c>
      <c r="DV369" s="695">
        <f t="shared" si="1171"/>
        <v>-9940.25</v>
      </c>
      <c r="DW369" s="695">
        <f t="shared" si="1171"/>
        <v>-2364.15</v>
      </c>
      <c r="DX369" s="695">
        <f t="shared" si="1171"/>
        <v>-10692.45</v>
      </c>
      <c r="DY369" s="695">
        <f t="shared" si="1171"/>
        <v>-1576.1</v>
      </c>
      <c r="DZ369" s="695">
        <f t="shared" si="1171"/>
        <v>0</v>
      </c>
      <c r="EA369" s="695">
        <f t="shared" si="1171"/>
        <v>-7504.4</v>
      </c>
      <c r="EB369" s="695">
        <f t="shared" si="1171"/>
        <v>0</v>
      </c>
      <c r="EC369" s="695">
        <f t="shared" si="1171"/>
        <v>0</v>
      </c>
      <c r="ED369" s="695">
        <f t="shared" si="1171"/>
        <v>0</v>
      </c>
      <c r="EE369" s="695">
        <f t="shared" si="1171"/>
        <v>-3564.15</v>
      </c>
      <c r="EF369" s="695">
        <f t="shared" si="1171"/>
        <v>-33367</v>
      </c>
      <c r="EG369" s="695">
        <f t="shared" si="1171"/>
        <v>0</v>
      </c>
      <c r="EH369" s="695">
        <f t="shared" si="1171"/>
        <v>-1576.1</v>
      </c>
      <c r="EI369" s="695">
        <f t="shared" si="1171"/>
        <v>0</v>
      </c>
      <c r="EJ369" s="695">
        <f t="shared" si="1171"/>
        <v>0</v>
      </c>
      <c r="EK369" s="695">
        <f t="shared" si="1171"/>
        <v>0</v>
      </c>
      <c r="EL369" s="695">
        <f t="shared" si="1171"/>
        <v>-3564.15</v>
      </c>
      <c r="EM369" s="695">
        <f t="shared" si="1171"/>
        <v>0</v>
      </c>
      <c r="EN369" s="695">
        <f t="shared" ref="EN369" si="1172">EN166</f>
        <v>0</v>
      </c>
      <c r="EO369" s="695">
        <f t="shared" si="1171"/>
        <v>0</v>
      </c>
      <c r="EP369" s="695">
        <f t="shared" si="1171"/>
        <v>-788.05</v>
      </c>
      <c r="EQ369" s="695">
        <f t="shared" si="1171"/>
        <v>0</v>
      </c>
      <c r="ER369" s="695">
        <f t="shared" ref="ER369:EX369" si="1173">ER166</f>
        <v>0</v>
      </c>
      <c r="ES369" s="695">
        <f t="shared" si="1173"/>
        <v>0</v>
      </c>
      <c r="ET369" s="695">
        <f t="shared" si="1173"/>
        <v>-788.05</v>
      </c>
      <c r="EU369" s="695">
        <f t="shared" si="1173"/>
        <v>-3152.2</v>
      </c>
      <c r="EV369" s="695">
        <f t="shared" si="1173"/>
        <v>-788.05</v>
      </c>
      <c r="EW369" s="695">
        <f t="shared" si="1173"/>
        <v>0</v>
      </c>
      <c r="EX369" s="695">
        <f t="shared" si="1173"/>
        <v>-36638.050000000003</v>
      </c>
      <c r="EY369" s="695">
        <f t="shared" si="1166"/>
        <v>0</v>
      </c>
      <c r="EZ369" s="510"/>
    </row>
    <row r="370" spans="1:156" x14ac:dyDescent="0.25">
      <c r="A370">
        <v>166</v>
      </c>
      <c r="B370" s="74" t="str">
        <f t="shared" si="1157"/>
        <v>I07</v>
      </c>
      <c r="C370" s="175" t="str">
        <f t="shared" si="1158"/>
        <v>OK</v>
      </c>
      <c r="D370" s="695">
        <f t="shared" ref="D370:AF370" si="1174">D167</f>
        <v>0</v>
      </c>
      <c r="E370" s="695">
        <f t="shared" si="1174"/>
        <v>0</v>
      </c>
      <c r="F370" s="695">
        <f t="shared" si="1174"/>
        <v>0</v>
      </c>
      <c r="G370" s="695">
        <f t="shared" si="1174"/>
        <v>0</v>
      </c>
      <c r="H370" s="695">
        <f t="shared" si="1174"/>
        <v>0</v>
      </c>
      <c r="I370" s="695">
        <f t="shared" si="1174"/>
        <v>-350</v>
      </c>
      <c r="J370" s="695">
        <f t="shared" si="1174"/>
        <v>0</v>
      </c>
      <c r="K370" s="695">
        <f t="shared" si="1174"/>
        <v>0</v>
      </c>
      <c r="L370" s="695">
        <f t="shared" si="1174"/>
        <v>0</v>
      </c>
      <c r="M370" s="695">
        <f t="shared" si="1174"/>
        <v>0</v>
      </c>
      <c r="N370" s="695">
        <f t="shared" si="1174"/>
        <v>0</v>
      </c>
      <c r="O370" s="695">
        <f t="shared" si="1174"/>
        <v>-3325</v>
      </c>
      <c r="P370" s="695">
        <f t="shared" si="1174"/>
        <v>-4800</v>
      </c>
      <c r="Q370" s="695">
        <f t="shared" si="1174"/>
        <v>0</v>
      </c>
      <c r="R370" s="695">
        <f t="shared" si="1174"/>
        <v>0</v>
      </c>
      <c r="S370" s="695">
        <f t="shared" si="1174"/>
        <v>-6617.4</v>
      </c>
      <c r="T370" s="695">
        <f t="shared" si="1174"/>
        <v>0</v>
      </c>
      <c r="U370" s="695">
        <f t="shared" si="1174"/>
        <v>-4030</v>
      </c>
      <c r="V370" s="695">
        <f t="shared" si="1174"/>
        <v>-45905.19</v>
      </c>
      <c r="W370" s="695">
        <f t="shared" si="1174"/>
        <v>0</v>
      </c>
      <c r="X370" s="695">
        <f t="shared" si="1174"/>
        <v>0</v>
      </c>
      <c r="Y370" s="695">
        <f t="shared" si="1174"/>
        <v>-500</v>
      </c>
      <c r="Z370" s="695">
        <f t="shared" si="1174"/>
        <v>0</v>
      </c>
      <c r="AA370" s="695">
        <f t="shared" si="1174"/>
        <v>-31698</v>
      </c>
      <c r="AB370" s="695">
        <f t="shared" si="1174"/>
        <v>-9362.68</v>
      </c>
      <c r="AC370" s="695">
        <f t="shared" si="1174"/>
        <v>0</v>
      </c>
      <c r="AD370" s="695">
        <f t="shared" si="1174"/>
        <v>0</v>
      </c>
      <c r="AE370" s="695">
        <f t="shared" si="1174"/>
        <v>-8675</v>
      </c>
      <c r="AF370" s="695">
        <f t="shared" si="1174"/>
        <v>0</v>
      </c>
      <c r="AG370" s="695">
        <f t="shared" ref="AG370:BJ370" si="1175">AG167</f>
        <v>-2000</v>
      </c>
      <c r="AH370" s="695">
        <f t="shared" si="1175"/>
        <v>-8065.8</v>
      </c>
      <c r="AI370" s="695">
        <f t="shared" si="1175"/>
        <v>-1000</v>
      </c>
      <c r="AJ370" s="695">
        <f t="shared" si="1175"/>
        <v>0</v>
      </c>
      <c r="AK370" s="695">
        <f t="shared" si="1175"/>
        <v>-13501</v>
      </c>
      <c r="AL370" s="695">
        <f t="shared" si="1175"/>
        <v>0</v>
      </c>
      <c r="AM370" s="695">
        <f t="shared" si="1175"/>
        <v>0</v>
      </c>
      <c r="AN370" s="695">
        <f t="shared" si="1175"/>
        <v>0</v>
      </c>
      <c r="AO370" s="695">
        <f t="shared" si="1175"/>
        <v>0</v>
      </c>
      <c r="AP370" s="695">
        <f t="shared" si="1175"/>
        <v>-2964.48</v>
      </c>
      <c r="AQ370" s="695">
        <f t="shared" si="1175"/>
        <v>0</v>
      </c>
      <c r="AR370" s="695">
        <f t="shared" si="1175"/>
        <v>-12200</v>
      </c>
      <c r="AS370" s="695">
        <f t="shared" si="1175"/>
        <v>0</v>
      </c>
      <c r="AT370" s="695">
        <f t="shared" si="1175"/>
        <v>-8214.94</v>
      </c>
      <c r="AU370" s="695">
        <f t="shared" si="1175"/>
        <v>0</v>
      </c>
      <c r="AV370" s="695">
        <f t="shared" si="1175"/>
        <v>0</v>
      </c>
      <c r="AW370" s="695">
        <f t="shared" si="1175"/>
        <v>-2183.98</v>
      </c>
      <c r="AX370" s="695">
        <f t="shared" si="1175"/>
        <v>-1000</v>
      </c>
      <c r="AY370" s="695">
        <f t="shared" si="1175"/>
        <v>0</v>
      </c>
      <c r="AZ370" s="695">
        <f t="shared" si="1175"/>
        <v>0</v>
      </c>
      <c r="BA370" s="695">
        <f t="shared" si="1175"/>
        <v>-1400</v>
      </c>
      <c r="BB370" s="695">
        <f t="shared" si="1175"/>
        <v>0</v>
      </c>
      <c r="BC370" s="695">
        <f t="shared" si="1175"/>
        <v>0</v>
      </c>
      <c r="BD370" s="695">
        <f t="shared" si="1175"/>
        <v>-900</v>
      </c>
      <c r="BE370" s="695">
        <f t="shared" si="1175"/>
        <v>0</v>
      </c>
      <c r="BF370" s="695">
        <f t="shared" si="1175"/>
        <v>0</v>
      </c>
      <c r="BG370" s="695">
        <f t="shared" si="1175"/>
        <v>0</v>
      </c>
      <c r="BH370" s="695">
        <f t="shared" si="1175"/>
        <v>0</v>
      </c>
      <c r="BI370" s="695">
        <f t="shared" si="1175"/>
        <v>0</v>
      </c>
      <c r="BJ370" s="695">
        <f t="shared" si="1175"/>
        <v>0</v>
      </c>
      <c r="BK370" s="695">
        <f t="shared" ref="BK370:CJ370" si="1176">BK167</f>
        <v>-8549.89</v>
      </c>
      <c r="BL370" s="695">
        <f t="shared" si="1176"/>
        <v>0</v>
      </c>
      <c r="BM370" s="695">
        <f t="shared" si="1176"/>
        <v>-820</v>
      </c>
      <c r="BN370" s="695">
        <f t="shared" si="1176"/>
        <v>0</v>
      </c>
      <c r="BO370" s="695">
        <f t="shared" si="1176"/>
        <v>-1459.84</v>
      </c>
      <c r="BP370" s="695">
        <f t="shared" si="1176"/>
        <v>-2020</v>
      </c>
      <c r="BQ370" s="695">
        <f t="shared" si="1176"/>
        <v>-51604.53</v>
      </c>
      <c r="BR370" s="695">
        <f t="shared" si="1176"/>
        <v>-700</v>
      </c>
      <c r="BS370" s="695">
        <f t="shared" si="1176"/>
        <v>-2450</v>
      </c>
      <c r="BT370" s="695">
        <f t="shared" si="1176"/>
        <v>-20096.060000000001</v>
      </c>
      <c r="BU370" s="695">
        <f t="shared" si="1176"/>
        <v>-1500</v>
      </c>
      <c r="BV370" s="695">
        <f t="shared" si="1176"/>
        <v>-2100</v>
      </c>
      <c r="BW370" s="695">
        <f t="shared" si="1176"/>
        <v>-26825</v>
      </c>
      <c r="BX370" s="695">
        <f t="shared" si="1176"/>
        <v>0</v>
      </c>
      <c r="BY370" s="695">
        <f t="shared" si="1176"/>
        <v>-82857.88</v>
      </c>
      <c r="BZ370" s="695">
        <f t="shared" si="1176"/>
        <v>-3860</v>
      </c>
      <c r="CA370" s="695">
        <f t="shared" si="1176"/>
        <v>0</v>
      </c>
      <c r="CB370" s="695">
        <f t="shared" si="1176"/>
        <v>-4228.04</v>
      </c>
      <c r="CC370" s="695">
        <f t="shared" si="1176"/>
        <v>0</v>
      </c>
      <c r="CD370" s="695">
        <f t="shared" si="1176"/>
        <v>0</v>
      </c>
      <c r="CE370" s="695">
        <f t="shared" si="1176"/>
        <v>-5982.5</v>
      </c>
      <c r="CF370" s="695">
        <f t="shared" si="1176"/>
        <v>0</v>
      </c>
      <c r="CG370" s="695">
        <f t="shared" si="1176"/>
        <v>-1700</v>
      </c>
      <c r="CH370" s="695">
        <f t="shared" si="1176"/>
        <v>-14142.22</v>
      </c>
      <c r="CI370" s="695">
        <f t="shared" si="1176"/>
        <v>-700</v>
      </c>
      <c r="CJ370" s="695">
        <f t="shared" si="1176"/>
        <v>-700</v>
      </c>
      <c r="CK370" s="695">
        <f t="shared" ref="CK370:DO370" si="1177">CK167</f>
        <v>0</v>
      </c>
      <c r="CL370" s="695">
        <f t="shared" si="1177"/>
        <v>0</v>
      </c>
      <c r="CM370" s="695">
        <f t="shared" si="1177"/>
        <v>0</v>
      </c>
      <c r="CN370" s="695">
        <f t="shared" si="1177"/>
        <v>0</v>
      </c>
      <c r="CO370" s="695">
        <f t="shared" si="1177"/>
        <v>0</v>
      </c>
      <c r="CP370" s="695">
        <f t="shared" si="1177"/>
        <v>-1670</v>
      </c>
      <c r="CQ370" s="695">
        <f t="shared" si="1177"/>
        <v>0</v>
      </c>
      <c r="CR370" s="695">
        <f t="shared" si="1177"/>
        <v>-7370</v>
      </c>
      <c r="CS370" s="695">
        <f t="shared" si="1177"/>
        <v>-6028.71</v>
      </c>
      <c r="CT370" s="695">
        <f t="shared" si="1177"/>
        <v>0</v>
      </c>
      <c r="CU370" s="695">
        <f t="shared" si="1177"/>
        <v>-36500</v>
      </c>
      <c r="CV370" s="695">
        <f t="shared" si="1177"/>
        <v>0</v>
      </c>
      <c r="CW370" s="695">
        <f t="shared" si="1177"/>
        <v>-6610.75</v>
      </c>
      <c r="CX370" s="695">
        <f t="shared" si="1177"/>
        <v>0</v>
      </c>
      <c r="CY370" s="695">
        <f t="shared" si="1177"/>
        <v>1504</v>
      </c>
      <c r="CZ370" s="695">
        <f t="shared" si="1177"/>
        <v>-2693.08</v>
      </c>
      <c r="DA370" s="695">
        <f t="shared" si="1177"/>
        <v>19241.849999999999</v>
      </c>
      <c r="DB370" s="695">
        <f t="shared" si="1177"/>
        <v>-700</v>
      </c>
      <c r="DC370" s="695">
        <f t="shared" si="1177"/>
        <v>-396</v>
      </c>
      <c r="DD370" s="695">
        <f t="shared" si="1177"/>
        <v>-21222</v>
      </c>
      <c r="DE370" s="695">
        <f t="shared" si="1177"/>
        <v>0</v>
      </c>
      <c r="DF370" s="695">
        <f t="shared" si="1177"/>
        <v>-3600</v>
      </c>
      <c r="DG370" s="695">
        <f t="shared" si="1177"/>
        <v>0</v>
      </c>
      <c r="DH370" s="695">
        <f t="shared" si="1177"/>
        <v>0</v>
      </c>
      <c r="DI370" s="695">
        <f t="shared" si="1177"/>
        <v>0</v>
      </c>
      <c r="DJ370" s="695">
        <f t="shared" si="1177"/>
        <v>-700</v>
      </c>
      <c r="DK370" s="695">
        <f t="shared" si="1177"/>
        <v>0</v>
      </c>
      <c r="DL370" s="695">
        <f t="shared" si="1177"/>
        <v>-14656.61</v>
      </c>
      <c r="DM370" s="695">
        <f t="shared" si="1177"/>
        <v>-700</v>
      </c>
      <c r="DN370" s="695">
        <f t="shared" si="1177"/>
        <v>0</v>
      </c>
      <c r="DO370" s="695">
        <f t="shared" si="1177"/>
        <v>0</v>
      </c>
      <c r="DP370" s="695">
        <f t="shared" ref="DP370:EQ370" si="1178">DP167</f>
        <v>0</v>
      </c>
      <c r="DQ370" s="695">
        <f t="shared" si="1178"/>
        <v>0</v>
      </c>
      <c r="DR370" s="695">
        <f t="shared" si="1178"/>
        <v>0</v>
      </c>
      <c r="DS370" s="695">
        <f t="shared" si="1178"/>
        <v>0</v>
      </c>
      <c r="DT370" s="695">
        <f t="shared" si="1178"/>
        <v>0</v>
      </c>
      <c r="DU370" s="695">
        <f t="shared" si="1178"/>
        <v>0</v>
      </c>
      <c r="DV370" s="695">
        <f t="shared" si="1178"/>
        <v>0</v>
      </c>
      <c r="DW370" s="695">
        <f t="shared" si="1178"/>
        <v>-26800</v>
      </c>
      <c r="DX370" s="695">
        <f t="shared" si="1178"/>
        <v>0</v>
      </c>
      <c r="DY370" s="695">
        <f t="shared" si="1178"/>
        <v>0</v>
      </c>
      <c r="DZ370" s="695">
        <f t="shared" si="1178"/>
        <v>-687099</v>
      </c>
      <c r="EA370" s="695">
        <f t="shared" si="1178"/>
        <v>0</v>
      </c>
      <c r="EB370" s="695">
        <f t="shared" si="1178"/>
        <v>0</v>
      </c>
      <c r="EC370" s="695">
        <f t="shared" si="1178"/>
        <v>0</v>
      </c>
      <c r="ED370" s="695">
        <f t="shared" si="1178"/>
        <v>-84146.83</v>
      </c>
      <c r="EE370" s="695">
        <f t="shared" si="1178"/>
        <v>0</v>
      </c>
      <c r="EF370" s="695">
        <f t="shared" si="1178"/>
        <v>-33367</v>
      </c>
      <c r="EG370" s="695">
        <f t="shared" si="1178"/>
        <v>0</v>
      </c>
      <c r="EH370" s="695">
        <f t="shared" si="1178"/>
        <v>-21709.79</v>
      </c>
      <c r="EI370" s="695">
        <f t="shared" si="1178"/>
        <v>-3735</v>
      </c>
      <c r="EJ370" s="695">
        <f t="shared" si="1178"/>
        <v>0</v>
      </c>
      <c r="EK370" s="695">
        <f t="shared" si="1178"/>
        <v>0</v>
      </c>
      <c r="EL370" s="695">
        <f t="shared" si="1178"/>
        <v>-5000</v>
      </c>
      <c r="EM370" s="695">
        <f t="shared" si="1178"/>
        <v>-6381</v>
      </c>
      <c r="EN370" s="695">
        <f t="shared" ref="EN370" si="1179">EN167</f>
        <v>0</v>
      </c>
      <c r="EO370" s="695">
        <f t="shared" si="1178"/>
        <v>0</v>
      </c>
      <c r="EP370" s="695">
        <f t="shared" si="1178"/>
        <v>-8834</v>
      </c>
      <c r="EQ370" s="695">
        <f t="shared" si="1178"/>
        <v>0</v>
      </c>
      <c r="ER370" s="695">
        <f t="shared" ref="ER370:EX370" si="1180">ER167</f>
        <v>0</v>
      </c>
      <c r="ES370" s="695">
        <f t="shared" si="1180"/>
        <v>0</v>
      </c>
      <c r="ET370" s="695">
        <f t="shared" si="1180"/>
        <v>0</v>
      </c>
      <c r="EU370" s="695">
        <f t="shared" si="1180"/>
        <v>0</v>
      </c>
      <c r="EV370" s="695">
        <f t="shared" si="1180"/>
        <v>-67292.399999999994</v>
      </c>
      <c r="EW370" s="695">
        <f t="shared" si="1180"/>
        <v>-16750</v>
      </c>
      <c r="EX370" s="695">
        <f t="shared" si="1180"/>
        <v>-1970</v>
      </c>
      <c r="EY370" s="695">
        <f t="shared" si="1166"/>
        <v>0</v>
      </c>
      <c r="EZ370" s="510"/>
    </row>
    <row r="371" spans="1:156" x14ac:dyDescent="0.25">
      <c r="A371">
        <v>167</v>
      </c>
      <c r="B371" s="74" t="str">
        <f t="shared" si="1157"/>
        <v>I13</v>
      </c>
      <c r="C371" s="175" t="str">
        <f t="shared" si="1158"/>
        <v>OK</v>
      </c>
      <c r="D371" s="695">
        <f t="shared" ref="D371:AF371" si="1181">D168</f>
        <v>0</v>
      </c>
      <c r="E371" s="695">
        <f t="shared" si="1181"/>
        <v>0</v>
      </c>
      <c r="F371" s="695">
        <f t="shared" si="1181"/>
        <v>0</v>
      </c>
      <c r="G371" s="695">
        <f t="shared" si="1181"/>
        <v>0</v>
      </c>
      <c r="H371" s="695">
        <f t="shared" si="1181"/>
        <v>0</v>
      </c>
      <c r="I371" s="695">
        <f t="shared" si="1181"/>
        <v>0</v>
      </c>
      <c r="J371" s="695">
        <f t="shared" si="1181"/>
        <v>0</v>
      </c>
      <c r="K371" s="695">
        <f t="shared" si="1181"/>
        <v>0</v>
      </c>
      <c r="L371" s="695">
        <f t="shared" si="1181"/>
        <v>0</v>
      </c>
      <c r="M371" s="695">
        <f t="shared" si="1181"/>
        <v>0</v>
      </c>
      <c r="N371" s="695">
        <f t="shared" si="1181"/>
        <v>0</v>
      </c>
      <c r="O371" s="695">
        <f t="shared" si="1181"/>
        <v>0</v>
      </c>
      <c r="P371" s="695">
        <f t="shared" si="1181"/>
        <v>0</v>
      </c>
      <c r="Q371" s="695">
        <f t="shared" si="1181"/>
        <v>0</v>
      </c>
      <c r="R371" s="695">
        <f t="shared" si="1181"/>
        <v>0</v>
      </c>
      <c r="S371" s="695">
        <f t="shared" si="1181"/>
        <v>0</v>
      </c>
      <c r="T371" s="695">
        <f t="shared" si="1181"/>
        <v>0</v>
      </c>
      <c r="U371" s="695">
        <f t="shared" si="1181"/>
        <v>0</v>
      </c>
      <c r="V371" s="695">
        <f t="shared" si="1181"/>
        <v>0</v>
      </c>
      <c r="W371" s="695">
        <f t="shared" si="1181"/>
        <v>0</v>
      </c>
      <c r="X371" s="695">
        <f t="shared" si="1181"/>
        <v>0</v>
      </c>
      <c r="Y371" s="695">
        <f t="shared" si="1181"/>
        <v>0</v>
      </c>
      <c r="Z371" s="695">
        <f t="shared" si="1181"/>
        <v>0</v>
      </c>
      <c r="AA371" s="695">
        <f t="shared" si="1181"/>
        <v>0</v>
      </c>
      <c r="AB371" s="695">
        <f t="shared" si="1181"/>
        <v>0</v>
      </c>
      <c r="AC371" s="695">
        <f t="shared" si="1181"/>
        <v>0</v>
      </c>
      <c r="AD371" s="695">
        <f t="shared" si="1181"/>
        <v>0</v>
      </c>
      <c r="AE371" s="695">
        <f t="shared" si="1181"/>
        <v>0</v>
      </c>
      <c r="AF371" s="695">
        <f t="shared" si="1181"/>
        <v>0</v>
      </c>
      <c r="AG371" s="695">
        <f t="shared" ref="AG371:BJ371" si="1182">AG168</f>
        <v>0</v>
      </c>
      <c r="AH371" s="695">
        <f t="shared" si="1182"/>
        <v>0</v>
      </c>
      <c r="AI371" s="695">
        <f t="shared" si="1182"/>
        <v>0</v>
      </c>
      <c r="AJ371" s="695">
        <f t="shared" si="1182"/>
        <v>0</v>
      </c>
      <c r="AK371" s="695">
        <f t="shared" si="1182"/>
        <v>0</v>
      </c>
      <c r="AL371" s="695">
        <f t="shared" si="1182"/>
        <v>0</v>
      </c>
      <c r="AM371" s="695">
        <f t="shared" si="1182"/>
        <v>0</v>
      </c>
      <c r="AN371" s="695">
        <f t="shared" si="1182"/>
        <v>0</v>
      </c>
      <c r="AO371" s="695">
        <f t="shared" si="1182"/>
        <v>0</v>
      </c>
      <c r="AP371" s="695">
        <f t="shared" si="1182"/>
        <v>0</v>
      </c>
      <c r="AQ371" s="695">
        <f t="shared" si="1182"/>
        <v>0</v>
      </c>
      <c r="AR371" s="695">
        <f t="shared" si="1182"/>
        <v>-2</v>
      </c>
      <c r="AS371" s="695">
        <f t="shared" si="1182"/>
        <v>0</v>
      </c>
      <c r="AT371" s="695">
        <f t="shared" si="1182"/>
        <v>0</v>
      </c>
      <c r="AU371" s="695">
        <f t="shared" si="1182"/>
        <v>0</v>
      </c>
      <c r="AV371" s="695">
        <f t="shared" si="1182"/>
        <v>0</v>
      </c>
      <c r="AW371" s="695">
        <f t="shared" si="1182"/>
        <v>0</v>
      </c>
      <c r="AX371" s="695">
        <f t="shared" si="1182"/>
        <v>0</v>
      </c>
      <c r="AY371" s="695">
        <f t="shared" si="1182"/>
        <v>0</v>
      </c>
      <c r="AZ371" s="695">
        <f t="shared" si="1182"/>
        <v>0</v>
      </c>
      <c r="BA371" s="695">
        <f t="shared" si="1182"/>
        <v>0</v>
      </c>
      <c r="BB371" s="695">
        <f t="shared" si="1182"/>
        <v>0</v>
      </c>
      <c r="BC371" s="695">
        <f t="shared" si="1182"/>
        <v>0</v>
      </c>
      <c r="BD371" s="695">
        <f t="shared" si="1182"/>
        <v>0</v>
      </c>
      <c r="BE371" s="695">
        <f t="shared" si="1182"/>
        <v>0</v>
      </c>
      <c r="BF371" s="695">
        <f t="shared" si="1182"/>
        <v>0</v>
      </c>
      <c r="BG371" s="695">
        <f t="shared" si="1182"/>
        <v>0</v>
      </c>
      <c r="BH371" s="695">
        <f t="shared" si="1182"/>
        <v>0</v>
      </c>
      <c r="BI371" s="695">
        <f t="shared" si="1182"/>
        <v>0</v>
      </c>
      <c r="BJ371" s="695">
        <f t="shared" si="1182"/>
        <v>0</v>
      </c>
      <c r="BK371" s="695">
        <f t="shared" ref="BK371:CJ371" si="1183">BK168</f>
        <v>0</v>
      </c>
      <c r="BL371" s="695">
        <f t="shared" si="1183"/>
        <v>0</v>
      </c>
      <c r="BM371" s="695">
        <f t="shared" si="1183"/>
        <v>0</v>
      </c>
      <c r="BN371" s="695">
        <f t="shared" si="1183"/>
        <v>0</v>
      </c>
      <c r="BO371" s="695">
        <f t="shared" si="1183"/>
        <v>0</v>
      </c>
      <c r="BP371" s="695">
        <f t="shared" si="1183"/>
        <v>0</v>
      </c>
      <c r="BQ371" s="695">
        <f t="shared" si="1183"/>
        <v>0</v>
      </c>
      <c r="BR371" s="695">
        <f t="shared" si="1183"/>
        <v>0</v>
      </c>
      <c r="BS371" s="695">
        <f t="shared" si="1183"/>
        <v>0</v>
      </c>
      <c r="BT371" s="695">
        <f t="shared" si="1183"/>
        <v>0</v>
      </c>
      <c r="BU371" s="695">
        <f t="shared" si="1183"/>
        <v>0</v>
      </c>
      <c r="BV371" s="695">
        <f t="shared" si="1183"/>
        <v>0</v>
      </c>
      <c r="BW371" s="695">
        <f t="shared" si="1183"/>
        <v>0</v>
      </c>
      <c r="BX371" s="695">
        <f t="shared" si="1183"/>
        <v>0</v>
      </c>
      <c r="BY371" s="695">
        <f t="shared" si="1183"/>
        <v>0</v>
      </c>
      <c r="BZ371" s="695">
        <f t="shared" si="1183"/>
        <v>0</v>
      </c>
      <c r="CA371" s="695">
        <f t="shared" si="1183"/>
        <v>0</v>
      </c>
      <c r="CB371" s="695">
        <f t="shared" si="1183"/>
        <v>0</v>
      </c>
      <c r="CC371" s="695">
        <f t="shared" si="1183"/>
        <v>0</v>
      </c>
      <c r="CD371" s="695">
        <f t="shared" si="1183"/>
        <v>0</v>
      </c>
      <c r="CE371" s="695">
        <f t="shared" si="1183"/>
        <v>0</v>
      </c>
      <c r="CF371" s="695">
        <f t="shared" si="1183"/>
        <v>0</v>
      </c>
      <c r="CG371" s="695">
        <f t="shared" si="1183"/>
        <v>0</v>
      </c>
      <c r="CH371" s="695">
        <f t="shared" si="1183"/>
        <v>0</v>
      </c>
      <c r="CI371" s="695">
        <f t="shared" si="1183"/>
        <v>0</v>
      </c>
      <c r="CJ371" s="695">
        <f t="shared" si="1183"/>
        <v>0</v>
      </c>
      <c r="CK371" s="695">
        <f t="shared" ref="CK371:DO371" si="1184">CK168</f>
        <v>0</v>
      </c>
      <c r="CL371" s="695">
        <f t="shared" si="1184"/>
        <v>0</v>
      </c>
      <c r="CM371" s="695">
        <f t="shared" si="1184"/>
        <v>0</v>
      </c>
      <c r="CN371" s="695">
        <f t="shared" si="1184"/>
        <v>0</v>
      </c>
      <c r="CO371" s="695">
        <f t="shared" si="1184"/>
        <v>0</v>
      </c>
      <c r="CP371" s="695">
        <f t="shared" si="1184"/>
        <v>0</v>
      </c>
      <c r="CQ371" s="695">
        <f t="shared" si="1184"/>
        <v>0</v>
      </c>
      <c r="CR371" s="695">
        <f t="shared" si="1184"/>
        <v>0</v>
      </c>
      <c r="CS371" s="695">
        <f t="shared" si="1184"/>
        <v>0</v>
      </c>
      <c r="CT371" s="695">
        <f t="shared" si="1184"/>
        <v>0</v>
      </c>
      <c r="CU371" s="695">
        <f t="shared" si="1184"/>
        <v>0</v>
      </c>
      <c r="CV371" s="695">
        <f t="shared" si="1184"/>
        <v>0</v>
      </c>
      <c r="CW371" s="695">
        <f t="shared" si="1184"/>
        <v>0</v>
      </c>
      <c r="CX371" s="695">
        <f t="shared" si="1184"/>
        <v>0</v>
      </c>
      <c r="CY371" s="695">
        <f t="shared" si="1184"/>
        <v>0</v>
      </c>
      <c r="CZ371" s="695">
        <f t="shared" si="1184"/>
        <v>0</v>
      </c>
      <c r="DA371" s="695">
        <f t="shared" si="1184"/>
        <v>0</v>
      </c>
      <c r="DB371" s="695">
        <f t="shared" si="1184"/>
        <v>0</v>
      </c>
      <c r="DC371" s="695">
        <f t="shared" si="1184"/>
        <v>0</v>
      </c>
      <c r="DD371" s="695">
        <f t="shared" si="1184"/>
        <v>0</v>
      </c>
      <c r="DE371" s="695">
        <f t="shared" si="1184"/>
        <v>0</v>
      </c>
      <c r="DF371" s="695">
        <f t="shared" si="1184"/>
        <v>0</v>
      </c>
      <c r="DG371" s="695">
        <f t="shared" si="1184"/>
        <v>0</v>
      </c>
      <c r="DH371" s="695">
        <f t="shared" si="1184"/>
        <v>0</v>
      </c>
      <c r="DI371" s="695">
        <f t="shared" si="1184"/>
        <v>0</v>
      </c>
      <c r="DJ371" s="695">
        <f t="shared" si="1184"/>
        <v>0</v>
      </c>
      <c r="DK371" s="695">
        <f t="shared" si="1184"/>
        <v>0</v>
      </c>
      <c r="DL371" s="695">
        <f t="shared" si="1184"/>
        <v>0</v>
      </c>
      <c r="DM371" s="695">
        <f t="shared" si="1184"/>
        <v>0</v>
      </c>
      <c r="DN371" s="695">
        <f t="shared" si="1184"/>
        <v>0</v>
      </c>
      <c r="DO371" s="695">
        <f t="shared" si="1184"/>
        <v>0</v>
      </c>
      <c r="DP371" s="695">
        <f t="shared" ref="DP371:EQ371" si="1185">DP168</f>
        <v>0</v>
      </c>
      <c r="DQ371" s="695">
        <f t="shared" si="1185"/>
        <v>0</v>
      </c>
      <c r="DR371" s="695">
        <f t="shared" si="1185"/>
        <v>0</v>
      </c>
      <c r="DS371" s="695">
        <f t="shared" si="1185"/>
        <v>0</v>
      </c>
      <c r="DT371" s="695">
        <f t="shared" si="1185"/>
        <v>0</v>
      </c>
      <c r="DU371" s="695">
        <f t="shared" si="1185"/>
        <v>0</v>
      </c>
      <c r="DV371" s="695">
        <f t="shared" si="1185"/>
        <v>0</v>
      </c>
      <c r="DW371" s="695">
        <f t="shared" si="1185"/>
        <v>0</v>
      </c>
      <c r="DX371" s="695">
        <f t="shared" si="1185"/>
        <v>0</v>
      </c>
      <c r="DY371" s="695">
        <f t="shared" si="1185"/>
        <v>0</v>
      </c>
      <c r="DZ371" s="695">
        <f t="shared" si="1185"/>
        <v>0</v>
      </c>
      <c r="EA371" s="695">
        <f t="shared" si="1185"/>
        <v>0</v>
      </c>
      <c r="EB371" s="695">
        <f t="shared" si="1185"/>
        <v>0</v>
      </c>
      <c r="EC371" s="695">
        <f t="shared" si="1185"/>
        <v>0</v>
      </c>
      <c r="ED371" s="695">
        <f t="shared" si="1185"/>
        <v>0</v>
      </c>
      <c r="EE371" s="695">
        <f t="shared" si="1185"/>
        <v>0</v>
      </c>
      <c r="EF371" s="695">
        <f t="shared" si="1185"/>
        <v>0</v>
      </c>
      <c r="EG371" s="695">
        <f t="shared" si="1185"/>
        <v>0</v>
      </c>
      <c r="EH371" s="695">
        <f t="shared" si="1185"/>
        <v>0</v>
      </c>
      <c r="EI371" s="695">
        <f t="shared" si="1185"/>
        <v>0</v>
      </c>
      <c r="EJ371" s="695">
        <f t="shared" si="1185"/>
        <v>0</v>
      </c>
      <c r="EK371" s="695">
        <f t="shared" si="1185"/>
        <v>0</v>
      </c>
      <c r="EL371" s="695">
        <f t="shared" si="1185"/>
        <v>0</v>
      </c>
      <c r="EM371" s="695">
        <f t="shared" si="1185"/>
        <v>0</v>
      </c>
      <c r="EN371" s="695">
        <f t="shared" ref="EN371" si="1186">EN168</f>
        <v>0</v>
      </c>
      <c r="EO371" s="695">
        <f t="shared" si="1185"/>
        <v>0</v>
      </c>
      <c r="EP371" s="695">
        <f t="shared" si="1185"/>
        <v>0</v>
      </c>
      <c r="EQ371" s="695">
        <f t="shared" si="1185"/>
        <v>0</v>
      </c>
      <c r="ER371" s="695">
        <f t="shared" ref="ER371:EX371" si="1187">ER168</f>
        <v>0</v>
      </c>
      <c r="ES371" s="695">
        <f t="shared" si="1187"/>
        <v>0</v>
      </c>
      <c r="ET371" s="695">
        <f t="shared" si="1187"/>
        <v>0</v>
      </c>
      <c r="EU371" s="695">
        <f t="shared" si="1187"/>
        <v>0</v>
      </c>
      <c r="EV371" s="695">
        <f t="shared" si="1187"/>
        <v>0</v>
      </c>
      <c r="EW371" s="695">
        <f t="shared" si="1187"/>
        <v>0</v>
      </c>
      <c r="EX371" s="695">
        <f t="shared" si="1187"/>
        <v>0</v>
      </c>
      <c r="EY371" s="695">
        <f t="shared" si="1166"/>
        <v>0</v>
      </c>
      <c r="EZ371" s="510"/>
    </row>
    <row r="372" spans="1:156" x14ac:dyDescent="0.25">
      <c r="A372">
        <v>168</v>
      </c>
      <c r="B372" s="74" t="str">
        <f t="shared" si="1157"/>
        <v>I13</v>
      </c>
      <c r="C372" s="175" t="str">
        <f t="shared" si="1158"/>
        <v>OK</v>
      </c>
      <c r="D372" s="695">
        <f t="shared" ref="D372:AF372" si="1188">D169</f>
        <v>0</v>
      </c>
      <c r="E372" s="695">
        <f t="shared" si="1188"/>
        <v>0</v>
      </c>
      <c r="F372" s="695">
        <f t="shared" si="1188"/>
        <v>0</v>
      </c>
      <c r="G372" s="695">
        <f t="shared" si="1188"/>
        <v>0</v>
      </c>
      <c r="H372" s="695">
        <f t="shared" si="1188"/>
        <v>0</v>
      </c>
      <c r="I372" s="695">
        <f t="shared" si="1188"/>
        <v>0</v>
      </c>
      <c r="J372" s="695">
        <f t="shared" si="1188"/>
        <v>0</v>
      </c>
      <c r="K372" s="695">
        <f t="shared" si="1188"/>
        <v>0</v>
      </c>
      <c r="L372" s="695">
        <f t="shared" si="1188"/>
        <v>0</v>
      </c>
      <c r="M372" s="695">
        <f t="shared" si="1188"/>
        <v>0</v>
      </c>
      <c r="N372" s="695">
        <f t="shared" si="1188"/>
        <v>0</v>
      </c>
      <c r="O372" s="695">
        <f t="shared" si="1188"/>
        <v>0</v>
      </c>
      <c r="P372" s="695">
        <f t="shared" si="1188"/>
        <v>0</v>
      </c>
      <c r="Q372" s="695">
        <f t="shared" si="1188"/>
        <v>0</v>
      </c>
      <c r="R372" s="695">
        <f t="shared" si="1188"/>
        <v>0</v>
      </c>
      <c r="S372" s="695">
        <f t="shared" si="1188"/>
        <v>0</v>
      </c>
      <c r="T372" s="695">
        <f t="shared" si="1188"/>
        <v>0</v>
      </c>
      <c r="U372" s="695">
        <f t="shared" si="1188"/>
        <v>0</v>
      </c>
      <c r="V372" s="695">
        <f t="shared" si="1188"/>
        <v>0</v>
      </c>
      <c r="W372" s="695">
        <f t="shared" si="1188"/>
        <v>0</v>
      </c>
      <c r="X372" s="695">
        <f t="shared" si="1188"/>
        <v>0</v>
      </c>
      <c r="Y372" s="695">
        <f t="shared" si="1188"/>
        <v>0</v>
      </c>
      <c r="Z372" s="695">
        <f t="shared" si="1188"/>
        <v>0</v>
      </c>
      <c r="AA372" s="695">
        <f t="shared" si="1188"/>
        <v>0</v>
      </c>
      <c r="AB372" s="695">
        <f t="shared" si="1188"/>
        <v>0</v>
      </c>
      <c r="AC372" s="695">
        <f t="shared" si="1188"/>
        <v>0</v>
      </c>
      <c r="AD372" s="695">
        <f t="shared" si="1188"/>
        <v>0</v>
      </c>
      <c r="AE372" s="695">
        <f t="shared" si="1188"/>
        <v>0</v>
      </c>
      <c r="AF372" s="695">
        <f t="shared" si="1188"/>
        <v>0</v>
      </c>
      <c r="AG372" s="695">
        <f t="shared" ref="AG372:BJ372" si="1189">AG169</f>
        <v>0</v>
      </c>
      <c r="AH372" s="695">
        <f t="shared" si="1189"/>
        <v>0</v>
      </c>
      <c r="AI372" s="695">
        <f t="shared" si="1189"/>
        <v>0</v>
      </c>
      <c r="AJ372" s="695">
        <f t="shared" si="1189"/>
        <v>0</v>
      </c>
      <c r="AK372" s="695">
        <f t="shared" si="1189"/>
        <v>0</v>
      </c>
      <c r="AL372" s="695">
        <f t="shared" si="1189"/>
        <v>0</v>
      </c>
      <c r="AM372" s="695">
        <f t="shared" si="1189"/>
        <v>0</v>
      </c>
      <c r="AN372" s="695">
        <f t="shared" si="1189"/>
        <v>0</v>
      </c>
      <c r="AO372" s="695">
        <f t="shared" si="1189"/>
        <v>0</v>
      </c>
      <c r="AP372" s="695">
        <f t="shared" si="1189"/>
        <v>0</v>
      </c>
      <c r="AQ372" s="695">
        <f t="shared" si="1189"/>
        <v>0</v>
      </c>
      <c r="AR372" s="695">
        <f t="shared" si="1189"/>
        <v>0</v>
      </c>
      <c r="AS372" s="695">
        <f t="shared" si="1189"/>
        <v>0</v>
      </c>
      <c r="AT372" s="695">
        <f t="shared" si="1189"/>
        <v>0</v>
      </c>
      <c r="AU372" s="695">
        <f t="shared" si="1189"/>
        <v>0</v>
      </c>
      <c r="AV372" s="695">
        <f t="shared" si="1189"/>
        <v>0</v>
      </c>
      <c r="AW372" s="695">
        <f t="shared" si="1189"/>
        <v>0</v>
      </c>
      <c r="AX372" s="695">
        <f t="shared" si="1189"/>
        <v>0</v>
      </c>
      <c r="AY372" s="695">
        <f t="shared" si="1189"/>
        <v>0</v>
      </c>
      <c r="AZ372" s="695">
        <f t="shared" si="1189"/>
        <v>0</v>
      </c>
      <c r="BA372" s="695">
        <f t="shared" si="1189"/>
        <v>0</v>
      </c>
      <c r="BB372" s="695">
        <f t="shared" si="1189"/>
        <v>0</v>
      </c>
      <c r="BC372" s="695">
        <f t="shared" si="1189"/>
        <v>0</v>
      </c>
      <c r="BD372" s="695">
        <f t="shared" si="1189"/>
        <v>0</v>
      </c>
      <c r="BE372" s="695">
        <f t="shared" si="1189"/>
        <v>0</v>
      </c>
      <c r="BF372" s="695">
        <f t="shared" si="1189"/>
        <v>0</v>
      </c>
      <c r="BG372" s="695">
        <f t="shared" si="1189"/>
        <v>0</v>
      </c>
      <c r="BH372" s="695">
        <f t="shared" si="1189"/>
        <v>0</v>
      </c>
      <c r="BI372" s="695">
        <f t="shared" si="1189"/>
        <v>0</v>
      </c>
      <c r="BJ372" s="695">
        <f t="shared" si="1189"/>
        <v>0</v>
      </c>
      <c r="BK372" s="695">
        <f t="shared" ref="BK372:CJ372" si="1190">BK169</f>
        <v>0</v>
      </c>
      <c r="BL372" s="695">
        <f t="shared" si="1190"/>
        <v>0</v>
      </c>
      <c r="BM372" s="695">
        <f t="shared" si="1190"/>
        <v>0</v>
      </c>
      <c r="BN372" s="695">
        <f t="shared" si="1190"/>
        <v>0</v>
      </c>
      <c r="BO372" s="695">
        <f t="shared" si="1190"/>
        <v>0</v>
      </c>
      <c r="BP372" s="695">
        <f t="shared" si="1190"/>
        <v>0</v>
      </c>
      <c r="BQ372" s="695">
        <f t="shared" si="1190"/>
        <v>0</v>
      </c>
      <c r="BR372" s="695">
        <f t="shared" si="1190"/>
        <v>0</v>
      </c>
      <c r="BS372" s="695">
        <f t="shared" si="1190"/>
        <v>0</v>
      </c>
      <c r="BT372" s="695">
        <f t="shared" si="1190"/>
        <v>0</v>
      </c>
      <c r="BU372" s="695">
        <f t="shared" si="1190"/>
        <v>0</v>
      </c>
      <c r="BV372" s="695">
        <f t="shared" si="1190"/>
        <v>0</v>
      </c>
      <c r="BW372" s="695">
        <f t="shared" si="1190"/>
        <v>0</v>
      </c>
      <c r="BX372" s="695">
        <f t="shared" si="1190"/>
        <v>0</v>
      </c>
      <c r="BY372" s="695">
        <f t="shared" si="1190"/>
        <v>0</v>
      </c>
      <c r="BZ372" s="695">
        <f t="shared" si="1190"/>
        <v>0</v>
      </c>
      <c r="CA372" s="695">
        <f t="shared" si="1190"/>
        <v>0</v>
      </c>
      <c r="CB372" s="695">
        <f t="shared" si="1190"/>
        <v>0</v>
      </c>
      <c r="CC372" s="695">
        <f t="shared" si="1190"/>
        <v>0</v>
      </c>
      <c r="CD372" s="695">
        <f t="shared" si="1190"/>
        <v>0</v>
      </c>
      <c r="CE372" s="695">
        <f t="shared" si="1190"/>
        <v>0</v>
      </c>
      <c r="CF372" s="695">
        <f t="shared" si="1190"/>
        <v>0</v>
      </c>
      <c r="CG372" s="695">
        <f t="shared" si="1190"/>
        <v>0</v>
      </c>
      <c r="CH372" s="695">
        <f t="shared" si="1190"/>
        <v>0</v>
      </c>
      <c r="CI372" s="695">
        <f t="shared" si="1190"/>
        <v>0</v>
      </c>
      <c r="CJ372" s="695">
        <f t="shared" si="1190"/>
        <v>0</v>
      </c>
      <c r="CK372" s="695">
        <f t="shared" ref="CK372:DO372" si="1191">CK169</f>
        <v>0</v>
      </c>
      <c r="CL372" s="695">
        <f t="shared" si="1191"/>
        <v>0</v>
      </c>
      <c r="CM372" s="695">
        <f t="shared" si="1191"/>
        <v>0</v>
      </c>
      <c r="CN372" s="695">
        <f t="shared" si="1191"/>
        <v>0</v>
      </c>
      <c r="CO372" s="695">
        <f t="shared" si="1191"/>
        <v>0</v>
      </c>
      <c r="CP372" s="695">
        <f t="shared" si="1191"/>
        <v>0</v>
      </c>
      <c r="CQ372" s="695">
        <f t="shared" si="1191"/>
        <v>0</v>
      </c>
      <c r="CR372" s="695">
        <f t="shared" si="1191"/>
        <v>0</v>
      </c>
      <c r="CS372" s="695">
        <f t="shared" si="1191"/>
        <v>0</v>
      </c>
      <c r="CT372" s="695">
        <f t="shared" si="1191"/>
        <v>0</v>
      </c>
      <c r="CU372" s="695">
        <f t="shared" si="1191"/>
        <v>0</v>
      </c>
      <c r="CV372" s="695">
        <f t="shared" si="1191"/>
        <v>0</v>
      </c>
      <c r="CW372" s="695">
        <f t="shared" si="1191"/>
        <v>0</v>
      </c>
      <c r="CX372" s="695">
        <f t="shared" si="1191"/>
        <v>0</v>
      </c>
      <c r="CY372" s="695">
        <f t="shared" si="1191"/>
        <v>0</v>
      </c>
      <c r="CZ372" s="695">
        <f t="shared" si="1191"/>
        <v>0</v>
      </c>
      <c r="DA372" s="695">
        <f t="shared" si="1191"/>
        <v>0</v>
      </c>
      <c r="DB372" s="695">
        <f t="shared" si="1191"/>
        <v>0</v>
      </c>
      <c r="DC372" s="695">
        <f t="shared" si="1191"/>
        <v>0</v>
      </c>
      <c r="DD372" s="695">
        <f t="shared" si="1191"/>
        <v>0</v>
      </c>
      <c r="DE372" s="695">
        <f t="shared" si="1191"/>
        <v>0</v>
      </c>
      <c r="DF372" s="695">
        <f t="shared" si="1191"/>
        <v>0</v>
      </c>
      <c r="DG372" s="695">
        <f t="shared" si="1191"/>
        <v>0</v>
      </c>
      <c r="DH372" s="695">
        <f t="shared" si="1191"/>
        <v>0</v>
      </c>
      <c r="DI372" s="695">
        <f t="shared" si="1191"/>
        <v>0</v>
      </c>
      <c r="DJ372" s="695">
        <f t="shared" si="1191"/>
        <v>0</v>
      </c>
      <c r="DK372" s="695">
        <f t="shared" si="1191"/>
        <v>0</v>
      </c>
      <c r="DL372" s="695">
        <f t="shared" si="1191"/>
        <v>0</v>
      </c>
      <c r="DM372" s="695">
        <f t="shared" si="1191"/>
        <v>0</v>
      </c>
      <c r="DN372" s="695">
        <f t="shared" si="1191"/>
        <v>0</v>
      </c>
      <c r="DO372" s="919">
        <f t="shared" si="1191"/>
        <v>1000</v>
      </c>
      <c r="DP372" s="695">
        <f t="shared" ref="DP372:EQ372" si="1192">DP169</f>
        <v>0</v>
      </c>
      <c r="DQ372" s="695">
        <f t="shared" si="1192"/>
        <v>0</v>
      </c>
      <c r="DR372" s="695">
        <f t="shared" si="1192"/>
        <v>0</v>
      </c>
      <c r="DS372" s="695">
        <f t="shared" si="1192"/>
        <v>0</v>
      </c>
      <c r="DT372" s="695">
        <f t="shared" si="1192"/>
        <v>0</v>
      </c>
      <c r="DU372" s="695">
        <f t="shared" si="1192"/>
        <v>0</v>
      </c>
      <c r="DV372" s="695">
        <f t="shared" si="1192"/>
        <v>0</v>
      </c>
      <c r="DW372" s="695">
        <f t="shared" si="1192"/>
        <v>0</v>
      </c>
      <c r="DX372" s="695">
        <f t="shared" si="1192"/>
        <v>0</v>
      </c>
      <c r="DY372" s="695">
        <f t="shared" si="1192"/>
        <v>0</v>
      </c>
      <c r="DZ372" s="695">
        <f t="shared" si="1192"/>
        <v>0</v>
      </c>
      <c r="EA372" s="695">
        <f t="shared" si="1192"/>
        <v>0</v>
      </c>
      <c r="EB372" s="695">
        <f t="shared" si="1192"/>
        <v>0</v>
      </c>
      <c r="EC372" s="695">
        <f t="shared" si="1192"/>
        <v>0</v>
      </c>
      <c r="ED372" s="695">
        <f t="shared" si="1192"/>
        <v>0</v>
      </c>
      <c r="EE372" s="695">
        <f t="shared" si="1192"/>
        <v>0</v>
      </c>
      <c r="EF372" s="695">
        <f t="shared" si="1192"/>
        <v>0</v>
      </c>
      <c r="EG372" s="695">
        <f t="shared" si="1192"/>
        <v>0</v>
      </c>
      <c r="EH372" s="695">
        <f t="shared" si="1192"/>
        <v>0</v>
      </c>
      <c r="EI372" s="695">
        <f t="shared" si="1192"/>
        <v>0</v>
      </c>
      <c r="EJ372" s="695">
        <f t="shared" si="1192"/>
        <v>0</v>
      </c>
      <c r="EK372" s="695">
        <f t="shared" si="1192"/>
        <v>0</v>
      </c>
      <c r="EL372" s="695">
        <f t="shared" si="1192"/>
        <v>0</v>
      </c>
      <c r="EM372" s="695">
        <f t="shared" si="1192"/>
        <v>0</v>
      </c>
      <c r="EN372" s="695">
        <f t="shared" ref="EN372" si="1193">EN169</f>
        <v>0</v>
      </c>
      <c r="EO372" s="695">
        <f t="shared" si="1192"/>
        <v>0</v>
      </c>
      <c r="EP372" s="695">
        <f t="shared" si="1192"/>
        <v>0</v>
      </c>
      <c r="EQ372" s="695">
        <f t="shared" si="1192"/>
        <v>0</v>
      </c>
      <c r="ER372" s="695">
        <f t="shared" ref="ER372:EX372" si="1194">ER169</f>
        <v>0</v>
      </c>
      <c r="ES372" s="695">
        <f t="shared" si="1194"/>
        <v>0</v>
      </c>
      <c r="ET372" s="695">
        <f t="shared" si="1194"/>
        <v>0</v>
      </c>
      <c r="EU372" s="695">
        <f t="shared" si="1194"/>
        <v>0</v>
      </c>
      <c r="EV372" s="695">
        <f t="shared" si="1194"/>
        <v>0</v>
      </c>
      <c r="EW372" s="695">
        <f t="shared" si="1194"/>
        <v>0</v>
      </c>
      <c r="EX372" s="695">
        <f t="shared" si="1194"/>
        <v>0</v>
      </c>
      <c r="EY372" s="695">
        <f t="shared" si="1166"/>
        <v>0</v>
      </c>
      <c r="EZ372" s="510"/>
    </row>
    <row r="373" spans="1:156" x14ac:dyDescent="0.25">
      <c r="A373">
        <v>169</v>
      </c>
      <c r="B373" s="74" t="str">
        <f t="shared" si="1157"/>
        <v>I17</v>
      </c>
      <c r="C373" s="175" t="str">
        <f t="shared" si="1158"/>
        <v>OK</v>
      </c>
      <c r="D373" s="695">
        <f t="shared" ref="D373:AF373" si="1195">D170</f>
        <v>0</v>
      </c>
      <c r="E373" s="695">
        <f t="shared" si="1195"/>
        <v>-8274</v>
      </c>
      <c r="F373" s="695">
        <f t="shared" si="1195"/>
        <v>0</v>
      </c>
      <c r="G373" s="695">
        <f t="shared" si="1195"/>
        <v>-60940</v>
      </c>
      <c r="H373" s="695">
        <f t="shared" si="1195"/>
        <v>0</v>
      </c>
      <c r="I373" s="695">
        <f t="shared" si="1195"/>
        <v>0</v>
      </c>
      <c r="J373" s="695">
        <f t="shared" si="1195"/>
        <v>0</v>
      </c>
      <c r="K373" s="695">
        <f t="shared" si="1195"/>
        <v>0</v>
      </c>
      <c r="L373" s="695">
        <f t="shared" si="1195"/>
        <v>0</v>
      </c>
      <c r="M373" s="695">
        <f t="shared" si="1195"/>
        <v>0</v>
      </c>
      <c r="N373" s="695">
        <f t="shared" si="1195"/>
        <v>0</v>
      </c>
      <c r="O373" s="695">
        <f t="shared" si="1195"/>
        <v>0</v>
      </c>
      <c r="P373" s="695">
        <f t="shared" si="1195"/>
        <v>0</v>
      </c>
      <c r="Q373" s="695">
        <f t="shared" si="1195"/>
        <v>0</v>
      </c>
      <c r="R373" s="695">
        <f t="shared" si="1195"/>
        <v>0</v>
      </c>
      <c r="S373" s="695">
        <f t="shared" si="1195"/>
        <v>0</v>
      </c>
      <c r="T373" s="695">
        <f t="shared" si="1195"/>
        <v>0</v>
      </c>
      <c r="U373" s="695">
        <f t="shared" si="1195"/>
        <v>0</v>
      </c>
      <c r="V373" s="695">
        <f t="shared" si="1195"/>
        <v>0</v>
      </c>
      <c r="W373" s="695">
        <f t="shared" si="1195"/>
        <v>0</v>
      </c>
      <c r="X373" s="695">
        <f t="shared" si="1195"/>
        <v>0</v>
      </c>
      <c r="Y373" s="695">
        <f t="shared" si="1195"/>
        <v>0</v>
      </c>
      <c r="Z373" s="695">
        <f t="shared" si="1195"/>
        <v>0</v>
      </c>
      <c r="AA373" s="695">
        <f t="shared" si="1195"/>
        <v>0</v>
      </c>
      <c r="AB373" s="695">
        <f t="shared" si="1195"/>
        <v>0</v>
      </c>
      <c r="AC373" s="695">
        <f t="shared" si="1195"/>
        <v>0</v>
      </c>
      <c r="AD373" s="695">
        <f t="shared" si="1195"/>
        <v>0</v>
      </c>
      <c r="AE373" s="695">
        <f t="shared" si="1195"/>
        <v>0</v>
      </c>
      <c r="AF373" s="695">
        <f t="shared" si="1195"/>
        <v>0</v>
      </c>
      <c r="AG373" s="695">
        <f t="shared" ref="AG373:BJ373" si="1196">AG170</f>
        <v>0</v>
      </c>
      <c r="AH373" s="695">
        <f t="shared" si="1196"/>
        <v>0</v>
      </c>
      <c r="AI373" s="695">
        <f t="shared" si="1196"/>
        <v>0</v>
      </c>
      <c r="AJ373" s="695">
        <f t="shared" si="1196"/>
        <v>0</v>
      </c>
      <c r="AK373" s="695">
        <f t="shared" si="1196"/>
        <v>0</v>
      </c>
      <c r="AL373" s="695">
        <f t="shared" si="1196"/>
        <v>0</v>
      </c>
      <c r="AM373" s="695">
        <f t="shared" si="1196"/>
        <v>0</v>
      </c>
      <c r="AN373" s="695">
        <f t="shared" si="1196"/>
        <v>0</v>
      </c>
      <c r="AO373" s="695">
        <f t="shared" si="1196"/>
        <v>0</v>
      </c>
      <c r="AP373" s="695">
        <f t="shared" si="1196"/>
        <v>0</v>
      </c>
      <c r="AQ373" s="695">
        <f t="shared" si="1196"/>
        <v>0</v>
      </c>
      <c r="AR373" s="695">
        <f t="shared" si="1196"/>
        <v>0</v>
      </c>
      <c r="AS373" s="695">
        <f t="shared" si="1196"/>
        <v>0</v>
      </c>
      <c r="AT373" s="695">
        <f t="shared" si="1196"/>
        <v>0</v>
      </c>
      <c r="AU373" s="695">
        <f t="shared" si="1196"/>
        <v>0</v>
      </c>
      <c r="AV373" s="695">
        <f t="shared" si="1196"/>
        <v>0</v>
      </c>
      <c r="AW373" s="695">
        <f t="shared" si="1196"/>
        <v>0</v>
      </c>
      <c r="AX373" s="695">
        <f t="shared" si="1196"/>
        <v>0</v>
      </c>
      <c r="AY373" s="695">
        <f t="shared" si="1196"/>
        <v>0</v>
      </c>
      <c r="AZ373" s="695">
        <f t="shared" si="1196"/>
        <v>0</v>
      </c>
      <c r="BA373" s="695">
        <f t="shared" si="1196"/>
        <v>0</v>
      </c>
      <c r="BB373" s="695">
        <f t="shared" si="1196"/>
        <v>0</v>
      </c>
      <c r="BC373" s="695">
        <f t="shared" si="1196"/>
        <v>-6846.05</v>
      </c>
      <c r="BD373" s="695">
        <f t="shared" si="1196"/>
        <v>-40650</v>
      </c>
      <c r="BE373" s="695">
        <f t="shared" si="1196"/>
        <v>0</v>
      </c>
      <c r="BF373" s="695">
        <f t="shared" si="1196"/>
        <v>0</v>
      </c>
      <c r="BG373" s="695">
        <f t="shared" si="1196"/>
        <v>0</v>
      </c>
      <c r="BH373" s="695">
        <f t="shared" si="1196"/>
        <v>0</v>
      </c>
      <c r="BI373" s="695">
        <f t="shared" si="1196"/>
        <v>0</v>
      </c>
      <c r="BJ373" s="695">
        <f t="shared" si="1196"/>
        <v>0</v>
      </c>
      <c r="BK373" s="695">
        <f t="shared" ref="BK373:CJ373" si="1197">BK170</f>
        <v>0</v>
      </c>
      <c r="BL373" s="695">
        <f t="shared" si="1197"/>
        <v>0</v>
      </c>
      <c r="BM373" s="695">
        <f t="shared" si="1197"/>
        <v>0</v>
      </c>
      <c r="BN373" s="695">
        <f t="shared" si="1197"/>
        <v>0</v>
      </c>
      <c r="BO373" s="695">
        <f t="shared" si="1197"/>
        <v>0</v>
      </c>
      <c r="BP373" s="695">
        <f t="shared" si="1197"/>
        <v>0</v>
      </c>
      <c r="BQ373" s="695">
        <f t="shared" si="1197"/>
        <v>0</v>
      </c>
      <c r="BR373" s="695">
        <f t="shared" si="1197"/>
        <v>0</v>
      </c>
      <c r="BS373" s="695">
        <f t="shared" si="1197"/>
        <v>0</v>
      </c>
      <c r="BT373" s="695">
        <f t="shared" si="1197"/>
        <v>0</v>
      </c>
      <c r="BU373" s="695">
        <f t="shared" si="1197"/>
        <v>0</v>
      </c>
      <c r="BV373" s="695">
        <f t="shared" si="1197"/>
        <v>0</v>
      </c>
      <c r="BW373" s="695">
        <f t="shared" si="1197"/>
        <v>0</v>
      </c>
      <c r="BX373" s="695">
        <f t="shared" si="1197"/>
        <v>0</v>
      </c>
      <c r="BY373" s="695">
        <f t="shared" si="1197"/>
        <v>0</v>
      </c>
      <c r="BZ373" s="695">
        <f t="shared" si="1197"/>
        <v>0</v>
      </c>
      <c r="CA373" s="695">
        <f t="shared" si="1197"/>
        <v>0</v>
      </c>
      <c r="CB373" s="695">
        <f t="shared" si="1197"/>
        <v>0</v>
      </c>
      <c r="CC373" s="695">
        <f t="shared" si="1197"/>
        <v>0</v>
      </c>
      <c r="CD373" s="695">
        <f t="shared" si="1197"/>
        <v>0</v>
      </c>
      <c r="CE373" s="695">
        <f t="shared" si="1197"/>
        <v>0</v>
      </c>
      <c r="CF373" s="695">
        <f t="shared" si="1197"/>
        <v>0</v>
      </c>
      <c r="CG373" s="695">
        <f t="shared" si="1197"/>
        <v>0</v>
      </c>
      <c r="CH373" s="695">
        <f t="shared" si="1197"/>
        <v>0</v>
      </c>
      <c r="CI373" s="695">
        <f t="shared" si="1197"/>
        <v>0</v>
      </c>
      <c r="CJ373" s="695">
        <f t="shared" si="1197"/>
        <v>0</v>
      </c>
      <c r="CK373" s="695">
        <f t="shared" ref="CK373:DO373" si="1198">CK170</f>
        <v>0</v>
      </c>
      <c r="CL373" s="695">
        <f t="shared" si="1198"/>
        <v>0</v>
      </c>
      <c r="CM373" s="695">
        <f t="shared" si="1198"/>
        <v>0</v>
      </c>
      <c r="CN373" s="695">
        <f t="shared" si="1198"/>
        <v>0</v>
      </c>
      <c r="CO373" s="695">
        <f t="shared" si="1198"/>
        <v>0</v>
      </c>
      <c r="CP373" s="695">
        <f t="shared" si="1198"/>
        <v>0</v>
      </c>
      <c r="CQ373" s="695">
        <f t="shared" si="1198"/>
        <v>0</v>
      </c>
      <c r="CR373" s="695">
        <f t="shared" si="1198"/>
        <v>0</v>
      </c>
      <c r="CS373" s="695">
        <f t="shared" si="1198"/>
        <v>0</v>
      </c>
      <c r="CT373" s="695">
        <f t="shared" si="1198"/>
        <v>0</v>
      </c>
      <c r="CU373" s="695">
        <f t="shared" si="1198"/>
        <v>0</v>
      </c>
      <c r="CV373" s="695">
        <f t="shared" si="1198"/>
        <v>0</v>
      </c>
      <c r="CW373" s="695">
        <f t="shared" si="1198"/>
        <v>0</v>
      </c>
      <c r="CX373" s="695">
        <f t="shared" si="1198"/>
        <v>0</v>
      </c>
      <c r="CY373" s="695">
        <f t="shared" si="1198"/>
        <v>0</v>
      </c>
      <c r="CZ373" s="695">
        <f t="shared" si="1198"/>
        <v>0</v>
      </c>
      <c r="DA373" s="695">
        <f t="shared" si="1198"/>
        <v>0</v>
      </c>
      <c r="DB373" s="695">
        <f t="shared" si="1198"/>
        <v>0</v>
      </c>
      <c r="DC373" s="695">
        <f t="shared" si="1198"/>
        <v>0</v>
      </c>
      <c r="DD373" s="695">
        <f t="shared" si="1198"/>
        <v>0</v>
      </c>
      <c r="DE373" s="695">
        <f t="shared" si="1198"/>
        <v>0</v>
      </c>
      <c r="DF373" s="695">
        <f t="shared" si="1198"/>
        <v>0</v>
      </c>
      <c r="DG373" s="695">
        <f t="shared" si="1198"/>
        <v>0</v>
      </c>
      <c r="DH373" s="695">
        <f t="shared" si="1198"/>
        <v>0</v>
      </c>
      <c r="DI373" s="695">
        <f t="shared" si="1198"/>
        <v>0</v>
      </c>
      <c r="DJ373" s="695">
        <f t="shared" si="1198"/>
        <v>0</v>
      </c>
      <c r="DK373" s="695">
        <f t="shared" si="1198"/>
        <v>0</v>
      </c>
      <c r="DL373" s="695">
        <f t="shared" si="1198"/>
        <v>0</v>
      </c>
      <c r="DM373" s="695">
        <f t="shared" si="1198"/>
        <v>0</v>
      </c>
      <c r="DN373" s="695">
        <f t="shared" si="1198"/>
        <v>0</v>
      </c>
      <c r="DO373" s="695">
        <f t="shared" si="1198"/>
        <v>0</v>
      </c>
      <c r="DP373" s="695">
        <f t="shared" ref="DP373:EQ373" si="1199">DP170</f>
        <v>0</v>
      </c>
      <c r="DQ373" s="695">
        <f t="shared" si="1199"/>
        <v>0</v>
      </c>
      <c r="DR373" s="695">
        <f t="shared" si="1199"/>
        <v>0</v>
      </c>
      <c r="DS373" s="695">
        <f t="shared" si="1199"/>
        <v>0</v>
      </c>
      <c r="DT373" s="695">
        <f t="shared" si="1199"/>
        <v>0</v>
      </c>
      <c r="DU373" s="695">
        <f t="shared" si="1199"/>
        <v>0</v>
      </c>
      <c r="DV373" s="695">
        <f t="shared" si="1199"/>
        <v>0</v>
      </c>
      <c r="DW373" s="695">
        <f t="shared" si="1199"/>
        <v>-207478.03</v>
      </c>
      <c r="DX373" s="695">
        <f t="shared" si="1199"/>
        <v>0</v>
      </c>
      <c r="DY373" s="695">
        <f t="shared" si="1199"/>
        <v>0</v>
      </c>
      <c r="DZ373" s="695">
        <f t="shared" si="1199"/>
        <v>0</v>
      </c>
      <c r="EA373" s="695">
        <f t="shared" si="1199"/>
        <v>-74863.929999999993</v>
      </c>
      <c r="EB373" s="695">
        <f t="shared" si="1199"/>
        <v>0</v>
      </c>
      <c r="EC373" s="695">
        <f t="shared" si="1199"/>
        <v>0</v>
      </c>
      <c r="ED373" s="695">
        <f t="shared" si="1199"/>
        <v>0</v>
      </c>
      <c r="EE373" s="695">
        <f t="shared" si="1199"/>
        <v>0</v>
      </c>
      <c r="EF373" s="695">
        <f t="shared" si="1199"/>
        <v>0</v>
      </c>
      <c r="EG373" s="695">
        <f t="shared" si="1199"/>
        <v>0</v>
      </c>
      <c r="EH373" s="695">
        <f t="shared" si="1199"/>
        <v>0</v>
      </c>
      <c r="EI373" s="695">
        <f t="shared" si="1199"/>
        <v>0</v>
      </c>
      <c r="EJ373" s="695">
        <f t="shared" si="1199"/>
        <v>0</v>
      </c>
      <c r="EK373" s="695">
        <f t="shared" si="1199"/>
        <v>0</v>
      </c>
      <c r="EL373" s="695">
        <f t="shared" si="1199"/>
        <v>0</v>
      </c>
      <c r="EM373" s="695">
        <f t="shared" si="1199"/>
        <v>0</v>
      </c>
      <c r="EN373" s="695">
        <f t="shared" ref="EN373" si="1200">EN170</f>
        <v>0</v>
      </c>
      <c r="EO373" s="695">
        <f t="shared" si="1199"/>
        <v>0</v>
      </c>
      <c r="EP373" s="695">
        <f t="shared" si="1199"/>
        <v>0</v>
      </c>
      <c r="EQ373" s="695">
        <f t="shared" si="1199"/>
        <v>0</v>
      </c>
      <c r="ER373" s="695">
        <f t="shared" ref="ER373:EX373" si="1201">ER170</f>
        <v>0</v>
      </c>
      <c r="ES373" s="695">
        <f t="shared" si="1201"/>
        <v>0</v>
      </c>
      <c r="ET373" s="695">
        <f t="shared" si="1201"/>
        <v>0</v>
      </c>
      <c r="EU373" s="695">
        <f t="shared" si="1201"/>
        <v>0</v>
      </c>
      <c r="EV373" s="695">
        <f t="shared" si="1201"/>
        <v>0</v>
      </c>
      <c r="EW373" s="695">
        <f t="shared" si="1201"/>
        <v>0</v>
      </c>
      <c r="EX373" s="695">
        <f t="shared" si="1201"/>
        <v>0</v>
      </c>
      <c r="EY373" s="695">
        <f t="shared" si="1166"/>
        <v>0</v>
      </c>
      <c r="EZ373" s="510"/>
    </row>
    <row r="374" spans="1:156" x14ac:dyDescent="0.25">
      <c r="A374">
        <v>170</v>
      </c>
      <c r="B374" s="74" t="str">
        <f t="shared" si="1157"/>
        <v>I15</v>
      </c>
      <c r="C374" s="175" t="str">
        <f t="shared" si="1158"/>
        <v>OK</v>
      </c>
      <c r="D374" s="695">
        <f t="shared" ref="D374:AF374" si="1202">D171</f>
        <v>0</v>
      </c>
      <c r="E374" s="695">
        <f t="shared" si="1202"/>
        <v>0</v>
      </c>
      <c r="F374" s="695">
        <f t="shared" si="1202"/>
        <v>0</v>
      </c>
      <c r="G374" s="695">
        <f t="shared" si="1202"/>
        <v>0</v>
      </c>
      <c r="H374" s="695">
        <f t="shared" si="1202"/>
        <v>0</v>
      </c>
      <c r="I374" s="695">
        <f t="shared" si="1202"/>
        <v>0</v>
      </c>
      <c r="J374" s="695">
        <f t="shared" si="1202"/>
        <v>0</v>
      </c>
      <c r="K374" s="695">
        <f t="shared" si="1202"/>
        <v>0</v>
      </c>
      <c r="L374" s="695">
        <f t="shared" si="1202"/>
        <v>0</v>
      </c>
      <c r="M374" s="695">
        <f t="shared" si="1202"/>
        <v>0</v>
      </c>
      <c r="N374" s="695">
        <f t="shared" si="1202"/>
        <v>0</v>
      </c>
      <c r="O374" s="695">
        <f t="shared" si="1202"/>
        <v>0</v>
      </c>
      <c r="P374" s="695">
        <f t="shared" si="1202"/>
        <v>0</v>
      </c>
      <c r="Q374" s="695">
        <f t="shared" si="1202"/>
        <v>0</v>
      </c>
      <c r="R374" s="695">
        <f t="shared" si="1202"/>
        <v>0</v>
      </c>
      <c r="S374" s="695">
        <f t="shared" si="1202"/>
        <v>0</v>
      </c>
      <c r="T374" s="695">
        <f t="shared" si="1202"/>
        <v>0</v>
      </c>
      <c r="U374" s="695">
        <f t="shared" si="1202"/>
        <v>0</v>
      </c>
      <c r="V374" s="695">
        <f t="shared" si="1202"/>
        <v>0</v>
      </c>
      <c r="W374" s="695">
        <f t="shared" si="1202"/>
        <v>0</v>
      </c>
      <c r="X374" s="695">
        <f t="shared" si="1202"/>
        <v>0</v>
      </c>
      <c r="Y374" s="695">
        <f t="shared" si="1202"/>
        <v>0</v>
      </c>
      <c r="Z374" s="695">
        <f t="shared" si="1202"/>
        <v>0</v>
      </c>
      <c r="AA374" s="695">
        <f t="shared" si="1202"/>
        <v>0</v>
      </c>
      <c r="AB374" s="695">
        <f t="shared" si="1202"/>
        <v>0</v>
      </c>
      <c r="AC374" s="695">
        <f t="shared" si="1202"/>
        <v>0</v>
      </c>
      <c r="AD374" s="695">
        <f t="shared" si="1202"/>
        <v>0</v>
      </c>
      <c r="AE374" s="695">
        <f t="shared" si="1202"/>
        <v>0</v>
      </c>
      <c r="AF374" s="695">
        <f t="shared" si="1202"/>
        <v>0</v>
      </c>
      <c r="AG374" s="695">
        <f t="shared" ref="AG374:BJ374" si="1203">AG171</f>
        <v>0</v>
      </c>
      <c r="AH374" s="695">
        <f t="shared" si="1203"/>
        <v>0</v>
      </c>
      <c r="AI374" s="695">
        <f t="shared" si="1203"/>
        <v>0</v>
      </c>
      <c r="AJ374" s="695">
        <f t="shared" si="1203"/>
        <v>0</v>
      </c>
      <c r="AK374" s="695">
        <f t="shared" si="1203"/>
        <v>0</v>
      </c>
      <c r="AL374" s="695">
        <f t="shared" si="1203"/>
        <v>0</v>
      </c>
      <c r="AM374" s="695">
        <f t="shared" si="1203"/>
        <v>0</v>
      </c>
      <c r="AN374" s="695">
        <f t="shared" si="1203"/>
        <v>0</v>
      </c>
      <c r="AO374" s="695">
        <f t="shared" si="1203"/>
        <v>0</v>
      </c>
      <c r="AP374" s="695">
        <f t="shared" si="1203"/>
        <v>0</v>
      </c>
      <c r="AQ374" s="695">
        <f t="shared" si="1203"/>
        <v>0</v>
      </c>
      <c r="AR374" s="695">
        <f t="shared" si="1203"/>
        <v>0</v>
      </c>
      <c r="AS374" s="695">
        <f t="shared" si="1203"/>
        <v>0</v>
      </c>
      <c r="AT374" s="695">
        <f t="shared" si="1203"/>
        <v>0</v>
      </c>
      <c r="AU374" s="695">
        <f t="shared" si="1203"/>
        <v>0</v>
      </c>
      <c r="AV374" s="695">
        <f t="shared" si="1203"/>
        <v>0</v>
      </c>
      <c r="AW374" s="695">
        <f t="shared" si="1203"/>
        <v>0</v>
      </c>
      <c r="AX374" s="695">
        <f t="shared" si="1203"/>
        <v>0</v>
      </c>
      <c r="AY374" s="695">
        <f t="shared" si="1203"/>
        <v>0</v>
      </c>
      <c r="AZ374" s="695">
        <f t="shared" si="1203"/>
        <v>0</v>
      </c>
      <c r="BA374" s="695">
        <f t="shared" si="1203"/>
        <v>0</v>
      </c>
      <c r="BB374" s="695">
        <f t="shared" si="1203"/>
        <v>0</v>
      </c>
      <c r="BC374" s="695">
        <f t="shared" si="1203"/>
        <v>0</v>
      </c>
      <c r="BD374" s="695">
        <f t="shared" si="1203"/>
        <v>0</v>
      </c>
      <c r="BE374" s="695">
        <f t="shared" si="1203"/>
        <v>0</v>
      </c>
      <c r="BF374" s="695">
        <f t="shared" si="1203"/>
        <v>0</v>
      </c>
      <c r="BG374" s="695">
        <f t="shared" si="1203"/>
        <v>0</v>
      </c>
      <c r="BH374" s="695">
        <f t="shared" si="1203"/>
        <v>0</v>
      </c>
      <c r="BI374" s="695">
        <f t="shared" si="1203"/>
        <v>0</v>
      </c>
      <c r="BJ374" s="695">
        <f t="shared" si="1203"/>
        <v>0</v>
      </c>
      <c r="BK374" s="695">
        <f t="shared" ref="BK374:CJ374" si="1204">BK171</f>
        <v>0</v>
      </c>
      <c r="BL374" s="695">
        <f t="shared" si="1204"/>
        <v>-2500</v>
      </c>
      <c r="BM374" s="695">
        <f t="shared" si="1204"/>
        <v>0</v>
      </c>
      <c r="BN374" s="695">
        <f t="shared" si="1204"/>
        <v>0</v>
      </c>
      <c r="BO374" s="695">
        <f t="shared" si="1204"/>
        <v>0</v>
      </c>
      <c r="BP374" s="695">
        <f t="shared" si="1204"/>
        <v>0</v>
      </c>
      <c r="BQ374" s="695">
        <f t="shared" si="1204"/>
        <v>0</v>
      </c>
      <c r="BR374" s="695">
        <f t="shared" si="1204"/>
        <v>0</v>
      </c>
      <c r="BS374" s="695">
        <f t="shared" si="1204"/>
        <v>0</v>
      </c>
      <c r="BT374" s="695">
        <f t="shared" si="1204"/>
        <v>0</v>
      </c>
      <c r="BU374" s="695">
        <f t="shared" si="1204"/>
        <v>0</v>
      </c>
      <c r="BV374" s="695">
        <f t="shared" si="1204"/>
        <v>0</v>
      </c>
      <c r="BW374" s="695">
        <f t="shared" si="1204"/>
        <v>0</v>
      </c>
      <c r="BX374" s="695">
        <f t="shared" si="1204"/>
        <v>0</v>
      </c>
      <c r="BY374" s="695">
        <f t="shared" si="1204"/>
        <v>0</v>
      </c>
      <c r="BZ374" s="695">
        <f t="shared" si="1204"/>
        <v>0</v>
      </c>
      <c r="CA374" s="695">
        <f t="shared" si="1204"/>
        <v>0</v>
      </c>
      <c r="CB374" s="695">
        <f t="shared" si="1204"/>
        <v>0</v>
      </c>
      <c r="CC374" s="695">
        <f t="shared" si="1204"/>
        <v>0</v>
      </c>
      <c r="CD374" s="695">
        <f t="shared" si="1204"/>
        <v>0</v>
      </c>
      <c r="CE374" s="695">
        <f t="shared" si="1204"/>
        <v>0</v>
      </c>
      <c r="CF374" s="695">
        <f t="shared" si="1204"/>
        <v>0</v>
      </c>
      <c r="CG374" s="695">
        <f t="shared" si="1204"/>
        <v>0</v>
      </c>
      <c r="CH374" s="695">
        <f t="shared" si="1204"/>
        <v>0</v>
      </c>
      <c r="CI374" s="695">
        <f t="shared" si="1204"/>
        <v>0</v>
      </c>
      <c r="CJ374" s="695">
        <f t="shared" si="1204"/>
        <v>0</v>
      </c>
      <c r="CK374" s="695">
        <f t="shared" ref="CK374:DO374" si="1205">CK171</f>
        <v>0</v>
      </c>
      <c r="CL374" s="695">
        <f t="shared" si="1205"/>
        <v>0</v>
      </c>
      <c r="CM374" s="695">
        <f t="shared" si="1205"/>
        <v>0</v>
      </c>
      <c r="CN374" s="695">
        <f t="shared" si="1205"/>
        <v>0</v>
      </c>
      <c r="CO374" s="695">
        <f t="shared" si="1205"/>
        <v>0</v>
      </c>
      <c r="CP374" s="695">
        <f t="shared" si="1205"/>
        <v>0</v>
      </c>
      <c r="CQ374" s="695">
        <f t="shared" si="1205"/>
        <v>0</v>
      </c>
      <c r="CR374" s="695">
        <f t="shared" si="1205"/>
        <v>0</v>
      </c>
      <c r="CS374" s="695">
        <f t="shared" si="1205"/>
        <v>0</v>
      </c>
      <c r="CT374" s="695">
        <f t="shared" si="1205"/>
        <v>0</v>
      </c>
      <c r="CU374" s="695">
        <f t="shared" si="1205"/>
        <v>0</v>
      </c>
      <c r="CV374" s="695">
        <f t="shared" si="1205"/>
        <v>0</v>
      </c>
      <c r="CW374" s="695">
        <f t="shared" si="1205"/>
        <v>0</v>
      </c>
      <c r="CX374" s="695">
        <f t="shared" si="1205"/>
        <v>0</v>
      </c>
      <c r="CY374" s="695">
        <f t="shared" si="1205"/>
        <v>0</v>
      </c>
      <c r="CZ374" s="695">
        <f t="shared" si="1205"/>
        <v>0</v>
      </c>
      <c r="DA374" s="695">
        <f t="shared" si="1205"/>
        <v>0</v>
      </c>
      <c r="DB374" s="695">
        <f t="shared" si="1205"/>
        <v>0</v>
      </c>
      <c r="DC374" s="695">
        <f t="shared" si="1205"/>
        <v>0</v>
      </c>
      <c r="DD374" s="695">
        <f t="shared" si="1205"/>
        <v>0</v>
      </c>
      <c r="DE374" s="695">
        <f t="shared" si="1205"/>
        <v>0</v>
      </c>
      <c r="DF374" s="695">
        <f t="shared" si="1205"/>
        <v>0</v>
      </c>
      <c r="DG374" s="695">
        <f t="shared" si="1205"/>
        <v>0</v>
      </c>
      <c r="DH374" s="695">
        <f t="shared" si="1205"/>
        <v>0</v>
      </c>
      <c r="DI374" s="695">
        <f t="shared" si="1205"/>
        <v>0</v>
      </c>
      <c r="DJ374" s="695">
        <f t="shared" si="1205"/>
        <v>0</v>
      </c>
      <c r="DK374" s="695">
        <f t="shared" si="1205"/>
        <v>0</v>
      </c>
      <c r="DL374" s="695">
        <f t="shared" si="1205"/>
        <v>0</v>
      </c>
      <c r="DM374" s="695">
        <f t="shared" si="1205"/>
        <v>0</v>
      </c>
      <c r="DN374" s="695">
        <f t="shared" si="1205"/>
        <v>0</v>
      </c>
      <c r="DO374" s="695">
        <f t="shared" si="1205"/>
        <v>0</v>
      </c>
      <c r="DP374" s="695">
        <f t="shared" ref="DP374:EQ374" si="1206">DP171</f>
        <v>0</v>
      </c>
      <c r="DQ374" s="695">
        <f t="shared" si="1206"/>
        <v>0</v>
      </c>
      <c r="DR374" s="695">
        <f t="shared" si="1206"/>
        <v>0</v>
      </c>
      <c r="DS374" s="695">
        <f t="shared" si="1206"/>
        <v>0</v>
      </c>
      <c r="DT374" s="695">
        <f t="shared" si="1206"/>
        <v>0</v>
      </c>
      <c r="DU374" s="695">
        <f t="shared" si="1206"/>
        <v>0</v>
      </c>
      <c r="DV374" s="695">
        <f t="shared" si="1206"/>
        <v>0</v>
      </c>
      <c r="DW374" s="695">
        <f t="shared" si="1206"/>
        <v>0</v>
      </c>
      <c r="DX374" s="695">
        <f t="shared" si="1206"/>
        <v>0</v>
      </c>
      <c r="DY374" s="695">
        <f t="shared" si="1206"/>
        <v>0</v>
      </c>
      <c r="DZ374" s="695">
        <f t="shared" si="1206"/>
        <v>0</v>
      </c>
      <c r="EA374" s="695">
        <f t="shared" si="1206"/>
        <v>0</v>
      </c>
      <c r="EB374" s="695">
        <f t="shared" si="1206"/>
        <v>0</v>
      </c>
      <c r="EC374" s="695">
        <f t="shared" si="1206"/>
        <v>0</v>
      </c>
      <c r="ED374" s="695">
        <f t="shared" si="1206"/>
        <v>0</v>
      </c>
      <c r="EE374" s="695">
        <f t="shared" si="1206"/>
        <v>0</v>
      </c>
      <c r="EF374" s="695">
        <f t="shared" si="1206"/>
        <v>0</v>
      </c>
      <c r="EG374" s="695">
        <f t="shared" si="1206"/>
        <v>0</v>
      </c>
      <c r="EH374" s="695">
        <f t="shared" si="1206"/>
        <v>0</v>
      </c>
      <c r="EI374" s="695">
        <f t="shared" si="1206"/>
        <v>0</v>
      </c>
      <c r="EJ374" s="695">
        <f t="shared" si="1206"/>
        <v>0</v>
      </c>
      <c r="EK374" s="695">
        <f t="shared" si="1206"/>
        <v>0</v>
      </c>
      <c r="EL374" s="695">
        <f t="shared" si="1206"/>
        <v>0</v>
      </c>
      <c r="EM374" s="695">
        <f t="shared" si="1206"/>
        <v>0</v>
      </c>
      <c r="EN374" s="695">
        <f t="shared" ref="EN374" si="1207">EN171</f>
        <v>0</v>
      </c>
      <c r="EO374" s="695">
        <f t="shared" si="1206"/>
        <v>0</v>
      </c>
      <c r="EP374" s="695">
        <f t="shared" si="1206"/>
        <v>0</v>
      </c>
      <c r="EQ374" s="695">
        <f t="shared" si="1206"/>
        <v>0</v>
      </c>
      <c r="ER374" s="695">
        <f t="shared" ref="ER374:EX374" si="1208">ER171</f>
        <v>0</v>
      </c>
      <c r="ES374" s="695">
        <f t="shared" si="1208"/>
        <v>0</v>
      </c>
      <c r="ET374" s="695">
        <f t="shared" si="1208"/>
        <v>0</v>
      </c>
      <c r="EU374" s="695">
        <f t="shared" si="1208"/>
        <v>0</v>
      </c>
      <c r="EV374" s="695">
        <f t="shared" si="1208"/>
        <v>0</v>
      </c>
      <c r="EW374" s="695">
        <f t="shared" si="1208"/>
        <v>0</v>
      </c>
      <c r="EX374" s="695">
        <f t="shared" si="1208"/>
        <v>0</v>
      </c>
      <c r="EY374" s="695">
        <f t="shared" si="1166"/>
        <v>0</v>
      </c>
      <c r="EZ374" s="510"/>
    </row>
    <row r="375" spans="1:156" x14ac:dyDescent="0.25">
      <c r="A375">
        <v>171</v>
      </c>
      <c r="B375" s="74" t="str">
        <f t="shared" si="1157"/>
        <v>I10</v>
      </c>
      <c r="C375" s="175" t="str">
        <f t="shared" si="1158"/>
        <v>OK</v>
      </c>
      <c r="D375" s="695">
        <f t="shared" ref="D375:AF375" si="1209">D172</f>
        <v>-12239.4</v>
      </c>
      <c r="E375" s="695">
        <f t="shared" si="1209"/>
        <v>0</v>
      </c>
      <c r="F375" s="695">
        <f t="shared" si="1209"/>
        <v>0</v>
      </c>
      <c r="G375" s="695">
        <f t="shared" si="1209"/>
        <v>0</v>
      </c>
      <c r="H375" s="695">
        <f t="shared" si="1209"/>
        <v>0</v>
      </c>
      <c r="I375" s="695">
        <f t="shared" si="1209"/>
        <v>-6375</v>
      </c>
      <c r="J375" s="695">
        <f t="shared" si="1209"/>
        <v>0</v>
      </c>
      <c r="K375" s="695">
        <f t="shared" si="1209"/>
        <v>-4560</v>
      </c>
      <c r="L375" s="695">
        <f t="shared" si="1209"/>
        <v>0</v>
      </c>
      <c r="M375" s="695">
        <f t="shared" si="1209"/>
        <v>0</v>
      </c>
      <c r="N375" s="695">
        <f t="shared" si="1209"/>
        <v>0</v>
      </c>
      <c r="O375" s="695">
        <f t="shared" si="1209"/>
        <v>-4470</v>
      </c>
      <c r="P375" s="695">
        <f t="shared" si="1209"/>
        <v>-19320</v>
      </c>
      <c r="Q375" s="695">
        <f t="shared" si="1209"/>
        <v>-4070.25</v>
      </c>
      <c r="R375" s="695">
        <f t="shared" si="1209"/>
        <v>-7200</v>
      </c>
      <c r="S375" s="695">
        <f t="shared" si="1209"/>
        <v>-7561.2</v>
      </c>
      <c r="T375" s="695">
        <f t="shared" si="1209"/>
        <v>0</v>
      </c>
      <c r="U375" s="695">
        <f t="shared" si="1209"/>
        <v>-5363</v>
      </c>
      <c r="V375" s="695">
        <f t="shared" si="1209"/>
        <v>0</v>
      </c>
      <c r="W375" s="695">
        <f t="shared" si="1209"/>
        <v>-130</v>
      </c>
      <c r="X375" s="695">
        <f t="shared" si="1209"/>
        <v>0</v>
      </c>
      <c r="Y375" s="695">
        <f t="shared" si="1209"/>
        <v>-5700</v>
      </c>
      <c r="Z375" s="695">
        <f t="shared" si="1209"/>
        <v>0</v>
      </c>
      <c r="AA375" s="695">
        <f t="shared" si="1209"/>
        <v>-11165</v>
      </c>
      <c r="AB375" s="695">
        <f t="shared" si="1209"/>
        <v>0</v>
      </c>
      <c r="AC375" s="695">
        <f t="shared" si="1209"/>
        <v>0</v>
      </c>
      <c r="AD375" s="695">
        <f t="shared" si="1209"/>
        <v>-21489</v>
      </c>
      <c r="AE375" s="695">
        <f t="shared" si="1209"/>
        <v>-17060</v>
      </c>
      <c r="AF375" s="695">
        <f t="shared" si="1209"/>
        <v>0</v>
      </c>
      <c r="AG375" s="695">
        <f t="shared" ref="AG375:BJ375" si="1210">AG172</f>
        <v>0</v>
      </c>
      <c r="AH375" s="695">
        <f t="shared" si="1210"/>
        <v>-370</v>
      </c>
      <c r="AI375" s="695">
        <f t="shared" si="1210"/>
        <v>-3300</v>
      </c>
      <c r="AJ375" s="695">
        <f t="shared" si="1210"/>
        <v>-13750</v>
      </c>
      <c r="AK375" s="695">
        <f t="shared" si="1210"/>
        <v>-360</v>
      </c>
      <c r="AL375" s="695">
        <f t="shared" si="1210"/>
        <v>0</v>
      </c>
      <c r="AM375" s="695">
        <f t="shared" si="1210"/>
        <v>0</v>
      </c>
      <c r="AN375" s="695">
        <f t="shared" si="1210"/>
        <v>0</v>
      </c>
      <c r="AO375" s="695">
        <f t="shared" si="1210"/>
        <v>162.5</v>
      </c>
      <c r="AP375" s="695">
        <f t="shared" si="1210"/>
        <v>-67.2</v>
      </c>
      <c r="AQ375" s="695">
        <f t="shared" si="1210"/>
        <v>-2112</v>
      </c>
      <c r="AR375" s="695">
        <f t="shared" si="1210"/>
        <v>0</v>
      </c>
      <c r="AS375" s="695">
        <f t="shared" si="1210"/>
        <v>0</v>
      </c>
      <c r="AT375" s="695">
        <f t="shared" si="1210"/>
        <v>0</v>
      </c>
      <c r="AU375" s="695">
        <f t="shared" si="1210"/>
        <v>-7100</v>
      </c>
      <c r="AV375" s="695">
        <f t="shared" si="1210"/>
        <v>-17440</v>
      </c>
      <c r="AW375" s="695">
        <f t="shared" si="1210"/>
        <v>0</v>
      </c>
      <c r="AX375" s="695">
        <f t="shared" si="1210"/>
        <v>-3226.46</v>
      </c>
      <c r="AY375" s="695">
        <f t="shared" si="1210"/>
        <v>-6120</v>
      </c>
      <c r="AZ375" s="695">
        <f t="shared" si="1210"/>
        <v>0</v>
      </c>
      <c r="BA375" s="695">
        <f t="shared" si="1210"/>
        <v>-11430</v>
      </c>
      <c r="BB375" s="695">
        <f t="shared" si="1210"/>
        <v>0</v>
      </c>
      <c r="BC375" s="695">
        <f t="shared" si="1210"/>
        <v>0</v>
      </c>
      <c r="BD375" s="695">
        <f t="shared" si="1210"/>
        <v>-13765.8</v>
      </c>
      <c r="BE375" s="695">
        <f t="shared" si="1210"/>
        <v>-1350</v>
      </c>
      <c r="BF375" s="695">
        <f t="shared" si="1210"/>
        <v>0</v>
      </c>
      <c r="BG375" s="695">
        <f t="shared" si="1210"/>
        <v>0</v>
      </c>
      <c r="BH375" s="695">
        <f t="shared" si="1210"/>
        <v>0</v>
      </c>
      <c r="BI375" s="695">
        <f t="shared" si="1210"/>
        <v>0</v>
      </c>
      <c r="BJ375" s="695">
        <f t="shared" si="1210"/>
        <v>-34209</v>
      </c>
      <c r="BK375" s="695">
        <f t="shared" ref="BK375:CJ375" si="1211">BK172</f>
        <v>0</v>
      </c>
      <c r="BL375" s="695">
        <f t="shared" si="1211"/>
        <v>-6512.09</v>
      </c>
      <c r="BM375" s="695">
        <f t="shared" si="1211"/>
        <v>0</v>
      </c>
      <c r="BN375" s="695">
        <f t="shared" si="1211"/>
        <v>0</v>
      </c>
      <c r="BO375" s="695">
        <f t="shared" si="1211"/>
        <v>-9150</v>
      </c>
      <c r="BP375" s="695">
        <f t="shared" si="1211"/>
        <v>-600</v>
      </c>
      <c r="BQ375" s="695">
        <f t="shared" si="1211"/>
        <v>-4725</v>
      </c>
      <c r="BR375" s="695">
        <f t="shared" si="1211"/>
        <v>-25204</v>
      </c>
      <c r="BS375" s="695">
        <f t="shared" si="1211"/>
        <v>-7633.54</v>
      </c>
      <c r="BT375" s="695">
        <f t="shared" si="1211"/>
        <v>0</v>
      </c>
      <c r="BU375" s="695">
        <f t="shared" si="1211"/>
        <v>-2300</v>
      </c>
      <c r="BV375" s="695">
        <f t="shared" si="1211"/>
        <v>0</v>
      </c>
      <c r="BW375" s="695">
        <f t="shared" si="1211"/>
        <v>-4842</v>
      </c>
      <c r="BX375" s="695">
        <f t="shared" si="1211"/>
        <v>-20231</v>
      </c>
      <c r="BY375" s="695">
        <f t="shared" si="1211"/>
        <v>-900</v>
      </c>
      <c r="BZ375" s="695">
        <f t="shared" si="1211"/>
        <v>-7194.8</v>
      </c>
      <c r="CA375" s="695">
        <f t="shared" si="1211"/>
        <v>0</v>
      </c>
      <c r="CB375" s="695">
        <f t="shared" si="1211"/>
        <v>-4410</v>
      </c>
      <c r="CC375" s="695">
        <f t="shared" si="1211"/>
        <v>0</v>
      </c>
      <c r="CD375" s="695">
        <f t="shared" si="1211"/>
        <v>0</v>
      </c>
      <c r="CE375" s="695">
        <f t="shared" si="1211"/>
        <v>0</v>
      </c>
      <c r="CF375" s="695">
        <f t="shared" si="1211"/>
        <v>-3960</v>
      </c>
      <c r="CG375" s="695">
        <f t="shared" si="1211"/>
        <v>-1560</v>
      </c>
      <c r="CH375" s="695">
        <f t="shared" si="1211"/>
        <v>0</v>
      </c>
      <c r="CI375" s="695">
        <f t="shared" si="1211"/>
        <v>0</v>
      </c>
      <c r="CJ375" s="695">
        <f t="shared" si="1211"/>
        <v>-700</v>
      </c>
      <c r="CK375" s="695">
        <f t="shared" ref="CK375:DO375" si="1212">CK172</f>
        <v>0</v>
      </c>
      <c r="CL375" s="695">
        <f t="shared" si="1212"/>
        <v>0</v>
      </c>
      <c r="CM375" s="695">
        <f t="shared" si="1212"/>
        <v>-2160</v>
      </c>
      <c r="CN375" s="695">
        <f t="shared" si="1212"/>
        <v>0</v>
      </c>
      <c r="CO375" s="695">
        <f t="shared" si="1212"/>
        <v>0</v>
      </c>
      <c r="CP375" s="695">
        <f t="shared" si="1212"/>
        <v>0</v>
      </c>
      <c r="CQ375" s="695">
        <f t="shared" si="1212"/>
        <v>0</v>
      </c>
      <c r="CR375" s="695">
        <f t="shared" si="1212"/>
        <v>-625</v>
      </c>
      <c r="CS375" s="695">
        <f t="shared" si="1212"/>
        <v>0</v>
      </c>
      <c r="CT375" s="695">
        <f t="shared" si="1212"/>
        <v>-6720</v>
      </c>
      <c r="CU375" s="695">
        <f t="shared" si="1212"/>
        <v>-18950</v>
      </c>
      <c r="CV375" s="695">
        <f t="shared" si="1212"/>
        <v>-6840</v>
      </c>
      <c r="CW375" s="695">
        <f t="shared" si="1212"/>
        <v>0</v>
      </c>
      <c r="CX375" s="695">
        <f t="shared" si="1212"/>
        <v>-11840</v>
      </c>
      <c r="CY375" s="695">
        <f t="shared" si="1212"/>
        <v>0</v>
      </c>
      <c r="CZ375" s="695">
        <f t="shared" si="1212"/>
        <v>225</v>
      </c>
      <c r="DA375" s="695">
        <f t="shared" si="1212"/>
        <v>0</v>
      </c>
      <c r="DB375" s="695">
        <f t="shared" si="1212"/>
        <v>-2160</v>
      </c>
      <c r="DC375" s="695">
        <f t="shared" si="1212"/>
        <v>-7185.5</v>
      </c>
      <c r="DD375" s="695">
        <f t="shared" si="1212"/>
        <v>-4250</v>
      </c>
      <c r="DE375" s="695">
        <f t="shared" si="1212"/>
        <v>-2860</v>
      </c>
      <c r="DF375" s="695">
        <f t="shared" si="1212"/>
        <v>-1000</v>
      </c>
      <c r="DG375" s="695">
        <f t="shared" si="1212"/>
        <v>0</v>
      </c>
      <c r="DH375" s="695">
        <f t="shared" si="1212"/>
        <v>0</v>
      </c>
      <c r="DI375" s="695">
        <f t="shared" si="1212"/>
        <v>-22274.2</v>
      </c>
      <c r="DJ375" s="695">
        <f t="shared" si="1212"/>
        <v>-15800</v>
      </c>
      <c r="DK375" s="695">
        <f t="shared" si="1212"/>
        <v>0</v>
      </c>
      <c r="DL375" s="695">
        <f t="shared" si="1212"/>
        <v>0</v>
      </c>
      <c r="DM375" s="695">
        <f t="shared" si="1212"/>
        <v>0</v>
      </c>
      <c r="DN375" s="695">
        <f t="shared" si="1212"/>
        <v>0</v>
      </c>
      <c r="DO375" s="695">
        <f t="shared" si="1212"/>
        <v>0</v>
      </c>
      <c r="DP375" s="695">
        <f t="shared" ref="DP375:EQ375" si="1213">DP172</f>
        <v>0</v>
      </c>
      <c r="DQ375" s="695">
        <f t="shared" si="1213"/>
        <v>0</v>
      </c>
      <c r="DR375" s="695">
        <f t="shared" si="1213"/>
        <v>0</v>
      </c>
      <c r="DS375" s="695">
        <f t="shared" si="1213"/>
        <v>0</v>
      </c>
      <c r="DT375" s="695">
        <f t="shared" si="1213"/>
        <v>0</v>
      </c>
      <c r="DU375" s="695">
        <f t="shared" si="1213"/>
        <v>0</v>
      </c>
      <c r="DV375" s="695">
        <f t="shared" si="1213"/>
        <v>0</v>
      </c>
      <c r="DW375" s="695">
        <f t="shared" si="1213"/>
        <v>0</v>
      </c>
      <c r="DX375" s="695">
        <f t="shared" si="1213"/>
        <v>0</v>
      </c>
      <c r="DY375" s="695">
        <f t="shared" si="1213"/>
        <v>0</v>
      </c>
      <c r="DZ375" s="695">
        <f t="shared" si="1213"/>
        <v>0</v>
      </c>
      <c r="EA375" s="695">
        <f t="shared" si="1213"/>
        <v>0</v>
      </c>
      <c r="EB375" s="695">
        <f t="shared" si="1213"/>
        <v>0</v>
      </c>
      <c r="EC375" s="695">
        <f t="shared" si="1213"/>
        <v>0</v>
      </c>
      <c r="ED375" s="695">
        <f t="shared" si="1213"/>
        <v>0</v>
      </c>
      <c r="EE375" s="695">
        <f t="shared" si="1213"/>
        <v>0</v>
      </c>
      <c r="EF375" s="695">
        <f t="shared" si="1213"/>
        <v>0</v>
      </c>
      <c r="EG375" s="695">
        <f t="shared" si="1213"/>
        <v>-4560</v>
      </c>
      <c r="EH375" s="695">
        <f t="shared" si="1213"/>
        <v>-11338.5</v>
      </c>
      <c r="EI375" s="695">
        <f t="shared" si="1213"/>
        <v>0</v>
      </c>
      <c r="EJ375" s="695">
        <f t="shared" si="1213"/>
        <v>0</v>
      </c>
      <c r="EK375" s="695">
        <f t="shared" si="1213"/>
        <v>0</v>
      </c>
      <c r="EL375" s="695">
        <f t="shared" si="1213"/>
        <v>-26925</v>
      </c>
      <c r="EM375" s="695">
        <f t="shared" si="1213"/>
        <v>0</v>
      </c>
      <c r="EN375" s="695">
        <f t="shared" ref="EN375" si="1214">EN172</f>
        <v>0</v>
      </c>
      <c r="EO375" s="695">
        <f t="shared" si="1213"/>
        <v>0</v>
      </c>
      <c r="EP375" s="695">
        <f t="shared" si="1213"/>
        <v>-19457</v>
      </c>
      <c r="EQ375" s="695">
        <f t="shared" si="1213"/>
        <v>0</v>
      </c>
      <c r="ER375" s="695">
        <f t="shared" ref="ER375:EX375" si="1215">ER172</f>
        <v>0</v>
      </c>
      <c r="ES375" s="695">
        <f t="shared" si="1215"/>
        <v>0</v>
      </c>
      <c r="ET375" s="695">
        <f t="shared" si="1215"/>
        <v>0</v>
      </c>
      <c r="EU375" s="695">
        <f t="shared" si="1215"/>
        <v>0</v>
      </c>
      <c r="EV375" s="695">
        <f t="shared" si="1215"/>
        <v>0</v>
      </c>
      <c r="EW375" s="695">
        <f t="shared" si="1215"/>
        <v>0</v>
      </c>
      <c r="EX375" s="695">
        <f t="shared" si="1215"/>
        <v>0</v>
      </c>
      <c r="EY375" s="695">
        <f t="shared" si="1166"/>
        <v>0</v>
      </c>
      <c r="EZ375" s="510"/>
    </row>
    <row r="376" spans="1:156" x14ac:dyDescent="0.25">
      <c r="A376">
        <v>172</v>
      </c>
      <c r="B376" s="74" t="str">
        <f t="shared" si="1157"/>
        <v>I11</v>
      </c>
      <c r="C376" s="175" t="str">
        <f t="shared" si="1158"/>
        <v>OK</v>
      </c>
      <c r="D376" s="695">
        <f t="shared" ref="D376:AF376" si="1216">D173</f>
        <v>0</v>
      </c>
      <c r="E376" s="695">
        <f t="shared" si="1216"/>
        <v>0</v>
      </c>
      <c r="F376" s="695">
        <f t="shared" si="1216"/>
        <v>0</v>
      </c>
      <c r="G376" s="695">
        <f t="shared" si="1216"/>
        <v>0</v>
      </c>
      <c r="H376" s="695">
        <f t="shared" si="1216"/>
        <v>0</v>
      </c>
      <c r="I376" s="695">
        <f t="shared" si="1216"/>
        <v>0</v>
      </c>
      <c r="J376" s="695">
        <f t="shared" si="1216"/>
        <v>0</v>
      </c>
      <c r="K376" s="695">
        <f t="shared" si="1216"/>
        <v>-3100</v>
      </c>
      <c r="L376" s="695">
        <f t="shared" si="1216"/>
        <v>0</v>
      </c>
      <c r="M376" s="695">
        <f t="shared" si="1216"/>
        <v>0</v>
      </c>
      <c r="N376" s="695">
        <f t="shared" si="1216"/>
        <v>0</v>
      </c>
      <c r="O376" s="695">
        <f t="shared" si="1216"/>
        <v>0</v>
      </c>
      <c r="P376" s="695">
        <f t="shared" si="1216"/>
        <v>0</v>
      </c>
      <c r="Q376" s="695">
        <f t="shared" si="1216"/>
        <v>0</v>
      </c>
      <c r="R376" s="695">
        <f t="shared" si="1216"/>
        <v>0</v>
      </c>
      <c r="S376" s="695">
        <f t="shared" si="1216"/>
        <v>0</v>
      </c>
      <c r="T376" s="695">
        <f t="shared" si="1216"/>
        <v>0</v>
      </c>
      <c r="U376" s="695">
        <f t="shared" si="1216"/>
        <v>0</v>
      </c>
      <c r="V376" s="695">
        <f t="shared" si="1216"/>
        <v>0</v>
      </c>
      <c r="W376" s="695">
        <f t="shared" si="1216"/>
        <v>0</v>
      </c>
      <c r="X376" s="695">
        <f t="shared" si="1216"/>
        <v>0</v>
      </c>
      <c r="Y376" s="695">
        <f t="shared" si="1216"/>
        <v>0</v>
      </c>
      <c r="Z376" s="695">
        <f t="shared" si="1216"/>
        <v>0</v>
      </c>
      <c r="AA376" s="695">
        <f t="shared" si="1216"/>
        <v>0</v>
      </c>
      <c r="AB376" s="695">
        <f t="shared" si="1216"/>
        <v>0</v>
      </c>
      <c r="AC376" s="695">
        <f t="shared" si="1216"/>
        <v>0</v>
      </c>
      <c r="AD376" s="695">
        <f t="shared" si="1216"/>
        <v>0</v>
      </c>
      <c r="AE376" s="695">
        <f t="shared" si="1216"/>
        <v>0</v>
      </c>
      <c r="AF376" s="695">
        <f t="shared" si="1216"/>
        <v>-352.74</v>
      </c>
      <c r="AG376" s="695">
        <f t="shared" ref="AG376:BJ376" si="1217">AG173</f>
        <v>0</v>
      </c>
      <c r="AH376" s="695">
        <f t="shared" si="1217"/>
        <v>0</v>
      </c>
      <c r="AI376" s="695">
        <f t="shared" si="1217"/>
        <v>0</v>
      </c>
      <c r="AJ376" s="695">
        <f t="shared" si="1217"/>
        <v>0</v>
      </c>
      <c r="AK376" s="695">
        <f t="shared" si="1217"/>
        <v>0</v>
      </c>
      <c r="AL376" s="695">
        <f t="shared" si="1217"/>
        <v>0</v>
      </c>
      <c r="AM376" s="695">
        <f t="shared" si="1217"/>
        <v>0</v>
      </c>
      <c r="AN376" s="695">
        <f t="shared" si="1217"/>
        <v>0</v>
      </c>
      <c r="AO376" s="695">
        <f t="shared" si="1217"/>
        <v>0</v>
      </c>
      <c r="AP376" s="695">
        <f t="shared" si="1217"/>
        <v>0</v>
      </c>
      <c r="AQ376" s="695">
        <f t="shared" si="1217"/>
        <v>0</v>
      </c>
      <c r="AR376" s="695">
        <f t="shared" si="1217"/>
        <v>0</v>
      </c>
      <c r="AS376" s="695">
        <f t="shared" si="1217"/>
        <v>0</v>
      </c>
      <c r="AT376" s="695">
        <f t="shared" si="1217"/>
        <v>0</v>
      </c>
      <c r="AU376" s="695">
        <f t="shared" si="1217"/>
        <v>0</v>
      </c>
      <c r="AV376" s="695">
        <f t="shared" si="1217"/>
        <v>-360</v>
      </c>
      <c r="AW376" s="695">
        <f t="shared" si="1217"/>
        <v>0</v>
      </c>
      <c r="AX376" s="695">
        <f t="shared" si="1217"/>
        <v>-1995</v>
      </c>
      <c r="AY376" s="695">
        <f t="shared" si="1217"/>
        <v>0</v>
      </c>
      <c r="AZ376" s="695">
        <f t="shared" si="1217"/>
        <v>0</v>
      </c>
      <c r="BA376" s="695">
        <f t="shared" si="1217"/>
        <v>0</v>
      </c>
      <c r="BB376" s="695">
        <f t="shared" si="1217"/>
        <v>0</v>
      </c>
      <c r="BC376" s="695">
        <f t="shared" si="1217"/>
        <v>0</v>
      </c>
      <c r="BD376" s="695">
        <f t="shared" si="1217"/>
        <v>0</v>
      </c>
      <c r="BE376" s="695">
        <f t="shared" si="1217"/>
        <v>0</v>
      </c>
      <c r="BF376" s="695">
        <f t="shared" si="1217"/>
        <v>0</v>
      </c>
      <c r="BG376" s="695">
        <f t="shared" si="1217"/>
        <v>0</v>
      </c>
      <c r="BH376" s="695">
        <f t="shared" si="1217"/>
        <v>0</v>
      </c>
      <c r="BI376" s="695">
        <f t="shared" si="1217"/>
        <v>0</v>
      </c>
      <c r="BJ376" s="695">
        <f t="shared" si="1217"/>
        <v>0</v>
      </c>
      <c r="BK376" s="695">
        <f t="shared" ref="BK376:CJ376" si="1218">BK173</f>
        <v>0</v>
      </c>
      <c r="BL376" s="695">
        <f t="shared" si="1218"/>
        <v>0</v>
      </c>
      <c r="BM376" s="695">
        <f t="shared" si="1218"/>
        <v>0</v>
      </c>
      <c r="BN376" s="695">
        <f t="shared" si="1218"/>
        <v>0</v>
      </c>
      <c r="BO376" s="695">
        <f t="shared" si="1218"/>
        <v>0</v>
      </c>
      <c r="BP376" s="695">
        <f t="shared" si="1218"/>
        <v>0</v>
      </c>
      <c r="BQ376" s="695">
        <f t="shared" si="1218"/>
        <v>-244</v>
      </c>
      <c r="BR376" s="695">
        <f t="shared" si="1218"/>
        <v>0</v>
      </c>
      <c r="BS376" s="695">
        <f t="shared" si="1218"/>
        <v>0</v>
      </c>
      <c r="BT376" s="695">
        <f t="shared" si="1218"/>
        <v>0</v>
      </c>
      <c r="BU376" s="695">
        <f t="shared" si="1218"/>
        <v>0</v>
      </c>
      <c r="BV376" s="695">
        <f t="shared" si="1218"/>
        <v>-100</v>
      </c>
      <c r="BW376" s="695">
        <f t="shared" si="1218"/>
        <v>0</v>
      </c>
      <c r="BX376" s="695">
        <f t="shared" si="1218"/>
        <v>0</v>
      </c>
      <c r="BY376" s="695">
        <f t="shared" si="1218"/>
        <v>0</v>
      </c>
      <c r="BZ376" s="695">
        <f t="shared" si="1218"/>
        <v>0</v>
      </c>
      <c r="CA376" s="695">
        <f t="shared" si="1218"/>
        <v>0</v>
      </c>
      <c r="CB376" s="695">
        <f t="shared" si="1218"/>
        <v>0</v>
      </c>
      <c r="CC376" s="695">
        <f t="shared" si="1218"/>
        <v>0</v>
      </c>
      <c r="CD376" s="695">
        <f t="shared" si="1218"/>
        <v>0</v>
      </c>
      <c r="CE376" s="695">
        <f t="shared" si="1218"/>
        <v>0</v>
      </c>
      <c r="CF376" s="695">
        <f t="shared" si="1218"/>
        <v>0</v>
      </c>
      <c r="CG376" s="695">
        <f t="shared" si="1218"/>
        <v>0</v>
      </c>
      <c r="CH376" s="695">
        <f t="shared" si="1218"/>
        <v>0</v>
      </c>
      <c r="CI376" s="695">
        <f t="shared" si="1218"/>
        <v>0</v>
      </c>
      <c r="CJ376" s="695">
        <f t="shared" si="1218"/>
        <v>-413</v>
      </c>
      <c r="CK376" s="695">
        <f t="shared" ref="CK376:DO376" si="1219">CK173</f>
        <v>0</v>
      </c>
      <c r="CL376" s="695">
        <f t="shared" si="1219"/>
        <v>0</v>
      </c>
      <c r="CM376" s="695">
        <f t="shared" si="1219"/>
        <v>0</v>
      </c>
      <c r="CN376" s="695">
        <f t="shared" si="1219"/>
        <v>0</v>
      </c>
      <c r="CO376" s="695">
        <f t="shared" si="1219"/>
        <v>0</v>
      </c>
      <c r="CP376" s="695">
        <f t="shared" si="1219"/>
        <v>-1500</v>
      </c>
      <c r="CQ376" s="695">
        <f t="shared" si="1219"/>
        <v>0</v>
      </c>
      <c r="CR376" s="695">
        <f t="shared" si="1219"/>
        <v>0</v>
      </c>
      <c r="CS376" s="695">
        <f t="shared" si="1219"/>
        <v>0</v>
      </c>
      <c r="CT376" s="695">
        <f t="shared" si="1219"/>
        <v>0</v>
      </c>
      <c r="CU376" s="695">
        <f t="shared" si="1219"/>
        <v>0</v>
      </c>
      <c r="CV376" s="695">
        <f t="shared" si="1219"/>
        <v>0</v>
      </c>
      <c r="CW376" s="695">
        <f t="shared" si="1219"/>
        <v>0</v>
      </c>
      <c r="CX376" s="695">
        <f t="shared" si="1219"/>
        <v>0</v>
      </c>
      <c r="CY376" s="695">
        <f t="shared" si="1219"/>
        <v>0</v>
      </c>
      <c r="CZ376" s="695">
        <f t="shared" si="1219"/>
        <v>0</v>
      </c>
      <c r="DA376" s="695">
        <f t="shared" si="1219"/>
        <v>0</v>
      </c>
      <c r="DB376" s="695">
        <f t="shared" si="1219"/>
        <v>0</v>
      </c>
      <c r="DC376" s="695">
        <f t="shared" si="1219"/>
        <v>0</v>
      </c>
      <c r="DD376" s="695">
        <f t="shared" si="1219"/>
        <v>0</v>
      </c>
      <c r="DE376" s="695">
        <f t="shared" si="1219"/>
        <v>2860</v>
      </c>
      <c r="DF376" s="695">
        <f t="shared" si="1219"/>
        <v>0</v>
      </c>
      <c r="DG376" s="695">
        <f t="shared" si="1219"/>
        <v>0</v>
      </c>
      <c r="DH376" s="695">
        <f t="shared" si="1219"/>
        <v>0</v>
      </c>
      <c r="DI376" s="695">
        <f t="shared" si="1219"/>
        <v>0</v>
      </c>
      <c r="DJ376" s="695">
        <f t="shared" si="1219"/>
        <v>0</v>
      </c>
      <c r="DK376" s="695">
        <f t="shared" si="1219"/>
        <v>0</v>
      </c>
      <c r="DL376" s="695">
        <f t="shared" si="1219"/>
        <v>0</v>
      </c>
      <c r="DM376" s="695">
        <f t="shared" si="1219"/>
        <v>0</v>
      </c>
      <c r="DN376" s="695">
        <f t="shared" si="1219"/>
        <v>0</v>
      </c>
      <c r="DO376" s="695">
        <f t="shared" si="1219"/>
        <v>0</v>
      </c>
      <c r="DP376" s="695">
        <f t="shared" ref="DP376:EQ376" si="1220">DP173</f>
        <v>0</v>
      </c>
      <c r="DQ376" s="695">
        <f t="shared" si="1220"/>
        <v>-1750</v>
      </c>
      <c r="DR376" s="695">
        <f t="shared" si="1220"/>
        <v>0</v>
      </c>
      <c r="DS376" s="695">
        <f t="shared" si="1220"/>
        <v>0</v>
      </c>
      <c r="DT376" s="695">
        <f t="shared" si="1220"/>
        <v>0</v>
      </c>
      <c r="DU376" s="695">
        <f t="shared" si="1220"/>
        <v>0</v>
      </c>
      <c r="DV376" s="695">
        <f t="shared" si="1220"/>
        <v>0</v>
      </c>
      <c r="DW376" s="695">
        <f t="shared" si="1220"/>
        <v>0</v>
      </c>
      <c r="DX376" s="695">
        <f t="shared" si="1220"/>
        <v>0</v>
      </c>
      <c r="DY376" s="695">
        <f t="shared" si="1220"/>
        <v>0</v>
      </c>
      <c r="DZ376" s="695">
        <f t="shared" si="1220"/>
        <v>0</v>
      </c>
      <c r="EA376" s="695">
        <f t="shared" si="1220"/>
        <v>0</v>
      </c>
      <c r="EB376" s="695">
        <f t="shared" si="1220"/>
        <v>0</v>
      </c>
      <c r="EC376" s="695">
        <f t="shared" si="1220"/>
        <v>0</v>
      </c>
      <c r="ED376" s="695">
        <f t="shared" si="1220"/>
        <v>0</v>
      </c>
      <c r="EE376" s="695">
        <f t="shared" si="1220"/>
        <v>-6235</v>
      </c>
      <c r="EF376" s="695">
        <f t="shared" si="1220"/>
        <v>0</v>
      </c>
      <c r="EG376" s="695">
        <f t="shared" si="1220"/>
        <v>0</v>
      </c>
      <c r="EH376" s="695">
        <f t="shared" si="1220"/>
        <v>0</v>
      </c>
      <c r="EI376" s="695">
        <f t="shared" si="1220"/>
        <v>0</v>
      </c>
      <c r="EJ376" s="695">
        <f t="shared" si="1220"/>
        <v>0</v>
      </c>
      <c r="EK376" s="695">
        <f t="shared" si="1220"/>
        <v>0</v>
      </c>
      <c r="EL376" s="695">
        <f t="shared" si="1220"/>
        <v>0</v>
      </c>
      <c r="EM376" s="695">
        <f t="shared" si="1220"/>
        <v>0</v>
      </c>
      <c r="EN376" s="695">
        <f t="shared" ref="EN376" si="1221">EN173</f>
        <v>0</v>
      </c>
      <c r="EO376" s="695">
        <f t="shared" si="1220"/>
        <v>0</v>
      </c>
      <c r="EP376" s="695">
        <f t="shared" si="1220"/>
        <v>0</v>
      </c>
      <c r="EQ376" s="695">
        <f t="shared" si="1220"/>
        <v>0</v>
      </c>
      <c r="ER376" s="695">
        <f t="shared" ref="ER376:EX376" si="1222">ER173</f>
        <v>0</v>
      </c>
      <c r="ES376" s="695">
        <f t="shared" si="1222"/>
        <v>0</v>
      </c>
      <c r="ET376" s="695">
        <f t="shared" si="1222"/>
        <v>0</v>
      </c>
      <c r="EU376" s="695">
        <f t="shared" si="1222"/>
        <v>0</v>
      </c>
      <c r="EV376" s="695">
        <f t="shared" si="1222"/>
        <v>0</v>
      </c>
      <c r="EW376" s="695">
        <f t="shared" si="1222"/>
        <v>0</v>
      </c>
      <c r="EX376" s="695">
        <f t="shared" si="1222"/>
        <v>0</v>
      </c>
      <c r="EY376" s="695">
        <f t="shared" si="1166"/>
        <v>0</v>
      </c>
      <c r="EZ376" s="510"/>
    </row>
    <row r="377" spans="1:156" x14ac:dyDescent="0.25">
      <c r="A377">
        <v>173</v>
      </c>
      <c r="B377" s="74" t="str">
        <f t="shared" si="1157"/>
        <v>I12</v>
      </c>
      <c r="C377" s="175" t="str">
        <f t="shared" si="1158"/>
        <v>OK</v>
      </c>
      <c r="D377" s="695">
        <f t="shared" ref="D377:AF377" si="1223">D174</f>
        <v>-1033</v>
      </c>
      <c r="E377" s="695">
        <f t="shared" si="1223"/>
        <v>0</v>
      </c>
      <c r="F377" s="695">
        <f t="shared" si="1223"/>
        <v>-770</v>
      </c>
      <c r="G377" s="695">
        <f t="shared" si="1223"/>
        <v>0</v>
      </c>
      <c r="H377" s="695">
        <f t="shared" si="1223"/>
        <v>0</v>
      </c>
      <c r="I377" s="695">
        <f t="shared" si="1223"/>
        <v>-2390</v>
      </c>
      <c r="J377" s="695">
        <f t="shared" si="1223"/>
        <v>-2932.5</v>
      </c>
      <c r="K377" s="695">
        <f t="shared" si="1223"/>
        <v>-2297.5</v>
      </c>
      <c r="L377" s="695">
        <f t="shared" si="1223"/>
        <v>0</v>
      </c>
      <c r="M377" s="695">
        <f t="shared" si="1223"/>
        <v>-7642</v>
      </c>
      <c r="N377" s="695">
        <f t="shared" si="1223"/>
        <v>-811.7</v>
      </c>
      <c r="O377" s="695">
        <f t="shared" si="1223"/>
        <v>-3066.22</v>
      </c>
      <c r="P377" s="695">
        <f t="shared" si="1223"/>
        <v>-2423</v>
      </c>
      <c r="Q377" s="695">
        <f t="shared" si="1223"/>
        <v>-70462.8</v>
      </c>
      <c r="R377" s="695">
        <f t="shared" si="1223"/>
        <v>-43120.2</v>
      </c>
      <c r="S377" s="695">
        <f t="shared" si="1223"/>
        <v>-1034</v>
      </c>
      <c r="T377" s="695">
        <f t="shared" si="1223"/>
        <v>0</v>
      </c>
      <c r="U377" s="695">
        <f t="shared" si="1223"/>
        <v>0</v>
      </c>
      <c r="V377" s="695">
        <f t="shared" si="1223"/>
        <v>283</v>
      </c>
      <c r="W377" s="695">
        <f t="shared" si="1223"/>
        <v>-20016.400000000001</v>
      </c>
      <c r="X377" s="695">
        <f t="shared" si="1223"/>
        <v>-1358.8</v>
      </c>
      <c r="Y377" s="695">
        <f t="shared" si="1223"/>
        <v>-7751.19</v>
      </c>
      <c r="Z377" s="695">
        <f t="shared" si="1223"/>
        <v>0</v>
      </c>
      <c r="AA377" s="695">
        <f t="shared" si="1223"/>
        <v>-3017.49</v>
      </c>
      <c r="AB377" s="695">
        <f t="shared" si="1223"/>
        <v>-9149.1</v>
      </c>
      <c r="AC377" s="695">
        <f t="shared" si="1223"/>
        <v>-81653</v>
      </c>
      <c r="AD377" s="695">
        <f t="shared" si="1223"/>
        <v>-15234.35</v>
      </c>
      <c r="AE377" s="695">
        <f t="shared" si="1223"/>
        <v>0</v>
      </c>
      <c r="AF377" s="695">
        <f t="shared" si="1223"/>
        <v>-68561.27</v>
      </c>
      <c r="AG377" s="695">
        <f t="shared" ref="AG377:BJ377" si="1224">AG174</f>
        <v>-3634</v>
      </c>
      <c r="AH377" s="695">
        <f t="shared" si="1224"/>
        <v>-4938.2</v>
      </c>
      <c r="AI377" s="695">
        <f t="shared" si="1224"/>
        <v>-20383</v>
      </c>
      <c r="AJ377" s="695">
        <f t="shared" si="1224"/>
        <v>-17250.349999999999</v>
      </c>
      <c r="AK377" s="695">
        <f t="shared" si="1224"/>
        <v>-15083.18</v>
      </c>
      <c r="AL377" s="695">
        <f t="shared" si="1224"/>
        <v>-13338.43</v>
      </c>
      <c r="AM377" s="695">
        <f t="shared" si="1224"/>
        <v>-2234.59</v>
      </c>
      <c r="AN377" s="695">
        <f t="shared" si="1224"/>
        <v>-8930.7999999999993</v>
      </c>
      <c r="AO377" s="695">
        <f t="shared" si="1224"/>
        <v>-15031.71</v>
      </c>
      <c r="AP377" s="695">
        <f t="shared" si="1224"/>
        <v>0</v>
      </c>
      <c r="AQ377" s="695">
        <f t="shared" si="1224"/>
        <v>-63738.17</v>
      </c>
      <c r="AR377" s="695">
        <f t="shared" si="1224"/>
        <v>-11096.44</v>
      </c>
      <c r="AS377" s="695">
        <f t="shared" si="1224"/>
        <v>-16499.919999999998</v>
      </c>
      <c r="AT377" s="695">
        <f t="shared" si="1224"/>
        <v>-13246.58</v>
      </c>
      <c r="AU377" s="695">
        <f t="shared" si="1224"/>
        <v>-14430.9</v>
      </c>
      <c r="AV377" s="695">
        <f t="shared" si="1224"/>
        <v>-3630</v>
      </c>
      <c r="AW377" s="695">
        <f t="shared" si="1224"/>
        <v>-15776</v>
      </c>
      <c r="AX377" s="695">
        <f t="shared" si="1224"/>
        <v>0</v>
      </c>
      <c r="AY377" s="695">
        <f t="shared" si="1224"/>
        <v>-12055</v>
      </c>
      <c r="AZ377" s="695">
        <f t="shared" si="1224"/>
        <v>-1540</v>
      </c>
      <c r="BA377" s="695">
        <f t="shared" si="1224"/>
        <v>-4464</v>
      </c>
      <c r="BB377" s="695">
        <f t="shared" si="1224"/>
        <v>-6774.4</v>
      </c>
      <c r="BC377" s="695">
        <f t="shared" si="1224"/>
        <v>-49080.13</v>
      </c>
      <c r="BD377" s="695">
        <f t="shared" si="1224"/>
        <v>-11653</v>
      </c>
      <c r="BE377" s="695">
        <f t="shared" si="1224"/>
        <v>-7371</v>
      </c>
      <c r="BF377" s="695">
        <f t="shared" si="1224"/>
        <v>-13477</v>
      </c>
      <c r="BG377" s="695">
        <f t="shared" si="1224"/>
        <v>-38191.1</v>
      </c>
      <c r="BH377" s="695">
        <f t="shared" si="1224"/>
        <v>-13975.75</v>
      </c>
      <c r="BI377" s="695">
        <f t="shared" si="1224"/>
        <v>-10954.57</v>
      </c>
      <c r="BJ377" s="695">
        <f t="shared" si="1224"/>
        <v>-15489.4</v>
      </c>
      <c r="BK377" s="695">
        <f t="shared" ref="BK377:CJ377" si="1225">BK174</f>
        <v>-8282.2000000000007</v>
      </c>
      <c r="BL377" s="695">
        <f t="shared" si="1225"/>
        <v>-2777.4</v>
      </c>
      <c r="BM377" s="695">
        <f t="shared" si="1225"/>
        <v>0</v>
      </c>
      <c r="BN377" s="695">
        <f t="shared" si="1225"/>
        <v>-5441.18</v>
      </c>
      <c r="BO377" s="695">
        <f t="shared" si="1225"/>
        <v>-44929.67</v>
      </c>
      <c r="BP377" s="695">
        <f t="shared" si="1225"/>
        <v>-19638.009999999998</v>
      </c>
      <c r="BQ377" s="695">
        <f t="shared" si="1225"/>
        <v>-62306.06</v>
      </c>
      <c r="BR377" s="695">
        <f t="shared" si="1225"/>
        <v>-13776.94</v>
      </c>
      <c r="BS377" s="695">
        <f t="shared" si="1225"/>
        <v>-6517.96</v>
      </c>
      <c r="BT377" s="695">
        <f t="shared" si="1225"/>
        <v>-5620.06</v>
      </c>
      <c r="BU377" s="695">
        <f t="shared" si="1225"/>
        <v>-6317</v>
      </c>
      <c r="BV377" s="695">
        <f t="shared" si="1225"/>
        <v>-2213</v>
      </c>
      <c r="BW377" s="695">
        <f t="shared" si="1225"/>
        <v>-12422</v>
      </c>
      <c r="BX377" s="695">
        <f t="shared" si="1225"/>
        <v>-18048.599999999999</v>
      </c>
      <c r="BY377" s="695">
        <f t="shared" si="1225"/>
        <v>-2702.5</v>
      </c>
      <c r="BZ377" s="695">
        <f t="shared" si="1225"/>
        <v>-49159.83</v>
      </c>
      <c r="CA377" s="695">
        <f t="shared" si="1225"/>
        <v>0</v>
      </c>
      <c r="CB377" s="695">
        <f t="shared" si="1225"/>
        <v>-7845.2</v>
      </c>
      <c r="CC377" s="695">
        <f t="shared" si="1225"/>
        <v>-19721</v>
      </c>
      <c r="CD377" s="695">
        <f t="shared" si="1225"/>
        <v>-1730</v>
      </c>
      <c r="CE377" s="695">
        <f t="shared" si="1225"/>
        <v>-17500</v>
      </c>
      <c r="CF377" s="695">
        <f t="shared" si="1225"/>
        <v>-9965</v>
      </c>
      <c r="CG377" s="695">
        <f t="shared" si="1225"/>
        <v>-5666.15</v>
      </c>
      <c r="CH377" s="695">
        <f t="shared" si="1225"/>
        <v>-72745.3</v>
      </c>
      <c r="CI377" s="695">
        <f t="shared" si="1225"/>
        <v>-38066.370000000003</v>
      </c>
      <c r="CJ377" s="695">
        <f t="shared" si="1225"/>
        <v>-78492.09</v>
      </c>
      <c r="CK377" s="695">
        <f t="shared" ref="CK377:DO377" si="1226">CK174</f>
        <v>-25076</v>
      </c>
      <c r="CL377" s="695">
        <f t="shared" si="1226"/>
        <v>-3394</v>
      </c>
      <c r="CM377" s="695">
        <f t="shared" si="1226"/>
        <v>-2500</v>
      </c>
      <c r="CN377" s="695">
        <f t="shared" si="1226"/>
        <v>-7437.5</v>
      </c>
      <c r="CO377" s="695">
        <f t="shared" si="1226"/>
        <v>-17691.02</v>
      </c>
      <c r="CP377" s="695">
        <f t="shared" si="1226"/>
        <v>-86746.89</v>
      </c>
      <c r="CQ377" s="695">
        <f t="shared" si="1226"/>
        <v>-40510.199999999997</v>
      </c>
      <c r="CR377" s="695">
        <f t="shared" si="1226"/>
        <v>-5070.67</v>
      </c>
      <c r="CS377" s="695">
        <f t="shared" si="1226"/>
        <v>-11989</v>
      </c>
      <c r="CT377" s="695">
        <f t="shared" si="1226"/>
        <v>-7956.51</v>
      </c>
      <c r="CU377" s="695">
        <f t="shared" si="1226"/>
        <v>-12583.5</v>
      </c>
      <c r="CV377" s="695">
        <f t="shared" si="1226"/>
        <v>-25859</v>
      </c>
      <c r="CW377" s="695">
        <f t="shared" si="1226"/>
        <v>0</v>
      </c>
      <c r="CX377" s="695">
        <f t="shared" si="1226"/>
        <v>-7245.13</v>
      </c>
      <c r="CY377" s="695">
        <f t="shared" si="1226"/>
        <v>0</v>
      </c>
      <c r="CZ377" s="695">
        <f t="shared" si="1226"/>
        <v>-4151</v>
      </c>
      <c r="DA377" s="695">
        <f t="shared" si="1226"/>
        <v>-21614.400000000001</v>
      </c>
      <c r="DB377" s="695">
        <f t="shared" si="1226"/>
        <v>-36955</v>
      </c>
      <c r="DC377" s="695">
        <f t="shared" si="1226"/>
        <v>-20290.5</v>
      </c>
      <c r="DD377" s="695">
        <f t="shared" si="1226"/>
        <v>-22754.5</v>
      </c>
      <c r="DE377" s="695">
        <f t="shared" si="1226"/>
        <v>-58.06</v>
      </c>
      <c r="DF377" s="695">
        <f t="shared" si="1226"/>
        <v>-2038</v>
      </c>
      <c r="DG377" s="695">
        <f t="shared" si="1226"/>
        <v>-1973</v>
      </c>
      <c r="DH377" s="695">
        <f t="shared" si="1226"/>
        <v>0</v>
      </c>
      <c r="DI377" s="695">
        <f t="shared" si="1226"/>
        <v>-14879.8</v>
      </c>
      <c r="DJ377" s="695">
        <f t="shared" si="1226"/>
        <v>-45124.73</v>
      </c>
      <c r="DK377" s="695">
        <f t="shared" si="1226"/>
        <v>-5079.8999999999996</v>
      </c>
      <c r="DL377" s="695">
        <f t="shared" si="1226"/>
        <v>-8234.5</v>
      </c>
      <c r="DM377" s="695">
        <f t="shared" si="1226"/>
        <v>-1443.95</v>
      </c>
      <c r="DN377" s="695">
        <f t="shared" si="1226"/>
        <v>0</v>
      </c>
      <c r="DO377" s="695">
        <f t="shared" si="1226"/>
        <v>-93886.82</v>
      </c>
      <c r="DP377" s="695">
        <f t="shared" ref="DP377:EQ377" si="1227">DP174</f>
        <v>-10372.6</v>
      </c>
      <c r="DQ377" s="695">
        <f t="shared" si="1227"/>
        <v>-7830</v>
      </c>
      <c r="DR377" s="695">
        <f t="shared" si="1227"/>
        <v>0</v>
      </c>
      <c r="DS377" s="695">
        <f t="shared" si="1227"/>
        <v>0</v>
      </c>
      <c r="DT377" s="695">
        <f t="shared" si="1227"/>
        <v>-97202.05</v>
      </c>
      <c r="DU377" s="695">
        <f t="shared" si="1227"/>
        <v>0</v>
      </c>
      <c r="DV377" s="695">
        <f t="shared" si="1227"/>
        <v>0</v>
      </c>
      <c r="DW377" s="695">
        <f t="shared" si="1227"/>
        <v>-28475</v>
      </c>
      <c r="DX377" s="695">
        <f t="shared" si="1227"/>
        <v>-9855.2999999999993</v>
      </c>
      <c r="DY377" s="695">
        <f t="shared" si="1227"/>
        <v>-54711.66</v>
      </c>
      <c r="DZ377" s="695">
        <f t="shared" si="1227"/>
        <v>0</v>
      </c>
      <c r="EA377" s="695">
        <f t="shared" si="1227"/>
        <v>-7729</v>
      </c>
      <c r="EB377" s="695">
        <f t="shared" si="1227"/>
        <v>0</v>
      </c>
      <c r="EC377" s="695">
        <f t="shared" si="1227"/>
        <v>0</v>
      </c>
      <c r="ED377" s="695">
        <f t="shared" si="1227"/>
        <v>-61822.1</v>
      </c>
      <c r="EE377" s="695">
        <f t="shared" si="1227"/>
        <v>0</v>
      </c>
      <c r="EF377" s="695">
        <f t="shared" si="1227"/>
        <v>0</v>
      </c>
      <c r="EG377" s="695">
        <f t="shared" si="1227"/>
        <v>0</v>
      </c>
      <c r="EH377" s="695">
        <f t="shared" si="1227"/>
        <v>0</v>
      </c>
      <c r="EI377" s="695">
        <f t="shared" si="1227"/>
        <v>0</v>
      </c>
      <c r="EJ377" s="695">
        <f t="shared" si="1227"/>
        <v>0</v>
      </c>
      <c r="EK377" s="695">
        <f t="shared" si="1227"/>
        <v>0</v>
      </c>
      <c r="EL377" s="695">
        <f t="shared" si="1227"/>
        <v>-21096.11</v>
      </c>
      <c r="EM377" s="695">
        <f t="shared" si="1227"/>
        <v>-5230.7</v>
      </c>
      <c r="EN377" s="695">
        <f t="shared" ref="EN377" si="1228">EN174</f>
        <v>0</v>
      </c>
      <c r="EO377" s="695">
        <f t="shared" si="1227"/>
        <v>0</v>
      </c>
      <c r="EP377" s="695">
        <f t="shared" si="1227"/>
        <v>-2965.52</v>
      </c>
      <c r="EQ377" s="695">
        <f t="shared" si="1227"/>
        <v>0</v>
      </c>
      <c r="ER377" s="695">
        <f t="shared" ref="ER377:EX377" si="1229">ER174</f>
        <v>0</v>
      </c>
      <c r="ES377" s="695">
        <f t="shared" si="1229"/>
        <v>0</v>
      </c>
      <c r="ET377" s="695">
        <f t="shared" si="1229"/>
        <v>-733</v>
      </c>
      <c r="EU377" s="695">
        <f t="shared" si="1229"/>
        <v>-2034.99</v>
      </c>
      <c r="EV377" s="695">
        <f t="shared" si="1229"/>
        <v>-810.4</v>
      </c>
      <c r="EW377" s="695">
        <f t="shared" si="1229"/>
        <v>-1745</v>
      </c>
      <c r="EX377" s="695">
        <f t="shared" si="1229"/>
        <v>0</v>
      </c>
      <c r="EY377" s="695">
        <f t="shared" si="1166"/>
        <v>0</v>
      </c>
      <c r="EZ377" s="510"/>
    </row>
    <row r="378" spans="1:156" x14ac:dyDescent="0.25">
      <c r="A378">
        <v>174</v>
      </c>
      <c r="B378" s="74">
        <f t="shared" si="1157"/>
        <v>92898</v>
      </c>
      <c r="C378" s="175" t="str">
        <f t="shared" si="1158"/>
        <v>OK</v>
      </c>
      <c r="D378" s="695">
        <f t="shared" ref="D378:AF378" si="1230">D175</f>
        <v>0</v>
      </c>
      <c r="E378" s="695">
        <f t="shared" si="1230"/>
        <v>0</v>
      </c>
      <c r="F378" s="695">
        <f t="shared" si="1230"/>
        <v>0</v>
      </c>
      <c r="G378" s="695">
        <f t="shared" si="1230"/>
        <v>0</v>
      </c>
      <c r="H378" s="695">
        <f t="shared" si="1230"/>
        <v>0</v>
      </c>
      <c r="I378" s="695">
        <f t="shared" si="1230"/>
        <v>0</v>
      </c>
      <c r="J378" s="695">
        <f t="shared" si="1230"/>
        <v>0</v>
      </c>
      <c r="K378" s="695">
        <f t="shared" si="1230"/>
        <v>0</v>
      </c>
      <c r="L378" s="695">
        <f t="shared" si="1230"/>
        <v>0</v>
      </c>
      <c r="M378" s="695">
        <f t="shared" si="1230"/>
        <v>0</v>
      </c>
      <c r="N378" s="695">
        <f t="shared" si="1230"/>
        <v>0</v>
      </c>
      <c r="O378" s="695">
        <f t="shared" si="1230"/>
        <v>0</v>
      </c>
      <c r="P378" s="695">
        <f t="shared" si="1230"/>
        <v>0</v>
      </c>
      <c r="Q378" s="695">
        <f t="shared" si="1230"/>
        <v>0</v>
      </c>
      <c r="R378" s="695">
        <f t="shared" si="1230"/>
        <v>0</v>
      </c>
      <c r="S378" s="695">
        <f t="shared" si="1230"/>
        <v>0</v>
      </c>
      <c r="T378" s="695">
        <f t="shared" si="1230"/>
        <v>0</v>
      </c>
      <c r="U378" s="695">
        <f t="shared" si="1230"/>
        <v>0</v>
      </c>
      <c r="V378" s="695">
        <f t="shared" si="1230"/>
        <v>0</v>
      </c>
      <c r="W378" s="695">
        <f t="shared" si="1230"/>
        <v>0</v>
      </c>
      <c r="X378" s="695">
        <f t="shared" si="1230"/>
        <v>0</v>
      </c>
      <c r="Y378" s="695">
        <f t="shared" si="1230"/>
        <v>0</v>
      </c>
      <c r="Z378" s="695">
        <f t="shared" si="1230"/>
        <v>0</v>
      </c>
      <c r="AA378" s="695">
        <f t="shared" si="1230"/>
        <v>0</v>
      </c>
      <c r="AB378" s="695">
        <f t="shared" si="1230"/>
        <v>0</v>
      </c>
      <c r="AC378" s="695">
        <f t="shared" si="1230"/>
        <v>0</v>
      </c>
      <c r="AD378" s="695">
        <f t="shared" si="1230"/>
        <v>0</v>
      </c>
      <c r="AE378" s="695">
        <f t="shared" si="1230"/>
        <v>0</v>
      </c>
      <c r="AF378" s="695">
        <f t="shared" si="1230"/>
        <v>0</v>
      </c>
      <c r="AG378" s="695">
        <f t="shared" ref="AG378:BJ378" si="1231">AG175</f>
        <v>0</v>
      </c>
      <c r="AH378" s="695">
        <f t="shared" si="1231"/>
        <v>0</v>
      </c>
      <c r="AI378" s="695">
        <f t="shared" si="1231"/>
        <v>0</v>
      </c>
      <c r="AJ378" s="695">
        <f t="shared" si="1231"/>
        <v>0</v>
      </c>
      <c r="AK378" s="695">
        <f t="shared" si="1231"/>
        <v>0</v>
      </c>
      <c r="AL378" s="695">
        <f t="shared" si="1231"/>
        <v>0</v>
      </c>
      <c r="AM378" s="695">
        <f t="shared" si="1231"/>
        <v>0</v>
      </c>
      <c r="AN378" s="695">
        <f t="shared" si="1231"/>
        <v>0</v>
      </c>
      <c r="AO378" s="695">
        <f t="shared" si="1231"/>
        <v>0</v>
      </c>
      <c r="AP378" s="695">
        <f t="shared" si="1231"/>
        <v>0</v>
      </c>
      <c r="AQ378" s="695">
        <f t="shared" si="1231"/>
        <v>0</v>
      </c>
      <c r="AR378" s="695">
        <f t="shared" si="1231"/>
        <v>0</v>
      </c>
      <c r="AS378" s="695">
        <f t="shared" si="1231"/>
        <v>0</v>
      </c>
      <c r="AT378" s="695">
        <f t="shared" si="1231"/>
        <v>0</v>
      </c>
      <c r="AU378" s="695">
        <f t="shared" si="1231"/>
        <v>0</v>
      </c>
      <c r="AV378" s="695">
        <f t="shared" si="1231"/>
        <v>0</v>
      </c>
      <c r="AW378" s="695">
        <f t="shared" si="1231"/>
        <v>0</v>
      </c>
      <c r="AX378" s="695">
        <f t="shared" si="1231"/>
        <v>0</v>
      </c>
      <c r="AY378" s="695">
        <f t="shared" si="1231"/>
        <v>0</v>
      </c>
      <c r="AZ378" s="695">
        <f t="shared" si="1231"/>
        <v>0</v>
      </c>
      <c r="BA378" s="695">
        <f t="shared" si="1231"/>
        <v>0</v>
      </c>
      <c r="BB378" s="695">
        <f t="shared" si="1231"/>
        <v>0</v>
      </c>
      <c r="BC378" s="695">
        <f t="shared" si="1231"/>
        <v>0</v>
      </c>
      <c r="BD378" s="695">
        <f t="shared" si="1231"/>
        <v>0</v>
      </c>
      <c r="BE378" s="695">
        <f t="shared" si="1231"/>
        <v>0</v>
      </c>
      <c r="BF378" s="695">
        <f t="shared" si="1231"/>
        <v>0</v>
      </c>
      <c r="BG378" s="695">
        <f t="shared" si="1231"/>
        <v>0</v>
      </c>
      <c r="BH378" s="695">
        <f t="shared" si="1231"/>
        <v>0</v>
      </c>
      <c r="BI378" s="695">
        <f t="shared" si="1231"/>
        <v>0</v>
      </c>
      <c r="BJ378" s="695">
        <f t="shared" si="1231"/>
        <v>0</v>
      </c>
      <c r="BK378" s="695">
        <f t="shared" ref="BK378:CJ378" si="1232">BK175</f>
        <v>0</v>
      </c>
      <c r="BL378" s="695">
        <f t="shared" si="1232"/>
        <v>0</v>
      </c>
      <c r="BM378" s="695">
        <f t="shared" si="1232"/>
        <v>0</v>
      </c>
      <c r="BN378" s="695">
        <f t="shared" si="1232"/>
        <v>0</v>
      </c>
      <c r="BO378" s="695">
        <f t="shared" si="1232"/>
        <v>0</v>
      </c>
      <c r="BP378" s="695">
        <f t="shared" si="1232"/>
        <v>0</v>
      </c>
      <c r="BQ378" s="695">
        <f t="shared" si="1232"/>
        <v>0</v>
      </c>
      <c r="BR378" s="695">
        <f t="shared" si="1232"/>
        <v>0</v>
      </c>
      <c r="BS378" s="695">
        <f t="shared" si="1232"/>
        <v>0</v>
      </c>
      <c r="BT378" s="695">
        <f t="shared" si="1232"/>
        <v>0</v>
      </c>
      <c r="BU378" s="695">
        <f t="shared" si="1232"/>
        <v>0</v>
      </c>
      <c r="BV378" s="695">
        <f t="shared" si="1232"/>
        <v>0</v>
      </c>
      <c r="BW378" s="695">
        <f t="shared" si="1232"/>
        <v>0</v>
      </c>
      <c r="BX378" s="695">
        <f t="shared" si="1232"/>
        <v>0</v>
      </c>
      <c r="BY378" s="695">
        <f t="shared" si="1232"/>
        <v>0</v>
      </c>
      <c r="BZ378" s="695">
        <f t="shared" si="1232"/>
        <v>0</v>
      </c>
      <c r="CA378" s="695">
        <f t="shared" si="1232"/>
        <v>0</v>
      </c>
      <c r="CB378" s="695">
        <f t="shared" si="1232"/>
        <v>0</v>
      </c>
      <c r="CC378" s="695">
        <f t="shared" si="1232"/>
        <v>0</v>
      </c>
      <c r="CD378" s="695">
        <f t="shared" si="1232"/>
        <v>0</v>
      </c>
      <c r="CE378" s="695">
        <f t="shared" si="1232"/>
        <v>0</v>
      </c>
      <c r="CF378" s="695">
        <f t="shared" si="1232"/>
        <v>0</v>
      </c>
      <c r="CG378" s="695">
        <f t="shared" si="1232"/>
        <v>0</v>
      </c>
      <c r="CH378" s="695">
        <f t="shared" si="1232"/>
        <v>0</v>
      </c>
      <c r="CI378" s="695">
        <f t="shared" si="1232"/>
        <v>0</v>
      </c>
      <c r="CJ378" s="695">
        <f t="shared" si="1232"/>
        <v>0</v>
      </c>
      <c r="CK378" s="695">
        <f t="shared" ref="CK378:DO378" si="1233">CK175</f>
        <v>0</v>
      </c>
      <c r="CL378" s="695">
        <f t="shared" si="1233"/>
        <v>0</v>
      </c>
      <c r="CM378" s="695">
        <f t="shared" si="1233"/>
        <v>0</v>
      </c>
      <c r="CN378" s="695">
        <f t="shared" si="1233"/>
        <v>0</v>
      </c>
      <c r="CO378" s="695">
        <f t="shared" si="1233"/>
        <v>0</v>
      </c>
      <c r="CP378" s="695">
        <f t="shared" si="1233"/>
        <v>0</v>
      </c>
      <c r="CQ378" s="695">
        <f t="shared" si="1233"/>
        <v>0</v>
      </c>
      <c r="CR378" s="695">
        <f t="shared" si="1233"/>
        <v>0</v>
      </c>
      <c r="CS378" s="695">
        <f t="shared" si="1233"/>
        <v>0</v>
      </c>
      <c r="CT378" s="695">
        <f t="shared" si="1233"/>
        <v>0</v>
      </c>
      <c r="CU378" s="695">
        <f t="shared" si="1233"/>
        <v>0</v>
      </c>
      <c r="CV378" s="695">
        <f t="shared" si="1233"/>
        <v>0</v>
      </c>
      <c r="CW378" s="695">
        <f t="shared" si="1233"/>
        <v>0</v>
      </c>
      <c r="CX378" s="695">
        <f t="shared" si="1233"/>
        <v>0</v>
      </c>
      <c r="CY378" s="695">
        <f t="shared" si="1233"/>
        <v>0</v>
      </c>
      <c r="CZ378" s="695">
        <f t="shared" si="1233"/>
        <v>0</v>
      </c>
      <c r="DA378" s="695">
        <f t="shared" si="1233"/>
        <v>0</v>
      </c>
      <c r="DB378" s="695">
        <f t="shared" si="1233"/>
        <v>0</v>
      </c>
      <c r="DC378" s="695">
        <f t="shared" si="1233"/>
        <v>0</v>
      </c>
      <c r="DD378" s="695">
        <f t="shared" si="1233"/>
        <v>0</v>
      </c>
      <c r="DE378" s="695">
        <f t="shared" si="1233"/>
        <v>0</v>
      </c>
      <c r="DF378" s="695">
        <f t="shared" si="1233"/>
        <v>0</v>
      </c>
      <c r="DG378" s="695">
        <f t="shared" si="1233"/>
        <v>0</v>
      </c>
      <c r="DH378" s="695">
        <f t="shared" si="1233"/>
        <v>0</v>
      </c>
      <c r="DI378" s="695">
        <f t="shared" si="1233"/>
        <v>0</v>
      </c>
      <c r="DJ378" s="695">
        <f t="shared" si="1233"/>
        <v>0</v>
      </c>
      <c r="DK378" s="695">
        <f t="shared" si="1233"/>
        <v>0</v>
      </c>
      <c r="DL378" s="695">
        <f t="shared" si="1233"/>
        <v>0</v>
      </c>
      <c r="DM378" s="695">
        <f t="shared" si="1233"/>
        <v>0</v>
      </c>
      <c r="DN378" s="695">
        <f t="shared" si="1233"/>
        <v>0</v>
      </c>
      <c r="DO378" s="695">
        <f t="shared" si="1233"/>
        <v>0</v>
      </c>
      <c r="DP378" s="695">
        <f t="shared" ref="DP378:EQ378" si="1234">DP175</f>
        <v>0</v>
      </c>
      <c r="DQ378" s="695">
        <f t="shared" si="1234"/>
        <v>0</v>
      </c>
      <c r="DR378" s="695">
        <f t="shared" si="1234"/>
        <v>0</v>
      </c>
      <c r="DS378" s="695">
        <f t="shared" si="1234"/>
        <v>0</v>
      </c>
      <c r="DT378" s="695">
        <f t="shared" si="1234"/>
        <v>0</v>
      </c>
      <c r="DU378" s="695">
        <f t="shared" si="1234"/>
        <v>0</v>
      </c>
      <c r="DV378" s="695">
        <f t="shared" si="1234"/>
        <v>0</v>
      </c>
      <c r="DW378" s="695">
        <f t="shared" si="1234"/>
        <v>0</v>
      </c>
      <c r="DX378" s="695">
        <f t="shared" si="1234"/>
        <v>0</v>
      </c>
      <c r="DY378" s="695">
        <f t="shared" si="1234"/>
        <v>0</v>
      </c>
      <c r="DZ378" s="695">
        <f t="shared" si="1234"/>
        <v>0</v>
      </c>
      <c r="EA378" s="695">
        <f t="shared" si="1234"/>
        <v>0</v>
      </c>
      <c r="EB378" s="695">
        <f t="shared" si="1234"/>
        <v>0</v>
      </c>
      <c r="EC378" s="695">
        <f t="shared" si="1234"/>
        <v>0</v>
      </c>
      <c r="ED378" s="695">
        <f t="shared" si="1234"/>
        <v>0</v>
      </c>
      <c r="EE378" s="695">
        <f t="shared" si="1234"/>
        <v>0</v>
      </c>
      <c r="EF378" s="695">
        <f t="shared" si="1234"/>
        <v>0</v>
      </c>
      <c r="EG378" s="695">
        <f t="shared" si="1234"/>
        <v>0</v>
      </c>
      <c r="EH378" s="695">
        <f t="shared" si="1234"/>
        <v>0</v>
      </c>
      <c r="EI378" s="695">
        <f t="shared" si="1234"/>
        <v>0</v>
      </c>
      <c r="EJ378" s="695">
        <f t="shared" si="1234"/>
        <v>0</v>
      </c>
      <c r="EK378" s="695">
        <f t="shared" si="1234"/>
        <v>0</v>
      </c>
      <c r="EL378" s="695">
        <f t="shared" si="1234"/>
        <v>0</v>
      </c>
      <c r="EM378" s="695">
        <f t="shared" si="1234"/>
        <v>0</v>
      </c>
      <c r="EN378" s="695">
        <f t="shared" ref="EN378" si="1235">EN175</f>
        <v>0</v>
      </c>
      <c r="EO378" s="695">
        <f t="shared" si="1234"/>
        <v>0</v>
      </c>
      <c r="EP378" s="695">
        <f t="shared" si="1234"/>
        <v>0</v>
      </c>
      <c r="EQ378" s="695">
        <f t="shared" si="1234"/>
        <v>0</v>
      </c>
      <c r="ER378" s="695">
        <f t="shared" ref="ER378:EX378" si="1236">ER175</f>
        <v>-127725.75999999999</v>
      </c>
      <c r="ES378" s="695">
        <f t="shared" si="1236"/>
        <v>0</v>
      </c>
      <c r="ET378" s="695">
        <f t="shared" si="1236"/>
        <v>0</v>
      </c>
      <c r="EU378" s="695">
        <f t="shared" si="1236"/>
        <v>0</v>
      </c>
      <c r="EV378" s="695">
        <f t="shared" si="1236"/>
        <v>0</v>
      </c>
      <c r="EW378" s="695">
        <f t="shared" si="1236"/>
        <v>0</v>
      </c>
      <c r="EX378" s="695">
        <f t="shared" si="1236"/>
        <v>0</v>
      </c>
      <c r="EY378" s="695">
        <f t="shared" si="1166"/>
        <v>0</v>
      </c>
      <c r="EZ378" s="510"/>
    </row>
    <row r="379" spans="1:156" x14ac:dyDescent="0.25">
      <c r="A379">
        <v>175</v>
      </c>
      <c r="B379" s="74" t="str">
        <f t="shared" si="1157"/>
        <v>ROGUE</v>
      </c>
      <c r="C379" s="175">
        <f t="shared" si="1158"/>
        <v>92899</v>
      </c>
      <c r="D379" s="695">
        <f t="shared" ref="D379:AF379" si="1237">D176</f>
        <v>0</v>
      </c>
      <c r="E379" s="695">
        <f t="shared" si="1237"/>
        <v>0</v>
      </c>
      <c r="F379" s="695">
        <f t="shared" si="1237"/>
        <v>0</v>
      </c>
      <c r="G379" s="695">
        <f t="shared" si="1237"/>
        <v>0</v>
      </c>
      <c r="H379" s="695">
        <f t="shared" si="1237"/>
        <v>0</v>
      </c>
      <c r="I379" s="695">
        <f t="shared" si="1237"/>
        <v>0</v>
      </c>
      <c r="J379" s="695">
        <f t="shared" si="1237"/>
        <v>0</v>
      </c>
      <c r="K379" s="695">
        <f t="shared" si="1237"/>
        <v>0</v>
      </c>
      <c r="L379" s="695">
        <f t="shared" si="1237"/>
        <v>0</v>
      </c>
      <c r="M379" s="695">
        <f t="shared" si="1237"/>
        <v>0</v>
      </c>
      <c r="N379" s="695">
        <f t="shared" si="1237"/>
        <v>0</v>
      </c>
      <c r="O379" s="695">
        <f t="shared" si="1237"/>
        <v>0</v>
      </c>
      <c r="P379" s="695">
        <f t="shared" si="1237"/>
        <v>0</v>
      </c>
      <c r="Q379" s="695">
        <f t="shared" si="1237"/>
        <v>0</v>
      </c>
      <c r="R379" s="695">
        <f t="shared" si="1237"/>
        <v>0</v>
      </c>
      <c r="S379" s="695">
        <f t="shared" si="1237"/>
        <v>0</v>
      </c>
      <c r="T379" s="695">
        <f t="shared" si="1237"/>
        <v>0</v>
      </c>
      <c r="U379" s="695">
        <f t="shared" si="1237"/>
        <v>0</v>
      </c>
      <c r="V379" s="695">
        <f t="shared" si="1237"/>
        <v>0</v>
      </c>
      <c r="W379" s="695">
        <f t="shared" si="1237"/>
        <v>0</v>
      </c>
      <c r="X379" s="695">
        <f t="shared" si="1237"/>
        <v>0</v>
      </c>
      <c r="Y379" s="695">
        <f t="shared" si="1237"/>
        <v>0</v>
      </c>
      <c r="Z379" s="695">
        <f t="shared" si="1237"/>
        <v>0</v>
      </c>
      <c r="AA379" s="695">
        <f t="shared" si="1237"/>
        <v>0</v>
      </c>
      <c r="AB379" s="695">
        <f t="shared" si="1237"/>
        <v>0</v>
      </c>
      <c r="AC379" s="695">
        <f t="shared" si="1237"/>
        <v>0</v>
      </c>
      <c r="AD379" s="695">
        <f t="shared" si="1237"/>
        <v>0</v>
      </c>
      <c r="AE379" s="695">
        <f t="shared" si="1237"/>
        <v>0</v>
      </c>
      <c r="AF379" s="695">
        <f t="shared" si="1237"/>
        <v>0</v>
      </c>
      <c r="AG379" s="695">
        <f t="shared" ref="AG379:BJ379" si="1238">AG176</f>
        <v>0</v>
      </c>
      <c r="AH379" s="695">
        <f t="shared" si="1238"/>
        <v>0</v>
      </c>
      <c r="AI379" s="695">
        <f t="shared" si="1238"/>
        <v>0</v>
      </c>
      <c r="AJ379" s="695">
        <f t="shared" si="1238"/>
        <v>0</v>
      </c>
      <c r="AK379" s="695">
        <f t="shared" si="1238"/>
        <v>0</v>
      </c>
      <c r="AL379" s="695">
        <f t="shared" si="1238"/>
        <v>0</v>
      </c>
      <c r="AM379" s="695">
        <f t="shared" si="1238"/>
        <v>0</v>
      </c>
      <c r="AN379" s="695">
        <f t="shared" si="1238"/>
        <v>0</v>
      </c>
      <c r="AO379" s="695">
        <f t="shared" si="1238"/>
        <v>0</v>
      </c>
      <c r="AP379" s="695">
        <f t="shared" si="1238"/>
        <v>0</v>
      </c>
      <c r="AQ379" s="695">
        <f t="shared" si="1238"/>
        <v>0</v>
      </c>
      <c r="AR379" s="695">
        <f t="shared" si="1238"/>
        <v>0</v>
      </c>
      <c r="AS379" s="695">
        <f t="shared" si="1238"/>
        <v>0</v>
      </c>
      <c r="AT379" s="695">
        <f t="shared" si="1238"/>
        <v>0</v>
      </c>
      <c r="AU379" s="695">
        <f t="shared" si="1238"/>
        <v>0</v>
      </c>
      <c r="AV379" s="695">
        <f t="shared" si="1238"/>
        <v>0</v>
      </c>
      <c r="AW379" s="695">
        <f t="shared" si="1238"/>
        <v>0</v>
      </c>
      <c r="AX379" s="695">
        <f t="shared" si="1238"/>
        <v>0</v>
      </c>
      <c r="AY379" s="695">
        <f t="shared" si="1238"/>
        <v>0</v>
      </c>
      <c r="AZ379" s="695">
        <f t="shared" si="1238"/>
        <v>0</v>
      </c>
      <c r="BA379" s="695">
        <f t="shared" si="1238"/>
        <v>0</v>
      </c>
      <c r="BB379" s="695">
        <f t="shared" si="1238"/>
        <v>0</v>
      </c>
      <c r="BC379" s="695">
        <f t="shared" si="1238"/>
        <v>0</v>
      </c>
      <c r="BD379" s="695">
        <f t="shared" si="1238"/>
        <v>0</v>
      </c>
      <c r="BE379" s="695">
        <f t="shared" si="1238"/>
        <v>0</v>
      </c>
      <c r="BF379" s="695">
        <f t="shared" si="1238"/>
        <v>0</v>
      </c>
      <c r="BG379" s="695">
        <f t="shared" si="1238"/>
        <v>0</v>
      </c>
      <c r="BH379" s="695">
        <f t="shared" si="1238"/>
        <v>0</v>
      </c>
      <c r="BI379" s="695">
        <f t="shared" si="1238"/>
        <v>0</v>
      </c>
      <c r="BJ379" s="695">
        <f t="shared" si="1238"/>
        <v>0</v>
      </c>
      <c r="BK379" s="695">
        <f t="shared" ref="BK379:CJ379" si="1239">BK176</f>
        <v>0</v>
      </c>
      <c r="BL379" s="695">
        <f t="shared" si="1239"/>
        <v>0</v>
      </c>
      <c r="BM379" s="695">
        <f t="shared" si="1239"/>
        <v>0</v>
      </c>
      <c r="BN379" s="695">
        <f t="shared" si="1239"/>
        <v>0</v>
      </c>
      <c r="BO379" s="695">
        <f t="shared" si="1239"/>
        <v>0</v>
      </c>
      <c r="BP379" s="695">
        <f t="shared" si="1239"/>
        <v>0</v>
      </c>
      <c r="BQ379" s="695">
        <f t="shared" si="1239"/>
        <v>0</v>
      </c>
      <c r="BR379" s="695">
        <f t="shared" si="1239"/>
        <v>0</v>
      </c>
      <c r="BS379" s="695">
        <f t="shared" si="1239"/>
        <v>0</v>
      </c>
      <c r="BT379" s="695">
        <f t="shared" si="1239"/>
        <v>0</v>
      </c>
      <c r="BU379" s="695">
        <f t="shared" si="1239"/>
        <v>0</v>
      </c>
      <c r="BV379" s="695">
        <f t="shared" si="1239"/>
        <v>0</v>
      </c>
      <c r="BW379" s="695">
        <f t="shared" si="1239"/>
        <v>0</v>
      </c>
      <c r="BX379" s="695">
        <f t="shared" si="1239"/>
        <v>0</v>
      </c>
      <c r="BY379" s="695">
        <f t="shared" si="1239"/>
        <v>0</v>
      </c>
      <c r="BZ379" s="695">
        <f t="shared" si="1239"/>
        <v>0</v>
      </c>
      <c r="CA379" s="695">
        <f t="shared" si="1239"/>
        <v>0</v>
      </c>
      <c r="CB379" s="695">
        <f t="shared" si="1239"/>
        <v>0</v>
      </c>
      <c r="CC379" s="695">
        <f t="shared" si="1239"/>
        <v>0</v>
      </c>
      <c r="CD379" s="695">
        <f t="shared" si="1239"/>
        <v>0</v>
      </c>
      <c r="CE379" s="695">
        <f t="shared" si="1239"/>
        <v>0</v>
      </c>
      <c r="CF379" s="695">
        <f t="shared" si="1239"/>
        <v>0</v>
      </c>
      <c r="CG379" s="695">
        <f t="shared" si="1239"/>
        <v>0</v>
      </c>
      <c r="CH379" s="695">
        <f t="shared" si="1239"/>
        <v>0</v>
      </c>
      <c r="CI379" s="695">
        <f t="shared" si="1239"/>
        <v>0</v>
      </c>
      <c r="CJ379" s="695">
        <f t="shared" si="1239"/>
        <v>0</v>
      </c>
      <c r="CK379" s="695">
        <f t="shared" ref="CK379:DO379" si="1240">CK176</f>
        <v>0</v>
      </c>
      <c r="CL379" s="695">
        <f t="shared" si="1240"/>
        <v>0</v>
      </c>
      <c r="CM379" s="695">
        <f t="shared" si="1240"/>
        <v>0</v>
      </c>
      <c r="CN379" s="695">
        <f t="shared" si="1240"/>
        <v>0</v>
      </c>
      <c r="CO379" s="695">
        <f t="shared" si="1240"/>
        <v>0</v>
      </c>
      <c r="CP379" s="695">
        <f t="shared" si="1240"/>
        <v>0</v>
      </c>
      <c r="CQ379" s="695">
        <f t="shared" si="1240"/>
        <v>0</v>
      </c>
      <c r="CR379" s="695">
        <f t="shared" si="1240"/>
        <v>0</v>
      </c>
      <c r="CS379" s="695">
        <f t="shared" si="1240"/>
        <v>0</v>
      </c>
      <c r="CT379" s="695">
        <f t="shared" si="1240"/>
        <v>0</v>
      </c>
      <c r="CU379" s="695">
        <f t="shared" si="1240"/>
        <v>0</v>
      </c>
      <c r="CV379" s="695">
        <f t="shared" si="1240"/>
        <v>0</v>
      </c>
      <c r="CW379" s="695">
        <f t="shared" si="1240"/>
        <v>0</v>
      </c>
      <c r="CX379" s="695">
        <f t="shared" si="1240"/>
        <v>0</v>
      </c>
      <c r="CY379" s="695">
        <f t="shared" si="1240"/>
        <v>0</v>
      </c>
      <c r="CZ379" s="695">
        <f t="shared" si="1240"/>
        <v>0</v>
      </c>
      <c r="DA379" s="695">
        <f t="shared" si="1240"/>
        <v>0</v>
      </c>
      <c r="DB379" s="695">
        <f t="shared" si="1240"/>
        <v>0</v>
      </c>
      <c r="DC379" s="695">
        <f t="shared" si="1240"/>
        <v>0</v>
      </c>
      <c r="DD379" s="695">
        <f t="shared" si="1240"/>
        <v>0</v>
      </c>
      <c r="DE379" s="695">
        <f t="shared" si="1240"/>
        <v>0</v>
      </c>
      <c r="DF379" s="695">
        <f t="shared" si="1240"/>
        <v>0</v>
      </c>
      <c r="DG379" s="695">
        <f t="shared" si="1240"/>
        <v>0</v>
      </c>
      <c r="DH379" s="695">
        <f t="shared" si="1240"/>
        <v>0</v>
      </c>
      <c r="DI379" s="695">
        <f t="shared" si="1240"/>
        <v>0</v>
      </c>
      <c r="DJ379" s="695">
        <f t="shared" si="1240"/>
        <v>0</v>
      </c>
      <c r="DK379" s="695">
        <f t="shared" si="1240"/>
        <v>0</v>
      </c>
      <c r="DL379" s="695">
        <f t="shared" si="1240"/>
        <v>0</v>
      </c>
      <c r="DM379" s="695">
        <f t="shared" si="1240"/>
        <v>0</v>
      </c>
      <c r="DN379" s="695">
        <f t="shared" si="1240"/>
        <v>0</v>
      </c>
      <c r="DO379" s="695">
        <f t="shared" si="1240"/>
        <v>0</v>
      </c>
      <c r="DP379" s="695">
        <f t="shared" ref="DP379:EQ379" si="1241">DP176</f>
        <v>0</v>
      </c>
      <c r="DQ379" s="695">
        <f t="shared" si="1241"/>
        <v>0</v>
      </c>
      <c r="DR379" s="695">
        <f t="shared" si="1241"/>
        <v>0</v>
      </c>
      <c r="DS379" s="695">
        <f t="shared" si="1241"/>
        <v>0</v>
      </c>
      <c r="DT379" s="695">
        <f t="shared" si="1241"/>
        <v>0</v>
      </c>
      <c r="DU379" s="695">
        <f t="shared" si="1241"/>
        <v>0</v>
      </c>
      <c r="DV379" s="695">
        <f t="shared" si="1241"/>
        <v>0</v>
      </c>
      <c r="DW379" s="695">
        <f t="shared" si="1241"/>
        <v>0</v>
      </c>
      <c r="DX379" s="695">
        <f t="shared" si="1241"/>
        <v>0</v>
      </c>
      <c r="DY379" s="695">
        <f t="shared" si="1241"/>
        <v>0</v>
      </c>
      <c r="DZ379" s="695">
        <f t="shared" si="1241"/>
        <v>0</v>
      </c>
      <c r="EA379" s="695">
        <f t="shared" si="1241"/>
        <v>0</v>
      </c>
      <c r="EB379" s="695">
        <f t="shared" si="1241"/>
        <v>0</v>
      </c>
      <c r="EC379" s="695">
        <f t="shared" si="1241"/>
        <v>0</v>
      </c>
      <c r="ED379" s="695">
        <f t="shared" si="1241"/>
        <v>0</v>
      </c>
      <c r="EE379" s="695">
        <f t="shared" si="1241"/>
        <v>0</v>
      </c>
      <c r="EF379" s="695">
        <f t="shared" si="1241"/>
        <v>0</v>
      </c>
      <c r="EG379" s="695">
        <f t="shared" si="1241"/>
        <v>0</v>
      </c>
      <c r="EH379" s="695">
        <f t="shared" si="1241"/>
        <v>0</v>
      </c>
      <c r="EI379" s="695">
        <f t="shared" si="1241"/>
        <v>0</v>
      </c>
      <c r="EJ379" s="695">
        <f t="shared" si="1241"/>
        <v>0</v>
      </c>
      <c r="EK379" s="695">
        <f t="shared" si="1241"/>
        <v>0</v>
      </c>
      <c r="EL379" s="695">
        <f t="shared" si="1241"/>
        <v>0</v>
      </c>
      <c r="EM379" s="695">
        <f t="shared" si="1241"/>
        <v>0</v>
      </c>
      <c r="EN379" s="695">
        <f t="shared" ref="EN379" si="1242">EN176</f>
        <v>0</v>
      </c>
      <c r="EO379" s="695">
        <f t="shared" si="1241"/>
        <v>0</v>
      </c>
      <c r="EP379" s="695">
        <f t="shared" si="1241"/>
        <v>0</v>
      </c>
      <c r="EQ379" s="695">
        <f t="shared" si="1241"/>
        <v>0</v>
      </c>
      <c r="ER379" s="695">
        <f t="shared" ref="ER379:EX379" si="1243">ER176</f>
        <v>0</v>
      </c>
      <c r="ES379" s="695">
        <f t="shared" si="1243"/>
        <v>0</v>
      </c>
      <c r="ET379" s="695">
        <f t="shared" si="1243"/>
        <v>0</v>
      </c>
      <c r="EU379" s="695">
        <f t="shared" si="1243"/>
        <v>0</v>
      </c>
      <c r="EV379" s="695">
        <f t="shared" si="1243"/>
        <v>0</v>
      </c>
      <c r="EW379" s="695">
        <f t="shared" si="1243"/>
        <v>0</v>
      </c>
      <c r="EX379" s="695">
        <f t="shared" si="1243"/>
        <v>0</v>
      </c>
      <c r="EY379" s="695">
        <f t="shared" si="1166"/>
        <v>0</v>
      </c>
      <c r="EZ379" s="510"/>
    </row>
    <row r="380" spans="1:156" x14ac:dyDescent="0.25">
      <c r="A380">
        <v>176</v>
      </c>
      <c r="B380" s="74" t="str">
        <f t="shared" si="1157"/>
        <v>I16</v>
      </c>
      <c r="C380" s="175" t="str">
        <f t="shared" si="1158"/>
        <v>OK</v>
      </c>
      <c r="D380" s="695">
        <f t="shared" ref="D380:AF380" si="1244">D177</f>
        <v>0</v>
      </c>
      <c r="E380" s="695">
        <f t="shared" si="1244"/>
        <v>0</v>
      </c>
      <c r="F380" s="695">
        <f t="shared" si="1244"/>
        <v>0</v>
      </c>
      <c r="G380" s="695">
        <f t="shared" si="1244"/>
        <v>0</v>
      </c>
      <c r="H380" s="695">
        <f t="shared" si="1244"/>
        <v>0</v>
      </c>
      <c r="I380" s="695">
        <f t="shared" si="1244"/>
        <v>0</v>
      </c>
      <c r="J380" s="695">
        <f t="shared" si="1244"/>
        <v>0</v>
      </c>
      <c r="K380" s="695">
        <f t="shared" si="1244"/>
        <v>0</v>
      </c>
      <c r="L380" s="695">
        <f t="shared" si="1244"/>
        <v>0</v>
      </c>
      <c r="M380" s="695">
        <f t="shared" si="1244"/>
        <v>0</v>
      </c>
      <c r="N380" s="695">
        <f t="shared" si="1244"/>
        <v>0</v>
      </c>
      <c r="O380" s="695">
        <f t="shared" si="1244"/>
        <v>0</v>
      </c>
      <c r="P380" s="695">
        <f t="shared" si="1244"/>
        <v>0</v>
      </c>
      <c r="Q380" s="695">
        <f t="shared" si="1244"/>
        <v>0</v>
      </c>
      <c r="R380" s="695">
        <f t="shared" si="1244"/>
        <v>0</v>
      </c>
      <c r="S380" s="695">
        <f t="shared" si="1244"/>
        <v>0</v>
      </c>
      <c r="T380" s="695">
        <f t="shared" si="1244"/>
        <v>0</v>
      </c>
      <c r="U380" s="695">
        <f t="shared" si="1244"/>
        <v>0</v>
      </c>
      <c r="V380" s="695">
        <f t="shared" si="1244"/>
        <v>0</v>
      </c>
      <c r="W380" s="695">
        <f t="shared" si="1244"/>
        <v>0</v>
      </c>
      <c r="X380" s="695">
        <f t="shared" si="1244"/>
        <v>0</v>
      </c>
      <c r="Y380" s="695">
        <f t="shared" si="1244"/>
        <v>0</v>
      </c>
      <c r="Z380" s="695">
        <f t="shared" si="1244"/>
        <v>0</v>
      </c>
      <c r="AA380" s="695">
        <f t="shared" si="1244"/>
        <v>0</v>
      </c>
      <c r="AB380" s="695">
        <f t="shared" si="1244"/>
        <v>0</v>
      </c>
      <c r="AC380" s="695">
        <f t="shared" si="1244"/>
        <v>0</v>
      </c>
      <c r="AD380" s="695">
        <f t="shared" si="1244"/>
        <v>0</v>
      </c>
      <c r="AE380" s="695">
        <f t="shared" si="1244"/>
        <v>0</v>
      </c>
      <c r="AF380" s="695">
        <f t="shared" si="1244"/>
        <v>0</v>
      </c>
      <c r="AG380" s="695">
        <f t="shared" ref="AG380:BJ380" si="1245">AG177</f>
        <v>0</v>
      </c>
      <c r="AH380" s="695">
        <f t="shared" si="1245"/>
        <v>0</v>
      </c>
      <c r="AI380" s="695">
        <f t="shared" si="1245"/>
        <v>0</v>
      </c>
      <c r="AJ380" s="695">
        <f t="shared" si="1245"/>
        <v>0</v>
      </c>
      <c r="AK380" s="695">
        <f t="shared" si="1245"/>
        <v>0</v>
      </c>
      <c r="AL380" s="695">
        <f t="shared" si="1245"/>
        <v>0</v>
      </c>
      <c r="AM380" s="695">
        <f t="shared" si="1245"/>
        <v>0</v>
      </c>
      <c r="AN380" s="695">
        <f t="shared" si="1245"/>
        <v>0</v>
      </c>
      <c r="AO380" s="695">
        <f t="shared" si="1245"/>
        <v>0</v>
      </c>
      <c r="AP380" s="695">
        <f t="shared" si="1245"/>
        <v>0</v>
      </c>
      <c r="AQ380" s="695">
        <f t="shared" si="1245"/>
        <v>0</v>
      </c>
      <c r="AR380" s="695">
        <f t="shared" si="1245"/>
        <v>0</v>
      </c>
      <c r="AS380" s="695">
        <f t="shared" si="1245"/>
        <v>0</v>
      </c>
      <c r="AT380" s="695">
        <f t="shared" si="1245"/>
        <v>0</v>
      </c>
      <c r="AU380" s="695">
        <f t="shared" si="1245"/>
        <v>0</v>
      </c>
      <c r="AV380" s="695">
        <f t="shared" si="1245"/>
        <v>0</v>
      </c>
      <c r="AW380" s="695">
        <f t="shared" si="1245"/>
        <v>0</v>
      </c>
      <c r="AX380" s="695">
        <f t="shared" si="1245"/>
        <v>0</v>
      </c>
      <c r="AY380" s="695">
        <f t="shared" si="1245"/>
        <v>0</v>
      </c>
      <c r="AZ380" s="695">
        <f t="shared" si="1245"/>
        <v>0</v>
      </c>
      <c r="BA380" s="695">
        <f t="shared" si="1245"/>
        <v>0</v>
      </c>
      <c r="BB380" s="695">
        <f t="shared" si="1245"/>
        <v>0</v>
      </c>
      <c r="BC380" s="695">
        <f t="shared" si="1245"/>
        <v>0</v>
      </c>
      <c r="BD380" s="695">
        <f t="shared" si="1245"/>
        <v>0</v>
      </c>
      <c r="BE380" s="695">
        <f t="shared" si="1245"/>
        <v>0</v>
      </c>
      <c r="BF380" s="695">
        <f t="shared" si="1245"/>
        <v>0</v>
      </c>
      <c r="BG380" s="695">
        <f t="shared" si="1245"/>
        <v>0</v>
      </c>
      <c r="BH380" s="695">
        <f t="shared" si="1245"/>
        <v>0</v>
      </c>
      <c r="BI380" s="695">
        <f t="shared" si="1245"/>
        <v>0</v>
      </c>
      <c r="BJ380" s="695">
        <f t="shared" si="1245"/>
        <v>0</v>
      </c>
      <c r="BK380" s="695">
        <f t="shared" ref="BK380:CJ380" si="1246">BK177</f>
        <v>0</v>
      </c>
      <c r="BL380" s="695">
        <f t="shared" si="1246"/>
        <v>0</v>
      </c>
      <c r="BM380" s="695">
        <f t="shared" si="1246"/>
        <v>0</v>
      </c>
      <c r="BN380" s="695">
        <f t="shared" si="1246"/>
        <v>0</v>
      </c>
      <c r="BO380" s="695">
        <f t="shared" si="1246"/>
        <v>0</v>
      </c>
      <c r="BP380" s="695">
        <f t="shared" si="1246"/>
        <v>0</v>
      </c>
      <c r="BQ380" s="695">
        <f t="shared" si="1246"/>
        <v>0</v>
      </c>
      <c r="BR380" s="695">
        <f t="shared" si="1246"/>
        <v>0</v>
      </c>
      <c r="BS380" s="695">
        <f t="shared" si="1246"/>
        <v>0</v>
      </c>
      <c r="BT380" s="695">
        <f t="shared" si="1246"/>
        <v>0</v>
      </c>
      <c r="BU380" s="695">
        <f t="shared" si="1246"/>
        <v>0</v>
      </c>
      <c r="BV380" s="695">
        <f t="shared" si="1246"/>
        <v>0</v>
      </c>
      <c r="BW380" s="695">
        <f t="shared" si="1246"/>
        <v>0</v>
      </c>
      <c r="BX380" s="695">
        <f t="shared" si="1246"/>
        <v>0</v>
      </c>
      <c r="BY380" s="695">
        <f t="shared" si="1246"/>
        <v>0</v>
      </c>
      <c r="BZ380" s="695">
        <f t="shared" si="1246"/>
        <v>0</v>
      </c>
      <c r="CA380" s="695">
        <f t="shared" si="1246"/>
        <v>0</v>
      </c>
      <c r="CB380" s="695">
        <f t="shared" si="1246"/>
        <v>0</v>
      </c>
      <c r="CC380" s="695">
        <f t="shared" si="1246"/>
        <v>0</v>
      </c>
      <c r="CD380" s="695">
        <f t="shared" si="1246"/>
        <v>0</v>
      </c>
      <c r="CE380" s="695">
        <f t="shared" si="1246"/>
        <v>0</v>
      </c>
      <c r="CF380" s="695">
        <f t="shared" si="1246"/>
        <v>0</v>
      </c>
      <c r="CG380" s="695">
        <f t="shared" si="1246"/>
        <v>0</v>
      </c>
      <c r="CH380" s="695">
        <f t="shared" si="1246"/>
        <v>0</v>
      </c>
      <c r="CI380" s="695">
        <f t="shared" si="1246"/>
        <v>0</v>
      </c>
      <c r="CJ380" s="695">
        <f t="shared" si="1246"/>
        <v>0</v>
      </c>
      <c r="CK380" s="695">
        <f t="shared" ref="CK380:DO380" si="1247">CK177</f>
        <v>0</v>
      </c>
      <c r="CL380" s="695">
        <f t="shared" si="1247"/>
        <v>0</v>
      </c>
      <c r="CM380" s="695">
        <f t="shared" si="1247"/>
        <v>0</v>
      </c>
      <c r="CN380" s="695">
        <f t="shared" si="1247"/>
        <v>0</v>
      </c>
      <c r="CO380" s="695">
        <f t="shared" si="1247"/>
        <v>0</v>
      </c>
      <c r="CP380" s="695">
        <f t="shared" si="1247"/>
        <v>0</v>
      </c>
      <c r="CQ380" s="695">
        <f t="shared" si="1247"/>
        <v>0</v>
      </c>
      <c r="CR380" s="695">
        <f t="shared" si="1247"/>
        <v>0</v>
      </c>
      <c r="CS380" s="695">
        <f t="shared" si="1247"/>
        <v>0</v>
      </c>
      <c r="CT380" s="695">
        <f t="shared" si="1247"/>
        <v>0</v>
      </c>
      <c r="CU380" s="695">
        <f t="shared" si="1247"/>
        <v>0</v>
      </c>
      <c r="CV380" s="695">
        <f t="shared" si="1247"/>
        <v>0</v>
      </c>
      <c r="CW380" s="695">
        <f t="shared" si="1247"/>
        <v>0</v>
      </c>
      <c r="CX380" s="695">
        <f t="shared" si="1247"/>
        <v>0</v>
      </c>
      <c r="CY380" s="695">
        <f t="shared" si="1247"/>
        <v>0</v>
      </c>
      <c r="CZ380" s="695">
        <f t="shared" si="1247"/>
        <v>0</v>
      </c>
      <c r="DA380" s="695">
        <f t="shared" si="1247"/>
        <v>0</v>
      </c>
      <c r="DB380" s="695">
        <f t="shared" si="1247"/>
        <v>0</v>
      </c>
      <c r="DC380" s="695">
        <f t="shared" si="1247"/>
        <v>0</v>
      </c>
      <c r="DD380" s="695">
        <f t="shared" si="1247"/>
        <v>0</v>
      </c>
      <c r="DE380" s="695">
        <f t="shared" si="1247"/>
        <v>0</v>
      </c>
      <c r="DF380" s="695">
        <f t="shared" si="1247"/>
        <v>0</v>
      </c>
      <c r="DG380" s="695">
        <f t="shared" si="1247"/>
        <v>0</v>
      </c>
      <c r="DH380" s="695">
        <f t="shared" si="1247"/>
        <v>0</v>
      </c>
      <c r="DI380" s="695">
        <f t="shared" si="1247"/>
        <v>0</v>
      </c>
      <c r="DJ380" s="695">
        <f t="shared" si="1247"/>
        <v>0</v>
      </c>
      <c r="DK380" s="695">
        <f t="shared" si="1247"/>
        <v>0</v>
      </c>
      <c r="DL380" s="695">
        <f t="shared" si="1247"/>
        <v>0</v>
      </c>
      <c r="DM380" s="695">
        <f t="shared" si="1247"/>
        <v>0</v>
      </c>
      <c r="DN380" s="695">
        <f t="shared" si="1247"/>
        <v>0</v>
      </c>
      <c r="DO380" s="695">
        <f t="shared" si="1247"/>
        <v>-8478.06</v>
      </c>
      <c r="DP380" s="695">
        <f t="shared" ref="DP380:EQ380" si="1248">DP177</f>
        <v>0</v>
      </c>
      <c r="DQ380" s="695">
        <f t="shared" si="1248"/>
        <v>0</v>
      </c>
      <c r="DR380" s="695">
        <f t="shared" si="1248"/>
        <v>0</v>
      </c>
      <c r="DS380" s="695">
        <f t="shared" si="1248"/>
        <v>0</v>
      </c>
      <c r="DT380" s="695">
        <f t="shared" si="1248"/>
        <v>0</v>
      </c>
      <c r="DU380" s="695">
        <f t="shared" si="1248"/>
        <v>0</v>
      </c>
      <c r="DV380" s="695">
        <f t="shared" si="1248"/>
        <v>0</v>
      </c>
      <c r="DW380" s="695">
        <f t="shared" si="1248"/>
        <v>0</v>
      </c>
      <c r="DX380" s="695">
        <f t="shared" si="1248"/>
        <v>0</v>
      </c>
      <c r="DY380" s="695">
        <f t="shared" si="1248"/>
        <v>0</v>
      </c>
      <c r="DZ380" s="695">
        <f t="shared" si="1248"/>
        <v>0</v>
      </c>
      <c r="EA380" s="695">
        <f t="shared" si="1248"/>
        <v>0</v>
      </c>
      <c r="EB380" s="695">
        <f t="shared" si="1248"/>
        <v>0</v>
      </c>
      <c r="EC380" s="695">
        <f t="shared" si="1248"/>
        <v>0</v>
      </c>
      <c r="ED380" s="695">
        <f t="shared" si="1248"/>
        <v>0</v>
      </c>
      <c r="EE380" s="695">
        <f t="shared" si="1248"/>
        <v>-4436.18</v>
      </c>
      <c r="EF380" s="695">
        <f t="shared" si="1248"/>
        <v>0</v>
      </c>
      <c r="EG380" s="695">
        <f t="shared" si="1248"/>
        <v>0</v>
      </c>
      <c r="EH380" s="695">
        <f t="shared" si="1248"/>
        <v>0</v>
      </c>
      <c r="EI380" s="695">
        <f t="shared" si="1248"/>
        <v>0</v>
      </c>
      <c r="EJ380" s="695">
        <f t="shared" si="1248"/>
        <v>0</v>
      </c>
      <c r="EK380" s="695">
        <f t="shared" si="1248"/>
        <v>-6473.9</v>
      </c>
      <c r="EL380" s="695">
        <f t="shared" si="1248"/>
        <v>0</v>
      </c>
      <c r="EM380" s="695">
        <f t="shared" si="1248"/>
        <v>0</v>
      </c>
      <c r="EN380" s="695">
        <f t="shared" ref="EN380" si="1249">EN177</f>
        <v>0</v>
      </c>
      <c r="EO380" s="695">
        <f t="shared" si="1248"/>
        <v>0</v>
      </c>
      <c r="EP380" s="695">
        <f t="shared" si="1248"/>
        <v>0</v>
      </c>
      <c r="EQ380" s="695">
        <f t="shared" si="1248"/>
        <v>0</v>
      </c>
      <c r="ER380" s="695">
        <f t="shared" ref="ER380:EX380" si="1250">ER177</f>
        <v>0</v>
      </c>
      <c r="ES380" s="695">
        <f t="shared" si="1250"/>
        <v>0</v>
      </c>
      <c r="ET380" s="695">
        <f t="shared" si="1250"/>
        <v>0</v>
      </c>
      <c r="EU380" s="695">
        <f t="shared" si="1250"/>
        <v>0</v>
      </c>
      <c r="EV380" s="695">
        <f t="shared" si="1250"/>
        <v>0</v>
      </c>
      <c r="EW380" s="695">
        <f t="shared" si="1250"/>
        <v>0</v>
      </c>
      <c r="EX380" s="695">
        <f t="shared" si="1250"/>
        <v>0</v>
      </c>
      <c r="EY380" s="695">
        <f t="shared" si="1166"/>
        <v>0</v>
      </c>
      <c r="EZ380" s="510"/>
    </row>
    <row r="381" spans="1:156" x14ac:dyDescent="0.25">
      <c r="A381">
        <v>177</v>
      </c>
      <c r="B381" s="74" t="str">
        <f t="shared" si="1157"/>
        <v>I08b</v>
      </c>
      <c r="C381" s="175" t="str">
        <f t="shared" si="1158"/>
        <v>OK</v>
      </c>
      <c r="D381" s="695">
        <f t="shared" ref="D381:AF381" si="1251">D178</f>
        <v>-1424.37</v>
      </c>
      <c r="E381" s="695">
        <f t="shared" si="1251"/>
        <v>0</v>
      </c>
      <c r="F381" s="695">
        <f t="shared" si="1251"/>
        <v>0</v>
      </c>
      <c r="G381" s="695">
        <f t="shared" si="1251"/>
        <v>-47898.09</v>
      </c>
      <c r="H381" s="695">
        <f t="shared" si="1251"/>
        <v>-225.15</v>
      </c>
      <c r="I381" s="695">
        <f t="shared" si="1251"/>
        <v>0</v>
      </c>
      <c r="J381" s="695">
        <f t="shared" si="1251"/>
        <v>-4894</v>
      </c>
      <c r="K381" s="695">
        <f t="shared" si="1251"/>
        <v>0</v>
      </c>
      <c r="L381" s="695">
        <f t="shared" si="1251"/>
        <v>0</v>
      </c>
      <c r="M381" s="695">
        <f t="shared" si="1251"/>
        <v>0</v>
      </c>
      <c r="N381" s="695">
        <f t="shared" si="1251"/>
        <v>-299</v>
      </c>
      <c r="O381" s="695">
        <f t="shared" si="1251"/>
        <v>-3046.38</v>
      </c>
      <c r="P381" s="695">
        <f t="shared" si="1251"/>
        <v>-392.65</v>
      </c>
      <c r="Q381" s="695">
        <f t="shared" si="1251"/>
        <v>-1130.02</v>
      </c>
      <c r="R381" s="695">
        <f t="shared" si="1251"/>
        <v>0</v>
      </c>
      <c r="S381" s="695">
        <f t="shared" si="1251"/>
        <v>-1160.9000000000001</v>
      </c>
      <c r="T381" s="695">
        <f t="shared" si="1251"/>
        <v>0</v>
      </c>
      <c r="U381" s="695">
        <f t="shared" si="1251"/>
        <v>-293</v>
      </c>
      <c r="V381" s="695">
        <f t="shared" si="1251"/>
        <v>-8540.61</v>
      </c>
      <c r="W381" s="695">
        <f t="shared" si="1251"/>
        <v>-1087.5</v>
      </c>
      <c r="X381" s="695">
        <f t="shared" si="1251"/>
        <v>0</v>
      </c>
      <c r="Y381" s="695">
        <f t="shared" si="1251"/>
        <v>-6568.96</v>
      </c>
      <c r="Z381" s="695">
        <f t="shared" si="1251"/>
        <v>0</v>
      </c>
      <c r="AA381" s="695">
        <f t="shared" si="1251"/>
        <v>-388.85</v>
      </c>
      <c r="AB381" s="695">
        <f t="shared" si="1251"/>
        <v>-36.58</v>
      </c>
      <c r="AC381" s="695">
        <f t="shared" si="1251"/>
        <v>0</v>
      </c>
      <c r="AD381" s="695">
        <f t="shared" si="1251"/>
        <v>-158</v>
      </c>
      <c r="AE381" s="695">
        <f t="shared" si="1251"/>
        <v>-84.62</v>
      </c>
      <c r="AF381" s="695">
        <f t="shared" si="1251"/>
        <v>0</v>
      </c>
      <c r="AG381" s="695">
        <f t="shared" ref="AG381:BJ381" si="1252">AG178</f>
        <v>0</v>
      </c>
      <c r="AH381" s="695">
        <f t="shared" si="1252"/>
        <v>0</v>
      </c>
      <c r="AI381" s="695">
        <f t="shared" si="1252"/>
        <v>-10816.71</v>
      </c>
      <c r="AJ381" s="695">
        <f t="shared" si="1252"/>
        <v>-2675.17</v>
      </c>
      <c r="AK381" s="695">
        <f t="shared" si="1252"/>
        <v>-9510.3799999999992</v>
      </c>
      <c r="AL381" s="695">
        <f t="shared" si="1252"/>
        <v>0</v>
      </c>
      <c r="AM381" s="695">
        <f t="shared" si="1252"/>
        <v>0</v>
      </c>
      <c r="AN381" s="695">
        <f t="shared" si="1252"/>
        <v>-815.52</v>
      </c>
      <c r="AO381" s="695">
        <f t="shared" si="1252"/>
        <v>-5837.96</v>
      </c>
      <c r="AP381" s="695">
        <f t="shared" si="1252"/>
        <v>-3683.59</v>
      </c>
      <c r="AQ381" s="695">
        <f t="shared" si="1252"/>
        <v>-7041.06</v>
      </c>
      <c r="AR381" s="695">
        <f t="shared" si="1252"/>
        <v>-23169.7</v>
      </c>
      <c r="AS381" s="695">
        <f t="shared" si="1252"/>
        <v>-124</v>
      </c>
      <c r="AT381" s="695">
        <f t="shared" si="1252"/>
        <v>-140</v>
      </c>
      <c r="AU381" s="695">
        <f t="shared" si="1252"/>
        <v>0</v>
      </c>
      <c r="AV381" s="695">
        <f t="shared" si="1252"/>
        <v>-8811.7000000000007</v>
      </c>
      <c r="AW381" s="695">
        <f t="shared" si="1252"/>
        <v>-1053.9000000000001</v>
      </c>
      <c r="AX381" s="695">
        <f t="shared" si="1252"/>
        <v>-730.6</v>
      </c>
      <c r="AY381" s="695">
        <f t="shared" si="1252"/>
        <v>-7205.85</v>
      </c>
      <c r="AZ381" s="695">
        <f t="shared" si="1252"/>
        <v>-8212.43</v>
      </c>
      <c r="BA381" s="695">
        <f t="shared" si="1252"/>
        <v>0</v>
      </c>
      <c r="BB381" s="695">
        <f t="shared" si="1252"/>
        <v>0</v>
      </c>
      <c r="BC381" s="695">
        <f t="shared" si="1252"/>
        <v>-189</v>
      </c>
      <c r="BD381" s="695">
        <f t="shared" si="1252"/>
        <v>0</v>
      </c>
      <c r="BE381" s="695">
        <f t="shared" si="1252"/>
        <v>0</v>
      </c>
      <c r="BF381" s="695">
        <f t="shared" si="1252"/>
        <v>0</v>
      </c>
      <c r="BG381" s="695">
        <f t="shared" si="1252"/>
        <v>0</v>
      </c>
      <c r="BH381" s="695">
        <f t="shared" si="1252"/>
        <v>-235.68</v>
      </c>
      <c r="BI381" s="695">
        <f t="shared" si="1252"/>
        <v>0</v>
      </c>
      <c r="BJ381" s="695">
        <f t="shared" si="1252"/>
        <v>0</v>
      </c>
      <c r="BK381" s="695">
        <f t="shared" ref="BK381:CJ381" si="1253">BK178</f>
        <v>-563.47</v>
      </c>
      <c r="BL381" s="695">
        <f t="shared" si="1253"/>
        <v>0</v>
      </c>
      <c r="BM381" s="695">
        <f t="shared" si="1253"/>
        <v>-7039.56</v>
      </c>
      <c r="BN381" s="695">
        <f t="shared" si="1253"/>
        <v>0</v>
      </c>
      <c r="BO381" s="695">
        <f t="shared" si="1253"/>
        <v>-6021.97</v>
      </c>
      <c r="BP381" s="695">
        <f t="shared" si="1253"/>
        <v>-463.76</v>
      </c>
      <c r="BQ381" s="695">
        <f t="shared" si="1253"/>
        <v>-516.82000000000005</v>
      </c>
      <c r="BR381" s="695">
        <f t="shared" si="1253"/>
        <v>0</v>
      </c>
      <c r="BS381" s="695">
        <f t="shared" si="1253"/>
        <v>-571.20000000000005</v>
      </c>
      <c r="BT381" s="695">
        <f t="shared" si="1253"/>
        <v>-6059.61</v>
      </c>
      <c r="BU381" s="695">
        <f t="shared" si="1253"/>
        <v>-2545.0700000000002</v>
      </c>
      <c r="BV381" s="695">
        <f t="shared" si="1253"/>
        <v>0</v>
      </c>
      <c r="BW381" s="695">
        <f t="shared" si="1253"/>
        <v>-12</v>
      </c>
      <c r="BX381" s="695">
        <f t="shared" si="1253"/>
        <v>0</v>
      </c>
      <c r="BY381" s="695">
        <f t="shared" si="1253"/>
        <v>-1427.5</v>
      </c>
      <c r="BZ381" s="695">
        <f t="shared" si="1253"/>
        <v>-1737.16</v>
      </c>
      <c r="CA381" s="695">
        <f t="shared" si="1253"/>
        <v>0</v>
      </c>
      <c r="CB381" s="695">
        <f t="shared" si="1253"/>
        <v>0</v>
      </c>
      <c r="CC381" s="695">
        <f t="shared" si="1253"/>
        <v>-388.5</v>
      </c>
      <c r="CD381" s="695">
        <f t="shared" si="1253"/>
        <v>-176.6</v>
      </c>
      <c r="CE381" s="695">
        <f t="shared" si="1253"/>
        <v>-136.5</v>
      </c>
      <c r="CF381" s="695">
        <f t="shared" si="1253"/>
        <v>-320.2</v>
      </c>
      <c r="CG381" s="695">
        <f t="shared" si="1253"/>
        <v>-145.36000000000001</v>
      </c>
      <c r="CH381" s="695">
        <f t="shared" si="1253"/>
        <v>-7408</v>
      </c>
      <c r="CI381" s="695">
        <f t="shared" si="1253"/>
        <v>-336.5</v>
      </c>
      <c r="CJ381" s="695">
        <f t="shared" si="1253"/>
        <v>-66</v>
      </c>
      <c r="CK381" s="695">
        <f t="shared" ref="CK381:DO381" si="1254">CK178</f>
        <v>0</v>
      </c>
      <c r="CL381" s="695">
        <f t="shared" si="1254"/>
        <v>-899</v>
      </c>
      <c r="CM381" s="695">
        <f t="shared" si="1254"/>
        <v>0</v>
      </c>
      <c r="CN381" s="695">
        <f t="shared" si="1254"/>
        <v>0</v>
      </c>
      <c r="CO381" s="695">
        <f t="shared" si="1254"/>
        <v>-215</v>
      </c>
      <c r="CP381" s="695">
        <f t="shared" si="1254"/>
        <v>0</v>
      </c>
      <c r="CQ381" s="695">
        <f t="shared" si="1254"/>
        <v>-1072.73</v>
      </c>
      <c r="CR381" s="695">
        <f t="shared" si="1254"/>
        <v>0</v>
      </c>
      <c r="CS381" s="695">
        <f t="shared" si="1254"/>
        <v>-1483.6</v>
      </c>
      <c r="CT381" s="695">
        <f t="shared" si="1254"/>
        <v>-3117.98</v>
      </c>
      <c r="CU381" s="695">
        <f t="shared" si="1254"/>
        <v>0</v>
      </c>
      <c r="CV381" s="695">
        <f t="shared" si="1254"/>
        <v>0</v>
      </c>
      <c r="CW381" s="695">
        <f t="shared" si="1254"/>
        <v>0</v>
      </c>
      <c r="CX381" s="695">
        <f t="shared" si="1254"/>
        <v>0</v>
      </c>
      <c r="CY381" s="695">
        <f t="shared" si="1254"/>
        <v>0</v>
      </c>
      <c r="CZ381" s="695">
        <f t="shared" si="1254"/>
        <v>-725.13</v>
      </c>
      <c r="DA381" s="695">
        <f t="shared" si="1254"/>
        <v>-100</v>
      </c>
      <c r="DB381" s="695">
        <f t="shared" si="1254"/>
        <v>0</v>
      </c>
      <c r="DC381" s="695">
        <f t="shared" si="1254"/>
        <v>-12077.7</v>
      </c>
      <c r="DD381" s="695">
        <f t="shared" si="1254"/>
        <v>0</v>
      </c>
      <c r="DE381" s="695">
        <f t="shared" si="1254"/>
        <v>-90.93</v>
      </c>
      <c r="DF381" s="695">
        <f t="shared" si="1254"/>
        <v>-227.7</v>
      </c>
      <c r="DG381" s="695">
        <f t="shared" si="1254"/>
        <v>-5</v>
      </c>
      <c r="DH381" s="695">
        <f t="shared" si="1254"/>
        <v>0</v>
      </c>
      <c r="DI381" s="695">
        <f t="shared" si="1254"/>
        <v>-436.71</v>
      </c>
      <c r="DJ381" s="695">
        <f t="shared" si="1254"/>
        <v>0</v>
      </c>
      <c r="DK381" s="695">
        <f t="shared" si="1254"/>
        <v>0</v>
      </c>
      <c r="DL381" s="695">
        <f t="shared" si="1254"/>
        <v>-52</v>
      </c>
      <c r="DM381" s="695">
        <f t="shared" si="1254"/>
        <v>-813.8</v>
      </c>
      <c r="DN381" s="695">
        <f t="shared" si="1254"/>
        <v>0</v>
      </c>
      <c r="DO381" s="695">
        <f t="shared" si="1254"/>
        <v>-14860.97</v>
      </c>
      <c r="DP381" s="695">
        <f t="shared" ref="DP381:EQ381" si="1255">DP178</f>
        <v>-1042.45</v>
      </c>
      <c r="DQ381" s="695">
        <f t="shared" si="1255"/>
        <v>-3107.2</v>
      </c>
      <c r="DR381" s="695">
        <f t="shared" si="1255"/>
        <v>0</v>
      </c>
      <c r="DS381" s="695">
        <f t="shared" si="1255"/>
        <v>-6631.2</v>
      </c>
      <c r="DT381" s="695">
        <f t="shared" si="1255"/>
        <v>-2172.5500000000002</v>
      </c>
      <c r="DU381" s="695">
        <f t="shared" si="1255"/>
        <v>-2482.0700000000002</v>
      </c>
      <c r="DV381" s="695">
        <f t="shared" si="1255"/>
        <v>-51000</v>
      </c>
      <c r="DW381" s="695">
        <f t="shared" si="1255"/>
        <v>0</v>
      </c>
      <c r="DX381" s="695">
        <f t="shared" si="1255"/>
        <v>-9054</v>
      </c>
      <c r="DY381" s="695">
        <f t="shared" si="1255"/>
        <v>0</v>
      </c>
      <c r="DZ381" s="695">
        <f t="shared" si="1255"/>
        <v>0</v>
      </c>
      <c r="EA381" s="695">
        <f t="shared" si="1255"/>
        <v>-12900.47</v>
      </c>
      <c r="EB381" s="695">
        <f t="shared" si="1255"/>
        <v>0</v>
      </c>
      <c r="EC381" s="695">
        <f t="shared" si="1255"/>
        <v>0</v>
      </c>
      <c r="ED381" s="695">
        <f t="shared" si="1255"/>
        <v>0</v>
      </c>
      <c r="EE381" s="695">
        <f t="shared" si="1255"/>
        <v>0</v>
      </c>
      <c r="EF381" s="695">
        <f t="shared" si="1255"/>
        <v>0</v>
      </c>
      <c r="EG381" s="695">
        <f t="shared" si="1255"/>
        <v>-236</v>
      </c>
      <c r="EH381" s="695">
        <f t="shared" si="1255"/>
        <v>0</v>
      </c>
      <c r="EI381" s="695">
        <f t="shared" si="1255"/>
        <v>0</v>
      </c>
      <c r="EJ381" s="695">
        <f t="shared" si="1255"/>
        <v>0</v>
      </c>
      <c r="EK381" s="695">
        <f t="shared" si="1255"/>
        <v>0</v>
      </c>
      <c r="EL381" s="695">
        <f t="shared" si="1255"/>
        <v>0</v>
      </c>
      <c r="EM381" s="695">
        <f t="shared" si="1255"/>
        <v>-2725.11</v>
      </c>
      <c r="EN381" s="695">
        <f t="shared" ref="EN381" si="1256">EN178</f>
        <v>0</v>
      </c>
      <c r="EO381" s="695">
        <f t="shared" si="1255"/>
        <v>0</v>
      </c>
      <c r="EP381" s="695">
        <f t="shared" si="1255"/>
        <v>0</v>
      </c>
      <c r="EQ381" s="695">
        <f t="shared" si="1255"/>
        <v>0</v>
      </c>
      <c r="ER381" s="695">
        <f t="shared" ref="ER381:EX381" si="1257">ER178</f>
        <v>0</v>
      </c>
      <c r="ES381" s="695">
        <f t="shared" si="1257"/>
        <v>0</v>
      </c>
      <c r="ET381" s="695">
        <f t="shared" si="1257"/>
        <v>-3011.4</v>
      </c>
      <c r="EU381" s="695">
        <f t="shared" si="1257"/>
        <v>0</v>
      </c>
      <c r="EV381" s="695">
        <f t="shared" si="1257"/>
        <v>0</v>
      </c>
      <c r="EW381" s="695">
        <f t="shared" si="1257"/>
        <v>-118</v>
      </c>
      <c r="EX381" s="695">
        <f t="shared" si="1257"/>
        <v>0</v>
      </c>
      <c r="EY381" s="695">
        <f t="shared" si="1166"/>
        <v>0</v>
      </c>
      <c r="EZ381" s="510"/>
    </row>
    <row r="382" spans="1:156" x14ac:dyDescent="0.25">
      <c r="A382">
        <v>178</v>
      </c>
      <c r="B382" s="74" t="str">
        <f t="shared" si="1157"/>
        <v>I09</v>
      </c>
      <c r="C382" s="175" t="str">
        <f t="shared" si="1158"/>
        <v>OK</v>
      </c>
      <c r="D382" s="695">
        <f t="shared" ref="D382:AF382" si="1258">D179</f>
        <v>-1709.34</v>
      </c>
      <c r="E382" s="695">
        <f t="shared" si="1258"/>
        <v>0</v>
      </c>
      <c r="F382" s="695">
        <f t="shared" si="1258"/>
        <v>0</v>
      </c>
      <c r="G382" s="695">
        <f t="shared" si="1258"/>
        <v>-23475.08</v>
      </c>
      <c r="H382" s="695">
        <f t="shared" si="1258"/>
        <v>0</v>
      </c>
      <c r="I382" s="695">
        <f t="shared" si="1258"/>
        <v>-4695</v>
      </c>
      <c r="J382" s="695">
        <f t="shared" si="1258"/>
        <v>-2004</v>
      </c>
      <c r="K382" s="695">
        <f t="shared" si="1258"/>
        <v>-6788.6</v>
      </c>
      <c r="L382" s="695">
        <f t="shared" si="1258"/>
        <v>-25794.01</v>
      </c>
      <c r="M382" s="695">
        <f t="shared" si="1258"/>
        <v>-850.5</v>
      </c>
      <c r="N382" s="695">
        <f t="shared" si="1258"/>
        <v>-2943.81</v>
      </c>
      <c r="O382" s="695">
        <f t="shared" si="1258"/>
        <v>-4614.6499999999996</v>
      </c>
      <c r="P382" s="695">
        <f t="shared" si="1258"/>
        <v>-5745.9</v>
      </c>
      <c r="Q382" s="695">
        <f t="shared" si="1258"/>
        <v>-41132.58</v>
      </c>
      <c r="R382" s="695">
        <f t="shared" si="1258"/>
        <v>-36327.03</v>
      </c>
      <c r="S382" s="695">
        <f t="shared" si="1258"/>
        <v>-40884.800000000003</v>
      </c>
      <c r="T382" s="695">
        <f t="shared" si="1258"/>
        <v>-16136.71</v>
      </c>
      <c r="U382" s="695">
        <f t="shared" si="1258"/>
        <v>-16017.5</v>
      </c>
      <c r="V382" s="695">
        <f t="shared" si="1258"/>
        <v>213.5</v>
      </c>
      <c r="W382" s="695">
        <f t="shared" si="1258"/>
        <v>-64255.96</v>
      </c>
      <c r="X382" s="695">
        <f t="shared" si="1258"/>
        <v>-6472.23</v>
      </c>
      <c r="Y382" s="695">
        <f t="shared" si="1258"/>
        <v>-14588.57</v>
      </c>
      <c r="Z382" s="695">
        <f t="shared" si="1258"/>
        <v>0</v>
      </c>
      <c r="AA382" s="695">
        <f t="shared" si="1258"/>
        <v>-15600.9</v>
      </c>
      <c r="AB382" s="695">
        <f t="shared" si="1258"/>
        <v>-26353.78</v>
      </c>
      <c r="AC382" s="695">
        <f t="shared" si="1258"/>
        <v>-42912.47</v>
      </c>
      <c r="AD382" s="695">
        <f t="shared" si="1258"/>
        <v>-11075</v>
      </c>
      <c r="AE382" s="695">
        <f t="shared" si="1258"/>
        <v>-15564.21</v>
      </c>
      <c r="AF382" s="695">
        <f t="shared" si="1258"/>
        <v>-77101.009999999995</v>
      </c>
      <c r="AG382" s="695">
        <f t="shared" ref="AG382:BJ382" si="1259">AG179</f>
        <v>-79161.64</v>
      </c>
      <c r="AH382" s="695">
        <f t="shared" si="1259"/>
        <v>-13630.5</v>
      </c>
      <c r="AI382" s="695">
        <f t="shared" si="1259"/>
        <v>-4221</v>
      </c>
      <c r="AJ382" s="695">
        <f t="shared" si="1259"/>
        <v>-16165.91</v>
      </c>
      <c r="AK382" s="695">
        <f t="shared" si="1259"/>
        <v>-14017.69</v>
      </c>
      <c r="AL382" s="695">
        <f t="shared" si="1259"/>
        <v>-15356.56</v>
      </c>
      <c r="AM382" s="695">
        <f t="shared" si="1259"/>
        <v>-11699.83</v>
      </c>
      <c r="AN382" s="695">
        <f t="shared" si="1259"/>
        <v>-15760.62</v>
      </c>
      <c r="AO382" s="695">
        <f t="shared" si="1259"/>
        <v>-10271.35</v>
      </c>
      <c r="AP382" s="695">
        <f t="shared" si="1259"/>
        <v>0</v>
      </c>
      <c r="AQ382" s="695">
        <f t="shared" si="1259"/>
        <v>-72210.850000000006</v>
      </c>
      <c r="AR382" s="695">
        <f t="shared" si="1259"/>
        <v>-15110.46</v>
      </c>
      <c r="AS382" s="695">
        <f t="shared" si="1259"/>
        <v>-9643.17</v>
      </c>
      <c r="AT382" s="695">
        <f t="shared" si="1259"/>
        <v>-9751.74</v>
      </c>
      <c r="AU382" s="695">
        <f t="shared" si="1259"/>
        <v>-25408.68</v>
      </c>
      <c r="AV382" s="695">
        <f t="shared" si="1259"/>
        <v>-20266.27</v>
      </c>
      <c r="AW382" s="695">
        <f t="shared" si="1259"/>
        <v>-24347.1</v>
      </c>
      <c r="AX382" s="695">
        <f t="shared" si="1259"/>
        <v>-4149.45</v>
      </c>
      <c r="AY382" s="695">
        <f t="shared" si="1259"/>
        <v>-19942.240000000002</v>
      </c>
      <c r="AZ382" s="695">
        <f t="shared" si="1259"/>
        <v>-863.27</v>
      </c>
      <c r="BA382" s="695">
        <f t="shared" si="1259"/>
        <v>-16630.060000000001</v>
      </c>
      <c r="BB382" s="695">
        <f t="shared" si="1259"/>
        <v>-11860.61</v>
      </c>
      <c r="BC382" s="695">
        <f t="shared" si="1259"/>
        <v>-19558.59</v>
      </c>
      <c r="BD382" s="695">
        <f t="shared" si="1259"/>
        <v>-4212.3</v>
      </c>
      <c r="BE382" s="695">
        <f t="shared" si="1259"/>
        <v>-2231.71</v>
      </c>
      <c r="BF382" s="695">
        <f t="shared" si="1259"/>
        <v>-23671.1</v>
      </c>
      <c r="BG382" s="695">
        <f t="shared" si="1259"/>
        <v>-41188.5</v>
      </c>
      <c r="BH382" s="695">
        <f t="shared" si="1259"/>
        <v>-10228.41</v>
      </c>
      <c r="BI382" s="695">
        <f t="shared" si="1259"/>
        <v>-15466.1</v>
      </c>
      <c r="BJ382" s="695">
        <f t="shared" si="1259"/>
        <v>-21178.5</v>
      </c>
      <c r="BK382" s="695">
        <f t="shared" ref="BK382:CJ382" si="1260">BK179</f>
        <v>-15944.22</v>
      </c>
      <c r="BL382" s="695">
        <f t="shared" si="1260"/>
        <v>-11175.52</v>
      </c>
      <c r="BM382" s="695">
        <f t="shared" si="1260"/>
        <v>0</v>
      </c>
      <c r="BN382" s="695">
        <f t="shared" si="1260"/>
        <v>-6111.67</v>
      </c>
      <c r="BO382" s="695">
        <f t="shared" si="1260"/>
        <v>-26456.68</v>
      </c>
      <c r="BP382" s="695">
        <f t="shared" si="1260"/>
        <v>-48135.22</v>
      </c>
      <c r="BQ382" s="695">
        <f t="shared" si="1260"/>
        <v>-24380.99</v>
      </c>
      <c r="BR382" s="695">
        <f t="shared" si="1260"/>
        <v>-32387.16</v>
      </c>
      <c r="BS382" s="695">
        <f t="shared" si="1260"/>
        <v>-20853.2</v>
      </c>
      <c r="BT382" s="695">
        <f t="shared" si="1260"/>
        <v>-19857.59</v>
      </c>
      <c r="BU382" s="695">
        <f t="shared" si="1260"/>
        <v>-68</v>
      </c>
      <c r="BV382" s="695">
        <f t="shared" si="1260"/>
        <v>0</v>
      </c>
      <c r="BW382" s="695">
        <f t="shared" si="1260"/>
        <v>-8684.84</v>
      </c>
      <c r="BX382" s="695">
        <f t="shared" si="1260"/>
        <v>-35522.58</v>
      </c>
      <c r="BY382" s="695">
        <f t="shared" si="1260"/>
        <v>-9730.2000000000007</v>
      </c>
      <c r="BZ382" s="695">
        <f t="shared" si="1260"/>
        <v>-37613.03</v>
      </c>
      <c r="CA382" s="695">
        <f t="shared" si="1260"/>
        <v>-18104</v>
      </c>
      <c r="CB382" s="695">
        <f t="shared" si="1260"/>
        <v>-9395.2999999999993</v>
      </c>
      <c r="CC382" s="695">
        <f t="shared" si="1260"/>
        <v>-11479.9</v>
      </c>
      <c r="CD382" s="695">
        <f t="shared" si="1260"/>
        <v>-12444.33</v>
      </c>
      <c r="CE382" s="695">
        <f t="shared" si="1260"/>
        <v>-22519.14</v>
      </c>
      <c r="CF382" s="695">
        <f t="shared" si="1260"/>
        <v>-188.6</v>
      </c>
      <c r="CG382" s="695">
        <f t="shared" si="1260"/>
        <v>0</v>
      </c>
      <c r="CH382" s="695">
        <f t="shared" si="1260"/>
        <v>-13185.84</v>
      </c>
      <c r="CI382" s="695">
        <f t="shared" si="1260"/>
        <v>-31907.040000000001</v>
      </c>
      <c r="CJ382" s="695">
        <f t="shared" si="1260"/>
        <v>-33863.519999999997</v>
      </c>
      <c r="CK382" s="695">
        <f t="shared" ref="CK382:DO382" si="1261">CK179</f>
        <v>-28093</v>
      </c>
      <c r="CL382" s="695">
        <f t="shared" si="1261"/>
        <v>-14916.05</v>
      </c>
      <c r="CM382" s="695">
        <f t="shared" si="1261"/>
        <v>-5428.8</v>
      </c>
      <c r="CN382" s="695">
        <f t="shared" si="1261"/>
        <v>-10727.5</v>
      </c>
      <c r="CO382" s="695">
        <f t="shared" si="1261"/>
        <v>-13413.5</v>
      </c>
      <c r="CP382" s="695">
        <f t="shared" si="1261"/>
        <v>-16827.919999999998</v>
      </c>
      <c r="CQ382" s="695">
        <f t="shared" si="1261"/>
        <v>-56354.89</v>
      </c>
      <c r="CR382" s="695">
        <f t="shared" si="1261"/>
        <v>-5772.58</v>
      </c>
      <c r="CS382" s="695">
        <f t="shared" si="1261"/>
        <v>-25478.45</v>
      </c>
      <c r="CT382" s="695">
        <f t="shared" si="1261"/>
        <v>-14883.56</v>
      </c>
      <c r="CU382" s="695">
        <f t="shared" si="1261"/>
        <v>-6742.2</v>
      </c>
      <c r="CV382" s="695">
        <f t="shared" si="1261"/>
        <v>-11171.4</v>
      </c>
      <c r="CW382" s="695">
        <f t="shared" si="1261"/>
        <v>-4468.6000000000004</v>
      </c>
      <c r="CX382" s="695">
        <f t="shared" si="1261"/>
        <v>-7522.45</v>
      </c>
      <c r="CY382" s="695">
        <f t="shared" si="1261"/>
        <v>0</v>
      </c>
      <c r="CZ382" s="695">
        <f t="shared" si="1261"/>
        <v>-10509.95</v>
      </c>
      <c r="DA382" s="695">
        <f t="shared" si="1261"/>
        <v>-28616.46</v>
      </c>
      <c r="DB382" s="695">
        <f t="shared" si="1261"/>
        <v>-23389.33</v>
      </c>
      <c r="DC382" s="695">
        <f t="shared" si="1261"/>
        <v>-26251.26</v>
      </c>
      <c r="DD382" s="695">
        <f t="shared" si="1261"/>
        <v>-28475.7</v>
      </c>
      <c r="DE382" s="695">
        <f t="shared" si="1261"/>
        <v>-11185.49</v>
      </c>
      <c r="DF382" s="695">
        <f t="shared" si="1261"/>
        <v>-15083.4</v>
      </c>
      <c r="DG382" s="695">
        <f t="shared" si="1261"/>
        <v>-11712.84</v>
      </c>
      <c r="DH382" s="695">
        <f t="shared" si="1261"/>
        <v>-4213</v>
      </c>
      <c r="DI382" s="695">
        <f t="shared" si="1261"/>
        <v>-18900.07</v>
      </c>
      <c r="DJ382" s="695">
        <f t="shared" si="1261"/>
        <v>-39007.519999999997</v>
      </c>
      <c r="DK382" s="695">
        <f t="shared" si="1261"/>
        <v>-14397.39</v>
      </c>
      <c r="DL382" s="695">
        <f t="shared" si="1261"/>
        <v>-21295.58</v>
      </c>
      <c r="DM382" s="695">
        <f t="shared" si="1261"/>
        <v>-7097.67</v>
      </c>
      <c r="DN382" s="695">
        <f t="shared" si="1261"/>
        <v>0</v>
      </c>
      <c r="DO382" s="695">
        <f t="shared" si="1261"/>
        <v>-20</v>
      </c>
      <c r="DP382" s="695">
        <f t="shared" ref="DP382:EQ382" si="1262">DP179</f>
        <v>-172138.46</v>
      </c>
      <c r="DQ382" s="695">
        <f t="shared" si="1262"/>
        <v>-117472.83</v>
      </c>
      <c r="DR382" s="695">
        <f t="shared" si="1262"/>
        <v>0</v>
      </c>
      <c r="DS382" s="695">
        <f t="shared" si="1262"/>
        <v>-190243.1</v>
      </c>
      <c r="DT382" s="695">
        <f t="shared" si="1262"/>
        <v>-263462.76</v>
      </c>
      <c r="DU382" s="695">
        <f t="shared" si="1262"/>
        <v>-176660.04</v>
      </c>
      <c r="DV382" s="695">
        <f t="shared" si="1262"/>
        <v>-214829.06</v>
      </c>
      <c r="DW382" s="695">
        <f t="shared" si="1262"/>
        <v>-205589.71</v>
      </c>
      <c r="DX382" s="695">
        <f t="shared" si="1262"/>
        <v>-214519</v>
      </c>
      <c r="DY382" s="695">
        <f t="shared" si="1262"/>
        <v>0</v>
      </c>
      <c r="DZ382" s="695">
        <f t="shared" si="1262"/>
        <v>0</v>
      </c>
      <c r="EA382" s="695">
        <f t="shared" si="1262"/>
        <v>-180692.81</v>
      </c>
      <c r="EB382" s="695">
        <f t="shared" si="1262"/>
        <v>0</v>
      </c>
      <c r="EC382" s="695">
        <f t="shared" si="1262"/>
        <v>0</v>
      </c>
      <c r="ED382" s="695">
        <f t="shared" si="1262"/>
        <v>-231184.03</v>
      </c>
      <c r="EE382" s="695">
        <f t="shared" si="1262"/>
        <v>-5552.3</v>
      </c>
      <c r="EF382" s="695">
        <f t="shared" si="1262"/>
        <v>-1380.85</v>
      </c>
      <c r="EG382" s="695">
        <f t="shared" si="1262"/>
        <v>-288.39999999999998</v>
      </c>
      <c r="EH382" s="695">
        <f t="shared" si="1262"/>
        <v>-612.6</v>
      </c>
      <c r="EI382" s="695">
        <f t="shared" si="1262"/>
        <v>-2680.5</v>
      </c>
      <c r="EJ382" s="695">
        <f t="shared" si="1262"/>
        <v>0</v>
      </c>
      <c r="EK382" s="695">
        <f t="shared" si="1262"/>
        <v>0</v>
      </c>
      <c r="EL382" s="695">
        <f t="shared" si="1262"/>
        <v>-9367.92</v>
      </c>
      <c r="EM382" s="695">
        <f t="shared" si="1262"/>
        <v>-8319.57</v>
      </c>
      <c r="EN382" s="695">
        <f t="shared" ref="EN382" si="1263">EN179</f>
        <v>0</v>
      </c>
      <c r="EO382" s="695">
        <f t="shared" si="1262"/>
        <v>0</v>
      </c>
      <c r="EP382" s="695">
        <f t="shared" si="1262"/>
        <v>-6576.3</v>
      </c>
      <c r="EQ382" s="695">
        <f t="shared" si="1262"/>
        <v>0</v>
      </c>
      <c r="ER382" s="695">
        <f t="shared" ref="ER382:EX382" si="1264">ER179</f>
        <v>0</v>
      </c>
      <c r="ES382" s="695">
        <f t="shared" si="1264"/>
        <v>0</v>
      </c>
      <c r="ET382" s="695">
        <f t="shared" si="1264"/>
        <v>-8047.6</v>
      </c>
      <c r="EU382" s="695">
        <f t="shared" si="1264"/>
        <v>-15646.96</v>
      </c>
      <c r="EV382" s="695">
        <f t="shared" si="1264"/>
        <v>-6669.6</v>
      </c>
      <c r="EW382" s="695">
        <f t="shared" si="1264"/>
        <v>-19888.28</v>
      </c>
      <c r="EX382" s="695">
        <f t="shared" si="1264"/>
        <v>-5763.64</v>
      </c>
      <c r="EY382" s="695">
        <f t="shared" si="1166"/>
        <v>0</v>
      </c>
      <c r="EZ382" s="510"/>
    </row>
    <row r="383" spans="1:156" x14ac:dyDescent="0.25">
      <c r="A383">
        <v>179</v>
      </c>
      <c r="B383" s="74" t="str">
        <f t="shared" si="1157"/>
        <v>I08b</v>
      </c>
      <c r="C383" s="175" t="str">
        <f t="shared" si="1158"/>
        <v>OK</v>
      </c>
      <c r="D383" s="695">
        <f t="shared" ref="D383:AF383" si="1265">D180</f>
        <v>0</v>
      </c>
      <c r="E383" s="695">
        <f t="shared" si="1265"/>
        <v>0</v>
      </c>
      <c r="F383" s="695">
        <f t="shared" si="1265"/>
        <v>0</v>
      </c>
      <c r="G383" s="695">
        <f t="shared" si="1265"/>
        <v>0</v>
      </c>
      <c r="H383" s="695">
        <f t="shared" si="1265"/>
        <v>0</v>
      </c>
      <c r="I383" s="695">
        <f t="shared" si="1265"/>
        <v>0</v>
      </c>
      <c r="J383" s="695">
        <f t="shared" si="1265"/>
        <v>0</v>
      </c>
      <c r="K383" s="695">
        <f t="shared" si="1265"/>
        <v>0</v>
      </c>
      <c r="L383" s="695">
        <f t="shared" si="1265"/>
        <v>0</v>
      </c>
      <c r="M383" s="695">
        <f t="shared" si="1265"/>
        <v>0</v>
      </c>
      <c r="N383" s="695">
        <f t="shared" si="1265"/>
        <v>0</v>
      </c>
      <c r="O383" s="695">
        <f t="shared" si="1265"/>
        <v>0</v>
      </c>
      <c r="P383" s="695">
        <f t="shared" si="1265"/>
        <v>0</v>
      </c>
      <c r="Q383" s="695">
        <f t="shared" si="1265"/>
        <v>0</v>
      </c>
      <c r="R383" s="695">
        <f t="shared" si="1265"/>
        <v>0</v>
      </c>
      <c r="S383" s="695">
        <f t="shared" si="1265"/>
        <v>0</v>
      </c>
      <c r="T383" s="695">
        <f t="shared" si="1265"/>
        <v>0</v>
      </c>
      <c r="U383" s="695">
        <f t="shared" si="1265"/>
        <v>-200</v>
      </c>
      <c r="V383" s="695">
        <f t="shared" si="1265"/>
        <v>0</v>
      </c>
      <c r="W383" s="695">
        <f t="shared" si="1265"/>
        <v>0</v>
      </c>
      <c r="X383" s="695">
        <f t="shared" si="1265"/>
        <v>0</v>
      </c>
      <c r="Y383" s="695">
        <f t="shared" si="1265"/>
        <v>0</v>
      </c>
      <c r="Z383" s="695">
        <f t="shared" si="1265"/>
        <v>0</v>
      </c>
      <c r="AA383" s="695">
        <f t="shared" si="1265"/>
        <v>0</v>
      </c>
      <c r="AB383" s="695">
        <f t="shared" si="1265"/>
        <v>0</v>
      </c>
      <c r="AC383" s="695">
        <f t="shared" si="1265"/>
        <v>0</v>
      </c>
      <c r="AD383" s="695">
        <f t="shared" si="1265"/>
        <v>0</v>
      </c>
      <c r="AE383" s="695">
        <f t="shared" si="1265"/>
        <v>0</v>
      </c>
      <c r="AF383" s="695">
        <f t="shared" si="1265"/>
        <v>0</v>
      </c>
      <c r="AG383" s="695">
        <f t="shared" ref="AG383:BJ383" si="1266">AG180</f>
        <v>0</v>
      </c>
      <c r="AH383" s="695">
        <f t="shared" si="1266"/>
        <v>0</v>
      </c>
      <c r="AI383" s="695">
        <f t="shared" si="1266"/>
        <v>0</v>
      </c>
      <c r="AJ383" s="695">
        <f t="shared" si="1266"/>
        <v>0</v>
      </c>
      <c r="AK383" s="695">
        <f t="shared" si="1266"/>
        <v>0</v>
      </c>
      <c r="AL383" s="695">
        <f t="shared" si="1266"/>
        <v>0</v>
      </c>
      <c r="AM383" s="695">
        <f t="shared" si="1266"/>
        <v>0</v>
      </c>
      <c r="AN383" s="695">
        <f t="shared" si="1266"/>
        <v>-150.69999999999999</v>
      </c>
      <c r="AO383" s="695">
        <f t="shared" si="1266"/>
        <v>0</v>
      </c>
      <c r="AP383" s="695">
        <f t="shared" si="1266"/>
        <v>0</v>
      </c>
      <c r="AQ383" s="695">
        <f t="shared" si="1266"/>
        <v>0</v>
      </c>
      <c r="AR383" s="695">
        <f t="shared" si="1266"/>
        <v>0</v>
      </c>
      <c r="AS383" s="695">
        <f t="shared" si="1266"/>
        <v>0</v>
      </c>
      <c r="AT383" s="695">
        <f t="shared" si="1266"/>
        <v>0</v>
      </c>
      <c r="AU383" s="695">
        <f t="shared" si="1266"/>
        <v>0</v>
      </c>
      <c r="AV383" s="695">
        <f t="shared" si="1266"/>
        <v>0</v>
      </c>
      <c r="AW383" s="695">
        <f t="shared" si="1266"/>
        <v>0</v>
      </c>
      <c r="AX383" s="695">
        <f t="shared" si="1266"/>
        <v>0</v>
      </c>
      <c r="AY383" s="695">
        <f t="shared" si="1266"/>
        <v>0</v>
      </c>
      <c r="AZ383" s="695">
        <f t="shared" si="1266"/>
        <v>0</v>
      </c>
      <c r="BA383" s="695">
        <f t="shared" si="1266"/>
        <v>0</v>
      </c>
      <c r="BB383" s="695">
        <f t="shared" si="1266"/>
        <v>0</v>
      </c>
      <c r="BC383" s="695">
        <f t="shared" si="1266"/>
        <v>0</v>
      </c>
      <c r="BD383" s="695">
        <f t="shared" si="1266"/>
        <v>0</v>
      </c>
      <c r="BE383" s="695">
        <f t="shared" si="1266"/>
        <v>0</v>
      </c>
      <c r="BF383" s="695">
        <f t="shared" si="1266"/>
        <v>0</v>
      </c>
      <c r="BG383" s="695">
        <f t="shared" si="1266"/>
        <v>-320</v>
      </c>
      <c r="BH383" s="695">
        <f t="shared" si="1266"/>
        <v>0</v>
      </c>
      <c r="BI383" s="695">
        <f t="shared" si="1266"/>
        <v>0</v>
      </c>
      <c r="BJ383" s="695">
        <f t="shared" si="1266"/>
        <v>0</v>
      </c>
      <c r="BK383" s="695">
        <f t="shared" ref="BK383:CJ383" si="1267">BK180</f>
        <v>0</v>
      </c>
      <c r="BL383" s="695">
        <f t="shared" si="1267"/>
        <v>0</v>
      </c>
      <c r="BM383" s="695">
        <f t="shared" si="1267"/>
        <v>0</v>
      </c>
      <c r="BN383" s="695">
        <f t="shared" si="1267"/>
        <v>0</v>
      </c>
      <c r="BO383" s="695">
        <f t="shared" si="1267"/>
        <v>0</v>
      </c>
      <c r="BP383" s="695">
        <f t="shared" si="1267"/>
        <v>0</v>
      </c>
      <c r="BQ383" s="695">
        <f t="shared" si="1267"/>
        <v>0</v>
      </c>
      <c r="BR383" s="695">
        <f t="shared" si="1267"/>
        <v>0</v>
      </c>
      <c r="BS383" s="695">
        <f t="shared" si="1267"/>
        <v>0</v>
      </c>
      <c r="BT383" s="695">
        <f t="shared" si="1267"/>
        <v>0</v>
      </c>
      <c r="BU383" s="695">
        <f t="shared" si="1267"/>
        <v>0</v>
      </c>
      <c r="BV383" s="695">
        <f t="shared" si="1267"/>
        <v>0</v>
      </c>
      <c r="BW383" s="695">
        <f t="shared" si="1267"/>
        <v>0</v>
      </c>
      <c r="BX383" s="695">
        <f t="shared" si="1267"/>
        <v>0</v>
      </c>
      <c r="BY383" s="695">
        <f t="shared" si="1267"/>
        <v>0</v>
      </c>
      <c r="BZ383" s="695">
        <f t="shared" si="1267"/>
        <v>0</v>
      </c>
      <c r="CA383" s="695">
        <f t="shared" si="1267"/>
        <v>0</v>
      </c>
      <c r="CB383" s="695">
        <f t="shared" si="1267"/>
        <v>0</v>
      </c>
      <c r="CC383" s="695">
        <f t="shared" si="1267"/>
        <v>0</v>
      </c>
      <c r="CD383" s="695">
        <f t="shared" si="1267"/>
        <v>0</v>
      </c>
      <c r="CE383" s="695">
        <f t="shared" si="1267"/>
        <v>0</v>
      </c>
      <c r="CF383" s="695">
        <f t="shared" si="1267"/>
        <v>0</v>
      </c>
      <c r="CG383" s="695">
        <f t="shared" si="1267"/>
        <v>0</v>
      </c>
      <c r="CH383" s="695">
        <f t="shared" si="1267"/>
        <v>0</v>
      </c>
      <c r="CI383" s="695">
        <f t="shared" si="1267"/>
        <v>0</v>
      </c>
      <c r="CJ383" s="695">
        <f t="shared" si="1267"/>
        <v>0</v>
      </c>
      <c r="CK383" s="695">
        <f t="shared" ref="CK383:DO383" si="1268">CK180</f>
        <v>0</v>
      </c>
      <c r="CL383" s="695">
        <f t="shared" si="1268"/>
        <v>0</v>
      </c>
      <c r="CM383" s="695">
        <f t="shared" si="1268"/>
        <v>0</v>
      </c>
      <c r="CN383" s="695">
        <f t="shared" si="1268"/>
        <v>0</v>
      </c>
      <c r="CO383" s="695">
        <f t="shared" si="1268"/>
        <v>0</v>
      </c>
      <c r="CP383" s="695">
        <f t="shared" si="1268"/>
        <v>0</v>
      </c>
      <c r="CQ383" s="695">
        <f t="shared" si="1268"/>
        <v>0</v>
      </c>
      <c r="CR383" s="695">
        <f t="shared" si="1268"/>
        <v>0</v>
      </c>
      <c r="CS383" s="695">
        <f t="shared" si="1268"/>
        <v>0</v>
      </c>
      <c r="CT383" s="695">
        <f t="shared" si="1268"/>
        <v>0</v>
      </c>
      <c r="CU383" s="695">
        <f t="shared" si="1268"/>
        <v>0</v>
      </c>
      <c r="CV383" s="695">
        <f t="shared" si="1268"/>
        <v>0</v>
      </c>
      <c r="CW383" s="695">
        <f t="shared" si="1268"/>
        <v>0</v>
      </c>
      <c r="CX383" s="695">
        <f t="shared" si="1268"/>
        <v>0</v>
      </c>
      <c r="CY383" s="695">
        <f t="shared" si="1268"/>
        <v>0</v>
      </c>
      <c r="CZ383" s="695">
        <f t="shared" si="1268"/>
        <v>0</v>
      </c>
      <c r="DA383" s="695">
        <f t="shared" si="1268"/>
        <v>0</v>
      </c>
      <c r="DB383" s="695">
        <f t="shared" si="1268"/>
        <v>0</v>
      </c>
      <c r="DC383" s="695">
        <f t="shared" si="1268"/>
        <v>0</v>
      </c>
      <c r="DD383" s="695">
        <f t="shared" si="1268"/>
        <v>0</v>
      </c>
      <c r="DE383" s="695">
        <f t="shared" si="1268"/>
        <v>0</v>
      </c>
      <c r="DF383" s="695">
        <f t="shared" si="1268"/>
        <v>0</v>
      </c>
      <c r="DG383" s="695">
        <f t="shared" si="1268"/>
        <v>0</v>
      </c>
      <c r="DH383" s="695">
        <f t="shared" si="1268"/>
        <v>0</v>
      </c>
      <c r="DI383" s="695">
        <f t="shared" si="1268"/>
        <v>0</v>
      </c>
      <c r="DJ383" s="695">
        <f t="shared" si="1268"/>
        <v>0</v>
      </c>
      <c r="DK383" s="695">
        <f t="shared" si="1268"/>
        <v>0</v>
      </c>
      <c r="DL383" s="695">
        <f t="shared" si="1268"/>
        <v>0</v>
      </c>
      <c r="DM383" s="695">
        <f t="shared" si="1268"/>
        <v>0</v>
      </c>
      <c r="DN383" s="695">
        <f t="shared" si="1268"/>
        <v>0</v>
      </c>
      <c r="DO383" s="695">
        <f t="shared" si="1268"/>
        <v>0</v>
      </c>
      <c r="DP383" s="695">
        <f t="shared" ref="DP383:EQ383" si="1269">DP180</f>
        <v>-150.91999999999999</v>
      </c>
      <c r="DQ383" s="695">
        <f t="shared" si="1269"/>
        <v>0</v>
      </c>
      <c r="DR383" s="695">
        <f t="shared" si="1269"/>
        <v>0</v>
      </c>
      <c r="DS383" s="695">
        <f t="shared" si="1269"/>
        <v>0</v>
      </c>
      <c r="DT383" s="695">
        <f t="shared" si="1269"/>
        <v>0</v>
      </c>
      <c r="DU383" s="695">
        <f t="shared" si="1269"/>
        <v>0</v>
      </c>
      <c r="DV383" s="695">
        <f t="shared" si="1269"/>
        <v>0</v>
      </c>
      <c r="DW383" s="695">
        <f t="shared" si="1269"/>
        <v>0</v>
      </c>
      <c r="DX383" s="695">
        <f t="shared" si="1269"/>
        <v>-214.37</v>
      </c>
      <c r="DY383" s="695">
        <f t="shared" si="1269"/>
        <v>0</v>
      </c>
      <c r="DZ383" s="695">
        <f t="shared" si="1269"/>
        <v>0</v>
      </c>
      <c r="EA383" s="695">
        <f t="shared" si="1269"/>
        <v>-518.99</v>
      </c>
      <c r="EB383" s="695">
        <f t="shared" si="1269"/>
        <v>0</v>
      </c>
      <c r="EC383" s="695">
        <f t="shared" si="1269"/>
        <v>0</v>
      </c>
      <c r="ED383" s="695">
        <f t="shared" si="1269"/>
        <v>0</v>
      </c>
      <c r="EE383" s="695">
        <f t="shared" si="1269"/>
        <v>0</v>
      </c>
      <c r="EF383" s="695">
        <f t="shared" si="1269"/>
        <v>0</v>
      </c>
      <c r="EG383" s="695">
        <f t="shared" si="1269"/>
        <v>0</v>
      </c>
      <c r="EH383" s="695">
        <f t="shared" si="1269"/>
        <v>0</v>
      </c>
      <c r="EI383" s="695">
        <f t="shared" si="1269"/>
        <v>0</v>
      </c>
      <c r="EJ383" s="695">
        <f t="shared" si="1269"/>
        <v>0</v>
      </c>
      <c r="EK383" s="695">
        <f t="shared" si="1269"/>
        <v>0</v>
      </c>
      <c r="EL383" s="695">
        <f t="shared" si="1269"/>
        <v>0</v>
      </c>
      <c r="EM383" s="695">
        <f t="shared" si="1269"/>
        <v>0</v>
      </c>
      <c r="EN383" s="695">
        <f t="shared" ref="EN383" si="1270">EN180</f>
        <v>0</v>
      </c>
      <c r="EO383" s="695">
        <f t="shared" si="1269"/>
        <v>0</v>
      </c>
      <c r="EP383" s="695">
        <f t="shared" si="1269"/>
        <v>0</v>
      </c>
      <c r="EQ383" s="695">
        <f t="shared" si="1269"/>
        <v>0</v>
      </c>
      <c r="ER383" s="695">
        <f t="shared" ref="ER383:EX383" si="1271">ER180</f>
        <v>0</v>
      </c>
      <c r="ES383" s="695">
        <f t="shared" si="1271"/>
        <v>0</v>
      </c>
      <c r="ET383" s="695">
        <f t="shared" si="1271"/>
        <v>0</v>
      </c>
      <c r="EU383" s="695">
        <f t="shared" si="1271"/>
        <v>0</v>
      </c>
      <c r="EV383" s="695">
        <f t="shared" si="1271"/>
        <v>0</v>
      </c>
      <c r="EW383" s="695">
        <f t="shared" si="1271"/>
        <v>0</v>
      </c>
      <c r="EX383" s="695">
        <f t="shared" si="1271"/>
        <v>0</v>
      </c>
      <c r="EY383" s="695">
        <f t="shared" si="1166"/>
        <v>0</v>
      </c>
      <c r="EZ383" s="510"/>
    </row>
    <row r="384" spans="1:156" x14ac:dyDescent="0.25">
      <c r="A384">
        <v>180</v>
      </c>
      <c r="B384" s="74" t="str">
        <f t="shared" si="1157"/>
        <v>I08b</v>
      </c>
      <c r="C384" s="175" t="str">
        <f t="shared" si="1158"/>
        <v>OK</v>
      </c>
      <c r="D384" s="695">
        <f t="shared" ref="D384:AF384" si="1272">D181</f>
        <v>0</v>
      </c>
      <c r="E384" s="695">
        <f t="shared" si="1272"/>
        <v>0</v>
      </c>
      <c r="F384" s="695">
        <f t="shared" si="1272"/>
        <v>0</v>
      </c>
      <c r="G384" s="695">
        <f t="shared" si="1272"/>
        <v>0</v>
      </c>
      <c r="H384" s="695">
        <f t="shared" si="1272"/>
        <v>0</v>
      </c>
      <c r="I384" s="695">
        <f t="shared" si="1272"/>
        <v>0</v>
      </c>
      <c r="J384" s="695">
        <f t="shared" si="1272"/>
        <v>0</v>
      </c>
      <c r="K384" s="695">
        <f t="shared" si="1272"/>
        <v>0</v>
      </c>
      <c r="L384" s="695">
        <f t="shared" si="1272"/>
        <v>0</v>
      </c>
      <c r="M384" s="695">
        <f t="shared" si="1272"/>
        <v>0</v>
      </c>
      <c r="N384" s="695">
        <f t="shared" si="1272"/>
        <v>0</v>
      </c>
      <c r="O384" s="695">
        <f t="shared" si="1272"/>
        <v>0</v>
      </c>
      <c r="P384" s="695">
        <f t="shared" si="1272"/>
        <v>0</v>
      </c>
      <c r="Q384" s="695">
        <f t="shared" si="1272"/>
        <v>0</v>
      </c>
      <c r="R384" s="695">
        <f t="shared" si="1272"/>
        <v>0</v>
      </c>
      <c r="S384" s="695">
        <f t="shared" si="1272"/>
        <v>0</v>
      </c>
      <c r="T384" s="695">
        <f t="shared" si="1272"/>
        <v>0</v>
      </c>
      <c r="U384" s="695">
        <f t="shared" si="1272"/>
        <v>0</v>
      </c>
      <c r="V384" s="695">
        <f t="shared" si="1272"/>
        <v>0</v>
      </c>
      <c r="W384" s="695">
        <f t="shared" si="1272"/>
        <v>0</v>
      </c>
      <c r="X384" s="695">
        <f t="shared" si="1272"/>
        <v>0</v>
      </c>
      <c r="Y384" s="695">
        <f t="shared" si="1272"/>
        <v>0</v>
      </c>
      <c r="Z384" s="695">
        <f t="shared" si="1272"/>
        <v>0</v>
      </c>
      <c r="AA384" s="695">
        <f t="shared" si="1272"/>
        <v>0</v>
      </c>
      <c r="AB384" s="695">
        <f t="shared" si="1272"/>
        <v>0</v>
      </c>
      <c r="AC384" s="695">
        <f t="shared" si="1272"/>
        <v>0</v>
      </c>
      <c r="AD384" s="695">
        <f t="shared" si="1272"/>
        <v>0</v>
      </c>
      <c r="AE384" s="695">
        <f t="shared" si="1272"/>
        <v>0</v>
      </c>
      <c r="AF384" s="695">
        <f t="shared" si="1272"/>
        <v>0</v>
      </c>
      <c r="AG384" s="695">
        <f t="shared" ref="AG384:BJ384" si="1273">AG181</f>
        <v>0</v>
      </c>
      <c r="AH384" s="695">
        <f t="shared" si="1273"/>
        <v>0</v>
      </c>
      <c r="AI384" s="695">
        <f t="shared" si="1273"/>
        <v>0</v>
      </c>
      <c r="AJ384" s="695">
        <f t="shared" si="1273"/>
        <v>0</v>
      </c>
      <c r="AK384" s="695">
        <f t="shared" si="1273"/>
        <v>0</v>
      </c>
      <c r="AL384" s="695">
        <f t="shared" si="1273"/>
        <v>0</v>
      </c>
      <c r="AM384" s="695">
        <f t="shared" si="1273"/>
        <v>0</v>
      </c>
      <c r="AN384" s="695">
        <f t="shared" si="1273"/>
        <v>0</v>
      </c>
      <c r="AO384" s="695">
        <f t="shared" si="1273"/>
        <v>0</v>
      </c>
      <c r="AP384" s="695">
        <f t="shared" si="1273"/>
        <v>0</v>
      </c>
      <c r="AQ384" s="695">
        <f t="shared" si="1273"/>
        <v>0</v>
      </c>
      <c r="AR384" s="695">
        <f t="shared" si="1273"/>
        <v>0</v>
      </c>
      <c r="AS384" s="695">
        <f t="shared" si="1273"/>
        <v>0</v>
      </c>
      <c r="AT384" s="695">
        <f t="shared" si="1273"/>
        <v>0</v>
      </c>
      <c r="AU384" s="695">
        <f t="shared" si="1273"/>
        <v>0</v>
      </c>
      <c r="AV384" s="695">
        <f t="shared" si="1273"/>
        <v>0</v>
      </c>
      <c r="AW384" s="695">
        <f t="shared" si="1273"/>
        <v>0</v>
      </c>
      <c r="AX384" s="695">
        <f t="shared" si="1273"/>
        <v>0</v>
      </c>
      <c r="AY384" s="695">
        <f t="shared" si="1273"/>
        <v>0</v>
      </c>
      <c r="AZ384" s="695">
        <f t="shared" si="1273"/>
        <v>0</v>
      </c>
      <c r="BA384" s="695">
        <f t="shared" si="1273"/>
        <v>0</v>
      </c>
      <c r="BB384" s="695">
        <f t="shared" si="1273"/>
        <v>0</v>
      </c>
      <c r="BC384" s="695">
        <f t="shared" si="1273"/>
        <v>0</v>
      </c>
      <c r="BD384" s="695">
        <f t="shared" si="1273"/>
        <v>0</v>
      </c>
      <c r="BE384" s="695">
        <f t="shared" si="1273"/>
        <v>0</v>
      </c>
      <c r="BF384" s="695">
        <f t="shared" si="1273"/>
        <v>0</v>
      </c>
      <c r="BG384" s="695">
        <f t="shared" si="1273"/>
        <v>0</v>
      </c>
      <c r="BH384" s="695">
        <f t="shared" si="1273"/>
        <v>0</v>
      </c>
      <c r="BI384" s="695">
        <f t="shared" si="1273"/>
        <v>0</v>
      </c>
      <c r="BJ384" s="695">
        <f t="shared" si="1273"/>
        <v>0</v>
      </c>
      <c r="BK384" s="695">
        <f t="shared" ref="BK384:CJ384" si="1274">BK181</f>
        <v>0</v>
      </c>
      <c r="BL384" s="695">
        <f t="shared" si="1274"/>
        <v>0</v>
      </c>
      <c r="BM384" s="695">
        <f t="shared" si="1274"/>
        <v>0</v>
      </c>
      <c r="BN384" s="695">
        <f t="shared" si="1274"/>
        <v>0</v>
      </c>
      <c r="BO384" s="695">
        <f t="shared" si="1274"/>
        <v>0</v>
      </c>
      <c r="BP384" s="695">
        <f t="shared" si="1274"/>
        <v>0</v>
      </c>
      <c r="BQ384" s="695">
        <f t="shared" si="1274"/>
        <v>0</v>
      </c>
      <c r="BR384" s="695">
        <f t="shared" si="1274"/>
        <v>0</v>
      </c>
      <c r="BS384" s="695">
        <f t="shared" si="1274"/>
        <v>0</v>
      </c>
      <c r="BT384" s="695">
        <f t="shared" si="1274"/>
        <v>0</v>
      </c>
      <c r="BU384" s="695">
        <f t="shared" si="1274"/>
        <v>0</v>
      </c>
      <c r="BV384" s="695">
        <f t="shared" si="1274"/>
        <v>0</v>
      </c>
      <c r="BW384" s="695">
        <f t="shared" si="1274"/>
        <v>0</v>
      </c>
      <c r="BX384" s="695">
        <f t="shared" si="1274"/>
        <v>0</v>
      </c>
      <c r="BY384" s="695">
        <f t="shared" si="1274"/>
        <v>0</v>
      </c>
      <c r="BZ384" s="695">
        <f t="shared" si="1274"/>
        <v>0</v>
      </c>
      <c r="CA384" s="695">
        <f t="shared" si="1274"/>
        <v>0</v>
      </c>
      <c r="CB384" s="695">
        <f t="shared" si="1274"/>
        <v>0</v>
      </c>
      <c r="CC384" s="695">
        <f t="shared" si="1274"/>
        <v>0</v>
      </c>
      <c r="CD384" s="695">
        <f t="shared" si="1274"/>
        <v>0</v>
      </c>
      <c r="CE384" s="695">
        <f t="shared" si="1274"/>
        <v>0</v>
      </c>
      <c r="CF384" s="695">
        <f t="shared" si="1274"/>
        <v>0</v>
      </c>
      <c r="CG384" s="695">
        <f t="shared" si="1274"/>
        <v>0</v>
      </c>
      <c r="CH384" s="695">
        <f t="shared" si="1274"/>
        <v>0</v>
      </c>
      <c r="CI384" s="695">
        <f t="shared" si="1274"/>
        <v>0</v>
      </c>
      <c r="CJ384" s="695">
        <f t="shared" si="1274"/>
        <v>0</v>
      </c>
      <c r="CK384" s="695">
        <f t="shared" ref="CK384:DO384" si="1275">CK181</f>
        <v>0</v>
      </c>
      <c r="CL384" s="695">
        <f t="shared" si="1275"/>
        <v>0</v>
      </c>
      <c r="CM384" s="695">
        <f t="shared" si="1275"/>
        <v>0</v>
      </c>
      <c r="CN384" s="695">
        <f t="shared" si="1275"/>
        <v>0</v>
      </c>
      <c r="CO384" s="695">
        <f t="shared" si="1275"/>
        <v>0</v>
      </c>
      <c r="CP384" s="695">
        <f t="shared" si="1275"/>
        <v>0</v>
      </c>
      <c r="CQ384" s="695">
        <f t="shared" si="1275"/>
        <v>0</v>
      </c>
      <c r="CR384" s="695">
        <f t="shared" si="1275"/>
        <v>0</v>
      </c>
      <c r="CS384" s="695">
        <f t="shared" si="1275"/>
        <v>0</v>
      </c>
      <c r="CT384" s="695">
        <f t="shared" si="1275"/>
        <v>0</v>
      </c>
      <c r="CU384" s="695">
        <f t="shared" si="1275"/>
        <v>0</v>
      </c>
      <c r="CV384" s="695">
        <f t="shared" si="1275"/>
        <v>0</v>
      </c>
      <c r="CW384" s="695">
        <f t="shared" si="1275"/>
        <v>0</v>
      </c>
      <c r="CX384" s="695">
        <f t="shared" si="1275"/>
        <v>0</v>
      </c>
      <c r="CY384" s="695">
        <f t="shared" si="1275"/>
        <v>0</v>
      </c>
      <c r="CZ384" s="695">
        <f t="shared" si="1275"/>
        <v>0</v>
      </c>
      <c r="DA384" s="695">
        <f t="shared" si="1275"/>
        <v>0</v>
      </c>
      <c r="DB384" s="695">
        <f t="shared" si="1275"/>
        <v>0</v>
      </c>
      <c r="DC384" s="695">
        <f t="shared" si="1275"/>
        <v>0</v>
      </c>
      <c r="DD384" s="695">
        <f t="shared" si="1275"/>
        <v>0</v>
      </c>
      <c r="DE384" s="695">
        <f t="shared" si="1275"/>
        <v>0</v>
      </c>
      <c r="DF384" s="695">
        <f t="shared" si="1275"/>
        <v>0</v>
      </c>
      <c r="DG384" s="695">
        <f t="shared" si="1275"/>
        <v>0</v>
      </c>
      <c r="DH384" s="695">
        <f t="shared" si="1275"/>
        <v>0</v>
      </c>
      <c r="DI384" s="695">
        <f t="shared" si="1275"/>
        <v>0</v>
      </c>
      <c r="DJ384" s="695">
        <f t="shared" si="1275"/>
        <v>0</v>
      </c>
      <c r="DK384" s="695">
        <f t="shared" si="1275"/>
        <v>0</v>
      </c>
      <c r="DL384" s="695">
        <f t="shared" si="1275"/>
        <v>0</v>
      </c>
      <c r="DM384" s="695">
        <f t="shared" si="1275"/>
        <v>0</v>
      </c>
      <c r="DN384" s="695">
        <f t="shared" si="1275"/>
        <v>0</v>
      </c>
      <c r="DO384" s="919">
        <f t="shared" si="1275"/>
        <v>-300</v>
      </c>
      <c r="DP384" s="695">
        <f t="shared" ref="DP384:EQ384" si="1276">DP181</f>
        <v>0</v>
      </c>
      <c r="DQ384" s="695">
        <f t="shared" si="1276"/>
        <v>0</v>
      </c>
      <c r="DR384" s="695">
        <f t="shared" si="1276"/>
        <v>0</v>
      </c>
      <c r="DS384" s="695">
        <f t="shared" si="1276"/>
        <v>0</v>
      </c>
      <c r="DT384" s="695">
        <f t="shared" si="1276"/>
        <v>0</v>
      </c>
      <c r="DU384" s="695">
        <f t="shared" si="1276"/>
        <v>0</v>
      </c>
      <c r="DV384" s="695">
        <f t="shared" si="1276"/>
        <v>0</v>
      </c>
      <c r="DW384" s="695">
        <f t="shared" si="1276"/>
        <v>0</v>
      </c>
      <c r="DX384" s="695">
        <f t="shared" si="1276"/>
        <v>0</v>
      </c>
      <c r="DY384" s="695">
        <f t="shared" si="1276"/>
        <v>0</v>
      </c>
      <c r="DZ384" s="695">
        <f t="shared" si="1276"/>
        <v>0</v>
      </c>
      <c r="EA384" s="695">
        <f t="shared" si="1276"/>
        <v>0</v>
      </c>
      <c r="EB384" s="695">
        <f t="shared" si="1276"/>
        <v>0</v>
      </c>
      <c r="EC384" s="695">
        <f t="shared" si="1276"/>
        <v>0</v>
      </c>
      <c r="ED384" s="695">
        <f t="shared" si="1276"/>
        <v>0</v>
      </c>
      <c r="EE384" s="695">
        <f t="shared" si="1276"/>
        <v>0</v>
      </c>
      <c r="EF384" s="695">
        <f t="shared" si="1276"/>
        <v>0</v>
      </c>
      <c r="EG384" s="695">
        <f t="shared" si="1276"/>
        <v>0</v>
      </c>
      <c r="EH384" s="695">
        <f t="shared" si="1276"/>
        <v>0</v>
      </c>
      <c r="EI384" s="695">
        <f t="shared" si="1276"/>
        <v>0</v>
      </c>
      <c r="EJ384" s="695">
        <f t="shared" si="1276"/>
        <v>0</v>
      </c>
      <c r="EK384" s="695">
        <f t="shared" si="1276"/>
        <v>-226.6</v>
      </c>
      <c r="EL384" s="695">
        <f t="shared" si="1276"/>
        <v>0</v>
      </c>
      <c r="EM384" s="695">
        <f t="shared" si="1276"/>
        <v>0</v>
      </c>
      <c r="EN384" s="695">
        <f t="shared" ref="EN384" si="1277">EN181</f>
        <v>0</v>
      </c>
      <c r="EO384" s="695">
        <f t="shared" si="1276"/>
        <v>0</v>
      </c>
      <c r="EP384" s="695">
        <f t="shared" si="1276"/>
        <v>0</v>
      </c>
      <c r="EQ384" s="695">
        <f t="shared" si="1276"/>
        <v>0</v>
      </c>
      <c r="ER384" s="695">
        <f t="shared" ref="ER384:EX384" si="1278">ER181</f>
        <v>0</v>
      </c>
      <c r="ES384" s="695">
        <f t="shared" si="1278"/>
        <v>0</v>
      </c>
      <c r="ET384" s="695">
        <f t="shared" si="1278"/>
        <v>0</v>
      </c>
      <c r="EU384" s="695">
        <f t="shared" si="1278"/>
        <v>0</v>
      </c>
      <c r="EV384" s="695">
        <f t="shared" si="1278"/>
        <v>0</v>
      </c>
      <c r="EW384" s="695">
        <f t="shared" si="1278"/>
        <v>0</v>
      </c>
      <c r="EX384" s="695">
        <f t="shared" si="1278"/>
        <v>0</v>
      </c>
      <c r="EY384" s="695">
        <f t="shared" si="1166"/>
        <v>0</v>
      </c>
      <c r="EZ384" s="510"/>
    </row>
    <row r="385" spans="1:156" x14ac:dyDescent="0.25">
      <c r="A385">
        <v>181</v>
      </c>
      <c r="B385" s="74" t="str">
        <f t="shared" si="1157"/>
        <v>I08b</v>
      </c>
      <c r="C385" s="175" t="str">
        <f t="shared" si="1158"/>
        <v>OK</v>
      </c>
      <c r="D385" s="695">
        <f t="shared" ref="D385:AF385" si="1279">D182</f>
        <v>0</v>
      </c>
      <c r="E385" s="695">
        <f t="shared" si="1279"/>
        <v>0</v>
      </c>
      <c r="F385" s="695">
        <f t="shared" si="1279"/>
        <v>0</v>
      </c>
      <c r="G385" s="695">
        <f t="shared" si="1279"/>
        <v>0</v>
      </c>
      <c r="H385" s="695">
        <f t="shared" si="1279"/>
        <v>0</v>
      </c>
      <c r="I385" s="695">
        <f t="shared" si="1279"/>
        <v>0</v>
      </c>
      <c r="J385" s="695">
        <f t="shared" si="1279"/>
        <v>0</v>
      </c>
      <c r="K385" s="695">
        <f t="shared" si="1279"/>
        <v>0</v>
      </c>
      <c r="L385" s="695">
        <f t="shared" si="1279"/>
        <v>0</v>
      </c>
      <c r="M385" s="695">
        <f t="shared" si="1279"/>
        <v>0</v>
      </c>
      <c r="N385" s="695">
        <f t="shared" si="1279"/>
        <v>0</v>
      </c>
      <c r="O385" s="695">
        <f t="shared" si="1279"/>
        <v>0</v>
      </c>
      <c r="P385" s="695">
        <f t="shared" si="1279"/>
        <v>0</v>
      </c>
      <c r="Q385" s="695">
        <f t="shared" si="1279"/>
        <v>0</v>
      </c>
      <c r="R385" s="695">
        <f t="shared" si="1279"/>
        <v>0</v>
      </c>
      <c r="S385" s="695">
        <f t="shared" si="1279"/>
        <v>0</v>
      </c>
      <c r="T385" s="695">
        <f t="shared" si="1279"/>
        <v>0</v>
      </c>
      <c r="U385" s="695">
        <f t="shared" si="1279"/>
        <v>0</v>
      </c>
      <c r="V385" s="695">
        <f t="shared" si="1279"/>
        <v>0</v>
      </c>
      <c r="W385" s="695">
        <f t="shared" si="1279"/>
        <v>0</v>
      </c>
      <c r="X385" s="695">
        <f t="shared" si="1279"/>
        <v>0</v>
      </c>
      <c r="Y385" s="695">
        <f t="shared" si="1279"/>
        <v>0</v>
      </c>
      <c r="Z385" s="695">
        <f t="shared" si="1279"/>
        <v>0</v>
      </c>
      <c r="AA385" s="695">
        <f t="shared" si="1279"/>
        <v>0</v>
      </c>
      <c r="AB385" s="695">
        <f t="shared" si="1279"/>
        <v>0</v>
      </c>
      <c r="AC385" s="695">
        <f t="shared" si="1279"/>
        <v>0</v>
      </c>
      <c r="AD385" s="695">
        <f t="shared" si="1279"/>
        <v>0</v>
      </c>
      <c r="AE385" s="695">
        <f t="shared" si="1279"/>
        <v>0</v>
      </c>
      <c r="AF385" s="695">
        <f t="shared" si="1279"/>
        <v>0</v>
      </c>
      <c r="AG385" s="695">
        <f t="shared" ref="AG385:BJ385" si="1280">AG182</f>
        <v>0</v>
      </c>
      <c r="AH385" s="695">
        <f t="shared" si="1280"/>
        <v>0</v>
      </c>
      <c r="AI385" s="695">
        <f t="shared" si="1280"/>
        <v>0</v>
      </c>
      <c r="AJ385" s="695">
        <f t="shared" si="1280"/>
        <v>0</v>
      </c>
      <c r="AK385" s="695">
        <f t="shared" si="1280"/>
        <v>0</v>
      </c>
      <c r="AL385" s="695">
        <f t="shared" si="1280"/>
        <v>0</v>
      </c>
      <c r="AM385" s="695">
        <f t="shared" si="1280"/>
        <v>0</v>
      </c>
      <c r="AN385" s="695">
        <f t="shared" si="1280"/>
        <v>0</v>
      </c>
      <c r="AO385" s="695">
        <f t="shared" si="1280"/>
        <v>0</v>
      </c>
      <c r="AP385" s="695">
        <f t="shared" si="1280"/>
        <v>0</v>
      </c>
      <c r="AQ385" s="695">
        <f t="shared" si="1280"/>
        <v>0</v>
      </c>
      <c r="AR385" s="695">
        <f t="shared" si="1280"/>
        <v>0</v>
      </c>
      <c r="AS385" s="695">
        <f t="shared" si="1280"/>
        <v>0</v>
      </c>
      <c r="AT385" s="695">
        <f t="shared" si="1280"/>
        <v>0</v>
      </c>
      <c r="AU385" s="695">
        <f t="shared" si="1280"/>
        <v>0</v>
      </c>
      <c r="AV385" s="695">
        <f t="shared" si="1280"/>
        <v>0</v>
      </c>
      <c r="AW385" s="695">
        <f t="shared" si="1280"/>
        <v>0</v>
      </c>
      <c r="AX385" s="695">
        <f t="shared" si="1280"/>
        <v>0</v>
      </c>
      <c r="AY385" s="695">
        <f t="shared" si="1280"/>
        <v>0</v>
      </c>
      <c r="AZ385" s="695">
        <f t="shared" si="1280"/>
        <v>0</v>
      </c>
      <c r="BA385" s="695">
        <f t="shared" si="1280"/>
        <v>0</v>
      </c>
      <c r="BB385" s="695">
        <f t="shared" si="1280"/>
        <v>0</v>
      </c>
      <c r="BC385" s="695">
        <f t="shared" si="1280"/>
        <v>0</v>
      </c>
      <c r="BD385" s="695">
        <f t="shared" si="1280"/>
        <v>0</v>
      </c>
      <c r="BE385" s="695">
        <f t="shared" si="1280"/>
        <v>0</v>
      </c>
      <c r="BF385" s="695">
        <f t="shared" si="1280"/>
        <v>0</v>
      </c>
      <c r="BG385" s="695">
        <f t="shared" si="1280"/>
        <v>0</v>
      </c>
      <c r="BH385" s="695">
        <f t="shared" si="1280"/>
        <v>0</v>
      </c>
      <c r="BI385" s="695">
        <f t="shared" si="1280"/>
        <v>0</v>
      </c>
      <c r="BJ385" s="695">
        <f t="shared" si="1280"/>
        <v>0</v>
      </c>
      <c r="BK385" s="695">
        <f t="shared" ref="BK385:CJ385" si="1281">BK182</f>
        <v>0</v>
      </c>
      <c r="BL385" s="695">
        <f t="shared" si="1281"/>
        <v>0</v>
      </c>
      <c r="BM385" s="695">
        <f t="shared" si="1281"/>
        <v>0</v>
      </c>
      <c r="BN385" s="695">
        <f t="shared" si="1281"/>
        <v>0</v>
      </c>
      <c r="BO385" s="695">
        <f t="shared" si="1281"/>
        <v>0</v>
      </c>
      <c r="BP385" s="695">
        <f t="shared" si="1281"/>
        <v>0</v>
      </c>
      <c r="BQ385" s="695">
        <f t="shared" si="1281"/>
        <v>0</v>
      </c>
      <c r="BR385" s="695">
        <f t="shared" si="1281"/>
        <v>0</v>
      </c>
      <c r="BS385" s="695">
        <f t="shared" si="1281"/>
        <v>0</v>
      </c>
      <c r="BT385" s="695">
        <f t="shared" si="1281"/>
        <v>0</v>
      </c>
      <c r="BU385" s="695">
        <f t="shared" si="1281"/>
        <v>0</v>
      </c>
      <c r="BV385" s="695">
        <f t="shared" si="1281"/>
        <v>0</v>
      </c>
      <c r="BW385" s="695">
        <f t="shared" si="1281"/>
        <v>0</v>
      </c>
      <c r="BX385" s="695">
        <f t="shared" si="1281"/>
        <v>0</v>
      </c>
      <c r="BY385" s="695">
        <f t="shared" si="1281"/>
        <v>0</v>
      </c>
      <c r="BZ385" s="695">
        <f t="shared" si="1281"/>
        <v>0</v>
      </c>
      <c r="CA385" s="695">
        <f t="shared" si="1281"/>
        <v>0</v>
      </c>
      <c r="CB385" s="695">
        <f t="shared" si="1281"/>
        <v>0</v>
      </c>
      <c r="CC385" s="695">
        <f t="shared" si="1281"/>
        <v>0</v>
      </c>
      <c r="CD385" s="695">
        <f t="shared" si="1281"/>
        <v>0</v>
      </c>
      <c r="CE385" s="695">
        <f t="shared" si="1281"/>
        <v>0</v>
      </c>
      <c r="CF385" s="695">
        <f t="shared" si="1281"/>
        <v>0</v>
      </c>
      <c r="CG385" s="695">
        <f t="shared" si="1281"/>
        <v>0</v>
      </c>
      <c r="CH385" s="695">
        <f t="shared" si="1281"/>
        <v>0</v>
      </c>
      <c r="CI385" s="695">
        <f t="shared" si="1281"/>
        <v>0</v>
      </c>
      <c r="CJ385" s="695">
        <f t="shared" si="1281"/>
        <v>0</v>
      </c>
      <c r="CK385" s="695">
        <f t="shared" ref="CK385:DO385" si="1282">CK182</f>
        <v>0</v>
      </c>
      <c r="CL385" s="695">
        <f t="shared" si="1282"/>
        <v>0</v>
      </c>
      <c r="CM385" s="695">
        <f t="shared" si="1282"/>
        <v>0</v>
      </c>
      <c r="CN385" s="695">
        <f t="shared" si="1282"/>
        <v>0</v>
      </c>
      <c r="CO385" s="695">
        <f t="shared" si="1282"/>
        <v>0</v>
      </c>
      <c r="CP385" s="695">
        <f t="shared" si="1282"/>
        <v>0</v>
      </c>
      <c r="CQ385" s="695">
        <f t="shared" si="1282"/>
        <v>0</v>
      </c>
      <c r="CR385" s="695">
        <f t="shared" si="1282"/>
        <v>0</v>
      </c>
      <c r="CS385" s="695">
        <f t="shared" si="1282"/>
        <v>0</v>
      </c>
      <c r="CT385" s="695">
        <f t="shared" si="1282"/>
        <v>0</v>
      </c>
      <c r="CU385" s="695">
        <f t="shared" si="1282"/>
        <v>0</v>
      </c>
      <c r="CV385" s="695">
        <f t="shared" si="1282"/>
        <v>0</v>
      </c>
      <c r="CW385" s="695">
        <f t="shared" si="1282"/>
        <v>0</v>
      </c>
      <c r="CX385" s="695">
        <f t="shared" si="1282"/>
        <v>0</v>
      </c>
      <c r="CY385" s="695">
        <f t="shared" si="1282"/>
        <v>0</v>
      </c>
      <c r="CZ385" s="695">
        <f t="shared" si="1282"/>
        <v>0</v>
      </c>
      <c r="DA385" s="695">
        <f t="shared" si="1282"/>
        <v>0</v>
      </c>
      <c r="DB385" s="695">
        <f t="shared" si="1282"/>
        <v>0</v>
      </c>
      <c r="DC385" s="695">
        <f t="shared" si="1282"/>
        <v>0</v>
      </c>
      <c r="DD385" s="695">
        <f t="shared" si="1282"/>
        <v>0</v>
      </c>
      <c r="DE385" s="695">
        <f t="shared" si="1282"/>
        <v>0</v>
      </c>
      <c r="DF385" s="695">
        <f t="shared" si="1282"/>
        <v>0</v>
      </c>
      <c r="DG385" s="695">
        <f t="shared" si="1282"/>
        <v>0</v>
      </c>
      <c r="DH385" s="695">
        <f t="shared" si="1282"/>
        <v>0</v>
      </c>
      <c r="DI385" s="695">
        <f t="shared" si="1282"/>
        <v>0</v>
      </c>
      <c r="DJ385" s="695">
        <f t="shared" si="1282"/>
        <v>0</v>
      </c>
      <c r="DK385" s="695">
        <f t="shared" si="1282"/>
        <v>0</v>
      </c>
      <c r="DL385" s="695">
        <f t="shared" si="1282"/>
        <v>0</v>
      </c>
      <c r="DM385" s="695">
        <f t="shared" si="1282"/>
        <v>0</v>
      </c>
      <c r="DN385" s="695">
        <f t="shared" si="1282"/>
        <v>0</v>
      </c>
      <c r="DO385" s="695">
        <f t="shared" si="1282"/>
        <v>-753</v>
      </c>
      <c r="DP385" s="695">
        <f t="shared" ref="DP385:EQ385" si="1283">DP182</f>
        <v>-255.25</v>
      </c>
      <c r="DQ385" s="695">
        <f t="shared" si="1283"/>
        <v>-4226.6000000000004</v>
      </c>
      <c r="DR385" s="695">
        <f t="shared" si="1283"/>
        <v>0</v>
      </c>
      <c r="DS385" s="695">
        <f t="shared" si="1283"/>
        <v>-362.4</v>
      </c>
      <c r="DT385" s="695">
        <f t="shared" si="1283"/>
        <v>-1218.4000000000001</v>
      </c>
      <c r="DU385" s="695">
        <f t="shared" si="1283"/>
        <v>0</v>
      </c>
      <c r="DV385" s="695">
        <f t="shared" si="1283"/>
        <v>0</v>
      </c>
      <c r="DW385" s="695">
        <f t="shared" si="1283"/>
        <v>0</v>
      </c>
      <c r="DX385" s="695">
        <f t="shared" si="1283"/>
        <v>-332.5</v>
      </c>
      <c r="DY385" s="695">
        <f t="shared" si="1283"/>
        <v>0</v>
      </c>
      <c r="DZ385" s="695">
        <f t="shared" si="1283"/>
        <v>0</v>
      </c>
      <c r="EA385" s="695">
        <f t="shared" si="1283"/>
        <v>0</v>
      </c>
      <c r="EB385" s="695">
        <f t="shared" si="1283"/>
        <v>0</v>
      </c>
      <c r="EC385" s="695">
        <f t="shared" si="1283"/>
        <v>0</v>
      </c>
      <c r="ED385" s="695">
        <f t="shared" si="1283"/>
        <v>-1291.75</v>
      </c>
      <c r="EE385" s="695">
        <f t="shared" si="1283"/>
        <v>0</v>
      </c>
      <c r="EF385" s="695">
        <f t="shared" si="1283"/>
        <v>0</v>
      </c>
      <c r="EG385" s="695">
        <f t="shared" si="1283"/>
        <v>0</v>
      </c>
      <c r="EH385" s="695">
        <f t="shared" si="1283"/>
        <v>0</v>
      </c>
      <c r="EI385" s="695">
        <f t="shared" si="1283"/>
        <v>0</v>
      </c>
      <c r="EJ385" s="695">
        <f t="shared" si="1283"/>
        <v>0</v>
      </c>
      <c r="EK385" s="695">
        <f t="shared" si="1283"/>
        <v>0</v>
      </c>
      <c r="EL385" s="695">
        <f t="shared" si="1283"/>
        <v>0</v>
      </c>
      <c r="EM385" s="695">
        <f t="shared" si="1283"/>
        <v>0</v>
      </c>
      <c r="EN385" s="695">
        <f t="shared" ref="EN385" si="1284">EN182</f>
        <v>0</v>
      </c>
      <c r="EO385" s="695">
        <f t="shared" si="1283"/>
        <v>0</v>
      </c>
      <c r="EP385" s="695">
        <f t="shared" si="1283"/>
        <v>0</v>
      </c>
      <c r="EQ385" s="695">
        <f t="shared" si="1283"/>
        <v>0</v>
      </c>
      <c r="ER385" s="695">
        <f t="shared" ref="ER385:EX385" si="1285">ER182</f>
        <v>0</v>
      </c>
      <c r="ES385" s="695">
        <f t="shared" si="1285"/>
        <v>0</v>
      </c>
      <c r="ET385" s="695">
        <f t="shared" si="1285"/>
        <v>0</v>
      </c>
      <c r="EU385" s="695">
        <f t="shared" si="1285"/>
        <v>0</v>
      </c>
      <c r="EV385" s="695">
        <f t="shared" si="1285"/>
        <v>0</v>
      </c>
      <c r="EW385" s="695">
        <f t="shared" si="1285"/>
        <v>0</v>
      </c>
      <c r="EX385" s="695">
        <f t="shared" si="1285"/>
        <v>0</v>
      </c>
      <c r="EY385" s="695">
        <f t="shared" si="1166"/>
        <v>0</v>
      </c>
      <c r="EZ385" s="510"/>
    </row>
    <row r="386" spans="1:156" x14ac:dyDescent="0.25">
      <c r="A386">
        <v>182</v>
      </c>
      <c r="B386" s="74" t="str">
        <f t="shared" si="1157"/>
        <v>I08b</v>
      </c>
      <c r="C386" s="175" t="str">
        <f t="shared" si="1158"/>
        <v>OK</v>
      </c>
      <c r="D386" s="695">
        <f t="shared" ref="D386:AF386" si="1286">D183</f>
        <v>0</v>
      </c>
      <c r="E386" s="695">
        <f t="shared" si="1286"/>
        <v>0</v>
      </c>
      <c r="F386" s="695">
        <f t="shared" si="1286"/>
        <v>-52761.69</v>
      </c>
      <c r="G386" s="695">
        <f t="shared" si="1286"/>
        <v>0</v>
      </c>
      <c r="H386" s="695">
        <f t="shared" si="1286"/>
        <v>0</v>
      </c>
      <c r="I386" s="695">
        <f t="shared" si="1286"/>
        <v>-921.5</v>
      </c>
      <c r="J386" s="695">
        <f t="shared" si="1286"/>
        <v>0</v>
      </c>
      <c r="K386" s="695">
        <f t="shared" si="1286"/>
        <v>-22668.6</v>
      </c>
      <c r="L386" s="695">
        <f t="shared" si="1286"/>
        <v>0</v>
      </c>
      <c r="M386" s="695">
        <f t="shared" si="1286"/>
        <v>-25477</v>
      </c>
      <c r="N386" s="695">
        <f t="shared" si="1286"/>
        <v>-44080.63</v>
      </c>
      <c r="O386" s="695">
        <f t="shared" si="1286"/>
        <v>-15503.2</v>
      </c>
      <c r="P386" s="695">
        <f t="shared" si="1286"/>
        <v>0</v>
      </c>
      <c r="Q386" s="695">
        <f t="shared" si="1286"/>
        <v>0</v>
      </c>
      <c r="R386" s="695">
        <f t="shared" si="1286"/>
        <v>-37436.660000000003</v>
      </c>
      <c r="S386" s="695">
        <f t="shared" si="1286"/>
        <v>-13474.4</v>
      </c>
      <c r="T386" s="695">
        <f t="shared" si="1286"/>
        <v>0</v>
      </c>
      <c r="U386" s="695">
        <f t="shared" si="1286"/>
        <v>0</v>
      </c>
      <c r="V386" s="695">
        <f t="shared" si="1286"/>
        <v>-2367.5</v>
      </c>
      <c r="W386" s="695">
        <f t="shared" si="1286"/>
        <v>0</v>
      </c>
      <c r="X386" s="695">
        <f t="shared" si="1286"/>
        <v>0</v>
      </c>
      <c r="Y386" s="695">
        <f t="shared" si="1286"/>
        <v>-10169.870000000001</v>
      </c>
      <c r="Z386" s="695">
        <f t="shared" si="1286"/>
        <v>0</v>
      </c>
      <c r="AA386" s="695">
        <f t="shared" si="1286"/>
        <v>-3253.94</v>
      </c>
      <c r="AB386" s="695">
        <f t="shared" si="1286"/>
        <v>-5750.07</v>
      </c>
      <c r="AC386" s="695">
        <f t="shared" si="1286"/>
        <v>0</v>
      </c>
      <c r="AD386" s="695">
        <f t="shared" si="1286"/>
        <v>-9488.76</v>
      </c>
      <c r="AE386" s="695">
        <f t="shared" si="1286"/>
        <v>-750</v>
      </c>
      <c r="AF386" s="695">
        <f t="shared" si="1286"/>
        <v>0</v>
      </c>
      <c r="AG386" s="695">
        <f t="shared" ref="AG386:BJ386" si="1287">AG183</f>
        <v>-23743.02</v>
      </c>
      <c r="AH386" s="695">
        <f t="shared" si="1287"/>
        <v>-42443.88</v>
      </c>
      <c r="AI386" s="695">
        <f t="shared" si="1287"/>
        <v>0</v>
      </c>
      <c r="AJ386" s="695">
        <f t="shared" si="1287"/>
        <v>-7266</v>
      </c>
      <c r="AK386" s="695">
        <f t="shared" si="1287"/>
        <v>-4309.8999999999996</v>
      </c>
      <c r="AL386" s="695">
        <f t="shared" si="1287"/>
        <v>-30899.69</v>
      </c>
      <c r="AM386" s="695">
        <f t="shared" si="1287"/>
        <v>-10425.01</v>
      </c>
      <c r="AN386" s="695">
        <f t="shared" si="1287"/>
        <v>-10041.540000000001</v>
      </c>
      <c r="AO386" s="695">
        <f t="shared" si="1287"/>
        <v>-28092.639999999999</v>
      </c>
      <c r="AP386" s="695">
        <f t="shared" si="1287"/>
        <v>-1969.46</v>
      </c>
      <c r="AQ386" s="695">
        <f t="shared" si="1287"/>
        <v>-50564.18</v>
      </c>
      <c r="AR386" s="695">
        <f t="shared" si="1287"/>
        <v>0</v>
      </c>
      <c r="AS386" s="695">
        <f t="shared" si="1287"/>
        <v>-60471.66</v>
      </c>
      <c r="AT386" s="695">
        <f t="shared" si="1287"/>
        <v>0</v>
      </c>
      <c r="AU386" s="695">
        <f t="shared" si="1287"/>
        <v>-426</v>
      </c>
      <c r="AV386" s="695">
        <f t="shared" si="1287"/>
        <v>-7232.99</v>
      </c>
      <c r="AW386" s="695">
        <f t="shared" si="1287"/>
        <v>0</v>
      </c>
      <c r="AX386" s="695">
        <f t="shared" si="1287"/>
        <v>0</v>
      </c>
      <c r="AY386" s="695">
        <f t="shared" si="1287"/>
        <v>0</v>
      </c>
      <c r="AZ386" s="695">
        <f t="shared" si="1287"/>
        <v>-1782.48</v>
      </c>
      <c r="BA386" s="695">
        <f t="shared" si="1287"/>
        <v>-25288.87</v>
      </c>
      <c r="BB386" s="695">
        <f t="shared" si="1287"/>
        <v>-4930.8</v>
      </c>
      <c r="BC386" s="695">
        <f t="shared" si="1287"/>
        <v>0</v>
      </c>
      <c r="BD386" s="695">
        <f t="shared" si="1287"/>
        <v>0</v>
      </c>
      <c r="BE386" s="695">
        <f t="shared" si="1287"/>
        <v>0</v>
      </c>
      <c r="BF386" s="695">
        <f t="shared" si="1287"/>
        <v>-3585</v>
      </c>
      <c r="BG386" s="695">
        <f t="shared" si="1287"/>
        <v>-157523.79</v>
      </c>
      <c r="BH386" s="695">
        <f t="shared" si="1287"/>
        <v>-11132.43</v>
      </c>
      <c r="BI386" s="695">
        <f t="shared" si="1287"/>
        <v>0</v>
      </c>
      <c r="BJ386" s="695">
        <f t="shared" si="1287"/>
        <v>-31199.599999999999</v>
      </c>
      <c r="BK386" s="695">
        <f t="shared" ref="BK386:CJ386" si="1288">BK183</f>
        <v>-3190.3</v>
      </c>
      <c r="BL386" s="695">
        <f t="shared" si="1288"/>
        <v>-2990.26</v>
      </c>
      <c r="BM386" s="695">
        <f t="shared" si="1288"/>
        <v>-80</v>
      </c>
      <c r="BN386" s="695">
        <f t="shared" si="1288"/>
        <v>-1081.3399999999999</v>
      </c>
      <c r="BO386" s="695">
        <f t="shared" si="1288"/>
        <v>-46121.21</v>
      </c>
      <c r="BP386" s="695">
        <f t="shared" si="1288"/>
        <v>-84214.24</v>
      </c>
      <c r="BQ386" s="695">
        <f t="shared" si="1288"/>
        <v>-113514.34</v>
      </c>
      <c r="BR386" s="695">
        <f t="shared" si="1288"/>
        <v>-87596.24</v>
      </c>
      <c r="BS386" s="695">
        <f t="shared" si="1288"/>
        <v>-7127.6</v>
      </c>
      <c r="BT386" s="695">
        <f t="shared" si="1288"/>
        <v>-3571.61</v>
      </c>
      <c r="BU386" s="695">
        <f t="shared" si="1288"/>
        <v>-9364</v>
      </c>
      <c r="BV386" s="695">
        <f t="shared" si="1288"/>
        <v>-4225.43</v>
      </c>
      <c r="BW386" s="695">
        <f t="shared" si="1288"/>
        <v>-672.34</v>
      </c>
      <c r="BX386" s="695">
        <f t="shared" si="1288"/>
        <v>0</v>
      </c>
      <c r="BY386" s="695">
        <f t="shared" si="1288"/>
        <v>0</v>
      </c>
      <c r="BZ386" s="695">
        <f t="shared" si="1288"/>
        <v>-60122.99</v>
      </c>
      <c r="CA386" s="695">
        <f t="shared" si="1288"/>
        <v>-32500.55</v>
      </c>
      <c r="CB386" s="695">
        <f t="shared" si="1288"/>
        <v>-427.16</v>
      </c>
      <c r="CC386" s="695">
        <f t="shared" si="1288"/>
        <v>0</v>
      </c>
      <c r="CD386" s="695">
        <f t="shared" si="1288"/>
        <v>0</v>
      </c>
      <c r="CE386" s="695">
        <f t="shared" si="1288"/>
        <v>-116.45</v>
      </c>
      <c r="CF386" s="695">
        <f t="shared" si="1288"/>
        <v>-4128.54</v>
      </c>
      <c r="CG386" s="695">
        <f t="shared" si="1288"/>
        <v>-10859.1</v>
      </c>
      <c r="CH386" s="695">
        <f t="shared" si="1288"/>
        <v>-52722.59</v>
      </c>
      <c r="CI386" s="695">
        <f t="shared" si="1288"/>
        <v>-79639.929999999993</v>
      </c>
      <c r="CJ386" s="695">
        <f t="shared" si="1288"/>
        <v>0</v>
      </c>
      <c r="CK386" s="695">
        <f t="shared" ref="CK386:DO386" si="1289">CK183</f>
        <v>-86162.1</v>
      </c>
      <c r="CL386" s="695">
        <f t="shared" si="1289"/>
        <v>-807</v>
      </c>
      <c r="CM386" s="695">
        <f t="shared" si="1289"/>
        <v>0</v>
      </c>
      <c r="CN386" s="695">
        <f t="shared" si="1289"/>
        <v>-32324.48</v>
      </c>
      <c r="CO386" s="695">
        <f t="shared" si="1289"/>
        <v>0</v>
      </c>
      <c r="CP386" s="695">
        <f t="shared" si="1289"/>
        <v>-24746.21</v>
      </c>
      <c r="CQ386" s="695">
        <f t="shared" si="1289"/>
        <v>-152011.92000000001</v>
      </c>
      <c r="CR386" s="695">
        <f t="shared" si="1289"/>
        <v>-16109.93</v>
      </c>
      <c r="CS386" s="695">
        <f t="shared" si="1289"/>
        <v>-13496.85</v>
      </c>
      <c r="CT386" s="695">
        <f t="shared" si="1289"/>
        <v>-5468.84</v>
      </c>
      <c r="CU386" s="695">
        <f t="shared" si="1289"/>
        <v>-3190.37</v>
      </c>
      <c r="CV386" s="695">
        <f t="shared" si="1289"/>
        <v>-3284.18</v>
      </c>
      <c r="CW386" s="695">
        <f t="shared" si="1289"/>
        <v>0</v>
      </c>
      <c r="CX386" s="695">
        <f t="shared" si="1289"/>
        <v>0</v>
      </c>
      <c r="CY386" s="695">
        <f t="shared" si="1289"/>
        <v>0</v>
      </c>
      <c r="CZ386" s="695">
        <f t="shared" si="1289"/>
        <v>0</v>
      </c>
      <c r="DA386" s="695">
        <f t="shared" si="1289"/>
        <v>-15471.97</v>
      </c>
      <c r="DB386" s="695">
        <f t="shared" si="1289"/>
        <v>0</v>
      </c>
      <c r="DC386" s="695">
        <f t="shared" si="1289"/>
        <v>-140800.22</v>
      </c>
      <c r="DD386" s="695">
        <f t="shared" si="1289"/>
        <v>-16981.64</v>
      </c>
      <c r="DE386" s="695">
        <f t="shared" si="1289"/>
        <v>-20555.46</v>
      </c>
      <c r="DF386" s="695">
        <f t="shared" si="1289"/>
        <v>-3083.2</v>
      </c>
      <c r="DG386" s="695">
        <f t="shared" si="1289"/>
        <v>0</v>
      </c>
      <c r="DH386" s="695">
        <f t="shared" si="1289"/>
        <v>-2502</v>
      </c>
      <c r="DI386" s="695">
        <f t="shared" si="1289"/>
        <v>-11933.3</v>
      </c>
      <c r="DJ386" s="695">
        <f t="shared" si="1289"/>
        <v>-51516.480000000003</v>
      </c>
      <c r="DK386" s="695">
        <f t="shared" si="1289"/>
        <v>0</v>
      </c>
      <c r="DL386" s="695">
        <f t="shared" si="1289"/>
        <v>0</v>
      </c>
      <c r="DM386" s="695">
        <f t="shared" si="1289"/>
        <v>-1198.32</v>
      </c>
      <c r="DN386" s="695">
        <f t="shared" si="1289"/>
        <v>0</v>
      </c>
      <c r="DO386" s="695">
        <f t="shared" si="1289"/>
        <v>0</v>
      </c>
      <c r="DP386" s="695">
        <f t="shared" ref="DP386:EQ386" si="1290">DP183</f>
        <v>0</v>
      </c>
      <c r="DQ386" s="695">
        <f t="shared" si="1290"/>
        <v>0</v>
      </c>
      <c r="DR386" s="695">
        <f t="shared" si="1290"/>
        <v>0</v>
      </c>
      <c r="DS386" s="695">
        <f t="shared" si="1290"/>
        <v>0</v>
      </c>
      <c r="DT386" s="695">
        <f t="shared" si="1290"/>
        <v>0</v>
      </c>
      <c r="DU386" s="695">
        <f t="shared" si="1290"/>
        <v>0</v>
      </c>
      <c r="DV386" s="695">
        <f t="shared" si="1290"/>
        <v>0</v>
      </c>
      <c r="DW386" s="695">
        <f t="shared" si="1290"/>
        <v>0</v>
      </c>
      <c r="DX386" s="695">
        <f t="shared" si="1290"/>
        <v>0</v>
      </c>
      <c r="DY386" s="695">
        <f t="shared" si="1290"/>
        <v>0</v>
      </c>
      <c r="DZ386" s="695">
        <f t="shared" si="1290"/>
        <v>0</v>
      </c>
      <c r="EA386" s="695">
        <f t="shared" si="1290"/>
        <v>0</v>
      </c>
      <c r="EB386" s="695">
        <f t="shared" si="1290"/>
        <v>0</v>
      </c>
      <c r="EC386" s="695">
        <f t="shared" si="1290"/>
        <v>0</v>
      </c>
      <c r="ED386" s="695">
        <f t="shared" si="1290"/>
        <v>0</v>
      </c>
      <c r="EE386" s="695">
        <f t="shared" si="1290"/>
        <v>0</v>
      </c>
      <c r="EF386" s="695">
        <f t="shared" si="1290"/>
        <v>0</v>
      </c>
      <c r="EG386" s="695">
        <f t="shared" si="1290"/>
        <v>0</v>
      </c>
      <c r="EH386" s="695">
        <f t="shared" si="1290"/>
        <v>0</v>
      </c>
      <c r="EI386" s="695">
        <f t="shared" si="1290"/>
        <v>0</v>
      </c>
      <c r="EJ386" s="695">
        <f t="shared" si="1290"/>
        <v>0</v>
      </c>
      <c r="EK386" s="695">
        <f t="shared" si="1290"/>
        <v>0</v>
      </c>
      <c r="EL386" s="695">
        <f t="shared" si="1290"/>
        <v>0</v>
      </c>
      <c r="EM386" s="695">
        <f t="shared" si="1290"/>
        <v>0</v>
      </c>
      <c r="EN386" s="695">
        <f t="shared" ref="EN386" si="1291">EN183</f>
        <v>0</v>
      </c>
      <c r="EO386" s="695">
        <f t="shared" si="1290"/>
        <v>0</v>
      </c>
      <c r="EP386" s="695">
        <f t="shared" si="1290"/>
        <v>0</v>
      </c>
      <c r="EQ386" s="695">
        <f t="shared" si="1290"/>
        <v>0</v>
      </c>
      <c r="ER386" s="695">
        <f t="shared" ref="ER386:EX386" si="1292">ER183</f>
        <v>0</v>
      </c>
      <c r="ES386" s="695">
        <f t="shared" si="1292"/>
        <v>0</v>
      </c>
      <c r="ET386" s="695">
        <f t="shared" si="1292"/>
        <v>0</v>
      </c>
      <c r="EU386" s="695">
        <f t="shared" si="1292"/>
        <v>0</v>
      </c>
      <c r="EV386" s="695">
        <f t="shared" si="1292"/>
        <v>0</v>
      </c>
      <c r="EW386" s="695">
        <f t="shared" si="1292"/>
        <v>-767.5</v>
      </c>
      <c r="EX386" s="695">
        <f t="shared" si="1292"/>
        <v>0</v>
      </c>
      <c r="EY386" s="695">
        <f t="shared" si="1166"/>
        <v>0</v>
      </c>
      <c r="EZ386" s="510"/>
    </row>
    <row r="387" spans="1:156" x14ac:dyDescent="0.25">
      <c r="A387">
        <v>183</v>
      </c>
      <c r="B387" s="74" t="str">
        <f t="shared" si="1157"/>
        <v>I08b</v>
      </c>
      <c r="C387" s="175" t="str">
        <f t="shared" si="1158"/>
        <v>OK</v>
      </c>
      <c r="D387" s="695">
        <f t="shared" ref="D387:AF387" si="1293">D184</f>
        <v>-10625</v>
      </c>
      <c r="E387" s="695">
        <f t="shared" si="1293"/>
        <v>0</v>
      </c>
      <c r="F387" s="695">
        <f t="shared" si="1293"/>
        <v>0</v>
      </c>
      <c r="G387" s="695">
        <f t="shared" si="1293"/>
        <v>-57133.84</v>
      </c>
      <c r="H387" s="695">
        <f t="shared" si="1293"/>
        <v>-63573.41</v>
      </c>
      <c r="I387" s="695">
        <f t="shared" si="1293"/>
        <v>0</v>
      </c>
      <c r="J387" s="695">
        <f t="shared" si="1293"/>
        <v>-247511.97</v>
      </c>
      <c r="K387" s="695">
        <f t="shared" si="1293"/>
        <v>0</v>
      </c>
      <c r="L387" s="695">
        <f t="shared" si="1293"/>
        <v>0</v>
      </c>
      <c r="M387" s="695">
        <f t="shared" si="1293"/>
        <v>0</v>
      </c>
      <c r="N387" s="695">
        <f t="shared" si="1293"/>
        <v>0</v>
      </c>
      <c r="O387" s="695">
        <f t="shared" si="1293"/>
        <v>0</v>
      </c>
      <c r="P387" s="695">
        <f t="shared" si="1293"/>
        <v>0</v>
      </c>
      <c r="Q387" s="695">
        <f t="shared" si="1293"/>
        <v>0</v>
      </c>
      <c r="R387" s="695">
        <f t="shared" si="1293"/>
        <v>0</v>
      </c>
      <c r="S387" s="695">
        <f t="shared" si="1293"/>
        <v>0</v>
      </c>
      <c r="T387" s="695">
        <f t="shared" si="1293"/>
        <v>0</v>
      </c>
      <c r="U387" s="695">
        <f t="shared" si="1293"/>
        <v>0</v>
      </c>
      <c r="V387" s="695">
        <f t="shared" si="1293"/>
        <v>-52973.87</v>
      </c>
      <c r="W387" s="695">
        <f t="shared" si="1293"/>
        <v>0</v>
      </c>
      <c r="X387" s="695">
        <f t="shared" si="1293"/>
        <v>0</v>
      </c>
      <c r="Y387" s="695">
        <f t="shared" si="1293"/>
        <v>-1166</v>
      </c>
      <c r="Z387" s="695">
        <f t="shared" si="1293"/>
        <v>0</v>
      </c>
      <c r="AA387" s="695">
        <f t="shared" si="1293"/>
        <v>0</v>
      </c>
      <c r="AB387" s="695">
        <f t="shared" si="1293"/>
        <v>0</v>
      </c>
      <c r="AC387" s="695">
        <f t="shared" si="1293"/>
        <v>0</v>
      </c>
      <c r="AD387" s="695">
        <f t="shared" si="1293"/>
        <v>0</v>
      </c>
      <c r="AE387" s="695">
        <f t="shared" si="1293"/>
        <v>0</v>
      </c>
      <c r="AF387" s="695">
        <f t="shared" si="1293"/>
        <v>0</v>
      </c>
      <c r="AG387" s="695">
        <f t="shared" ref="AG387:BJ387" si="1294">AG184</f>
        <v>0</v>
      </c>
      <c r="AH387" s="695">
        <f t="shared" si="1294"/>
        <v>0</v>
      </c>
      <c r="AI387" s="695">
        <f t="shared" si="1294"/>
        <v>-9685.5499999999993</v>
      </c>
      <c r="AJ387" s="695">
        <f t="shared" si="1294"/>
        <v>-3365</v>
      </c>
      <c r="AK387" s="695">
        <f t="shared" si="1294"/>
        <v>-4465.53</v>
      </c>
      <c r="AL387" s="695">
        <f t="shared" si="1294"/>
        <v>0</v>
      </c>
      <c r="AM387" s="695">
        <f t="shared" si="1294"/>
        <v>-5817.99</v>
      </c>
      <c r="AN387" s="695">
        <f t="shared" si="1294"/>
        <v>-1254.5</v>
      </c>
      <c r="AO387" s="695">
        <f t="shared" si="1294"/>
        <v>-1319.62</v>
      </c>
      <c r="AP387" s="695">
        <f t="shared" si="1294"/>
        <v>0</v>
      </c>
      <c r="AQ387" s="695">
        <f t="shared" si="1294"/>
        <v>0</v>
      </c>
      <c r="AR387" s="695">
        <f t="shared" si="1294"/>
        <v>-1438.7</v>
      </c>
      <c r="AS387" s="695">
        <f t="shared" si="1294"/>
        <v>0</v>
      </c>
      <c r="AT387" s="695">
        <f t="shared" si="1294"/>
        <v>0</v>
      </c>
      <c r="AU387" s="695">
        <f t="shared" si="1294"/>
        <v>-5015.04</v>
      </c>
      <c r="AV387" s="695">
        <f t="shared" si="1294"/>
        <v>0</v>
      </c>
      <c r="AW387" s="695">
        <f t="shared" si="1294"/>
        <v>0</v>
      </c>
      <c r="AX387" s="695">
        <f t="shared" si="1294"/>
        <v>-5849</v>
      </c>
      <c r="AY387" s="695">
        <f t="shared" si="1294"/>
        <v>0</v>
      </c>
      <c r="AZ387" s="695">
        <f t="shared" si="1294"/>
        <v>0</v>
      </c>
      <c r="BA387" s="695">
        <f t="shared" si="1294"/>
        <v>-15705.05</v>
      </c>
      <c r="BB387" s="695">
        <f t="shared" si="1294"/>
        <v>-47029.66</v>
      </c>
      <c r="BC387" s="695">
        <f t="shared" si="1294"/>
        <v>0</v>
      </c>
      <c r="BD387" s="695">
        <f t="shared" si="1294"/>
        <v>-995</v>
      </c>
      <c r="BE387" s="695">
        <f t="shared" si="1294"/>
        <v>0</v>
      </c>
      <c r="BF387" s="695">
        <f t="shared" si="1294"/>
        <v>0</v>
      </c>
      <c r="BG387" s="695">
        <f t="shared" si="1294"/>
        <v>0</v>
      </c>
      <c r="BH387" s="695">
        <f t="shared" si="1294"/>
        <v>-2988.9</v>
      </c>
      <c r="BI387" s="695">
        <f t="shared" si="1294"/>
        <v>0</v>
      </c>
      <c r="BJ387" s="695">
        <f t="shared" si="1294"/>
        <v>-1789</v>
      </c>
      <c r="BK387" s="695">
        <f t="shared" ref="BK387:CJ387" si="1295">BK184</f>
        <v>-13680</v>
      </c>
      <c r="BL387" s="695">
        <f t="shared" si="1295"/>
        <v>-12443.25</v>
      </c>
      <c r="BM387" s="695">
        <f t="shared" si="1295"/>
        <v>0</v>
      </c>
      <c r="BN387" s="695">
        <f t="shared" si="1295"/>
        <v>0</v>
      </c>
      <c r="BO387" s="695">
        <f t="shared" si="1295"/>
        <v>0</v>
      </c>
      <c r="BP387" s="695">
        <f t="shared" si="1295"/>
        <v>0</v>
      </c>
      <c r="BQ387" s="695">
        <f t="shared" si="1295"/>
        <v>-54006.87</v>
      </c>
      <c r="BR387" s="695">
        <f t="shared" si="1295"/>
        <v>-8941.7800000000007</v>
      </c>
      <c r="BS387" s="695">
        <f t="shared" si="1295"/>
        <v>0</v>
      </c>
      <c r="BT387" s="695">
        <f t="shared" si="1295"/>
        <v>0</v>
      </c>
      <c r="BU387" s="695">
        <f t="shared" si="1295"/>
        <v>0</v>
      </c>
      <c r="BV387" s="695">
        <f t="shared" si="1295"/>
        <v>0</v>
      </c>
      <c r="BW387" s="695">
        <f t="shared" si="1295"/>
        <v>0</v>
      </c>
      <c r="BX387" s="695">
        <f t="shared" si="1295"/>
        <v>-1590</v>
      </c>
      <c r="BY387" s="695">
        <f t="shared" si="1295"/>
        <v>0</v>
      </c>
      <c r="BZ387" s="695">
        <f t="shared" si="1295"/>
        <v>0</v>
      </c>
      <c r="CA387" s="695">
        <f t="shared" si="1295"/>
        <v>-5946</v>
      </c>
      <c r="CB387" s="695">
        <f t="shared" si="1295"/>
        <v>0</v>
      </c>
      <c r="CC387" s="695">
        <f t="shared" si="1295"/>
        <v>0</v>
      </c>
      <c r="CD387" s="695">
        <f t="shared" si="1295"/>
        <v>-7840.26</v>
      </c>
      <c r="CE387" s="695">
        <f t="shared" si="1295"/>
        <v>0</v>
      </c>
      <c r="CF387" s="695">
        <f t="shared" si="1295"/>
        <v>-1000</v>
      </c>
      <c r="CG387" s="695">
        <f t="shared" si="1295"/>
        <v>0</v>
      </c>
      <c r="CH387" s="695">
        <f t="shared" si="1295"/>
        <v>-44349.87</v>
      </c>
      <c r="CI387" s="695">
        <f t="shared" si="1295"/>
        <v>-11687.29</v>
      </c>
      <c r="CJ387" s="695">
        <f t="shared" si="1295"/>
        <v>0</v>
      </c>
      <c r="CK387" s="695">
        <f t="shared" ref="CK387:DO387" si="1296">CK184</f>
        <v>-3111</v>
      </c>
      <c r="CL387" s="695">
        <f t="shared" si="1296"/>
        <v>0</v>
      </c>
      <c r="CM387" s="695">
        <f t="shared" si="1296"/>
        <v>0</v>
      </c>
      <c r="CN387" s="695">
        <f t="shared" si="1296"/>
        <v>0</v>
      </c>
      <c r="CO387" s="695">
        <f t="shared" si="1296"/>
        <v>-4511</v>
      </c>
      <c r="CP387" s="695">
        <f t="shared" si="1296"/>
        <v>0</v>
      </c>
      <c r="CQ387" s="695">
        <f t="shared" si="1296"/>
        <v>0</v>
      </c>
      <c r="CR387" s="695">
        <f t="shared" si="1296"/>
        <v>0</v>
      </c>
      <c r="CS387" s="695">
        <f t="shared" si="1296"/>
        <v>-26853</v>
      </c>
      <c r="CT387" s="695">
        <f t="shared" si="1296"/>
        <v>0</v>
      </c>
      <c r="CU387" s="695">
        <f t="shared" si="1296"/>
        <v>0</v>
      </c>
      <c r="CV387" s="695">
        <f t="shared" si="1296"/>
        <v>0</v>
      </c>
      <c r="CW387" s="695">
        <f t="shared" si="1296"/>
        <v>-955</v>
      </c>
      <c r="CX387" s="695">
        <f t="shared" si="1296"/>
        <v>-18882.009999999998</v>
      </c>
      <c r="CY387" s="695">
        <f t="shared" si="1296"/>
        <v>0</v>
      </c>
      <c r="CZ387" s="695">
        <f t="shared" si="1296"/>
        <v>0</v>
      </c>
      <c r="DA387" s="695">
        <f t="shared" si="1296"/>
        <v>0</v>
      </c>
      <c r="DB387" s="695">
        <f t="shared" si="1296"/>
        <v>0</v>
      </c>
      <c r="DC387" s="695">
        <f t="shared" si="1296"/>
        <v>-19685</v>
      </c>
      <c r="DD387" s="695">
        <f t="shared" si="1296"/>
        <v>0</v>
      </c>
      <c r="DE387" s="695">
        <f t="shared" si="1296"/>
        <v>0</v>
      </c>
      <c r="DF387" s="695">
        <f t="shared" si="1296"/>
        <v>0</v>
      </c>
      <c r="DG387" s="695">
        <f t="shared" si="1296"/>
        <v>-7249.56</v>
      </c>
      <c r="DH387" s="695">
        <f t="shared" si="1296"/>
        <v>0</v>
      </c>
      <c r="DI387" s="695">
        <f t="shared" si="1296"/>
        <v>-1907</v>
      </c>
      <c r="DJ387" s="695">
        <f t="shared" si="1296"/>
        <v>0</v>
      </c>
      <c r="DK387" s="695">
        <f t="shared" si="1296"/>
        <v>0</v>
      </c>
      <c r="DL387" s="695">
        <f t="shared" si="1296"/>
        <v>0</v>
      </c>
      <c r="DM387" s="695">
        <f t="shared" si="1296"/>
        <v>0</v>
      </c>
      <c r="DN387" s="695">
        <f t="shared" si="1296"/>
        <v>0</v>
      </c>
      <c r="DO387" s="695">
        <f t="shared" si="1296"/>
        <v>0</v>
      </c>
      <c r="DP387" s="695">
        <f t="shared" ref="DP387:EQ387" si="1297">DP184</f>
        <v>0</v>
      </c>
      <c r="DQ387" s="695">
        <f t="shared" si="1297"/>
        <v>0</v>
      </c>
      <c r="DR387" s="695">
        <f t="shared" si="1297"/>
        <v>0</v>
      </c>
      <c r="DS387" s="695">
        <f t="shared" si="1297"/>
        <v>0</v>
      </c>
      <c r="DT387" s="695">
        <f t="shared" si="1297"/>
        <v>0</v>
      </c>
      <c r="DU387" s="695">
        <f t="shared" si="1297"/>
        <v>0</v>
      </c>
      <c r="DV387" s="695">
        <f t="shared" si="1297"/>
        <v>0</v>
      </c>
      <c r="DW387" s="695">
        <f t="shared" si="1297"/>
        <v>0</v>
      </c>
      <c r="DX387" s="695">
        <f t="shared" si="1297"/>
        <v>0</v>
      </c>
      <c r="DY387" s="695">
        <f t="shared" si="1297"/>
        <v>0</v>
      </c>
      <c r="DZ387" s="695">
        <f t="shared" si="1297"/>
        <v>0</v>
      </c>
      <c r="EA387" s="695">
        <f t="shared" si="1297"/>
        <v>0</v>
      </c>
      <c r="EB387" s="695">
        <f t="shared" si="1297"/>
        <v>0</v>
      </c>
      <c r="EC387" s="695">
        <f t="shared" si="1297"/>
        <v>0</v>
      </c>
      <c r="ED387" s="695">
        <f t="shared" si="1297"/>
        <v>0</v>
      </c>
      <c r="EE387" s="695">
        <f t="shared" si="1297"/>
        <v>0</v>
      </c>
      <c r="EF387" s="695">
        <f t="shared" si="1297"/>
        <v>0</v>
      </c>
      <c r="EG387" s="695">
        <f t="shared" si="1297"/>
        <v>0</v>
      </c>
      <c r="EH387" s="695">
        <f t="shared" si="1297"/>
        <v>0</v>
      </c>
      <c r="EI387" s="695">
        <f t="shared" si="1297"/>
        <v>0</v>
      </c>
      <c r="EJ387" s="695">
        <f t="shared" si="1297"/>
        <v>0</v>
      </c>
      <c r="EK387" s="695">
        <f t="shared" si="1297"/>
        <v>-7479.3</v>
      </c>
      <c r="EL387" s="695">
        <f t="shared" si="1297"/>
        <v>0</v>
      </c>
      <c r="EM387" s="695">
        <f t="shared" si="1297"/>
        <v>0</v>
      </c>
      <c r="EN387" s="695">
        <f t="shared" ref="EN387" si="1298">EN184</f>
        <v>0</v>
      </c>
      <c r="EO387" s="695">
        <f t="shared" si="1297"/>
        <v>0</v>
      </c>
      <c r="EP387" s="695">
        <f t="shared" si="1297"/>
        <v>0</v>
      </c>
      <c r="EQ387" s="695">
        <f t="shared" si="1297"/>
        <v>0</v>
      </c>
      <c r="ER387" s="695">
        <f t="shared" ref="ER387:EX387" si="1299">ER184</f>
        <v>0</v>
      </c>
      <c r="ES387" s="695">
        <f t="shared" si="1299"/>
        <v>0</v>
      </c>
      <c r="ET387" s="695">
        <f t="shared" si="1299"/>
        <v>0</v>
      </c>
      <c r="EU387" s="695">
        <f t="shared" si="1299"/>
        <v>0</v>
      </c>
      <c r="EV387" s="695">
        <f t="shared" si="1299"/>
        <v>0</v>
      </c>
      <c r="EW387" s="695">
        <f t="shared" si="1299"/>
        <v>0</v>
      </c>
      <c r="EX387" s="695">
        <f t="shared" si="1299"/>
        <v>0</v>
      </c>
      <c r="EY387" s="695">
        <f t="shared" si="1166"/>
        <v>0</v>
      </c>
      <c r="EZ387" s="510"/>
    </row>
    <row r="388" spans="1:156" x14ac:dyDescent="0.25">
      <c r="A388">
        <v>184</v>
      </c>
      <c r="B388" s="74" t="str">
        <f t="shared" si="1157"/>
        <v>I08b</v>
      </c>
      <c r="C388" s="175" t="str">
        <f t="shared" si="1158"/>
        <v>OK</v>
      </c>
      <c r="D388" s="695">
        <f t="shared" ref="D388:AF388" si="1300">D185</f>
        <v>0</v>
      </c>
      <c r="E388" s="695">
        <f t="shared" si="1300"/>
        <v>0</v>
      </c>
      <c r="F388" s="695">
        <f t="shared" si="1300"/>
        <v>0</v>
      </c>
      <c r="G388" s="695">
        <f t="shared" si="1300"/>
        <v>0</v>
      </c>
      <c r="H388" s="695">
        <f t="shared" si="1300"/>
        <v>0</v>
      </c>
      <c r="I388" s="695">
        <f t="shared" si="1300"/>
        <v>0</v>
      </c>
      <c r="J388" s="695">
        <f t="shared" si="1300"/>
        <v>0</v>
      </c>
      <c r="K388" s="695">
        <f t="shared" si="1300"/>
        <v>0</v>
      </c>
      <c r="L388" s="695">
        <f t="shared" si="1300"/>
        <v>0</v>
      </c>
      <c r="M388" s="695">
        <f t="shared" si="1300"/>
        <v>0</v>
      </c>
      <c r="N388" s="695">
        <f t="shared" si="1300"/>
        <v>0</v>
      </c>
      <c r="O388" s="695">
        <f t="shared" si="1300"/>
        <v>0</v>
      </c>
      <c r="P388" s="695">
        <f t="shared" si="1300"/>
        <v>0</v>
      </c>
      <c r="Q388" s="695">
        <f t="shared" si="1300"/>
        <v>0</v>
      </c>
      <c r="R388" s="695">
        <f t="shared" si="1300"/>
        <v>0</v>
      </c>
      <c r="S388" s="695">
        <f t="shared" si="1300"/>
        <v>0</v>
      </c>
      <c r="T388" s="695">
        <f t="shared" si="1300"/>
        <v>0</v>
      </c>
      <c r="U388" s="695">
        <f t="shared" si="1300"/>
        <v>0</v>
      </c>
      <c r="V388" s="695">
        <f t="shared" si="1300"/>
        <v>-279</v>
      </c>
      <c r="W388" s="695">
        <f t="shared" si="1300"/>
        <v>0</v>
      </c>
      <c r="X388" s="695">
        <f t="shared" si="1300"/>
        <v>0</v>
      </c>
      <c r="Y388" s="695">
        <f t="shared" si="1300"/>
        <v>0</v>
      </c>
      <c r="Z388" s="695">
        <f t="shared" si="1300"/>
        <v>0</v>
      </c>
      <c r="AA388" s="695">
        <f t="shared" si="1300"/>
        <v>0</v>
      </c>
      <c r="AB388" s="695">
        <f t="shared" si="1300"/>
        <v>0</v>
      </c>
      <c r="AC388" s="695">
        <f t="shared" si="1300"/>
        <v>0</v>
      </c>
      <c r="AD388" s="695">
        <f t="shared" si="1300"/>
        <v>0</v>
      </c>
      <c r="AE388" s="695">
        <f t="shared" si="1300"/>
        <v>0</v>
      </c>
      <c r="AF388" s="695">
        <f t="shared" si="1300"/>
        <v>0</v>
      </c>
      <c r="AG388" s="695">
        <f t="shared" ref="AG388:BJ388" si="1301">AG185</f>
        <v>0</v>
      </c>
      <c r="AH388" s="695">
        <f t="shared" si="1301"/>
        <v>0</v>
      </c>
      <c r="AI388" s="695">
        <f t="shared" si="1301"/>
        <v>0</v>
      </c>
      <c r="AJ388" s="695">
        <f t="shared" si="1301"/>
        <v>0</v>
      </c>
      <c r="AK388" s="695">
        <f t="shared" si="1301"/>
        <v>0</v>
      </c>
      <c r="AL388" s="695">
        <f t="shared" si="1301"/>
        <v>-177.54</v>
      </c>
      <c r="AM388" s="695">
        <f t="shared" si="1301"/>
        <v>-154.37</v>
      </c>
      <c r="AN388" s="695">
        <f t="shared" si="1301"/>
        <v>0</v>
      </c>
      <c r="AO388" s="695">
        <f t="shared" si="1301"/>
        <v>-169.07</v>
      </c>
      <c r="AP388" s="695">
        <f t="shared" si="1301"/>
        <v>-109.79</v>
      </c>
      <c r="AQ388" s="695">
        <f t="shared" si="1301"/>
        <v>0</v>
      </c>
      <c r="AR388" s="695">
        <f t="shared" si="1301"/>
        <v>0</v>
      </c>
      <c r="AS388" s="695">
        <f t="shared" si="1301"/>
        <v>0</v>
      </c>
      <c r="AT388" s="695">
        <f t="shared" si="1301"/>
        <v>-291.60000000000002</v>
      </c>
      <c r="AU388" s="695">
        <f t="shared" si="1301"/>
        <v>0</v>
      </c>
      <c r="AV388" s="695">
        <f t="shared" si="1301"/>
        <v>0</v>
      </c>
      <c r="AW388" s="695">
        <f t="shared" si="1301"/>
        <v>0</v>
      </c>
      <c r="AX388" s="695">
        <f t="shared" si="1301"/>
        <v>0</v>
      </c>
      <c r="AY388" s="695">
        <f t="shared" si="1301"/>
        <v>0</v>
      </c>
      <c r="AZ388" s="695">
        <f t="shared" si="1301"/>
        <v>0</v>
      </c>
      <c r="BA388" s="695">
        <f t="shared" si="1301"/>
        <v>0</v>
      </c>
      <c r="BB388" s="695">
        <f t="shared" si="1301"/>
        <v>0</v>
      </c>
      <c r="BC388" s="695">
        <f t="shared" si="1301"/>
        <v>0</v>
      </c>
      <c r="BD388" s="695">
        <f t="shared" si="1301"/>
        <v>0</v>
      </c>
      <c r="BE388" s="695">
        <f t="shared" si="1301"/>
        <v>-534.96</v>
      </c>
      <c r="BF388" s="695">
        <f t="shared" si="1301"/>
        <v>0</v>
      </c>
      <c r="BG388" s="695">
        <f t="shared" si="1301"/>
        <v>0</v>
      </c>
      <c r="BH388" s="695">
        <f t="shared" si="1301"/>
        <v>0</v>
      </c>
      <c r="BI388" s="695">
        <f t="shared" si="1301"/>
        <v>0</v>
      </c>
      <c r="BJ388" s="695">
        <f t="shared" si="1301"/>
        <v>0</v>
      </c>
      <c r="BK388" s="695">
        <f t="shared" ref="BK388:CJ388" si="1302">BK185</f>
        <v>0</v>
      </c>
      <c r="BL388" s="695">
        <f t="shared" si="1302"/>
        <v>0</v>
      </c>
      <c r="BM388" s="695">
        <f t="shared" si="1302"/>
        <v>0</v>
      </c>
      <c r="BN388" s="695">
        <f t="shared" si="1302"/>
        <v>0</v>
      </c>
      <c r="BO388" s="695">
        <f t="shared" si="1302"/>
        <v>0</v>
      </c>
      <c r="BP388" s="695">
        <f t="shared" si="1302"/>
        <v>0</v>
      </c>
      <c r="BQ388" s="695">
        <f t="shared" si="1302"/>
        <v>0</v>
      </c>
      <c r="BR388" s="695">
        <f t="shared" si="1302"/>
        <v>0</v>
      </c>
      <c r="BS388" s="695">
        <f t="shared" si="1302"/>
        <v>0</v>
      </c>
      <c r="BT388" s="695">
        <f t="shared" si="1302"/>
        <v>0</v>
      </c>
      <c r="BU388" s="695">
        <f t="shared" si="1302"/>
        <v>-205.63</v>
      </c>
      <c r="BV388" s="695">
        <f t="shared" si="1302"/>
        <v>-466.97</v>
      </c>
      <c r="BW388" s="695">
        <f t="shared" si="1302"/>
        <v>-232.78</v>
      </c>
      <c r="BX388" s="695">
        <f t="shared" si="1302"/>
        <v>0</v>
      </c>
      <c r="BY388" s="695">
        <f t="shared" si="1302"/>
        <v>0</v>
      </c>
      <c r="BZ388" s="695">
        <f t="shared" si="1302"/>
        <v>0</v>
      </c>
      <c r="CA388" s="695">
        <f t="shared" si="1302"/>
        <v>0</v>
      </c>
      <c r="CB388" s="695">
        <f t="shared" si="1302"/>
        <v>0</v>
      </c>
      <c r="CC388" s="695">
        <f t="shared" si="1302"/>
        <v>0</v>
      </c>
      <c r="CD388" s="695">
        <f t="shared" si="1302"/>
        <v>0</v>
      </c>
      <c r="CE388" s="695">
        <f t="shared" si="1302"/>
        <v>0</v>
      </c>
      <c r="CF388" s="695">
        <f t="shared" si="1302"/>
        <v>0</v>
      </c>
      <c r="CG388" s="695">
        <f t="shared" si="1302"/>
        <v>0</v>
      </c>
      <c r="CH388" s="695">
        <f t="shared" si="1302"/>
        <v>0</v>
      </c>
      <c r="CI388" s="695">
        <f t="shared" si="1302"/>
        <v>0</v>
      </c>
      <c r="CJ388" s="695">
        <f t="shared" si="1302"/>
        <v>0</v>
      </c>
      <c r="CK388" s="695">
        <f t="shared" ref="CK388:DO388" si="1303">CK185</f>
        <v>0</v>
      </c>
      <c r="CL388" s="695">
        <f t="shared" si="1303"/>
        <v>0</v>
      </c>
      <c r="CM388" s="695">
        <f t="shared" si="1303"/>
        <v>0</v>
      </c>
      <c r="CN388" s="695">
        <f t="shared" si="1303"/>
        <v>0</v>
      </c>
      <c r="CO388" s="695">
        <f t="shared" si="1303"/>
        <v>0</v>
      </c>
      <c r="CP388" s="695">
        <f t="shared" si="1303"/>
        <v>0</v>
      </c>
      <c r="CQ388" s="695">
        <f t="shared" si="1303"/>
        <v>0</v>
      </c>
      <c r="CR388" s="695">
        <f t="shared" si="1303"/>
        <v>0</v>
      </c>
      <c r="CS388" s="695">
        <f t="shared" si="1303"/>
        <v>0</v>
      </c>
      <c r="CT388" s="695">
        <f t="shared" si="1303"/>
        <v>0</v>
      </c>
      <c r="CU388" s="695">
        <f t="shared" si="1303"/>
        <v>0</v>
      </c>
      <c r="CV388" s="695">
        <f t="shared" si="1303"/>
        <v>0</v>
      </c>
      <c r="CW388" s="695">
        <f t="shared" si="1303"/>
        <v>0</v>
      </c>
      <c r="CX388" s="695">
        <f t="shared" si="1303"/>
        <v>0</v>
      </c>
      <c r="CY388" s="695">
        <f t="shared" si="1303"/>
        <v>0</v>
      </c>
      <c r="CZ388" s="695">
        <f t="shared" si="1303"/>
        <v>0</v>
      </c>
      <c r="DA388" s="695">
        <f t="shared" si="1303"/>
        <v>0</v>
      </c>
      <c r="DB388" s="695">
        <f t="shared" si="1303"/>
        <v>0</v>
      </c>
      <c r="DC388" s="695">
        <f t="shared" si="1303"/>
        <v>0</v>
      </c>
      <c r="DD388" s="695">
        <f t="shared" si="1303"/>
        <v>0</v>
      </c>
      <c r="DE388" s="695">
        <f t="shared" si="1303"/>
        <v>0</v>
      </c>
      <c r="DF388" s="695">
        <f t="shared" si="1303"/>
        <v>0</v>
      </c>
      <c r="DG388" s="695">
        <f t="shared" si="1303"/>
        <v>0</v>
      </c>
      <c r="DH388" s="695">
        <f t="shared" si="1303"/>
        <v>0</v>
      </c>
      <c r="DI388" s="695">
        <f t="shared" si="1303"/>
        <v>0</v>
      </c>
      <c r="DJ388" s="695">
        <f t="shared" si="1303"/>
        <v>0</v>
      </c>
      <c r="DK388" s="695">
        <f t="shared" si="1303"/>
        <v>0</v>
      </c>
      <c r="DL388" s="695">
        <f t="shared" si="1303"/>
        <v>0</v>
      </c>
      <c r="DM388" s="695">
        <f t="shared" si="1303"/>
        <v>0</v>
      </c>
      <c r="DN388" s="695">
        <f t="shared" si="1303"/>
        <v>0</v>
      </c>
      <c r="DO388" s="695">
        <f t="shared" si="1303"/>
        <v>-9655.4599999999991</v>
      </c>
      <c r="DP388" s="695">
        <f t="shared" ref="DP388:EQ388" si="1304">DP185</f>
        <v>0</v>
      </c>
      <c r="DQ388" s="695">
        <f t="shared" si="1304"/>
        <v>0</v>
      </c>
      <c r="DR388" s="695">
        <f t="shared" si="1304"/>
        <v>0</v>
      </c>
      <c r="DS388" s="695">
        <f t="shared" si="1304"/>
        <v>0</v>
      </c>
      <c r="DT388" s="695">
        <f t="shared" si="1304"/>
        <v>0</v>
      </c>
      <c r="DU388" s="695">
        <f t="shared" si="1304"/>
        <v>0</v>
      </c>
      <c r="DV388" s="695">
        <f t="shared" si="1304"/>
        <v>0</v>
      </c>
      <c r="DW388" s="695">
        <f t="shared" si="1304"/>
        <v>0</v>
      </c>
      <c r="DX388" s="695">
        <f t="shared" si="1304"/>
        <v>0</v>
      </c>
      <c r="DY388" s="695">
        <f t="shared" si="1304"/>
        <v>0</v>
      </c>
      <c r="DZ388" s="695">
        <f t="shared" si="1304"/>
        <v>0</v>
      </c>
      <c r="EA388" s="695">
        <f t="shared" si="1304"/>
        <v>0</v>
      </c>
      <c r="EB388" s="695">
        <f t="shared" si="1304"/>
        <v>0</v>
      </c>
      <c r="EC388" s="695">
        <f t="shared" si="1304"/>
        <v>0</v>
      </c>
      <c r="ED388" s="695">
        <f t="shared" si="1304"/>
        <v>0</v>
      </c>
      <c r="EE388" s="695">
        <f t="shared" si="1304"/>
        <v>0</v>
      </c>
      <c r="EF388" s="695">
        <f t="shared" si="1304"/>
        <v>0</v>
      </c>
      <c r="EG388" s="695">
        <f t="shared" si="1304"/>
        <v>0</v>
      </c>
      <c r="EH388" s="695">
        <f t="shared" si="1304"/>
        <v>0</v>
      </c>
      <c r="EI388" s="695">
        <f t="shared" si="1304"/>
        <v>0</v>
      </c>
      <c r="EJ388" s="695">
        <f t="shared" si="1304"/>
        <v>0</v>
      </c>
      <c r="EK388" s="695">
        <f t="shared" si="1304"/>
        <v>0</v>
      </c>
      <c r="EL388" s="695">
        <f t="shared" si="1304"/>
        <v>0</v>
      </c>
      <c r="EM388" s="695">
        <f t="shared" si="1304"/>
        <v>0</v>
      </c>
      <c r="EN388" s="695">
        <f t="shared" ref="EN388" si="1305">EN185</f>
        <v>0</v>
      </c>
      <c r="EO388" s="695">
        <f t="shared" si="1304"/>
        <v>0</v>
      </c>
      <c r="EP388" s="695">
        <f t="shared" si="1304"/>
        <v>0</v>
      </c>
      <c r="EQ388" s="695">
        <f t="shared" si="1304"/>
        <v>0</v>
      </c>
      <c r="ER388" s="695">
        <f t="shared" ref="ER388:EX388" si="1306">ER185</f>
        <v>0</v>
      </c>
      <c r="ES388" s="695">
        <f t="shared" si="1306"/>
        <v>0</v>
      </c>
      <c r="ET388" s="695">
        <f t="shared" si="1306"/>
        <v>0</v>
      </c>
      <c r="EU388" s="695">
        <f t="shared" si="1306"/>
        <v>0</v>
      </c>
      <c r="EV388" s="695">
        <f t="shared" si="1306"/>
        <v>0</v>
      </c>
      <c r="EW388" s="695">
        <f t="shared" si="1306"/>
        <v>0</v>
      </c>
      <c r="EX388" s="695">
        <f t="shared" si="1306"/>
        <v>0</v>
      </c>
      <c r="EY388" s="695">
        <f t="shared" si="1166"/>
        <v>0</v>
      </c>
      <c r="EZ388" s="510"/>
    </row>
    <row r="389" spans="1:156" x14ac:dyDescent="0.25">
      <c r="A389">
        <v>185</v>
      </c>
      <c r="B389" s="74" t="str">
        <f t="shared" si="1157"/>
        <v>I08a</v>
      </c>
      <c r="C389" s="175" t="str">
        <f t="shared" si="1158"/>
        <v>OK</v>
      </c>
      <c r="D389" s="695">
        <f t="shared" ref="D389:AF389" si="1307">D186</f>
        <v>0</v>
      </c>
      <c r="E389" s="695">
        <f t="shared" si="1307"/>
        <v>0</v>
      </c>
      <c r="F389" s="695">
        <f t="shared" si="1307"/>
        <v>0</v>
      </c>
      <c r="G389" s="695">
        <f t="shared" si="1307"/>
        <v>0</v>
      </c>
      <c r="H389" s="695">
        <f t="shared" si="1307"/>
        <v>0</v>
      </c>
      <c r="I389" s="695">
        <f t="shared" si="1307"/>
        <v>0</v>
      </c>
      <c r="J389" s="695">
        <f t="shared" si="1307"/>
        <v>-53552.14</v>
      </c>
      <c r="K389" s="695">
        <f t="shared" si="1307"/>
        <v>-5200</v>
      </c>
      <c r="L389" s="695">
        <f t="shared" si="1307"/>
        <v>0</v>
      </c>
      <c r="M389" s="695">
        <f t="shared" si="1307"/>
        <v>0</v>
      </c>
      <c r="N389" s="695">
        <f t="shared" si="1307"/>
        <v>-105</v>
      </c>
      <c r="O389" s="695">
        <f t="shared" si="1307"/>
        <v>-6735</v>
      </c>
      <c r="P389" s="695">
        <f t="shared" si="1307"/>
        <v>0</v>
      </c>
      <c r="Q389" s="695">
        <f t="shared" si="1307"/>
        <v>0</v>
      </c>
      <c r="R389" s="695">
        <f t="shared" si="1307"/>
        <v>0</v>
      </c>
      <c r="S389" s="695">
        <f t="shared" si="1307"/>
        <v>0</v>
      </c>
      <c r="T389" s="695">
        <f t="shared" si="1307"/>
        <v>0</v>
      </c>
      <c r="U389" s="695">
        <f t="shared" si="1307"/>
        <v>0</v>
      </c>
      <c r="V389" s="695">
        <f t="shared" si="1307"/>
        <v>0</v>
      </c>
      <c r="W389" s="695">
        <f t="shared" si="1307"/>
        <v>0</v>
      </c>
      <c r="X389" s="695">
        <f t="shared" si="1307"/>
        <v>0</v>
      </c>
      <c r="Y389" s="695">
        <f t="shared" si="1307"/>
        <v>-25000</v>
      </c>
      <c r="Z389" s="695">
        <f t="shared" si="1307"/>
        <v>0</v>
      </c>
      <c r="AA389" s="695">
        <f t="shared" si="1307"/>
        <v>-64798.21</v>
      </c>
      <c r="AB389" s="695">
        <f t="shared" si="1307"/>
        <v>0</v>
      </c>
      <c r="AC389" s="695">
        <f t="shared" si="1307"/>
        <v>0</v>
      </c>
      <c r="AD389" s="695">
        <f t="shared" si="1307"/>
        <v>0</v>
      </c>
      <c r="AE389" s="695">
        <f t="shared" si="1307"/>
        <v>0</v>
      </c>
      <c r="AF389" s="695">
        <f t="shared" si="1307"/>
        <v>0</v>
      </c>
      <c r="AG389" s="695">
        <f t="shared" ref="AG389:BJ389" si="1308">AG186</f>
        <v>-792.01</v>
      </c>
      <c r="AH389" s="695">
        <f t="shared" si="1308"/>
        <v>0</v>
      </c>
      <c r="AI389" s="695">
        <f t="shared" si="1308"/>
        <v>0</v>
      </c>
      <c r="AJ389" s="695">
        <f t="shared" si="1308"/>
        <v>-718</v>
      </c>
      <c r="AK389" s="695">
        <f t="shared" si="1308"/>
        <v>0</v>
      </c>
      <c r="AL389" s="695">
        <f t="shared" si="1308"/>
        <v>0</v>
      </c>
      <c r="AM389" s="695">
        <f t="shared" si="1308"/>
        <v>0</v>
      </c>
      <c r="AN389" s="695">
        <f t="shared" si="1308"/>
        <v>0</v>
      </c>
      <c r="AO389" s="695">
        <f t="shared" si="1308"/>
        <v>0</v>
      </c>
      <c r="AP389" s="695">
        <f t="shared" si="1308"/>
        <v>0</v>
      </c>
      <c r="AQ389" s="695">
        <f t="shared" si="1308"/>
        <v>0</v>
      </c>
      <c r="AR389" s="695">
        <f t="shared" si="1308"/>
        <v>-150</v>
      </c>
      <c r="AS389" s="695">
        <f t="shared" si="1308"/>
        <v>0</v>
      </c>
      <c r="AT389" s="695">
        <f t="shared" si="1308"/>
        <v>0</v>
      </c>
      <c r="AU389" s="695">
        <f t="shared" si="1308"/>
        <v>-2220</v>
      </c>
      <c r="AV389" s="695">
        <f t="shared" si="1308"/>
        <v>-51875.9</v>
      </c>
      <c r="AW389" s="695">
        <f t="shared" si="1308"/>
        <v>0</v>
      </c>
      <c r="AX389" s="695">
        <f t="shared" si="1308"/>
        <v>-9250</v>
      </c>
      <c r="AY389" s="695">
        <f t="shared" si="1308"/>
        <v>0</v>
      </c>
      <c r="AZ389" s="695">
        <f t="shared" si="1308"/>
        <v>0</v>
      </c>
      <c r="BA389" s="695">
        <f t="shared" si="1308"/>
        <v>0</v>
      </c>
      <c r="BB389" s="695">
        <f t="shared" si="1308"/>
        <v>-180</v>
      </c>
      <c r="BC389" s="695">
        <f t="shared" si="1308"/>
        <v>0</v>
      </c>
      <c r="BD389" s="695">
        <f t="shared" si="1308"/>
        <v>-42630.53</v>
      </c>
      <c r="BE389" s="695">
        <f t="shared" si="1308"/>
        <v>0</v>
      </c>
      <c r="BF389" s="695">
        <f t="shared" si="1308"/>
        <v>0</v>
      </c>
      <c r="BG389" s="695">
        <f t="shared" si="1308"/>
        <v>-1198.5</v>
      </c>
      <c r="BH389" s="695">
        <f t="shared" si="1308"/>
        <v>-17715</v>
      </c>
      <c r="BI389" s="695">
        <f t="shared" si="1308"/>
        <v>0</v>
      </c>
      <c r="BJ389" s="695">
        <f t="shared" si="1308"/>
        <v>0</v>
      </c>
      <c r="BK389" s="695">
        <f t="shared" ref="BK389:CJ389" si="1309">BK186</f>
        <v>-1680</v>
      </c>
      <c r="BL389" s="695">
        <f t="shared" si="1309"/>
        <v>0</v>
      </c>
      <c r="BM389" s="695">
        <f t="shared" si="1309"/>
        <v>0</v>
      </c>
      <c r="BN389" s="695">
        <f t="shared" si="1309"/>
        <v>0</v>
      </c>
      <c r="BO389" s="695">
        <f t="shared" si="1309"/>
        <v>-600</v>
      </c>
      <c r="BP389" s="695">
        <f t="shared" si="1309"/>
        <v>0</v>
      </c>
      <c r="BQ389" s="695">
        <f t="shared" si="1309"/>
        <v>-3300</v>
      </c>
      <c r="BR389" s="695">
        <f t="shared" si="1309"/>
        <v>0</v>
      </c>
      <c r="BS389" s="695">
        <f t="shared" si="1309"/>
        <v>-6085</v>
      </c>
      <c r="BT389" s="695">
        <f t="shared" si="1309"/>
        <v>0</v>
      </c>
      <c r="BU389" s="695">
        <f t="shared" si="1309"/>
        <v>-64276.75</v>
      </c>
      <c r="BV389" s="695">
        <f t="shared" si="1309"/>
        <v>0</v>
      </c>
      <c r="BW389" s="695">
        <f t="shared" si="1309"/>
        <v>0</v>
      </c>
      <c r="BX389" s="695">
        <f t="shared" si="1309"/>
        <v>-3087.28</v>
      </c>
      <c r="BY389" s="695">
        <f t="shared" si="1309"/>
        <v>0</v>
      </c>
      <c r="BZ389" s="695">
        <f t="shared" si="1309"/>
        <v>-2083.36</v>
      </c>
      <c r="CA389" s="695">
        <f t="shared" si="1309"/>
        <v>0</v>
      </c>
      <c r="CB389" s="695">
        <f t="shared" si="1309"/>
        <v>0</v>
      </c>
      <c r="CC389" s="695">
        <f t="shared" si="1309"/>
        <v>-4145</v>
      </c>
      <c r="CD389" s="695">
        <f t="shared" si="1309"/>
        <v>-2740</v>
      </c>
      <c r="CE389" s="695">
        <f t="shared" si="1309"/>
        <v>-8499</v>
      </c>
      <c r="CF389" s="695">
        <f t="shared" si="1309"/>
        <v>0</v>
      </c>
      <c r="CG389" s="695">
        <f t="shared" si="1309"/>
        <v>0</v>
      </c>
      <c r="CH389" s="695">
        <f t="shared" si="1309"/>
        <v>0</v>
      </c>
      <c r="CI389" s="695">
        <f t="shared" si="1309"/>
        <v>0</v>
      </c>
      <c r="CJ389" s="695">
        <f t="shared" si="1309"/>
        <v>-9236.16</v>
      </c>
      <c r="CK389" s="695">
        <f t="shared" ref="CK389:DO389" si="1310">CK186</f>
        <v>0</v>
      </c>
      <c r="CL389" s="695">
        <f t="shared" si="1310"/>
        <v>-861</v>
      </c>
      <c r="CM389" s="695">
        <f t="shared" si="1310"/>
        <v>0</v>
      </c>
      <c r="CN389" s="695">
        <f t="shared" si="1310"/>
        <v>0</v>
      </c>
      <c r="CO389" s="695">
        <f t="shared" si="1310"/>
        <v>0</v>
      </c>
      <c r="CP389" s="695">
        <f t="shared" si="1310"/>
        <v>-4360</v>
      </c>
      <c r="CQ389" s="695">
        <f t="shared" si="1310"/>
        <v>0</v>
      </c>
      <c r="CR389" s="695">
        <f t="shared" si="1310"/>
        <v>0</v>
      </c>
      <c r="CS389" s="695">
        <f t="shared" si="1310"/>
        <v>-2250</v>
      </c>
      <c r="CT389" s="695">
        <f t="shared" si="1310"/>
        <v>-350</v>
      </c>
      <c r="CU389" s="695">
        <f t="shared" si="1310"/>
        <v>-50</v>
      </c>
      <c r="CV389" s="695">
        <f t="shared" si="1310"/>
        <v>0</v>
      </c>
      <c r="CW389" s="695">
        <f t="shared" si="1310"/>
        <v>0</v>
      </c>
      <c r="CX389" s="695">
        <f t="shared" si="1310"/>
        <v>0</v>
      </c>
      <c r="CY389" s="695">
        <f t="shared" si="1310"/>
        <v>0</v>
      </c>
      <c r="CZ389" s="695">
        <f t="shared" si="1310"/>
        <v>-13750</v>
      </c>
      <c r="DA389" s="695">
        <f t="shared" si="1310"/>
        <v>-1600</v>
      </c>
      <c r="DB389" s="695">
        <f t="shared" si="1310"/>
        <v>-4910</v>
      </c>
      <c r="DC389" s="695">
        <f t="shared" si="1310"/>
        <v>0</v>
      </c>
      <c r="DD389" s="695">
        <f t="shared" si="1310"/>
        <v>0</v>
      </c>
      <c r="DE389" s="695">
        <f t="shared" si="1310"/>
        <v>0</v>
      </c>
      <c r="DF389" s="695">
        <f t="shared" si="1310"/>
        <v>0</v>
      </c>
      <c r="DG389" s="695">
        <f t="shared" si="1310"/>
        <v>-26064.6</v>
      </c>
      <c r="DH389" s="695">
        <f t="shared" si="1310"/>
        <v>0</v>
      </c>
      <c r="DI389" s="695">
        <f t="shared" si="1310"/>
        <v>-4935</v>
      </c>
      <c r="DJ389" s="695">
        <f t="shared" si="1310"/>
        <v>0</v>
      </c>
      <c r="DK389" s="695">
        <f t="shared" si="1310"/>
        <v>-31137.87</v>
      </c>
      <c r="DL389" s="695">
        <f t="shared" si="1310"/>
        <v>0</v>
      </c>
      <c r="DM389" s="695">
        <f t="shared" si="1310"/>
        <v>0</v>
      </c>
      <c r="DN389" s="695">
        <f t="shared" si="1310"/>
        <v>0</v>
      </c>
      <c r="DO389" s="695">
        <f t="shared" si="1310"/>
        <v>-103618.24000000001</v>
      </c>
      <c r="DP389" s="695">
        <f t="shared" ref="DP389:EQ389" si="1311">DP186</f>
        <v>-18579.93</v>
      </c>
      <c r="DQ389" s="695">
        <f t="shared" si="1311"/>
        <v>-50398.36</v>
      </c>
      <c r="DR389" s="695">
        <f t="shared" si="1311"/>
        <v>0</v>
      </c>
      <c r="DS389" s="695">
        <f t="shared" si="1311"/>
        <v>-31736.32</v>
      </c>
      <c r="DT389" s="695">
        <f t="shared" si="1311"/>
        <v>-38098.239999999998</v>
      </c>
      <c r="DU389" s="695">
        <f t="shared" si="1311"/>
        <v>-68965.75</v>
      </c>
      <c r="DV389" s="695">
        <f t="shared" si="1311"/>
        <v>0</v>
      </c>
      <c r="DW389" s="695">
        <f t="shared" si="1311"/>
        <v>0</v>
      </c>
      <c r="DX389" s="695">
        <f t="shared" si="1311"/>
        <v>-14336.25</v>
      </c>
      <c r="DY389" s="695">
        <f t="shared" si="1311"/>
        <v>0</v>
      </c>
      <c r="DZ389" s="695">
        <f t="shared" si="1311"/>
        <v>0</v>
      </c>
      <c r="EA389" s="695">
        <f t="shared" si="1311"/>
        <v>-24004.560000000001</v>
      </c>
      <c r="EB389" s="695">
        <f t="shared" si="1311"/>
        <v>0</v>
      </c>
      <c r="EC389" s="695">
        <f t="shared" si="1311"/>
        <v>0</v>
      </c>
      <c r="ED389" s="695">
        <f t="shared" si="1311"/>
        <v>-173432.95999999999</v>
      </c>
      <c r="EE389" s="695">
        <f t="shared" si="1311"/>
        <v>-250</v>
      </c>
      <c r="EF389" s="695">
        <f t="shared" si="1311"/>
        <v>0</v>
      </c>
      <c r="EG389" s="695">
        <f t="shared" si="1311"/>
        <v>0</v>
      </c>
      <c r="EH389" s="695">
        <f t="shared" si="1311"/>
        <v>0</v>
      </c>
      <c r="EI389" s="695">
        <f t="shared" si="1311"/>
        <v>-60699.97</v>
      </c>
      <c r="EJ389" s="695">
        <f t="shared" si="1311"/>
        <v>0</v>
      </c>
      <c r="EK389" s="695">
        <f t="shared" si="1311"/>
        <v>0</v>
      </c>
      <c r="EL389" s="695">
        <f t="shared" si="1311"/>
        <v>0</v>
      </c>
      <c r="EM389" s="695">
        <f t="shared" si="1311"/>
        <v>0</v>
      </c>
      <c r="EN389" s="695">
        <f t="shared" ref="EN389" si="1312">EN186</f>
        <v>0</v>
      </c>
      <c r="EO389" s="695">
        <f t="shared" si="1311"/>
        <v>0</v>
      </c>
      <c r="EP389" s="695">
        <f t="shared" si="1311"/>
        <v>0</v>
      </c>
      <c r="EQ389" s="695">
        <f t="shared" si="1311"/>
        <v>0</v>
      </c>
      <c r="ER389" s="695">
        <f t="shared" ref="ER389:EX389" si="1313">ER186</f>
        <v>0</v>
      </c>
      <c r="ES389" s="695">
        <f t="shared" si="1313"/>
        <v>0</v>
      </c>
      <c r="ET389" s="695">
        <f t="shared" si="1313"/>
        <v>0</v>
      </c>
      <c r="EU389" s="695">
        <f t="shared" si="1313"/>
        <v>0</v>
      </c>
      <c r="EV389" s="695">
        <f t="shared" si="1313"/>
        <v>-30770</v>
      </c>
      <c r="EW389" s="695">
        <f t="shared" si="1313"/>
        <v>-8380</v>
      </c>
      <c r="EX389" s="695">
        <f t="shared" si="1313"/>
        <v>0</v>
      </c>
      <c r="EY389" s="695">
        <f t="shared" si="1166"/>
        <v>0</v>
      </c>
      <c r="EZ389" s="510"/>
    </row>
    <row r="390" spans="1:156" x14ac:dyDescent="0.25">
      <c r="A390">
        <v>186</v>
      </c>
      <c r="B390" s="74" t="str">
        <f t="shared" si="1157"/>
        <v>I11</v>
      </c>
      <c r="C390" s="175" t="str">
        <f t="shared" si="1158"/>
        <v>OK</v>
      </c>
      <c r="D390" s="695">
        <f t="shared" ref="D390:AF390" si="1314">D187</f>
        <v>0</v>
      </c>
      <c r="E390" s="695">
        <f t="shared" si="1314"/>
        <v>0</v>
      </c>
      <c r="F390" s="695">
        <f t="shared" si="1314"/>
        <v>0</v>
      </c>
      <c r="G390" s="695">
        <f t="shared" si="1314"/>
        <v>0</v>
      </c>
      <c r="H390" s="695">
        <f t="shared" si="1314"/>
        <v>0</v>
      </c>
      <c r="I390" s="695">
        <f t="shared" si="1314"/>
        <v>0</v>
      </c>
      <c r="J390" s="695">
        <f t="shared" si="1314"/>
        <v>0</v>
      </c>
      <c r="K390" s="695">
        <f t="shared" si="1314"/>
        <v>0</v>
      </c>
      <c r="L390" s="695">
        <f t="shared" si="1314"/>
        <v>0</v>
      </c>
      <c r="M390" s="695">
        <f t="shared" si="1314"/>
        <v>0</v>
      </c>
      <c r="N390" s="695">
        <f t="shared" si="1314"/>
        <v>0</v>
      </c>
      <c r="O390" s="695">
        <f t="shared" si="1314"/>
        <v>0</v>
      </c>
      <c r="P390" s="695">
        <f t="shared" si="1314"/>
        <v>0</v>
      </c>
      <c r="Q390" s="695">
        <f t="shared" si="1314"/>
        <v>0</v>
      </c>
      <c r="R390" s="695">
        <f t="shared" si="1314"/>
        <v>0</v>
      </c>
      <c r="S390" s="695">
        <f t="shared" si="1314"/>
        <v>0</v>
      </c>
      <c r="T390" s="695">
        <f t="shared" si="1314"/>
        <v>0</v>
      </c>
      <c r="U390" s="695">
        <f t="shared" si="1314"/>
        <v>-12662</v>
      </c>
      <c r="V390" s="695">
        <f t="shared" si="1314"/>
        <v>0</v>
      </c>
      <c r="W390" s="695">
        <f t="shared" si="1314"/>
        <v>0</v>
      </c>
      <c r="X390" s="695">
        <f t="shared" si="1314"/>
        <v>0</v>
      </c>
      <c r="Y390" s="695">
        <f t="shared" si="1314"/>
        <v>0</v>
      </c>
      <c r="Z390" s="695">
        <f t="shared" si="1314"/>
        <v>0</v>
      </c>
      <c r="AA390" s="695">
        <f t="shared" si="1314"/>
        <v>0</v>
      </c>
      <c r="AB390" s="695">
        <f t="shared" si="1314"/>
        <v>0</v>
      </c>
      <c r="AC390" s="695">
        <f t="shared" si="1314"/>
        <v>0</v>
      </c>
      <c r="AD390" s="695">
        <f t="shared" si="1314"/>
        <v>0</v>
      </c>
      <c r="AE390" s="695">
        <f t="shared" si="1314"/>
        <v>0</v>
      </c>
      <c r="AF390" s="695">
        <f t="shared" si="1314"/>
        <v>0</v>
      </c>
      <c r="AG390" s="695">
        <f t="shared" ref="AG390:BJ390" si="1315">AG187</f>
        <v>0</v>
      </c>
      <c r="AH390" s="695">
        <f t="shared" si="1315"/>
        <v>0</v>
      </c>
      <c r="AI390" s="695">
        <f t="shared" si="1315"/>
        <v>0</v>
      </c>
      <c r="AJ390" s="695">
        <f t="shared" si="1315"/>
        <v>0</v>
      </c>
      <c r="AK390" s="695">
        <f t="shared" si="1315"/>
        <v>0</v>
      </c>
      <c r="AL390" s="695">
        <f t="shared" si="1315"/>
        <v>0</v>
      </c>
      <c r="AM390" s="695">
        <f t="shared" si="1315"/>
        <v>0</v>
      </c>
      <c r="AN390" s="695">
        <f t="shared" si="1315"/>
        <v>0</v>
      </c>
      <c r="AO390" s="695">
        <f t="shared" si="1315"/>
        <v>0</v>
      </c>
      <c r="AP390" s="695">
        <f t="shared" si="1315"/>
        <v>0</v>
      </c>
      <c r="AQ390" s="695">
        <f t="shared" si="1315"/>
        <v>0</v>
      </c>
      <c r="AR390" s="695">
        <f t="shared" si="1315"/>
        <v>0</v>
      </c>
      <c r="AS390" s="695">
        <f t="shared" si="1315"/>
        <v>0</v>
      </c>
      <c r="AT390" s="695">
        <f t="shared" si="1315"/>
        <v>0</v>
      </c>
      <c r="AU390" s="695">
        <f t="shared" si="1315"/>
        <v>0</v>
      </c>
      <c r="AV390" s="695">
        <f t="shared" si="1315"/>
        <v>-1403.1</v>
      </c>
      <c r="AW390" s="695">
        <f t="shared" si="1315"/>
        <v>0</v>
      </c>
      <c r="AX390" s="695">
        <f t="shared" si="1315"/>
        <v>0</v>
      </c>
      <c r="AY390" s="695">
        <f t="shared" si="1315"/>
        <v>0</v>
      </c>
      <c r="AZ390" s="695">
        <f t="shared" si="1315"/>
        <v>0</v>
      </c>
      <c r="BA390" s="695">
        <f t="shared" si="1315"/>
        <v>0</v>
      </c>
      <c r="BB390" s="695">
        <f t="shared" si="1315"/>
        <v>0</v>
      </c>
      <c r="BC390" s="695">
        <f t="shared" si="1315"/>
        <v>0</v>
      </c>
      <c r="BD390" s="695">
        <f t="shared" si="1315"/>
        <v>0</v>
      </c>
      <c r="BE390" s="695">
        <f t="shared" si="1315"/>
        <v>0</v>
      </c>
      <c r="BF390" s="695">
        <f t="shared" si="1315"/>
        <v>0</v>
      </c>
      <c r="BG390" s="695">
        <f t="shared" si="1315"/>
        <v>0</v>
      </c>
      <c r="BH390" s="695">
        <f t="shared" si="1315"/>
        <v>0</v>
      </c>
      <c r="BI390" s="695">
        <f t="shared" si="1315"/>
        <v>-2000</v>
      </c>
      <c r="BJ390" s="695">
        <f t="shared" si="1315"/>
        <v>0</v>
      </c>
      <c r="BK390" s="695">
        <f t="shared" ref="BK390:CJ390" si="1316">BK187</f>
        <v>0</v>
      </c>
      <c r="BL390" s="695">
        <f t="shared" si="1316"/>
        <v>0</v>
      </c>
      <c r="BM390" s="695">
        <f t="shared" si="1316"/>
        <v>0</v>
      </c>
      <c r="BN390" s="695">
        <f t="shared" si="1316"/>
        <v>0</v>
      </c>
      <c r="BO390" s="695">
        <f t="shared" si="1316"/>
        <v>0</v>
      </c>
      <c r="BP390" s="695">
        <f t="shared" si="1316"/>
        <v>0</v>
      </c>
      <c r="BQ390" s="695">
        <f t="shared" si="1316"/>
        <v>0</v>
      </c>
      <c r="BR390" s="695">
        <f t="shared" si="1316"/>
        <v>0</v>
      </c>
      <c r="BS390" s="695">
        <f t="shared" si="1316"/>
        <v>0</v>
      </c>
      <c r="BT390" s="695">
        <f t="shared" si="1316"/>
        <v>0</v>
      </c>
      <c r="BU390" s="695">
        <f t="shared" si="1316"/>
        <v>0</v>
      </c>
      <c r="BV390" s="695">
        <f t="shared" si="1316"/>
        <v>0</v>
      </c>
      <c r="BW390" s="695">
        <f t="shared" si="1316"/>
        <v>0</v>
      </c>
      <c r="BX390" s="695">
        <f t="shared" si="1316"/>
        <v>0</v>
      </c>
      <c r="BY390" s="695">
        <f t="shared" si="1316"/>
        <v>0</v>
      </c>
      <c r="BZ390" s="695">
        <f t="shared" si="1316"/>
        <v>0</v>
      </c>
      <c r="CA390" s="695">
        <f t="shared" si="1316"/>
        <v>0</v>
      </c>
      <c r="CB390" s="695">
        <f t="shared" si="1316"/>
        <v>0</v>
      </c>
      <c r="CC390" s="695">
        <f t="shared" si="1316"/>
        <v>0</v>
      </c>
      <c r="CD390" s="695">
        <f t="shared" si="1316"/>
        <v>0</v>
      </c>
      <c r="CE390" s="695">
        <f t="shared" si="1316"/>
        <v>0</v>
      </c>
      <c r="CF390" s="695">
        <f t="shared" si="1316"/>
        <v>0</v>
      </c>
      <c r="CG390" s="695">
        <f t="shared" si="1316"/>
        <v>0</v>
      </c>
      <c r="CH390" s="695">
        <f t="shared" si="1316"/>
        <v>0</v>
      </c>
      <c r="CI390" s="695">
        <f t="shared" si="1316"/>
        <v>0</v>
      </c>
      <c r="CJ390" s="695">
        <f t="shared" si="1316"/>
        <v>0</v>
      </c>
      <c r="CK390" s="695">
        <f t="shared" ref="CK390:DO390" si="1317">CK187</f>
        <v>0</v>
      </c>
      <c r="CL390" s="695">
        <f t="shared" si="1317"/>
        <v>0</v>
      </c>
      <c r="CM390" s="695">
        <f t="shared" si="1317"/>
        <v>0</v>
      </c>
      <c r="CN390" s="695">
        <f t="shared" si="1317"/>
        <v>0</v>
      </c>
      <c r="CO390" s="695">
        <f t="shared" si="1317"/>
        <v>0</v>
      </c>
      <c r="CP390" s="695">
        <f t="shared" si="1317"/>
        <v>-910</v>
      </c>
      <c r="CQ390" s="695">
        <f t="shared" si="1317"/>
        <v>0</v>
      </c>
      <c r="CR390" s="695">
        <f t="shared" si="1317"/>
        <v>0</v>
      </c>
      <c r="CS390" s="695">
        <f t="shared" si="1317"/>
        <v>0</v>
      </c>
      <c r="CT390" s="695">
        <f t="shared" si="1317"/>
        <v>0</v>
      </c>
      <c r="CU390" s="695">
        <f t="shared" si="1317"/>
        <v>0</v>
      </c>
      <c r="CV390" s="695">
        <f t="shared" si="1317"/>
        <v>0</v>
      </c>
      <c r="CW390" s="695">
        <f t="shared" si="1317"/>
        <v>0</v>
      </c>
      <c r="CX390" s="695">
        <f t="shared" si="1317"/>
        <v>0</v>
      </c>
      <c r="CY390" s="695">
        <f t="shared" si="1317"/>
        <v>0</v>
      </c>
      <c r="CZ390" s="695">
        <f t="shared" si="1317"/>
        <v>0</v>
      </c>
      <c r="DA390" s="695">
        <f t="shared" si="1317"/>
        <v>0</v>
      </c>
      <c r="DB390" s="695">
        <f t="shared" si="1317"/>
        <v>0</v>
      </c>
      <c r="DC390" s="695">
        <f t="shared" si="1317"/>
        <v>0</v>
      </c>
      <c r="DD390" s="695">
        <f t="shared" si="1317"/>
        <v>0</v>
      </c>
      <c r="DE390" s="695">
        <f t="shared" si="1317"/>
        <v>-2860</v>
      </c>
      <c r="DF390" s="695">
        <f t="shared" si="1317"/>
        <v>0</v>
      </c>
      <c r="DG390" s="695">
        <f t="shared" si="1317"/>
        <v>0</v>
      </c>
      <c r="DH390" s="695">
        <f t="shared" si="1317"/>
        <v>0</v>
      </c>
      <c r="DI390" s="695">
        <f t="shared" si="1317"/>
        <v>0</v>
      </c>
      <c r="DJ390" s="695">
        <f t="shared" si="1317"/>
        <v>0</v>
      </c>
      <c r="DK390" s="695">
        <f t="shared" si="1317"/>
        <v>0</v>
      </c>
      <c r="DL390" s="695">
        <f t="shared" si="1317"/>
        <v>0</v>
      </c>
      <c r="DM390" s="695">
        <f t="shared" si="1317"/>
        <v>0</v>
      </c>
      <c r="DN390" s="695">
        <f t="shared" si="1317"/>
        <v>0</v>
      </c>
      <c r="DO390" s="695">
        <f t="shared" si="1317"/>
        <v>0</v>
      </c>
      <c r="DP390" s="695">
        <f t="shared" ref="DP390:EQ390" si="1318">DP187</f>
        <v>0</v>
      </c>
      <c r="DQ390" s="695">
        <f t="shared" si="1318"/>
        <v>0</v>
      </c>
      <c r="DR390" s="695">
        <f t="shared" si="1318"/>
        <v>0</v>
      </c>
      <c r="DS390" s="695">
        <f t="shared" si="1318"/>
        <v>0</v>
      </c>
      <c r="DT390" s="695">
        <f t="shared" si="1318"/>
        <v>0</v>
      </c>
      <c r="DU390" s="695">
        <f t="shared" si="1318"/>
        <v>0</v>
      </c>
      <c r="DV390" s="695">
        <f t="shared" si="1318"/>
        <v>0</v>
      </c>
      <c r="DW390" s="695">
        <f t="shared" si="1318"/>
        <v>0</v>
      </c>
      <c r="DX390" s="695">
        <f t="shared" si="1318"/>
        <v>0</v>
      </c>
      <c r="DY390" s="695">
        <f t="shared" si="1318"/>
        <v>0</v>
      </c>
      <c r="DZ390" s="695">
        <f t="shared" si="1318"/>
        <v>0</v>
      </c>
      <c r="EA390" s="695">
        <f t="shared" si="1318"/>
        <v>0</v>
      </c>
      <c r="EB390" s="695">
        <f t="shared" si="1318"/>
        <v>0</v>
      </c>
      <c r="EC390" s="695">
        <f t="shared" si="1318"/>
        <v>0</v>
      </c>
      <c r="ED390" s="695">
        <f t="shared" si="1318"/>
        <v>0</v>
      </c>
      <c r="EE390" s="695">
        <f t="shared" si="1318"/>
        <v>0</v>
      </c>
      <c r="EF390" s="695">
        <f t="shared" si="1318"/>
        <v>0</v>
      </c>
      <c r="EG390" s="695">
        <f t="shared" si="1318"/>
        <v>0</v>
      </c>
      <c r="EH390" s="695">
        <f t="shared" si="1318"/>
        <v>0</v>
      </c>
      <c r="EI390" s="695">
        <f t="shared" si="1318"/>
        <v>0</v>
      </c>
      <c r="EJ390" s="695">
        <f t="shared" si="1318"/>
        <v>0</v>
      </c>
      <c r="EK390" s="695">
        <f t="shared" si="1318"/>
        <v>0</v>
      </c>
      <c r="EL390" s="695">
        <f t="shared" si="1318"/>
        <v>0</v>
      </c>
      <c r="EM390" s="695">
        <f t="shared" si="1318"/>
        <v>0</v>
      </c>
      <c r="EN390" s="695">
        <f t="shared" ref="EN390" si="1319">EN187</f>
        <v>0</v>
      </c>
      <c r="EO390" s="695">
        <f t="shared" si="1318"/>
        <v>0</v>
      </c>
      <c r="EP390" s="695">
        <f t="shared" si="1318"/>
        <v>0</v>
      </c>
      <c r="EQ390" s="695">
        <f t="shared" si="1318"/>
        <v>0</v>
      </c>
      <c r="ER390" s="695">
        <f t="shared" ref="ER390:EX390" si="1320">ER187</f>
        <v>0</v>
      </c>
      <c r="ES390" s="695">
        <f t="shared" si="1320"/>
        <v>0</v>
      </c>
      <c r="ET390" s="695">
        <f t="shared" si="1320"/>
        <v>0</v>
      </c>
      <c r="EU390" s="695">
        <f t="shared" si="1320"/>
        <v>0</v>
      </c>
      <c r="EV390" s="695">
        <f t="shared" si="1320"/>
        <v>0</v>
      </c>
      <c r="EW390" s="695">
        <f t="shared" si="1320"/>
        <v>0</v>
      </c>
      <c r="EX390" s="695">
        <f t="shared" si="1320"/>
        <v>0</v>
      </c>
      <c r="EY390" s="695">
        <f t="shared" si="1166"/>
        <v>0</v>
      </c>
      <c r="EZ390" s="510"/>
    </row>
    <row r="391" spans="1:156" x14ac:dyDescent="0.25">
      <c r="A391">
        <v>187</v>
      </c>
      <c r="B391" s="74" t="str">
        <f t="shared" si="1157"/>
        <v>I08b</v>
      </c>
      <c r="C391" s="175" t="str">
        <f t="shared" si="1158"/>
        <v>OK</v>
      </c>
      <c r="D391" s="695">
        <f t="shared" ref="D391:AF391" si="1321">D188</f>
        <v>-1000.6</v>
      </c>
      <c r="E391" s="695">
        <f t="shared" si="1321"/>
        <v>-925.75</v>
      </c>
      <c r="F391" s="695">
        <f t="shared" si="1321"/>
        <v>-1752.5</v>
      </c>
      <c r="G391" s="695">
        <f t="shared" si="1321"/>
        <v>-23650.33</v>
      </c>
      <c r="H391" s="695">
        <f t="shared" si="1321"/>
        <v>0</v>
      </c>
      <c r="I391" s="695">
        <f t="shared" si="1321"/>
        <v>-12536.1</v>
      </c>
      <c r="J391" s="695">
        <f t="shared" si="1321"/>
        <v>-1171.7</v>
      </c>
      <c r="K391" s="695">
        <f t="shared" si="1321"/>
        <v>-784.07</v>
      </c>
      <c r="L391" s="695">
        <f t="shared" si="1321"/>
        <v>-94025.98</v>
      </c>
      <c r="M391" s="695">
        <f t="shared" si="1321"/>
        <v>-4473.5</v>
      </c>
      <c r="N391" s="695">
        <f t="shared" si="1321"/>
        <v>-771.3</v>
      </c>
      <c r="O391" s="695">
        <f t="shared" si="1321"/>
        <v>-8183.44</v>
      </c>
      <c r="P391" s="695">
        <f t="shared" si="1321"/>
        <v>-23065.64</v>
      </c>
      <c r="Q391" s="695">
        <f t="shared" si="1321"/>
        <v>-40391.18</v>
      </c>
      <c r="R391" s="695">
        <f t="shared" si="1321"/>
        <v>-22991.119999999999</v>
      </c>
      <c r="S391" s="695">
        <f t="shared" si="1321"/>
        <v>-10492.51</v>
      </c>
      <c r="T391" s="695">
        <f t="shared" si="1321"/>
        <v>-48311.25</v>
      </c>
      <c r="U391" s="695">
        <f t="shared" si="1321"/>
        <v>-916.02</v>
      </c>
      <c r="V391" s="695">
        <f t="shared" si="1321"/>
        <v>-12389.63</v>
      </c>
      <c r="W391" s="695">
        <f t="shared" si="1321"/>
        <v>0</v>
      </c>
      <c r="X391" s="695">
        <f t="shared" si="1321"/>
        <v>-2841.8</v>
      </c>
      <c r="Y391" s="695">
        <f t="shared" si="1321"/>
        <v>-18515.8</v>
      </c>
      <c r="Z391" s="695">
        <f t="shared" si="1321"/>
        <v>0</v>
      </c>
      <c r="AA391" s="695">
        <f t="shared" si="1321"/>
        <v>-26442.19</v>
      </c>
      <c r="AB391" s="695">
        <f t="shared" si="1321"/>
        <v>-12681.01</v>
      </c>
      <c r="AC391" s="695">
        <f t="shared" si="1321"/>
        <v>-450.03</v>
      </c>
      <c r="AD391" s="695">
        <f t="shared" si="1321"/>
        <v>0</v>
      </c>
      <c r="AE391" s="695">
        <f t="shared" si="1321"/>
        <v>-14700.49</v>
      </c>
      <c r="AF391" s="695">
        <f t="shared" si="1321"/>
        <v>-23212.560000000001</v>
      </c>
      <c r="AG391" s="695">
        <f t="shared" ref="AG391:BJ391" si="1322">AG188</f>
        <v>-27515.759999999998</v>
      </c>
      <c r="AH391" s="695">
        <f t="shared" si="1322"/>
        <v>-36899.83</v>
      </c>
      <c r="AI391" s="695">
        <f t="shared" si="1322"/>
        <v>-7595.71</v>
      </c>
      <c r="AJ391" s="695">
        <f t="shared" si="1322"/>
        <v>-22557.24</v>
      </c>
      <c r="AK391" s="695">
        <f t="shared" si="1322"/>
        <v>-6207.5</v>
      </c>
      <c r="AL391" s="695">
        <f t="shared" si="1322"/>
        <v>-76247.12</v>
      </c>
      <c r="AM391" s="695">
        <f t="shared" si="1322"/>
        <v>-6530.19</v>
      </c>
      <c r="AN391" s="695">
        <f t="shared" si="1322"/>
        <v>-8097.5</v>
      </c>
      <c r="AO391" s="695">
        <f t="shared" si="1322"/>
        <v>-5932.27</v>
      </c>
      <c r="AP391" s="695">
        <f t="shared" si="1322"/>
        <v>0</v>
      </c>
      <c r="AQ391" s="695">
        <f t="shared" si="1322"/>
        <v>-16349.56</v>
      </c>
      <c r="AR391" s="695">
        <f t="shared" si="1322"/>
        <v>-25499.599999999999</v>
      </c>
      <c r="AS391" s="695">
        <f t="shared" si="1322"/>
        <v>-28281.07</v>
      </c>
      <c r="AT391" s="695">
        <f t="shared" si="1322"/>
        <v>-25173.15</v>
      </c>
      <c r="AU391" s="695">
        <f t="shared" si="1322"/>
        <v>-17304.21</v>
      </c>
      <c r="AV391" s="695">
        <f t="shared" si="1322"/>
        <v>-11427.87</v>
      </c>
      <c r="AW391" s="695">
        <f t="shared" si="1322"/>
        <v>-49890.27</v>
      </c>
      <c r="AX391" s="695">
        <f t="shared" si="1322"/>
        <v>-4928.75</v>
      </c>
      <c r="AY391" s="695">
        <f t="shared" si="1322"/>
        <v>-40634.239999999998</v>
      </c>
      <c r="AZ391" s="695">
        <f t="shared" si="1322"/>
        <v>-17645.77</v>
      </c>
      <c r="BA391" s="695">
        <f t="shared" si="1322"/>
        <v>-6908.07</v>
      </c>
      <c r="BB391" s="695">
        <f t="shared" si="1322"/>
        <v>-22064.52</v>
      </c>
      <c r="BC391" s="695">
        <f t="shared" si="1322"/>
        <v>-21610.33</v>
      </c>
      <c r="BD391" s="695">
        <f t="shared" si="1322"/>
        <v>-25659.42</v>
      </c>
      <c r="BE391" s="695">
        <f t="shared" si="1322"/>
        <v>-8145.77</v>
      </c>
      <c r="BF391" s="695">
        <f t="shared" si="1322"/>
        <v>-6649.01</v>
      </c>
      <c r="BG391" s="695">
        <f t="shared" si="1322"/>
        <v>-10911.59</v>
      </c>
      <c r="BH391" s="695">
        <f t="shared" si="1322"/>
        <v>-35599.83</v>
      </c>
      <c r="BI391" s="695">
        <f t="shared" si="1322"/>
        <v>-63858.57</v>
      </c>
      <c r="BJ391" s="695">
        <f t="shared" si="1322"/>
        <v>-23401.5</v>
      </c>
      <c r="BK391" s="695">
        <f t="shared" ref="BK391:CJ391" si="1323">BK188</f>
        <v>-1141.48</v>
      </c>
      <c r="BL391" s="695">
        <f t="shared" si="1323"/>
        <v>-4390.6000000000004</v>
      </c>
      <c r="BM391" s="695">
        <f t="shared" si="1323"/>
        <v>-2640</v>
      </c>
      <c r="BN391" s="695">
        <f t="shared" si="1323"/>
        <v>-40775.919999999998</v>
      </c>
      <c r="BO391" s="695">
        <f t="shared" si="1323"/>
        <v>-20625</v>
      </c>
      <c r="BP391" s="695">
        <f t="shared" si="1323"/>
        <v>-7400.14</v>
      </c>
      <c r="BQ391" s="695">
        <f t="shared" si="1323"/>
        <v>-26574.94</v>
      </c>
      <c r="BR391" s="695">
        <f t="shared" si="1323"/>
        <v>-15691.45</v>
      </c>
      <c r="BS391" s="695">
        <f t="shared" si="1323"/>
        <v>-8907.35</v>
      </c>
      <c r="BT391" s="695">
        <f t="shared" si="1323"/>
        <v>-30</v>
      </c>
      <c r="BU391" s="695">
        <f t="shared" si="1323"/>
        <v>-28448.880000000001</v>
      </c>
      <c r="BV391" s="695">
        <f t="shared" si="1323"/>
        <v>-8579.66</v>
      </c>
      <c r="BW391" s="695">
        <f t="shared" si="1323"/>
        <v>-4825.5</v>
      </c>
      <c r="BX391" s="695">
        <f t="shared" si="1323"/>
        <v>-7911.41</v>
      </c>
      <c r="BY391" s="695">
        <f t="shared" si="1323"/>
        <v>-7760</v>
      </c>
      <c r="BZ391" s="695">
        <f t="shared" si="1323"/>
        <v>-7485</v>
      </c>
      <c r="CA391" s="695">
        <f t="shared" si="1323"/>
        <v>-15730.4</v>
      </c>
      <c r="CB391" s="695">
        <f t="shared" si="1323"/>
        <v>-19800.96</v>
      </c>
      <c r="CC391" s="695">
        <f t="shared" si="1323"/>
        <v>-6174.41</v>
      </c>
      <c r="CD391" s="695">
        <f t="shared" si="1323"/>
        <v>-28877.200000000001</v>
      </c>
      <c r="CE391" s="695">
        <f t="shared" si="1323"/>
        <v>-9664.59</v>
      </c>
      <c r="CF391" s="695">
        <f t="shared" si="1323"/>
        <v>-21703.73</v>
      </c>
      <c r="CG391" s="695">
        <f t="shared" si="1323"/>
        <v>-13413.26</v>
      </c>
      <c r="CH391" s="695">
        <f t="shared" si="1323"/>
        <v>0</v>
      </c>
      <c r="CI391" s="695">
        <f t="shared" si="1323"/>
        <v>-18908.37</v>
      </c>
      <c r="CJ391" s="695">
        <f t="shared" si="1323"/>
        <v>-3814</v>
      </c>
      <c r="CK391" s="695">
        <f t="shared" ref="CK391:DO391" si="1324">CK188</f>
        <v>-18322.53</v>
      </c>
      <c r="CL391" s="695">
        <f t="shared" si="1324"/>
        <v>-22339.360000000001</v>
      </c>
      <c r="CM391" s="695">
        <f t="shared" si="1324"/>
        <v>-19062.919999999998</v>
      </c>
      <c r="CN391" s="695">
        <f t="shared" si="1324"/>
        <v>-4148.18</v>
      </c>
      <c r="CO391" s="695">
        <f t="shared" si="1324"/>
        <v>-53886.26</v>
      </c>
      <c r="CP391" s="695">
        <f t="shared" si="1324"/>
        <v>-16725.759999999998</v>
      </c>
      <c r="CQ391" s="695">
        <f t="shared" si="1324"/>
        <v>-70283.320000000007</v>
      </c>
      <c r="CR391" s="695">
        <f t="shared" si="1324"/>
        <v>-12889.85</v>
      </c>
      <c r="CS391" s="695">
        <f t="shared" si="1324"/>
        <v>-35443.199999999997</v>
      </c>
      <c r="CT391" s="695">
        <f t="shared" si="1324"/>
        <v>-25881.4</v>
      </c>
      <c r="CU391" s="695">
        <f t="shared" si="1324"/>
        <v>-21017.74</v>
      </c>
      <c r="CV391" s="695">
        <f t="shared" si="1324"/>
        <v>-10066.67</v>
      </c>
      <c r="CW391" s="695">
        <f t="shared" si="1324"/>
        <v>-88092.02</v>
      </c>
      <c r="CX391" s="695">
        <f t="shared" si="1324"/>
        <v>-12843.96</v>
      </c>
      <c r="CY391" s="695">
        <f t="shared" si="1324"/>
        <v>0</v>
      </c>
      <c r="CZ391" s="695">
        <f t="shared" si="1324"/>
        <v>-25130.95</v>
      </c>
      <c r="DA391" s="695">
        <f t="shared" si="1324"/>
        <v>-14440.78</v>
      </c>
      <c r="DB391" s="695">
        <f t="shared" si="1324"/>
        <v>-200</v>
      </c>
      <c r="DC391" s="695">
        <f t="shared" si="1324"/>
        <v>-4000</v>
      </c>
      <c r="DD391" s="695">
        <f t="shared" si="1324"/>
        <v>-10902.76</v>
      </c>
      <c r="DE391" s="695">
        <f t="shared" si="1324"/>
        <v>-11874.13</v>
      </c>
      <c r="DF391" s="695">
        <f t="shared" si="1324"/>
        <v>-5512.49</v>
      </c>
      <c r="DG391" s="695">
        <f t="shared" si="1324"/>
        <v>-15056.42</v>
      </c>
      <c r="DH391" s="695">
        <f t="shared" si="1324"/>
        <v>-95343.62</v>
      </c>
      <c r="DI391" s="695">
        <f t="shared" si="1324"/>
        <v>-8148.78</v>
      </c>
      <c r="DJ391" s="695">
        <f t="shared" si="1324"/>
        <v>-7382.18</v>
      </c>
      <c r="DK391" s="695">
        <f t="shared" si="1324"/>
        <v>-47902.16</v>
      </c>
      <c r="DL391" s="695">
        <f t="shared" si="1324"/>
        <v>-125904.22</v>
      </c>
      <c r="DM391" s="695">
        <f t="shared" si="1324"/>
        <v>-13697.05</v>
      </c>
      <c r="DN391" s="695">
        <f t="shared" si="1324"/>
        <v>1000</v>
      </c>
      <c r="DO391" s="695">
        <f t="shared" si="1324"/>
        <v>-206806.89</v>
      </c>
      <c r="DP391" s="695">
        <f t="shared" ref="DP391:EQ391" si="1325">DP188</f>
        <v>-45698.87</v>
      </c>
      <c r="DQ391" s="695">
        <f t="shared" si="1325"/>
        <v>-29850.68</v>
      </c>
      <c r="DR391" s="695">
        <f t="shared" si="1325"/>
        <v>0</v>
      </c>
      <c r="DS391" s="695">
        <f t="shared" si="1325"/>
        <v>-203929.03</v>
      </c>
      <c r="DT391" s="695">
        <f t="shared" si="1325"/>
        <v>-81748.05</v>
      </c>
      <c r="DU391" s="695">
        <f t="shared" si="1325"/>
        <v>0</v>
      </c>
      <c r="DV391" s="695">
        <f t="shared" si="1325"/>
        <v>-67198.14</v>
      </c>
      <c r="DW391" s="695">
        <f t="shared" si="1325"/>
        <v>-142877.01999999999</v>
      </c>
      <c r="DX391" s="695">
        <f t="shared" si="1325"/>
        <v>-54240.91</v>
      </c>
      <c r="DY391" s="695">
        <f t="shared" si="1325"/>
        <v>-296228.84999999998</v>
      </c>
      <c r="DZ391" s="695">
        <f t="shared" si="1325"/>
        <v>-826836.98</v>
      </c>
      <c r="EA391" s="695">
        <f t="shared" si="1325"/>
        <v>-78311.570000000007</v>
      </c>
      <c r="EB391" s="695">
        <f t="shared" si="1325"/>
        <v>0</v>
      </c>
      <c r="EC391" s="695">
        <f t="shared" si="1325"/>
        <v>0</v>
      </c>
      <c r="ED391" s="695">
        <f t="shared" si="1325"/>
        <v>-89324.99</v>
      </c>
      <c r="EE391" s="695">
        <f t="shared" si="1325"/>
        <v>-40587.29</v>
      </c>
      <c r="EF391" s="695">
        <f t="shared" si="1325"/>
        <v>-36800.89</v>
      </c>
      <c r="EG391" s="695">
        <f t="shared" si="1325"/>
        <v>-10604.02</v>
      </c>
      <c r="EH391" s="695">
        <f t="shared" si="1325"/>
        <v>-54503.91</v>
      </c>
      <c r="EI391" s="695">
        <f t="shared" si="1325"/>
        <v>-28311.83</v>
      </c>
      <c r="EJ391" s="695">
        <f t="shared" si="1325"/>
        <v>0</v>
      </c>
      <c r="EK391" s="695">
        <f t="shared" si="1325"/>
        <v>0</v>
      </c>
      <c r="EL391" s="695">
        <f t="shared" si="1325"/>
        <v>-24874.04</v>
      </c>
      <c r="EM391" s="695">
        <f t="shared" si="1325"/>
        <v>0</v>
      </c>
      <c r="EN391" s="695">
        <f t="shared" ref="EN391" si="1326">EN188</f>
        <v>0</v>
      </c>
      <c r="EO391" s="695">
        <f t="shared" si="1325"/>
        <v>0</v>
      </c>
      <c r="EP391" s="695">
        <f t="shared" si="1325"/>
        <v>-45961.09</v>
      </c>
      <c r="EQ391" s="695">
        <f t="shared" si="1325"/>
        <v>0</v>
      </c>
      <c r="ER391" s="695">
        <f t="shared" ref="ER391:EX391" si="1327">ER188</f>
        <v>0</v>
      </c>
      <c r="ES391" s="695">
        <f t="shared" si="1327"/>
        <v>0</v>
      </c>
      <c r="ET391" s="695">
        <f t="shared" si="1327"/>
        <v>-91957.119999999995</v>
      </c>
      <c r="EU391" s="695">
        <f t="shared" si="1327"/>
        <v>-195710.12</v>
      </c>
      <c r="EV391" s="695">
        <f t="shared" si="1327"/>
        <v>-27558.11</v>
      </c>
      <c r="EW391" s="695">
        <f t="shared" si="1327"/>
        <v>-47145.17</v>
      </c>
      <c r="EX391" s="695">
        <f t="shared" si="1327"/>
        <v>-15480.73</v>
      </c>
      <c r="EY391" s="695">
        <f t="shared" si="1166"/>
        <v>0</v>
      </c>
      <c r="EZ391" s="510"/>
    </row>
    <row r="392" spans="1:156" x14ac:dyDescent="0.25">
      <c r="A392">
        <v>188</v>
      </c>
      <c r="B392" s="74" t="str">
        <f t="shared" si="1157"/>
        <v>I08b</v>
      </c>
      <c r="C392" s="175" t="str">
        <f t="shared" si="1158"/>
        <v>OK</v>
      </c>
      <c r="D392" s="695">
        <f t="shared" ref="D392:AF392" si="1328">D189</f>
        <v>0</v>
      </c>
      <c r="E392" s="695">
        <f t="shared" si="1328"/>
        <v>0</v>
      </c>
      <c r="F392" s="695">
        <f t="shared" si="1328"/>
        <v>0</v>
      </c>
      <c r="G392" s="695">
        <f t="shared" si="1328"/>
        <v>0</v>
      </c>
      <c r="H392" s="695">
        <f t="shared" si="1328"/>
        <v>0</v>
      </c>
      <c r="I392" s="695">
        <f t="shared" si="1328"/>
        <v>0</v>
      </c>
      <c r="J392" s="695">
        <f t="shared" si="1328"/>
        <v>0</v>
      </c>
      <c r="K392" s="695">
        <f t="shared" si="1328"/>
        <v>0</v>
      </c>
      <c r="L392" s="695">
        <f t="shared" si="1328"/>
        <v>0</v>
      </c>
      <c r="M392" s="695">
        <f t="shared" si="1328"/>
        <v>0</v>
      </c>
      <c r="N392" s="695">
        <f t="shared" si="1328"/>
        <v>0</v>
      </c>
      <c r="O392" s="695">
        <f t="shared" si="1328"/>
        <v>0</v>
      </c>
      <c r="P392" s="695">
        <f t="shared" si="1328"/>
        <v>0</v>
      </c>
      <c r="Q392" s="695">
        <f t="shared" si="1328"/>
        <v>0</v>
      </c>
      <c r="R392" s="695">
        <f t="shared" si="1328"/>
        <v>0</v>
      </c>
      <c r="S392" s="695">
        <f t="shared" si="1328"/>
        <v>0</v>
      </c>
      <c r="T392" s="695">
        <f t="shared" si="1328"/>
        <v>0</v>
      </c>
      <c r="U392" s="695">
        <f t="shared" si="1328"/>
        <v>0</v>
      </c>
      <c r="V392" s="695">
        <f t="shared" si="1328"/>
        <v>0</v>
      </c>
      <c r="W392" s="695">
        <f t="shared" si="1328"/>
        <v>0</v>
      </c>
      <c r="X392" s="695">
        <f t="shared" si="1328"/>
        <v>0</v>
      </c>
      <c r="Y392" s="695">
        <f t="shared" si="1328"/>
        <v>0</v>
      </c>
      <c r="Z392" s="695">
        <f t="shared" si="1328"/>
        <v>0</v>
      </c>
      <c r="AA392" s="695">
        <f t="shared" si="1328"/>
        <v>0</v>
      </c>
      <c r="AB392" s="695">
        <f t="shared" si="1328"/>
        <v>0</v>
      </c>
      <c r="AC392" s="695">
        <f t="shared" si="1328"/>
        <v>0</v>
      </c>
      <c r="AD392" s="695">
        <f t="shared" si="1328"/>
        <v>0</v>
      </c>
      <c r="AE392" s="695">
        <f t="shared" si="1328"/>
        <v>0</v>
      </c>
      <c r="AF392" s="695">
        <f t="shared" si="1328"/>
        <v>-7171.2</v>
      </c>
      <c r="AG392" s="695">
        <f t="shared" ref="AG392:BJ392" si="1329">AG189</f>
        <v>0</v>
      </c>
      <c r="AH392" s="695">
        <f t="shared" si="1329"/>
        <v>0</v>
      </c>
      <c r="AI392" s="695">
        <f t="shared" si="1329"/>
        <v>0</v>
      </c>
      <c r="AJ392" s="695">
        <f t="shared" si="1329"/>
        <v>0</v>
      </c>
      <c r="AK392" s="695">
        <f t="shared" si="1329"/>
        <v>0</v>
      </c>
      <c r="AL392" s="695">
        <f t="shared" si="1329"/>
        <v>0</v>
      </c>
      <c r="AM392" s="695">
        <f t="shared" si="1329"/>
        <v>0</v>
      </c>
      <c r="AN392" s="695">
        <f t="shared" si="1329"/>
        <v>0</v>
      </c>
      <c r="AO392" s="695">
        <f t="shared" si="1329"/>
        <v>0</v>
      </c>
      <c r="AP392" s="695">
        <f t="shared" si="1329"/>
        <v>0</v>
      </c>
      <c r="AQ392" s="695">
        <f t="shared" si="1329"/>
        <v>0</v>
      </c>
      <c r="AR392" s="695">
        <f t="shared" si="1329"/>
        <v>0</v>
      </c>
      <c r="AS392" s="695">
        <f t="shared" si="1329"/>
        <v>-33970.15</v>
      </c>
      <c r="AT392" s="695">
        <f t="shared" si="1329"/>
        <v>0</v>
      </c>
      <c r="AU392" s="695">
        <f t="shared" si="1329"/>
        <v>0</v>
      </c>
      <c r="AV392" s="695">
        <f t="shared" si="1329"/>
        <v>0</v>
      </c>
      <c r="AW392" s="695">
        <f t="shared" si="1329"/>
        <v>-19873.400000000001</v>
      </c>
      <c r="AX392" s="695">
        <f t="shared" si="1329"/>
        <v>0</v>
      </c>
      <c r="AY392" s="695">
        <f t="shared" si="1329"/>
        <v>0</v>
      </c>
      <c r="AZ392" s="695">
        <f t="shared" si="1329"/>
        <v>0</v>
      </c>
      <c r="BA392" s="695">
        <f t="shared" si="1329"/>
        <v>-16315.3</v>
      </c>
      <c r="BB392" s="695">
        <f t="shared" si="1329"/>
        <v>0</v>
      </c>
      <c r="BC392" s="695">
        <f t="shared" si="1329"/>
        <v>0</v>
      </c>
      <c r="BD392" s="695">
        <f t="shared" si="1329"/>
        <v>0</v>
      </c>
      <c r="BE392" s="695">
        <f t="shared" si="1329"/>
        <v>0</v>
      </c>
      <c r="BF392" s="695">
        <f t="shared" si="1329"/>
        <v>0</v>
      </c>
      <c r="BG392" s="695">
        <f t="shared" si="1329"/>
        <v>0</v>
      </c>
      <c r="BH392" s="695">
        <f t="shared" si="1329"/>
        <v>0</v>
      </c>
      <c r="BI392" s="695">
        <f t="shared" si="1329"/>
        <v>-2708</v>
      </c>
      <c r="BJ392" s="695">
        <f t="shared" si="1329"/>
        <v>0</v>
      </c>
      <c r="BK392" s="695">
        <f t="shared" ref="BK392:CJ392" si="1330">BK189</f>
        <v>0</v>
      </c>
      <c r="BL392" s="695">
        <f t="shared" si="1330"/>
        <v>0</v>
      </c>
      <c r="BM392" s="695">
        <f t="shared" si="1330"/>
        <v>0</v>
      </c>
      <c r="BN392" s="695">
        <f t="shared" si="1330"/>
        <v>0</v>
      </c>
      <c r="BO392" s="695">
        <f t="shared" si="1330"/>
        <v>0</v>
      </c>
      <c r="BP392" s="695">
        <f t="shared" si="1330"/>
        <v>0</v>
      </c>
      <c r="BQ392" s="695">
        <f t="shared" si="1330"/>
        <v>-315</v>
      </c>
      <c r="BR392" s="695">
        <f t="shared" si="1330"/>
        <v>0</v>
      </c>
      <c r="BS392" s="695">
        <f t="shared" si="1330"/>
        <v>17858.41</v>
      </c>
      <c r="BT392" s="695">
        <f t="shared" si="1330"/>
        <v>0</v>
      </c>
      <c r="BU392" s="695">
        <f t="shared" si="1330"/>
        <v>0</v>
      </c>
      <c r="BV392" s="695">
        <f t="shared" si="1330"/>
        <v>0</v>
      </c>
      <c r="BW392" s="695">
        <f t="shared" si="1330"/>
        <v>0</v>
      </c>
      <c r="BX392" s="695">
        <f t="shared" si="1330"/>
        <v>0</v>
      </c>
      <c r="BY392" s="695">
        <f t="shared" si="1330"/>
        <v>0</v>
      </c>
      <c r="BZ392" s="695">
        <f t="shared" si="1330"/>
        <v>0</v>
      </c>
      <c r="CA392" s="695">
        <f t="shared" si="1330"/>
        <v>0</v>
      </c>
      <c r="CB392" s="695">
        <f t="shared" si="1330"/>
        <v>-22800</v>
      </c>
      <c r="CC392" s="695">
        <f t="shared" si="1330"/>
        <v>0</v>
      </c>
      <c r="CD392" s="695">
        <f t="shared" si="1330"/>
        <v>0</v>
      </c>
      <c r="CE392" s="695">
        <f t="shared" si="1330"/>
        <v>0</v>
      </c>
      <c r="CF392" s="695">
        <f t="shared" si="1330"/>
        <v>0</v>
      </c>
      <c r="CG392" s="695">
        <f t="shared" si="1330"/>
        <v>0</v>
      </c>
      <c r="CH392" s="695">
        <f t="shared" si="1330"/>
        <v>0</v>
      </c>
      <c r="CI392" s="695">
        <f t="shared" si="1330"/>
        <v>-650</v>
      </c>
      <c r="CJ392" s="695">
        <f t="shared" si="1330"/>
        <v>0</v>
      </c>
      <c r="CK392" s="695">
        <f t="shared" ref="CK392:DO392" si="1331">CK189</f>
        <v>0</v>
      </c>
      <c r="CL392" s="695">
        <f t="shared" si="1331"/>
        <v>0</v>
      </c>
      <c r="CM392" s="695">
        <f t="shared" si="1331"/>
        <v>0</v>
      </c>
      <c r="CN392" s="695">
        <f t="shared" si="1331"/>
        <v>0</v>
      </c>
      <c r="CO392" s="695">
        <f t="shared" si="1331"/>
        <v>0</v>
      </c>
      <c r="CP392" s="695">
        <f t="shared" si="1331"/>
        <v>-406</v>
      </c>
      <c r="CQ392" s="695">
        <f t="shared" si="1331"/>
        <v>0</v>
      </c>
      <c r="CR392" s="695">
        <f t="shared" si="1331"/>
        <v>0</v>
      </c>
      <c r="CS392" s="695">
        <f t="shared" si="1331"/>
        <v>0</v>
      </c>
      <c r="CT392" s="695">
        <f t="shared" si="1331"/>
        <v>-10767.86</v>
      </c>
      <c r="CU392" s="695">
        <f t="shared" si="1331"/>
        <v>0</v>
      </c>
      <c r="CV392" s="695">
        <f t="shared" si="1331"/>
        <v>0</v>
      </c>
      <c r="CW392" s="695">
        <f t="shared" si="1331"/>
        <v>-3903.61</v>
      </c>
      <c r="CX392" s="695">
        <f t="shared" si="1331"/>
        <v>0</v>
      </c>
      <c r="CY392" s="695">
        <f t="shared" si="1331"/>
        <v>0</v>
      </c>
      <c r="CZ392" s="695">
        <f t="shared" si="1331"/>
        <v>0</v>
      </c>
      <c r="DA392" s="695">
        <f t="shared" si="1331"/>
        <v>0</v>
      </c>
      <c r="DB392" s="695">
        <f t="shared" si="1331"/>
        <v>0</v>
      </c>
      <c r="DC392" s="695">
        <f t="shared" si="1331"/>
        <v>0</v>
      </c>
      <c r="DD392" s="695">
        <f t="shared" si="1331"/>
        <v>0</v>
      </c>
      <c r="DE392" s="695">
        <f t="shared" si="1331"/>
        <v>0</v>
      </c>
      <c r="DF392" s="695">
        <f t="shared" si="1331"/>
        <v>0</v>
      </c>
      <c r="DG392" s="695">
        <f t="shared" si="1331"/>
        <v>0</v>
      </c>
      <c r="DH392" s="695">
        <f t="shared" si="1331"/>
        <v>0</v>
      </c>
      <c r="DI392" s="695">
        <f t="shared" si="1331"/>
        <v>-190.22</v>
      </c>
      <c r="DJ392" s="695">
        <f t="shared" si="1331"/>
        <v>0</v>
      </c>
      <c r="DK392" s="695">
        <f t="shared" si="1331"/>
        <v>0</v>
      </c>
      <c r="DL392" s="695">
        <f t="shared" si="1331"/>
        <v>0</v>
      </c>
      <c r="DM392" s="695">
        <f t="shared" si="1331"/>
        <v>0</v>
      </c>
      <c r="DN392" s="695">
        <f t="shared" si="1331"/>
        <v>0</v>
      </c>
      <c r="DO392" s="695">
        <f t="shared" si="1331"/>
        <v>-73119.38</v>
      </c>
      <c r="DP392" s="695">
        <f t="shared" ref="DP392:EQ392" si="1332">DP189</f>
        <v>-745</v>
      </c>
      <c r="DQ392" s="695">
        <f t="shared" si="1332"/>
        <v>0</v>
      </c>
      <c r="DR392" s="695">
        <f t="shared" si="1332"/>
        <v>0</v>
      </c>
      <c r="DS392" s="695">
        <f t="shared" si="1332"/>
        <v>-4497.6000000000004</v>
      </c>
      <c r="DT392" s="695">
        <f t="shared" si="1332"/>
        <v>-18500.099999999999</v>
      </c>
      <c r="DU392" s="695">
        <f t="shared" si="1332"/>
        <v>0</v>
      </c>
      <c r="DV392" s="695">
        <f t="shared" si="1332"/>
        <v>-22529.52</v>
      </c>
      <c r="DW392" s="695">
        <f t="shared" si="1332"/>
        <v>-38812.050000000003</v>
      </c>
      <c r="DX392" s="695">
        <f t="shared" si="1332"/>
        <v>0</v>
      </c>
      <c r="DY392" s="695">
        <f t="shared" si="1332"/>
        <v>0</v>
      </c>
      <c r="DZ392" s="695">
        <f t="shared" si="1332"/>
        <v>0</v>
      </c>
      <c r="EA392" s="695">
        <f t="shared" si="1332"/>
        <v>0</v>
      </c>
      <c r="EB392" s="695">
        <f t="shared" si="1332"/>
        <v>0</v>
      </c>
      <c r="EC392" s="695">
        <f t="shared" si="1332"/>
        <v>0</v>
      </c>
      <c r="ED392" s="695">
        <f t="shared" si="1332"/>
        <v>-42268.04</v>
      </c>
      <c r="EE392" s="695">
        <f t="shared" si="1332"/>
        <v>-1188</v>
      </c>
      <c r="EF392" s="695">
        <f t="shared" si="1332"/>
        <v>0</v>
      </c>
      <c r="EG392" s="695">
        <f t="shared" si="1332"/>
        <v>0</v>
      </c>
      <c r="EH392" s="695">
        <f t="shared" si="1332"/>
        <v>0</v>
      </c>
      <c r="EI392" s="695">
        <f t="shared" si="1332"/>
        <v>0</v>
      </c>
      <c r="EJ392" s="695">
        <f t="shared" si="1332"/>
        <v>0</v>
      </c>
      <c r="EK392" s="695">
        <f t="shared" si="1332"/>
        <v>0</v>
      </c>
      <c r="EL392" s="695">
        <f t="shared" si="1332"/>
        <v>0</v>
      </c>
      <c r="EM392" s="695">
        <f t="shared" si="1332"/>
        <v>0</v>
      </c>
      <c r="EN392" s="695">
        <f t="shared" ref="EN392" si="1333">EN189</f>
        <v>0</v>
      </c>
      <c r="EO392" s="695">
        <f t="shared" si="1332"/>
        <v>0</v>
      </c>
      <c r="EP392" s="695">
        <f t="shared" si="1332"/>
        <v>0</v>
      </c>
      <c r="EQ392" s="695">
        <f t="shared" si="1332"/>
        <v>0</v>
      </c>
      <c r="ER392" s="695">
        <f t="shared" ref="ER392:EX392" si="1334">ER189</f>
        <v>0</v>
      </c>
      <c r="ES392" s="695">
        <f t="shared" si="1334"/>
        <v>0</v>
      </c>
      <c r="ET392" s="695">
        <f t="shared" si="1334"/>
        <v>-26608.36</v>
      </c>
      <c r="EU392" s="695">
        <f t="shared" si="1334"/>
        <v>0</v>
      </c>
      <c r="EV392" s="695">
        <f t="shared" si="1334"/>
        <v>0</v>
      </c>
      <c r="EW392" s="695">
        <f t="shared" si="1334"/>
        <v>0</v>
      </c>
      <c r="EX392" s="695">
        <f t="shared" si="1334"/>
        <v>0</v>
      </c>
      <c r="EY392" s="695">
        <f t="shared" si="1166"/>
        <v>0</v>
      </c>
      <c r="EZ392" s="510"/>
    </row>
    <row r="393" spans="1:156" x14ac:dyDescent="0.25">
      <c r="A393">
        <v>189</v>
      </c>
      <c r="B393" s="74" t="str">
        <f t="shared" si="1157"/>
        <v>I08b</v>
      </c>
      <c r="C393" s="175" t="str">
        <f t="shared" si="1158"/>
        <v>OK</v>
      </c>
      <c r="D393" s="695">
        <f t="shared" ref="D393:AF393" si="1335">D190</f>
        <v>-1829.75</v>
      </c>
      <c r="E393" s="695">
        <f t="shared" si="1335"/>
        <v>-2654.3</v>
      </c>
      <c r="F393" s="695">
        <f t="shared" si="1335"/>
        <v>0</v>
      </c>
      <c r="G393" s="695">
        <f t="shared" si="1335"/>
        <v>0</v>
      </c>
      <c r="H393" s="695">
        <f t="shared" si="1335"/>
        <v>-3000</v>
      </c>
      <c r="I393" s="695">
        <f t="shared" si="1335"/>
        <v>-8192.41</v>
      </c>
      <c r="J393" s="695">
        <f t="shared" si="1335"/>
        <v>0</v>
      </c>
      <c r="K393" s="695">
        <f t="shared" si="1335"/>
        <v>0</v>
      </c>
      <c r="L393" s="695">
        <f t="shared" si="1335"/>
        <v>0</v>
      </c>
      <c r="M393" s="695">
        <f t="shared" si="1335"/>
        <v>0</v>
      </c>
      <c r="N393" s="695">
        <f t="shared" si="1335"/>
        <v>-5327</v>
      </c>
      <c r="O393" s="695">
        <f t="shared" si="1335"/>
        <v>0</v>
      </c>
      <c r="P393" s="695">
        <f t="shared" si="1335"/>
        <v>0</v>
      </c>
      <c r="Q393" s="695">
        <f t="shared" si="1335"/>
        <v>0</v>
      </c>
      <c r="R393" s="695">
        <f t="shared" si="1335"/>
        <v>0</v>
      </c>
      <c r="S393" s="695">
        <f t="shared" si="1335"/>
        <v>0</v>
      </c>
      <c r="T393" s="695">
        <f t="shared" si="1335"/>
        <v>0</v>
      </c>
      <c r="U393" s="695">
        <f t="shared" si="1335"/>
        <v>0</v>
      </c>
      <c r="V393" s="695">
        <f t="shared" si="1335"/>
        <v>0</v>
      </c>
      <c r="W393" s="695">
        <f t="shared" si="1335"/>
        <v>0</v>
      </c>
      <c r="X393" s="695">
        <f t="shared" si="1335"/>
        <v>0</v>
      </c>
      <c r="Y393" s="695">
        <f t="shared" si="1335"/>
        <v>-180</v>
      </c>
      <c r="Z393" s="695">
        <f t="shared" si="1335"/>
        <v>0</v>
      </c>
      <c r="AA393" s="695">
        <f t="shared" si="1335"/>
        <v>0</v>
      </c>
      <c r="AB393" s="695">
        <f t="shared" si="1335"/>
        <v>0</v>
      </c>
      <c r="AC393" s="695">
        <f t="shared" si="1335"/>
        <v>-40670.14</v>
      </c>
      <c r="AD393" s="695">
        <f t="shared" si="1335"/>
        <v>0</v>
      </c>
      <c r="AE393" s="695">
        <f t="shared" si="1335"/>
        <v>-22758.59</v>
      </c>
      <c r="AF393" s="695">
        <f t="shared" si="1335"/>
        <v>-18929.45</v>
      </c>
      <c r="AG393" s="695">
        <f t="shared" ref="AG393:BJ393" si="1336">AG190</f>
        <v>0</v>
      </c>
      <c r="AH393" s="695">
        <f t="shared" si="1336"/>
        <v>-23279.279999999999</v>
      </c>
      <c r="AI393" s="695">
        <f t="shared" si="1336"/>
        <v>0</v>
      </c>
      <c r="AJ393" s="695">
        <f t="shared" si="1336"/>
        <v>0</v>
      </c>
      <c r="AK393" s="695">
        <f t="shared" si="1336"/>
        <v>-4695</v>
      </c>
      <c r="AL393" s="695">
        <f t="shared" si="1336"/>
        <v>-6085</v>
      </c>
      <c r="AM393" s="695">
        <f t="shared" si="1336"/>
        <v>-4000</v>
      </c>
      <c r="AN393" s="695">
        <f t="shared" si="1336"/>
        <v>0</v>
      </c>
      <c r="AO393" s="695">
        <f t="shared" si="1336"/>
        <v>0</v>
      </c>
      <c r="AP393" s="695">
        <f t="shared" si="1336"/>
        <v>0</v>
      </c>
      <c r="AQ393" s="695">
        <f t="shared" si="1336"/>
        <v>0</v>
      </c>
      <c r="AR393" s="695">
        <f t="shared" si="1336"/>
        <v>0</v>
      </c>
      <c r="AS393" s="695">
        <f t="shared" si="1336"/>
        <v>0</v>
      </c>
      <c r="AT393" s="695">
        <f t="shared" si="1336"/>
        <v>0</v>
      </c>
      <c r="AU393" s="695">
        <f t="shared" si="1336"/>
        <v>-16399</v>
      </c>
      <c r="AV393" s="695">
        <f t="shared" si="1336"/>
        <v>-4075.26</v>
      </c>
      <c r="AW393" s="695">
        <f t="shared" si="1336"/>
        <v>-20000</v>
      </c>
      <c r="AX393" s="695">
        <f t="shared" si="1336"/>
        <v>0</v>
      </c>
      <c r="AY393" s="695">
        <f t="shared" si="1336"/>
        <v>0</v>
      </c>
      <c r="AZ393" s="695">
        <f t="shared" si="1336"/>
        <v>0</v>
      </c>
      <c r="BA393" s="695">
        <f t="shared" si="1336"/>
        <v>0</v>
      </c>
      <c r="BB393" s="695">
        <f t="shared" si="1336"/>
        <v>0</v>
      </c>
      <c r="BC393" s="695">
        <f t="shared" si="1336"/>
        <v>0</v>
      </c>
      <c r="BD393" s="695">
        <f t="shared" si="1336"/>
        <v>0</v>
      </c>
      <c r="BE393" s="695">
        <f t="shared" si="1336"/>
        <v>0</v>
      </c>
      <c r="BF393" s="695">
        <f t="shared" si="1336"/>
        <v>0</v>
      </c>
      <c r="BG393" s="695">
        <f t="shared" si="1336"/>
        <v>-150</v>
      </c>
      <c r="BH393" s="695">
        <f t="shared" si="1336"/>
        <v>-12605</v>
      </c>
      <c r="BI393" s="695">
        <f t="shared" si="1336"/>
        <v>0</v>
      </c>
      <c r="BJ393" s="695">
        <f t="shared" si="1336"/>
        <v>0</v>
      </c>
      <c r="BK393" s="695">
        <f t="shared" ref="BK393:CJ393" si="1337">BK190</f>
        <v>-22707</v>
      </c>
      <c r="BL393" s="695">
        <f t="shared" si="1337"/>
        <v>-100</v>
      </c>
      <c r="BM393" s="695">
        <f t="shared" si="1337"/>
        <v>-250</v>
      </c>
      <c r="BN393" s="695">
        <f t="shared" si="1337"/>
        <v>0</v>
      </c>
      <c r="BO393" s="695">
        <f t="shared" si="1337"/>
        <v>0</v>
      </c>
      <c r="BP393" s="695">
        <f t="shared" si="1337"/>
        <v>0</v>
      </c>
      <c r="BQ393" s="695">
        <f t="shared" si="1337"/>
        <v>-9484.58</v>
      </c>
      <c r="BR393" s="695">
        <f t="shared" si="1337"/>
        <v>0</v>
      </c>
      <c r="BS393" s="695">
        <f t="shared" si="1337"/>
        <v>0</v>
      </c>
      <c r="BT393" s="695">
        <f t="shared" si="1337"/>
        <v>-540</v>
      </c>
      <c r="BU393" s="695">
        <f t="shared" si="1337"/>
        <v>-10815</v>
      </c>
      <c r="BV393" s="695">
        <f t="shared" si="1337"/>
        <v>-1110</v>
      </c>
      <c r="BW393" s="695">
        <f t="shared" si="1337"/>
        <v>0</v>
      </c>
      <c r="BX393" s="695">
        <f t="shared" si="1337"/>
        <v>-2780</v>
      </c>
      <c r="BY393" s="695">
        <f t="shared" si="1337"/>
        <v>0</v>
      </c>
      <c r="BZ393" s="695">
        <f t="shared" si="1337"/>
        <v>0</v>
      </c>
      <c r="CA393" s="695">
        <f t="shared" si="1337"/>
        <v>0</v>
      </c>
      <c r="CB393" s="695">
        <f t="shared" si="1337"/>
        <v>0</v>
      </c>
      <c r="CC393" s="695">
        <f t="shared" si="1337"/>
        <v>0</v>
      </c>
      <c r="CD393" s="695">
        <f t="shared" si="1337"/>
        <v>0</v>
      </c>
      <c r="CE393" s="695">
        <f t="shared" si="1337"/>
        <v>-130</v>
      </c>
      <c r="CF393" s="695">
        <f t="shared" si="1337"/>
        <v>-12115.56</v>
      </c>
      <c r="CG393" s="695">
        <f t="shared" si="1337"/>
        <v>0</v>
      </c>
      <c r="CH393" s="695">
        <f t="shared" si="1337"/>
        <v>0</v>
      </c>
      <c r="CI393" s="695">
        <f t="shared" si="1337"/>
        <v>0</v>
      </c>
      <c r="CJ393" s="695">
        <f t="shared" si="1337"/>
        <v>-5000</v>
      </c>
      <c r="CK393" s="695">
        <f t="shared" ref="CK393:DO393" si="1338">CK190</f>
        <v>0</v>
      </c>
      <c r="CL393" s="695">
        <f t="shared" si="1338"/>
        <v>0</v>
      </c>
      <c r="CM393" s="695">
        <f t="shared" si="1338"/>
        <v>0</v>
      </c>
      <c r="CN393" s="695">
        <f t="shared" si="1338"/>
        <v>0</v>
      </c>
      <c r="CO393" s="695">
        <f t="shared" si="1338"/>
        <v>0</v>
      </c>
      <c r="CP393" s="695">
        <f t="shared" si="1338"/>
        <v>-32756.94</v>
      </c>
      <c r="CQ393" s="695">
        <f t="shared" si="1338"/>
        <v>-1680</v>
      </c>
      <c r="CR393" s="695">
        <f t="shared" si="1338"/>
        <v>-450</v>
      </c>
      <c r="CS393" s="695">
        <f t="shared" si="1338"/>
        <v>0</v>
      </c>
      <c r="CT393" s="695">
        <f t="shared" si="1338"/>
        <v>0</v>
      </c>
      <c r="CU393" s="695">
        <f t="shared" si="1338"/>
        <v>-4712</v>
      </c>
      <c r="CV393" s="695">
        <f t="shared" si="1338"/>
        <v>-130</v>
      </c>
      <c r="CW393" s="695">
        <f t="shared" si="1338"/>
        <v>-750</v>
      </c>
      <c r="CX393" s="695">
        <f t="shared" si="1338"/>
        <v>0</v>
      </c>
      <c r="CY393" s="695">
        <f t="shared" si="1338"/>
        <v>0</v>
      </c>
      <c r="CZ393" s="695">
        <f t="shared" si="1338"/>
        <v>0</v>
      </c>
      <c r="DA393" s="695">
        <f t="shared" si="1338"/>
        <v>0</v>
      </c>
      <c r="DB393" s="695">
        <f t="shared" si="1338"/>
        <v>-7983.52</v>
      </c>
      <c r="DC393" s="695">
        <f t="shared" si="1338"/>
        <v>0</v>
      </c>
      <c r="DD393" s="695">
        <f t="shared" si="1338"/>
        <v>0</v>
      </c>
      <c r="DE393" s="695">
        <f t="shared" si="1338"/>
        <v>0</v>
      </c>
      <c r="DF393" s="695">
        <f t="shared" si="1338"/>
        <v>0</v>
      </c>
      <c r="DG393" s="695">
        <f t="shared" si="1338"/>
        <v>-766.24</v>
      </c>
      <c r="DH393" s="695">
        <f t="shared" si="1338"/>
        <v>0</v>
      </c>
      <c r="DI393" s="695">
        <f t="shared" si="1338"/>
        <v>0</v>
      </c>
      <c r="DJ393" s="695">
        <f t="shared" si="1338"/>
        <v>0</v>
      </c>
      <c r="DK393" s="695">
        <f t="shared" si="1338"/>
        <v>-19575.5</v>
      </c>
      <c r="DL393" s="695">
        <f t="shared" si="1338"/>
        <v>0</v>
      </c>
      <c r="DM393" s="695">
        <f t="shared" si="1338"/>
        <v>0</v>
      </c>
      <c r="DN393" s="695">
        <f t="shared" si="1338"/>
        <v>0</v>
      </c>
      <c r="DO393" s="695">
        <f t="shared" si="1338"/>
        <v>0</v>
      </c>
      <c r="DP393" s="695">
        <f t="shared" ref="DP393:EQ393" si="1339">DP190</f>
        <v>0</v>
      </c>
      <c r="DQ393" s="695">
        <f t="shared" si="1339"/>
        <v>0</v>
      </c>
      <c r="DR393" s="695">
        <f t="shared" si="1339"/>
        <v>0</v>
      </c>
      <c r="DS393" s="695">
        <f t="shared" si="1339"/>
        <v>-3358.36</v>
      </c>
      <c r="DT393" s="695">
        <f t="shared" si="1339"/>
        <v>-4301.72</v>
      </c>
      <c r="DU393" s="695">
        <f t="shared" si="1339"/>
        <v>-293916.84000000003</v>
      </c>
      <c r="DV393" s="695">
        <f t="shared" si="1339"/>
        <v>0</v>
      </c>
      <c r="DW393" s="695">
        <f t="shared" si="1339"/>
        <v>-93789.7</v>
      </c>
      <c r="DX393" s="695">
        <f t="shared" si="1339"/>
        <v>-9000</v>
      </c>
      <c r="DY393" s="695">
        <f t="shared" si="1339"/>
        <v>0</v>
      </c>
      <c r="DZ393" s="695">
        <f t="shared" si="1339"/>
        <v>0</v>
      </c>
      <c r="EA393" s="695">
        <f t="shared" si="1339"/>
        <v>-80716.17</v>
      </c>
      <c r="EB393" s="695">
        <f t="shared" si="1339"/>
        <v>0</v>
      </c>
      <c r="EC393" s="695">
        <f t="shared" si="1339"/>
        <v>0</v>
      </c>
      <c r="ED393" s="695">
        <f t="shared" si="1339"/>
        <v>-250</v>
      </c>
      <c r="EE393" s="695">
        <f t="shared" si="1339"/>
        <v>0</v>
      </c>
      <c r="EF393" s="695">
        <f t="shared" si="1339"/>
        <v>0</v>
      </c>
      <c r="EG393" s="695">
        <f t="shared" si="1339"/>
        <v>0</v>
      </c>
      <c r="EH393" s="695">
        <f t="shared" si="1339"/>
        <v>-554.20000000000005</v>
      </c>
      <c r="EI393" s="695">
        <f t="shared" si="1339"/>
        <v>0</v>
      </c>
      <c r="EJ393" s="695">
        <f t="shared" si="1339"/>
        <v>0</v>
      </c>
      <c r="EK393" s="695">
        <f t="shared" si="1339"/>
        <v>0</v>
      </c>
      <c r="EL393" s="695">
        <f t="shared" si="1339"/>
        <v>-6459</v>
      </c>
      <c r="EM393" s="695">
        <f t="shared" si="1339"/>
        <v>-12465.38</v>
      </c>
      <c r="EN393" s="695">
        <f t="shared" ref="EN393" si="1340">EN190</f>
        <v>0</v>
      </c>
      <c r="EO393" s="695">
        <f t="shared" si="1339"/>
        <v>0</v>
      </c>
      <c r="EP393" s="695">
        <f t="shared" si="1339"/>
        <v>-750</v>
      </c>
      <c r="EQ393" s="695">
        <f t="shared" si="1339"/>
        <v>0</v>
      </c>
      <c r="ER393" s="695">
        <f t="shared" ref="ER393:EX393" si="1341">ER190</f>
        <v>0</v>
      </c>
      <c r="ES393" s="695">
        <f t="shared" si="1341"/>
        <v>0</v>
      </c>
      <c r="ET393" s="695">
        <f t="shared" si="1341"/>
        <v>0</v>
      </c>
      <c r="EU393" s="695">
        <f t="shared" si="1341"/>
        <v>-1000</v>
      </c>
      <c r="EV393" s="695">
        <f t="shared" si="1341"/>
        <v>-170</v>
      </c>
      <c r="EW393" s="695">
        <f t="shared" si="1341"/>
        <v>-180</v>
      </c>
      <c r="EX393" s="695">
        <f t="shared" si="1341"/>
        <v>-61620.33</v>
      </c>
      <c r="EY393" s="695">
        <f t="shared" si="1166"/>
        <v>0</v>
      </c>
      <c r="EZ393" s="510"/>
    </row>
    <row r="394" spans="1:156" x14ac:dyDescent="0.25">
      <c r="A394">
        <v>190</v>
      </c>
      <c r="B394" s="74" t="str">
        <f t="shared" si="1157"/>
        <v>I13</v>
      </c>
      <c r="C394" s="175" t="str">
        <f t="shared" si="1158"/>
        <v>OK</v>
      </c>
      <c r="D394" s="695">
        <f t="shared" ref="D394:AF394" si="1342">D191</f>
        <v>-291.86</v>
      </c>
      <c r="E394" s="695">
        <f t="shared" si="1342"/>
        <v>0</v>
      </c>
      <c r="F394" s="695">
        <f t="shared" si="1342"/>
        <v>0</v>
      </c>
      <c r="G394" s="695">
        <f t="shared" si="1342"/>
        <v>0</v>
      </c>
      <c r="H394" s="695">
        <f t="shared" si="1342"/>
        <v>-4714.5</v>
      </c>
      <c r="I394" s="695">
        <f t="shared" si="1342"/>
        <v>-5107.8500000000004</v>
      </c>
      <c r="J394" s="695">
        <f t="shared" si="1342"/>
        <v>-10185</v>
      </c>
      <c r="K394" s="695">
        <f t="shared" si="1342"/>
        <v>-3852.75</v>
      </c>
      <c r="L394" s="695">
        <f t="shared" si="1342"/>
        <v>0</v>
      </c>
      <c r="M394" s="695">
        <f t="shared" si="1342"/>
        <v>-9836.36</v>
      </c>
      <c r="N394" s="695">
        <f t="shared" si="1342"/>
        <v>-794.39</v>
      </c>
      <c r="O394" s="695">
        <f t="shared" si="1342"/>
        <v>-10</v>
      </c>
      <c r="P394" s="695">
        <f t="shared" si="1342"/>
        <v>-7811.45</v>
      </c>
      <c r="Q394" s="695">
        <f t="shared" si="1342"/>
        <v>-32079</v>
      </c>
      <c r="R394" s="695">
        <f t="shared" si="1342"/>
        <v>0</v>
      </c>
      <c r="S394" s="695">
        <f t="shared" si="1342"/>
        <v>-2897.35</v>
      </c>
      <c r="T394" s="695">
        <f t="shared" si="1342"/>
        <v>0</v>
      </c>
      <c r="U394" s="695">
        <f t="shared" si="1342"/>
        <v>-148</v>
      </c>
      <c r="V394" s="695">
        <f t="shared" si="1342"/>
        <v>-9152.93</v>
      </c>
      <c r="W394" s="695">
        <f t="shared" si="1342"/>
        <v>-7932.91</v>
      </c>
      <c r="X394" s="695">
        <f t="shared" si="1342"/>
        <v>-8308.7900000000009</v>
      </c>
      <c r="Y394" s="695">
        <f t="shared" si="1342"/>
        <v>-20881.32</v>
      </c>
      <c r="Z394" s="695">
        <f t="shared" si="1342"/>
        <v>0</v>
      </c>
      <c r="AA394" s="695">
        <f t="shared" si="1342"/>
        <v>0</v>
      </c>
      <c r="AB394" s="695">
        <f t="shared" si="1342"/>
        <v>-8161.84</v>
      </c>
      <c r="AC394" s="695">
        <f t="shared" si="1342"/>
        <v>0</v>
      </c>
      <c r="AD394" s="695">
        <f t="shared" si="1342"/>
        <v>-26881.62</v>
      </c>
      <c r="AE394" s="695">
        <f t="shared" si="1342"/>
        <v>-6160.96</v>
      </c>
      <c r="AF394" s="695">
        <f t="shared" si="1342"/>
        <v>-8066.26</v>
      </c>
      <c r="AG394" s="695">
        <f t="shared" ref="AG394:BJ394" si="1343">AG191</f>
        <v>-99781.21</v>
      </c>
      <c r="AH394" s="695">
        <f t="shared" si="1343"/>
        <v>-8332.15</v>
      </c>
      <c r="AI394" s="695">
        <f t="shared" si="1343"/>
        <v>-10054</v>
      </c>
      <c r="AJ394" s="695">
        <f t="shared" si="1343"/>
        <v>-727.18</v>
      </c>
      <c r="AK394" s="695">
        <f t="shared" si="1343"/>
        <v>-4545.7700000000004</v>
      </c>
      <c r="AL394" s="695">
        <f t="shared" si="1343"/>
        <v>-3457.61</v>
      </c>
      <c r="AM394" s="695">
        <f t="shared" si="1343"/>
        <v>-1530</v>
      </c>
      <c r="AN394" s="695">
        <f t="shared" si="1343"/>
        <v>-2023.14</v>
      </c>
      <c r="AO394" s="695">
        <f t="shared" si="1343"/>
        <v>0</v>
      </c>
      <c r="AP394" s="695">
        <f t="shared" si="1343"/>
        <v>-84.4</v>
      </c>
      <c r="AQ394" s="695">
        <f t="shared" si="1343"/>
        <v>-28695.62</v>
      </c>
      <c r="AR394" s="695">
        <f t="shared" si="1343"/>
        <v>-3352.48</v>
      </c>
      <c r="AS394" s="695">
        <f t="shared" si="1343"/>
        <v>-100</v>
      </c>
      <c r="AT394" s="695">
        <f t="shared" si="1343"/>
        <v>0</v>
      </c>
      <c r="AU394" s="695">
        <f t="shared" si="1343"/>
        <v>-1500</v>
      </c>
      <c r="AV394" s="695">
        <f t="shared" si="1343"/>
        <v>-2000</v>
      </c>
      <c r="AW394" s="695">
        <f t="shared" si="1343"/>
        <v>-4353.97</v>
      </c>
      <c r="AX394" s="695">
        <f t="shared" si="1343"/>
        <v>-534.78</v>
      </c>
      <c r="AY394" s="695">
        <f t="shared" si="1343"/>
        <v>0</v>
      </c>
      <c r="AZ394" s="695">
        <f t="shared" si="1343"/>
        <v>-1250.6500000000001</v>
      </c>
      <c r="BA394" s="695">
        <f t="shared" si="1343"/>
        <v>-145833.65</v>
      </c>
      <c r="BB394" s="695">
        <f t="shared" si="1343"/>
        <v>-3000</v>
      </c>
      <c r="BC394" s="695">
        <f t="shared" si="1343"/>
        <v>0</v>
      </c>
      <c r="BD394" s="695">
        <f t="shared" si="1343"/>
        <v>-25574.48</v>
      </c>
      <c r="BE394" s="695">
        <f t="shared" si="1343"/>
        <v>0</v>
      </c>
      <c r="BF394" s="695">
        <f t="shared" si="1343"/>
        <v>-9049.4500000000007</v>
      </c>
      <c r="BG394" s="695">
        <f t="shared" si="1343"/>
        <v>-2533.17</v>
      </c>
      <c r="BH394" s="695">
        <f t="shared" si="1343"/>
        <v>-522.37</v>
      </c>
      <c r="BI394" s="695">
        <f t="shared" si="1343"/>
        <v>-11503.99</v>
      </c>
      <c r="BJ394" s="695">
        <f t="shared" si="1343"/>
        <v>-727</v>
      </c>
      <c r="BK394" s="695">
        <f t="shared" ref="BK394:CJ394" si="1344">BK191</f>
        <v>-1788</v>
      </c>
      <c r="BL394" s="695">
        <f t="shared" si="1344"/>
        <v>-6933.23</v>
      </c>
      <c r="BM394" s="695">
        <f t="shared" si="1344"/>
        <v>81.8</v>
      </c>
      <c r="BN394" s="695">
        <f t="shared" si="1344"/>
        <v>0</v>
      </c>
      <c r="BO394" s="695">
        <f t="shared" si="1344"/>
        <v>-9422.7000000000007</v>
      </c>
      <c r="BP394" s="695">
        <f t="shared" si="1344"/>
        <v>-11278.51</v>
      </c>
      <c r="BQ394" s="695">
        <f t="shared" si="1344"/>
        <v>-11955.22</v>
      </c>
      <c r="BR394" s="695">
        <f t="shared" si="1344"/>
        <v>-7539.69</v>
      </c>
      <c r="BS394" s="695">
        <f t="shared" si="1344"/>
        <v>-6919.43</v>
      </c>
      <c r="BT394" s="695">
        <f t="shared" si="1344"/>
        <v>-3192.36</v>
      </c>
      <c r="BU394" s="695">
        <f t="shared" si="1344"/>
        <v>-12343.08</v>
      </c>
      <c r="BV394" s="695">
        <f t="shared" si="1344"/>
        <v>-1189</v>
      </c>
      <c r="BW394" s="695">
        <f t="shared" si="1344"/>
        <v>-14222.05</v>
      </c>
      <c r="BX394" s="695">
        <f t="shared" si="1344"/>
        <v>-3994.67</v>
      </c>
      <c r="BY394" s="695">
        <f t="shared" si="1344"/>
        <v>-33868.5</v>
      </c>
      <c r="BZ394" s="695">
        <f t="shared" si="1344"/>
        <v>-36998.410000000003</v>
      </c>
      <c r="CA394" s="695">
        <f t="shared" si="1344"/>
        <v>-1400</v>
      </c>
      <c r="CB394" s="695">
        <f t="shared" si="1344"/>
        <v>-2000</v>
      </c>
      <c r="CC394" s="695">
        <f t="shared" si="1344"/>
        <v>-9747.4500000000007</v>
      </c>
      <c r="CD394" s="695">
        <f t="shared" si="1344"/>
        <v>0</v>
      </c>
      <c r="CE394" s="695">
        <f t="shared" si="1344"/>
        <v>-21412.39</v>
      </c>
      <c r="CF394" s="695">
        <f t="shared" si="1344"/>
        <v>-625</v>
      </c>
      <c r="CG394" s="695">
        <f t="shared" si="1344"/>
        <v>0</v>
      </c>
      <c r="CH394" s="695">
        <f t="shared" si="1344"/>
        <v>-50939.94</v>
      </c>
      <c r="CI394" s="695">
        <f t="shared" si="1344"/>
        <v>-8189.74</v>
      </c>
      <c r="CJ394" s="695">
        <f t="shared" si="1344"/>
        <v>-10898.77</v>
      </c>
      <c r="CK394" s="695">
        <f t="shared" ref="CK394:DO394" si="1345">CK191</f>
        <v>-124</v>
      </c>
      <c r="CL394" s="695">
        <f t="shared" si="1345"/>
        <v>0</v>
      </c>
      <c r="CM394" s="695">
        <f t="shared" si="1345"/>
        <v>-20000</v>
      </c>
      <c r="CN394" s="695">
        <f t="shared" si="1345"/>
        <v>-220</v>
      </c>
      <c r="CO394" s="695">
        <f t="shared" si="1345"/>
        <v>-13509.02</v>
      </c>
      <c r="CP394" s="695">
        <f t="shared" si="1345"/>
        <v>-16114.97</v>
      </c>
      <c r="CQ394" s="695">
        <f t="shared" si="1345"/>
        <v>-13384.82</v>
      </c>
      <c r="CR394" s="695">
        <f t="shared" si="1345"/>
        <v>-12552.01</v>
      </c>
      <c r="CS394" s="695">
        <f t="shared" si="1345"/>
        <v>0</v>
      </c>
      <c r="CT394" s="695">
        <f t="shared" si="1345"/>
        <v>-3286.29</v>
      </c>
      <c r="CU394" s="695">
        <f t="shared" si="1345"/>
        <v>0</v>
      </c>
      <c r="CV394" s="695">
        <f t="shared" si="1345"/>
        <v>-2087.7199999999998</v>
      </c>
      <c r="CW394" s="695">
        <f t="shared" si="1345"/>
        <v>-20543.79</v>
      </c>
      <c r="CX394" s="695">
        <f t="shared" si="1345"/>
        <v>-1467.39</v>
      </c>
      <c r="CY394" s="695">
        <f t="shared" si="1345"/>
        <v>0</v>
      </c>
      <c r="CZ394" s="695">
        <f t="shared" si="1345"/>
        <v>-1538.4</v>
      </c>
      <c r="DA394" s="695">
        <f t="shared" si="1345"/>
        <v>-2170.94</v>
      </c>
      <c r="DB394" s="695">
        <f t="shared" si="1345"/>
        <v>-21044.959999999999</v>
      </c>
      <c r="DC394" s="695">
        <f t="shared" si="1345"/>
        <v>-9484.84</v>
      </c>
      <c r="DD394" s="695">
        <f t="shared" si="1345"/>
        <v>-2543.56</v>
      </c>
      <c r="DE394" s="695">
        <f t="shared" si="1345"/>
        <v>-200</v>
      </c>
      <c r="DF394" s="695">
        <f t="shared" si="1345"/>
        <v>-4746</v>
      </c>
      <c r="DG394" s="695">
        <f t="shared" si="1345"/>
        <v>-5942.68</v>
      </c>
      <c r="DH394" s="695">
        <f t="shared" si="1345"/>
        <v>0</v>
      </c>
      <c r="DI394" s="695">
        <f t="shared" si="1345"/>
        <v>-1234.94</v>
      </c>
      <c r="DJ394" s="695">
        <f t="shared" si="1345"/>
        <v>-5290.44</v>
      </c>
      <c r="DK394" s="695">
        <f t="shared" si="1345"/>
        <v>-21643.24</v>
      </c>
      <c r="DL394" s="695">
        <f t="shared" si="1345"/>
        <v>0</v>
      </c>
      <c r="DM394" s="695">
        <f t="shared" si="1345"/>
        <v>-500</v>
      </c>
      <c r="DN394" s="695">
        <f t="shared" si="1345"/>
        <v>0</v>
      </c>
      <c r="DO394" s="695">
        <f t="shared" si="1345"/>
        <v>0</v>
      </c>
      <c r="DP394" s="695">
        <f t="shared" ref="DP394:EQ394" si="1346">DP191</f>
        <v>0</v>
      </c>
      <c r="DQ394" s="695">
        <f t="shared" si="1346"/>
        <v>0</v>
      </c>
      <c r="DR394" s="695">
        <f t="shared" si="1346"/>
        <v>0</v>
      </c>
      <c r="DS394" s="695">
        <f t="shared" si="1346"/>
        <v>-1000</v>
      </c>
      <c r="DT394" s="695">
        <f t="shared" si="1346"/>
        <v>-3964.34</v>
      </c>
      <c r="DU394" s="695">
        <f t="shared" si="1346"/>
        <v>-173066.74</v>
      </c>
      <c r="DV394" s="695">
        <f t="shared" si="1346"/>
        <v>0</v>
      </c>
      <c r="DW394" s="695">
        <f t="shared" si="1346"/>
        <v>-101987.91</v>
      </c>
      <c r="DX394" s="695">
        <f t="shared" si="1346"/>
        <v>0</v>
      </c>
      <c r="DY394" s="695">
        <f t="shared" si="1346"/>
        <v>0</v>
      </c>
      <c r="DZ394" s="695">
        <f t="shared" si="1346"/>
        <v>0</v>
      </c>
      <c r="EA394" s="695">
        <f t="shared" si="1346"/>
        <v>-1108</v>
      </c>
      <c r="EB394" s="695">
        <f t="shared" si="1346"/>
        <v>0</v>
      </c>
      <c r="EC394" s="695">
        <f t="shared" si="1346"/>
        <v>0</v>
      </c>
      <c r="ED394" s="695">
        <f t="shared" si="1346"/>
        <v>-68077.66</v>
      </c>
      <c r="EE394" s="695">
        <f t="shared" si="1346"/>
        <v>-61.5</v>
      </c>
      <c r="EF394" s="695">
        <f t="shared" si="1346"/>
        <v>0</v>
      </c>
      <c r="EG394" s="695">
        <f t="shared" si="1346"/>
        <v>0</v>
      </c>
      <c r="EH394" s="695">
        <f t="shared" si="1346"/>
        <v>0</v>
      </c>
      <c r="EI394" s="695">
        <f t="shared" si="1346"/>
        <v>0</v>
      </c>
      <c r="EJ394" s="695">
        <f t="shared" si="1346"/>
        <v>0</v>
      </c>
      <c r="EK394" s="695">
        <f t="shared" si="1346"/>
        <v>0</v>
      </c>
      <c r="EL394" s="695">
        <f t="shared" si="1346"/>
        <v>-12421.09</v>
      </c>
      <c r="EM394" s="695">
        <f t="shared" si="1346"/>
        <v>-1440.6</v>
      </c>
      <c r="EN394" s="695">
        <f t="shared" ref="EN394" si="1347">EN191</f>
        <v>0</v>
      </c>
      <c r="EO394" s="695">
        <f t="shared" si="1346"/>
        <v>0</v>
      </c>
      <c r="EP394" s="695">
        <f t="shared" si="1346"/>
        <v>-10159.99</v>
      </c>
      <c r="EQ394" s="695">
        <f t="shared" si="1346"/>
        <v>0</v>
      </c>
      <c r="ER394" s="695">
        <f t="shared" ref="ER394:EX394" si="1348">ER191</f>
        <v>0</v>
      </c>
      <c r="ES394" s="695">
        <f t="shared" si="1348"/>
        <v>0</v>
      </c>
      <c r="ET394" s="695">
        <f t="shared" si="1348"/>
        <v>0</v>
      </c>
      <c r="EU394" s="695">
        <f t="shared" si="1348"/>
        <v>-496.62</v>
      </c>
      <c r="EV394" s="695">
        <f t="shared" si="1348"/>
        <v>-90</v>
      </c>
      <c r="EW394" s="695">
        <f t="shared" si="1348"/>
        <v>-29531.99</v>
      </c>
      <c r="EX394" s="695">
        <f t="shared" si="1348"/>
        <v>0</v>
      </c>
      <c r="EY394" s="695">
        <f t="shared" si="1166"/>
        <v>0</v>
      </c>
      <c r="EZ394" s="510"/>
    </row>
    <row r="395" spans="1:156" x14ac:dyDescent="0.25">
      <c r="A395">
        <v>191</v>
      </c>
      <c r="B395" s="74" t="str">
        <f t="shared" si="1157"/>
        <v>I08b</v>
      </c>
      <c r="C395" s="175" t="str">
        <f t="shared" si="1158"/>
        <v>OK</v>
      </c>
      <c r="D395" s="695">
        <f t="shared" ref="D395:AF395" si="1349">D192</f>
        <v>0</v>
      </c>
      <c r="E395" s="695">
        <f t="shared" si="1349"/>
        <v>0</v>
      </c>
      <c r="F395" s="695">
        <f t="shared" si="1349"/>
        <v>0</v>
      </c>
      <c r="G395" s="695">
        <f t="shared" si="1349"/>
        <v>0</v>
      </c>
      <c r="H395" s="695">
        <f t="shared" si="1349"/>
        <v>0</v>
      </c>
      <c r="I395" s="695">
        <f t="shared" si="1349"/>
        <v>0</v>
      </c>
      <c r="J395" s="695">
        <f t="shared" si="1349"/>
        <v>0</v>
      </c>
      <c r="K395" s="695">
        <f t="shared" si="1349"/>
        <v>0</v>
      </c>
      <c r="L395" s="695">
        <f t="shared" si="1349"/>
        <v>0</v>
      </c>
      <c r="M395" s="695">
        <f t="shared" si="1349"/>
        <v>0</v>
      </c>
      <c r="N395" s="695">
        <f t="shared" si="1349"/>
        <v>0</v>
      </c>
      <c r="O395" s="695">
        <f t="shared" si="1349"/>
        <v>0</v>
      </c>
      <c r="P395" s="695">
        <f t="shared" si="1349"/>
        <v>0</v>
      </c>
      <c r="Q395" s="695">
        <f t="shared" si="1349"/>
        <v>-7230.6</v>
      </c>
      <c r="R395" s="695">
        <f t="shared" si="1349"/>
        <v>0</v>
      </c>
      <c r="S395" s="695">
        <f t="shared" si="1349"/>
        <v>0</v>
      </c>
      <c r="T395" s="695">
        <f t="shared" si="1349"/>
        <v>0</v>
      </c>
      <c r="U395" s="695">
        <f t="shared" si="1349"/>
        <v>0</v>
      </c>
      <c r="V395" s="695">
        <f t="shared" si="1349"/>
        <v>0</v>
      </c>
      <c r="W395" s="695">
        <f t="shared" si="1349"/>
        <v>0</v>
      </c>
      <c r="X395" s="695">
        <f t="shared" si="1349"/>
        <v>0</v>
      </c>
      <c r="Y395" s="695">
        <f t="shared" si="1349"/>
        <v>0</v>
      </c>
      <c r="Z395" s="695">
        <f t="shared" si="1349"/>
        <v>0</v>
      </c>
      <c r="AA395" s="695">
        <f t="shared" si="1349"/>
        <v>0</v>
      </c>
      <c r="AB395" s="695">
        <f t="shared" si="1349"/>
        <v>0</v>
      </c>
      <c r="AC395" s="695">
        <f t="shared" si="1349"/>
        <v>0</v>
      </c>
      <c r="AD395" s="695">
        <f t="shared" si="1349"/>
        <v>0</v>
      </c>
      <c r="AE395" s="695">
        <f t="shared" si="1349"/>
        <v>0</v>
      </c>
      <c r="AF395" s="695">
        <f t="shared" si="1349"/>
        <v>0</v>
      </c>
      <c r="AG395" s="695">
        <f t="shared" ref="AG395:BJ395" si="1350">AG192</f>
        <v>0</v>
      </c>
      <c r="AH395" s="695">
        <f t="shared" si="1350"/>
        <v>0</v>
      </c>
      <c r="AI395" s="695">
        <f t="shared" si="1350"/>
        <v>0</v>
      </c>
      <c r="AJ395" s="695">
        <f t="shared" si="1350"/>
        <v>0</v>
      </c>
      <c r="AK395" s="695">
        <f t="shared" si="1350"/>
        <v>0</v>
      </c>
      <c r="AL395" s="695">
        <f t="shared" si="1350"/>
        <v>0</v>
      </c>
      <c r="AM395" s="695">
        <f t="shared" si="1350"/>
        <v>0</v>
      </c>
      <c r="AN395" s="695">
        <f t="shared" si="1350"/>
        <v>0</v>
      </c>
      <c r="AO395" s="695">
        <f t="shared" si="1350"/>
        <v>0</v>
      </c>
      <c r="AP395" s="695">
        <f t="shared" si="1350"/>
        <v>0</v>
      </c>
      <c r="AQ395" s="695">
        <f t="shared" si="1350"/>
        <v>0</v>
      </c>
      <c r="AR395" s="695">
        <f t="shared" si="1350"/>
        <v>0</v>
      </c>
      <c r="AS395" s="695">
        <f t="shared" si="1350"/>
        <v>0</v>
      </c>
      <c r="AT395" s="695">
        <f t="shared" si="1350"/>
        <v>0</v>
      </c>
      <c r="AU395" s="695">
        <f t="shared" si="1350"/>
        <v>0</v>
      </c>
      <c r="AV395" s="695">
        <f t="shared" si="1350"/>
        <v>0</v>
      </c>
      <c r="AW395" s="695">
        <f t="shared" si="1350"/>
        <v>0</v>
      </c>
      <c r="AX395" s="695">
        <f t="shared" si="1350"/>
        <v>0</v>
      </c>
      <c r="AY395" s="695">
        <f t="shared" si="1350"/>
        <v>0</v>
      </c>
      <c r="AZ395" s="695">
        <f t="shared" si="1350"/>
        <v>0</v>
      </c>
      <c r="BA395" s="695">
        <f t="shared" si="1350"/>
        <v>0</v>
      </c>
      <c r="BB395" s="695">
        <f t="shared" si="1350"/>
        <v>0</v>
      </c>
      <c r="BC395" s="695">
        <f t="shared" si="1350"/>
        <v>0</v>
      </c>
      <c r="BD395" s="695">
        <f t="shared" si="1350"/>
        <v>0</v>
      </c>
      <c r="BE395" s="695">
        <f t="shared" si="1350"/>
        <v>0</v>
      </c>
      <c r="BF395" s="695">
        <f t="shared" si="1350"/>
        <v>0</v>
      </c>
      <c r="BG395" s="695">
        <f t="shared" si="1350"/>
        <v>0</v>
      </c>
      <c r="BH395" s="695">
        <f t="shared" si="1350"/>
        <v>0</v>
      </c>
      <c r="BI395" s="695">
        <f t="shared" si="1350"/>
        <v>0</v>
      </c>
      <c r="BJ395" s="695">
        <f t="shared" si="1350"/>
        <v>0</v>
      </c>
      <c r="BK395" s="695">
        <f t="shared" ref="BK395:CJ395" si="1351">BK192</f>
        <v>0</v>
      </c>
      <c r="BL395" s="695">
        <f t="shared" si="1351"/>
        <v>0</v>
      </c>
      <c r="BM395" s="695">
        <f t="shared" si="1351"/>
        <v>0</v>
      </c>
      <c r="BN395" s="695">
        <f t="shared" si="1351"/>
        <v>0</v>
      </c>
      <c r="BO395" s="695">
        <f t="shared" si="1351"/>
        <v>0</v>
      </c>
      <c r="BP395" s="695">
        <f t="shared" si="1351"/>
        <v>-500</v>
      </c>
      <c r="BQ395" s="695">
        <f t="shared" si="1351"/>
        <v>0</v>
      </c>
      <c r="BR395" s="695">
        <f t="shared" si="1351"/>
        <v>0</v>
      </c>
      <c r="BS395" s="695">
        <f t="shared" si="1351"/>
        <v>-3750</v>
      </c>
      <c r="BT395" s="695">
        <f t="shared" si="1351"/>
        <v>0</v>
      </c>
      <c r="BU395" s="695">
        <f t="shared" si="1351"/>
        <v>0</v>
      </c>
      <c r="BV395" s="695">
        <f t="shared" si="1351"/>
        <v>0</v>
      </c>
      <c r="BW395" s="695">
        <f t="shared" si="1351"/>
        <v>0</v>
      </c>
      <c r="BX395" s="695">
        <f t="shared" si="1351"/>
        <v>0</v>
      </c>
      <c r="BY395" s="695">
        <f t="shared" si="1351"/>
        <v>0</v>
      </c>
      <c r="BZ395" s="695">
        <f t="shared" si="1351"/>
        <v>-179.17</v>
      </c>
      <c r="CA395" s="695">
        <f t="shared" si="1351"/>
        <v>0</v>
      </c>
      <c r="CB395" s="695">
        <f t="shared" si="1351"/>
        <v>0</v>
      </c>
      <c r="CC395" s="695">
        <f t="shared" si="1351"/>
        <v>-105</v>
      </c>
      <c r="CD395" s="695">
        <f t="shared" si="1351"/>
        <v>0</v>
      </c>
      <c r="CE395" s="695">
        <f t="shared" si="1351"/>
        <v>0</v>
      </c>
      <c r="CF395" s="695">
        <f t="shared" si="1351"/>
        <v>0</v>
      </c>
      <c r="CG395" s="695">
        <f t="shared" si="1351"/>
        <v>0</v>
      </c>
      <c r="CH395" s="695">
        <f t="shared" si="1351"/>
        <v>-15449.85</v>
      </c>
      <c r="CI395" s="695">
        <f t="shared" si="1351"/>
        <v>0</v>
      </c>
      <c r="CJ395" s="695">
        <f t="shared" si="1351"/>
        <v>0</v>
      </c>
      <c r="CK395" s="695">
        <f t="shared" ref="CK395:DO395" si="1352">CK192</f>
        <v>0</v>
      </c>
      <c r="CL395" s="695">
        <f t="shared" si="1352"/>
        <v>0</v>
      </c>
      <c r="CM395" s="695">
        <f t="shared" si="1352"/>
        <v>0</v>
      </c>
      <c r="CN395" s="695">
        <f t="shared" si="1352"/>
        <v>0</v>
      </c>
      <c r="CO395" s="695">
        <f t="shared" si="1352"/>
        <v>0</v>
      </c>
      <c r="CP395" s="695">
        <f t="shared" si="1352"/>
        <v>0</v>
      </c>
      <c r="CQ395" s="695">
        <f t="shared" si="1352"/>
        <v>0</v>
      </c>
      <c r="CR395" s="695">
        <f t="shared" si="1352"/>
        <v>0</v>
      </c>
      <c r="CS395" s="695">
        <f t="shared" si="1352"/>
        <v>0</v>
      </c>
      <c r="CT395" s="695">
        <f t="shared" si="1352"/>
        <v>0</v>
      </c>
      <c r="CU395" s="695">
        <f t="shared" si="1352"/>
        <v>0</v>
      </c>
      <c r="CV395" s="695">
        <f t="shared" si="1352"/>
        <v>0</v>
      </c>
      <c r="CW395" s="695">
        <f t="shared" si="1352"/>
        <v>0</v>
      </c>
      <c r="CX395" s="695">
        <f t="shared" si="1352"/>
        <v>0</v>
      </c>
      <c r="CY395" s="695">
        <f t="shared" si="1352"/>
        <v>0</v>
      </c>
      <c r="CZ395" s="695">
        <f t="shared" si="1352"/>
        <v>0</v>
      </c>
      <c r="DA395" s="695">
        <f t="shared" si="1352"/>
        <v>0</v>
      </c>
      <c r="DB395" s="695">
        <f t="shared" si="1352"/>
        <v>-900</v>
      </c>
      <c r="DC395" s="695">
        <f t="shared" si="1352"/>
        <v>0</v>
      </c>
      <c r="DD395" s="695">
        <f t="shared" si="1352"/>
        <v>0</v>
      </c>
      <c r="DE395" s="695">
        <f t="shared" si="1352"/>
        <v>0</v>
      </c>
      <c r="DF395" s="695">
        <f t="shared" si="1352"/>
        <v>0</v>
      </c>
      <c r="DG395" s="695">
        <f t="shared" si="1352"/>
        <v>0</v>
      </c>
      <c r="DH395" s="695">
        <f t="shared" si="1352"/>
        <v>0</v>
      </c>
      <c r="DI395" s="695">
        <f t="shared" si="1352"/>
        <v>0</v>
      </c>
      <c r="DJ395" s="695">
        <f t="shared" si="1352"/>
        <v>0</v>
      </c>
      <c r="DK395" s="695">
        <f t="shared" si="1352"/>
        <v>0</v>
      </c>
      <c r="DL395" s="695">
        <f t="shared" si="1352"/>
        <v>0</v>
      </c>
      <c r="DM395" s="695">
        <f t="shared" si="1352"/>
        <v>0</v>
      </c>
      <c r="DN395" s="695">
        <f t="shared" si="1352"/>
        <v>0</v>
      </c>
      <c r="DO395" s="695">
        <f t="shared" si="1352"/>
        <v>-50</v>
      </c>
      <c r="DP395" s="695">
        <f t="shared" ref="DP395:EQ395" si="1353">DP192</f>
        <v>0</v>
      </c>
      <c r="DQ395" s="695">
        <f t="shared" si="1353"/>
        <v>0</v>
      </c>
      <c r="DR395" s="695">
        <f t="shared" si="1353"/>
        <v>0</v>
      </c>
      <c r="DS395" s="695">
        <f t="shared" si="1353"/>
        <v>0</v>
      </c>
      <c r="DT395" s="695">
        <f t="shared" si="1353"/>
        <v>0</v>
      </c>
      <c r="DU395" s="695">
        <f t="shared" si="1353"/>
        <v>0</v>
      </c>
      <c r="DV395" s="695">
        <f t="shared" si="1353"/>
        <v>0</v>
      </c>
      <c r="DW395" s="695">
        <f t="shared" si="1353"/>
        <v>0</v>
      </c>
      <c r="DX395" s="695">
        <f t="shared" si="1353"/>
        <v>0</v>
      </c>
      <c r="DY395" s="695">
        <f t="shared" si="1353"/>
        <v>0</v>
      </c>
      <c r="DZ395" s="695">
        <f t="shared" si="1353"/>
        <v>0</v>
      </c>
      <c r="EA395" s="695">
        <f t="shared" si="1353"/>
        <v>0</v>
      </c>
      <c r="EB395" s="695">
        <f t="shared" si="1353"/>
        <v>0</v>
      </c>
      <c r="EC395" s="695">
        <f t="shared" si="1353"/>
        <v>0</v>
      </c>
      <c r="ED395" s="695">
        <f t="shared" si="1353"/>
        <v>0</v>
      </c>
      <c r="EE395" s="695">
        <f t="shared" si="1353"/>
        <v>0</v>
      </c>
      <c r="EF395" s="695">
        <f t="shared" si="1353"/>
        <v>0</v>
      </c>
      <c r="EG395" s="695">
        <f t="shared" si="1353"/>
        <v>0</v>
      </c>
      <c r="EH395" s="695">
        <f t="shared" si="1353"/>
        <v>0</v>
      </c>
      <c r="EI395" s="695">
        <f t="shared" si="1353"/>
        <v>0</v>
      </c>
      <c r="EJ395" s="695">
        <f t="shared" si="1353"/>
        <v>0</v>
      </c>
      <c r="EK395" s="695">
        <f t="shared" si="1353"/>
        <v>0</v>
      </c>
      <c r="EL395" s="695">
        <f t="shared" si="1353"/>
        <v>0</v>
      </c>
      <c r="EM395" s="695">
        <f t="shared" si="1353"/>
        <v>0</v>
      </c>
      <c r="EN395" s="695">
        <f t="shared" ref="EN395" si="1354">EN192</f>
        <v>0</v>
      </c>
      <c r="EO395" s="695">
        <f t="shared" si="1353"/>
        <v>0</v>
      </c>
      <c r="EP395" s="695">
        <f t="shared" si="1353"/>
        <v>0</v>
      </c>
      <c r="EQ395" s="695">
        <f t="shared" si="1353"/>
        <v>0</v>
      </c>
      <c r="ER395" s="695">
        <f t="shared" ref="ER395:EX395" si="1355">ER192</f>
        <v>0</v>
      </c>
      <c r="ES395" s="695">
        <f t="shared" si="1355"/>
        <v>0</v>
      </c>
      <c r="ET395" s="695">
        <f t="shared" si="1355"/>
        <v>0</v>
      </c>
      <c r="EU395" s="695">
        <f t="shared" si="1355"/>
        <v>0</v>
      </c>
      <c r="EV395" s="695">
        <f t="shared" si="1355"/>
        <v>0</v>
      </c>
      <c r="EW395" s="695">
        <f t="shared" si="1355"/>
        <v>0</v>
      </c>
      <c r="EX395" s="695">
        <f t="shared" si="1355"/>
        <v>0</v>
      </c>
      <c r="EY395" s="695">
        <f t="shared" si="1166"/>
        <v>0</v>
      </c>
      <c r="EZ395" s="510"/>
    </row>
    <row r="396" spans="1:156" x14ac:dyDescent="0.25">
      <c r="A396">
        <v>192</v>
      </c>
      <c r="B396" s="74" t="str">
        <f t="shared" si="1157"/>
        <v>I08b</v>
      </c>
      <c r="C396" s="175" t="str">
        <f t="shared" si="1158"/>
        <v>OK</v>
      </c>
      <c r="D396" s="695">
        <f t="shared" ref="D396:AF396" si="1356">D193</f>
        <v>-5.24</v>
      </c>
      <c r="E396" s="695">
        <f t="shared" si="1356"/>
        <v>0</v>
      </c>
      <c r="F396" s="695">
        <f t="shared" si="1356"/>
        <v>-17.559999999999999</v>
      </c>
      <c r="G396" s="695">
        <f t="shared" si="1356"/>
        <v>0</v>
      </c>
      <c r="H396" s="695">
        <f t="shared" si="1356"/>
        <v>-21.65</v>
      </c>
      <c r="I396" s="695">
        <f t="shared" si="1356"/>
        <v>-13.4</v>
      </c>
      <c r="J396" s="695">
        <f t="shared" si="1356"/>
        <v>-52.52</v>
      </c>
      <c r="K396" s="695">
        <f t="shared" si="1356"/>
        <v>-11.9</v>
      </c>
      <c r="L396" s="695">
        <f t="shared" si="1356"/>
        <v>-5.52</v>
      </c>
      <c r="M396" s="695">
        <f t="shared" si="1356"/>
        <v>0</v>
      </c>
      <c r="N396" s="695">
        <f t="shared" si="1356"/>
        <v>-9.08</v>
      </c>
      <c r="O396" s="695">
        <f t="shared" si="1356"/>
        <v>-44.1</v>
      </c>
      <c r="P396" s="695">
        <f t="shared" si="1356"/>
        <v>-22.45</v>
      </c>
      <c r="Q396" s="695">
        <f t="shared" si="1356"/>
        <v>-275</v>
      </c>
      <c r="R396" s="695">
        <f t="shared" si="1356"/>
        <v>-16.38</v>
      </c>
      <c r="S396" s="695">
        <f t="shared" si="1356"/>
        <v>-223.31</v>
      </c>
      <c r="T396" s="695">
        <f t="shared" si="1356"/>
        <v>-7.1</v>
      </c>
      <c r="U396" s="695">
        <f t="shared" si="1356"/>
        <v>-24.38</v>
      </c>
      <c r="V396" s="695">
        <f t="shared" si="1356"/>
        <v>-22.65</v>
      </c>
      <c r="W396" s="695">
        <f t="shared" si="1356"/>
        <v>-43.28</v>
      </c>
      <c r="X396" s="695">
        <f t="shared" si="1356"/>
        <v>-35.28</v>
      </c>
      <c r="Y396" s="695">
        <f t="shared" si="1356"/>
        <v>-608.17999999999995</v>
      </c>
      <c r="Z396" s="695">
        <f t="shared" si="1356"/>
        <v>0</v>
      </c>
      <c r="AA396" s="695">
        <f t="shared" si="1356"/>
        <v>-12.81</v>
      </c>
      <c r="AB396" s="695">
        <f t="shared" si="1356"/>
        <v>-3178.12</v>
      </c>
      <c r="AC396" s="695">
        <f t="shared" si="1356"/>
        <v>-27.21</v>
      </c>
      <c r="AD396" s="695">
        <f t="shared" si="1356"/>
        <v>-34.479999999999997</v>
      </c>
      <c r="AE396" s="695">
        <f t="shared" si="1356"/>
        <v>-196</v>
      </c>
      <c r="AF396" s="695">
        <f t="shared" si="1356"/>
        <v>-28.35</v>
      </c>
      <c r="AG396" s="695">
        <f t="shared" ref="AG396:BJ396" si="1357">AG193</f>
        <v>-33.909999999999997</v>
      </c>
      <c r="AH396" s="695">
        <f t="shared" si="1357"/>
        <v>-12.24</v>
      </c>
      <c r="AI396" s="695">
        <f t="shared" si="1357"/>
        <v>-25.86</v>
      </c>
      <c r="AJ396" s="695">
        <f t="shared" si="1357"/>
        <v>-30.23</v>
      </c>
      <c r="AK396" s="695">
        <f t="shared" si="1357"/>
        <v>-50.38</v>
      </c>
      <c r="AL396" s="695">
        <f t="shared" si="1357"/>
        <v>-11.2</v>
      </c>
      <c r="AM396" s="695">
        <f t="shared" si="1357"/>
        <v>-24.22</v>
      </c>
      <c r="AN396" s="695">
        <f t="shared" si="1357"/>
        <v>-19.59</v>
      </c>
      <c r="AO396" s="695">
        <f t="shared" si="1357"/>
        <v>0</v>
      </c>
      <c r="AP396" s="695">
        <f t="shared" si="1357"/>
        <v>-11.35</v>
      </c>
      <c r="AQ396" s="695">
        <f t="shared" si="1357"/>
        <v>0</v>
      </c>
      <c r="AR396" s="695">
        <f t="shared" si="1357"/>
        <v>0</v>
      </c>
      <c r="AS396" s="695">
        <f t="shared" si="1357"/>
        <v>-44.42</v>
      </c>
      <c r="AT396" s="695">
        <f t="shared" si="1357"/>
        <v>-30.02</v>
      </c>
      <c r="AU396" s="695">
        <f t="shared" si="1357"/>
        <v>-32.56</v>
      </c>
      <c r="AV396" s="695">
        <f t="shared" si="1357"/>
        <v>-25.94</v>
      </c>
      <c r="AW396" s="695">
        <f t="shared" si="1357"/>
        <v>-6.4</v>
      </c>
      <c r="AX396" s="695">
        <f t="shared" si="1357"/>
        <v>-35.79</v>
      </c>
      <c r="AY396" s="695">
        <f t="shared" si="1357"/>
        <v>-62.2</v>
      </c>
      <c r="AZ396" s="695">
        <f t="shared" si="1357"/>
        <v>179.71</v>
      </c>
      <c r="BA396" s="695">
        <f t="shared" si="1357"/>
        <v>-26.84</v>
      </c>
      <c r="BB396" s="695">
        <f t="shared" si="1357"/>
        <v>-39.43</v>
      </c>
      <c r="BC396" s="695">
        <f t="shared" si="1357"/>
        <v>-34.54</v>
      </c>
      <c r="BD396" s="695">
        <f t="shared" si="1357"/>
        <v>0</v>
      </c>
      <c r="BE396" s="695">
        <f t="shared" si="1357"/>
        <v>-9.9</v>
      </c>
      <c r="BF396" s="695">
        <f t="shared" si="1357"/>
        <v>-51.36</v>
      </c>
      <c r="BG396" s="695">
        <f t="shared" si="1357"/>
        <v>-25.83</v>
      </c>
      <c r="BH396" s="695">
        <f t="shared" si="1357"/>
        <v>-15.41</v>
      </c>
      <c r="BI396" s="695">
        <f t="shared" si="1357"/>
        <v>-29</v>
      </c>
      <c r="BJ396" s="695">
        <f t="shared" si="1357"/>
        <v>-322.19</v>
      </c>
      <c r="BK396" s="695">
        <f t="shared" ref="BK396:CJ396" si="1358">BK193</f>
        <v>-22.75</v>
      </c>
      <c r="BL396" s="695">
        <f t="shared" si="1358"/>
        <v>-41.94</v>
      </c>
      <c r="BM396" s="695">
        <f t="shared" si="1358"/>
        <v>-24.79</v>
      </c>
      <c r="BN396" s="695">
        <f t="shared" si="1358"/>
        <v>-18.149999999999999</v>
      </c>
      <c r="BO396" s="695">
        <f t="shared" si="1358"/>
        <v>-30.48</v>
      </c>
      <c r="BP396" s="695">
        <f t="shared" si="1358"/>
        <v>-177.74</v>
      </c>
      <c r="BQ396" s="695">
        <f t="shared" si="1358"/>
        <v>-25.9</v>
      </c>
      <c r="BR396" s="695">
        <f t="shared" si="1358"/>
        <v>-24.52</v>
      </c>
      <c r="BS396" s="695">
        <f t="shared" si="1358"/>
        <v>-16.03</v>
      </c>
      <c r="BT396" s="695">
        <f t="shared" si="1358"/>
        <v>-36.630000000000003</v>
      </c>
      <c r="BU396" s="695">
        <f t="shared" si="1358"/>
        <v>0</v>
      </c>
      <c r="BV396" s="695">
        <f t="shared" si="1358"/>
        <v>-28.38</v>
      </c>
      <c r="BW396" s="695">
        <f t="shared" si="1358"/>
        <v>-34.26</v>
      </c>
      <c r="BX396" s="695">
        <f t="shared" si="1358"/>
        <v>-32.950000000000003</v>
      </c>
      <c r="BY396" s="695">
        <f t="shared" si="1358"/>
        <v>-24.38</v>
      </c>
      <c r="BZ396" s="695">
        <f t="shared" si="1358"/>
        <v>-16.850000000000001</v>
      </c>
      <c r="CA396" s="695">
        <f t="shared" si="1358"/>
        <v>-159.36000000000001</v>
      </c>
      <c r="CB396" s="695">
        <f t="shared" si="1358"/>
        <v>-10.07</v>
      </c>
      <c r="CC396" s="695">
        <f t="shared" si="1358"/>
        <v>-19.43</v>
      </c>
      <c r="CD396" s="695">
        <f t="shared" si="1358"/>
        <v>-32.46</v>
      </c>
      <c r="CE396" s="695">
        <f t="shared" si="1358"/>
        <v>-22.34</v>
      </c>
      <c r="CF396" s="695">
        <f t="shared" si="1358"/>
        <v>-19.96</v>
      </c>
      <c r="CG396" s="695">
        <f t="shared" si="1358"/>
        <v>-15.69</v>
      </c>
      <c r="CH396" s="695">
        <f t="shared" si="1358"/>
        <v>-24.14</v>
      </c>
      <c r="CI396" s="695">
        <f t="shared" si="1358"/>
        <v>-23.68</v>
      </c>
      <c r="CJ396" s="695">
        <f t="shared" si="1358"/>
        <v>-11.46</v>
      </c>
      <c r="CK396" s="695">
        <f t="shared" ref="CK396:DO396" si="1359">CK193</f>
        <v>-18.5</v>
      </c>
      <c r="CL396" s="695">
        <f t="shared" si="1359"/>
        <v>-12.12</v>
      </c>
      <c r="CM396" s="695">
        <f t="shared" si="1359"/>
        <v>0</v>
      </c>
      <c r="CN396" s="695">
        <f t="shared" si="1359"/>
        <v>-14.66</v>
      </c>
      <c r="CO396" s="695">
        <f t="shared" si="1359"/>
        <v>-12.23</v>
      </c>
      <c r="CP396" s="695">
        <f t="shared" si="1359"/>
        <v>-20.02</v>
      </c>
      <c r="CQ396" s="695">
        <f t="shared" si="1359"/>
        <v>-54.39</v>
      </c>
      <c r="CR396" s="695">
        <f t="shared" si="1359"/>
        <v>-19.079999999999998</v>
      </c>
      <c r="CS396" s="695">
        <f t="shared" si="1359"/>
        <v>-34.119999999999997</v>
      </c>
      <c r="CT396" s="695">
        <f t="shared" si="1359"/>
        <v>-11.49</v>
      </c>
      <c r="CU396" s="695">
        <f t="shared" si="1359"/>
        <v>-12.95</v>
      </c>
      <c r="CV396" s="695">
        <f t="shared" si="1359"/>
        <v>-301.58999999999997</v>
      </c>
      <c r="CW396" s="695">
        <f t="shared" si="1359"/>
        <v>-15.92</v>
      </c>
      <c r="CX396" s="695">
        <f t="shared" si="1359"/>
        <v>-25.95</v>
      </c>
      <c r="CY396" s="695">
        <f t="shared" si="1359"/>
        <v>0</v>
      </c>
      <c r="CZ396" s="695">
        <f t="shared" si="1359"/>
        <v>-34.619999999999997</v>
      </c>
      <c r="DA396" s="695">
        <f t="shared" si="1359"/>
        <v>-159.04</v>
      </c>
      <c r="DB396" s="695">
        <f t="shared" si="1359"/>
        <v>-5.24</v>
      </c>
      <c r="DC396" s="695">
        <f t="shared" si="1359"/>
        <v>-49.48</v>
      </c>
      <c r="DD396" s="695">
        <f t="shared" si="1359"/>
        <v>-11.09</v>
      </c>
      <c r="DE396" s="695">
        <f t="shared" si="1359"/>
        <v>-15.93</v>
      </c>
      <c r="DF396" s="695">
        <f t="shared" si="1359"/>
        <v>-398.91</v>
      </c>
      <c r="DG396" s="695">
        <f t="shared" si="1359"/>
        <v>-31.7</v>
      </c>
      <c r="DH396" s="695">
        <f t="shared" si="1359"/>
        <v>-19.09</v>
      </c>
      <c r="DI396" s="695">
        <f t="shared" si="1359"/>
        <v>-21.11</v>
      </c>
      <c r="DJ396" s="695">
        <f t="shared" si="1359"/>
        <v>-27.4</v>
      </c>
      <c r="DK396" s="695">
        <f t="shared" si="1359"/>
        <v>-24.96</v>
      </c>
      <c r="DL396" s="695">
        <f t="shared" si="1359"/>
        <v>-46.86</v>
      </c>
      <c r="DM396" s="695">
        <f t="shared" si="1359"/>
        <v>-16.8</v>
      </c>
      <c r="DN396" s="695">
        <f t="shared" si="1359"/>
        <v>0</v>
      </c>
      <c r="DO396" s="695">
        <f t="shared" si="1359"/>
        <v>0</v>
      </c>
      <c r="DP396" s="695">
        <f t="shared" ref="DP396:EQ396" si="1360">DP193</f>
        <v>-29.69</v>
      </c>
      <c r="DQ396" s="695">
        <f t="shared" si="1360"/>
        <v>-52.11</v>
      </c>
      <c r="DR396" s="695">
        <f t="shared" si="1360"/>
        <v>0</v>
      </c>
      <c r="DS396" s="695">
        <f t="shared" si="1360"/>
        <v>-522.41</v>
      </c>
      <c r="DT396" s="695">
        <f t="shared" si="1360"/>
        <v>-88.92</v>
      </c>
      <c r="DU396" s="695">
        <f t="shared" si="1360"/>
        <v>-2786.95</v>
      </c>
      <c r="DV396" s="695">
        <f t="shared" si="1360"/>
        <v>-919.27</v>
      </c>
      <c r="DW396" s="695">
        <f t="shared" si="1360"/>
        <v>-100.56</v>
      </c>
      <c r="DX396" s="695">
        <f t="shared" si="1360"/>
        <v>-1364.25</v>
      </c>
      <c r="DY396" s="695">
        <f t="shared" si="1360"/>
        <v>0</v>
      </c>
      <c r="DZ396" s="695">
        <f t="shared" si="1360"/>
        <v>0</v>
      </c>
      <c r="EA396" s="695">
        <f t="shared" si="1360"/>
        <v>-93.91</v>
      </c>
      <c r="EB396" s="695">
        <f t="shared" si="1360"/>
        <v>-9.7100000000000009</v>
      </c>
      <c r="EC396" s="695">
        <f t="shared" si="1360"/>
        <v>0</v>
      </c>
      <c r="ED396" s="695">
        <f t="shared" si="1360"/>
        <v>-82.61</v>
      </c>
      <c r="EE396" s="695">
        <f t="shared" si="1360"/>
        <v>-49.17</v>
      </c>
      <c r="EF396" s="695">
        <f t="shared" si="1360"/>
        <v>-6.62</v>
      </c>
      <c r="EG396" s="695">
        <f t="shared" si="1360"/>
        <v>-14.18</v>
      </c>
      <c r="EH396" s="695">
        <f t="shared" si="1360"/>
        <v>-21.24</v>
      </c>
      <c r="EI396" s="695">
        <f t="shared" si="1360"/>
        <v>-23.49</v>
      </c>
      <c r="EJ396" s="695">
        <f t="shared" si="1360"/>
        <v>0</v>
      </c>
      <c r="EK396" s="695">
        <f t="shared" si="1360"/>
        <v>0</v>
      </c>
      <c r="EL396" s="695">
        <f t="shared" si="1360"/>
        <v>-79.27</v>
      </c>
      <c r="EM396" s="695">
        <f t="shared" si="1360"/>
        <v>-23.59</v>
      </c>
      <c r="EN396" s="695">
        <f t="shared" ref="EN396" si="1361">EN193</f>
        <v>0</v>
      </c>
      <c r="EO396" s="695">
        <f t="shared" si="1360"/>
        <v>0</v>
      </c>
      <c r="EP396" s="695">
        <f t="shared" si="1360"/>
        <v>-94.61</v>
      </c>
      <c r="EQ396" s="695">
        <f t="shared" si="1360"/>
        <v>0</v>
      </c>
      <c r="ER396" s="695">
        <f t="shared" ref="ER396:EX396" si="1362">ER193</f>
        <v>0</v>
      </c>
      <c r="ES396" s="695">
        <f t="shared" si="1362"/>
        <v>0</v>
      </c>
      <c r="ET396" s="695">
        <f t="shared" si="1362"/>
        <v>-54.47</v>
      </c>
      <c r="EU396" s="695">
        <f t="shared" si="1362"/>
        <v>-1461.98</v>
      </c>
      <c r="EV396" s="695">
        <f t="shared" si="1362"/>
        <v>-26.43</v>
      </c>
      <c r="EW396" s="695">
        <f t="shared" si="1362"/>
        <v>-18.920000000000002</v>
      </c>
      <c r="EX396" s="695">
        <f t="shared" si="1362"/>
        <v>-27.85</v>
      </c>
      <c r="EY396" s="695">
        <f t="shared" si="1166"/>
        <v>0</v>
      </c>
      <c r="EZ396" s="510"/>
    </row>
    <row r="397" spans="1:156" x14ac:dyDescent="0.25">
      <c r="A397">
        <v>193</v>
      </c>
      <c r="B397" s="74" t="str">
        <f t="shared" si="1157"/>
        <v>I05</v>
      </c>
      <c r="C397" s="175" t="str">
        <f t="shared" si="1158"/>
        <v>OK</v>
      </c>
      <c r="D397" s="695">
        <f t="shared" ref="D397:AF397" si="1363">D194</f>
        <v>-8385</v>
      </c>
      <c r="E397" s="695">
        <f t="shared" si="1363"/>
        <v>-2466</v>
      </c>
      <c r="F397" s="695">
        <f t="shared" si="1363"/>
        <v>-3798</v>
      </c>
      <c r="G397" s="695">
        <f t="shared" si="1363"/>
        <v>-18000</v>
      </c>
      <c r="H397" s="695">
        <f t="shared" si="1363"/>
        <v>-3924</v>
      </c>
      <c r="I397" s="695">
        <f t="shared" si="1363"/>
        <v>-17635</v>
      </c>
      <c r="J397" s="695">
        <f t="shared" si="1363"/>
        <v>-94950</v>
      </c>
      <c r="K397" s="695">
        <f t="shared" si="1363"/>
        <v>-33381</v>
      </c>
      <c r="L397" s="695">
        <f t="shared" si="1363"/>
        <v>-83421</v>
      </c>
      <c r="M397" s="695">
        <f t="shared" si="1363"/>
        <v>-32095</v>
      </c>
      <c r="N397" s="695">
        <f t="shared" si="1363"/>
        <v>-104814</v>
      </c>
      <c r="O397" s="695">
        <f t="shared" si="1363"/>
        <v>-199478</v>
      </c>
      <c r="P397" s="695">
        <f t="shared" si="1363"/>
        <v>-89025</v>
      </c>
      <c r="Q397" s="695">
        <f t="shared" si="1363"/>
        <v>-49595</v>
      </c>
      <c r="R397" s="695">
        <f t="shared" si="1363"/>
        <v>-126560</v>
      </c>
      <c r="S397" s="695">
        <f t="shared" si="1363"/>
        <v>-97629</v>
      </c>
      <c r="T397" s="695">
        <f t="shared" si="1363"/>
        <v>-156590</v>
      </c>
      <c r="U397" s="695">
        <f t="shared" si="1363"/>
        <v>-279978</v>
      </c>
      <c r="V397" s="695">
        <f t="shared" si="1363"/>
        <v>-209664</v>
      </c>
      <c r="W397" s="695">
        <f t="shared" si="1363"/>
        <v>-82770</v>
      </c>
      <c r="X397" s="695">
        <f t="shared" si="1363"/>
        <v>-95279.49</v>
      </c>
      <c r="Y397" s="695">
        <f t="shared" si="1363"/>
        <v>-118053</v>
      </c>
      <c r="Z397" s="695">
        <f t="shared" si="1363"/>
        <v>0</v>
      </c>
      <c r="AA397" s="695">
        <f t="shared" si="1363"/>
        <v>-173387</v>
      </c>
      <c r="AB397" s="695">
        <f t="shared" si="1363"/>
        <v>-118390</v>
      </c>
      <c r="AC397" s="695">
        <f t="shared" si="1363"/>
        <v>-275505</v>
      </c>
      <c r="AD397" s="695">
        <f t="shared" si="1363"/>
        <v>-344016</v>
      </c>
      <c r="AE397" s="695">
        <f t="shared" si="1363"/>
        <v>-157784</v>
      </c>
      <c r="AF397" s="695">
        <f t="shared" si="1363"/>
        <v>-152350</v>
      </c>
      <c r="AG397" s="695">
        <f t="shared" ref="AG397:BJ397" si="1364">AG194</f>
        <v>-36980</v>
      </c>
      <c r="AH397" s="695">
        <f t="shared" si="1364"/>
        <v>-169054</v>
      </c>
      <c r="AI397" s="695">
        <f t="shared" si="1364"/>
        <v>-468172</v>
      </c>
      <c r="AJ397" s="695">
        <f t="shared" si="1364"/>
        <v>-177461</v>
      </c>
      <c r="AK397" s="695">
        <f t="shared" si="1364"/>
        <v>-200017</v>
      </c>
      <c r="AL397" s="695">
        <f t="shared" si="1364"/>
        <v>-125107</v>
      </c>
      <c r="AM397" s="695">
        <f t="shared" si="1364"/>
        <v>-223441</v>
      </c>
      <c r="AN397" s="695">
        <f t="shared" si="1364"/>
        <v>-232320</v>
      </c>
      <c r="AO397" s="695">
        <f t="shared" si="1364"/>
        <v>-128287</v>
      </c>
      <c r="AP397" s="695">
        <f t="shared" si="1364"/>
        <v>-152466</v>
      </c>
      <c r="AQ397" s="695">
        <f t="shared" si="1364"/>
        <v>-157640</v>
      </c>
      <c r="AR397" s="695">
        <f t="shared" si="1364"/>
        <v>-122318</v>
      </c>
      <c r="AS397" s="695">
        <f t="shared" si="1364"/>
        <v>-264259.56</v>
      </c>
      <c r="AT397" s="695">
        <f t="shared" si="1364"/>
        <v>-274942</v>
      </c>
      <c r="AU397" s="695">
        <f t="shared" si="1364"/>
        <v>-182685</v>
      </c>
      <c r="AV397" s="695">
        <f t="shared" si="1364"/>
        <v>-259219</v>
      </c>
      <c r="AW397" s="695">
        <f t="shared" si="1364"/>
        <v>-146265</v>
      </c>
      <c r="AX397" s="695">
        <f t="shared" si="1364"/>
        <v>-266246.40000000002</v>
      </c>
      <c r="AY397" s="695">
        <f t="shared" si="1364"/>
        <v>-327183</v>
      </c>
      <c r="AZ397" s="695">
        <f t="shared" si="1364"/>
        <v>-290089</v>
      </c>
      <c r="BA397" s="695">
        <f t="shared" si="1364"/>
        <v>-122075</v>
      </c>
      <c r="BB397" s="695">
        <f t="shared" si="1364"/>
        <v>-295303</v>
      </c>
      <c r="BC397" s="695">
        <f t="shared" si="1364"/>
        <v>-192386</v>
      </c>
      <c r="BD397" s="695">
        <f t="shared" si="1364"/>
        <v>-157813</v>
      </c>
      <c r="BE397" s="695">
        <f t="shared" si="1364"/>
        <v>-306529.59999999998</v>
      </c>
      <c r="BF397" s="695">
        <f t="shared" si="1364"/>
        <v>-340520</v>
      </c>
      <c r="BG397" s="695">
        <f t="shared" si="1364"/>
        <v>-72765</v>
      </c>
      <c r="BH397" s="695">
        <f t="shared" si="1364"/>
        <v>-149218</v>
      </c>
      <c r="BI397" s="695">
        <f t="shared" si="1364"/>
        <v>-301544.5</v>
      </c>
      <c r="BJ397" s="695">
        <f t="shared" si="1364"/>
        <v>-185345.6</v>
      </c>
      <c r="BK397" s="695">
        <f t="shared" ref="BK397:CJ397" si="1365">BK194</f>
        <v>-96962</v>
      </c>
      <c r="BL397" s="695">
        <f t="shared" si="1365"/>
        <v>-339725.5</v>
      </c>
      <c r="BM397" s="695">
        <f t="shared" si="1365"/>
        <v>-162578</v>
      </c>
      <c r="BN397" s="695">
        <f t="shared" si="1365"/>
        <v>-161602</v>
      </c>
      <c r="BO397" s="695">
        <f t="shared" si="1365"/>
        <v>-202793</v>
      </c>
      <c r="BP397" s="695">
        <f t="shared" si="1365"/>
        <v>-49760</v>
      </c>
      <c r="BQ397" s="695">
        <f t="shared" si="1365"/>
        <v>-69929</v>
      </c>
      <c r="BR397" s="695">
        <f t="shared" si="1365"/>
        <v>-118262</v>
      </c>
      <c r="BS397" s="695">
        <f t="shared" si="1365"/>
        <v>-195690</v>
      </c>
      <c r="BT397" s="695">
        <f t="shared" si="1365"/>
        <v>-349366</v>
      </c>
      <c r="BU397" s="695">
        <f t="shared" si="1365"/>
        <v>-100580</v>
      </c>
      <c r="BV397" s="695">
        <f t="shared" si="1365"/>
        <v>-300212</v>
      </c>
      <c r="BW397" s="695">
        <f t="shared" si="1365"/>
        <v>-210091</v>
      </c>
      <c r="BX397" s="695">
        <f t="shared" si="1365"/>
        <v>-158461</v>
      </c>
      <c r="BY397" s="695">
        <f t="shared" si="1365"/>
        <v>-197661</v>
      </c>
      <c r="BZ397" s="695">
        <f t="shared" si="1365"/>
        <v>-50720</v>
      </c>
      <c r="CA397" s="695">
        <f t="shared" si="1365"/>
        <v>-179778</v>
      </c>
      <c r="CB397" s="695">
        <f t="shared" si="1365"/>
        <v>-169996</v>
      </c>
      <c r="CC397" s="695">
        <f t="shared" si="1365"/>
        <v>-38825</v>
      </c>
      <c r="CD397" s="695">
        <f t="shared" si="1365"/>
        <v>-366316</v>
      </c>
      <c r="CE397" s="695">
        <f t="shared" si="1365"/>
        <v>-286038</v>
      </c>
      <c r="CF397" s="695">
        <f t="shared" si="1365"/>
        <v>-198412</v>
      </c>
      <c r="CG397" s="695">
        <f t="shared" si="1365"/>
        <v>-115379</v>
      </c>
      <c r="CH397" s="695">
        <f t="shared" si="1365"/>
        <v>-236246</v>
      </c>
      <c r="CI397" s="695">
        <f t="shared" si="1365"/>
        <v>-312446</v>
      </c>
      <c r="CJ397" s="695">
        <f t="shared" si="1365"/>
        <v>-81315</v>
      </c>
      <c r="CK397" s="695">
        <f t="shared" ref="CK397:DO397" si="1366">CK194</f>
        <v>-87092.2</v>
      </c>
      <c r="CL397" s="695">
        <f t="shared" si="1366"/>
        <v>-61112</v>
      </c>
      <c r="CM397" s="695">
        <f t="shared" si="1366"/>
        <v>-188087</v>
      </c>
      <c r="CN397" s="695">
        <f t="shared" si="1366"/>
        <v>-142062</v>
      </c>
      <c r="CO397" s="695">
        <f t="shared" si="1366"/>
        <v>-98711</v>
      </c>
      <c r="CP397" s="695">
        <f t="shared" si="1366"/>
        <v>-75055</v>
      </c>
      <c r="CQ397" s="695">
        <f t="shared" si="1366"/>
        <v>-25755</v>
      </c>
      <c r="CR397" s="695">
        <f t="shared" si="1366"/>
        <v>-91565</v>
      </c>
      <c r="CS397" s="695">
        <f t="shared" si="1366"/>
        <v>-236462</v>
      </c>
      <c r="CT397" s="695">
        <f t="shared" si="1366"/>
        <v>-97728</v>
      </c>
      <c r="CU397" s="695">
        <f t="shared" si="1366"/>
        <v>-151941</v>
      </c>
      <c r="CV397" s="695">
        <f t="shared" si="1366"/>
        <v>-195802.5</v>
      </c>
      <c r="CW397" s="695">
        <f t="shared" si="1366"/>
        <v>-132434</v>
      </c>
      <c r="CX397" s="695">
        <f t="shared" si="1366"/>
        <v>-143599</v>
      </c>
      <c r="CY397" s="695">
        <f t="shared" si="1366"/>
        <v>0</v>
      </c>
      <c r="CZ397" s="695">
        <f t="shared" si="1366"/>
        <v>-245398.83</v>
      </c>
      <c r="DA397" s="695">
        <f t="shared" si="1366"/>
        <v>-308687</v>
      </c>
      <c r="DB397" s="695">
        <f t="shared" si="1366"/>
        <v>-9695</v>
      </c>
      <c r="DC397" s="695">
        <f t="shared" si="1366"/>
        <v>-67669</v>
      </c>
      <c r="DD397" s="695">
        <f t="shared" si="1366"/>
        <v>-164600</v>
      </c>
      <c r="DE397" s="695">
        <f t="shared" si="1366"/>
        <v>-76083</v>
      </c>
      <c r="DF397" s="695">
        <f t="shared" si="1366"/>
        <v>-117516</v>
      </c>
      <c r="DG397" s="695">
        <f t="shared" si="1366"/>
        <v>-150806</v>
      </c>
      <c r="DH397" s="695">
        <f t="shared" si="1366"/>
        <v>-182820</v>
      </c>
      <c r="DI397" s="695">
        <f t="shared" si="1366"/>
        <v>-258706</v>
      </c>
      <c r="DJ397" s="695">
        <f t="shared" si="1366"/>
        <v>-60275</v>
      </c>
      <c r="DK397" s="695">
        <f t="shared" si="1366"/>
        <v>-89609</v>
      </c>
      <c r="DL397" s="695">
        <f t="shared" si="1366"/>
        <v>-98982</v>
      </c>
      <c r="DM397" s="695">
        <f t="shared" si="1366"/>
        <v>-140931</v>
      </c>
      <c r="DN397" s="695">
        <f t="shared" si="1366"/>
        <v>0</v>
      </c>
      <c r="DO397" s="695">
        <f t="shared" si="1366"/>
        <v>0</v>
      </c>
      <c r="DP397" s="695">
        <f t="shared" ref="DP397:EQ397" si="1367">DP194</f>
        <v>-525135</v>
      </c>
      <c r="DQ397" s="695">
        <f t="shared" si="1367"/>
        <v>-507635</v>
      </c>
      <c r="DR397" s="695">
        <f t="shared" si="1367"/>
        <v>0</v>
      </c>
      <c r="DS397" s="695">
        <f t="shared" si="1367"/>
        <v>-245305</v>
      </c>
      <c r="DT397" s="695">
        <f t="shared" si="1367"/>
        <v>-236730</v>
      </c>
      <c r="DU397" s="695">
        <f t="shared" si="1367"/>
        <v>-323825</v>
      </c>
      <c r="DV397" s="695">
        <f t="shared" si="1367"/>
        <v>-407765</v>
      </c>
      <c r="DW397" s="695">
        <f t="shared" si="1367"/>
        <v>-426575</v>
      </c>
      <c r="DX397" s="695">
        <f t="shared" si="1367"/>
        <v>-284055</v>
      </c>
      <c r="DY397" s="695">
        <f t="shared" si="1367"/>
        <v>-512217.5</v>
      </c>
      <c r="DZ397" s="695">
        <f t="shared" si="1367"/>
        <v>0</v>
      </c>
      <c r="EA397" s="695">
        <f t="shared" si="1367"/>
        <v>-455930</v>
      </c>
      <c r="EB397" s="695">
        <f t="shared" si="1367"/>
        <v>0</v>
      </c>
      <c r="EC397" s="695">
        <f t="shared" si="1367"/>
        <v>0</v>
      </c>
      <c r="ED397" s="695">
        <f t="shared" si="1367"/>
        <v>-76760</v>
      </c>
      <c r="EE397" s="695">
        <f t="shared" si="1367"/>
        <v>-165410</v>
      </c>
      <c r="EF397" s="695">
        <f t="shared" si="1367"/>
        <v>-104917</v>
      </c>
      <c r="EG397" s="695">
        <f t="shared" si="1367"/>
        <v>-66239</v>
      </c>
      <c r="EH397" s="695">
        <f t="shared" si="1367"/>
        <v>-69370</v>
      </c>
      <c r="EI397" s="695">
        <f t="shared" si="1367"/>
        <v>-66950</v>
      </c>
      <c r="EJ397" s="695">
        <f t="shared" si="1367"/>
        <v>0</v>
      </c>
      <c r="EK397" s="695">
        <f t="shared" si="1367"/>
        <v>0</v>
      </c>
      <c r="EL397" s="695">
        <f t="shared" si="1367"/>
        <v>-164945</v>
      </c>
      <c r="EM397" s="695">
        <f t="shared" si="1367"/>
        <v>-91830</v>
      </c>
      <c r="EN397" s="695">
        <f t="shared" ref="EN397" si="1368">EN194</f>
        <v>0</v>
      </c>
      <c r="EO397" s="695">
        <f t="shared" si="1367"/>
        <v>0</v>
      </c>
      <c r="EP397" s="695">
        <f t="shared" si="1367"/>
        <v>-39830</v>
      </c>
      <c r="EQ397" s="695">
        <f t="shared" si="1367"/>
        <v>0</v>
      </c>
      <c r="ER397" s="695">
        <f t="shared" ref="ER397:EX397" si="1369">ER194</f>
        <v>0</v>
      </c>
      <c r="ES397" s="695">
        <f t="shared" si="1369"/>
        <v>0</v>
      </c>
      <c r="ET397" s="695">
        <f t="shared" si="1369"/>
        <v>-102550</v>
      </c>
      <c r="EU397" s="695">
        <f t="shared" si="1369"/>
        <v>-70070</v>
      </c>
      <c r="EV397" s="695">
        <f t="shared" si="1369"/>
        <v>-130474</v>
      </c>
      <c r="EW397" s="695">
        <f t="shared" si="1369"/>
        <v>-58115</v>
      </c>
      <c r="EX397" s="695">
        <f t="shared" si="1369"/>
        <v>-49580</v>
      </c>
      <c r="EY397" s="695">
        <f t="shared" si="1166"/>
        <v>0</v>
      </c>
      <c r="EZ397" s="510"/>
    </row>
    <row r="398" spans="1:156" x14ac:dyDescent="0.25">
      <c r="A398">
        <v>194</v>
      </c>
      <c r="B398" s="74" t="str">
        <f t="shared" si="1157"/>
        <v>I08b</v>
      </c>
      <c r="C398" s="175" t="str">
        <f t="shared" si="1158"/>
        <v>OK</v>
      </c>
      <c r="D398" s="695">
        <f t="shared" ref="D398:AF398" si="1370">D195</f>
        <v>0</v>
      </c>
      <c r="E398" s="695">
        <f t="shared" si="1370"/>
        <v>-2835</v>
      </c>
      <c r="F398" s="695">
        <f t="shared" si="1370"/>
        <v>0</v>
      </c>
      <c r="G398" s="695">
        <f t="shared" si="1370"/>
        <v>0</v>
      </c>
      <c r="H398" s="695">
        <f t="shared" si="1370"/>
        <v>0</v>
      </c>
      <c r="I398" s="695">
        <f t="shared" si="1370"/>
        <v>0</v>
      </c>
      <c r="J398" s="695">
        <f t="shared" si="1370"/>
        <v>0</v>
      </c>
      <c r="K398" s="695">
        <f t="shared" si="1370"/>
        <v>0</v>
      </c>
      <c r="L398" s="695">
        <f t="shared" si="1370"/>
        <v>0</v>
      </c>
      <c r="M398" s="695">
        <f t="shared" si="1370"/>
        <v>-9450</v>
      </c>
      <c r="N398" s="695">
        <f t="shared" si="1370"/>
        <v>0</v>
      </c>
      <c r="O398" s="695">
        <f t="shared" si="1370"/>
        <v>-4725</v>
      </c>
      <c r="P398" s="695">
        <f t="shared" si="1370"/>
        <v>0</v>
      </c>
      <c r="Q398" s="695">
        <f t="shared" si="1370"/>
        <v>0</v>
      </c>
      <c r="R398" s="695">
        <f t="shared" si="1370"/>
        <v>0</v>
      </c>
      <c r="S398" s="695">
        <f t="shared" si="1370"/>
        <v>0</v>
      </c>
      <c r="T398" s="695">
        <f t="shared" si="1370"/>
        <v>-2835</v>
      </c>
      <c r="U398" s="695">
        <f t="shared" si="1370"/>
        <v>0</v>
      </c>
      <c r="V398" s="695">
        <f t="shared" si="1370"/>
        <v>-9450</v>
      </c>
      <c r="W398" s="695">
        <f t="shared" si="1370"/>
        <v>0</v>
      </c>
      <c r="X398" s="695">
        <f t="shared" si="1370"/>
        <v>0</v>
      </c>
      <c r="Y398" s="695">
        <f t="shared" si="1370"/>
        <v>0</v>
      </c>
      <c r="Z398" s="695">
        <f t="shared" si="1370"/>
        <v>0</v>
      </c>
      <c r="AA398" s="695">
        <f t="shared" si="1370"/>
        <v>-4750</v>
      </c>
      <c r="AB398" s="695">
        <f t="shared" si="1370"/>
        <v>0</v>
      </c>
      <c r="AC398" s="695">
        <f t="shared" si="1370"/>
        <v>-23625</v>
      </c>
      <c r="AD398" s="695">
        <f t="shared" si="1370"/>
        <v>0</v>
      </c>
      <c r="AE398" s="695">
        <f t="shared" si="1370"/>
        <v>0</v>
      </c>
      <c r="AF398" s="695">
        <f t="shared" si="1370"/>
        <v>-9450</v>
      </c>
      <c r="AG398" s="695">
        <f t="shared" ref="AG398:BJ398" si="1371">AG195</f>
        <v>0</v>
      </c>
      <c r="AH398" s="695">
        <f t="shared" si="1371"/>
        <v>0</v>
      </c>
      <c r="AI398" s="695">
        <f t="shared" si="1371"/>
        <v>-4725</v>
      </c>
      <c r="AJ398" s="695">
        <f t="shared" si="1371"/>
        <v>0</v>
      </c>
      <c r="AK398" s="695">
        <f t="shared" si="1371"/>
        <v>0</v>
      </c>
      <c r="AL398" s="695">
        <f t="shared" si="1371"/>
        <v>-4725</v>
      </c>
      <c r="AM398" s="695">
        <f t="shared" si="1371"/>
        <v>0</v>
      </c>
      <c r="AN398" s="695">
        <f t="shared" si="1371"/>
        <v>0</v>
      </c>
      <c r="AO398" s="695">
        <f t="shared" si="1371"/>
        <v>-4725</v>
      </c>
      <c r="AP398" s="695">
        <f t="shared" si="1371"/>
        <v>-4725</v>
      </c>
      <c r="AQ398" s="695">
        <f t="shared" si="1371"/>
        <v>-4725</v>
      </c>
      <c r="AR398" s="695">
        <f t="shared" si="1371"/>
        <v>0</v>
      </c>
      <c r="AS398" s="695">
        <f t="shared" si="1371"/>
        <v>-9450</v>
      </c>
      <c r="AT398" s="695">
        <f t="shared" si="1371"/>
        <v>-4725</v>
      </c>
      <c r="AU398" s="695">
        <f t="shared" si="1371"/>
        <v>0</v>
      </c>
      <c r="AV398" s="695">
        <f t="shared" si="1371"/>
        <v>-4725</v>
      </c>
      <c r="AW398" s="695">
        <f t="shared" si="1371"/>
        <v>-14175</v>
      </c>
      <c r="AX398" s="695">
        <f t="shared" si="1371"/>
        <v>0</v>
      </c>
      <c r="AY398" s="695">
        <f t="shared" si="1371"/>
        <v>-4725</v>
      </c>
      <c r="AZ398" s="695">
        <f t="shared" si="1371"/>
        <v>-9450</v>
      </c>
      <c r="BA398" s="695">
        <f t="shared" si="1371"/>
        <v>0</v>
      </c>
      <c r="BB398" s="695">
        <f t="shared" si="1371"/>
        <v>-4725</v>
      </c>
      <c r="BC398" s="695">
        <f t="shared" si="1371"/>
        <v>0</v>
      </c>
      <c r="BD398" s="695">
        <f t="shared" si="1371"/>
        <v>-4725</v>
      </c>
      <c r="BE398" s="695">
        <f t="shared" si="1371"/>
        <v>0</v>
      </c>
      <c r="BF398" s="695">
        <f t="shared" si="1371"/>
        <v>-4725</v>
      </c>
      <c r="BG398" s="695">
        <f t="shared" si="1371"/>
        <v>-8505</v>
      </c>
      <c r="BH398" s="695">
        <f t="shared" si="1371"/>
        <v>-4725</v>
      </c>
      <c r="BI398" s="695">
        <f t="shared" si="1371"/>
        <v>-10395</v>
      </c>
      <c r="BJ398" s="695">
        <f t="shared" si="1371"/>
        <v>-4725</v>
      </c>
      <c r="BK398" s="695">
        <f t="shared" ref="BK398:CJ398" si="1372">BK195</f>
        <v>-4725</v>
      </c>
      <c r="BL398" s="695">
        <f t="shared" si="1372"/>
        <v>-4725</v>
      </c>
      <c r="BM398" s="695">
        <f t="shared" si="1372"/>
        <v>0</v>
      </c>
      <c r="BN398" s="695">
        <f t="shared" si="1372"/>
        <v>0</v>
      </c>
      <c r="BO398" s="695">
        <f t="shared" si="1372"/>
        <v>0</v>
      </c>
      <c r="BP398" s="695">
        <f t="shared" si="1372"/>
        <v>0</v>
      </c>
      <c r="BQ398" s="695">
        <f t="shared" si="1372"/>
        <v>0</v>
      </c>
      <c r="BR398" s="695">
        <f t="shared" si="1372"/>
        <v>-2835</v>
      </c>
      <c r="BS398" s="695">
        <f t="shared" si="1372"/>
        <v>0</v>
      </c>
      <c r="BT398" s="695">
        <f t="shared" si="1372"/>
        <v>-4725</v>
      </c>
      <c r="BU398" s="695">
        <f t="shared" si="1372"/>
        <v>-2835</v>
      </c>
      <c r="BV398" s="695">
        <f t="shared" si="1372"/>
        <v>-4725</v>
      </c>
      <c r="BW398" s="695">
        <f t="shared" si="1372"/>
        <v>0</v>
      </c>
      <c r="BX398" s="695">
        <f t="shared" si="1372"/>
        <v>-1890</v>
      </c>
      <c r="BY398" s="695">
        <f t="shared" si="1372"/>
        <v>-4725</v>
      </c>
      <c r="BZ398" s="695">
        <f t="shared" si="1372"/>
        <v>0</v>
      </c>
      <c r="CA398" s="695">
        <f t="shared" si="1372"/>
        <v>0</v>
      </c>
      <c r="CB398" s="695">
        <f t="shared" si="1372"/>
        <v>-4725</v>
      </c>
      <c r="CC398" s="695">
        <f t="shared" si="1372"/>
        <v>0</v>
      </c>
      <c r="CD398" s="695">
        <f t="shared" si="1372"/>
        <v>0</v>
      </c>
      <c r="CE398" s="695">
        <f t="shared" si="1372"/>
        <v>-17010</v>
      </c>
      <c r="CF398" s="695">
        <f t="shared" si="1372"/>
        <v>0</v>
      </c>
      <c r="CG398" s="695">
        <f t="shared" si="1372"/>
        <v>0</v>
      </c>
      <c r="CH398" s="695">
        <f t="shared" si="1372"/>
        <v>-14175</v>
      </c>
      <c r="CI398" s="695">
        <f t="shared" si="1372"/>
        <v>-9450</v>
      </c>
      <c r="CJ398" s="695">
        <f t="shared" si="1372"/>
        <v>-4725</v>
      </c>
      <c r="CK398" s="695">
        <f t="shared" ref="CK398:DO398" si="1373">CK195</f>
        <v>-4725</v>
      </c>
      <c r="CL398" s="695">
        <f t="shared" si="1373"/>
        <v>0</v>
      </c>
      <c r="CM398" s="695">
        <f t="shared" si="1373"/>
        <v>0</v>
      </c>
      <c r="CN398" s="695">
        <f t="shared" si="1373"/>
        <v>-4725</v>
      </c>
      <c r="CO398" s="695">
        <f t="shared" si="1373"/>
        <v>0</v>
      </c>
      <c r="CP398" s="695">
        <f t="shared" si="1373"/>
        <v>-4725</v>
      </c>
      <c r="CQ398" s="695">
        <f t="shared" si="1373"/>
        <v>-1890</v>
      </c>
      <c r="CR398" s="695">
        <f t="shared" si="1373"/>
        <v>-4725</v>
      </c>
      <c r="CS398" s="695">
        <f t="shared" si="1373"/>
        <v>-9450</v>
      </c>
      <c r="CT398" s="695">
        <f t="shared" si="1373"/>
        <v>0</v>
      </c>
      <c r="CU398" s="695">
        <f t="shared" si="1373"/>
        <v>-2835</v>
      </c>
      <c r="CV398" s="695">
        <f t="shared" si="1373"/>
        <v>0</v>
      </c>
      <c r="CW398" s="695">
        <f t="shared" si="1373"/>
        <v>-4725</v>
      </c>
      <c r="CX398" s="695">
        <f t="shared" si="1373"/>
        <v>-4725</v>
      </c>
      <c r="CY398" s="695">
        <f t="shared" si="1373"/>
        <v>0</v>
      </c>
      <c r="CZ398" s="695">
        <f t="shared" si="1373"/>
        <v>-14175</v>
      </c>
      <c r="DA398" s="695">
        <f t="shared" si="1373"/>
        <v>-13230</v>
      </c>
      <c r="DB398" s="695">
        <f t="shared" si="1373"/>
        <v>0</v>
      </c>
      <c r="DC398" s="695">
        <f t="shared" si="1373"/>
        <v>0</v>
      </c>
      <c r="DD398" s="695">
        <f t="shared" si="1373"/>
        <v>-4725</v>
      </c>
      <c r="DE398" s="695">
        <f t="shared" si="1373"/>
        <v>0</v>
      </c>
      <c r="DF398" s="695">
        <f t="shared" si="1373"/>
        <v>0</v>
      </c>
      <c r="DG398" s="695">
        <f t="shared" si="1373"/>
        <v>-9450</v>
      </c>
      <c r="DH398" s="695">
        <f t="shared" si="1373"/>
        <v>-1502.31</v>
      </c>
      <c r="DI398" s="695">
        <f t="shared" si="1373"/>
        <v>-4725</v>
      </c>
      <c r="DJ398" s="695">
        <f t="shared" si="1373"/>
        <v>-13230</v>
      </c>
      <c r="DK398" s="695">
        <f t="shared" si="1373"/>
        <v>-4725</v>
      </c>
      <c r="DL398" s="695">
        <f t="shared" si="1373"/>
        <v>-4725</v>
      </c>
      <c r="DM398" s="695">
        <f t="shared" si="1373"/>
        <v>0</v>
      </c>
      <c r="DN398" s="695">
        <f t="shared" si="1373"/>
        <v>0</v>
      </c>
      <c r="DO398" s="695">
        <f t="shared" si="1373"/>
        <v>-5578.79</v>
      </c>
      <c r="DP398" s="695">
        <f t="shared" ref="DP398:EQ398" si="1374">DP195</f>
        <v>-4408.3599999999997</v>
      </c>
      <c r="DQ398" s="695">
        <f t="shared" si="1374"/>
        <v>-3784.7</v>
      </c>
      <c r="DR398" s="695">
        <f t="shared" si="1374"/>
        <v>0</v>
      </c>
      <c r="DS398" s="695">
        <f t="shared" si="1374"/>
        <v>-3716.35</v>
      </c>
      <c r="DT398" s="695">
        <f t="shared" si="1374"/>
        <v>-3763.34</v>
      </c>
      <c r="DU398" s="695">
        <f t="shared" si="1374"/>
        <v>-17520.580000000002</v>
      </c>
      <c r="DV398" s="695">
        <f t="shared" si="1374"/>
        <v>-4395.54</v>
      </c>
      <c r="DW398" s="695">
        <f t="shared" si="1374"/>
        <v>-4950.8599999999997</v>
      </c>
      <c r="DX398" s="695">
        <f t="shared" si="1374"/>
        <v>-3810.33</v>
      </c>
      <c r="DY398" s="695">
        <f t="shared" si="1374"/>
        <v>-3776.15</v>
      </c>
      <c r="DZ398" s="695">
        <f t="shared" si="1374"/>
        <v>0</v>
      </c>
      <c r="EA398" s="695">
        <f t="shared" si="1374"/>
        <v>-3810.33</v>
      </c>
      <c r="EB398" s="695">
        <f t="shared" si="1374"/>
        <v>0</v>
      </c>
      <c r="EC398" s="695">
        <f t="shared" si="1374"/>
        <v>0</v>
      </c>
      <c r="ED398" s="695">
        <f t="shared" si="1374"/>
        <v>0</v>
      </c>
      <c r="EE398" s="695">
        <f t="shared" si="1374"/>
        <v>0</v>
      </c>
      <c r="EF398" s="695">
        <f t="shared" si="1374"/>
        <v>0</v>
      </c>
      <c r="EG398" s="695">
        <f t="shared" si="1374"/>
        <v>0</v>
      </c>
      <c r="EH398" s="695">
        <f t="shared" si="1374"/>
        <v>0</v>
      </c>
      <c r="EI398" s="695">
        <f t="shared" si="1374"/>
        <v>0</v>
      </c>
      <c r="EJ398" s="695">
        <f t="shared" si="1374"/>
        <v>0</v>
      </c>
      <c r="EK398" s="695">
        <f t="shared" si="1374"/>
        <v>-3877.7</v>
      </c>
      <c r="EL398" s="695">
        <f t="shared" si="1374"/>
        <v>-4725</v>
      </c>
      <c r="EM398" s="695">
        <f t="shared" si="1374"/>
        <v>0</v>
      </c>
      <c r="EN398" s="695">
        <f t="shared" ref="EN398" si="1375">EN195</f>
        <v>0</v>
      </c>
      <c r="EO398" s="695">
        <f t="shared" si="1374"/>
        <v>0</v>
      </c>
      <c r="EP398" s="695">
        <f t="shared" si="1374"/>
        <v>0</v>
      </c>
      <c r="EQ398" s="695">
        <f t="shared" si="1374"/>
        <v>-1591341.26</v>
      </c>
      <c r="ER398" s="695">
        <f t="shared" ref="ER398:EX398" si="1376">ER195</f>
        <v>0</v>
      </c>
      <c r="ES398" s="695">
        <f t="shared" si="1376"/>
        <v>0</v>
      </c>
      <c r="ET398" s="695">
        <f t="shared" si="1376"/>
        <v>0</v>
      </c>
      <c r="EU398" s="695">
        <f t="shared" si="1376"/>
        <v>0</v>
      </c>
      <c r="EV398" s="695">
        <f t="shared" si="1376"/>
        <v>0</v>
      </c>
      <c r="EW398" s="695">
        <f t="shared" si="1376"/>
        <v>-7560</v>
      </c>
      <c r="EX398" s="695">
        <f t="shared" si="1376"/>
        <v>0</v>
      </c>
      <c r="EY398" s="695">
        <f t="shared" si="1166"/>
        <v>0</v>
      </c>
      <c r="EZ398" s="510"/>
    </row>
    <row r="399" spans="1:156" x14ac:dyDescent="0.25">
      <c r="A399">
        <v>195</v>
      </c>
      <c r="B399" s="74" t="str">
        <f t="shared" si="1157"/>
        <v>I06</v>
      </c>
      <c r="C399" s="175" t="str">
        <f t="shared" si="1158"/>
        <v>OK</v>
      </c>
      <c r="D399" s="695">
        <f t="shared" ref="D399:AF399" si="1377">D196</f>
        <v>-20486</v>
      </c>
      <c r="E399" s="695">
        <f t="shared" si="1377"/>
        <v>-19968.650000000001</v>
      </c>
      <c r="F399" s="695">
        <f t="shared" si="1377"/>
        <v>-21890</v>
      </c>
      <c r="G399" s="695">
        <f t="shared" si="1377"/>
        <v>-30636</v>
      </c>
      <c r="H399" s="695">
        <f t="shared" si="1377"/>
        <v>-31142</v>
      </c>
      <c r="I399" s="695">
        <f t="shared" si="1377"/>
        <v>-38212</v>
      </c>
      <c r="J399" s="695">
        <f t="shared" si="1377"/>
        <v>-53974</v>
      </c>
      <c r="K399" s="695">
        <f t="shared" si="1377"/>
        <v>-39785</v>
      </c>
      <c r="L399" s="695">
        <f t="shared" si="1377"/>
        <v>-35082</v>
      </c>
      <c r="M399" s="695">
        <f t="shared" si="1377"/>
        <v>-39775</v>
      </c>
      <c r="N399" s="695">
        <f t="shared" si="1377"/>
        <v>-33039</v>
      </c>
      <c r="O399" s="695">
        <f t="shared" si="1377"/>
        <v>-63649</v>
      </c>
      <c r="P399" s="695">
        <f t="shared" si="1377"/>
        <v>-43738</v>
      </c>
      <c r="Q399" s="695">
        <f t="shared" si="1377"/>
        <v>-43291</v>
      </c>
      <c r="R399" s="695">
        <f t="shared" si="1377"/>
        <v>-45897</v>
      </c>
      <c r="S399" s="695">
        <f t="shared" si="1377"/>
        <v>-49503</v>
      </c>
      <c r="T399" s="695">
        <f t="shared" si="1377"/>
        <v>-33803</v>
      </c>
      <c r="U399" s="695">
        <f t="shared" si="1377"/>
        <v>-65984</v>
      </c>
      <c r="V399" s="695">
        <f t="shared" si="1377"/>
        <v>-50213</v>
      </c>
      <c r="W399" s="695">
        <f t="shared" si="1377"/>
        <v>-48532</v>
      </c>
      <c r="X399" s="695">
        <f t="shared" si="1377"/>
        <v>-21232</v>
      </c>
      <c r="Y399" s="695">
        <f t="shared" si="1377"/>
        <v>-30093</v>
      </c>
      <c r="Z399" s="695">
        <f t="shared" si="1377"/>
        <v>0</v>
      </c>
      <c r="AA399" s="695">
        <f t="shared" si="1377"/>
        <v>-40317</v>
      </c>
      <c r="AB399" s="695">
        <f t="shared" si="1377"/>
        <v>-43670</v>
      </c>
      <c r="AC399" s="695">
        <f t="shared" si="1377"/>
        <v>-65824</v>
      </c>
      <c r="AD399" s="695">
        <f t="shared" si="1377"/>
        <v>-74096</v>
      </c>
      <c r="AE399" s="695">
        <f t="shared" si="1377"/>
        <v>-40330</v>
      </c>
      <c r="AF399" s="695">
        <f t="shared" si="1377"/>
        <v>-60093</v>
      </c>
      <c r="AG399" s="695">
        <f t="shared" ref="AG399:BJ399" si="1378">AG196</f>
        <v>-47556</v>
      </c>
      <c r="AH399" s="695">
        <f t="shared" si="1378"/>
        <v>-78065.5</v>
      </c>
      <c r="AI399" s="695">
        <f t="shared" si="1378"/>
        <v>-104586</v>
      </c>
      <c r="AJ399" s="695">
        <f t="shared" si="1378"/>
        <v>-43021</v>
      </c>
      <c r="AK399" s="695">
        <f t="shared" si="1378"/>
        <v>-46716</v>
      </c>
      <c r="AL399" s="695">
        <f t="shared" si="1378"/>
        <v>-58050</v>
      </c>
      <c r="AM399" s="695">
        <f t="shared" si="1378"/>
        <v>-61729</v>
      </c>
      <c r="AN399" s="695">
        <f t="shared" si="1378"/>
        <v>-60660</v>
      </c>
      <c r="AO399" s="695">
        <f t="shared" si="1378"/>
        <v>-37560</v>
      </c>
      <c r="AP399" s="695">
        <f t="shared" si="1378"/>
        <v>-32885</v>
      </c>
      <c r="AQ399" s="695">
        <f t="shared" si="1378"/>
        <v>-100909</v>
      </c>
      <c r="AR399" s="695">
        <f t="shared" si="1378"/>
        <v>-53881</v>
      </c>
      <c r="AS399" s="695">
        <f t="shared" si="1378"/>
        <v>-72243</v>
      </c>
      <c r="AT399" s="695">
        <f t="shared" si="1378"/>
        <v>-68532</v>
      </c>
      <c r="AU399" s="695">
        <f t="shared" si="1378"/>
        <v>-59970</v>
      </c>
      <c r="AV399" s="695">
        <f t="shared" si="1378"/>
        <v>-61648</v>
      </c>
      <c r="AW399" s="695">
        <f t="shared" si="1378"/>
        <v>-45175</v>
      </c>
      <c r="AX399" s="695">
        <f t="shared" si="1378"/>
        <v>-60040</v>
      </c>
      <c r="AY399" s="695">
        <f t="shared" si="1378"/>
        <v>-86940.5</v>
      </c>
      <c r="AZ399" s="695">
        <f t="shared" si="1378"/>
        <v>-79816.100000000006</v>
      </c>
      <c r="BA399" s="695">
        <f t="shared" si="1378"/>
        <v>-53236</v>
      </c>
      <c r="BB399" s="695">
        <f t="shared" si="1378"/>
        <v>-82192</v>
      </c>
      <c r="BC399" s="695">
        <f t="shared" si="1378"/>
        <v>-63991</v>
      </c>
      <c r="BD399" s="695">
        <f t="shared" si="1378"/>
        <v>-54354</v>
      </c>
      <c r="BE399" s="695">
        <f t="shared" si="1378"/>
        <v>-59115</v>
      </c>
      <c r="BF399" s="695">
        <f t="shared" si="1378"/>
        <v>-88920</v>
      </c>
      <c r="BG399" s="695">
        <f t="shared" si="1378"/>
        <v>-53689</v>
      </c>
      <c r="BH399" s="695">
        <f t="shared" si="1378"/>
        <v>-55853.68</v>
      </c>
      <c r="BI399" s="695">
        <f t="shared" si="1378"/>
        <v>-79773</v>
      </c>
      <c r="BJ399" s="695">
        <f t="shared" si="1378"/>
        <v>-74832.179999999993</v>
      </c>
      <c r="BK399" s="695">
        <f t="shared" ref="BK399:CJ399" si="1379">BK196</f>
        <v>-40552</v>
      </c>
      <c r="BL399" s="695">
        <f t="shared" si="1379"/>
        <v>-69799</v>
      </c>
      <c r="BM399" s="695">
        <f t="shared" si="1379"/>
        <v>-51829</v>
      </c>
      <c r="BN399" s="695">
        <f t="shared" si="1379"/>
        <v>-37646</v>
      </c>
      <c r="BO399" s="695">
        <f t="shared" si="1379"/>
        <v>-84773</v>
      </c>
      <c r="BP399" s="695">
        <f t="shared" si="1379"/>
        <v>-32067</v>
      </c>
      <c r="BQ399" s="695">
        <f t="shared" si="1379"/>
        <v>-61461</v>
      </c>
      <c r="BR399" s="695">
        <f t="shared" si="1379"/>
        <v>-64173</v>
      </c>
      <c r="BS399" s="695">
        <f t="shared" si="1379"/>
        <v>-55467</v>
      </c>
      <c r="BT399" s="695">
        <f t="shared" si="1379"/>
        <v>-75935</v>
      </c>
      <c r="BU399" s="695">
        <f t="shared" si="1379"/>
        <v>-52052</v>
      </c>
      <c r="BV399" s="695">
        <f t="shared" si="1379"/>
        <v>-66200</v>
      </c>
      <c r="BW399" s="695">
        <f t="shared" si="1379"/>
        <v>-49795</v>
      </c>
      <c r="BX399" s="695">
        <f t="shared" si="1379"/>
        <v>-109474</v>
      </c>
      <c r="BY399" s="695">
        <f t="shared" si="1379"/>
        <v>-40979</v>
      </c>
      <c r="BZ399" s="695">
        <f t="shared" si="1379"/>
        <v>-46147</v>
      </c>
      <c r="CA399" s="695">
        <f t="shared" si="1379"/>
        <v>-55357</v>
      </c>
      <c r="CB399" s="695">
        <f t="shared" si="1379"/>
        <v>-39304</v>
      </c>
      <c r="CC399" s="695">
        <f t="shared" si="1379"/>
        <v>-30600</v>
      </c>
      <c r="CD399" s="695">
        <f t="shared" si="1379"/>
        <v>-71209</v>
      </c>
      <c r="CE399" s="695">
        <f t="shared" si="1379"/>
        <v>-74693</v>
      </c>
      <c r="CF399" s="695">
        <f t="shared" si="1379"/>
        <v>-44537</v>
      </c>
      <c r="CG399" s="695">
        <f t="shared" si="1379"/>
        <v>-27477</v>
      </c>
      <c r="CH399" s="695">
        <f t="shared" si="1379"/>
        <v>-94607.56</v>
      </c>
      <c r="CI399" s="695">
        <f t="shared" si="1379"/>
        <v>-107432</v>
      </c>
      <c r="CJ399" s="695">
        <f t="shared" si="1379"/>
        <v>-48083</v>
      </c>
      <c r="CK399" s="695">
        <f t="shared" ref="CK399:DO399" si="1380">CK196</f>
        <v>-73231</v>
      </c>
      <c r="CL399" s="695">
        <f t="shared" si="1380"/>
        <v>-29479</v>
      </c>
      <c r="CM399" s="695">
        <f t="shared" si="1380"/>
        <v>-38452</v>
      </c>
      <c r="CN399" s="695">
        <f t="shared" si="1380"/>
        <v>-48482</v>
      </c>
      <c r="CO399" s="695">
        <f t="shared" si="1380"/>
        <v>-31787</v>
      </c>
      <c r="CP399" s="695">
        <f t="shared" si="1380"/>
        <v>-53982</v>
      </c>
      <c r="CQ399" s="695">
        <f t="shared" si="1380"/>
        <v>-45139</v>
      </c>
      <c r="CR399" s="695">
        <f t="shared" si="1380"/>
        <v>-23671</v>
      </c>
      <c r="CS399" s="695">
        <f t="shared" si="1380"/>
        <v>-60746</v>
      </c>
      <c r="CT399" s="695">
        <f t="shared" si="1380"/>
        <v>-34079</v>
      </c>
      <c r="CU399" s="695">
        <f t="shared" si="1380"/>
        <v>-42100</v>
      </c>
      <c r="CV399" s="695">
        <f t="shared" si="1380"/>
        <v>-60617</v>
      </c>
      <c r="CW399" s="695">
        <f t="shared" si="1380"/>
        <v>-29150</v>
      </c>
      <c r="CX399" s="695">
        <f t="shared" si="1380"/>
        <v>-42115</v>
      </c>
      <c r="CY399" s="695">
        <f t="shared" si="1380"/>
        <v>0</v>
      </c>
      <c r="CZ399" s="695">
        <f t="shared" si="1380"/>
        <v>-70010</v>
      </c>
      <c r="DA399" s="695">
        <f t="shared" si="1380"/>
        <v>-83358</v>
      </c>
      <c r="DB399" s="695">
        <f t="shared" si="1380"/>
        <v>-24576</v>
      </c>
      <c r="DC399" s="695">
        <f t="shared" si="1380"/>
        <v>-54355</v>
      </c>
      <c r="DD399" s="695">
        <f t="shared" si="1380"/>
        <v>-53066</v>
      </c>
      <c r="DE399" s="695">
        <f t="shared" si="1380"/>
        <v>-27107</v>
      </c>
      <c r="DF399" s="695">
        <f t="shared" si="1380"/>
        <v>-30252</v>
      </c>
      <c r="DG399" s="695">
        <f t="shared" si="1380"/>
        <v>-37977</v>
      </c>
      <c r="DH399" s="695">
        <f t="shared" si="1380"/>
        <v>-33818</v>
      </c>
      <c r="DI399" s="695">
        <f t="shared" si="1380"/>
        <v>-70503</v>
      </c>
      <c r="DJ399" s="695">
        <f t="shared" si="1380"/>
        <v>-46162</v>
      </c>
      <c r="DK399" s="695">
        <f t="shared" si="1380"/>
        <v>-35173</v>
      </c>
      <c r="DL399" s="695">
        <f t="shared" si="1380"/>
        <v>-36196</v>
      </c>
      <c r="DM399" s="695">
        <f t="shared" si="1380"/>
        <v>-40514</v>
      </c>
      <c r="DN399" s="695">
        <f t="shared" si="1380"/>
        <v>0</v>
      </c>
      <c r="DO399" s="695">
        <f t="shared" si="1380"/>
        <v>-344549.61</v>
      </c>
      <c r="DP399" s="695">
        <f t="shared" ref="DP399:EQ399" si="1381">DP196</f>
        <v>-241046</v>
      </c>
      <c r="DQ399" s="695">
        <f t="shared" si="1381"/>
        <v>-217294.38</v>
      </c>
      <c r="DR399" s="695">
        <f t="shared" si="1381"/>
        <v>0</v>
      </c>
      <c r="DS399" s="695">
        <f t="shared" si="1381"/>
        <v>-216045.7</v>
      </c>
      <c r="DT399" s="695">
        <f t="shared" si="1381"/>
        <v>-230744.6</v>
      </c>
      <c r="DU399" s="695">
        <f t="shared" si="1381"/>
        <v>-229040.25</v>
      </c>
      <c r="DV399" s="695">
        <f t="shared" si="1381"/>
        <v>-245723</v>
      </c>
      <c r="DW399" s="695">
        <f t="shared" si="1381"/>
        <v>-282202.37</v>
      </c>
      <c r="DX399" s="695">
        <f t="shared" si="1381"/>
        <v>-246270</v>
      </c>
      <c r="DY399" s="695">
        <f t="shared" si="1381"/>
        <v>-215568.07</v>
      </c>
      <c r="DZ399" s="695">
        <f t="shared" si="1381"/>
        <v>0</v>
      </c>
      <c r="EA399" s="695">
        <f t="shared" si="1381"/>
        <v>-262993.36</v>
      </c>
      <c r="EB399" s="695">
        <f t="shared" si="1381"/>
        <v>0</v>
      </c>
      <c r="EC399" s="695">
        <f t="shared" si="1381"/>
        <v>0</v>
      </c>
      <c r="ED399" s="695">
        <f t="shared" si="1381"/>
        <v>-144340</v>
      </c>
      <c r="EE399" s="695">
        <f t="shared" si="1381"/>
        <v>-108800</v>
      </c>
      <c r="EF399" s="695">
        <f t="shared" si="1381"/>
        <v>-41336</v>
      </c>
      <c r="EG399" s="695">
        <f t="shared" si="1381"/>
        <v>-54000</v>
      </c>
      <c r="EH399" s="695">
        <f t="shared" si="1381"/>
        <v>-57200</v>
      </c>
      <c r="EI399" s="695">
        <f t="shared" si="1381"/>
        <v>-58000</v>
      </c>
      <c r="EJ399" s="695">
        <f t="shared" si="1381"/>
        <v>0</v>
      </c>
      <c r="EK399" s="695">
        <f t="shared" si="1381"/>
        <v>0</v>
      </c>
      <c r="EL399" s="695">
        <f t="shared" si="1381"/>
        <v>-108800</v>
      </c>
      <c r="EM399" s="695">
        <f t="shared" si="1381"/>
        <v>-69200</v>
      </c>
      <c r="EN399" s="695">
        <f t="shared" ref="EN399" si="1382">EN196</f>
        <v>0</v>
      </c>
      <c r="EO399" s="695">
        <f t="shared" si="1381"/>
        <v>0</v>
      </c>
      <c r="EP399" s="695">
        <f t="shared" si="1381"/>
        <v>-33533</v>
      </c>
      <c r="EQ399" s="695">
        <f t="shared" si="1381"/>
        <v>0</v>
      </c>
      <c r="ER399" s="695">
        <f t="shared" ref="ER399:EX399" si="1383">ER196</f>
        <v>0</v>
      </c>
      <c r="ES399" s="695">
        <f t="shared" si="1383"/>
        <v>0</v>
      </c>
      <c r="ET399" s="695">
        <f t="shared" si="1383"/>
        <v>-54000</v>
      </c>
      <c r="EU399" s="695">
        <f t="shared" si="1383"/>
        <v>-57833</v>
      </c>
      <c r="EV399" s="695">
        <f t="shared" si="1383"/>
        <v>-66000</v>
      </c>
      <c r="EW399" s="695">
        <f t="shared" si="1383"/>
        <v>-58367</v>
      </c>
      <c r="EX399" s="695">
        <f t="shared" si="1383"/>
        <v>-36000</v>
      </c>
      <c r="EY399" s="695">
        <f t="shared" si="1166"/>
        <v>0</v>
      </c>
      <c r="EZ399" s="510"/>
    </row>
    <row r="400" spans="1:156" x14ac:dyDescent="0.25">
      <c r="A400">
        <v>196</v>
      </c>
      <c r="B400" s="74" t="str">
        <f t="shared" ref="B400:B407" si="1384">IF(ISERROR(VLOOKUP(B197,Codes,2,FALSE))=TRUE,B197,VLOOKUP(B197,Codes,2,FALSE))</f>
        <v>I08b</v>
      </c>
      <c r="C400" s="175" t="str">
        <f t="shared" ref="C400:C406" si="1385">IF(B400="rogue",B197,"OK")</f>
        <v>OK</v>
      </c>
      <c r="D400" s="695">
        <f t="shared" ref="D400:AF400" si="1386">D197</f>
        <v>-68350.509999999995</v>
      </c>
      <c r="E400" s="695">
        <f t="shared" si="1386"/>
        <v>-132765.79999999999</v>
      </c>
      <c r="F400" s="695">
        <f t="shared" si="1386"/>
        <v>0</v>
      </c>
      <c r="G400" s="695">
        <f t="shared" si="1386"/>
        <v>-147982.95000000001</v>
      </c>
      <c r="H400" s="695">
        <f t="shared" si="1386"/>
        <v>-121461.84</v>
      </c>
      <c r="I400" s="695">
        <f t="shared" si="1386"/>
        <v>0</v>
      </c>
      <c r="J400" s="695">
        <f t="shared" si="1386"/>
        <v>-25528.49</v>
      </c>
      <c r="K400" s="695">
        <f t="shared" si="1386"/>
        <v>0</v>
      </c>
      <c r="L400" s="695">
        <f t="shared" si="1386"/>
        <v>0</v>
      </c>
      <c r="M400" s="695">
        <f t="shared" si="1386"/>
        <v>0</v>
      </c>
      <c r="N400" s="695">
        <f t="shared" si="1386"/>
        <v>0</v>
      </c>
      <c r="O400" s="695">
        <f t="shared" si="1386"/>
        <v>0</v>
      </c>
      <c r="P400" s="695">
        <f t="shared" si="1386"/>
        <v>0</v>
      </c>
      <c r="Q400" s="695">
        <f t="shared" si="1386"/>
        <v>0</v>
      </c>
      <c r="R400" s="695">
        <f t="shared" si="1386"/>
        <v>0</v>
      </c>
      <c r="S400" s="695">
        <f t="shared" si="1386"/>
        <v>0</v>
      </c>
      <c r="T400" s="695">
        <f t="shared" si="1386"/>
        <v>0</v>
      </c>
      <c r="U400" s="695">
        <f t="shared" si="1386"/>
        <v>0</v>
      </c>
      <c r="V400" s="695">
        <f t="shared" si="1386"/>
        <v>-34586.99</v>
      </c>
      <c r="W400" s="695">
        <f t="shared" si="1386"/>
        <v>0</v>
      </c>
      <c r="X400" s="695">
        <f t="shared" si="1386"/>
        <v>0</v>
      </c>
      <c r="Y400" s="695">
        <f t="shared" si="1386"/>
        <v>0</v>
      </c>
      <c r="Z400" s="695">
        <f t="shared" si="1386"/>
        <v>0</v>
      </c>
      <c r="AA400" s="695">
        <f t="shared" si="1386"/>
        <v>0</v>
      </c>
      <c r="AB400" s="695">
        <f t="shared" si="1386"/>
        <v>0</v>
      </c>
      <c r="AC400" s="695">
        <f t="shared" si="1386"/>
        <v>0</v>
      </c>
      <c r="AD400" s="695">
        <f t="shared" si="1386"/>
        <v>-9</v>
      </c>
      <c r="AE400" s="695">
        <f t="shared" si="1386"/>
        <v>0</v>
      </c>
      <c r="AF400" s="695">
        <f t="shared" si="1386"/>
        <v>0</v>
      </c>
      <c r="AG400" s="695">
        <f t="shared" ref="AG400:BJ400" si="1387">AG197</f>
        <v>0</v>
      </c>
      <c r="AH400" s="695">
        <f t="shared" si="1387"/>
        <v>0</v>
      </c>
      <c r="AI400" s="695">
        <f t="shared" si="1387"/>
        <v>-75042.81</v>
      </c>
      <c r="AJ400" s="695">
        <f t="shared" si="1387"/>
        <v>-126</v>
      </c>
      <c r="AK400" s="695">
        <f t="shared" si="1387"/>
        <v>0</v>
      </c>
      <c r="AL400" s="695">
        <f t="shared" si="1387"/>
        <v>0</v>
      </c>
      <c r="AM400" s="695">
        <f t="shared" si="1387"/>
        <v>0</v>
      </c>
      <c r="AN400" s="695">
        <f t="shared" si="1387"/>
        <v>-28657.79</v>
      </c>
      <c r="AO400" s="695">
        <f t="shared" si="1387"/>
        <v>0</v>
      </c>
      <c r="AP400" s="695">
        <f t="shared" si="1387"/>
        <v>0</v>
      </c>
      <c r="AQ400" s="695">
        <f t="shared" si="1387"/>
        <v>0</v>
      </c>
      <c r="AR400" s="695">
        <f t="shared" si="1387"/>
        <v>0</v>
      </c>
      <c r="AS400" s="695">
        <f t="shared" si="1387"/>
        <v>0</v>
      </c>
      <c r="AT400" s="695">
        <f t="shared" si="1387"/>
        <v>0</v>
      </c>
      <c r="AU400" s="695">
        <f t="shared" si="1387"/>
        <v>0</v>
      </c>
      <c r="AV400" s="695">
        <f t="shared" si="1387"/>
        <v>0</v>
      </c>
      <c r="AW400" s="695">
        <f t="shared" si="1387"/>
        <v>0</v>
      </c>
      <c r="AX400" s="695">
        <f t="shared" si="1387"/>
        <v>-30929.68</v>
      </c>
      <c r="AY400" s="695">
        <f t="shared" si="1387"/>
        <v>-3732.06</v>
      </c>
      <c r="AZ400" s="695">
        <f t="shared" si="1387"/>
        <v>-88608.61</v>
      </c>
      <c r="BA400" s="695">
        <f t="shared" si="1387"/>
        <v>0</v>
      </c>
      <c r="BB400" s="695">
        <f t="shared" si="1387"/>
        <v>0</v>
      </c>
      <c r="BC400" s="695">
        <f t="shared" si="1387"/>
        <v>0</v>
      </c>
      <c r="BD400" s="695">
        <f t="shared" si="1387"/>
        <v>-107160.33</v>
      </c>
      <c r="BE400" s="695">
        <f t="shared" si="1387"/>
        <v>0</v>
      </c>
      <c r="BF400" s="695">
        <f t="shared" si="1387"/>
        <v>0</v>
      </c>
      <c r="BG400" s="695">
        <f t="shared" si="1387"/>
        <v>0</v>
      </c>
      <c r="BH400" s="695">
        <f t="shared" si="1387"/>
        <v>0</v>
      </c>
      <c r="BI400" s="695">
        <f t="shared" si="1387"/>
        <v>0</v>
      </c>
      <c r="BJ400" s="695">
        <f t="shared" si="1387"/>
        <v>0</v>
      </c>
      <c r="BK400" s="695">
        <f t="shared" ref="BK400:CJ400" si="1388">BK197</f>
        <v>0</v>
      </c>
      <c r="BL400" s="695">
        <f t="shared" si="1388"/>
        <v>-46478.36</v>
      </c>
      <c r="BM400" s="695">
        <f t="shared" si="1388"/>
        <v>0</v>
      </c>
      <c r="BN400" s="695">
        <f t="shared" si="1388"/>
        <v>0</v>
      </c>
      <c r="BO400" s="695">
        <f t="shared" si="1388"/>
        <v>0</v>
      </c>
      <c r="BP400" s="695">
        <f t="shared" si="1388"/>
        <v>0</v>
      </c>
      <c r="BQ400" s="695">
        <f t="shared" si="1388"/>
        <v>-7051.6</v>
      </c>
      <c r="BR400" s="695">
        <f t="shared" si="1388"/>
        <v>0</v>
      </c>
      <c r="BS400" s="695">
        <f t="shared" si="1388"/>
        <v>0</v>
      </c>
      <c r="BT400" s="695">
        <f t="shared" si="1388"/>
        <v>0</v>
      </c>
      <c r="BU400" s="695">
        <f t="shared" si="1388"/>
        <v>0</v>
      </c>
      <c r="BV400" s="695">
        <f t="shared" si="1388"/>
        <v>-653.77</v>
      </c>
      <c r="BW400" s="695">
        <f t="shared" si="1388"/>
        <v>0</v>
      </c>
      <c r="BX400" s="695">
        <f t="shared" si="1388"/>
        <v>-118</v>
      </c>
      <c r="BY400" s="695">
        <f t="shared" si="1388"/>
        <v>0</v>
      </c>
      <c r="BZ400" s="695">
        <f t="shared" si="1388"/>
        <v>0</v>
      </c>
      <c r="CA400" s="695">
        <f t="shared" si="1388"/>
        <v>0</v>
      </c>
      <c r="CB400" s="695">
        <f t="shared" si="1388"/>
        <v>0</v>
      </c>
      <c r="CC400" s="695">
        <f t="shared" si="1388"/>
        <v>0</v>
      </c>
      <c r="CD400" s="695">
        <f t="shared" si="1388"/>
        <v>-33681.14</v>
      </c>
      <c r="CE400" s="695">
        <f t="shared" si="1388"/>
        <v>0</v>
      </c>
      <c r="CF400" s="695">
        <f t="shared" si="1388"/>
        <v>0</v>
      </c>
      <c r="CG400" s="695">
        <f t="shared" si="1388"/>
        <v>0</v>
      </c>
      <c r="CH400" s="695">
        <f t="shared" si="1388"/>
        <v>-117189.98</v>
      </c>
      <c r="CI400" s="695">
        <f t="shared" si="1388"/>
        <v>-26504.35</v>
      </c>
      <c r="CJ400" s="695">
        <f t="shared" si="1388"/>
        <v>0</v>
      </c>
      <c r="CK400" s="695">
        <f t="shared" ref="CK400:DO400" si="1389">CK197</f>
        <v>0</v>
      </c>
      <c r="CL400" s="695">
        <f t="shared" si="1389"/>
        <v>0</v>
      </c>
      <c r="CM400" s="695">
        <f t="shared" si="1389"/>
        <v>0</v>
      </c>
      <c r="CN400" s="695">
        <f t="shared" si="1389"/>
        <v>0</v>
      </c>
      <c r="CO400" s="695">
        <f t="shared" si="1389"/>
        <v>0</v>
      </c>
      <c r="CP400" s="695">
        <f t="shared" si="1389"/>
        <v>0</v>
      </c>
      <c r="CQ400" s="695">
        <f t="shared" si="1389"/>
        <v>0</v>
      </c>
      <c r="CR400" s="695">
        <f t="shared" si="1389"/>
        <v>0</v>
      </c>
      <c r="CS400" s="695">
        <f t="shared" si="1389"/>
        <v>-50788.800000000003</v>
      </c>
      <c r="CT400" s="695">
        <f t="shared" si="1389"/>
        <v>0</v>
      </c>
      <c r="CU400" s="695">
        <f t="shared" si="1389"/>
        <v>0</v>
      </c>
      <c r="CV400" s="695">
        <f t="shared" si="1389"/>
        <v>0</v>
      </c>
      <c r="CW400" s="695">
        <f t="shared" si="1389"/>
        <v>0</v>
      </c>
      <c r="CX400" s="695">
        <f t="shared" si="1389"/>
        <v>-36095.949999999997</v>
      </c>
      <c r="CY400" s="695">
        <f t="shared" si="1389"/>
        <v>0</v>
      </c>
      <c r="CZ400" s="695">
        <f t="shared" si="1389"/>
        <v>0</v>
      </c>
      <c r="DA400" s="695">
        <f t="shared" si="1389"/>
        <v>0</v>
      </c>
      <c r="DB400" s="695">
        <f t="shared" si="1389"/>
        <v>0</v>
      </c>
      <c r="DC400" s="695">
        <f t="shared" si="1389"/>
        <v>0</v>
      </c>
      <c r="DD400" s="695">
        <f t="shared" si="1389"/>
        <v>0</v>
      </c>
      <c r="DE400" s="695">
        <f t="shared" si="1389"/>
        <v>0</v>
      </c>
      <c r="DF400" s="695">
        <f t="shared" si="1389"/>
        <v>0</v>
      </c>
      <c r="DG400" s="695">
        <f t="shared" si="1389"/>
        <v>-11627.85</v>
      </c>
      <c r="DH400" s="695">
        <f t="shared" si="1389"/>
        <v>0</v>
      </c>
      <c r="DI400" s="695">
        <f t="shared" si="1389"/>
        <v>-99</v>
      </c>
      <c r="DJ400" s="695">
        <f t="shared" si="1389"/>
        <v>0</v>
      </c>
      <c r="DK400" s="695">
        <f t="shared" si="1389"/>
        <v>0</v>
      </c>
      <c r="DL400" s="695">
        <f t="shared" si="1389"/>
        <v>0</v>
      </c>
      <c r="DM400" s="695">
        <f t="shared" si="1389"/>
        <v>0</v>
      </c>
      <c r="DN400" s="695">
        <f t="shared" si="1389"/>
        <v>0</v>
      </c>
      <c r="DO400" s="695">
        <f t="shared" si="1389"/>
        <v>0</v>
      </c>
      <c r="DP400" s="695">
        <f t="shared" ref="DP400:EQ400" si="1390">DP197</f>
        <v>0</v>
      </c>
      <c r="DQ400" s="695">
        <f t="shared" si="1390"/>
        <v>0</v>
      </c>
      <c r="DR400" s="695">
        <f t="shared" si="1390"/>
        <v>0</v>
      </c>
      <c r="DS400" s="695">
        <f t="shared" si="1390"/>
        <v>0</v>
      </c>
      <c r="DT400" s="695">
        <f t="shared" si="1390"/>
        <v>0</v>
      </c>
      <c r="DU400" s="695">
        <f t="shared" si="1390"/>
        <v>0</v>
      </c>
      <c r="DV400" s="695">
        <f t="shared" si="1390"/>
        <v>0</v>
      </c>
      <c r="DW400" s="695">
        <f t="shared" si="1390"/>
        <v>0</v>
      </c>
      <c r="DX400" s="695">
        <f t="shared" si="1390"/>
        <v>0</v>
      </c>
      <c r="DY400" s="695">
        <f t="shared" si="1390"/>
        <v>0</v>
      </c>
      <c r="DZ400" s="695">
        <f t="shared" si="1390"/>
        <v>0</v>
      </c>
      <c r="EA400" s="695">
        <f t="shared" si="1390"/>
        <v>0</v>
      </c>
      <c r="EB400" s="695">
        <f t="shared" si="1390"/>
        <v>0</v>
      </c>
      <c r="EC400" s="695">
        <f t="shared" si="1390"/>
        <v>0</v>
      </c>
      <c r="ED400" s="695">
        <f t="shared" si="1390"/>
        <v>0</v>
      </c>
      <c r="EE400" s="695">
        <f t="shared" si="1390"/>
        <v>0</v>
      </c>
      <c r="EF400" s="695">
        <f t="shared" si="1390"/>
        <v>0</v>
      </c>
      <c r="EG400" s="695">
        <f t="shared" si="1390"/>
        <v>0</v>
      </c>
      <c r="EH400" s="695">
        <f t="shared" si="1390"/>
        <v>0</v>
      </c>
      <c r="EI400" s="695">
        <f t="shared" si="1390"/>
        <v>0</v>
      </c>
      <c r="EJ400" s="695">
        <f t="shared" si="1390"/>
        <v>0</v>
      </c>
      <c r="EK400" s="695">
        <f t="shared" si="1390"/>
        <v>0</v>
      </c>
      <c r="EL400" s="695">
        <f t="shared" si="1390"/>
        <v>0</v>
      </c>
      <c r="EM400" s="695">
        <f t="shared" si="1390"/>
        <v>0</v>
      </c>
      <c r="EN400" s="695">
        <f t="shared" ref="EN400" si="1391">EN197</f>
        <v>0</v>
      </c>
      <c r="EO400" s="695">
        <f t="shared" si="1390"/>
        <v>0</v>
      </c>
      <c r="EP400" s="695">
        <f t="shared" si="1390"/>
        <v>0</v>
      </c>
      <c r="EQ400" s="695">
        <f t="shared" si="1390"/>
        <v>0</v>
      </c>
      <c r="ER400" s="695">
        <f t="shared" ref="ER400:EX400" si="1392">ER197</f>
        <v>0</v>
      </c>
      <c r="ES400" s="695">
        <f t="shared" si="1392"/>
        <v>0</v>
      </c>
      <c r="ET400" s="695">
        <f t="shared" si="1392"/>
        <v>0</v>
      </c>
      <c r="EU400" s="695">
        <f t="shared" si="1392"/>
        <v>0</v>
      </c>
      <c r="EV400" s="695">
        <f t="shared" si="1392"/>
        <v>0</v>
      </c>
      <c r="EW400" s="695">
        <f t="shared" si="1392"/>
        <v>0</v>
      </c>
      <c r="EX400" s="695">
        <f t="shared" si="1392"/>
        <v>0</v>
      </c>
      <c r="EY400" s="695">
        <f t="shared" ref="EY400:EY407" si="1393">EY197</f>
        <v>0</v>
      </c>
      <c r="EZ400" s="510"/>
    </row>
    <row r="401" spans="1:156" x14ac:dyDescent="0.25">
      <c r="A401">
        <v>197</v>
      </c>
      <c r="B401" s="74" t="str">
        <f t="shared" si="1384"/>
        <v>I08b</v>
      </c>
      <c r="C401" s="175" t="str">
        <f t="shared" si="1385"/>
        <v>OK</v>
      </c>
      <c r="D401" s="695">
        <f t="shared" ref="D401:AF401" si="1394">D198</f>
        <v>-6436.29</v>
      </c>
      <c r="E401" s="695">
        <f t="shared" si="1394"/>
        <v>-4954.57</v>
      </c>
      <c r="F401" s="695">
        <f t="shared" si="1394"/>
        <v>-4575.72</v>
      </c>
      <c r="G401" s="695">
        <f t="shared" si="1394"/>
        <v>-14612.99</v>
      </c>
      <c r="H401" s="695">
        <f t="shared" si="1394"/>
        <v>-20526.84</v>
      </c>
      <c r="I401" s="695">
        <f t="shared" si="1394"/>
        <v>-69708.58</v>
      </c>
      <c r="J401" s="695">
        <f t="shared" si="1394"/>
        <v>-49430.33</v>
      </c>
      <c r="K401" s="695">
        <f t="shared" si="1394"/>
        <v>-30265.55</v>
      </c>
      <c r="L401" s="695">
        <f t="shared" si="1394"/>
        <v>-4643.83</v>
      </c>
      <c r="M401" s="695">
        <f t="shared" si="1394"/>
        <v>-21771.48</v>
      </c>
      <c r="N401" s="695">
        <f t="shared" si="1394"/>
        <v>-10319</v>
      </c>
      <c r="O401" s="695">
        <f t="shared" si="1394"/>
        <v>-42741.61</v>
      </c>
      <c r="P401" s="695">
        <f t="shared" si="1394"/>
        <v>-22576.94</v>
      </c>
      <c r="Q401" s="695">
        <f t="shared" si="1394"/>
        <v>-29398.41</v>
      </c>
      <c r="R401" s="695">
        <f t="shared" si="1394"/>
        <v>-28240.68</v>
      </c>
      <c r="S401" s="695">
        <f t="shared" si="1394"/>
        <v>-81509.119999999995</v>
      </c>
      <c r="T401" s="695">
        <f t="shared" si="1394"/>
        <v>-8640.73</v>
      </c>
      <c r="U401" s="695">
        <f t="shared" si="1394"/>
        <v>-18409.22</v>
      </c>
      <c r="V401" s="695">
        <f t="shared" si="1394"/>
        <v>-66930.87</v>
      </c>
      <c r="W401" s="695">
        <f t="shared" si="1394"/>
        <v>-15779.96</v>
      </c>
      <c r="X401" s="695">
        <f t="shared" si="1394"/>
        <v>-17648.88</v>
      </c>
      <c r="Y401" s="695">
        <f t="shared" si="1394"/>
        <v>-12222.22</v>
      </c>
      <c r="Z401" s="695">
        <f t="shared" si="1394"/>
        <v>0</v>
      </c>
      <c r="AA401" s="695">
        <f t="shared" si="1394"/>
        <v>-66697.09</v>
      </c>
      <c r="AB401" s="695">
        <f t="shared" si="1394"/>
        <v>-39948.82</v>
      </c>
      <c r="AC401" s="695">
        <f t="shared" si="1394"/>
        <v>-11456.31</v>
      </c>
      <c r="AD401" s="695">
        <f t="shared" si="1394"/>
        <v>-25124.29</v>
      </c>
      <c r="AE401" s="695">
        <f t="shared" si="1394"/>
        <v>-22444.75</v>
      </c>
      <c r="AF401" s="695">
        <f t="shared" si="1394"/>
        <v>-27484.58</v>
      </c>
      <c r="AG401" s="695">
        <f t="shared" ref="AG401:BJ401" si="1395">AG198</f>
        <v>-60547.39</v>
      </c>
      <c r="AH401" s="695">
        <f t="shared" si="1395"/>
        <v>-115351.53</v>
      </c>
      <c r="AI401" s="695">
        <f t="shared" si="1395"/>
        <v>-38078.21</v>
      </c>
      <c r="AJ401" s="695">
        <f t="shared" si="1395"/>
        <v>-17481.650000000001</v>
      </c>
      <c r="AK401" s="695">
        <f t="shared" si="1395"/>
        <v>-29385.52</v>
      </c>
      <c r="AL401" s="695">
        <f t="shared" si="1395"/>
        <v>-79100.740000000005</v>
      </c>
      <c r="AM401" s="695">
        <f t="shared" si="1395"/>
        <v>-30088.67</v>
      </c>
      <c r="AN401" s="695">
        <f t="shared" si="1395"/>
        <v>-40281.379999999997</v>
      </c>
      <c r="AO401" s="695">
        <f t="shared" si="1395"/>
        <v>-29382.57</v>
      </c>
      <c r="AP401" s="695">
        <f t="shared" si="1395"/>
        <v>-10537.64</v>
      </c>
      <c r="AQ401" s="695">
        <f t="shared" si="1395"/>
        <v>-80684.28</v>
      </c>
      <c r="AR401" s="695">
        <f t="shared" si="1395"/>
        <v>-48570.53</v>
      </c>
      <c r="AS401" s="695">
        <f t="shared" si="1395"/>
        <v>-18297.47</v>
      </c>
      <c r="AT401" s="695">
        <f t="shared" si="1395"/>
        <v>-65124.800000000003</v>
      </c>
      <c r="AU401" s="695">
        <f t="shared" si="1395"/>
        <v>-72198.05</v>
      </c>
      <c r="AV401" s="695">
        <f t="shared" si="1395"/>
        <v>-35724.74</v>
      </c>
      <c r="AW401" s="695">
        <f t="shared" si="1395"/>
        <v>-11608.17</v>
      </c>
      <c r="AX401" s="695">
        <f t="shared" si="1395"/>
        <v>-20563.47</v>
      </c>
      <c r="AY401" s="695">
        <f t="shared" si="1395"/>
        <v>-68471.360000000001</v>
      </c>
      <c r="AZ401" s="695">
        <f t="shared" si="1395"/>
        <v>-65022.86</v>
      </c>
      <c r="BA401" s="695">
        <f t="shared" si="1395"/>
        <v>-202769.96</v>
      </c>
      <c r="BB401" s="695">
        <f t="shared" si="1395"/>
        <v>-96736.97</v>
      </c>
      <c r="BC401" s="695">
        <f t="shared" si="1395"/>
        <v>-14843.5</v>
      </c>
      <c r="BD401" s="695">
        <f t="shared" si="1395"/>
        <v>-73145.53</v>
      </c>
      <c r="BE401" s="695">
        <f t="shared" si="1395"/>
        <v>-5553.27</v>
      </c>
      <c r="BF401" s="695">
        <f t="shared" si="1395"/>
        <v>-48087.63</v>
      </c>
      <c r="BG401" s="695">
        <f t="shared" si="1395"/>
        <v>-32276.6</v>
      </c>
      <c r="BH401" s="695">
        <f t="shared" si="1395"/>
        <v>-66590.66</v>
      </c>
      <c r="BI401" s="695">
        <f t="shared" si="1395"/>
        <v>-76820.990000000005</v>
      </c>
      <c r="BJ401" s="695">
        <f t="shared" si="1395"/>
        <v>-74254.61</v>
      </c>
      <c r="BK401" s="695">
        <f t="shared" ref="BK401:CJ401" si="1396">BK198</f>
        <v>-26099.71</v>
      </c>
      <c r="BL401" s="695">
        <f t="shared" si="1396"/>
        <v>-51053.18</v>
      </c>
      <c r="BM401" s="695">
        <f t="shared" si="1396"/>
        <v>-15364.3</v>
      </c>
      <c r="BN401" s="695">
        <f t="shared" si="1396"/>
        <v>-6342.48</v>
      </c>
      <c r="BO401" s="695">
        <f t="shared" si="1396"/>
        <v>-19828.77</v>
      </c>
      <c r="BP401" s="695">
        <f t="shared" si="1396"/>
        <v>-7829.59</v>
      </c>
      <c r="BQ401" s="695">
        <f t="shared" si="1396"/>
        <v>-45593.21</v>
      </c>
      <c r="BR401" s="695">
        <f t="shared" si="1396"/>
        <v>-55158.96</v>
      </c>
      <c r="BS401" s="695">
        <f t="shared" si="1396"/>
        <v>-54195.58</v>
      </c>
      <c r="BT401" s="695">
        <f t="shared" si="1396"/>
        <v>-55577.09</v>
      </c>
      <c r="BU401" s="695">
        <f t="shared" si="1396"/>
        <v>-52213.41</v>
      </c>
      <c r="BV401" s="695">
        <f t="shared" si="1396"/>
        <v>-33050.370000000003</v>
      </c>
      <c r="BW401" s="695">
        <f t="shared" si="1396"/>
        <v>-54010.3</v>
      </c>
      <c r="BX401" s="695">
        <f t="shared" si="1396"/>
        <v>-71169.47</v>
      </c>
      <c r="BY401" s="695">
        <f t="shared" si="1396"/>
        <v>-41282.519999999997</v>
      </c>
      <c r="BZ401" s="695">
        <f t="shared" si="1396"/>
        <v>-22055.66</v>
      </c>
      <c r="CA401" s="695">
        <f t="shared" si="1396"/>
        <v>-52827.78</v>
      </c>
      <c r="CB401" s="695">
        <f t="shared" si="1396"/>
        <v>-45612.91</v>
      </c>
      <c r="CC401" s="695">
        <f t="shared" si="1396"/>
        <v>-24298.86</v>
      </c>
      <c r="CD401" s="695">
        <f t="shared" si="1396"/>
        <v>-53655.34</v>
      </c>
      <c r="CE401" s="695">
        <f t="shared" si="1396"/>
        <v>-48060.93</v>
      </c>
      <c r="CF401" s="695">
        <f t="shared" si="1396"/>
        <v>-6557.69</v>
      </c>
      <c r="CG401" s="695">
        <f t="shared" si="1396"/>
        <v>-28667.7</v>
      </c>
      <c r="CH401" s="695">
        <f t="shared" si="1396"/>
        <v>-143061.65</v>
      </c>
      <c r="CI401" s="695">
        <f t="shared" si="1396"/>
        <v>-89141.15</v>
      </c>
      <c r="CJ401" s="695">
        <f t="shared" si="1396"/>
        <v>-8249.09</v>
      </c>
      <c r="CK401" s="695">
        <f t="shared" ref="CK401:DO401" si="1397">CK198</f>
        <v>-76128.429999999993</v>
      </c>
      <c r="CL401" s="695">
        <f t="shared" si="1397"/>
        <v>-16795.169999999998</v>
      </c>
      <c r="CM401" s="695">
        <f t="shared" si="1397"/>
        <v>-13234.45</v>
      </c>
      <c r="CN401" s="695">
        <f t="shared" si="1397"/>
        <v>-23579.22</v>
      </c>
      <c r="CO401" s="695">
        <f t="shared" si="1397"/>
        <v>-5687.28</v>
      </c>
      <c r="CP401" s="695">
        <f t="shared" si="1397"/>
        <v>-19467.34</v>
      </c>
      <c r="CQ401" s="695">
        <f t="shared" si="1397"/>
        <v>-2210.85</v>
      </c>
      <c r="CR401" s="695">
        <f t="shared" si="1397"/>
        <v>-41671.07</v>
      </c>
      <c r="CS401" s="695">
        <f t="shared" si="1397"/>
        <v>-93786.7</v>
      </c>
      <c r="CT401" s="695">
        <f t="shared" si="1397"/>
        <v>-15119.92</v>
      </c>
      <c r="CU401" s="695">
        <f t="shared" si="1397"/>
        <v>-68252.09</v>
      </c>
      <c r="CV401" s="695">
        <f t="shared" si="1397"/>
        <v>-13399.02</v>
      </c>
      <c r="CW401" s="695">
        <f t="shared" si="1397"/>
        <v>-6852.26</v>
      </c>
      <c r="CX401" s="695">
        <f t="shared" si="1397"/>
        <v>-41927.89</v>
      </c>
      <c r="CY401" s="695">
        <f t="shared" si="1397"/>
        <v>5257</v>
      </c>
      <c r="CZ401" s="695">
        <f t="shared" si="1397"/>
        <v>-57455.08</v>
      </c>
      <c r="DA401" s="695">
        <f t="shared" si="1397"/>
        <v>-105049.12</v>
      </c>
      <c r="DB401" s="695">
        <f t="shared" si="1397"/>
        <v>-8016.89</v>
      </c>
      <c r="DC401" s="695">
        <f t="shared" si="1397"/>
        <v>-19668.28</v>
      </c>
      <c r="DD401" s="695">
        <f t="shared" si="1397"/>
        <v>-55268.65</v>
      </c>
      <c r="DE401" s="695">
        <f t="shared" si="1397"/>
        <v>-22378.73</v>
      </c>
      <c r="DF401" s="695">
        <f t="shared" si="1397"/>
        <v>-12500.01</v>
      </c>
      <c r="DG401" s="695">
        <f t="shared" si="1397"/>
        <v>-18188.34</v>
      </c>
      <c r="DH401" s="695">
        <f t="shared" si="1397"/>
        <v>-18581.75</v>
      </c>
      <c r="DI401" s="695">
        <f t="shared" si="1397"/>
        <v>-58255.54</v>
      </c>
      <c r="DJ401" s="695">
        <f t="shared" si="1397"/>
        <v>-12120.6</v>
      </c>
      <c r="DK401" s="695">
        <f t="shared" si="1397"/>
        <v>-11191.11</v>
      </c>
      <c r="DL401" s="695">
        <f t="shared" si="1397"/>
        <v>0</v>
      </c>
      <c r="DM401" s="695">
        <f t="shared" si="1397"/>
        <v>-62295.72</v>
      </c>
      <c r="DN401" s="695">
        <f t="shared" si="1397"/>
        <v>0</v>
      </c>
      <c r="DO401" s="695">
        <f t="shared" si="1397"/>
        <v>0</v>
      </c>
      <c r="DP401" s="695">
        <f t="shared" ref="DP401:EQ401" si="1398">DP198</f>
        <v>-56775.26</v>
      </c>
      <c r="DQ401" s="695">
        <f t="shared" si="1398"/>
        <v>-29773.52</v>
      </c>
      <c r="DR401" s="695">
        <f t="shared" si="1398"/>
        <v>0</v>
      </c>
      <c r="DS401" s="695">
        <f t="shared" si="1398"/>
        <v>-95239.92</v>
      </c>
      <c r="DT401" s="695">
        <f t="shared" si="1398"/>
        <v>-133103.70000000001</v>
      </c>
      <c r="DU401" s="695">
        <f t="shared" si="1398"/>
        <v>-92758.67</v>
      </c>
      <c r="DV401" s="695">
        <f t="shared" si="1398"/>
        <v>-46253.77</v>
      </c>
      <c r="DW401" s="695">
        <f t="shared" si="1398"/>
        <v>-45610.38</v>
      </c>
      <c r="DX401" s="695">
        <f t="shared" si="1398"/>
        <v>-11514.03</v>
      </c>
      <c r="DY401" s="695">
        <f t="shared" si="1398"/>
        <v>-72077.009999999995</v>
      </c>
      <c r="DZ401" s="695">
        <f t="shared" si="1398"/>
        <v>0</v>
      </c>
      <c r="EA401" s="695">
        <f t="shared" si="1398"/>
        <v>-38799.97</v>
      </c>
      <c r="EB401" s="695">
        <f t="shared" si="1398"/>
        <v>0</v>
      </c>
      <c r="EC401" s="695">
        <f t="shared" si="1398"/>
        <v>0</v>
      </c>
      <c r="ED401" s="695">
        <f t="shared" si="1398"/>
        <v>-140211.35</v>
      </c>
      <c r="EE401" s="695">
        <f t="shared" si="1398"/>
        <v>-23922.73</v>
      </c>
      <c r="EF401" s="695">
        <f t="shared" si="1398"/>
        <v>30073.9</v>
      </c>
      <c r="EG401" s="695">
        <f t="shared" si="1398"/>
        <v>-18338.64</v>
      </c>
      <c r="EH401" s="695">
        <f t="shared" si="1398"/>
        <v>-10931.53</v>
      </c>
      <c r="EI401" s="695">
        <f t="shared" si="1398"/>
        <v>0</v>
      </c>
      <c r="EJ401" s="695">
        <f t="shared" si="1398"/>
        <v>0</v>
      </c>
      <c r="EK401" s="695">
        <f t="shared" si="1398"/>
        <v>0</v>
      </c>
      <c r="EL401" s="695">
        <f t="shared" si="1398"/>
        <v>-52549.7</v>
      </c>
      <c r="EM401" s="695">
        <f t="shared" si="1398"/>
        <v>-40584.959999999999</v>
      </c>
      <c r="EN401" s="695">
        <f t="shared" ref="EN401" si="1399">EN198</f>
        <v>0</v>
      </c>
      <c r="EO401" s="695">
        <f t="shared" si="1398"/>
        <v>0</v>
      </c>
      <c r="EP401" s="695">
        <f t="shared" si="1398"/>
        <v>-8416.14</v>
      </c>
      <c r="EQ401" s="695">
        <f t="shared" si="1398"/>
        <v>0</v>
      </c>
      <c r="ER401" s="695">
        <f t="shared" ref="ER401:EX401" si="1400">ER198</f>
        <v>0</v>
      </c>
      <c r="ES401" s="695">
        <f t="shared" si="1400"/>
        <v>0</v>
      </c>
      <c r="ET401" s="695">
        <f t="shared" si="1400"/>
        <v>0</v>
      </c>
      <c r="EU401" s="695">
        <f t="shared" si="1400"/>
        <v>-51909.19</v>
      </c>
      <c r="EV401" s="695">
        <f t="shared" si="1400"/>
        <v>-40191.33</v>
      </c>
      <c r="EW401" s="695">
        <f t="shared" si="1400"/>
        <v>-95074.36</v>
      </c>
      <c r="EX401" s="695">
        <f t="shared" si="1400"/>
        <v>0</v>
      </c>
      <c r="EY401" s="695">
        <f t="shared" si="1393"/>
        <v>0</v>
      </c>
      <c r="EZ401" s="510"/>
    </row>
    <row r="402" spans="1:156" x14ac:dyDescent="0.25">
      <c r="A402">
        <v>198</v>
      </c>
      <c r="B402" s="74" t="str">
        <f t="shared" si="1384"/>
        <v>I06</v>
      </c>
      <c r="C402" s="175" t="str">
        <f t="shared" si="1385"/>
        <v>OK</v>
      </c>
      <c r="D402" s="695">
        <f t="shared" ref="D402:AF402" si="1401">D199</f>
        <v>0</v>
      </c>
      <c r="E402" s="695">
        <f t="shared" si="1401"/>
        <v>0</v>
      </c>
      <c r="F402" s="695">
        <f t="shared" si="1401"/>
        <v>0</v>
      </c>
      <c r="G402" s="695">
        <f t="shared" si="1401"/>
        <v>0</v>
      </c>
      <c r="H402" s="695">
        <f t="shared" si="1401"/>
        <v>0</v>
      </c>
      <c r="I402" s="695">
        <f t="shared" si="1401"/>
        <v>0</v>
      </c>
      <c r="J402" s="695">
        <f t="shared" si="1401"/>
        <v>0</v>
      </c>
      <c r="K402" s="695">
        <f t="shared" si="1401"/>
        <v>0</v>
      </c>
      <c r="L402" s="695">
        <f t="shared" si="1401"/>
        <v>0</v>
      </c>
      <c r="M402" s="695">
        <f t="shared" si="1401"/>
        <v>0</v>
      </c>
      <c r="N402" s="695">
        <f t="shared" si="1401"/>
        <v>0</v>
      </c>
      <c r="O402" s="695">
        <f t="shared" si="1401"/>
        <v>0</v>
      </c>
      <c r="P402" s="695">
        <f t="shared" si="1401"/>
        <v>0</v>
      </c>
      <c r="Q402" s="695">
        <f t="shared" si="1401"/>
        <v>0</v>
      </c>
      <c r="R402" s="695">
        <f t="shared" si="1401"/>
        <v>0</v>
      </c>
      <c r="S402" s="695">
        <f t="shared" si="1401"/>
        <v>0</v>
      </c>
      <c r="T402" s="695">
        <f t="shared" si="1401"/>
        <v>0</v>
      </c>
      <c r="U402" s="695">
        <f t="shared" si="1401"/>
        <v>0</v>
      </c>
      <c r="V402" s="695">
        <f t="shared" si="1401"/>
        <v>0</v>
      </c>
      <c r="W402" s="695">
        <f t="shared" si="1401"/>
        <v>0</v>
      </c>
      <c r="X402" s="695">
        <f t="shared" si="1401"/>
        <v>0</v>
      </c>
      <c r="Y402" s="695">
        <f t="shared" si="1401"/>
        <v>0</v>
      </c>
      <c r="Z402" s="695">
        <f t="shared" si="1401"/>
        <v>0</v>
      </c>
      <c r="AA402" s="695">
        <f t="shared" si="1401"/>
        <v>0</v>
      </c>
      <c r="AB402" s="695">
        <f t="shared" si="1401"/>
        <v>0</v>
      </c>
      <c r="AC402" s="695">
        <f t="shared" si="1401"/>
        <v>0</v>
      </c>
      <c r="AD402" s="695">
        <f t="shared" si="1401"/>
        <v>0</v>
      </c>
      <c r="AE402" s="695">
        <f t="shared" si="1401"/>
        <v>0</v>
      </c>
      <c r="AF402" s="695">
        <f t="shared" si="1401"/>
        <v>0</v>
      </c>
      <c r="AG402" s="695">
        <f t="shared" ref="AG402:BJ402" si="1402">AG199</f>
        <v>0</v>
      </c>
      <c r="AH402" s="695">
        <f t="shared" si="1402"/>
        <v>0</v>
      </c>
      <c r="AI402" s="695">
        <f t="shared" si="1402"/>
        <v>0</v>
      </c>
      <c r="AJ402" s="695">
        <f t="shared" si="1402"/>
        <v>0</v>
      </c>
      <c r="AK402" s="695">
        <f t="shared" si="1402"/>
        <v>0</v>
      </c>
      <c r="AL402" s="695">
        <f t="shared" si="1402"/>
        <v>0</v>
      </c>
      <c r="AM402" s="695">
        <f t="shared" si="1402"/>
        <v>0</v>
      </c>
      <c r="AN402" s="695">
        <f t="shared" si="1402"/>
        <v>0</v>
      </c>
      <c r="AO402" s="695">
        <f t="shared" si="1402"/>
        <v>0</v>
      </c>
      <c r="AP402" s="695">
        <f t="shared" si="1402"/>
        <v>0</v>
      </c>
      <c r="AQ402" s="695">
        <f t="shared" si="1402"/>
        <v>0</v>
      </c>
      <c r="AR402" s="695">
        <f t="shared" si="1402"/>
        <v>0</v>
      </c>
      <c r="AS402" s="695">
        <f t="shared" si="1402"/>
        <v>0</v>
      </c>
      <c r="AT402" s="695">
        <f t="shared" si="1402"/>
        <v>0</v>
      </c>
      <c r="AU402" s="695">
        <f t="shared" si="1402"/>
        <v>0</v>
      </c>
      <c r="AV402" s="695">
        <f t="shared" si="1402"/>
        <v>0</v>
      </c>
      <c r="AW402" s="695">
        <f t="shared" si="1402"/>
        <v>0</v>
      </c>
      <c r="AX402" s="695">
        <f t="shared" si="1402"/>
        <v>0</v>
      </c>
      <c r="AY402" s="695">
        <f t="shared" si="1402"/>
        <v>0</v>
      </c>
      <c r="AZ402" s="695">
        <f t="shared" si="1402"/>
        <v>0</v>
      </c>
      <c r="BA402" s="695">
        <f t="shared" si="1402"/>
        <v>0</v>
      </c>
      <c r="BB402" s="695">
        <f t="shared" si="1402"/>
        <v>0</v>
      </c>
      <c r="BC402" s="695">
        <f t="shared" si="1402"/>
        <v>0</v>
      </c>
      <c r="BD402" s="695">
        <f t="shared" si="1402"/>
        <v>0</v>
      </c>
      <c r="BE402" s="695">
        <f t="shared" si="1402"/>
        <v>0</v>
      </c>
      <c r="BF402" s="695">
        <f t="shared" si="1402"/>
        <v>0</v>
      </c>
      <c r="BG402" s="695">
        <f t="shared" si="1402"/>
        <v>0</v>
      </c>
      <c r="BH402" s="695">
        <f t="shared" si="1402"/>
        <v>0</v>
      </c>
      <c r="BI402" s="695">
        <f t="shared" si="1402"/>
        <v>0</v>
      </c>
      <c r="BJ402" s="695">
        <f t="shared" si="1402"/>
        <v>0</v>
      </c>
      <c r="BK402" s="695">
        <f t="shared" ref="BK402:CJ402" si="1403">BK199</f>
        <v>0</v>
      </c>
      <c r="BL402" s="695">
        <f t="shared" si="1403"/>
        <v>0</v>
      </c>
      <c r="BM402" s="695">
        <f t="shared" si="1403"/>
        <v>0</v>
      </c>
      <c r="BN402" s="695">
        <f t="shared" si="1403"/>
        <v>0</v>
      </c>
      <c r="BO402" s="695">
        <f t="shared" si="1403"/>
        <v>0</v>
      </c>
      <c r="BP402" s="695">
        <f t="shared" si="1403"/>
        <v>0</v>
      </c>
      <c r="BQ402" s="695">
        <f t="shared" si="1403"/>
        <v>0</v>
      </c>
      <c r="BR402" s="695">
        <f t="shared" si="1403"/>
        <v>0</v>
      </c>
      <c r="BS402" s="695">
        <f t="shared" si="1403"/>
        <v>0</v>
      </c>
      <c r="BT402" s="695">
        <f t="shared" si="1403"/>
        <v>0</v>
      </c>
      <c r="BU402" s="695">
        <f t="shared" si="1403"/>
        <v>0</v>
      </c>
      <c r="BV402" s="695">
        <f t="shared" si="1403"/>
        <v>0</v>
      </c>
      <c r="BW402" s="695">
        <f t="shared" si="1403"/>
        <v>0</v>
      </c>
      <c r="BX402" s="695">
        <f t="shared" si="1403"/>
        <v>0</v>
      </c>
      <c r="BY402" s="695">
        <f t="shared" si="1403"/>
        <v>0</v>
      </c>
      <c r="BZ402" s="695">
        <f t="shared" si="1403"/>
        <v>0</v>
      </c>
      <c r="CA402" s="695">
        <f t="shared" si="1403"/>
        <v>0</v>
      </c>
      <c r="CB402" s="695">
        <f t="shared" si="1403"/>
        <v>0</v>
      </c>
      <c r="CC402" s="695">
        <f t="shared" si="1403"/>
        <v>0</v>
      </c>
      <c r="CD402" s="695">
        <f t="shared" si="1403"/>
        <v>0</v>
      </c>
      <c r="CE402" s="695">
        <f t="shared" si="1403"/>
        <v>0</v>
      </c>
      <c r="CF402" s="695">
        <f t="shared" si="1403"/>
        <v>0</v>
      </c>
      <c r="CG402" s="695">
        <f t="shared" si="1403"/>
        <v>0</v>
      </c>
      <c r="CH402" s="695">
        <f t="shared" si="1403"/>
        <v>0</v>
      </c>
      <c r="CI402" s="695">
        <f t="shared" si="1403"/>
        <v>0</v>
      </c>
      <c r="CJ402" s="695">
        <f t="shared" si="1403"/>
        <v>0</v>
      </c>
      <c r="CK402" s="695">
        <f t="shared" ref="CK402:DO402" si="1404">CK199</f>
        <v>0</v>
      </c>
      <c r="CL402" s="695">
        <f t="shared" si="1404"/>
        <v>0</v>
      </c>
      <c r="CM402" s="695">
        <f t="shared" si="1404"/>
        <v>0</v>
      </c>
      <c r="CN402" s="695">
        <f t="shared" si="1404"/>
        <v>0</v>
      </c>
      <c r="CO402" s="695">
        <f t="shared" si="1404"/>
        <v>0</v>
      </c>
      <c r="CP402" s="695">
        <f t="shared" si="1404"/>
        <v>0</v>
      </c>
      <c r="CQ402" s="695">
        <f t="shared" si="1404"/>
        <v>0</v>
      </c>
      <c r="CR402" s="695">
        <f t="shared" si="1404"/>
        <v>0</v>
      </c>
      <c r="CS402" s="695">
        <f t="shared" si="1404"/>
        <v>0</v>
      </c>
      <c r="CT402" s="695">
        <f t="shared" si="1404"/>
        <v>0</v>
      </c>
      <c r="CU402" s="695">
        <f t="shared" si="1404"/>
        <v>0</v>
      </c>
      <c r="CV402" s="695">
        <f t="shared" si="1404"/>
        <v>0</v>
      </c>
      <c r="CW402" s="695">
        <f t="shared" si="1404"/>
        <v>0</v>
      </c>
      <c r="CX402" s="695">
        <f t="shared" si="1404"/>
        <v>0</v>
      </c>
      <c r="CY402" s="695">
        <f t="shared" si="1404"/>
        <v>0</v>
      </c>
      <c r="CZ402" s="695">
        <f t="shared" si="1404"/>
        <v>-6895</v>
      </c>
      <c r="DA402" s="695">
        <f t="shared" si="1404"/>
        <v>0</v>
      </c>
      <c r="DB402" s="695">
        <f t="shared" si="1404"/>
        <v>0</v>
      </c>
      <c r="DC402" s="695">
        <f t="shared" si="1404"/>
        <v>0</v>
      </c>
      <c r="DD402" s="695">
        <f t="shared" si="1404"/>
        <v>0</v>
      </c>
      <c r="DE402" s="695">
        <f t="shared" si="1404"/>
        <v>0</v>
      </c>
      <c r="DF402" s="695">
        <f t="shared" si="1404"/>
        <v>0</v>
      </c>
      <c r="DG402" s="695">
        <f t="shared" si="1404"/>
        <v>0</v>
      </c>
      <c r="DH402" s="695">
        <f t="shared" si="1404"/>
        <v>0</v>
      </c>
      <c r="DI402" s="695">
        <f t="shared" si="1404"/>
        <v>0</v>
      </c>
      <c r="DJ402" s="695">
        <f t="shared" si="1404"/>
        <v>0</v>
      </c>
      <c r="DK402" s="695">
        <f t="shared" si="1404"/>
        <v>0</v>
      </c>
      <c r="DL402" s="695">
        <f t="shared" si="1404"/>
        <v>0</v>
      </c>
      <c r="DM402" s="695">
        <f t="shared" si="1404"/>
        <v>0</v>
      </c>
      <c r="DN402" s="695">
        <f t="shared" si="1404"/>
        <v>0</v>
      </c>
      <c r="DO402" s="695">
        <f t="shared" si="1404"/>
        <v>0</v>
      </c>
      <c r="DP402" s="695">
        <f t="shared" ref="DP402:EQ402" si="1405">DP199</f>
        <v>0</v>
      </c>
      <c r="DQ402" s="695">
        <f t="shared" si="1405"/>
        <v>0</v>
      </c>
      <c r="DR402" s="695">
        <f t="shared" si="1405"/>
        <v>0</v>
      </c>
      <c r="DS402" s="695">
        <f t="shared" si="1405"/>
        <v>0</v>
      </c>
      <c r="DT402" s="695">
        <f t="shared" si="1405"/>
        <v>0</v>
      </c>
      <c r="DU402" s="695">
        <f t="shared" si="1405"/>
        <v>0</v>
      </c>
      <c r="DV402" s="695">
        <f t="shared" si="1405"/>
        <v>0</v>
      </c>
      <c r="DW402" s="695">
        <f t="shared" si="1405"/>
        <v>0</v>
      </c>
      <c r="DX402" s="695">
        <f t="shared" si="1405"/>
        <v>0</v>
      </c>
      <c r="DY402" s="695">
        <f t="shared" si="1405"/>
        <v>0</v>
      </c>
      <c r="DZ402" s="695">
        <f t="shared" si="1405"/>
        <v>0</v>
      </c>
      <c r="EA402" s="695">
        <f t="shared" si="1405"/>
        <v>0</v>
      </c>
      <c r="EB402" s="695">
        <f t="shared" si="1405"/>
        <v>0</v>
      </c>
      <c r="EC402" s="695">
        <f t="shared" si="1405"/>
        <v>0</v>
      </c>
      <c r="ED402" s="695">
        <f t="shared" si="1405"/>
        <v>0</v>
      </c>
      <c r="EE402" s="695">
        <f t="shared" si="1405"/>
        <v>0</v>
      </c>
      <c r="EF402" s="695">
        <f t="shared" si="1405"/>
        <v>0</v>
      </c>
      <c r="EG402" s="695">
        <f t="shared" si="1405"/>
        <v>0</v>
      </c>
      <c r="EH402" s="695">
        <f t="shared" si="1405"/>
        <v>0</v>
      </c>
      <c r="EI402" s="695">
        <f t="shared" si="1405"/>
        <v>0</v>
      </c>
      <c r="EJ402" s="695">
        <f t="shared" si="1405"/>
        <v>0</v>
      </c>
      <c r="EK402" s="695">
        <f t="shared" si="1405"/>
        <v>0</v>
      </c>
      <c r="EL402" s="695">
        <f t="shared" si="1405"/>
        <v>0</v>
      </c>
      <c r="EM402" s="695">
        <f t="shared" si="1405"/>
        <v>0</v>
      </c>
      <c r="EN402" s="695">
        <f t="shared" ref="EN402" si="1406">EN199</f>
        <v>0</v>
      </c>
      <c r="EO402" s="695">
        <f t="shared" si="1405"/>
        <v>0</v>
      </c>
      <c r="EP402" s="695">
        <f t="shared" si="1405"/>
        <v>0</v>
      </c>
      <c r="EQ402" s="695">
        <f t="shared" si="1405"/>
        <v>0</v>
      </c>
      <c r="ER402" s="695">
        <f t="shared" ref="ER402:EX402" si="1407">ER199</f>
        <v>0</v>
      </c>
      <c r="ES402" s="695">
        <f t="shared" si="1407"/>
        <v>0</v>
      </c>
      <c r="ET402" s="695">
        <f t="shared" si="1407"/>
        <v>0</v>
      </c>
      <c r="EU402" s="695">
        <f t="shared" si="1407"/>
        <v>0</v>
      </c>
      <c r="EV402" s="695">
        <f t="shared" si="1407"/>
        <v>0</v>
      </c>
      <c r="EW402" s="695">
        <f t="shared" si="1407"/>
        <v>0</v>
      </c>
      <c r="EX402" s="695">
        <f t="shared" si="1407"/>
        <v>0</v>
      </c>
      <c r="EY402" s="695">
        <f t="shared" si="1393"/>
        <v>0</v>
      </c>
      <c r="EZ402" s="510"/>
    </row>
    <row r="403" spans="1:156" x14ac:dyDescent="0.25">
      <c r="A403">
        <v>199</v>
      </c>
      <c r="B403" s="74" t="str">
        <f t="shared" si="1384"/>
        <v>I18d</v>
      </c>
      <c r="C403" s="175" t="str">
        <f t="shared" si="1385"/>
        <v>OK</v>
      </c>
      <c r="D403" s="695">
        <f t="shared" ref="D403:AF403" si="1408">D200</f>
        <v>0</v>
      </c>
      <c r="E403" s="695">
        <f t="shared" si="1408"/>
        <v>0</v>
      </c>
      <c r="F403" s="695">
        <f t="shared" si="1408"/>
        <v>0</v>
      </c>
      <c r="G403" s="695">
        <f t="shared" si="1408"/>
        <v>0</v>
      </c>
      <c r="H403" s="695">
        <f t="shared" si="1408"/>
        <v>0</v>
      </c>
      <c r="I403" s="695">
        <f t="shared" si="1408"/>
        <v>-158555</v>
      </c>
      <c r="J403" s="695">
        <f t="shared" si="1408"/>
        <v>-110017</v>
      </c>
      <c r="K403" s="695">
        <f t="shared" si="1408"/>
        <v>-96767</v>
      </c>
      <c r="L403" s="695">
        <f t="shared" si="1408"/>
        <v>-66585</v>
      </c>
      <c r="M403" s="695">
        <f t="shared" si="1408"/>
        <v>-125618</v>
      </c>
      <c r="N403" s="695">
        <f t="shared" si="1408"/>
        <v>-51713</v>
      </c>
      <c r="O403" s="695">
        <f t="shared" si="1408"/>
        <v>-71441</v>
      </c>
      <c r="P403" s="695">
        <f t="shared" si="1408"/>
        <v>-149187</v>
      </c>
      <c r="Q403" s="695">
        <f t="shared" si="1408"/>
        <v>-19614</v>
      </c>
      <c r="R403" s="695">
        <f t="shared" si="1408"/>
        <v>-19477</v>
      </c>
      <c r="S403" s="695">
        <f t="shared" si="1408"/>
        <v>-19391</v>
      </c>
      <c r="T403" s="695">
        <f t="shared" si="1408"/>
        <v>-18112</v>
      </c>
      <c r="U403" s="695">
        <f t="shared" si="1408"/>
        <v>-60703</v>
      </c>
      <c r="V403" s="695">
        <f t="shared" si="1408"/>
        <v>-46678</v>
      </c>
      <c r="W403" s="695">
        <f t="shared" si="1408"/>
        <v>-20015</v>
      </c>
      <c r="X403" s="695">
        <f t="shared" si="1408"/>
        <v>-23819</v>
      </c>
      <c r="Y403" s="695">
        <f t="shared" si="1408"/>
        <v>-36578</v>
      </c>
      <c r="Z403" s="695">
        <f t="shared" si="1408"/>
        <v>0</v>
      </c>
      <c r="AA403" s="695">
        <f t="shared" si="1408"/>
        <v>-48698</v>
      </c>
      <c r="AB403" s="695">
        <f t="shared" si="1408"/>
        <v>-18400</v>
      </c>
      <c r="AC403" s="695">
        <f t="shared" si="1408"/>
        <v>-20286</v>
      </c>
      <c r="AD403" s="695">
        <f t="shared" si="1408"/>
        <v>-52997</v>
      </c>
      <c r="AE403" s="695">
        <f t="shared" si="1408"/>
        <v>-40321</v>
      </c>
      <c r="AF403" s="695">
        <f t="shared" si="1408"/>
        <v>-20962</v>
      </c>
      <c r="AG403" s="695">
        <f t="shared" ref="AG403:BJ403" si="1409">AG200</f>
        <v>-107111</v>
      </c>
      <c r="AH403" s="695">
        <f t="shared" si="1409"/>
        <v>-49974</v>
      </c>
      <c r="AI403" s="695">
        <f t="shared" si="1409"/>
        <v>-67775</v>
      </c>
      <c r="AJ403" s="695">
        <f t="shared" si="1409"/>
        <v>-47341</v>
      </c>
      <c r="AK403" s="695">
        <f t="shared" si="1409"/>
        <v>-52524</v>
      </c>
      <c r="AL403" s="695">
        <f t="shared" si="1409"/>
        <v>-52919</v>
      </c>
      <c r="AM403" s="695">
        <f t="shared" si="1409"/>
        <v>-19397</v>
      </c>
      <c r="AN403" s="695">
        <f t="shared" si="1409"/>
        <v>-42145</v>
      </c>
      <c r="AO403" s="695">
        <f t="shared" si="1409"/>
        <v>-40655</v>
      </c>
      <c r="AP403" s="695">
        <f t="shared" si="1409"/>
        <v>-24826</v>
      </c>
      <c r="AQ403" s="695">
        <f t="shared" si="1409"/>
        <v>-123323</v>
      </c>
      <c r="AR403" s="695">
        <f t="shared" si="1409"/>
        <v>-46442</v>
      </c>
      <c r="AS403" s="695">
        <f t="shared" si="1409"/>
        <v>-37909</v>
      </c>
      <c r="AT403" s="695">
        <f t="shared" si="1409"/>
        <v>-67608</v>
      </c>
      <c r="AU403" s="695">
        <f t="shared" si="1409"/>
        <v>-50140</v>
      </c>
      <c r="AV403" s="695">
        <f t="shared" si="1409"/>
        <v>-49473</v>
      </c>
      <c r="AW403" s="695">
        <f t="shared" si="1409"/>
        <v>-70271</v>
      </c>
      <c r="AX403" s="695">
        <f t="shared" si="1409"/>
        <v>-46732</v>
      </c>
      <c r="AY403" s="695">
        <f t="shared" si="1409"/>
        <v>-57738</v>
      </c>
      <c r="AZ403" s="695">
        <f t="shared" si="1409"/>
        <v>-61865</v>
      </c>
      <c r="BA403" s="695">
        <f t="shared" si="1409"/>
        <v>-47013</v>
      </c>
      <c r="BB403" s="695">
        <f t="shared" si="1409"/>
        <v>-68556</v>
      </c>
      <c r="BC403" s="695">
        <f t="shared" si="1409"/>
        <v>-79934</v>
      </c>
      <c r="BD403" s="695">
        <f t="shared" si="1409"/>
        <v>-34735</v>
      </c>
      <c r="BE403" s="695">
        <f t="shared" si="1409"/>
        <v>-42686</v>
      </c>
      <c r="BF403" s="695">
        <f t="shared" si="1409"/>
        <v>-77097</v>
      </c>
      <c r="BG403" s="695">
        <f t="shared" si="1409"/>
        <v>-81904</v>
      </c>
      <c r="BH403" s="695">
        <f t="shared" si="1409"/>
        <v>-38252</v>
      </c>
      <c r="BI403" s="695">
        <f t="shared" si="1409"/>
        <v>-61773</v>
      </c>
      <c r="BJ403" s="695">
        <f t="shared" si="1409"/>
        <v>-63120</v>
      </c>
      <c r="BK403" s="695">
        <f t="shared" ref="BK403:CJ403" si="1410">BK200</f>
        <v>-45470</v>
      </c>
      <c r="BL403" s="695">
        <f t="shared" si="1410"/>
        <v>-50719</v>
      </c>
      <c r="BM403" s="695">
        <f t="shared" si="1410"/>
        <v>-38224</v>
      </c>
      <c r="BN403" s="695">
        <f t="shared" si="1410"/>
        <v>-40845</v>
      </c>
      <c r="BO403" s="695">
        <f t="shared" si="1410"/>
        <v>-96190</v>
      </c>
      <c r="BP403" s="695">
        <f t="shared" si="1410"/>
        <v>-92397</v>
      </c>
      <c r="BQ403" s="695">
        <f t="shared" si="1410"/>
        <v>-98924</v>
      </c>
      <c r="BR403" s="695">
        <f t="shared" si="1410"/>
        <v>-55304</v>
      </c>
      <c r="BS403" s="695">
        <f t="shared" si="1410"/>
        <v>-55156</v>
      </c>
      <c r="BT403" s="695">
        <f t="shared" si="1410"/>
        <v>-57138</v>
      </c>
      <c r="BU403" s="695">
        <f t="shared" si="1410"/>
        <v>-53991</v>
      </c>
      <c r="BV403" s="695">
        <f t="shared" si="1410"/>
        <v>-58834</v>
      </c>
      <c r="BW403" s="695">
        <f t="shared" si="1410"/>
        <v>-40550</v>
      </c>
      <c r="BX403" s="695">
        <f t="shared" si="1410"/>
        <v>-123765</v>
      </c>
      <c r="BY403" s="695">
        <f t="shared" si="1410"/>
        <v>-40605</v>
      </c>
      <c r="BZ403" s="695">
        <f t="shared" si="1410"/>
        <v>-102169</v>
      </c>
      <c r="CA403" s="695">
        <f t="shared" si="1410"/>
        <v>-53723</v>
      </c>
      <c r="CB403" s="695">
        <f t="shared" si="1410"/>
        <v>-46508</v>
      </c>
      <c r="CC403" s="695">
        <f t="shared" si="1410"/>
        <v>-51264</v>
      </c>
      <c r="CD403" s="695">
        <f t="shared" si="1410"/>
        <v>-51151</v>
      </c>
      <c r="CE403" s="695">
        <f t="shared" si="1410"/>
        <v>-56918</v>
      </c>
      <c r="CF403" s="695">
        <f t="shared" si="1410"/>
        <v>-29009</v>
      </c>
      <c r="CG403" s="695">
        <f t="shared" si="1410"/>
        <v>-27029</v>
      </c>
      <c r="CH403" s="695">
        <f t="shared" si="1410"/>
        <v>-57565</v>
      </c>
      <c r="CI403" s="695">
        <f t="shared" si="1410"/>
        <v>-83200</v>
      </c>
      <c r="CJ403" s="695">
        <f t="shared" si="1410"/>
        <v>-92561</v>
      </c>
      <c r="CK403" s="695">
        <f t="shared" ref="CK403:DO403" si="1411">CK200</f>
        <v>-77726</v>
      </c>
      <c r="CL403" s="695">
        <f t="shared" si="1411"/>
        <v>-39366</v>
      </c>
      <c r="CM403" s="695">
        <f t="shared" si="1411"/>
        <v>-29170</v>
      </c>
      <c r="CN403" s="695">
        <f t="shared" si="1411"/>
        <v>-56212</v>
      </c>
      <c r="CO403" s="695">
        <f t="shared" si="1411"/>
        <v>-42997</v>
      </c>
      <c r="CP403" s="695">
        <f t="shared" si="1411"/>
        <v>-92646</v>
      </c>
      <c r="CQ403" s="695">
        <f t="shared" si="1411"/>
        <v>-94417</v>
      </c>
      <c r="CR403" s="695">
        <f t="shared" si="1411"/>
        <v>-25671</v>
      </c>
      <c r="CS403" s="695">
        <f t="shared" si="1411"/>
        <v>-54577</v>
      </c>
      <c r="CT403" s="695">
        <f t="shared" si="1411"/>
        <v>-29555</v>
      </c>
      <c r="CU403" s="695">
        <f t="shared" si="1411"/>
        <v>-35794</v>
      </c>
      <c r="CV403" s="695">
        <f t="shared" si="1411"/>
        <v>-53177</v>
      </c>
      <c r="CW403" s="695">
        <f t="shared" si="1411"/>
        <v>-33191</v>
      </c>
      <c r="CX403" s="695">
        <f t="shared" si="1411"/>
        <v>-35839</v>
      </c>
      <c r="CY403" s="695">
        <f t="shared" si="1411"/>
        <v>0</v>
      </c>
      <c r="CZ403" s="695">
        <f t="shared" si="1411"/>
        <v>-52542</v>
      </c>
      <c r="DA403" s="695">
        <f t="shared" si="1411"/>
        <v>-66832</v>
      </c>
      <c r="DB403" s="695">
        <f t="shared" si="1411"/>
        <v>-55813</v>
      </c>
      <c r="DC403" s="695">
        <f t="shared" si="1411"/>
        <v>-75640</v>
      </c>
      <c r="DD403" s="695">
        <f t="shared" si="1411"/>
        <v>-64470</v>
      </c>
      <c r="DE403" s="695">
        <f t="shared" si="1411"/>
        <v>-44926</v>
      </c>
      <c r="DF403" s="695">
        <f t="shared" si="1411"/>
        <v>-35167</v>
      </c>
      <c r="DG403" s="695">
        <f t="shared" si="1411"/>
        <v>-32777</v>
      </c>
      <c r="DH403" s="695">
        <f t="shared" si="1411"/>
        <v>-29995</v>
      </c>
      <c r="DI403" s="695">
        <f t="shared" si="1411"/>
        <v>-52873</v>
      </c>
      <c r="DJ403" s="695">
        <f t="shared" si="1411"/>
        <v>-92556</v>
      </c>
      <c r="DK403" s="695">
        <f t="shared" si="1411"/>
        <v>-45393</v>
      </c>
      <c r="DL403" s="695">
        <f t="shared" si="1411"/>
        <v>-45649</v>
      </c>
      <c r="DM403" s="695">
        <f t="shared" si="1411"/>
        <v>-29626</v>
      </c>
      <c r="DN403" s="695">
        <f t="shared" si="1411"/>
        <v>0</v>
      </c>
      <c r="DO403" s="695">
        <f t="shared" si="1411"/>
        <v>-3000</v>
      </c>
      <c r="DP403" s="695">
        <f t="shared" ref="DP403:EQ403" si="1412">DP200</f>
        <v>0</v>
      </c>
      <c r="DQ403" s="695">
        <f t="shared" si="1412"/>
        <v>0</v>
      </c>
      <c r="DR403" s="695">
        <f t="shared" si="1412"/>
        <v>0</v>
      </c>
      <c r="DS403" s="695">
        <f t="shared" si="1412"/>
        <v>0</v>
      </c>
      <c r="DT403" s="695">
        <f t="shared" si="1412"/>
        <v>0</v>
      </c>
      <c r="DU403" s="695">
        <f t="shared" si="1412"/>
        <v>0</v>
      </c>
      <c r="DV403" s="695">
        <f t="shared" si="1412"/>
        <v>0</v>
      </c>
      <c r="DW403" s="695">
        <f t="shared" si="1412"/>
        <v>0</v>
      </c>
      <c r="DX403" s="695">
        <f t="shared" si="1412"/>
        <v>0</v>
      </c>
      <c r="DY403" s="695">
        <f t="shared" si="1412"/>
        <v>0</v>
      </c>
      <c r="DZ403" s="695">
        <f t="shared" si="1412"/>
        <v>0</v>
      </c>
      <c r="EA403" s="695">
        <f t="shared" si="1412"/>
        <v>0</v>
      </c>
      <c r="EB403" s="695">
        <f t="shared" si="1412"/>
        <v>0</v>
      </c>
      <c r="EC403" s="695">
        <f t="shared" si="1412"/>
        <v>0</v>
      </c>
      <c r="ED403" s="695">
        <f t="shared" si="1412"/>
        <v>-400</v>
      </c>
      <c r="EE403" s="695">
        <f t="shared" si="1412"/>
        <v>-17799</v>
      </c>
      <c r="EF403" s="695">
        <f t="shared" si="1412"/>
        <v>0</v>
      </c>
      <c r="EG403" s="695">
        <f t="shared" si="1412"/>
        <v>-17278</v>
      </c>
      <c r="EH403" s="695">
        <f t="shared" si="1412"/>
        <v>-17157</v>
      </c>
      <c r="EI403" s="695">
        <f t="shared" si="1412"/>
        <v>-417</v>
      </c>
      <c r="EJ403" s="695">
        <f t="shared" si="1412"/>
        <v>0</v>
      </c>
      <c r="EK403" s="695">
        <f t="shared" si="1412"/>
        <v>0</v>
      </c>
      <c r="EL403" s="695">
        <f t="shared" si="1412"/>
        <v>-17113</v>
      </c>
      <c r="EM403" s="695">
        <f t="shared" si="1412"/>
        <v>0</v>
      </c>
      <c r="EN403" s="695">
        <f t="shared" ref="EN403" si="1413">EN200</f>
        <v>0</v>
      </c>
      <c r="EO403" s="695">
        <f t="shared" si="1412"/>
        <v>0</v>
      </c>
      <c r="EP403" s="695">
        <f t="shared" si="1412"/>
        <v>0</v>
      </c>
      <c r="EQ403" s="695">
        <f t="shared" si="1412"/>
        <v>0</v>
      </c>
      <c r="ER403" s="695">
        <f t="shared" ref="ER403:EX403" si="1414">ER200</f>
        <v>0</v>
      </c>
      <c r="ES403" s="695">
        <f t="shared" si="1414"/>
        <v>0</v>
      </c>
      <c r="ET403" s="695">
        <f t="shared" si="1414"/>
        <v>-25341</v>
      </c>
      <c r="EU403" s="695">
        <f t="shared" si="1414"/>
        <v>0</v>
      </c>
      <c r="EV403" s="695">
        <f t="shared" si="1414"/>
        <v>-39883</v>
      </c>
      <c r="EW403" s="695">
        <f t="shared" si="1414"/>
        <v>-1000</v>
      </c>
      <c r="EX403" s="695">
        <f t="shared" si="1414"/>
        <v>-3219</v>
      </c>
      <c r="EY403" s="695">
        <f t="shared" si="1393"/>
        <v>0</v>
      </c>
      <c r="EZ403" s="510"/>
    </row>
    <row r="404" spans="1:156" x14ac:dyDescent="0.25">
      <c r="A404">
        <v>200</v>
      </c>
      <c r="B404" s="74" t="str">
        <f t="shared" si="1384"/>
        <v>I18a</v>
      </c>
      <c r="C404" s="175" t="str">
        <f t="shared" si="1385"/>
        <v>OK</v>
      </c>
      <c r="D404" s="695">
        <f t="shared" ref="D404:AF404" si="1415">D201</f>
        <v>0</v>
      </c>
      <c r="E404" s="695">
        <f t="shared" si="1415"/>
        <v>0</v>
      </c>
      <c r="F404" s="695">
        <f t="shared" si="1415"/>
        <v>0</v>
      </c>
      <c r="G404" s="695">
        <f t="shared" si="1415"/>
        <v>-1131.1400000000001</v>
      </c>
      <c r="H404" s="695">
        <f t="shared" si="1415"/>
        <v>0</v>
      </c>
      <c r="I404" s="695">
        <f t="shared" si="1415"/>
        <v>0</v>
      </c>
      <c r="J404" s="695">
        <f t="shared" si="1415"/>
        <v>0</v>
      </c>
      <c r="K404" s="695">
        <f t="shared" si="1415"/>
        <v>0</v>
      </c>
      <c r="L404" s="695">
        <f t="shared" si="1415"/>
        <v>0</v>
      </c>
      <c r="M404" s="695">
        <f t="shared" si="1415"/>
        <v>0</v>
      </c>
      <c r="N404" s="695">
        <f t="shared" si="1415"/>
        <v>0</v>
      </c>
      <c r="O404" s="695">
        <f t="shared" si="1415"/>
        <v>0</v>
      </c>
      <c r="P404" s="695">
        <f t="shared" si="1415"/>
        <v>0</v>
      </c>
      <c r="Q404" s="695">
        <f t="shared" si="1415"/>
        <v>0</v>
      </c>
      <c r="R404" s="695">
        <f t="shared" si="1415"/>
        <v>0</v>
      </c>
      <c r="S404" s="695">
        <f t="shared" si="1415"/>
        <v>0</v>
      </c>
      <c r="T404" s="695">
        <f t="shared" si="1415"/>
        <v>0</v>
      </c>
      <c r="U404" s="695">
        <f t="shared" si="1415"/>
        <v>0</v>
      </c>
      <c r="V404" s="695">
        <f t="shared" si="1415"/>
        <v>0</v>
      </c>
      <c r="W404" s="695">
        <f t="shared" si="1415"/>
        <v>0</v>
      </c>
      <c r="X404" s="695">
        <f t="shared" si="1415"/>
        <v>0</v>
      </c>
      <c r="Y404" s="695">
        <f t="shared" si="1415"/>
        <v>0</v>
      </c>
      <c r="Z404" s="695">
        <f t="shared" si="1415"/>
        <v>0</v>
      </c>
      <c r="AA404" s="695">
        <f t="shared" si="1415"/>
        <v>0</v>
      </c>
      <c r="AB404" s="695">
        <f t="shared" si="1415"/>
        <v>0</v>
      </c>
      <c r="AC404" s="695">
        <f t="shared" si="1415"/>
        <v>0</v>
      </c>
      <c r="AD404" s="695">
        <f t="shared" si="1415"/>
        <v>0</v>
      </c>
      <c r="AE404" s="695">
        <f t="shared" si="1415"/>
        <v>0</v>
      </c>
      <c r="AF404" s="695">
        <f t="shared" si="1415"/>
        <v>0</v>
      </c>
      <c r="AG404" s="695">
        <f t="shared" ref="AG404:BJ404" si="1416">AG201</f>
        <v>8123</v>
      </c>
      <c r="AH404" s="695">
        <f t="shared" si="1416"/>
        <v>0</v>
      </c>
      <c r="AI404" s="695">
        <f t="shared" si="1416"/>
        <v>0</v>
      </c>
      <c r="AJ404" s="695">
        <f t="shared" si="1416"/>
        <v>0</v>
      </c>
      <c r="AK404" s="695">
        <f t="shared" si="1416"/>
        <v>0</v>
      </c>
      <c r="AL404" s="695">
        <f t="shared" si="1416"/>
        <v>0</v>
      </c>
      <c r="AM404" s="695">
        <f t="shared" si="1416"/>
        <v>0</v>
      </c>
      <c r="AN404" s="695">
        <f t="shared" si="1416"/>
        <v>0</v>
      </c>
      <c r="AO404" s="695">
        <f t="shared" si="1416"/>
        <v>0</v>
      </c>
      <c r="AP404" s="695">
        <f t="shared" si="1416"/>
        <v>0</v>
      </c>
      <c r="AQ404" s="695">
        <f t="shared" si="1416"/>
        <v>0</v>
      </c>
      <c r="AR404" s="695">
        <f t="shared" si="1416"/>
        <v>0</v>
      </c>
      <c r="AS404" s="695">
        <f t="shared" si="1416"/>
        <v>0</v>
      </c>
      <c r="AT404" s="695">
        <f t="shared" si="1416"/>
        <v>0</v>
      </c>
      <c r="AU404" s="695">
        <f t="shared" si="1416"/>
        <v>0</v>
      </c>
      <c r="AV404" s="695">
        <f t="shared" si="1416"/>
        <v>0</v>
      </c>
      <c r="AW404" s="695">
        <f t="shared" si="1416"/>
        <v>0</v>
      </c>
      <c r="AX404" s="695">
        <f t="shared" si="1416"/>
        <v>0</v>
      </c>
      <c r="AY404" s="695">
        <f t="shared" si="1416"/>
        <v>0</v>
      </c>
      <c r="AZ404" s="695">
        <f t="shared" si="1416"/>
        <v>0</v>
      </c>
      <c r="BA404" s="695">
        <f t="shared" si="1416"/>
        <v>0</v>
      </c>
      <c r="BB404" s="695">
        <f t="shared" si="1416"/>
        <v>0</v>
      </c>
      <c r="BC404" s="695">
        <f t="shared" si="1416"/>
        <v>0</v>
      </c>
      <c r="BD404" s="695">
        <f t="shared" si="1416"/>
        <v>0</v>
      </c>
      <c r="BE404" s="695">
        <f t="shared" si="1416"/>
        <v>0</v>
      </c>
      <c r="BF404" s="695">
        <f t="shared" si="1416"/>
        <v>0</v>
      </c>
      <c r="BG404" s="695">
        <f t="shared" si="1416"/>
        <v>0</v>
      </c>
      <c r="BH404" s="695">
        <f t="shared" si="1416"/>
        <v>0</v>
      </c>
      <c r="BI404" s="695">
        <f t="shared" si="1416"/>
        <v>0</v>
      </c>
      <c r="BJ404" s="695">
        <f t="shared" si="1416"/>
        <v>0</v>
      </c>
      <c r="BK404" s="695">
        <f t="shared" ref="BK404:CJ404" si="1417">BK201</f>
        <v>0</v>
      </c>
      <c r="BL404" s="695">
        <f t="shared" si="1417"/>
        <v>0</v>
      </c>
      <c r="BM404" s="695">
        <f t="shared" si="1417"/>
        <v>0</v>
      </c>
      <c r="BN404" s="695">
        <f t="shared" si="1417"/>
        <v>0</v>
      </c>
      <c r="BO404" s="695">
        <f t="shared" si="1417"/>
        <v>0</v>
      </c>
      <c r="BP404" s="695">
        <f t="shared" si="1417"/>
        <v>0</v>
      </c>
      <c r="BQ404" s="695">
        <f t="shared" si="1417"/>
        <v>0</v>
      </c>
      <c r="BR404" s="695">
        <f t="shared" si="1417"/>
        <v>0</v>
      </c>
      <c r="BS404" s="695">
        <f t="shared" si="1417"/>
        <v>0</v>
      </c>
      <c r="BT404" s="695">
        <f t="shared" si="1417"/>
        <v>0</v>
      </c>
      <c r="BU404" s="695">
        <f t="shared" si="1417"/>
        <v>0</v>
      </c>
      <c r="BV404" s="695">
        <f t="shared" si="1417"/>
        <v>0</v>
      </c>
      <c r="BW404" s="695">
        <f t="shared" si="1417"/>
        <v>0</v>
      </c>
      <c r="BX404" s="695">
        <f t="shared" si="1417"/>
        <v>0</v>
      </c>
      <c r="BY404" s="695">
        <f t="shared" si="1417"/>
        <v>0</v>
      </c>
      <c r="BZ404" s="695">
        <f t="shared" si="1417"/>
        <v>0</v>
      </c>
      <c r="CA404" s="695">
        <f t="shared" si="1417"/>
        <v>0</v>
      </c>
      <c r="CB404" s="695">
        <f t="shared" si="1417"/>
        <v>0</v>
      </c>
      <c r="CC404" s="695">
        <f t="shared" si="1417"/>
        <v>0</v>
      </c>
      <c r="CD404" s="695">
        <f t="shared" si="1417"/>
        <v>0</v>
      </c>
      <c r="CE404" s="695">
        <f t="shared" si="1417"/>
        <v>0</v>
      </c>
      <c r="CF404" s="695">
        <f t="shared" si="1417"/>
        <v>0</v>
      </c>
      <c r="CG404" s="695">
        <f t="shared" si="1417"/>
        <v>0</v>
      </c>
      <c r="CH404" s="695">
        <f t="shared" si="1417"/>
        <v>0</v>
      </c>
      <c r="CI404" s="695">
        <f t="shared" si="1417"/>
        <v>0</v>
      </c>
      <c r="CJ404" s="695">
        <f t="shared" si="1417"/>
        <v>0</v>
      </c>
      <c r="CK404" s="695">
        <f t="shared" ref="CK404:DO404" si="1418">CK201</f>
        <v>0</v>
      </c>
      <c r="CL404" s="695">
        <f t="shared" si="1418"/>
        <v>0</v>
      </c>
      <c r="CM404" s="695">
        <f t="shared" si="1418"/>
        <v>0</v>
      </c>
      <c r="CN404" s="695">
        <f t="shared" si="1418"/>
        <v>0</v>
      </c>
      <c r="CO404" s="695">
        <f t="shared" si="1418"/>
        <v>0</v>
      </c>
      <c r="CP404" s="695">
        <f t="shared" si="1418"/>
        <v>0</v>
      </c>
      <c r="CQ404" s="695">
        <f t="shared" si="1418"/>
        <v>0</v>
      </c>
      <c r="CR404" s="695">
        <f t="shared" si="1418"/>
        <v>0</v>
      </c>
      <c r="CS404" s="695">
        <f t="shared" si="1418"/>
        <v>0</v>
      </c>
      <c r="CT404" s="695">
        <f t="shared" si="1418"/>
        <v>0</v>
      </c>
      <c r="CU404" s="695">
        <f t="shared" si="1418"/>
        <v>0</v>
      </c>
      <c r="CV404" s="695">
        <f t="shared" si="1418"/>
        <v>0</v>
      </c>
      <c r="CW404" s="695">
        <f t="shared" si="1418"/>
        <v>0</v>
      </c>
      <c r="CX404" s="695">
        <f t="shared" si="1418"/>
        <v>0</v>
      </c>
      <c r="CY404" s="695">
        <f t="shared" si="1418"/>
        <v>0</v>
      </c>
      <c r="CZ404" s="695">
        <f t="shared" si="1418"/>
        <v>0</v>
      </c>
      <c r="DA404" s="695">
        <f t="shared" si="1418"/>
        <v>0</v>
      </c>
      <c r="DB404" s="695">
        <f t="shared" si="1418"/>
        <v>0</v>
      </c>
      <c r="DC404" s="695">
        <f t="shared" si="1418"/>
        <v>0</v>
      </c>
      <c r="DD404" s="695">
        <f t="shared" si="1418"/>
        <v>0</v>
      </c>
      <c r="DE404" s="695">
        <f t="shared" si="1418"/>
        <v>0</v>
      </c>
      <c r="DF404" s="695">
        <f t="shared" si="1418"/>
        <v>0</v>
      </c>
      <c r="DG404" s="695">
        <f t="shared" si="1418"/>
        <v>0</v>
      </c>
      <c r="DH404" s="695">
        <f t="shared" si="1418"/>
        <v>0</v>
      </c>
      <c r="DI404" s="695">
        <f t="shared" si="1418"/>
        <v>0</v>
      </c>
      <c r="DJ404" s="695">
        <f t="shared" si="1418"/>
        <v>0</v>
      </c>
      <c r="DK404" s="695">
        <f t="shared" si="1418"/>
        <v>0</v>
      </c>
      <c r="DL404" s="695">
        <f t="shared" si="1418"/>
        <v>0</v>
      </c>
      <c r="DM404" s="695">
        <f t="shared" si="1418"/>
        <v>0</v>
      </c>
      <c r="DN404" s="695">
        <f t="shared" si="1418"/>
        <v>0</v>
      </c>
      <c r="DO404" s="695">
        <f t="shared" si="1418"/>
        <v>0</v>
      </c>
      <c r="DP404" s="695">
        <f t="shared" ref="DP404:EQ404" si="1419">DP201</f>
        <v>0</v>
      </c>
      <c r="DQ404" s="695">
        <f t="shared" si="1419"/>
        <v>0</v>
      </c>
      <c r="DR404" s="695">
        <f t="shared" si="1419"/>
        <v>0</v>
      </c>
      <c r="DS404" s="695">
        <f t="shared" si="1419"/>
        <v>0</v>
      </c>
      <c r="DT404" s="695">
        <f t="shared" si="1419"/>
        <v>0</v>
      </c>
      <c r="DU404" s="695">
        <f t="shared" si="1419"/>
        <v>0</v>
      </c>
      <c r="DV404" s="695">
        <f t="shared" si="1419"/>
        <v>0</v>
      </c>
      <c r="DW404" s="695">
        <f t="shared" si="1419"/>
        <v>0</v>
      </c>
      <c r="DX404" s="695">
        <f t="shared" si="1419"/>
        <v>0</v>
      </c>
      <c r="DY404" s="695">
        <f t="shared" si="1419"/>
        <v>0</v>
      </c>
      <c r="DZ404" s="695">
        <f t="shared" si="1419"/>
        <v>0</v>
      </c>
      <c r="EA404" s="695">
        <f t="shared" si="1419"/>
        <v>0</v>
      </c>
      <c r="EB404" s="695">
        <f t="shared" si="1419"/>
        <v>0</v>
      </c>
      <c r="EC404" s="695">
        <f t="shared" si="1419"/>
        <v>0</v>
      </c>
      <c r="ED404" s="695">
        <f t="shared" si="1419"/>
        <v>-8123</v>
      </c>
      <c r="EE404" s="695">
        <f t="shared" si="1419"/>
        <v>0</v>
      </c>
      <c r="EF404" s="695">
        <f t="shared" si="1419"/>
        <v>0</v>
      </c>
      <c r="EG404" s="695">
        <f t="shared" si="1419"/>
        <v>0</v>
      </c>
      <c r="EH404" s="695">
        <f t="shared" si="1419"/>
        <v>0</v>
      </c>
      <c r="EI404" s="695">
        <f t="shared" si="1419"/>
        <v>0</v>
      </c>
      <c r="EJ404" s="695">
        <f t="shared" si="1419"/>
        <v>0</v>
      </c>
      <c r="EK404" s="695">
        <f t="shared" si="1419"/>
        <v>0</v>
      </c>
      <c r="EL404" s="695">
        <f t="shared" si="1419"/>
        <v>0</v>
      </c>
      <c r="EM404" s="695">
        <f t="shared" si="1419"/>
        <v>0</v>
      </c>
      <c r="EN404" s="695">
        <f t="shared" ref="EN404" si="1420">EN201</f>
        <v>0</v>
      </c>
      <c r="EO404" s="695">
        <f t="shared" si="1419"/>
        <v>0</v>
      </c>
      <c r="EP404" s="695">
        <f t="shared" si="1419"/>
        <v>0</v>
      </c>
      <c r="EQ404" s="695">
        <f t="shared" si="1419"/>
        <v>0</v>
      </c>
      <c r="ER404" s="695">
        <f t="shared" ref="ER404:EX404" si="1421">ER201</f>
        <v>0</v>
      </c>
      <c r="ES404" s="695">
        <f t="shared" si="1421"/>
        <v>0</v>
      </c>
      <c r="ET404" s="695">
        <f t="shared" si="1421"/>
        <v>0</v>
      </c>
      <c r="EU404" s="695">
        <f t="shared" si="1421"/>
        <v>0</v>
      </c>
      <c r="EV404" s="695">
        <f t="shared" si="1421"/>
        <v>0</v>
      </c>
      <c r="EW404" s="695">
        <f t="shared" si="1421"/>
        <v>0</v>
      </c>
      <c r="EX404" s="695">
        <f t="shared" si="1421"/>
        <v>0</v>
      </c>
      <c r="EY404" s="695">
        <f t="shared" si="1393"/>
        <v>0</v>
      </c>
      <c r="EZ404" s="510"/>
    </row>
    <row r="405" spans="1:156" x14ac:dyDescent="0.25">
      <c r="A405">
        <v>201</v>
      </c>
      <c r="B405" s="74" t="str">
        <f t="shared" si="1384"/>
        <v>I18b</v>
      </c>
      <c r="C405" s="175" t="str">
        <f t="shared" si="1385"/>
        <v>OK</v>
      </c>
      <c r="D405" s="695">
        <f t="shared" ref="D405:AF405" si="1422">D202</f>
        <v>0</v>
      </c>
      <c r="E405" s="695">
        <f t="shared" si="1422"/>
        <v>0</v>
      </c>
      <c r="F405" s="695">
        <f t="shared" si="1422"/>
        <v>0</v>
      </c>
      <c r="G405" s="695">
        <f t="shared" si="1422"/>
        <v>0</v>
      </c>
      <c r="H405" s="695">
        <f t="shared" si="1422"/>
        <v>0</v>
      </c>
      <c r="I405" s="695">
        <f t="shared" si="1422"/>
        <v>0</v>
      </c>
      <c r="J405" s="695">
        <f t="shared" si="1422"/>
        <v>0</v>
      </c>
      <c r="K405" s="695">
        <f t="shared" si="1422"/>
        <v>0</v>
      </c>
      <c r="L405" s="695">
        <f t="shared" si="1422"/>
        <v>0</v>
      </c>
      <c r="M405" s="695">
        <f t="shared" si="1422"/>
        <v>0</v>
      </c>
      <c r="N405" s="695">
        <f t="shared" si="1422"/>
        <v>12199.14</v>
      </c>
      <c r="O405" s="695">
        <f t="shared" si="1422"/>
        <v>-15516.67</v>
      </c>
      <c r="P405" s="695">
        <f t="shared" si="1422"/>
        <v>0</v>
      </c>
      <c r="Q405" s="695">
        <f t="shared" si="1422"/>
        <v>0</v>
      </c>
      <c r="R405" s="695">
        <f t="shared" si="1422"/>
        <v>-30003</v>
      </c>
      <c r="S405" s="695">
        <f t="shared" si="1422"/>
        <v>0</v>
      </c>
      <c r="T405" s="695">
        <f t="shared" si="1422"/>
        <v>0</v>
      </c>
      <c r="U405" s="695">
        <f t="shared" si="1422"/>
        <v>0</v>
      </c>
      <c r="V405" s="695">
        <f t="shared" si="1422"/>
        <v>0</v>
      </c>
      <c r="W405" s="695">
        <f t="shared" si="1422"/>
        <v>0</v>
      </c>
      <c r="X405" s="695">
        <f t="shared" si="1422"/>
        <v>0</v>
      </c>
      <c r="Y405" s="695">
        <f t="shared" si="1422"/>
        <v>0</v>
      </c>
      <c r="Z405" s="695">
        <f t="shared" si="1422"/>
        <v>0</v>
      </c>
      <c r="AA405" s="695">
        <f t="shared" si="1422"/>
        <v>-3166.67</v>
      </c>
      <c r="AB405" s="695">
        <f t="shared" si="1422"/>
        <v>0</v>
      </c>
      <c r="AC405" s="695">
        <f t="shared" si="1422"/>
        <v>0</v>
      </c>
      <c r="AD405" s="695">
        <f t="shared" si="1422"/>
        <v>0</v>
      </c>
      <c r="AE405" s="695">
        <f t="shared" si="1422"/>
        <v>0</v>
      </c>
      <c r="AF405" s="695">
        <f t="shared" si="1422"/>
        <v>0</v>
      </c>
      <c r="AG405" s="695">
        <f t="shared" ref="AG405:BJ405" si="1423">AG202</f>
        <v>0</v>
      </c>
      <c r="AH405" s="695">
        <f t="shared" si="1423"/>
        <v>0</v>
      </c>
      <c r="AI405" s="695">
        <f t="shared" si="1423"/>
        <v>0</v>
      </c>
      <c r="AJ405" s="695">
        <f t="shared" si="1423"/>
        <v>0</v>
      </c>
      <c r="AK405" s="695">
        <f t="shared" si="1423"/>
        <v>0</v>
      </c>
      <c r="AL405" s="695">
        <f t="shared" si="1423"/>
        <v>0</v>
      </c>
      <c r="AM405" s="695">
        <f t="shared" si="1423"/>
        <v>0</v>
      </c>
      <c r="AN405" s="695">
        <f t="shared" si="1423"/>
        <v>0</v>
      </c>
      <c r="AO405" s="695">
        <f t="shared" si="1423"/>
        <v>0</v>
      </c>
      <c r="AP405" s="695">
        <f t="shared" si="1423"/>
        <v>0</v>
      </c>
      <c r="AQ405" s="695">
        <f t="shared" si="1423"/>
        <v>0</v>
      </c>
      <c r="AR405" s="695">
        <f t="shared" si="1423"/>
        <v>0</v>
      </c>
      <c r="AS405" s="695">
        <f t="shared" si="1423"/>
        <v>0</v>
      </c>
      <c r="AT405" s="695">
        <f t="shared" si="1423"/>
        <v>0</v>
      </c>
      <c r="AU405" s="695">
        <f t="shared" si="1423"/>
        <v>0</v>
      </c>
      <c r="AV405" s="695">
        <f t="shared" si="1423"/>
        <v>0</v>
      </c>
      <c r="AW405" s="695">
        <f t="shared" si="1423"/>
        <v>0</v>
      </c>
      <c r="AX405" s="695">
        <f t="shared" si="1423"/>
        <v>0</v>
      </c>
      <c r="AY405" s="695">
        <f t="shared" si="1423"/>
        <v>0</v>
      </c>
      <c r="AZ405" s="695">
        <f t="shared" si="1423"/>
        <v>-7213.75</v>
      </c>
      <c r="BA405" s="695">
        <f t="shared" si="1423"/>
        <v>0</v>
      </c>
      <c r="BB405" s="695">
        <f t="shared" si="1423"/>
        <v>0</v>
      </c>
      <c r="BC405" s="695">
        <f t="shared" si="1423"/>
        <v>0</v>
      </c>
      <c r="BD405" s="695">
        <f t="shared" si="1423"/>
        <v>0</v>
      </c>
      <c r="BE405" s="695">
        <f t="shared" si="1423"/>
        <v>0</v>
      </c>
      <c r="BF405" s="695">
        <f t="shared" si="1423"/>
        <v>0</v>
      </c>
      <c r="BG405" s="695">
        <f t="shared" si="1423"/>
        <v>0</v>
      </c>
      <c r="BH405" s="695">
        <f t="shared" si="1423"/>
        <v>0</v>
      </c>
      <c r="BI405" s="695">
        <f t="shared" si="1423"/>
        <v>0</v>
      </c>
      <c r="BJ405" s="695">
        <f t="shared" si="1423"/>
        <v>0</v>
      </c>
      <c r="BK405" s="695">
        <f t="shared" ref="BK405:CJ405" si="1424">BK202</f>
        <v>0</v>
      </c>
      <c r="BL405" s="695">
        <f t="shared" si="1424"/>
        <v>0</v>
      </c>
      <c r="BM405" s="695">
        <f t="shared" si="1424"/>
        <v>0</v>
      </c>
      <c r="BN405" s="695">
        <f t="shared" si="1424"/>
        <v>0</v>
      </c>
      <c r="BO405" s="695">
        <f t="shared" si="1424"/>
        <v>0</v>
      </c>
      <c r="BP405" s="695">
        <f t="shared" si="1424"/>
        <v>0</v>
      </c>
      <c r="BQ405" s="695">
        <f t="shared" si="1424"/>
        <v>0</v>
      </c>
      <c r="BR405" s="695">
        <f t="shared" si="1424"/>
        <v>0</v>
      </c>
      <c r="BS405" s="695">
        <f t="shared" si="1424"/>
        <v>0</v>
      </c>
      <c r="BT405" s="695">
        <f t="shared" si="1424"/>
        <v>0</v>
      </c>
      <c r="BU405" s="695">
        <f t="shared" si="1424"/>
        <v>-25979.54</v>
      </c>
      <c r="BV405" s="695">
        <f t="shared" si="1424"/>
        <v>0</v>
      </c>
      <c r="BW405" s="695">
        <f t="shared" si="1424"/>
        <v>-16308.34</v>
      </c>
      <c r="BX405" s="695">
        <f t="shared" si="1424"/>
        <v>0</v>
      </c>
      <c r="BY405" s="695">
        <f t="shared" si="1424"/>
        <v>0</v>
      </c>
      <c r="BZ405" s="695">
        <f t="shared" si="1424"/>
        <v>0</v>
      </c>
      <c r="CA405" s="695">
        <f t="shared" si="1424"/>
        <v>0</v>
      </c>
      <c r="CB405" s="695">
        <f t="shared" si="1424"/>
        <v>0</v>
      </c>
      <c r="CC405" s="695">
        <f t="shared" si="1424"/>
        <v>0</v>
      </c>
      <c r="CD405" s="695">
        <f t="shared" si="1424"/>
        <v>0</v>
      </c>
      <c r="CE405" s="695">
        <f t="shared" si="1424"/>
        <v>0</v>
      </c>
      <c r="CF405" s="695">
        <f t="shared" si="1424"/>
        <v>0</v>
      </c>
      <c r="CG405" s="695">
        <f t="shared" si="1424"/>
        <v>0</v>
      </c>
      <c r="CH405" s="695">
        <f t="shared" si="1424"/>
        <v>0</v>
      </c>
      <c r="CI405" s="695">
        <f t="shared" si="1424"/>
        <v>0</v>
      </c>
      <c r="CJ405" s="695">
        <f t="shared" si="1424"/>
        <v>0</v>
      </c>
      <c r="CK405" s="695">
        <f t="shared" ref="CK405:DO405" si="1425">CK202</f>
        <v>0</v>
      </c>
      <c r="CL405" s="695">
        <f t="shared" si="1425"/>
        <v>0</v>
      </c>
      <c r="CM405" s="695">
        <f t="shared" si="1425"/>
        <v>0</v>
      </c>
      <c r="CN405" s="695">
        <f t="shared" si="1425"/>
        <v>0</v>
      </c>
      <c r="CO405" s="695">
        <f t="shared" si="1425"/>
        <v>0</v>
      </c>
      <c r="CP405" s="695">
        <f t="shared" si="1425"/>
        <v>0</v>
      </c>
      <c r="CQ405" s="695">
        <f t="shared" si="1425"/>
        <v>0</v>
      </c>
      <c r="CR405" s="695">
        <f t="shared" si="1425"/>
        <v>0</v>
      </c>
      <c r="CS405" s="695">
        <f t="shared" si="1425"/>
        <v>0</v>
      </c>
      <c r="CT405" s="695">
        <f t="shared" si="1425"/>
        <v>0</v>
      </c>
      <c r="CU405" s="695">
        <f t="shared" si="1425"/>
        <v>0</v>
      </c>
      <c r="CV405" s="695">
        <f t="shared" si="1425"/>
        <v>-9548.7999999999993</v>
      </c>
      <c r="CW405" s="695">
        <f t="shared" si="1425"/>
        <v>0</v>
      </c>
      <c r="CX405" s="695">
        <f t="shared" si="1425"/>
        <v>0</v>
      </c>
      <c r="CY405" s="695">
        <f t="shared" si="1425"/>
        <v>0</v>
      </c>
      <c r="CZ405" s="695">
        <f t="shared" si="1425"/>
        <v>0</v>
      </c>
      <c r="DA405" s="695">
        <f t="shared" si="1425"/>
        <v>0</v>
      </c>
      <c r="DB405" s="695">
        <f t="shared" si="1425"/>
        <v>0</v>
      </c>
      <c r="DC405" s="695">
        <f t="shared" si="1425"/>
        <v>0</v>
      </c>
      <c r="DD405" s="695">
        <f t="shared" si="1425"/>
        <v>0</v>
      </c>
      <c r="DE405" s="695">
        <f t="shared" si="1425"/>
        <v>0</v>
      </c>
      <c r="DF405" s="695">
        <f t="shared" si="1425"/>
        <v>0</v>
      </c>
      <c r="DG405" s="695">
        <f t="shared" si="1425"/>
        <v>0</v>
      </c>
      <c r="DH405" s="695">
        <f t="shared" si="1425"/>
        <v>0</v>
      </c>
      <c r="DI405" s="695">
        <f t="shared" si="1425"/>
        <v>0</v>
      </c>
      <c r="DJ405" s="695">
        <f t="shared" si="1425"/>
        <v>0</v>
      </c>
      <c r="DK405" s="695">
        <f t="shared" si="1425"/>
        <v>0</v>
      </c>
      <c r="DL405" s="695">
        <f t="shared" si="1425"/>
        <v>0</v>
      </c>
      <c r="DM405" s="695">
        <f t="shared" si="1425"/>
        <v>0</v>
      </c>
      <c r="DN405" s="695">
        <f t="shared" si="1425"/>
        <v>0</v>
      </c>
      <c r="DO405" s="695">
        <f t="shared" si="1425"/>
        <v>-410</v>
      </c>
      <c r="DP405" s="695">
        <f t="shared" ref="DP405:EQ405" si="1426">DP202</f>
        <v>-6114.68</v>
      </c>
      <c r="DQ405" s="695">
        <f t="shared" si="1426"/>
        <v>-3686.08</v>
      </c>
      <c r="DR405" s="695">
        <f t="shared" si="1426"/>
        <v>0</v>
      </c>
      <c r="DS405" s="695">
        <f t="shared" si="1426"/>
        <v>-6662.84</v>
      </c>
      <c r="DT405" s="695">
        <f t="shared" si="1426"/>
        <v>-6103.28</v>
      </c>
      <c r="DU405" s="695">
        <f t="shared" si="1426"/>
        <v>-7306.76</v>
      </c>
      <c r="DV405" s="695">
        <f t="shared" si="1426"/>
        <v>-7404.8</v>
      </c>
      <c r="DW405" s="695">
        <f t="shared" si="1426"/>
        <v>-8053.88</v>
      </c>
      <c r="DX405" s="695">
        <f t="shared" si="1426"/>
        <v>-9579.92</v>
      </c>
      <c r="DY405" s="695">
        <f t="shared" si="1426"/>
        <v>-2131.62</v>
      </c>
      <c r="DZ405" s="695">
        <f t="shared" si="1426"/>
        <v>0</v>
      </c>
      <c r="EA405" s="695">
        <f t="shared" si="1426"/>
        <v>-6169.4</v>
      </c>
      <c r="EB405" s="695">
        <f t="shared" si="1426"/>
        <v>0</v>
      </c>
      <c r="EC405" s="695">
        <f t="shared" si="1426"/>
        <v>0</v>
      </c>
      <c r="ED405" s="695">
        <f t="shared" si="1426"/>
        <v>-6394.66</v>
      </c>
      <c r="EE405" s="695">
        <f t="shared" si="1426"/>
        <v>-1127.68</v>
      </c>
      <c r="EF405" s="695">
        <f t="shared" si="1426"/>
        <v>-6522.84</v>
      </c>
      <c r="EG405" s="695">
        <f t="shared" si="1426"/>
        <v>0</v>
      </c>
      <c r="EH405" s="695">
        <f t="shared" si="1426"/>
        <v>-4796.84</v>
      </c>
      <c r="EI405" s="695">
        <f t="shared" si="1426"/>
        <v>-1070.68</v>
      </c>
      <c r="EJ405" s="695">
        <f t="shared" si="1426"/>
        <v>0</v>
      </c>
      <c r="EK405" s="695">
        <f t="shared" si="1426"/>
        <v>0</v>
      </c>
      <c r="EL405" s="695">
        <f t="shared" si="1426"/>
        <v>-18991.599999999999</v>
      </c>
      <c r="EM405" s="695">
        <f t="shared" si="1426"/>
        <v>-1121.98</v>
      </c>
      <c r="EN405" s="695">
        <f t="shared" ref="EN405" si="1427">EN202</f>
        <v>0</v>
      </c>
      <c r="EO405" s="695">
        <f t="shared" si="1426"/>
        <v>0</v>
      </c>
      <c r="EP405" s="695">
        <f t="shared" si="1426"/>
        <v>-1057</v>
      </c>
      <c r="EQ405" s="695">
        <f t="shared" si="1426"/>
        <v>0</v>
      </c>
      <c r="ER405" s="695">
        <f t="shared" ref="ER405:EX405" si="1428">ER202</f>
        <v>0</v>
      </c>
      <c r="ES405" s="695">
        <f t="shared" si="1428"/>
        <v>0</v>
      </c>
      <c r="ET405" s="695">
        <f t="shared" si="1428"/>
        <v>0</v>
      </c>
      <c r="EU405" s="695">
        <f t="shared" si="1428"/>
        <v>-1084.3599999999999</v>
      </c>
      <c r="EV405" s="695">
        <f t="shared" si="1428"/>
        <v>0</v>
      </c>
      <c r="EW405" s="695">
        <f t="shared" si="1428"/>
        <v>-1078.6600000000001</v>
      </c>
      <c r="EX405" s="695">
        <f t="shared" si="1428"/>
        <v>-1046.74</v>
      </c>
      <c r="EY405" s="695">
        <f t="shared" si="1393"/>
        <v>0</v>
      </c>
      <c r="EZ405" s="510"/>
    </row>
    <row r="406" spans="1:156" x14ac:dyDescent="0.25">
      <c r="A406">
        <v>202</v>
      </c>
      <c r="B406" s="74" t="str">
        <f t="shared" si="1384"/>
        <v>I18c</v>
      </c>
      <c r="C406" s="175" t="str">
        <f t="shared" si="1385"/>
        <v>OK</v>
      </c>
      <c r="D406" s="695">
        <f t="shared" ref="D406:AF406" si="1429">D203</f>
        <v>0</v>
      </c>
      <c r="E406" s="695">
        <f t="shared" si="1429"/>
        <v>0</v>
      </c>
      <c r="F406" s="695">
        <f t="shared" si="1429"/>
        <v>0</v>
      </c>
      <c r="G406" s="695">
        <f t="shared" si="1429"/>
        <v>0</v>
      </c>
      <c r="H406" s="695">
        <f t="shared" si="1429"/>
        <v>0</v>
      </c>
      <c r="I406" s="695">
        <f t="shared" si="1429"/>
        <v>-3474.88</v>
      </c>
      <c r="J406" s="695">
        <f t="shared" si="1429"/>
        <v>-16138.5</v>
      </c>
      <c r="K406" s="695">
        <f t="shared" si="1429"/>
        <v>-6118.88</v>
      </c>
      <c r="L406" s="695">
        <f t="shared" si="1429"/>
        <v>-15831</v>
      </c>
      <c r="M406" s="695">
        <f t="shared" si="1429"/>
        <v>-6270.5</v>
      </c>
      <c r="N406" s="695">
        <f t="shared" si="1429"/>
        <v>-29659.64</v>
      </c>
      <c r="O406" s="695">
        <f t="shared" si="1429"/>
        <v>-36056.5</v>
      </c>
      <c r="P406" s="695">
        <f t="shared" si="1429"/>
        <v>-15153.25</v>
      </c>
      <c r="Q406" s="695">
        <f t="shared" si="1429"/>
        <v>-11573.63</v>
      </c>
      <c r="R406" s="695">
        <f t="shared" si="1429"/>
        <v>-20738.37</v>
      </c>
      <c r="S406" s="695">
        <f t="shared" si="1429"/>
        <v>-20445.38</v>
      </c>
      <c r="T406" s="695">
        <f t="shared" si="1429"/>
        <v>-36192.25</v>
      </c>
      <c r="U406" s="695">
        <f t="shared" si="1429"/>
        <v>-51921.88</v>
      </c>
      <c r="V406" s="695">
        <f t="shared" si="1429"/>
        <v>-42912.63</v>
      </c>
      <c r="W406" s="695">
        <f t="shared" si="1429"/>
        <v>-17967.38</v>
      </c>
      <c r="X406" s="695">
        <f t="shared" si="1429"/>
        <v>-16370.63</v>
      </c>
      <c r="Y406" s="695">
        <f t="shared" si="1429"/>
        <v>-26291.69</v>
      </c>
      <c r="Z406" s="695">
        <f t="shared" si="1429"/>
        <v>0</v>
      </c>
      <c r="AA406" s="695">
        <f t="shared" si="1429"/>
        <v>-39531.75</v>
      </c>
      <c r="AB406" s="695">
        <f t="shared" si="1429"/>
        <v>-28695.55</v>
      </c>
      <c r="AC406" s="695">
        <f t="shared" si="1429"/>
        <v>-87927.49</v>
      </c>
      <c r="AD406" s="695">
        <f t="shared" si="1429"/>
        <v>-57572.42</v>
      </c>
      <c r="AE406" s="695">
        <f t="shared" si="1429"/>
        <v>-29060.5</v>
      </c>
      <c r="AF406" s="695">
        <f t="shared" si="1429"/>
        <v>-18050.25</v>
      </c>
      <c r="AG406" s="695">
        <f t="shared" ref="AG406:BJ406" si="1430">AG203</f>
        <v>-33556.15</v>
      </c>
      <c r="AH406" s="695">
        <f t="shared" si="1430"/>
        <v>-31327.38</v>
      </c>
      <c r="AI406" s="695">
        <f t="shared" si="1430"/>
        <v>-100341.97</v>
      </c>
      <c r="AJ406" s="695">
        <f t="shared" si="1430"/>
        <v>-30154.75</v>
      </c>
      <c r="AK406" s="695">
        <f t="shared" si="1430"/>
        <v>-40593.629999999997</v>
      </c>
      <c r="AL406" s="695">
        <f t="shared" si="1430"/>
        <v>-31174.98</v>
      </c>
      <c r="AM406" s="695">
        <f t="shared" si="1430"/>
        <v>-93609</v>
      </c>
      <c r="AN406" s="695">
        <f t="shared" si="1430"/>
        <v>-49168.38</v>
      </c>
      <c r="AO406" s="695">
        <f t="shared" si="1430"/>
        <v>-25306.25</v>
      </c>
      <c r="AP406" s="695">
        <f t="shared" si="1430"/>
        <v>-25596.07</v>
      </c>
      <c r="AQ406" s="695">
        <f t="shared" si="1430"/>
        <v>-30803.25</v>
      </c>
      <c r="AR406" s="695">
        <f t="shared" si="1430"/>
        <v>-24171.5</v>
      </c>
      <c r="AS406" s="695">
        <f t="shared" si="1430"/>
        <v>-42637.63</v>
      </c>
      <c r="AT406" s="695">
        <f t="shared" si="1430"/>
        <v>-60621.88</v>
      </c>
      <c r="AU406" s="695">
        <f t="shared" si="1430"/>
        <v>-36592</v>
      </c>
      <c r="AV406" s="695">
        <f t="shared" si="1430"/>
        <v>-55848.38</v>
      </c>
      <c r="AW406" s="695">
        <f t="shared" si="1430"/>
        <v>-30120.38</v>
      </c>
      <c r="AX406" s="695">
        <f t="shared" si="1430"/>
        <v>-52766.13</v>
      </c>
      <c r="AY406" s="695">
        <f t="shared" si="1430"/>
        <v>-40325</v>
      </c>
      <c r="AZ406" s="695">
        <f t="shared" si="1430"/>
        <v>-59423.13</v>
      </c>
      <c r="BA406" s="695">
        <f t="shared" si="1430"/>
        <v>-22725.94</v>
      </c>
      <c r="BB406" s="695">
        <f t="shared" si="1430"/>
        <v>-63520.88</v>
      </c>
      <c r="BC406" s="695">
        <f t="shared" si="1430"/>
        <v>-34412.129999999997</v>
      </c>
      <c r="BD406" s="695">
        <f t="shared" si="1430"/>
        <v>-22965.81</v>
      </c>
      <c r="BE406" s="695">
        <f t="shared" si="1430"/>
        <v>-63943.63</v>
      </c>
      <c r="BF406" s="695">
        <f t="shared" si="1430"/>
        <v>-74374.38</v>
      </c>
      <c r="BG406" s="695">
        <f t="shared" si="1430"/>
        <v>-13886.75</v>
      </c>
      <c r="BH406" s="695">
        <f t="shared" si="1430"/>
        <v>-36004.879999999997</v>
      </c>
      <c r="BI406" s="695">
        <f t="shared" si="1430"/>
        <v>-63230.63</v>
      </c>
      <c r="BJ406" s="695">
        <f t="shared" si="1430"/>
        <v>-36303.01</v>
      </c>
      <c r="BK406" s="695">
        <f t="shared" ref="BK406:CJ406" si="1431">BK203</f>
        <v>-19932.07</v>
      </c>
      <c r="BL406" s="695">
        <f t="shared" si="1431"/>
        <v>-61197.5</v>
      </c>
      <c r="BM406" s="695">
        <f t="shared" si="1431"/>
        <v>-42458.57</v>
      </c>
      <c r="BN406" s="695">
        <f t="shared" si="1431"/>
        <v>-41039.21</v>
      </c>
      <c r="BO406" s="695">
        <f t="shared" si="1431"/>
        <v>-41493.89</v>
      </c>
      <c r="BP406" s="695">
        <f t="shared" si="1431"/>
        <v>-4948.25</v>
      </c>
      <c r="BQ406" s="695">
        <f t="shared" si="1431"/>
        <v>-9018.25</v>
      </c>
      <c r="BR406" s="695">
        <f t="shared" si="1431"/>
        <v>-14591.45</v>
      </c>
      <c r="BS406" s="695">
        <f t="shared" si="1431"/>
        <v>-22430</v>
      </c>
      <c r="BT406" s="695">
        <f t="shared" si="1431"/>
        <v>-71898.63</v>
      </c>
      <c r="BU406" s="695">
        <f t="shared" si="1431"/>
        <v>-27044.76</v>
      </c>
      <c r="BV406" s="695">
        <f t="shared" si="1431"/>
        <v>-44777.13</v>
      </c>
      <c r="BW406" s="695">
        <f t="shared" si="1431"/>
        <v>-32067.71</v>
      </c>
      <c r="BX406" s="695">
        <f t="shared" si="1431"/>
        <v>-33883.379999999997</v>
      </c>
      <c r="BY406" s="695">
        <f t="shared" si="1431"/>
        <v>-41762.5</v>
      </c>
      <c r="BZ406" s="695">
        <f t="shared" si="1431"/>
        <v>-7428.63</v>
      </c>
      <c r="CA406" s="695">
        <f t="shared" si="1431"/>
        <v>-37961.25</v>
      </c>
      <c r="CB406" s="695">
        <f t="shared" si="1431"/>
        <v>-34807.629999999997</v>
      </c>
      <c r="CC406" s="695">
        <f t="shared" si="1431"/>
        <v>-7189.13</v>
      </c>
      <c r="CD406" s="695">
        <f t="shared" si="1431"/>
        <v>-74153.25</v>
      </c>
      <c r="CE406" s="695">
        <f t="shared" si="1431"/>
        <v>-44359.32</v>
      </c>
      <c r="CF406" s="695">
        <f t="shared" si="1431"/>
        <v>-40351</v>
      </c>
      <c r="CG406" s="695">
        <f t="shared" si="1431"/>
        <v>-25511.5</v>
      </c>
      <c r="CH406" s="695">
        <f t="shared" si="1431"/>
        <v>-67163.87</v>
      </c>
      <c r="CI406" s="695">
        <f t="shared" si="1431"/>
        <v>-100835.13</v>
      </c>
      <c r="CJ406" s="695">
        <f t="shared" si="1431"/>
        <v>-13984.13</v>
      </c>
      <c r="CK406" s="695">
        <f t="shared" ref="CK406:DO406" si="1432">CK203</f>
        <v>-16806.75</v>
      </c>
      <c r="CL406" s="695">
        <f t="shared" si="1432"/>
        <v>-12587.88</v>
      </c>
      <c r="CM406" s="695">
        <f t="shared" si="1432"/>
        <v>-40471.25</v>
      </c>
      <c r="CN406" s="695">
        <f t="shared" si="1432"/>
        <v>-59808.36</v>
      </c>
      <c r="CO406" s="695">
        <f t="shared" si="1432"/>
        <v>-19567.75</v>
      </c>
      <c r="CP406" s="695">
        <f t="shared" si="1432"/>
        <v>-15137.63</v>
      </c>
      <c r="CQ406" s="695">
        <f t="shared" si="1432"/>
        <v>-2860.88</v>
      </c>
      <c r="CR406" s="695">
        <f t="shared" si="1432"/>
        <v>-28835.42</v>
      </c>
      <c r="CS406" s="695">
        <f t="shared" si="1432"/>
        <v>-42276</v>
      </c>
      <c r="CT406" s="695">
        <f t="shared" si="1432"/>
        <v>-21522.38</v>
      </c>
      <c r="CU406" s="695">
        <f t="shared" si="1432"/>
        <v>-31409.75</v>
      </c>
      <c r="CV406" s="695">
        <f t="shared" si="1432"/>
        <v>-24292.5</v>
      </c>
      <c r="CW406" s="695">
        <f t="shared" si="1432"/>
        <v>-26621.38</v>
      </c>
      <c r="CX406" s="695">
        <f t="shared" si="1432"/>
        <v>-29013.38</v>
      </c>
      <c r="CY406" s="695">
        <f t="shared" si="1432"/>
        <v>0</v>
      </c>
      <c r="CZ406" s="695">
        <f t="shared" si="1432"/>
        <v>-50701</v>
      </c>
      <c r="DA406" s="695">
        <f t="shared" si="1432"/>
        <v>-73329</v>
      </c>
      <c r="DB406" s="695">
        <f t="shared" si="1432"/>
        <v>-3032.75</v>
      </c>
      <c r="DC406" s="695">
        <f t="shared" si="1432"/>
        <v>-13401.63</v>
      </c>
      <c r="DD406" s="695">
        <f t="shared" si="1432"/>
        <v>-34475.129999999997</v>
      </c>
      <c r="DE406" s="695">
        <f t="shared" si="1432"/>
        <v>-17606.38</v>
      </c>
      <c r="DF406" s="695">
        <f t="shared" si="1432"/>
        <v>-27742.63</v>
      </c>
      <c r="DG406" s="695">
        <f t="shared" si="1432"/>
        <v>-30617.88</v>
      </c>
      <c r="DH406" s="695">
        <f t="shared" si="1432"/>
        <v>-34543.379999999997</v>
      </c>
      <c r="DI406" s="695">
        <f t="shared" si="1432"/>
        <v>-51802.25</v>
      </c>
      <c r="DJ406" s="695">
        <f t="shared" si="1432"/>
        <v>-12693.38</v>
      </c>
      <c r="DK406" s="695">
        <f t="shared" si="1432"/>
        <v>-17461</v>
      </c>
      <c r="DL406" s="695">
        <f t="shared" si="1432"/>
        <v>-19649</v>
      </c>
      <c r="DM406" s="695">
        <f t="shared" si="1432"/>
        <v>-16001.88</v>
      </c>
      <c r="DN406" s="695">
        <f t="shared" si="1432"/>
        <v>0</v>
      </c>
      <c r="DO406" s="695">
        <f t="shared" si="1432"/>
        <v>-74904.02</v>
      </c>
      <c r="DP406" s="695">
        <f t="shared" ref="DP406:EQ406" si="1433">DP203</f>
        <v>-121019.13</v>
      </c>
      <c r="DQ406" s="695">
        <f t="shared" si="1433"/>
        <v>-119566</v>
      </c>
      <c r="DR406" s="695">
        <f t="shared" si="1433"/>
        <v>0</v>
      </c>
      <c r="DS406" s="695">
        <f t="shared" si="1433"/>
        <v>-84027</v>
      </c>
      <c r="DT406" s="695">
        <f t="shared" si="1433"/>
        <v>-65924.88</v>
      </c>
      <c r="DU406" s="695">
        <f t="shared" si="1433"/>
        <v>-112189.5</v>
      </c>
      <c r="DV406" s="695">
        <f t="shared" si="1433"/>
        <v>-148068.63</v>
      </c>
      <c r="DW406" s="695">
        <f t="shared" si="1433"/>
        <v>-159572.5</v>
      </c>
      <c r="DX406" s="695">
        <f t="shared" si="1433"/>
        <v>-89927.360000000001</v>
      </c>
      <c r="DY406" s="695">
        <f t="shared" si="1433"/>
        <v>-168248.4</v>
      </c>
      <c r="DZ406" s="695">
        <f t="shared" si="1433"/>
        <v>0</v>
      </c>
      <c r="EA406" s="695">
        <f t="shared" si="1433"/>
        <v>-166547.63</v>
      </c>
      <c r="EB406" s="695">
        <f t="shared" si="1433"/>
        <v>0</v>
      </c>
      <c r="EC406" s="695">
        <f t="shared" si="1433"/>
        <v>0</v>
      </c>
      <c r="ED406" s="695">
        <f t="shared" si="1433"/>
        <v>-17123.740000000002</v>
      </c>
      <c r="EE406" s="695">
        <f t="shared" si="1433"/>
        <v>-131990.69</v>
      </c>
      <c r="EF406" s="695">
        <f t="shared" si="1433"/>
        <v>-57725.75</v>
      </c>
      <c r="EG406" s="695">
        <f t="shared" si="1433"/>
        <v>-34377.82</v>
      </c>
      <c r="EH406" s="695">
        <f t="shared" si="1433"/>
        <v>-30239.26</v>
      </c>
      <c r="EI406" s="695">
        <f t="shared" si="1433"/>
        <v>-50977.01</v>
      </c>
      <c r="EJ406" s="695">
        <f t="shared" si="1433"/>
        <v>0</v>
      </c>
      <c r="EK406" s="695">
        <f t="shared" si="1433"/>
        <v>0</v>
      </c>
      <c r="EL406" s="695">
        <f t="shared" si="1433"/>
        <v>-145404.06</v>
      </c>
      <c r="EM406" s="695">
        <f t="shared" si="1433"/>
        <v>-83409.38</v>
      </c>
      <c r="EN406" s="695">
        <f t="shared" ref="EN406" si="1434">EN203</f>
        <v>0</v>
      </c>
      <c r="EO406" s="695">
        <f t="shared" si="1433"/>
        <v>0</v>
      </c>
      <c r="EP406" s="695">
        <f t="shared" si="1433"/>
        <v>-38449.14</v>
      </c>
      <c r="EQ406" s="695">
        <f t="shared" si="1433"/>
        <v>0</v>
      </c>
      <c r="ER406" s="695">
        <f t="shared" ref="ER406:EX406" si="1435">ER203</f>
        <v>0</v>
      </c>
      <c r="ES406" s="695">
        <f t="shared" si="1435"/>
        <v>0</v>
      </c>
      <c r="ET406" s="695">
        <f t="shared" si="1435"/>
        <v>-42765.94</v>
      </c>
      <c r="EU406" s="695">
        <f t="shared" si="1435"/>
        <v>-42360.63</v>
      </c>
      <c r="EV406" s="695">
        <f t="shared" si="1435"/>
        <v>-73222.06</v>
      </c>
      <c r="EW406" s="695">
        <f t="shared" si="1435"/>
        <v>-56532.7</v>
      </c>
      <c r="EX406" s="695">
        <f t="shared" si="1435"/>
        <v>-35556</v>
      </c>
      <c r="EY406" s="695">
        <f t="shared" si="1393"/>
        <v>0</v>
      </c>
      <c r="EZ406" s="510"/>
    </row>
    <row r="407" spans="1:156" x14ac:dyDescent="0.25">
      <c r="A407">
        <v>203</v>
      </c>
      <c r="B407" s="74" t="str">
        <f t="shared" si="1384"/>
        <v>I08b</v>
      </c>
      <c r="C407" s="175" t="str">
        <f t="shared" ref="C407" si="1436">IF(B407="rogue",B204,"OK")</f>
        <v>OK</v>
      </c>
      <c r="D407" s="695">
        <f t="shared" ref="D407:AF407" si="1437">D204</f>
        <v>-12645.01</v>
      </c>
      <c r="E407" s="695">
        <f t="shared" si="1437"/>
        <v>-5933.01</v>
      </c>
      <c r="F407" s="695">
        <f t="shared" si="1437"/>
        <v>-10763.53</v>
      </c>
      <c r="G407" s="695">
        <f t="shared" si="1437"/>
        <v>-24354.799999999999</v>
      </c>
      <c r="H407" s="695">
        <f t="shared" si="1437"/>
        <v>-17123.12</v>
      </c>
      <c r="I407" s="695">
        <f t="shared" si="1437"/>
        <v>-5954.61</v>
      </c>
      <c r="J407" s="695">
        <f t="shared" si="1437"/>
        <v>-18502.060000000001</v>
      </c>
      <c r="K407" s="695">
        <f t="shared" si="1437"/>
        <v>-12373.79</v>
      </c>
      <c r="L407" s="695">
        <f t="shared" si="1437"/>
        <v>-3444.98</v>
      </c>
      <c r="M407" s="695">
        <f t="shared" si="1437"/>
        <v>-5444.28</v>
      </c>
      <c r="N407" s="695">
        <f t="shared" si="1437"/>
        <v>-8852.15</v>
      </c>
      <c r="O407" s="695">
        <f t="shared" si="1437"/>
        <v>-7741.63</v>
      </c>
      <c r="P407" s="695">
        <f t="shared" si="1437"/>
        <v>-11577.71</v>
      </c>
      <c r="Q407" s="695">
        <f t="shared" si="1437"/>
        <v>-3106.84</v>
      </c>
      <c r="R407" s="695">
        <f t="shared" si="1437"/>
        <v>0</v>
      </c>
      <c r="S407" s="695">
        <f t="shared" si="1437"/>
        <v>-14126.04</v>
      </c>
      <c r="T407" s="695">
        <f t="shared" si="1437"/>
        <v>-15044.95</v>
      </c>
      <c r="U407" s="695">
        <f t="shared" si="1437"/>
        <v>-18364</v>
      </c>
      <c r="V407" s="695">
        <f t="shared" si="1437"/>
        <v>-4306.22</v>
      </c>
      <c r="W407" s="695">
        <f t="shared" si="1437"/>
        <v>-6786.6</v>
      </c>
      <c r="X407" s="695">
        <f t="shared" si="1437"/>
        <v>0</v>
      </c>
      <c r="Y407" s="695">
        <f t="shared" si="1437"/>
        <v>-5135.82</v>
      </c>
      <c r="Z407" s="695">
        <f t="shared" si="1437"/>
        <v>0</v>
      </c>
      <c r="AA407" s="695">
        <f t="shared" si="1437"/>
        <v>-18223.8</v>
      </c>
      <c r="AB407" s="695">
        <f t="shared" si="1437"/>
        <v>-7562.08</v>
      </c>
      <c r="AC407" s="695">
        <f t="shared" si="1437"/>
        <v>0</v>
      </c>
      <c r="AD407" s="695">
        <f t="shared" si="1437"/>
        <v>-20755.38</v>
      </c>
      <c r="AE407" s="695">
        <f t="shared" si="1437"/>
        <v>-4405.1400000000003</v>
      </c>
      <c r="AF407" s="695">
        <f t="shared" si="1437"/>
        <v>9600.83</v>
      </c>
      <c r="AG407" s="695">
        <f t="shared" ref="AG407:BJ407" si="1438">AG204</f>
        <v>0</v>
      </c>
      <c r="AH407" s="695">
        <f t="shared" si="1438"/>
        <v>-5076.6099999999997</v>
      </c>
      <c r="AI407" s="695">
        <f t="shared" si="1438"/>
        <v>-23616.23</v>
      </c>
      <c r="AJ407" s="695">
        <f t="shared" si="1438"/>
        <v>-2966.51</v>
      </c>
      <c r="AK407" s="695">
        <f t="shared" si="1438"/>
        <v>-19369.25</v>
      </c>
      <c r="AL407" s="695">
        <f t="shared" si="1438"/>
        <v>-4497.6099999999997</v>
      </c>
      <c r="AM407" s="695">
        <f t="shared" si="1438"/>
        <v>-2775.1</v>
      </c>
      <c r="AN407" s="695">
        <f t="shared" si="1438"/>
        <v>-12456.32</v>
      </c>
      <c r="AO407" s="695">
        <f t="shared" si="1438"/>
        <v>-1913.88</v>
      </c>
      <c r="AP407" s="695">
        <f t="shared" si="1438"/>
        <v>-6723.74</v>
      </c>
      <c r="AQ407" s="695">
        <f t="shared" si="1438"/>
        <v>-12134.14</v>
      </c>
      <c r="AR407" s="695">
        <f t="shared" si="1438"/>
        <v>-2200.96</v>
      </c>
      <c r="AS407" s="695">
        <f t="shared" si="1438"/>
        <v>-10571.37</v>
      </c>
      <c r="AT407" s="695">
        <f t="shared" si="1438"/>
        <v>-3732.06</v>
      </c>
      <c r="AU407" s="695">
        <f t="shared" si="1438"/>
        <v>-15053.76</v>
      </c>
      <c r="AV407" s="695">
        <f t="shared" si="1438"/>
        <v>-19251.16</v>
      </c>
      <c r="AW407" s="695">
        <f t="shared" si="1438"/>
        <v>0</v>
      </c>
      <c r="AX407" s="695">
        <f t="shared" si="1438"/>
        <v>0</v>
      </c>
      <c r="AY407" s="695">
        <f t="shared" si="1438"/>
        <v>0</v>
      </c>
      <c r="AZ407" s="695">
        <f t="shared" si="1438"/>
        <v>-28828.68</v>
      </c>
      <c r="BA407" s="695">
        <f t="shared" si="1438"/>
        <v>-10505.01</v>
      </c>
      <c r="BB407" s="695">
        <f t="shared" si="1438"/>
        <v>-9856.4599999999991</v>
      </c>
      <c r="BC407" s="695">
        <f t="shared" si="1438"/>
        <v>-13401.87</v>
      </c>
      <c r="BD407" s="695">
        <f t="shared" si="1438"/>
        <v>-8708.1299999999992</v>
      </c>
      <c r="BE407" s="695">
        <f t="shared" si="1438"/>
        <v>-18093.3</v>
      </c>
      <c r="BF407" s="695">
        <f t="shared" si="1438"/>
        <v>-18700.650000000001</v>
      </c>
      <c r="BG407" s="695">
        <f t="shared" si="1438"/>
        <v>-7109.53</v>
      </c>
      <c r="BH407" s="695">
        <f t="shared" si="1438"/>
        <v>-5319.5</v>
      </c>
      <c r="BI407" s="695">
        <f t="shared" si="1438"/>
        <v>-14093.52</v>
      </c>
      <c r="BJ407" s="695">
        <f t="shared" si="1438"/>
        <v>-3923.44</v>
      </c>
      <c r="BK407" s="695">
        <f t="shared" ref="BK407:CJ407" si="1439">BK204</f>
        <v>-9862.3700000000008</v>
      </c>
      <c r="BL407" s="695">
        <f t="shared" si="1439"/>
        <v>-12622.13</v>
      </c>
      <c r="BM407" s="695">
        <f t="shared" si="1439"/>
        <v>-9597.5400000000009</v>
      </c>
      <c r="BN407" s="695">
        <f t="shared" si="1439"/>
        <v>0</v>
      </c>
      <c r="BO407" s="695">
        <f t="shared" si="1439"/>
        <v>-18015.5</v>
      </c>
      <c r="BP407" s="695">
        <f t="shared" si="1439"/>
        <v>-940</v>
      </c>
      <c r="BQ407" s="695">
        <f t="shared" si="1439"/>
        <v>-14404.25</v>
      </c>
      <c r="BR407" s="695">
        <f t="shared" si="1439"/>
        <v>-18472.28</v>
      </c>
      <c r="BS407" s="695">
        <f t="shared" si="1439"/>
        <v>-4019.14</v>
      </c>
      <c r="BT407" s="695">
        <f t="shared" si="1439"/>
        <v>-14815.53</v>
      </c>
      <c r="BU407" s="695">
        <f t="shared" si="1439"/>
        <v>-16228.6</v>
      </c>
      <c r="BV407" s="695">
        <f t="shared" si="1439"/>
        <v>-8636.36</v>
      </c>
      <c r="BW407" s="695">
        <f t="shared" si="1439"/>
        <v>-8515.67</v>
      </c>
      <c r="BX407" s="695">
        <f t="shared" si="1439"/>
        <v>-15156.35</v>
      </c>
      <c r="BY407" s="695">
        <f t="shared" si="1439"/>
        <v>-4019.14</v>
      </c>
      <c r="BZ407" s="695">
        <f t="shared" si="1439"/>
        <v>-11812.53</v>
      </c>
      <c r="CA407" s="695">
        <f t="shared" si="1439"/>
        <v>-11675.65</v>
      </c>
      <c r="CB407" s="695">
        <f t="shared" si="1439"/>
        <v>-6951.78</v>
      </c>
      <c r="CC407" s="695">
        <f t="shared" si="1439"/>
        <v>-5252.2</v>
      </c>
      <c r="CD407" s="695">
        <f t="shared" si="1439"/>
        <v>-15678.92</v>
      </c>
      <c r="CE407" s="695">
        <f t="shared" si="1439"/>
        <v>-20120.330000000002</v>
      </c>
      <c r="CF407" s="695">
        <f t="shared" si="1439"/>
        <v>-3253.59</v>
      </c>
      <c r="CG407" s="695">
        <f t="shared" si="1439"/>
        <v>-1244.02</v>
      </c>
      <c r="CH407" s="695">
        <f t="shared" si="1439"/>
        <v>-17230.419999999998</v>
      </c>
      <c r="CI407" s="695">
        <f t="shared" si="1439"/>
        <v>-26895.35</v>
      </c>
      <c r="CJ407" s="695">
        <f t="shared" si="1439"/>
        <v>-7345.17</v>
      </c>
      <c r="CK407" s="695">
        <f t="shared" ref="CK407:DO407" si="1440">CK204</f>
        <v>-4880.38</v>
      </c>
      <c r="CL407" s="695">
        <f t="shared" si="1440"/>
        <v>-9961.7800000000007</v>
      </c>
      <c r="CM407" s="695">
        <f t="shared" si="1440"/>
        <v>-1339.71</v>
      </c>
      <c r="CN407" s="695">
        <f t="shared" si="1440"/>
        <v>-8660.9599999999991</v>
      </c>
      <c r="CO407" s="695">
        <f t="shared" si="1440"/>
        <v>-3349.28</v>
      </c>
      <c r="CP407" s="695">
        <f t="shared" si="1440"/>
        <v>-7573.25</v>
      </c>
      <c r="CQ407" s="695">
        <f t="shared" si="1440"/>
        <v>0</v>
      </c>
      <c r="CR407" s="695">
        <f t="shared" si="1440"/>
        <v>-12962.19</v>
      </c>
      <c r="CS407" s="695">
        <f t="shared" si="1440"/>
        <v>0</v>
      </c>
      <c r="CT407" s="695">
        <f t="shared" si="1440"/>
        <v>-10133.77</v>
      </c>
      <c r="CU407" s="695">
        <f t="shared" si="1440"/>
        <v>-12192.32</v>
      </c>
      <c r="CV407" s="695">
        <f t="shared" si="1440"/>
        <v>-12746.94</v>
      </c>
      <c r="CW407" s="695">
        <f t="shared" si="1440"/>
        <v>-12390.13</v>
      </c>
      <c r="CX407" s="695">
        <f t="shared" si="1440"/>
        <v>-12009.51</v>
      </c>
      <c r="CY407" s="695">
        <f t="shared" si="1440"/>
        <v>0</v>
      </c>
      <c r="CZ407" s="695">
        <f t="shared" si="1440"/>
        <v>-17532.66</v>
      </c>
      <c r="DA407" s="695">
        <f t="shared" si="1440"/>
        <v>-10717.7</v>
      </c>
      <c r="DB407" s="695">
        <f t="shared" si="1440"/>
        <v>-4915.8599999999997</v>
      </c>
      <c r="DC407" s="695">
        <f t="shared" si="1440"/>
        <v>-9547.39</v>
      </c>
      <c r="DD407" s="695">
        <f t="shared" si="1440"/>
        <v>-10574.58</v>
      </c>
      <c r="DE407" s="695">
        <f t="shared" si="1440"/>
        <v>-5602.53</v>
      </c>
      <c r="DF407" s="695">
        <f t="shared" si="1440"/>
        <v>-5936.51</v>
      </c>
      <c r="DG407" s="695">
        <f t="shared" si="1440"/>
        <v>-21860.98</v>
      </c>
      <c r="DH407" s="695">
        <f t="shared" si="1440"/>
        <v>0</v>
      </c>
      <c r="DI407" s="695">
        <f t="shared" si="1440"/>
        <v>-19559.63</v>
      </c>
      <c r="DJ407" s="695">
        <f t="shared" si="1440"/>
        <v>-1896.26</v>
      </c>
      <c r="DK407" s="695">
        <f t="shared" si="1440"/>
        <v>-29067.58</v>
      </c>
      <c r="DL407" s="695">
        <f t="shared" si="1440"/>
        <v>0</v>
      </c>
      <c r="DM407" s="695">
        <f t="shared" si="1440"/>
        <v>-15841.4</v>
      </c>
      <c r="DN407" s="695">
        <f t="shared" si="1440"/>
        <v>0</v>
      </c>
      <c r="DO407" s="695">
        <f t="shared" si="1440"/>
        <v>0</v>
      </c>
      <c r="DP407" s="695">
        <f t="shared" ref="DP407:EQ407" si="1441">DP204</f>
        <v>-132883.88</v>
      </c>
      <c r="DQ407" s="695">
        <f t="shared" si="1441"/>
        <v>-75563.59</v>
      </c>
      <c r="DR407" s="695">
        <f t="shared" si="1441"/>
        <v>0</v>
      </c>
      <c r="DS407" s="695">
        <f t="shared" si="1441"/>
        <v>-50642.54</v>
      </c>
      <c r="DT407" s="695">
        <f t="shared" si="1441"/>
        <v>0</v>
      </c>
      <c r="DU407" s="695">
        <f t="shared" si="1441"/>
        <v>-5372.48</v>
      </c>
      <c r="DV407" s="695">
        <f t="shared" si="1441"/>
        <v>-34275.050000000003</v>
      </c>
      <c r="DW407" s="695">
        <f t="shared" si="1441"/>
        <v>-3600</v>
      </c>
      <c r="DX407" s="695">
        <f t="shared" si="1441"/>
        <v>-40082.85</v>
      </c>
      <c r="DY407" s="695">
        <f t="shared" si="1441"/>
        <v>0</v>
      </c>
      <c r="DZ407" s="695">
        <f t="shared" si="1441"/>
        <v>0</v>
      </c>
      <c r="EA407" s="695">
        <f t="shared" si="1441"/>
        <v>-74769.759999999995</v>
      </c>
      <c r="EB407" s="695">
        <f t="shared" si="1441"/>
        <v>0</v>
      </c>
      <c r="EC407" s="695">
        <f t="shared" si="1441"/>
        <v>0</v>
      </c>
      <c r="ED407" s="695">
        <f t="shared" si="1441"/>
        <v>0</v>
      </c>
      <c r="EE407" s="695">
        <f t="shared" si="1441"/>
        <v>-18334.52</v>
      </c>
      <c r="EF407" s="695">
        <f t="shared" si="1441"/>
        <v>0</v>
      </c>
      <c r="EG407" s="695">
        <f t="shared" si="1441"/>
        <v>0</v>
      </c>
      <c r="EH407" s="695">
        <f t="shared" si="1441"/>
        <v>0</v>
      </c>
      <c r="EI407" s="695">
        <f t="shared" si="1441"/>
        <v>-15726.78</v>
      </c>
      <c r="EJ407" s="695">
        <f t="shared" si="1441"/>
        <v>0</v>
      </c>
      <c r="EK407" s="695">
        <f t="shared" si="1441"/>
        <v>0</v>
      </c>
      <c r="EL407" s="695">
        <f t="shared" si="1441"/>
        <v>-94956.67</v>
      </c>
      <c r="EM407" s="695">
        <f t="shared" si="1441"/>
        <v>-15253.82</v>
      </c>
      <c r="EN407" s="695">
        <f t="shared" ref="EN407" si="1442">EN204</f>
        <v>0</v>
      </c>
      <c r="EO407" s="695">
        <f t="shared" si="1441"/>
        <v>0</v>
      </c>
      <c r="EP407" s="695">
        <f t="shared" si="1441"/>
        <v>-210988.15</v>
      </c>
      <c r="EQ407" s="695">
        <f t="shared" si="1441"/>
        <v>0</v>
      </c>
      <c r="ER407" s="695">
        <f t="shared" ref="ER407:EX407" si="1443">ER204</f>
        <v>0</v>
      </c>
      <c r="ES407" s="695">
        <f t="shared" si="1443"/>
        <v>0</v>
      </c>
      <c r="ET407" s="695">
        <f t="shared" si="1443"/>
        <v>0</v>
      </c>
      <c r="EU407" s="695">
        <f t="shared" si="1443"/>
        <v>-16678.62</v>
      </c>
      <c r="EV407" s="695">
        <f t="shared" si="1443"/>
        <v>0</v>
      </c>
      <c r="EW407" s="695">
        <f t="shared" si="1443"/>
        <v>0</v>
      </c>
      <c r="EX407" s="695">
        <f t="shared" si="1443"/>
        <v>-311534.2</v>
      </c>
      <c r="EY407" s="695">
        <f t="shared" si="1393"/>
        <v>0</v>
      </c>
      <c r="EZ407" s="510"/>
    </row>
    <row r="408" spans="1:156" x14ac:dyDescent="0.25">
      <c r="B408" s="24" t="s">
        <v>601</v>
      </c>
      <c r="D408" s="696">
        <f t="shared" ref="D408:AF408" si="1444">SUM(D208:D407)</f>
        <v>453605.06000000023</v>
      </c>
      <c r="E408" s="696">
        <f t="shared" si="1444"/>
        <v>471617.90999999992</v>
      </c>
      <c r="F408" s="696">
        <f t="shared" si="1444"/>
        <v>671915.0399999998</v>
      </c>
      <c r="G408" s="696">
        <f t="shared" si="1444"/>
        <v>773438.98999999987</v>
      </c>
      <c r="H408" s="696">
        <f t="shared" si="1444"/>
        <v>893246.58000000066</v>
      </c>
      <c r="I408" s="696">
        <f t="shared" si="1444"/>
        <v>1356736.8500000003</v>
      </c>
      <c r="J408" s="696">
        <f t="shared" si="1444"/>
        <v>1596106.0599999996</v>
      </c>
      <c r="K408" s="696">
        <f t="shared" si="1444"/>
        <v>1321475.3899999992</v>
      </c>
      <c r="L408" s="696">
        <f t="shared" si="1444"/>
        <v>1052966.5900000008</v>
      </c>
      <c r="M408" s="696">
        <f t="shared" si="1444"/>
        <v>1567826.4600000002</v>
      </c>
      <c r="N408" s="696">
        <f t="shared" si="1444"/>
        <v>949079.29000000015</v>
      </c>
      <c r="O408" s="696">
        <f t="shared" si="1444"/>
        <v>2097984.4500000007</v>
      </c>
      <c r="P408" s="696">
        <f t="shared" si="1444"/>
        <v>1532598.7400000005</v>
      </c>
      <c r="Q408" s="696">
        <f t="shared" si="1444"/>
        <v>1607690.4799999993</v>
      </c>
      <c r="R408" s="696">
        <f t="shared" si="1444"/>
        <v>1583410.6799999997</v>
      </c>
      <c r="S408" s="696">
        <f t="shared" si="1444"/>
        <v>1512003.4800000004</v>
      </c>
      <c r="T408" s="696">
        <f t="shared" si="1444"/>
        <v>1079980.9499999997</v>
      </c>
      <c r="U408" s="696">
        <f t="shared" si="1444"/>
        <v>2333332.2799999998</v>
      </c>
      <c r="V408" s="696">
        <f t="shared" si="1444"/>
        <v>1587834.6400000008</v>
      </c>
      <c r="W408" s="696">
        <f t="shared" si="1444"/>
        <v>1724705.9999999998</v>
      </c>
      <c r="X408" s="696">
        <f t="shared" si="1444"/>
        <v>848425.0499999997</v>
      </c>
      <c r="Y408" s="696">
        <f t="shared" si="1444"/>
        <v>968780.82999999926</v>
      </c>
      <c r="Z408" s="696">
        <f t="shared" si="1444"/>
        <v>-78.750000000000114</v>
      </c>
      <c r="AA408" s="696">
        <f t="shared" si="1444"/>
        <v>1393733.9900000005</v>
      </c>
      <c r="AB408" s="696">
        <f t="shared" si="1444"/>
        <v>1146793.5999999992</v>
      </c>
      <c r="AC408" s="696">
        <f t="shared" si="1444"/>
        <v>2061295.0399999993</v>
      </c>
      <c r="AD408" s="696">
        <f t="shared" si="1444"/>
        <v>2206160.6700000004</v>
      </c>
      <c r="AE408" s="696">
        <f t="shared" si="1444"/>
        <v>1486988.9399999997</v>
      </c>
      <c r="AF408" s="696">
        <f t="shared" si="1444"/>
        <v>2193942.0400000005</v>
      </c>
      <c r="AG408" s="696">
        <f t="shared" ref="AG408:BJ408" si="1445">SUM(AG208:AG407)</f>
        <v>1620091.6200000013</v>
      </c>
      <c r="AH408" s="696">
        <f t="shared" si="1445"/>
        <v>2586219.3099999996</v>
      </c>
      <c r="AI408" s="696">
        <f t="shared" si="1445"/>
        <v>3209163.9000000004</v>
      </c>
      <c r="AJ408" s="696">
        <f t="shared" si="1445"/>
        <v>1284232.8500000001</v>
      </c>
      <c r="AK408" s="696">
        <f t="shared" si="1445"/>
        <v>1426111.48</v>
      </c>
      <c r="AL408" s="696">
        <f t="shared" si="1445"/>
        <v>1896837.25</v>
      </c>
      <c r="AM408" s="696">
        <f t="shared" si="1445"/>
        <v>2210083.9300000002</v>
      </c>
      <c r="AN408" s="696">
        <f t="shared" si="1445"/>
        <v>1882591.2699999993</v>
      </c>
      <c r="AO408" s="696">
        <f t="shared" si="1445"/>
        <v>1204803.0199999998</v>
      </c>
      <c r="AP408" s="696">
        <f t="shared" si="1445"/>
        <v>1003699.9600000001</v>
      </c>
      <c r="AQ408" s="696">
        <f t="shared" si="1445"/>
        <v>3564671.85</v>
      </c>
      <c r="AR408" s="696">
        <f t="shared" si="1445"/>
        <v>1169945.5000000002</v>
      </c>
      <c r="AS408" s="696">
        <f t="shared" si="1445"/>
        <v>2148790.1299999994</v>
      </c>
      <c r="AT408" s="696">
        <f t="shared" si="1445"/>
        <v>2360609.5699999998</v>
      </c>
      <c r="AU408" s="696">
        <f t="shared" si="1445"/>
        <v>2042119.8199999991</v>
      </c>
      <c r="AV408" s="696">
        <f t="shared" si="1445"/>
        <v>1975250.3500000008</v>
      </c>
      <c r="AW408" s="696">
        <f t="shared" si="1445"/>
        <v>1487783.1699999997</v>
      </c>
      <c r="AX408" s="696">
        <f t="shared" si="1445"/>
        <v>2046595.8099999996</v>
      </c>
      <c r="AY408" s="696">
        <f t="shared" si="1445"/>
        <v>2575329.8399999994</v>
      </c>
      <c r="AZ408" s="696">
        <f t="shared" si="1445"/>
        <v>3153742.5499999993</v>
      </c>
      <c r="BA408" s="696">
        <f t="shared" si="1445"/>
        <v>1589153.1300000013</v>
      </c>
      <c r="BB408" s="696">
        <f t="shared" si="1445"/>
        <v>2489816.7599999998</v>
      </c>
      <c r="BC408" s="696">
        <f t="shared" si="1445"/>
        <v>2170728.0400000005</v>
      </c>
      <c r="BD408" s="696">
        <f t="shared" si="1445"/>
        <v>1449977.0699999996</v>
      </c>
      <c r="BE408" s="696">
        <f t="shared" si="1445"/>
        <v>1904680.5200000003</v>
      </c>
      <c r="BF408" s="696">
        <f t="shared" si="1445"/>
        <v>3328923.3400000008</v>
      </c>
      <c r="BG408" s="696">
        <f t="shared" si="1445"/>
        <v>1905942.1500000001</v>
      </c>
      <c r="BH408" s="696">
        <f t="shared" si="1445"/>
        <v>1118918.1599999997</v>
      </c>
      <c r="BI408" s="696">
        <f t="shared" si="1445"/>
        <v>2077444.5599999996</v>
      </c>
      <c r="BJ408" s="696">
        <f t="shared" si="1445"/>
        <v>1917250.5200000007</v>
      </c>
      <c r="BK408" s="696">
        <f t="shared" ref="BK408:CJ408" si="1446">SUM(BK208:BK407)</f>
        <v>1542067.32</v>
      </c>
      <c r="BL408" s="696">
        <f t="shared" si="1446"/>
        <v>2044209.8600000013</v>
      </c>
      <c r="BM408" s="696">
        <f t="shared" si="1446"/>
        <v>1957969.4100000001</v>
      </c>
      <c r="BN408" s="696">
        <f t="shared" si="1446"/>
        <v>1195120.9400000004</v>
      </c>
      <c r="BO408" s="696">
        <f t="shared" si="1446"/>
        <v>3019120.6800000006</v>
      </c>
      <c r="BP408" s="696">
        <f t="shared" si="1446"/>
        <v>1427157.0099999998</v>
      </c>
      <c r="BQ408" s="696">
        <f t="shared" si="1446"/>
        <v>1945298.4099999983</v>
      </c>
      <c r="BR408" s="696">
        <f t="shared" si="1446"/>
        <v>1932718.939999999</v>
      </c>
      <c r="BS408" s="696">
        <f t="shared" si="1446"/>
        <v>1753956.2699999993</v>
      </c>
      <c r="BT408" s="696">
        <f t="shared" si="1446"/>
        <v>2846346.6200000006</v>
      </c>
      <c r="BU408" s="696">
        <f t="shared" si="1446"/>
        <v>2418559.870000001</v>
      </c>
      <c r="BV408" s="696">
        <f t="shared" si="1446"/>
        <v>2025352.0899999996</v>
      </c>
      <c r="BW408" s="696">
        <f t="shared" si="1446"/>
        <v>1724964.6800000006</v>
      </c>
      <c r="BX408" s="696">
        <f t="shared" si="1446"/>
        <v>2811149.4899999988</v>
      </c>
      <c r="BY408" s="696">
        <f t="shared" si="1446"/>
        <v>1489329.7000000007</v>
      </c>
      <c r="BZ408" s="696">
        <f t="shared" si="1446"/>
        <v>1863525.3600000008</v>
      </c>
      <c r="CA408" s="696">
        <f t="shared" si="1446"/>
        <v>1797649.6000000003</v>
      </c>
      <c r="CB408" s="696">
        <f t="shared" si="1446"/>
        <v>1301685.2299999997</v>
      </c>
      <c r="CC408" s="696">
        <f t="shared" si="1446"/>
        <v>893738.58000000007</v>
      </c>
      <c r="CD408" s="696">
        <f t="shared" si="1446"/>
        <v>2220584.0999999996</v>
      </c>
      <c r="CE408" s="696">
        <f t="shared" si="1446"/>
        <v>2178723.1100000003</v>
      </c>
      <c r="CF408" s="696">
        <f t="shared" si="1446"/>
        <v>1382036.94</v>
      </c>
      <c r="CG408" s="696">
        <f t="shared" si="1446"/>
        <v>885373.71</v>
      </c>
      <c r="CH408" s="696">
        <f t="shared" si="1446"/>
        <v>2895839.8200000008</v>
      </c>
      <c r="CI408" s="696">
        <f t="shared" si="1446"/>
        <v>3527142.0900000022</v>
      </c>
      <c r="CJ408" s="696">
        <f t="shared" si="1446"/>
        <v>1918039.2700000007</v>
      </c>
      <c r="CK408" s="696">
        <f t="shared" ref="CK408:DO408" si="1447">SUM(CK208:CK407)</f>
        <v>2034974.459999999</v>
      </c>
      <c r="CL408" s="696">
        <f t="shared" si="1447"/>
        <v>989136.7699999999</v>
      </c>
      <c r="CM408" s="696">
        <f t="shared" si="1447"/>
        <v>1316248.4299999997</v>
      </c>
      <c r="CN408" s="696">
        <f t="shared" si="1447"/>
        <v>1720560.0300000003</v>
      </c>
      <c r="CO408" s="696">
        <f t="shared" si="1447"/>
        <v>1188569.6299999997</v>
      </c>
      <c r="CP408" s="696">
        <f t="shared" si="1447"/>
        <v>1737018.95</v>
      </c>
      <c r="CQ408" s="696">
        <f t="shared" si="1447"/>
        <v>1887675.1300000001</v>
      </c>
      <c r="CR408" s="696">
        <f t="shared" si="1447"/>
        <v>798562.08000000031</v>
      </c>
      <c r="CS408" s="696">
        <f t="shared" si="1447"/>
        <v>2030271.2399999993</v>
      </c>
      <c r="CT408" s="696">
        <f t="shared" si="1447"/>
        <v>1155508.2399999998</v>
      </c>
      <c r="CU408" s="696">
        <f t="shared" si="1447"/>
        <v>1475861.8899999997</v>
      </c>
      <c r="CV408" s="696">
        <f t="shared" si="1447"/>
        <v>1819919.24</v>
      </c>
      <c r="CW408" s="696">
        <f t="shared" si="1447"/>
        <v>1000400.3799999992</v>
      </c>
      <c r="CX408" s="696">
        <f t="shared" si="1447"/>
        <v>1113986.6200000003</v>
      </c>
      <c r="CY408" s="696">
        <f t="shared" si="1447"/>
        <v>2171</v>
      </c>
      <c r="CZ408" s="696">
        <f t="shared" si="1447"/>
        <v>2521040.8400000003</v>
      </c>
      <c r="DA408" s="696">
        <f t="shared" si="1447"/>
        <v>2847750.27</v>
      </c>
      <c r="DB408" s="696">
        <f t="shared" si="1447"/>
        <v>892530.92000000027</v>
      </c>
      <c r="DC408" s="696">
        <f t="shared" si="1447"/>
        <v>1786435.7100000009</v>
      </c>
      <c r="DD408" s="696">
        <f t="shared" si="1447"/>
        <v>2037107.6900000004</v>
      </c>
      <c r="DE408" s="696">
        <f t="shared" si="1447"/>
        <v>939243.77999999991</v>
      </c>
      <c r="DF408" s="696">
        <f t="shared" si="1447"/>
        <v>1033689.5099999999</v>
      </c>
      <c r="DG408" s="696">
        <f t="shared" si="1447"/>
        <v>1082531.2899999996</v>
      </c>
      <c r="DH408" s="696">
        <f t="shared" si="1447"/>
        <v>1198575.1300000001</v>
      </c>
      <c r="DI408" s="696">
        <f t="shared" si="1447"/>
        <v>2461107.2199999997</v>
      </c>
      <c r="DJ408" s="696">
        <f t="shared" si="1447"/>
        <v>1737381.9800000009</v>
      </c>
      <c r="DK408" s="696">
        <f t="shared" si="1447"/>
        <v>1124064.31</v>
      </c>
      <c r="DL408" s="696">
        <f t="shared" si="1447"/>
        <v>1224444.4200000002</v>
      </c>
      <c r="DM408" s="696">
        <f t="shared" si="1447"/>
        <v>1134367.26</v>
      </c>
      <c r="DN408" s="696">
        <f t="shared" si="1447"/>
        <v>5994.99</v>
      </c>
      <c r="DO408" s="696">
        <f t="shared" si="1447"/>
        <v>9556446.6699999962</v>
      </c>
      <c r="DP408" s="696">
        <f t="shared" ref="DP408:EL408" si="1448">SUM(DP208:DP407)</f>
        <v>7566688.990000003</v>
      </c>
      <c r="DQ408" s="696">
        <f t="shared" si="1448"/>
        <v>6506323.7099999981</v>
      </c>
      <c r="DR408" s="696">
        <f t="shared" si="1448"/>
        <v>258436.6</v>
      </c>
      <c r="DS408" s="696">
        <f t="shared" si="1448"/>
        <v>5988805.5300000012</v>
      </c>
      <c r="DT408" s="696">
        <f t="shared" si="1448"/>
        <v>6424625.129999998</v>
      </c>
      <c r="DU408" s="696">
        <f t="shared" si="1448"/>
        <v>7288697.6000000043</v>
      </c>
      <c r="DV408" s="696">
        <f t="shared" si="1448"/>
        <v>7795737.1800000016</v>
      </c>
      <c r="DW408" s="696">
        <f t="shared" si="1448"/>
        <v>8538626.2599999979</v>
      </c>
      <c r="DX408" s="696">
        <f t="shared" si="1448"/>
        <v>6660759.6999999983</v>
      </c>
      <c r="DY408" s="696">
        <f t="shared" si="1448"/>
        <v>6930126.6399999978</v>
      </c>
      <c r="DZ408" s="696">
        <f t="shared" si="1448"/>
        <v>-108041.18999999994</v>
      </c>
      <c r="EA408" s="696">
        <f t="shared" si="1448"/>
        <v>7421207.9299999988</v>
      </c>
      <c r="EB408" s="696">
        <f t="shared" si="1448"/>
        <v>24413.13</v>
      </c>
      <c r="EC408" s="696">
        <f t="shared" si="1448"/>
        <v>-84466326.810000002</v>
      </c>
      <c r="ED408" s="696">
        <f t="shared" si="1448"/>
        <v>4677906.5099999951</v>
      </c>
      <c r="EE408" s="696">
        <f t="shared" si="1448"/>
        <v>5180238.200000003</v>
      </c>
      <c r="EF408" s="696">
        <f t="shared" si="1448"/>
        <v>1414084.6799999995</v>
      </c>
      <c r="EG408" s="696">
        <f t="shared" si="1448"/>
        <v>1260292.2300000004</v>
      </c>
      <c r="EH408" s="696">
        <f t="shared" si="1448"/>
        <v>1269498.8400000008</v>
      </c>
      <c r="EI408" s="696">
        <f t="shared" si="1448"/>
        <v>1389538</v>
      </c>
      <c r="EJ408" s="696">
        <f t="shared" si="1448"/>
        <v>380988.81</v>
      </c>
      <c r="EK408" s="696">
        <f t="shared" si="1448"/>
        <v>237466.18999999997</v>
      </c>
      <c r="EL408" s="696">
        <f t="shared" si="1448"/>
        <v>4784016.1000000015</v>
      </c>
      <c r="EM408" s="696">
        <f>SUM(EM208:EM407)</f>
        <v>2926653.19</v>
      </c>
      <c r="EN408" s="696">
        <f>SUM(EN208:EN407)</f>
        <v>-18608926.890000001</v>
      </c>
      <c r="EO408" s="696">
        <f>SUM(EO208:EO407)</f>
        <v>-346983.44</v>
      </c>
      <c r="EP408" s="696">
        <f>SUM(EP208:EP407)</f>
        <v>2902869.77</v>
      </c>
      <c r="EQ408" s="696">
        <f>SUM(EQ208:EQ407)</f>
        <v>610504.70999999973</v>
      </c>
      <c r="ER408" s="696">
        <f t="shared" ref="ER408:EX408" si="1449">SUM(ER208:ER407)</f>
        <v>-192688.01</v>
      </c>
      <c r="ES408" s="696">
        <f t="shared" si="1449"/>
        <v>0</v>
      </c>
      <c r="ET408" s="696">
        <f t="shared" si="1449"/>
        <v>3076135.1599999988</v>
      </c>
      <c r="EU408" s="696">
        <f t="shared" si="1449"/>
        <v>2860177.1799999997</v>
      </c>
      <c r="EV408" s="696">
        <f t="shared" si="1449"/>
        <v>3423711.1299999994</v>
      </c>
      <c r="EW408" s="696">
        <f t="shared" si="1449"/>
        <v>3280618.7500000005</v>
      </c>
      <c r="EX408" s="696">
        <f t="shared" si="1449"/>
        <v>3336931.6500000008</v>
      </c>
      <c r="EY408" s="696">
        <f>SUM(EY208:EY407)</f>
        <v>0</v>
      </c>
      <c r="EZ408" s="510"/>
    </row>
    <row r="409" spans="1:156" x14ac:dyDescent="0.25">
      <c r="D409" s="510"/>
      <c r="E409" s="510"/>
      <c r="F409" s="510"/>
      <c r="G409" s="510"/>
      <c r="H409" s="510"/>
      <c r="I409" s="510"/>
      <c r="J409" s="510"/>
      <c r="K409" s="510"/>
      <c r="L409" s="510"/>
      <c r="M409" s="510"/>
      <c r="N409" s="510"/>
      <c r="O409" s="510"/>
      <c r="P409" s="510"/>
      <c r="Q409" s="510"/>
      <c r="R409" s="510"/>
      <c r="S409" s="510"/>
      <c r="T409" s="510"/>
      <c r="U409" s="510"/>
      <c r="V409" s="510"/>
      <c r="W409" s="510"/>
      <c r="X409" s="510"/>
      <c r="Y409" s="510"/>
      <c r="Z409" s="510"/>
      <c r="AA409" s="510"/>
      <c r="AB409" s="510"/>
      <c r="AC409" s="510"/>
      <c r="AD409" s="510"/>
      <c r="AE409" s="510"/>
      <c r="AF409" s="510"/>
      <c r="AG409" s="510"/>
      <c r="AH409" s="510"/>
      <c r="AI409" s="510"/>
      <c r="AJ409" s="510"/>
      <c r="AK409" s="510"/>
      <c r="AL409" s="510"/>
      <c r="AM409" s="510"/>
      <c r="AN409" s="510"/>
      <c r="AO409" s="510"/>
      <c r="AP409" s="510"/>
      <c r="AQ409" s="510"/>
      <c r="AR409" s="510"/>
      <c r="AS409" s="510"/>
      <c r="AT409" s="510"/>
      <c r="AU409" s="510"/>
      <c r="AV409" s="510"/>
      <c r="AW409" s="510"/>
      <c r="AX409" s="510"/>
      <c r="AY409" s="510"/>
      <c r="AZ409" s="510"/>
      <c r="BA409" s="510"/>
      <c r="BB409" s="510"/>
      <c r="BC409" s="510"/>
      <c r="BD409" s="510"/>
      <c r="BE409" s="510"/>
      <c r="BF409" s="510"/>
      <c r="BG409" s="510"/>
      <c r="BH409" s="510"/>
      <c r="BI409" s="510"/>
      <c r="BJ409" s="510"/>
      <c r="BK409" s="510"/>
      <c r="BL409" s="510"/>
      <c r="BM409" s="510"/>
      <c r="BN409" s="510"/>
      <c r="BO409" s="510"/>
      <c r="BP409" s="510"/>
      <c r="BQ409" s="510"/>
      <c r="BR409" s="510"/>
      <c r="BS409" s="510"/>
      <c r="BT409" s="510"/>
      <c r="BU409" s="510"/>
      <c r="BV409" s="510"/>
      <c r="BW409" s="510"/>
      <c r="BX409" s="510"/>
      <c r="BY409" s="510"/>
      <c r="BZ409" s="510"/>
      <c r="CA409" s="510"/>
      <c r="CB409" s="510"/>
      <c r="CC409" s="510"/>
      <c r="CD409" s="510"/>
      <c r="CE409" s="510"/>
      <c r="CF409" s="510"/>
      <c r="CG409" s="510"/>
      <c r="CH409" s="510"/>
      <c r="CI409" s="510"/>
      <c r="CJ409" s="510"/>
      <c r="CK409" s="510"/>
      <c r="CL409" s="510"/>
      <c r="CM409" s="510"/>
      <c r="CN409" s="510"/>
      <c r="CO409" s="510"/>
      <c r="CP409" s="510"/>
      <c r="CQ409" s="510"/>
      <c r="CR409" s="510"/>
      <c r="CS409" s="510"/>
      <c r="CT409" s="510"/>
      <c r="CU409" s="510"/>
      <c r="CV409" s="510"/>
      <c r="CW409" s="510"/>
      <c r="CX409" s="510"/>
      <c r="CY409" s="510"/>
      <c r="CZ409" s="510"/>
      <c r="DA409" s="510"/>
      <c r="DB409" s="510"/>
      <c r="DC409" s="510"/>
      <c r="DD409" s="510"/>
      <c r="DE409" s="510"/>
      <c r="DF409" s="510"/>
      <c r="DG409" s="510"/>
      <c r="DH409" s="510"/>
      <c r="DI409" s="510"/>
      <c r="DJ409" s="510"/>
      <c r="DK409" s="510"/>
      <c r="DL409" s="510"/>
      <c r="DM409" s="510"/>
      <c r="DN409" s="510"/>
      <c r="DO409" s="510"/>
      <c r="DP409" s="510"/>
      <c r="DQ409" s="510"/>
      <c r="DR409" s="510"/>
      <c r="DS409" s="510"/>
      <c r="DT409" s="510"/>
      <c r="DU409" s="510"/>
      <c r="DV409" s="510"/>
      <c r="DW409" s="510"/>
      <c r="DX409" s="510"/>
      <c r="DY409" s="510"/>
      <c r="DZ409" s="510"/>
      <c r="EA409" s="510"/>
      <c r="EB409" s="510"/>
      <c r="EC409" s="510"/>
      <c r="ED409" s="510"/>
      <c r="EE409" s="510"/>
      <c r="EF409" s="510"/>
      <c r="EG409" s="510"/>
      <c r="EH409" s="510"/>
      <c r="EI409" s="510"/>
      <c r="EJ409" s="510"/>
      <c r="EK409" s="510"/>
      <c r="EL409" s="510"/>
      <c r="EM409" s="510"/>
      <c r="EN409" s="510"/>
      <c r="EO409" s="510"/>
      <c r="EP409" s="510"/>
      <c r="EQ409" s="510"/>
      <c r="ER409" s="510"/>
      <c r="ES409" s="510"/>
      <c r="ET409" s="510"/>
      <c r="EU409" s="510"/>
      <c r="EV409" s="510"/>
      <c r="EW409" s="510"/>
      <c r="EX409" s="510"/>
      <c r="EY409" s="510"/>
      <c r="EZ409" s="510"/>
    </row>
    <row r="410" spans="1:156" x14ac:dyDescent="0.25">
      <c r="A410">
        <v>1</v>
      </c>
      <c r="B410" s="314" t="s">
        <v>602</v>
      </c>
      <c r="D410" s="697" t="str">
        <f t="shared" ref="D410:AI410" si="1450">D2</f>
        <v>EANAB</v>
      </c>
      <c r="E410" s="697" t="str">
        <f t="shared" si="1450"/>
        <v>EANCH</v>
      </c>
      <c r="F410" s="697" t="str">
        <f t="shared" si="1450"/>
        <v>EANEA</v>
      </c>
      <c r="G410" s="697" t="str">
        <f t="shared" si="1450"/>
        <v>EANEV</v>
      </c>
      <c r="H410" s="697" t="str">
        <f t="shared" si="1450"/>
        <v>EANST</v>
      </c>
      <c r="I410" s="697" t="str">
        <f t="shared" si="1450"/>
        <v>EBBBK</v>
      </c>
      <c r="J410" s="697" t="str">
        <f t="shared" si="1450"/>
        <v>EBBBL</v>
      </c>
      <c r="K410" s="697" t="str">
        <f t="shared" si="1450"/>
        <v>EBBGL</v>
      </c>
      <c r="L410" s="697" t="str">
        <f t="shared" si="1450"/>
        <v>EBBLS</v>
      </c>
      <c r="M410" s="697" t="str">
        <f t="shared" si="1450"/>
        <v>EBBSD</v>
      </c>
      <c r="N410" s="697" t="str">
        <f t="shared" si="1450"/>
        <v>EBDPL</v>
      </c>
      <c r="O410" s="697" t="str">
        <f t="shared" si="1450"/>
        <v>EBDRB</v>
      </c>
      <c r="P410" s="697" t="str">
        <f t="shared" si="1450"/>
        <v>EBDTD</v>
      </c>
      <c r="Q410" s="697" t="str">
        <f t="shared" si="1450"/>
        <v>EBHBK</v>
      </c>
      <c r="R410" s="697" t="str">
        <f t="shared" si="1450"/>
        <v>EBHBL</v>
      </c>
      <c r="S410" s="697" t="str">
        <f t="shared" si="1450"/>
        <v>EBHGL</v>
      </c>
      <c r="T410" s="697" t="str">
        <f t="shared" si="1450"/>
        <v>EBHLS</v>
      </c>
      <c r="U410" s="697" t="str">
        <f t="shared" si="1450"/>
        <v>EBHLX</v>
      </c>
      <c r="V410" s="697" t="str">
        <f t="shared" si="1450"/>
        <v>EBHMB</v>
      </c>
      <c r="W410" s="697" t="str">
        <f t="shared" si="1450"/>
        <v>EBHSD</v>
      </c>
      <c r="X410" s="697" t="str">
        <f t="shared" si="1450"/>
        <v>EBKFA</v>
      </c>
      <c r="Y410" s="697" t="str">
        <f t="shared" si="1450"/>
        <v>EBKPA</v>
      </c>
      <c r="Z410" s="697" t="str">
        <f t="shared" si="1450"/>
        <v>EBKPE</v>
      </c>
      <c r="AA410" s="697" t="str">
        <f t="shared" si="1450"/>
        <v>EBKPG</v>
      </c>
      <c r="AB410" s="697" t="str">
        <f t="shared" si="1450"/>
        <v>EBKPL</v>
      </c>
      <c r="AC410" s="697" t="str">
        <f t="shared" si="1450"/>
        <v>EBKRD</v>
      </c>
      <c r="AD410" s="697" t="str">
        <f t="shared" si="1450"/>
        <v>EBKSG</v>
      </c>
      <c r="AE410" s="697" t="str">
        <f t="shared" si="1450"/>
        <v>EBKTB</v>
      </c>
      <c r="AF410" s="697" t="str">
        <f t="shared" si="1450"/>
        <v>EBKTD</v>
      </c>
      <c r="AG410" s="697" t="str">
        <f t="shared" si="1450"/>
        <v>EBMSK</v>
      </c>
      <c r="AH410" s="697" t="str">
        <f t="shared" si="1450"/>
        <v>EBNAJ</v>
      </c>
      <c r="AI410" s="697" t="str">
        <f t="shared" si="1450"/>
        <v>EBNAX</v>
      </c>
      <c r="AJ410" s="697" t="str">
        <f t="shared" ref="AJ410:BM410" si="1451">AJ2</f>
        <v>EBNBE</v>
      </c>
      <c r="AK410" s="697" t="str">
        <f t="shared" si="1451"/>
        <v>EBNBN</v>
      </c>
      <c r="AL410" s="697" t="str">
        <f t="shared" si="1451"/>
        <v>EBNBR</v>
      </c>
      <c r="AM410" s="697" t="str">
        <f t="shared" si="1451"/>
        <v>EBNBS</v>
      </c>
      <c r="AN410" s="697" t="str">
        <f t="shared" si="1451"/>
        <v>EBNBY</v>
      </c>
      <c r="AO410" s="697" t="str">
        <f t="shared" si="1451"/>
        <v>EBNCV</v>
      </c>
      <c r="AP410" s="697" t="str">
        <f t="shared" si="1451"/>
        <v>EBNDC</v>
      </c>
      <c r="AQ410" s="697" t="str">
        <f t="shared" si="1451"/>
        <v>EBNDD</v>
      </c>
      <c r="AR410" s="697" t="str">
        <f t="shared" si="1451"/>
        <v>EBNDG</v>
      </c>
      <c r="AS410" s="697" t="str">
        <f t="shared" si="1451"/>
        <v>EBNFK</v>
      </c>
      <c r="AT410" s="697" t="str">
        <f t="shared" si="1451"/>
        <v>EBNFL</v>
      </c>
      <c r="AU410" s="697" t="str">
        <f t="shared" si="1451"/>
        <v>EBNGB</v>
      </c>
      <c r="AV410" s="697" t="str">
        <f t="shared" si="1451"/>
        <v>EBNGW</v>
      </c>
      <c r="AW410" s="697" t="str">
        <f t="shared" si="1451"/>
        <v>EBNHN</v>
      </c>
      <c r="AX410" s="697" t="str">
        <f t="shared" si="1451"/>
        <v>EBNHV</v>
      </c>
      <c r="AY410" s="697" t="str">
        <f t="shared" si="1451"/>
        <v>EBNKE</v>
      </c>
      <c r="AZ410" s="697" t="str">
        <f t="shared" si="1451"/>
        <v>EBNKG</v>
      </c>
      <c r="BA410" s="697" t="str">
        <f t="shared" si="1451"/>
        <v>EBNKN</v>
      </c>
      <c r="BB410" s="697" t="str">
        <f t="shared" si="1451"/>
        <v>EBNLE</v>
      </c>
      <c r="BC410" s="697" t="str">
        <f t="shared" si="1451"/>
        <v>EBNLN</v>
      </c>
      <c r="BD410" s="697" t="str">
        <f t="shared" si="1451"/>
        <v>EBNMH</v>
      </c>
      <c r="BE410" s="697" t="str">
        <f t="shared" si="1451"/>
        <v>EBNML</v>
      </c>
      <c r="BF410" s="697" t="str">
        <f t="shared" si="1451"/>
        <v>EBNMN</v>
      </c>
      <c r="BG410" s="697" t="str">
        <f t="shared" si="1451"/>
        <v>EBNMS</v>
      </c>
      <c r="BH410" s="697" t="str">
        <f t="shared" si="1451"/>
        <v>EBNNP</v>
      </c>
      <c r="BI410" s="697" t="str">
        <f t="shared" si="1451"/>
        <v>EBNNR</v>
      </c>
      <c r="BJ410" s="697" t="str">
        <f t="shared" si="1451"/>
        <v>EBNNT</v>
      </c>
      <c r="BK410" s="697" t="str">
        <f t="shared" si="1451"/>
        <v>EBNPL</v>
      </c>
      <c r="BL410" s="697" t="str">
        <f t="shared" si="1451"/>
        <v>EBNPN</v>
      </c>
      <c r="BM410" s="697" t="str">
        <f t="shared" si="1451"/>
        <v>EBNPX</v>
      </c>
      <c r="BN410" s="697" t="str">
        <f t="shared" ref="BN410:CM410" si="1452">BN2</f>
        <v>EBNRA</v>
      </c>
      <c r="BO410" s="697" t="str">
        <f t="shared" si="1452"/>
        <v>EBNRC</v>
      </c>
      <c r="BP410" s="697" t="str">
        <f t="shared" si="1452"/>
        <v>EBNRM</v>
      </c>
      <c r="BQ410" s="697" t="str">
        <f t="shared" si="1452"/>
        <v>EBNRT</v>
      </c>
      <c r="BR410" s="697" t="str">
        <f t="shared" si="1452"/>
        <v>EBNSH</v>
      </c>
      <c r="BS410" s="697" t="str">
        <f t="shared" si="1452"/>
        <v>EBNSK</v>
      </c>
      <c r="BT410" s="697" t="str">
        <f t="shared" si="1452"/>
        <v>EBNSM</v>
      </c>
      <c r="BU410" s="697" t="str">
        <f t="shared" si="1452"/>
        <v>EBNSP</v>
      </c>
      <c r="BV410" s="697" t="str">
        <f t="shared" si="1452"/>
        <v>EBNWB</v>
      </c>
      <c r="BW410" s="697" t="str">
        <f t="shared" si="1452"/>
        <v>EBNWH</v>
      </c>
      <c r="BX410" s="697" t="str">
        <f t="shared" si="1452"/>
        <v>EBNWL</v>
      </c>
      <c r="BY410" s="697" t="str">
        <f t="shared" si="1452"/>
        <v>EBNWN</v>
      </c>
      <c r="BZ410" s="697" t="str">
        <f t="shared" si="1452"/>
        <v>EBPCH</v>
      </c>
      <c r="CA410" s="697" t="str">
        <f t="shared" si="1452"/>
        <v>EBPSA</v>
      </c>
      <c r="CB410" s="697" t="str">
        <f t="shared" si="1452"/>
        <v>EBPSB</v>
      </c>
      <c r="CC410" s="697" t="str">
        <f t="shared" si="1452"/>
        <v>EBPWE</v>
      </c>
      <c r="CD410" s="697" t="str">
        <f t="shared" si="1452"/>
        <v>EBQAM</v>
      </c>
      <c r="CE410" s="697" t="str">
        <f t="shared" si="1452"/>
        <v>EBQMA</v>
      </c>
      <c r="CF410" s="697" t="str">
        <f t="shared" si="1452"/>
        <v>EBQSC</v>
      </c>
      <c r="CG410" s="697" t="str">
        <f t="shared" si="1452"/>
        <v>EBQTT</v>
      </c>
      <c r="CH410" s="697" t="str">
        <f t="shared" si="1452"/>
        <v>EBRAA</v>
      </c>
      <c r="CI410" s="697" t="str">
        <f t="shared" si="1452"/>
        <v>EBRAB</v>
      </c>
      <c r="CJ410" s="697" t="str">
        <f t="shared" si="1452"/>
        <v>EBRCK</v>
      </c>
      <c r="CK410" s="697" t="str">
        <f t="shared" si="1452"/>
        <v>EBREM</v>
      </c>
      <c r="CL410" s="697" t="str">
        <f t="shared" si="1452"/>
        <v>EBRHC</v>
      </c>
      <c r="CM410" s="697" t="str">
        <f t="shared" si="1452"/>
        <v>EBRHF</v>
      </c>
      <c r="CN410" s="697" t="str">
        <f t="shared" ref="CN410:DS410" si="1453">CN2</f>
        <v>EBRHN</v>
      </c>
      <c r="CO410" s="697" t="str">
        <f t="shared" si="1453"/>
        <v>EBRHT</v>
      </c>
      <c r="CP410" s="697" t="str">
        <f t="shared" si="1453"/>
        <v>EBRJM</v>
      </c>
      <c r="CQ410" s="697" t="str">
        <f t="shared" si="1453"/>
        <v>EBRLB</v>
      </c>
      <c r="CR410" s="697" t="str">
        <f t="shared" si="1453"/>
        <v>EBRLG</v>
      </c>
      <c r="CS410" s="697" t="str">
        <f t="shared" si="1453"/>
        <v>EBRLM</v>
      </c>
      <c r="CT410" s="697" t="str">
        <f t="shared" si="1453"/>
        <v>EBRLP</v>
      </c>
      <c r="CU410" s="697" t="str">
        <f t="shared" si="1453"/>
        <v>EBRLW</v>
      </c>
      <c r="CV410" s="697" t="str">
        <f t="shared" si="1453"/>
        <v>EBRPN</v>
      </c>
      <c r="CW410" s="697" t="str">
        <f t="shared" si="1453"/>
        <v>EBRPT</v>
      </c>
      <c r="CX410" s="697" t="str">
        <f t="shared" si="1453"/>
        <v>EBRRH</v>
      </c>
      <c r="CY410" s="697" t="str">
        <f t="shared" si="1453"/>
        <v>EBRSJ</v>
      </c>
      <c r="CZ410" s="697" t="str">
        <f t="shared" si="1453"/>
        <v>EBRSK</v>
      </c>
      <c r="DA410" s="697" t="str">
        <f t="shared" si="1453"/>
        <v>EBRSL</v>
      </c>
      <c r="DB410" s="697" t="str">
        <f t="shared" si="1453"/>
        <v>EBRSN</v>
      </c>
      <c r="DC410" s="697" t="str">
        <f t="shared" si="1453"/>
        <v>EBRSS</v>
      </c>
      <c r="DD410" s="697" t="str">
        <f t="shared" si="1453"/>
        <v>EBRSX</v>
      </c>
      <c r="DE410" s="697" t="str">
        <f t="shared" si="1453"/>
        <v>EBRTC</v>
      </c>
      <c r="DF410" s="697" t="str">
        <f t="shared" si="1453"/>
        <v>EBRTD</v>
      </c>
      <c r="DG410" s="697" t="str">
        <f t="shared" si="1453"/>
        <v>EBRTE</v>
      </c>
      <c r="DH410" s="697" t="str">
        <f t="shared" si="1453"/>
        <v>EBRTH</v>
      </c>
      <c r="DI410" s="697" t="str">
        <f t="shared" si="1453"/>
        <v>EBRTL</v>
      </c>
      <c r="DJ410" s="697" t="str">
        <f t="shared" si="1453"/>
        <v>EBRTP</v>
      </c>
      <c r="DK410" s="697" t="str">
        <f t="shared" si="1453"/>
        <v>EBRTS</v>
      </c>
      <c r="DL410" s="697" t="str">
        <f t="shared" si="1453"/>
        <v>EBRTV</v>
      </c>
      <c r="DM410" s="697" t="str">
        <f t="shared" si="1453"/>
        <v>EBRTX</v>
      </c>
      <c r="DN410" s="697" t="str">
        <f t="shared" si="1453"/>
        <v>EBRTY</v>
      </c>
      <c r="DO410" s="697" t="str">
        <f t="shared" si="1453"/>
        <v>ECBDQ</v>
      </c>
      <c r="DP410" s="697" t="str">
        <f t="shared" si="1453"/>
        <v>ECBLG</v>
      </c>
      <c r="DQ410" s="697" t="str">
        <f t="shared" si="1453"/>
        <v>ECCHP</v>
      </c>
      <c r="DR410" s="697" t="str">
        <f t="shared" si="1453"/>
        <v>ECCMF</v>
      </c>
      <c r="DS410" s="697" t="str">
        <f t="shared" si="1453"/>
        <v>ECDAR</v>
      </c>
      <c r="DT410" s="697" t="str">
        <f t="shared" ref="DT410:EQ410" si="1454">DT2</f>
        <v>ECDSH</v>
      </c>
      <c r="DU410" s="697" t="str">
        <f t="shared" si="1454"/>
        <v>ECEAS</v>
      </c>
      <c r="DV410" s="697" t="str">
        <f t="shared" si="1454"/>
        <v>ECEBC</v>
      </c>
      <c r="DW410" s="697" t="str">
        <f t="shared" si="1454"/>
        <v>ECEDA</v>
      </c>
      <c r="DX410" s="697" t="str">
        <f t="shared" si="1454"/>
        <v>ECEJN</v>
      </c>
      <c r="DY410" s="697" t="str">
        <f t="shared" si="1454"/>
        <v>ECEND</v>
      </c>
      <c r="DZ410" s="697" t="str">
        <f t="shared" si="1454"/>
        <v>ECENM</v>
      </c>
      <c r="EA410" s="697" t="str">
        <f t="shared" si="1454"/>
        <v>ECESM</v>
      </c>
      <c r="EB410" s="697" t="str">
        <f t="shared" si="1454"/>
        <v>ECETS</v>
      </c>
      <c r="EC410" s="697" t="str">
        <f t="shared" si="1454"/>
        <v>ECEXF</v>
      </c>
      <c r="ED410" s="697" t="str">
        <f t="shared" si="1454"/>
        <v>ECFKX</v>
      </c>
      <c r="EE410" s="697" t="str">
        <f t="shared" si="1454"/>
        <v>EDDRA</v>
      </c>
      <c r="EF410" s="697" t="str">
        <f t="shared" si="1454"/>
        <v>EDEDC</v>
      </c>
      <c r="EG410" s="697" t="str">
        <f t="shared" si="1454"/>
        <v>EDEDE</v>
      </c>
      <c r="EH410" s="697" t="str">
        <f t="shared" si="1454"/>
        <v>EDEDH</v>
      </c>
      <c r="EI410" s="697" t="str">
        <f t="shared" si="1454"/>
        <v>EDERL</v>
      </c>
      <c r="EJ410" s="697" t="str">
        <f t="shared" si="1454"/>
        <v>EDHND</v>
      </c>
      <c r="EK410" s="697" t="str">
        <f t="shared" si="1454"/>
        <v>EDITT</v>
      </c>
      <c r="EL410" s="697" t="str">
        <f t="shared" si="1454"/>
        <v>EDMDB</v>
      </c>
      <c r="EM410" s="697" t="str">
        <f t="shared" si="1454"/>
        <v>EDMDF</v>
      </c>
      <c r="EN410" s="697" t="str">
        <f t="shared" si="1454"/>
        <v>EDMRC</v>
      </c>
      <c r="EO410" s="697" t="str">
        <f t="shared" si="1454"/>
        <v>EDNMS</v>
      </c>
      <c r="EP410" s="697" t="str">
        <f t="shared" si="1454"/>
        <v>EDPDS</v>
      </c>
      <c r="EQ410" s="697" t="str">
        <f t="shared" si="1454"/>
        <v>EDPRO</v>
      </c>
      <c r="ER410" s="697" t="str">
        <f t="shared" ref="ER410:EX410" si="1455">ER2</f>
        <v>EDSET</v>
      </c>
      <c r="ES410" s="697" t="str">
        <f t="shared" si="1455"/>
        <v>EDSLD</v>
      </c>
      <c r="ET410" s="697" t="str">
        <f t="shared" si="1455"/>
        <v>EDSMD</v>
      </c>
      <c r="EU410" s="697" t="str">
        <f t="shared" si="1455"/>
        <v>EDSPM</v>
      </c>
      <c r="EV410" s="697" t="str">
        <f t="shared" si="1455"/>
        <v>EDSPS</v>
      </c>
      <c r="EW410" s="697" t="str">
        <f t="shared" si="1455"/>
        <v>EDSRB</v>
      </c>
      <c r="EX410" s="697" t="str">
        <f t="shared" si="1455"/>
        <v>EEGDV</v>
      </c>
      <c r="EY410" s="697">
        <f>EY2</f>
        <v>0</v>
      </c>
      <c r="EZ410" s="510"/>
    </row>
    <row r="411" spans="1:156" x14ac:dyDescent="0.25">
      <c r="A411">
        <v>2</v>
      </c>
      <c r="B411" s="26" t="s">
        <v>166</v>
      </c>
      <c r="D411" s="698">
        <f t="shared" ref="D411:L421" si="1456">SUMIF($B$208:$B$407,$B411,D$208:D$407)</f>
        <v>-8385</v>
      </c>
      <c r="E411" s="698">
        <f t="shared" si="1456"/>
        <v>-2466</v>
      </c>
      <c r="F411" s="698">
        <f t="shared" si="1456"/>
        <v>-3798</v>
      </c>
      <c r="G411" s="698">
        <f t="shared" si="1456"/>
        <v>-18000</v>
      </c>
      <c r="H411" s="698">
        <f t="shared" si="1456"/>
        <v>-3924</v>
      </c>
      <c r="I411" s="698">
        <f t="shared" si="1456"/>
        <v>-17635</v>
      </c>
      <c r="J411" s="698">
        <f t="shared" si="1456"/>
        <v>-94950</v>
      </c>
      <c r="K411" s="698">
        <f t="shared" si="1456"/>
        <v>-33381</v>
      </c>
      <c r="L411" s="698">
        <f t="shared" si="1456"/>
        <v>-83421</v>
      </c>
      <c r="M411" s="698">
        <f t="shared" ref="M411:U421" si="1457">SUMIF($B$208:$B$407,$B411,M$208:M$407)</f>
        <v>-32645</v>
      </c>
      <c r="N411" s="698">
        <f t="shared" si="1457"/>
        <v>-104814</v>
      </c>
      <c r="O411" s="698">
        <f t="shared" si="1457"/>
        <v>-205841</v>
      </c>
      <c r="P411" s="698">
        <f t="shared" si="1457"/>
        <v>-89025</v>
      </c>
      <c r="Q411" s="698">
        <f t="shared" si="1457"/>
        <v>-54463.96</v>
      </c>
      <c r="R411" s="698">
        <f t="shared" si="1457"/>
        <v>-126560</v>
      </c>
      <c r="S411" s="698">
        <f t="shared" si="1457"/>
        <v>-97629</v>
      </c>
      <c r="T411" s="698">
        <f t="shared" si="1457"/>
        <v>-156590</v>
      </c>
      <c r="U411" s="698">
        <f t="shared" si="1457"/>
        <v>-285778</v>
      </c>
      <c r="V411" s="698">
        <f t="shared" ref="V411:AD421" si="1458">SUMIF($B$208:$B$407,$B411,V$208:V$407)</f>
        <v>-210254.58</v>
      </c>
      <c r="W411" s="698">
        <f t="shared" si="1458"/>
        <v>-82770</v>
      </c>
      <c r="X411" s="698">
        <f t="shared" si="1458"/>
        <v>-95279.49</v>
      </c>
      <c r="Y411" s="698">
        <f t="shared" si="1458"/>
        <v>-118053</v>
      </c>
      <c r="Z411" s="698">
        <f t="shared" si="1458"/>
        <v>0</v>
      </c>
      <c r="AA411" s="698">
        <f t="shared" si="1458"/>
        <v>-173387</v>
      </c>
      <c r="AB411" s="698">
        <f t="shared" si="1458"/>
        <v>-118390</v>
      </c>
      <c r="AC411" s="698">
        <f t="shared" si="1458"/>
        <v>-278610</v>
      </c>
      <c r="AD411" s="698">
        <f t="shared" si="1458"/>
        <v>-344016</v>
      </c>
      <c r="AE411" s="698">
        <f t="shared" ref="AE411:AN421" si="1459">SUMIF($B$208:$B$407,$B411,AE$208:AE$407)</f>
        <v>-157784</v>
      </c>
      <c r="AF411" s="698">
        <f t="shared" si="1459"/>
        <v>-152350</v>
      </c>
      <c r="AG411" s="698">
        <f t="shared" si="1459"/>
        <v>-36980</v>
      </c>
      <c r="AH411" s="698">
        <f t="shared" si="1459"/>
        <v>-169054</v>
      </c>
      <c r="AI411" s="698">
        <f t="shared" si="1459"/>
        <v>-469211.33</v>
      </c>
      <c r="AJ411" s="698">
        <f t="shared" si="1459"/>
        <v>-177461</v>
      </c>
      <c r="AK411" s="698">
        <f t="shared" si="1459"/>
        <v>-200017</v>
      </c>
      <c r="AL411" s="698">
        <f t="shared" si="1459"/>
        <v>-125107</v>
      </c>
      <c r="AM411" s="698">
        <f t="shared" si="1459"/>
        <v>-223441</v>
      </c>
      <c r="AN411" s="698">
        <f t="shared" si="1459"/>
        <v>-232320</v>
      </c>
      <c r="AO411" s="698">
        <f t="shared" ref="AO411:AX421" si="1460">SUMIF($B$208:$B$407,$B411,AO$208:AO$407)</f>
        <v>-128287</v>
      </c>
      <c r="AP411" s="698">
        <f t="shared" si="1460"/>
        <v>-152466</v>
      </c>
      <c r="AQ411" s="698">
        <f t="shared" si="1460"/>
        <v>-157640</v>
      </c>
      <c r="AR411" s="698">
        <f t="shared" si="1460"/>
        <v>-122318</v>
      </c>
      <c r="AS411" s="698">
        <f t="shared" si="1460"/>
        <v>-267464.56</v>
      </c>
      <c r="AT411" s="698">
        <f t="shared" si="1460"/>
        <v>-274942</v>
      </c>
      <c r="AU411" s="698">
        <f t="shared" si="1460"/>
        <v>-182685</v>
      </c>
      <c r="AV411" s="698">
        <f t="shared" si="1460"/>
        <v>-259219</v>
      </c>
      <c r="AW411" s="698">
        <f t="shared" si="1460"/>
        <v>-146265</v>
      </c>
      <c r="AX411" s="698">
        <f t="shared" si="1460"/>
        <v>-266246.40000000002</v>
      </c>
      <c r="AY411" s="698">
        <f t="shared" ref="AY411:BH421" si="1461">SUMIF($B$208:$B$407,$B411,AY$208:AY$407)</f>
        <v>-327183</v>
      </c>
      <c r="AZ411" s="698">
        <f t="shared" si="1461"/>
        <v>-290089</v>
      </c>
      <c r="BA411" s="698">
        <f t="shared" si="1461"/>
        <v>-122075</v>
      </c>
      <c r="BB411" s="698">
        <f t="shared" si="1461"/>
        <v>-295303</v>
      </c>
      <c r="BC411" s="698">
        <f t="shared" si="1461"/>
        <v>-192386</v>
      </c>
      <c r="BD411" s="698">
        <f t="shared" si="1461"/>
        <v>-157813</v>
      </c>
      <c r="BE411" s="698">
        <f t="shared" si="1461"/>
        <v>-306529.59999999998</v>
      </c>
      <c r="BF411" s="698">
        <f t="shared" si="1461"/>
        <v>-340520</v>
      </c>
      <c r="BG411" s="698">
        <f t="shared" si="1461"/>
        <v>-72765</v>
      </c>
      <c r="BH411" s="698">
        <f t="shared" si="1461"/>
        <v>-149218</v>
      </c>
      <c r="BI411" s="698">
        <f t="shared" ref="BI411:BO421" si="1462">SUMIF($B$208:$B$407,$B411,BI$208:BI$407)</f>
        <v>-301544.5</v>
      </c>
      <c r="BJ411" s="698">
        <f t="shared" si="1462"/>
        <v>-186290.6</v>
      </c>
      <c r="BK411" s="698">
        <f t="shared" si="1462"/>
        <v>-96962</v>
      </c>
      <c r="BL411" s="698">
        <f t="shared" si="1462"/>
        <v>-339725.5</v>
      </c>
      <c r="BM411" s="698">
        <f t="shared" si="1462"/>
        <v>-162578</v>
      </c>
      <c r="BN411" s="698">
        <f t="shared" si="1462"/>
        <v>-161602</v>
      </c>
      <c r="BO411" s="698">
        <f t="shared" si="1462"/>
        <v>-202793</v>
      </c>
      <c r="BP411" s="698">
        <f t="shared" ref="BP411:BX421" si="1463">SUMIF($B$208:$B$407,$B411,BP$208:BP$407)</f>
        <v>-49760</v>
      </c>
      <c r="BQ411" s="698">
        <f t="shared" si="1463"/>
        <v>-69929</v>
      </c>
      <c r="BR411" s="698">
        <f t="shared" si="1463"/>
        <v>-118262</v>
      </c>
      <c r="BS411" s="698">
        <f t="shared" si="1463"/>
        <v>-195690</v>
      </c>
      <c r="BT411" s="698">
        <f t="shared" si="1463"/>
        <v>-349366</v>
      </c>
      <c r="BU411" s="698">
        <f t="shared" si="1463"/>
        <v>-103636</v>
      </c>
      <c r="BV411" s="698">
        <f t="shared" si="1463"/>
        <v>-300212</v>
      </c>
      <c r="BW411" s="698">
        <f t="shared" si="1463"/>
        <v>-210888.5</v>
      </c>
      <c r="BX411" s="698">
        <f t="shared" si="1463"/>
        <v>-158461</v>
      </c>
      <c r="BY411" s="698">
        <f t="shared" ref="BY411:CD421" si="1464">SUMIF($B$208:$B$407,$B411,BY$208:BY$407)</f>
        <v>-197661</v>
      </c>
      <c r="BZ411" s="698">
        <f t="shared" si="1464"/>
        <v>-50720</v>
      </c>
      <c r="CA411" s="698">
        <f t="shared" si="1464"/>
        <v>-179778</v>
      </c>
      <c r="CB411" s="698">
        <f t="shared" si="1464"/>
        <v>-169996</v>
      </c>
      <c r="CC411" s="698">
        <f t="shared" si="1464"/>
        <v>-38825</v>
      </c>
      <c r="CD411" s="698">
        <f t="shared" si="1464"/>
        <v>-366316</v>
      </c>
      <c r="CE411" s="698">
        <f t="shared" ref="CE411:CM421" si="1465">SUMIF($B$208:$B$407,$B411,CE$208:CE$407)</f>
        <v>-286038</v>
      </c>
      <c r="CF411" s="698">
        <f t="shared" si="1465"/>
        <v>-198412</v>
      </c>
      <c r="CG411" s="698">
        <f t="shared" si="1465"/>
        <v>-115379</v>
      </c>
      <c r="CH411" s="698">
        <f t="shared" si="1465"/>
        <v>-236246</v>
      </c>
      <c r="CI411" s="698">
        <f t="shared" si="1465"/>
        <v>-314046</v>
      </c>
      <c r="CJ411" s="698">
        <f t="shared" si="1465"/>
        <v>-81315</v>
      </c>
      <c r="CK411" s="698">
        <f t="shared" si="1465"/>
        <v>-90577.2</v>
      </c>
      <c r="CL411" s="698">
        <f t="shared" si="1465"/>
        <v>-61112</v>
      </c>
      <c r="CM411" s="698">
        <f t="shared" si="1465"/>
        <v>-188087</v>
      </c>
      <c r="CN411" s="698">
        <f t="shared" ref="CN411:CW421" si="1466">SUMIF($B$208:$B$407,$B411,CN$208:CN$407)</f>
        <v>-142062</v>
      </c>
      <c r="CO411" s="698">
        <f t="shared" si="1466"/>
        <v>-98711</v>
      </c>
      <c r="CP411" s="698">
        <f t="shared" si="1466"/>
        <v>-79355</v>
      </c>
      <c r="CQ411" s="698">
        <f t="shared" si="1466"/>
        <v>-25755</v>
      </c>
      <c r="CR411" s="698">
        <f t="shared" si="1466"/>
        <v>-91565</v>
      </c>
      <c r="CS411" s="698">
        <f t="shared" si="1466"/>
        <v>-236462</v>
      </c>
      <c r="CT411" s="698">
        <f t="shared" si="1466"/>
        <v>-97728</v>
      </c>
      <c r="CU411" s="698">
        <f t="shared" si="1466"/>
        <v>-152291</v>
      </c>
      <c r="CV411" s="698">
        <f t="shared" si="1466"/>
        <v>-195802.5</v>
      </c>
      <c r="CW411" s="698">
        <f t="shared" si="1466"/>
        <v>-132434</v>
      </c>
      <c r="CX411" s="698">
        <f t="shared" ref="CX411:DG421" si="1467">SUMIF($B$208:$B$407,$B411,CX$208:CX$407)</f>
        <v>-143589</v>
      </c>
      <c r="CY411" s="698">
        <f t="shared" si="1467"/>
        <v>0</v>
      </c>
      <c r="CZ411" s="698">
        <f t="shared" si="1467"/>
        <v>-245398.83</v>
      </c>
      <c r="DA411" s="698">
        <f t="shared" si="1467"/>
        <v>-308687</v>
      </c>
      <c r="DB411" s="698">
        <f t="shared" si="1467"/>
        <v>-10955</v>
      </c>
      <c r="DC411" s="698">
        <f t="shared" si="1467"/>
        <v>-67669</v>
      </c>
      <c r="DD411" s="698">
        <f t="shared" si="1467"/>
        <v>-164600</v>
      </c>
      <c r="DE411" s="698">
        <f t="shared" si="1467"/>
        <v>-76083</v>
      </c>
      <c r="DF411" s="698">
        <f t="shared" si="1467"/>
        <v>-117516</v>
      </c>
      <c r="DG411" s="698">
        <f t="shared" si="1467"/>
        <v>-150806</v>
      </c>
      <c r="DH411" s="698">
        <f t="shared" ref="DH411:DQ421" si="1468">SUMIF($B$208:$B$407,$B411,DH$208:DH$407)</f>
        <v>-182820</v>
      </c>
      <c r="DI411" s="698">
        <f t="shared" si="1468"/>
        <v>-258706</v>
      </c>
      <c r="DJ411" s="698">
        <f t="shared" si="1468"/>
        <v>-60275</v>
      </c>
      <c r="DK411" s="698">
        <f t="shared" si="1468"/>
        <v>-90970</v>
      </c>
      <c r="DL411" s="698">
        <f t="shared" si="1468"/>
        <v>-98982</v>
      </c>
      <c r="DM411" s="698">
        <f t="shared" si="1468"/>
        <v>-140931</v>
      </c>
      <c r="DN411" s="698">
        <f t="shared" si="1468"/>
        <v>0</v>
      </c>
      <c r="DO411" s="698">
        <f t="shared" si="1468"/>
        <v>-372997.5</v>
      </c>
      <c r="DP411" s="698">
        <f t="shared" si="1468"/>
        <v>-526655</v>
      </c>
      <c r="DQ411" s="698">
        <f t="shared" si="1468"/>
        <v>-512523.31</v>
      </c>
      <c r="DR411" s="698">
        <f t="shared" ref="DR411:DY421" si="1469">SUMIF($B$208:$B$407,$B411,DR$208:DR$407)</f>
        <v>0</v>
      </c>
      <c r="DS411" s="698">
        <f t="shared" si="1469"/>
        <v>-248616</v>
      </c>
      <c r="DT411" s="698">
        <f t="shared" si="1469"/>
        <v>-244050</v>
      </c>
      <c r="DU411" s="698">
        <f t="shared" si="1469"/>
        <v>-323825</v>
      </c>
      <c r="DV411" s="698">
        <f t="shared" si="1469"/>
        <v>-412005</v>
      </c>
      <c r="DW411" s="698">
        <f t="shared" si="1469"/>
        <v>-430725</v>
      </c>
      <c r="DX411" s="698">
        <f t="shared" si="1469"/>
        <v>-285244</v>
      </c>
      <c r="DY411" s="698">
        <f t="shared" si="1469"/>
        <v>-512217.5</v>
      </c>
      <c r="DZ411" s="698">
        <f t="shared" ref="DZ411:EF421" si="1470">SUMIF($B$208:$B$407,$B411,DZ$208:DZ$407)</f>
        <v>0</v>
      </c>
      <c r="EA411" s="698">
        <f t="shared" si="1470"/>
        <v>-463610</v>
      </c>
      <c r="EB411" s="698">
        <f t="shared" si="1470"/>
        <v>0</v>
      </c>
      <c r="EC411" s="698">
        <f t="shared" si="1470"/>
        <v>0</v>
      </c>
      <c r="ED411" s="698">
        <f t="shared" si="1470"/>
        <v>-76760</v>
      </c>
      <c r="EE411" s="698">
        <f t="shared" si="1470"/>
        <v>-165410</v>
      </c>
      <c r="EF411" s="698">
        <f t="shared" si="1470"/>
        <v>-105467</v>
      </c>
      <c r="EG411" s="698">
        <f t="shared" ref="EG411:ET421" si="1471">SUMIF($B$208:$B$407,$B411,EG$208:EG$407)</f>
        <v>-68189</v>
      </c>
      <c r="EH411" s="698">
        <f t="shared" si="1471"/>
        <v>-70370</v>
      </c>
      <c r="EI411" s="698">
        <f t="shared" si="1471"/>
        <v>-66950</v>
      </c>
      <c r="EJ411" s="698">
        <f t="shared" si="1471"/>
        <v>0</v>
      </c>
      <c r="EK411" s="698">
        <f t="shared" si="1471"/>
        <v>0</v>
      </c>
      <c r="EL411" s="698">
        <f t="shared" si="1471"/>
        <v>-164945</v>
      </c>
      <c r="EM411" s="698">
        <f t="shared" si="1471"/>
        <v>-91830</v>
      </c>
      <c r="EN411" s="698">
        <f t="shared" si="1471"/>
        <v>0</v>
      </c>
      <c r="EO411" s="698">
        <f t="shared" si="1471"/>
        <v>0</v>
      </c>
      <c r="EP411" s="698">
        <f t="shared" si="1471"/>
        <v>-39830</v>
      </c>
      <c r="EQ411" s="698">
        <f t="shared" si="1471"/>
        <v>0</v>
      </c>
      <c r="ER411" s="698">
        <f t="shared" si="1471"/>
        <v>0</v>
      </c>
      <c r="ES411" s="698">
        <f t="shared" si="1471"/>
        <v>0</v>
      </c>
      <c r="ET411" s="698">
        <f t="shared" si="1471"/>
        <v>-105222.04</v>
      </c>
      <c r="EU411" s="698">
        <f t="shared" ref="ER411:EY430" si="1472">SUMIF($B$208:$B$407,$B411,EU$208:EU$407)</f>
        <v>-70904.97</v>
      </c>
      <c r="EV411" s="698">
        <f t="shared" si="1472"/>
        <v>-134689</v>
      </c>
      <c r="EW411" s="698">
        <f t="shared" si="1472"/>
        <v>-60507</v>
      </c>
      <c r="EX411" s="698">
        <f t="shared" si="1472"/>
        <v>-49580</v>
      </c>
      <c r="EY411" s="698">
        <f t="shared" si="1472"/>
        <v>0</v>
      </c>
      <c r="EZ411" s="510"/>
    </row>
    <row r="412" spans="1:156" x14ac:dyDescent="0.25">
      <c r="A412">
        <v>3</v>
      </c>
      <c r="B412" s="26" t="s">
        <v>168</v>
      </c>
      <c r="D412" s="698">
        <f t="shared" si="1456"/>
        <v>-20486</v>
      </c>
      <c r="E412" s="698">
        <f t="shared" si="1456"/>
        <v>-19968.650000000001</v>
      </c>
      <c r="F412" s="698">
        <f t="shared" si="1456"/>
        <v>-21890</v>
      </c>
      <c r="G412" s="698">
        <f t="shared" si="1456"/>
        <v>-30636</v>
      </c>
      <c r="H412" s="698">
        <f t="shared" si="1456"/>
        <v>-39742</v>
      </c>
      <c r="I412" s="698">
        <f t="shared" si="1456"/>
        <v>-41812</v>
      </c>
      <c r="J412" s="698">
        <f t="shared" si="1456"/>
        <v>-53974</v>
      </c>
      <c r="K412" s="698">
        <f t="shared" si="1456"/>
        <v>-39785</v>
      </c>
      <c r="L412" s="698">
        <f t="shared" si="1456"/>
        <v>-35870.050000000003</v>
      </c>
      <c r="M412" s="698">
        <f t="shared" si="1457"/>
        <v>-40563.050000000003</v>
      </c>
      <c r="N412" s="698">
        <f t="shared" si="1457"/>
        <v>-33039</v>
      </c>
      <c r="O412" s="698">
        <f t="shared" si="1457"/>
        <v>-64437.05</v>
      </c>
      <c r="P412" s="698">
        <f t="shared" si="1457"/>
        <v>-45314.1</v>
      </c>
      <c r="Q412" s="698">
        <f t="shared" si="1457"/>
        <v>-43291</v>
      </c>
      <c r="R412" s="698">
        <f t="shared" si="1457"/>
        <v>-46685.05</v>
      </c>
      <c r="S412" s="698">
        <f t="shared" si="1457"/>
        <v>-51079.1</v>
      </c>
      <c r="T412" s="698">
        <f t="shared" si="1457"/>
        <v>-33803</v>
      </c>
      <c r="U412" s="698">
        <f t="shared" si="1457"/>
        <v>-65984</v>
      </c>
      <c r="V412" s="698">
        <f t="shared" si="1458"/>
        <v>-52641.05</v>
      </c>
      <c r="W412" s="698">
        <f t="shared" si="1458"/>
        <v>-50520.05</v>
      </c>
      <c r="X412" s="698">
        <f t="shared" si="1458"/>
        <v>-24420.05</v>
      </c>
      <c r="Y412" s="698">
        <f t="shared" si="1458"/>
        <v>-35386.31</v>
      </c>
      <c r="Z412" s="698">
        <f t="shared" si="1458"/>
        <v>0</v>
      </c>
      <c r="AA412" s="698">
        <f t="shared" si="1458"/>
        <v>-40317</v>
      </c>
      <c r="AB412" s="698">
        <f t="shared" si="1458"/>
        <v>-44458.05</v>
      </c>
      <c r="AC412" s="698">
        <f t="shared" si="1458"/>
        <v>-65824</v>
      </c>
      <c r="AD412" s="698">
        <f t="shared" si="1458"/>
        <v>-74884.05</v>
      </c>
      <c r="AE412" s="698">
        <f t="shared" si="1459"/>
        <v>-41530</v>
      </c>
      <c r="AF412" s="698">
        <f t="shared" si="1459"/>
        <v>-60093</v>
      </c>
      <c r="AG412" s="698">
        <f t="shared" si="1459"/>
        <v>-49132.1</v>
      </c>
      <c r="AH412" s="698">
        <f t="shared" si="1459"/>
        <v>-78065.5</v>
      </c>
      <c r="AI412" s="698">
        <f t="shared" si="1459"/>
        <v>-105786</v>
      </c>
      <c r="AJ412" s="698">
        <f t="shared" si="1459"/>
        <v>-45009.05</v>
      </c>
      <c r="AK412" s="698">
        <f t="shared" si="1459"/>
        <v>-48292.1</v>
      </c>
      <c r="AL412" s="698">
        <f t="shared" si="1459"/>
        <v>-64014.15</v>
      </c>
      <c r="AM412" s="698">
        <f t="shared" si="1459"/>
        <v>-61729</v>
      </c>
      <c r="AN412" s="698">
        <f t="shared" si="1459"/>
        <v>-63060</v>
      </c>
      <c r="AO412" s="698">
        <f t="shared" si="1460"/>
        <v>-38760</v>
      </c>
      <c r="AP412" s="698">
        <f t="shared" si="1460"/>
        <v>-33673.050000000003</v>
      </c>
      <c r="AQ412" s="698">
        <f t="shared" si="1460"/>
        <v>-104097.05</v>
      </c>
      <c r="AR412" s="698">
        <f t="shared" si="1460"/>
        <v>-55457.1</v>
      </c>
      <c r="AS412" s="698">
        <f t="shared" si="1460"/>
        <v>-72243</v>
      </c>
      <c r="AT412" s="698">
        <f t="shared" si="1460"/>
        <v>-68532</v>
      </c>
      <c r="AU412" s="698">
        <f t="shared" si="1460"/>
        <v>-63534.15</v>
      </c>
      <c r="AV412" s="698">
        <f t="shared" si="1460"/>
        <v>-63224.1</v>
      </c>
      <c r="AW412" s="698">
        <f t="shared" si="1460"/>
        <v>-45175</v>
      </c>
      <c r="AX412" s="698">
        <f t="shared" si="1460"/>
        <v>-61616.1</v>
      </c>
      <c r="AY412" s="698">
        <f t="shared" si="1461"/>
        <v>-90916.6</v>
      </c>
      <c r="AZ412" s="698">
        <f t="shared" si="1461"/>
        <v>-79816.100000000006</v>
      </c>
      <c r="BA412" s="698">
        <f t="shared" si="1461"/>
        <v>-54024.05</v>
      </c>
      <c r="BB412" s="698">
        <f t="shared" si="1461"/>
        <v>-84180.05</v>
      </c>
      <c r="BC412" s="698">
        <f t="shared" si="1461"/>
        <v>-69955.149999999994</v>
      </c>
      <c r="BD412" s="698">
        <f t="shared" si="1461"/>
        <v>-55142.05</v>
      </c>
      <c r="BE412" s="698">
        <f t="shared" si="1461"/>
        <v>-60315</v>
      </c>
      <c r="BF412" s="698">
        <f t="shared" si="1461"/>
        <v>-88920</v>
      </c>
      <c r="BG412" s="698">
        <f t="shared" si="1461"/>
        <v>-55265.1</v>
      </c>
      <c r="BH412" s="698">
        <f t="shared" si="1461"/>
        <v>-56641.73</v>
      </c>
      <c r="BI412" s="698">
        <f t="shared" si="1462"/>
        <v>-79773</v>
      </c>
      <c r="BJ412" s="698">
        <f t="shared" si="1462"/>
        <v>-75620.23</v>
      </c>
      <c r="BK412" s="698">
        <f t="shared" si="1462"/>
        <v>-47540.05</v>
      </c>
      <c r="BL412" s="698">
        <f t="shared" si="1462"/>
        <v>-71787.05</v>
      </c>
      <c r="BM412" s="698">
        <f t="shared" si="1462"/>
        <v>-51829</v>
      </c>
      <c r="BN412" s="698">
        <f t="shared" si="1462"/>
        <v>-37646</v>
      </c>
      <c r="BO412" s="698">
        <f t="shared" si="1462"/>
        <v>-88713.25</v>
      </c>
      <c r="BP412" s="698">
        <f t="shared" si="1463"/>
        <v>-32067</v>
      </c>
      <c r="BQ412" s="698">
        <f t="shared" si="1463"/>
        <v>-61461</v>
      </c>
      <c r="BR412" s="698">
        <f t="shared" si="1463"/>
        <v>-69377.86</v>
      </c>
      <c r="BS412" s="698">
        <f t="shared" si="1463"/>
        <v>-55467</v>
      </c>
      <c r="BT412" s="698">
        <f t="shared" si="1463"/>
        <v>-75935</v>
      </c>
      <c r="BU412" s="698">
        <f t="shared" si="1463"/>
        <v>-52052</v>
      </c>
      <c r="BV412" s="698">
        <f t="shared" si="1463"/>
        <v>-68600</v>
      </c>
      <c r="BW412" s="698">
        <f t="shared" si="1463"/>
        <v>-53771.1</v>
      </c>
      <c r="BX412" s="698">
        <f t="shared" si="1463"/>
        <v>-111050.1</v>
      </c>
      <c r="BY412" s="698">
        <f t="shared" si="1464"/>
        <v>-41767.050000000003</v>
      </c>
      <c r="BZ412" s="698">
        <f t="shared" si="1464"/>
        <v>-51935.05</v>
      </c>
      <c r="CA412" s="698">
        <f t="shared" si="1464"/>
        <v>-56145.05</v>
      </c>
      <c r="CB412" s="698">
        <f t="shared" si="1464"/>
        <v>-39304</v>
      </c>
      <c r="CC412" s="698">
        <f t="shared" si="1464"/>
        <v>-31388.05</v>
      </c>
      <c r="CD412" s="698">
        <f t="shared" si="1464"/>
        <v>-71209</v>
      </c>
      <c r="CE412" s="698">
        <f t="shared" si="1465"/>
        <v>-74693</v>
      </c>
      <c r="CF412" s="698">
        <f t="shared" si="1465"/>
        <v>-65405.05</v>
      </c>
      <c r="CG412" s="698">
        <f t="shared" si="1465"/>
        <v>-27477</v>
      </c>
      <c r="CH412" s="698">
        <f t="shared" si="1465"/>
        <v>-96595.61</v>
      </c>
      <c r="CI412" s="698">
        <f t="shared" si="1465"/>
        <v>-108552</v>
      </c>
      <c r="CJ412" s="698">
        <f t="shared" si="1465"/>
        <v>-48871.05</v>
      </c>
      <c r="CK412" s="698">
        <f t="shared" si="1465"/>
        <v>-73231</v>
      </c>
      <c r="CL412" s="698">
        <f t="shared" si="1465"/>
        <v>-29479</v>
      </c>
      <c r="CM412" s="698">
        <f t="shared" si="1465"/>
        <v>-39652</v>
      </c>
      <c r="CN412" s="698">
        <f t="shared" si="1466"/>
        <v>-48482</v>
      </c>
      <c r="CO412" s="698">
        <f t="shared" si="1466"/>
        <v>-31787</v>
      </c>
      <c r="CP412" s="698">
        <f t="shared" si="1466"/>
        <v>-56382</v>
      </c>
      <c r="CQ412" s="698">
        <f t="shared" si="1466"/>
        <v>-45800.5</v>
      </c>
      <c r="CR412" s="698">
        <f t="shared" si="1466"/>
        <v>-26071</v>
      </c>
      <c r="CS412" s="698">
        <f t="shared" si="1466"/>
        <v>-61534</v>
      </c>
      <c r="CT412" s="698">
        <f t="shared" si="1466"/>
        <v>-34079</v>
      </c>
      <c r="CU412" s="698">
        <f t="shared" si="1466"/>
        <v>-44088.05</v>
      </c>
      <c r="CV412" s="698">
        <f t="shared" si="1466"/>
        <v>-60617</v>
      </c>
      <c r="CW412" s="698">
        <f t="shared" si="1466"/>
        <v>-29150</v>
      </c>
      <c r="CX412" s="698">
        <f t="shared" si="1467"/>
        <v>-42903.05</v>
      </c>
      <c r="CY412" s="698">
        <f t="shared" si="1467"/>
        <v>0</v>
      </c>
      <c r="CZ412" s="698">
        <f t="shared" si="1467"/>
        <v>-76905</v>
      </c>
      <c r="DA412" s="698">
        <f t="shared" si="1467"/>
        <v>-88158</v>
      </c>
      <c r="DB412" s="698">
        <f t="shared" si="1467"/>
        <v>-24576</v>
      </c>
      <c r="DC412" s="698">
        <f t="shared" si="1467"/>
        <v>-55143.05</v>
      </c>
      <c r="DD412" s="698">
        <f t="shared" si="1467"/>
        <v>-53066</v>
      </c>
      <c r="DE412" s="698">
        <f t="shared" si="1467"/>
        <v>-29095.05</v>
      </c>
      <c r="DF412" s="698">
        <f t="shared" si="1467"/>
        <v>-30252</v>
      </c>
      <c r="DG412" s="698">
        <f t="shared" si="1467"/>
        <v>-37977</v>
      </c>
      <c r="DH412" s="698">
        <f t="shared" si="1468"/>
        <v>-34606.050000000003</v>
      </c>
      <c r="DI412" s="698">
        <f t="shared" si="1468"/>
        <v>-70503</v>
      </c>
      <c r="DJ412" s="698">
        <f t="shared" si="1468"/>
        <v>-46950.05</v>
      </c>
      <c r="DK412" s="698">
        <f t="shared" si="1468"/>
        <v>-36373</v>
      </c>
      <c r="DL412" s="698">
        <f t="shared" si="1468"/>
        <v>-36196</v>
      </c>
      <c r="DM412" s="698">
        <f t="shared" si="1468"/>
        <v>-40514</v>
      </c>
      <c r="DN412" s="698">
        <f t="shared" si="1468"/>
        <v>0</v>
      </c>
      <c r="DO412" s="698">
        <f t="shared" si="1468"/>
        <v>-349349.61</v>
      </c>
      <c r="DP412" s="698">
        <f t="shared" si="1468"/>
        <v>-253878.2</v>
      </c>
      <c r="DQ412" s="698">
        <f t="shared" si="1468"/>
        <v>-218494.38</v>
      </c>
      <c r="DR412" s="698">
        <f t="shared" si="1469"/>
        <v>0</v>
      </c>
      <c r="DS412" s="698">
        <f t="shared" si="1469"/>
        <v>-228350.1</v>
      </c>
      <c r="DT412" s="698">
        <f t="shared" si="1469"/>
        <v>-237837.05000000002</v>
      </c>
      <c r="DU412" s="698">
        <f t="shared" si="1469"/>
        <v>-234592.45</v>
      </c>
      <c r="DV412" s="698">
        <f t="shared" si="1469"/>
        <v>-255663.25</v>
      </c>
      <c r="DW412" s="698">
        <f t="shared" si="1469"/>
        <v>-284566.52</v>
      </c>
      <c r="DX412" s="698">
        <f t="shared" si="1469"/>
        <v>-256962.45</v>
      </c>
      <c r="DY412" s="698">
        <f t="shared" si="1469"/>
        <v>-217144.17</v>
      </c>
      <c r="DZ412" s="698">
        <f t="shared" si="1470"/>
        <v>0</v>
      </c>
      <c r="EA412" s="698">
        <f t="shared" si="1470"/>
        <v>-270497.76</v>
      </c>
      <c r="EB412" s="698">
        <f t="shared" si="1470"/>
        <v>0</v>
      </c>
      <c r="EC412" s="698">
        <f t="shared" si="1470"/>
        <v>0</v>
      </c>
      <c r="ED412" s="698">
        <f t="shared" si="1470"/>
        <v>-144340</v>
      </c>
      <c r="EE412" s="698">
        <f t="shared" si="1470"/>
        <v>-112364.15</v>
      </c>
      <c r="EF412" s="698">
        <f t="shared" si="1470"/>
        <v>-74703</v>
      </c>
      <c r="EG412" s="698">
        <f t="shared" si="1471"/>
        <v>-54000</v>
      </c>
      <c r="EH412" s="698">
        <f t="shared" si="1471"/>
        <v>-58776.1</v>
      </c>
      <c r="EI412" s="698">
        <f t="shared" si="1471"/>
        <v>-58000</v>
      </c>
      <c r="EJ412" s="698">
        <f t="shared" si="1471"/>
        <v>0</v>
      </c>
      <c r="EK412" s="698">
        <f t="shared" si="1471"/>
        <v>0</v>
      </c>
      <c r="EL412" s="698">
        <f t="shared" si="1471"/>
        <v>-112364.15</v>
      </c>
      <c r="EM412" s="698">
        <f t="shared" si="1471"/>
        <v>-69200</v>
      </c>
      <c r="EN412" s="698">
        <f t="shared" si="1471"/>
        <v>0</v>
      </c>
      <c r="EO412" s="698">
        <f t="shared" si="1471"/>
        <v>0</v>
      </c>
      <c r="EP412" s="698">
        <f t="shared" si="1471"/>
        <v>-34321.050000000003</v>
      </c>
      <c r="EQ412" s="698">
        <f t="shared" si="1471"/>
        <v>0</v>
      </c>
      <c r="ER412" s="698">
        <f t="shared" si="1472"/>
        <v>0</v>
      </c>
      <c r="ES412" s="698">
        <f t="shared" si="1472"/>
        <v>0</v>
      </c>
      <c r="ET412" s="698">
        <f t="shared" si="1472"/>
        <v>-69413.05</v>
      </c>
      <c r="EU412" s="698">
        <f t="shared" si="1472"/>
        <v>-60985.2</v>
      </c>
      <c r="EV412" s="698">
        <f t="shared" si="1472"/>
        <v>-66788.05</v>
      </c>
      <c r="EW412" s="698">
        <f t="shared" si="1472"/>
        <v>-58367</v>
      </c>
      <c r="EX412" s="698">
        <f t="shared" si="1472"/>
        <v>-72638.05</v>
      </c>
      <c r="EY412" s="698">
        <f t="shared" si="1472"/>
        <v>0</v>
      </c>
      <c r="EZ412" s="510"/>
    </row>
    <row r="413" spans="1:156" x14ac:dyDescent="0.25">
      <c r="A413">
        <v>4</v>
      </c>
      <c r="B413" s="26" t="s">
        <v>170</v>
      </c>
      <c r="D413" s="698">
        <f t="shared" si="1456"/>
        <v>0</v>
      </c>
      <c r="E413" s="698">
        <f t="shared" si="1456"/>
        <v>0</v>
      </c>
      <c r="F413" s="698">
        <f t="shared" si="1456"/>
        <v>0</v>
      </c>
      <c r="G413" s="698">
        <f t="shared" si="1456"/>
        <v>0</v>
      </c>
      <c r="H413" s="698">
        <f t="shared" si="1456"/>
        <v>0</v>
      </c>
      <c r="I413" s="698">
        <f t="shared" si="1456"/>
        <v>-350</v>
      </c>
      <c r="J413" s="698">
        <f t="shared" si="1456"/>
        <v>0</v>
      </c>
      <c r="K413" s="698">
        <f t="shared" si="1456"/>
        <v>0</v>
      </c>
      <c r="L413" s="698">
        <f t="shared" si="1456"/>
        <v>0</v>
      </c>
      <c r="M413" s="698">
        <f t="shared" si="1457"/>
        <v>0</v>
      </c>
      <c r="N413" s="698">
        <f t="shared" si="1457"/>
        <v>0</v>
      </c>
      <c r="O413" s="698">
        <f t="shared" si="1457"/>
        <v>-3325</v>
      </c>
      <c r="P413" s="698">
        <f t="shared" si="1457"/>
        <v>-4800</v>
      </c>
      <c r="Q413" s="698">
        <f t="shared" si="1457"/>
        <v>0</v>
      </c>
      <c r="R413" s="698">
        <f t="shared" si="1457"/>
        <v>0</v>
      </c>
      <c r="S413" s="698">
        <f t="shared" si="1457"/>
        <v>-6617.4</v>
      </c>
      <c r="T413" s="698">
        <f t="shared" si="1457"/>
        <v>0</v>
      </c>
      <c r="U413" s="698">
        <f t="shared" si="1457"/>
        <v>-4030</v>
      </c>
      <c r="V413" s="698">
        <f t="shared" si="1458"/>
        <v>-45905.19</v>
      </c>
      <c r="W413" s="698">
        <f t="shared" si="1458"/>
        <v>0</v>
      </c>
      <c r="X413" s="698">
        <f t="shared" si="1458"/>
        <v>0</v>
      </c>
      <c r="Y413" s="698">
        <f t="shared" si="1458"/>
        <v>-500</v>
      </c>
      <c r="Z413" s="698">
        <f t="shared" si="1458"/>
        <v>0</v>
      </c>
      <c r="AA413" s="698">
        <f t="shared" si="1458"/>
        <v>-31698</v>
      </c>
      <c r="AB413" s="698">
        <f t="shared" si="1458"/>
        <v>-9362.68</v>
      </c>
      <c r="AC413" s="698">
        <f t="shared" si="1458"/>
        <v>0</v>
      </c>
      <c r="AD413" s="698">
        <f t="shared" si="1458"/>
        <v>0</v>
      </c>
      <c r="AE413" s="698">
        <f t="shared" si="1459"/>
        <v>-8675</v>
      </c>
      <c r="AF413" s="698">
        <f t="shared" si="1459"/>
        <v>0</v>
      </c>
      <c r="AG413" s="698">
        <f t="shared" si="1459"/>
        <v>-2000</v>
      </c>
      <c r="AH413" s="698">
        <f t="shared" si="1459"/>
        <v>-8065.8</v>
      </c>
      <c r="AI413" s="698">
        <f t="shared" si="1459"/>
        <v>-1000</v>
      </c>
      <c r="AJ413" s="698">
        <f t="shared" si="1459"/>
        <v>0</v>
      </c>
      <c r="AK413" s="698">
        <f t="shared" si="1459"/>
        <v>-13501</v>
      </c>
      <c r="AL413" s="698">
        <f t="shared" si="1459"/>
        <v>0</v>
      </c>
      <c r="AM413" s="698">
        <f t="shared" si="1459"/>
        <v>0</v>
      </c>
      <c r="AN413" s="698">
        <f t="shared" si="1459"/>
        <v>0</v>
      </c>
      <c r="AO413" s="698">
        <f t="shared" si="1460"/>
        <v>0</v>
      </c>
      <c r="AP413" s="698">
        <f t="shared" si="1460"/>
        <v>-2964.48</v>
      </c>
      <c r="AQ413" s="698">
        <f t="shared" si="1460"/>
        <v>0</v>
      </c>
      <c r="AR413" s="698">
        <f t="shared" si="1460"/>
        <v>-12200</v>
      </c>
      <c r="AS413" s="698">
        <f t="shared" si="1460"/>
        <v>0</v>
      </c>
      <c r="AT413" s="698">
        <f t="shared" si="1460"/>
        <v>-8214.94</v>
      </c>
      <c r="AU413" s="698">
        <f t="shared" si="1460"/>
        <v>0</v>
      </c>
      <c r="AV413" s="698">
        <f t="shared" si="1460"/>
        <v>0</v>
      </c>
      <c r="AW413" s="698">
        <f t="shared" si="1460"/>
        <v>-2183.98</v>
      </c>
      <c r="AX413" s="698">
        <f t="shared" si="1460"/>
        <v>-1000</v>
      </c>
      <c r="AY413" s="698">
        <f t="shared" si="1461"/>
        <v>0</v>
      </c>
      <c r="AZ413" s="698">
        <f t="shared" si="1461"/>
        <v>0</v>
      </c>
      <c r="BA413" s="698">
        <f t="shared" si="1461"/>
        <v>-1400</v>
      </c>
      <c r="BB413" s="698">
        <f t="shared" si="1461"/>
        <v>0</v>
      </c>
      <c r="BC413" s="698">
        <f t="shared" si="1461"/>
        <v>0</v>
      </c>
      <c r="BD413" s="698">
        <f t="shared" si="1461"/>
        <v>-900</v>
      </c>
      <c r="BE413" s="698">
        <f t="shared" si="1461"/>
        <v>0</v>
      </c>
      <c r="BF413" s="698">
        <f t="shared" si="1461"/>
        <v>0</v>
      </c>
      <c r="BG413" s="698">
        <f t="shared" si="1461"/>
        <v>0</v>
      </c>
      <c r="BH413" s="698">
        <f t="shared" si="1461"/>
        <v>0</v>
      </c>
      <c r="BI413" s="698">
        <f t="shared" si="1462"/>
        <v>0</v>
      </c>
      <c r="BJ413" s="698">
        <f t="shared" si="1462"/>
        <v>0</v>
      </c>
      <c r="BK413" s="698">
        <f t="shared" si="1462"/>
        <v>-8549.89</v>
      </c>
      <c r="BL413" s="698">
        <f t="shared" si="1462"/>
        <v>0</v>
      </c>
      <c r="BM413" s="698">
        <f t="shared" si="1462"/>
        <v>-820</v>
      </c>
      <c r="BN413" s="698">
        <f t="shared" si="1462"/>
        <v>0</v>
      </c>
      <c r="BO413" s="698">
        <f t="shared" si="1462"/>
        <v>-1459.84</v>
      </c>
      <c r="BP413" s="698">
        <f t="shared" si="1463"/>
        <v>-2020</v>
      </c>
      <c r="BQ413" s="698">
        <f t="shared" si="1463"/>
        <v>-51604.53</v>
      </c>
      <c r="BR413" s="698">
        <f t="shared" si="1463"/>
        <v>-700</v>
      </c>
      <c r="BS413" s="698">
        <f t="shared" si="1463"/>
        <v>-2450</v>
      </c>
      <c r="BT413" s="698">
        <f t="shared" si="1463"/>
        <v>-20096.060000000001</v>
      </c>
      <c r="BU413" s="698">
        <f t="shared" si="1463"/>
        <v>-1500</v>
      </c>
      <c r="BV413" s="698">
        <f t="shared" si="1463"/>
        <v>-2100</v>
      </c>
      <c r="BW413" s="698">
        <f t="shared" si="1463"/>
        <v>-26825</v>
      </c>
      <c r="BX413" s="698">
        <f t="shared" si="1463"/>
        <v>0</v>
      </c>
      <c r="BY413" s="698">
        <f t="shared" si="1464"/>
        <v>-82857.88</v>
      </c>
      <c r="BZ413" s="698">
        <f t="shared" si="1464"/>
        <v>-3860</v>
      </c>
      <c r="CA413" s="698">
        <f t="shared" si="1464"/>
        <v>0</v>
      </c>
      <c r="CB413" s="698">
        <f t="shared" si="1464"/>
        <v>-4228.04</v>
      </c>
      <c r="CC413" s="698">
        <f t="shared" si="1464"/>
        <v>0</v>
      </c>
      <c r="CD413" s="698">
        <f t="shared" si="1464"/>
        <v>0</v>
      </c>
      <c r="CE413" s="698">
        <f t="shared" si="1465"/>
        <v>-5982.5</v>
      </c>
      <c r="CF413" s="698">
        <f t="shared" si="1465"/>
        <v>0</v>
      </c>
      <c r="CG413" s="698">
        <f t="shared" si="1465"/>
        <v>-1700</v>
      </c>
      <c r="CH413" s="698">
        <f t="shared" si="1465"/>
        <v>-14142.22</v>
      </c>
      <c r="CI413" s="698">
        <f t="shared" si="1465"/>
        <v>-700</v>
      </c>
      <c r="CJ413" s="698">
        <f t="shared" si="1465"/>
        <v>-700</v>
      </c>
      <c r="CK413" s="698">
        <f t="shared" si="1465"/>
        <v>0</v>
      </c>
      <c r="CL413" s="698">
        <f t="shared" si="1465"/>
        <v>0</v>
      </c>
      <c r="CM413" s="698">
        <f t="shared" si="1465"/>
        <v>0</v>
      </c>
      <c r="CN413" s="698">
        <f t="shared" si="1466"/>
        <v>0</v>
      </c>
      <c r="CO413" s="698">
        <f t="shared" si="1466"/>
        <v>0</v>
      </c>
      <c r="CP413" s="698">
        <f t="shared" si="1466"/>
        <v>-1670</v>
      </c>
      <c r="CQ413" s="698">
        <f t="shared" si="1466"/>
        <v>0</v>
      </c>
      <c r="CR413" s="698">
        <f t="shared" si="1466"/>
        <v>-7370</v>
      </c>
      <c r="CS413" s="698">
        <f t="shared" si="1466"/>
        <v>-6028.71</v>
      </c>
      <c r="CT413" s="698">
        <f t="shared" si="1466"/>
        <v>0</v>
      </c>
      <c r="CU413" s="698">
        <f t="shared" si="1466"/>
        <v>-36500</v>
      </c>
      <c r="CV413" s="698">
        <f t="shared" si="1466"/>
        <v>0</v>
      </c>
      <c r="CW413" s="698">
        <f t="shared" si="1466"/>
        <v>-6610.75</v>
      </c>
      <c r="CX413" s="698">
        <f t="shared" si="1467"/>
        <v>0</v>
      </c>
      <c r="CY413" s="698">
        <f t="shared" si="1467"/>
        <v>1504</v>
      </c>
      <c r="CZ413" s="698">
        <f t="shared" si="1467"/>
        <v>-2693.08</v>
      </c>
      <c r="DA413" s="698">
        <f t="shared" si="1467"/>
        <v>19241.849999999999</v>
      </c>
      <c r="DB413" s="698">
        <f t="shared" si="1467"/>
        <v>-700</v>
      </c>
      <c r="DC413" s="698">
        <f t="shared" si="1467"/>
        <v>-396</v>
      </c>
      <c r="DD413" s="698">
        <f t="shared" si="1467"/>
        <v>-21222</v>
      </c>
      <c r="DE413" s="698">
        <f t="shared" si="1467"/>
        <v>0</v>
      </c>
      <c r="DF413" s="698">
        <f t="shared" si="1467"/>
        <v>-3600</v>
      </c>
      <c r="DG413" s="698">
        <f t="shared" si="1467"/>
        <v>0</v>
      </c>
      <c r="DH413" s="698">
        <f t="shared" si="1468"/>
        <v>0</v>
      </c>
      <c r="DI413" s="698">
        <f t="shared" si="1468"/>
        <v>0</v>
      </c>
      <c r="DJ413" s="698">
        <f t="shared" si="1468"/>
        <v>-700</v>
      </c>
      <c r="DK413" s="698">
        <f t="shared" si="1468"/>
        <v>0</v>
      </c>
      <c r="DL413" s="698">
        <f t="shared" si="1468"/>
        <v>-14656.61</v>
      </c>
      <c r="DM413" s="698">
        <f t="shared" si="1468"/>
        <v>-700</v>
      </c>
      <c r="DN413" s="698">
        <f t="shared" si="1468"/>
        <v>0</v>
      </c>
      <c r="DO413" s="698">
        <f t="shared" si="1468"/>
        <v>0</v>
      </c>
      <c r="DP413" s="698">
        <f t="shared" si="1468"/>
        <v>0</v>
      </c>
      <c r="DQ413" s="698">
        <f t="shared" si="1468"/>
        <v>0</v>
      </c>
      <c r="DR413" s="698">
        <f t="shared" si="1469"/>
        <v>0</v>
      </c>
      <c r="DS413" s="698">
        <f t="shared" si="1469"/>
        <v>0</v>
      </c>
      <c r="DT413" s="698">
        <f t="shared" si="1469"/>
        <v>0</v>
      </c>
      <c r="DU413" s="698">
        <f t="shared" si="1469"/>
        <v>0</v>
      </c>
      <c r="DV413" s="698">
        <f t="shared" si="1469"/>
        <v>0</v>
      </c>
      <c r="DW413" s="698">
        <f t="shared" si="1469"/>
        <v>-26800</v>
      </c>
      <c r="DX413" s="698">
        <f t="shared" si="1469"/>
        <v>0</v>
      </c>
      <c r="DY413" s="698">
        <f t="shared" si="1469"/>
        <v>0</v>
      </c>
      <c r="DZ413" s="698">
        <f t="shared" si="1470"/>
        <v>-687099</v>
      </c>
      <c r="EA413" s="698">
        <f t="shared" si="1470"/>
        <v>0</v>
      </c>
      <c r="EB413" s="698">
        <f t="shared" si="1470"/>
        <v>0</v>
      </c>
      <c r="EC413" s="698">
        <f t="shared" si="1470"/>
        <v>0</v>
      </c>
      <c r="ED413" s="698">
        <f t="shared" si="1470"/>
        <v>-84146.83</v>
      </c>
      <c r="EE413" s="698">
        <f t="shared" si="1470"/>
        <v>0</v>
      </c>
      <c r="EF413" s="698">
        <f t="shared" si="1470"/>
        <v>-33367</v>
      </c>
      <c r="EG413" s="698">
        <f t="shared" si="1471"/>
        <v>0</v>
      </c>
      <c r="EH413" s="698">
        <f t="shared" si="1471"/>
        <v>-21709.79</v>
      </c>
      <c r="EI413" s="698">
        <f t="shared" si="1471"/>
        <v>-3735</v>
      </c>
      <c r="EJ413" s="698">
        <f t="shared" si="1471"/>
        <v>0</v>
      </c>
      <c r="EK413" s="698">
        <f t="shared" si="1471"/>
        <v>0</v>
      </c>
      <c r="EL413" s="698">
        <f t="shared" si="1471"/>
        <v>-5000</v>
      </c>
      <c r="EM413" s="698">
        <f t="shared" si="1471"/>
        <v>-6381</v>
      </c>
      <c r="EN413" s="698">
        <f t="shared" si="1471"/>
        <v>0</v>
      </c>
      <c r="EO413" s="698">
        <f t="shared" si="1471"/>
        <v>0</v>
      </c>
      <c r="EP413" s="698">
        <f t="shared" si="1471"/>
        <v>-8834</v>
      </c>
      <c r="EQ413" s="698">
        <f t="shared" si="1471"/>
        <v>0</v>
      </c>
      <c r="ER413" s="698">
        <f t="shared" si="1472"/>
        <v>0</v>
      </c>
      <c r="ES413" s="698">
        <f t="shared" si="1472"/>
        <v>0</v>
      </c>
      <c r="ET413" s="698">
        <f t="shared" si="1472"/>
        <v>0</v>
      </c>
      <c r="EU413" s="698">
        <f t="shared" si="1472"/>
        <v>0</v>
      </c>
      <c r="EV413" s="698">
        <f t="shared" si="1472"/>
        <v>-67292.399999999994</v>
      </c>
      <c r="EW413" s="698">
        <f t="shared" si="1472"/>
        <v>-16750</v>
      </c>
      <c r="EX413" s="698">
        <f t="shared" si="1472"/>
        <v>-1970</v>
      </c>
      <c r="EY413" s="698">
        <f t="shared" si="1472"/>
        <v>0</v>
      </c>
      <c r="EZ413" s="510"/>
    </row>
    <row r="414" spans="1:156" x14ac:dyDescent="0.25">
      <c r="A414">
        <v>5</v>
      </c>
      <c r="B414" s="858" t="s">
        <v>1428</v>
      </c>
      <c r="D414" s="698">
        <f t="shared" si="1456"/>
        <v>0</v>
      </c>
      <c r="E414" s="698">
        <f t="shared" si="1456"/>
        <v>0</v>
      </c>
      <c r="F414" s="698">
        <f t="shared" si="1456"/>
        <v>0</v>
      </c>
      <c r="G414" s="698">
        <f t="shared" si="1456"/>
        <v>0</v>
      </c>
      <c r="H414" s="698">
        <f t="shared" si="1456"/>
        <v>0</v>
      </c>
      <c r="I414" s="698">
        <f t="shared" si="1456"/>
        <v>0</v>
      </c>
      <c r="J414" s="698">
        <f t="shared" si="1456"/>
        <v>-53552.14</v>
      </c>
      <c r="K414" s="698">
        <f t="shared" si="1456"/>
        <v>-5200</v>
      </c>
      <c r="L414" s="698">
        <f t="shared" si="1456"/>
        <v>0</v>
      </c>
      <c r="M414" s="698">
        <f t="shared" si="1457"/>
        <v>0</v>
      </c>
      <c r="N414" s="698">
        <f t="shared" si="1457"/>
        <v>-105</v>
      </c>
      <c r="O414" s="698">
        <f t="shared" si="1457"/>
        <v>-6735</v>
      </c>
      <c r="P414" s="698">
        <f t="shared" si="1457"/>
        <v>0</v>
      </c>
      <c r="Q414" s="698">
        <f t="shared" si="1457"/>
        <v>0</v>
      </c>
      <c r="R414" s="698">
        <f t="shared" si="1457"/>
        <v>0</v>
      </c>
      <c r="S414" s="698">
        <f t="shared" si="1457"/>
        <v>0</v>
      </c>
      <c r="T414" s="698">
        <f t="shared" si="1457"/>
        <v>0</v>
      </c>
      <c r="U414" s="698">
        <f t="shared" si="1457"/>
        <v>0</v>
      </c>
      <c r="V414" s="698">
        <f t="shared" si="1458"/>
        <v>0</v>
      </c>
      <c r="W414" s="698">
        <f t="shared" si="1458"/>
        <v>0</v>
      </c>
      <c r="X414" s="698">
        <f t="shared" si="1458"/>
        <v>0</v>
      </c>
      <c r="Y414" s="698">
        <f t="shared" si="1458"/>
        <v>-25000</v>
      </c>
      <c r="Z414" s="698">
        <f t="shared" si="1458"/>
        <v>0</v>
      </c>
      <c r="AA414" s="698">
        <f t="shared" si="1458"/>
        <v>-64798.21</v>
      </c>
      <c r="AB414" s="698">
        <f t="shared" si="1458"/>
        <v>0</v>
      </c>
      <c r="AC414" s="698">
        <f t="shared" si="1458"/>
        <v>0</v>
      </c>
      <c r="AD414" s="698">
        <f t="shared" si="1458"/>
        <v>0</v>
      </c>
      <c r="AE414" s="698">
        <f t="shared" si="1459"/>
        <v>0</v>
      </c>
      <c r="AF414" s="698">
        <f t="shared" si="1459"/>
        <v>0</v>
      </c>
      <c r="AG414" s="698">
        <f t="shared" si="1459"/>
        <v>-792.01</v>
      </c>
      <c r="AH414" s="698">
        <f t="shared" si="1459"/>
        <v>0</v>
      </c>
      <c r="AI414" s="698">
        <f t="shared" si="1459"/>
        <v>0</v>
      </c>
      <c r="AJ414" s="698">
        <f t="shared" si="1459"/>
        <v>-718</v>
      </c>
      <c r="AK414" s="698">
        <f t="shared" si="1459"/>
        <v>0</v>
      </c>
      <c r="AL414" s="698">
        <f t="shared" si="1459"/>
        <v>0</v>
      </c>
      <c r="AM414" s="698">
        <f t="shared" si="1459"/>
        <v>0</v>
      </c>
      <c r="AN414" s="698">
        <f t="shared" si="1459"/>
        <v>0</v>
      </c>
      <c r="AO414" s="698">
        <f t="shared" si="1460"/>
        <v>0</v>
      </c>
      <c r="AP414" s="698">
        <f t="shared" si="1460"/>
        <v>0</v>
      </c>
      <c r="AQ414" s="698">
        <f t="shared" si="1460"/>
        <v>0</v>
      </c>
      <c r="AR414" s="698">
        <f t="shared" si="1460"/>
        <v>-150</v>
      </c>
      <c r="AS414" s="698">
        <f t="shared" si="1460"/>
        <v>0</v>
      </c>
      <c r="AT414" s="698">
        <f t="shared" si="1460"/>
        <v>0</v>
      </c>
      <c r="AU414" s="698">
        <f t="shared" si="1460"/>
        <v>-2220</v>
      </c>
      <c r="AV414" s="698">
        <f t="shared" si="1460"/>
        <v>-51875.9</v>
      </c>
      <c r="AW414" s="698">
        <f t="shared" si="1460"/>
        <v>0</v>
      </c>
      <c r="AX414" s="698">
        <f t="shared" si="1460"/>
        <v>-9250</v>
      </c>
      <c r="AY414" s="698">
        <f t="shared" si="1461"/>
        <v>0</v>
      </c>
      <c r="AZ414" s="698">
        <f t="shared" si="1461"/>
        <v>0</v>
      </c>
      <c r="BA414" s="698">
        <f t="shared" si="1461"/>
        <v>0</v>
      </c>
      <c r="BB414" s="698">
        <f t="shared" si="1461"/>
        <v>-180</v>
      </c>
      <c r="BC414" s="698">
        <f t="shared" si="1461"/>
        <v>0</v>
      </c>
      <c r="BD414" s="698">
        <f t="shared" si="1461"/>
        <v>-42630.53</v>
      </c>
      <c r="BE414" s="698">
        <f t="shared" si="1461"/>
        <v>0</v>
      </c>
      <c r="BF414" s="698">
        <f t="shared" si="1461"/>
        <v>0</v>
      </c>
      <c r="BG414" s="698">
        <f t="shared" si="1461"/>
        <v>-1198.5</v>
      </c>
      <c r="BH414" s="698">
        <f t="shared" si="1461"/>
        <v>-17715</v>
      </c>
      <c r="BI414" s="698">
        <f t="shared" si="1462"/>
        <v>0</v>
      </c>
      <c r="BJ414" s="698">
        <f t="shared" si="1462"/>
        <v>0</v>
      </c>
      <c r="BK414" s="698">
        <f t="shared" si="1462"/>
        <v>-1680</v>
      </c>
      <c r="BL414" s="698">
        <f t="shared" si="1462"/>
        <v>0</v>
      </c>
      <c r="BM414" s="698">
        <f t="shared" si="1462"/>
        <v>0</v>
      </c>
      <c r="BN414" s="698">
        <f t="shared" si="1462"/>
        <v>0</v>
      </c>
      <c r="BO414" s="698">
        <f t="shared" si="1462"/>
        <v>-600</v>
      </c>
      <c r="BP414" s="698">
        <f t="shared" si="1463"/>
        <v>0</v>
      </c>
      <c r="BQ414" s="698">
        <f t="shared" si="1463"/>
        <v>-3300</v>
      </c>
      <c r="BR414" s="698">
        <f t="shared" si="1463"/>
        <v>0</v>
      </c>
      <c r="BS414" s="698">
        <f t="shared" si="1463"/>
        <v>-6085</v>
      </c>
      <c r="BT414" s="698">
        <f t="shared" si="1463"/>
        <v>0</v>
      </c>
      <c r="BU414" s="698">
        <f t="shared" si="1463"/>
        <v>-64276.75</v>
      </c>
      <c r="BV414" s="698">
        <f t="shared" si="1463"/>
        <v>0</v>
      </c>
      <c r="BW414" s="698">
        <f t="shared" si="1463"/>
        <v>0</v>
      </c>
      <c r="BX414" s="698">
        <f t="shared" si="1463"/>
        <v>-3087.28</v>
      </c>
      <c r="BY414" s="698">
        <f t="shared" si="1464"/>
        <v>0</v>
      </c>
      <c r="BZ414" s="698">
        <f t="shared" si="1464"/>
        <v>-2083.36</v>
      </c>
      <c r="CA414" s="698">
        <f t="shared" si="1464"/>
        <v>0</v>
      </c>
      <c r="CB414" s="698">
        <f t="shared" si="1464"/>
        <v>0</v>
      </c>
      <c r="CC414" s="698">
        <f t="shared" si="1464"/>
        <v>-4145</v>
      </c>
      <c r="CD414" s="698">
        <f t="shared" si="1464"/>
        <v>-2740</v>
      </c>
      <c r="CE414" s="698">
        <f t="shared" si="1465"/>
        <v>-8499</v>
      </c>
      <c r="CF414" s="698">
        <f t="shared" si="1465"/>
        <v>0</v>
      </c>
      <c r="CG414" s="698">
        <f t="shared" si="1465"/>
        <v>0</v>
      </c>
      <c r="CH414" s="698">
        <f t="shared" si="1465"/>
        <v>0</v>
      </c>
      <c r="CI414" s="698">
        <f t="shared" si="1465"/>
        <v>0</v>
      </c>
      <c r="CJ414" s="698">
        <f t="shared" si="1465"/>
        <v>-9236.16</v>
      </c>
      <c r="CK414" s="698">
        <f t="shared" si="1465"/>
        <v>0</v>
      </c>
      <c r="CL414" s="698">
        <f t="shared" si="1465"/>
        <v>-861</v>
      </c>
      <c r="CM414" s="698">
        <f t="shared" si="1465"/>
        <v>0</v>
      </c>
      <c r="CN414" s="698">
        <f t="shared" si="1466"/>
        <v>0</v>
      </c>
      <c r="CO414" s="698">
        <f t="shared" si="1466"/>
        <v>0</v>
      </c>
      <c r="CP414" s="698">
        <f t="shared" si="1466"/>
        <v>-4360</v>
      </c>
      <c r="CQ414" s="698">
        <f t="shared" si="1466"/>
        <v>0</v>
      </c>
      <c r="CR414" s="698">
        <f t="shared" si="1466"/>
        <v>0</v>
      </c>
      <c r="CS414" s="698">
        <f t="shared" si="1466"/>
        <v>-2250</v>
      </c>
      <c r="CT414" s="698">
        <f t="shared" si="1466"/>
        <v>-350</v>
      </c>
      <c r="CU414" s="698">
        <f t="shared" si="1466"/>
        <v>-50</v>
      </c>
      <c r="CV414" s="698">
        <f t="shared" si="1466"/>
        <v>0</v>
      </c>
      <c r="CW414" s="698">
        <f t="shared" si="1466"/>
        <v>0</v>
      </c>
      <c r="CX414" s="698">
        <f t="shared" si="1467"/>
        <v>0</v>
      </c>
      <c r="CY414" s="698">
        <f t="shared" si="1467"/>
        <v>0</v>
      </c>
      <c r="CZ414" s="698">
        <f t="shared" si="1467"/>
        <v>-13750</v>
      </c>
      <c r="DA414" s="698">
        <f t="shared" si="1467"/>
        <v>-1600</v>
      </c>
      <c r="DB414" s="698">
        <f t="shared" si="1467"/>
        <v>-4910</v>
      </c>
      <c r="DC414" s="698">
        <f t="shared" si="1467"/>
        <v>0</v>
      </c>
      <c r="DD414" s="698">
        <f t="shared" si="1467"/>
        <v>0</v>
      </c>
      <c r="DE414" s="698">
        <f t="shared" si="1467"/>
        <v>0</v>
      </c>
      <c r="DF414" s="698">
        <f t="shared" si="1467"/>
        <v>0</v>
      </c>
      <c r="DG414" s="698">
        <f t="shared" si="1467"/>
        <v>-26064.6</v>
      </c>
      <c r="DH414" s="698">
        <f t="shared" si="1468"/>
        <v>0</v>
      </c>
      <c r="DI414" s="698">
        <f t="shared" si="1468"/>
        <v>-4935</v>
      </c>
      <c r="DJ414" s="698">
        <f t="shared" si="1468"/>
        <v>0</v>
      </c>
      <c r="DK414" s="698">
        <f t="shared" si="1468"/>
        <v>-31137.87</v>
      </c>
      <c r="DL414" s="698">
        <f t="shared" si="1468"/>
        <v>0</v>
      </c>
      <c r="DM414" s="698">
        <f t="shared" si="1468"/>
        <v>0</v>
      </c>
      <c r="DN414" s="698">
        <f t="shared" si="1468"/>
        <v>0</v>
      </c>
      <c r="DO414" s="698">
        <f t="shared" si="1468"/>
        <v>-103618.24000000001</v>
      </c>
      <c r="DP414" s="698">
        <f t="shared" si="1468"/>
        <v>-18579.93</v>
      </c>
      <c r="DQ414" s="698">
        <f t="shared" si="1468"/>
        <v>-50398.36</v>
      </c>
      <c r="DR414" s="698">
        <f t="shared" si="1469"/>
        <v>0</v>
      </c>
      <c r="DS414" s="698">
        <f t="shared" si="1469"/>
        <v>-31736.32</v>
      </c>
      <c r="DT414" s="698">
        <f t="shared" si="1469"/>
        <v>-38098.239999999998</v>
      </c>
      <c r="DU414" s="698">
        <f t="shared" si="1469"/>
        <v>-68965.75</v>
      </c>
      <c r="DV414" s="698">
        <f t="shared" si="1469"/>
        <v>0</v>
      </c>
      <c r="DW414" s="698">
        <f t="shared" si="1469"/>
        <v>0</v>
      </c>
      <c r="DX414" s="698">
        <f t="shared" si="1469"/>
        <v>-14336.25</v>
      </c>
      <c r="DY414" s="698">
        <f t="shared" si="1469"/>
        <v>0</v>
      </c>
      <c r="DZ414" s="698">
        <f t="shared" si="1470"/>
        <v>0</v>
      </c>
      <c r="EA414" s="698">
        <f t="shared" si="1470"/>
        <v>-24004.560000000001</v>
      </c>
      <c r="EB414" s="698">
        <f t="shared" si="1470"/>
        <v>0</v>
      </c>
      <c r="EC414" s="698">
        <f t="shared" si="1470"/>
        <v>0</v>
      </c>
      <c r="ED414" s="698">
        <f t="shared" si="1470"/>
        <v>-173432.95999999999</v>
      </c>
      <c r="EE414" s="698">
        <f t="shared" si="1470"/>
        <v>-250</v>
      </c>
      <c r="EF414" s="698">
        <f t="shared" si="1470"/>
        <v>0</v>
      </c>
      <c r="EG414" s="698">
        <f t="shared" si="1471"/>
        <v>0</v>
      </c>
      <c r="EH414" s="698">
        <f t="shared" si="1471"/>
        <v>0</v>
      </c>
      <c r="EI414" s="698">
        <f t="shared" si="1471"/>
        <v>-60699.97</v>
      </c>
      <c r="EJ414" s="698">
        <f t="shared" si="1471"/>
        <v>0</v>
      </c>
      <c r="EK414" s="698">
        <f t="shared" si="1471"/>
        <v>0</v>
      </c>
      <c r="EL414" s="698">
        <f t="shared" si="1471"/>
        <v>0</v>
      </c>
      <c r="EM414" s="698">
        <f t="shared" si="1471"/>
        <v>0</v>
      </c>
      <c r="EN414" s="698">
        <f t="shared" si="1471"/>
        <v>0</v>
      </c>
      <c r="EO414" s="698">
        <f t="shared" si="1471"/>
        <v>0</v>
      </c>
      <c r="EP414" s="698">
        <f t="shared" si="1471"/>
        <v>0</v>
      </c>
      <c r="EQ414" s="698">
        <f t="shared" si="1471"/>
        <v>0</v>
      </c>
      <c r="ER414" s="698">
        <f t="shared" si="1472"/>
        <v>0</v>
      </c>
      <c r="ES414" s="698">
        <f t="shared" si="1472"/>
        <v>0</v>
      </c>
      <c r="ET414" s="698">
        <f t="shared" si="1472"/>
        <v>0</v>
      </c>
      <c r="EU414" s="698">
        <f t="shared" si="1472"/>
        <v>0</v>
      </c>
      <c r="EV414" s="698">
        <f t="shared" si="1472"/>
        <v>-30770</v>
      </c>
      <c r="EW414" s="698">
        <f t="shared" si="1472"/>
        <v>-8380</v>
      </c>
      <c r="EX414" s="698">
        <f t="shared" si="1472"/>
        <v>0</v>
      </c>
      <c r="EY414" s="698">
        <f t="shared" si="1472"/>
        <v>0</v>
      </c>
      <c r="EZ414" s="510"/>
    </row>
    <row r="415" spans="1:156" x14ac:dyDescent="0.25">
      <c r="A415">
        <v>6</v>
      </c>
      <c r="B415" s="858" t="s">
        <v>1427</v>
      </c>
      <c r="D415" s="698">
        <f t="shared" si="1456"/>
        <v>-102316.76999999999</v>
      </c>
      <c r="E415" s="698">
        <f t="shared" si="1456"/>
        <v>-150068.43</v>
      </c>
      <c r="F415" s="698">
        <f t="shared" si="1456"/>
        <v>-69871</v>
      </c>
      <c r="G415" s="698">
        <f t="shared" si="1456"/>
        <v>-315633</v>
      </c>
      <c r="H415" s="698">
        <f t="shared" si="1456"/>
        <v>-225932.00999999998</v>
      </c>
      <c r="I415" s="698">
        <f t="shared" si="1456"/>
        <v>-97326.6</v>
      </c>
      <c r="J415" s="698">
        <f t="shared" si="1456"/>
        <v>-347091.07</v>
      </c>
      <c r="K415" s="698">
        <f t="shared" si="1456"/>
        <v>-66103.91</v>
      </c>
      <c r="L415" s="698">
        <f t="shared" si="1456"/>
        <v>-102120.31</v>
      </c>
      <c r="M415" s="698">
        <f t="shared" si="1457"/>
        <v>-66616.259999999995</v>
      </c>
      <c r="N415" s="698">
        <f t="shared" si="1457"/>
        <v>-69658.16</v>
      </c>
      <c r="O415" s="698">
        <f t="shared" si="1457"/>
        <v>-81985.36</v>
      </c>
      <c r="P415" s="698">
        <f t="shared" si="1457"/>
        <v>-57635.39</v>
      </c>
      <c r="Q415" s="698">
        <f t="shared" si="1457"/>
        <v>-81532.049999999988</v>
      </c>
      <c r="R415" s="698">
        <f t="shared" si="1457"/>
        <v>-88684.84</v>
      </c>
      <c r="S415" s="698">
        <f t="shared" si="1457"/>
        <v>-120986.28</v>
      </c>
      <c r="T415" s="698">
        <f t="shared" si="1457"/>
        <v>-74839.03</v>
      </c>
      <c r="U415" s="698">
        <f t="shared" si="1457"/>
        <v>-38206.620000000003</v>
      </c>
      <c r="V415" s="698">
        <f t="shared" si="1458"/>
        <v>-191847.34</v>
      </c>
      <c r="W415" s="698">
        <f t="shared" si="1458"/>
        <v>-23697.339999999997</v>
      </c>
      <c r="X415" s="698">
        <f t="shared" si="1458"/>
        <v>-20525.960000000003</v>
      </c>
      <c r="Y415" s="698">
        <f t="shared" si="1458"/>
        <v>-54566.850000000006</v>
      </c>
      <c r="Z415" s="698">
        <f t="shared" si="1458"/>
        <v>0</v>
      </c>
      <c r="AA415" s="698">
        <f t="shared" si="1458"/>
        <v>-119768.68000000001</v>
      </c>
      <c r="AB415" s="698">
        <f t="shared" si="1458"/>
        <v>-69156.679999999993</v>
      </c>
      <c r="AC415" s="698">
        <f t="shared" si="1458"/>
        <v>-76228.69</v>
      </c>
      <c r="AD415" s="698">
        <f t="shared" si="1458"/>
        <v>-55569.91</v>
      </c>
      <c r="AE415" s="698">
        <f t="shared" si="1459"/>
        <v>-65339.59</v>
      </c>
      <c r="AF415" s="698">
        <f t="shared" si="1459"/>
        <v>-76675.310000000012</v>
      </c>
      <c r="AG415" s="698">
        <f t="shared" si="1459"/>
        <v>-111840.08</v>
      </c>
      <c r="AH415" s="698">
        <f t="shared" si="1459"/>
        <v>-223063.37</v>
      </c>
      <c r="AI415" s="698">
        <f t="shared" si="1459"/>
        <v>-169586.08000000002</v>
      </c>
      <c r="AJ415" s="698">
        <f t="shared" si="1459"/>
        <v>-56467.80000000001</v>
      </c>
      <c r="AK415" s="698">
        <f t="shared" si="1459"/>
        <v>-77993.459999999992</v>
      </c>
      <c r="AL415" s="698">
        <f t="shared" si="1459"/>
        <v>-201743.89999999997</v>
      </c>
      <c r="AM415" s="698">
        <f t="shared" si="1459"/>
        <v>-59815.549999999996</v>
      </c>
      <c r="AN415" s="698">
        <f t="shared" si="1459"/>
        <v>-101774.84</v>
      </c>
      <c r="AO415" s="698">
        <f t="shared" si="1460"/>
        <v>-77373.010000000009</v>
      </c>
      <c r="AP415" s="698">
        <f t="shared" si="1460"/>
        <v>-27760.57</v>
      </c>
      <c r="AQ415" s="698">
        <f t="shared" si="1460"/>
        <v>-171498.22000000003</v>
      </c>
      <c r="AR415" s="698">
        <f t="shared" si="1460"/>
        <v>-100879.49</v>
      </c>
      <c r="AS415" s="698">
        <f t="shared" si="1460"/>
        <v>-161210.13999999998</v>
      </c>
      <c r="AT415" s="698">
        <f t="shared" si="1460"/>
        <v>-99216.63</v>
      </c>
      <c r="AU415" s="698">
        <f t="shared" si="1460"/>
        <v>-126428.62</v>
      </c>
      <c r="AV415" s="698">
        <f t="shared" si="1460"/>
        <v>-91274.66</v>
      </c>
      <c r="AW415" s="698">
        <f t="shared" si="1460"/>
        <v>-116607.14</v>
      </c>
      <c r="AX415" s="698">
        <f t="shared" si="1460"/>
        <v>-63037.29</v>
      </c>
      <c r="AY415" s="698">
        <f t="shared" si="1461"/>
        <v>-124830.70999999999</v>
      </c>
      <c r="AZ415" s="698">
        <f t="shared" si="1461"/>
        <v>-219371.12</v>
      </c>
      <c r="BA415" s="698">
        <f t="shared" si="1461"/>
        <v>-277519.09999999998</v>
      </c>
      <c r="BB415" s="698">
        <f t="shared" si="1461"/>
        <v>-185382.84</v>
      </c>
      <c r="BC415" s="698">
        <f t="shared" si="1461"/>
        <v>-50079.240000000005</v>
      </c>
      <c r="BD415" s="698">
        <f t="shared" si="1461"/>
        <v>-220393.41</v>
      </c>
      <c r="BE415" s="698">
        <f t="shared" si="1461"/>
        <v>-32337.199999999997</v>
      </c>
      <c r="BF415" s="698">
        <f t="shared" si="1461"/>
        <v>-81798.649999999994</v>
      </c>
      <c r="BG415" s="698">
        <f t="shared" si="1461"/>
        <v>-216822.34</v>
      </c>
      <c r="BH415" s="698">
        <f t="shared" si="1461"/>
        <v>-139212.41</v>
      </c>
      <c r="BI415" s="698">
        <f t="shared" si="1462"/>
        <v>-167905.08</v>
      </c>
      <c r="BJ415" s="698">
        <f t="shared" si="1462"/>
        <v>-139615.34</v>
      </c>
      <c r="BK415" s="698">
        <f t="shared" si="1462"/>
        <v>-81992.079999999987</v>
      </c>
      <c r="BL415" s="698">
        <f t="shared" si="1462"/>
        <v>-134844.72</v>
      </c>
      <c r="BM415" s="698">
        <f t="shared" si="1462"/>
        <v>-34996.19</v>
      </c>
      <c r="BN415" s="698">
        <f t="shared" si="1462"/>
        <v>-48217.89</v>
      </c>
      <c r="BO415" s="698">
        <f t="shared" si="1462"/>
        <v>-110642.93</v>
      </c>
      <c r="BP415" s="698">
        <f t="shared" si="1463"/>
        <v>-101525.47</v>
      </c>
      <c r="BQ415" s="698">
        <f t="shared" si="1463"/>
        <v>-271487.51</v>
      </c>
      <c r="BR415" s="698">
        <f t="shared" si="1463"/>
        <v>-188720.23</v>
      </c>
      <c r="BS415" s="698">
        <f t="shared" si="1463"/>
        <v>-60728.490000000005</v>
      </c>
      <c r="BT415" s="698">
        <f t="shared" si="1463"/>
        <v>-85355.47</v>
      </c>
      <c r="BU415" s="698">
        <f t="shared" si="1463"/>
        <v>-122655.59000000001</v>
      </c>
      <c r="BV415" s="698">
        <f t="shared" si="1463"/>
        <v>-61475.94</v>
      </c>
      <c r="BW415" s="698">
        <f t="shared" si="1463"/>
        <v>-68302.850000000006</v>
      </c>
      <c r="BX415" s="698">
        <f t="shared" si="1463"/>
        <v>-100648.18000000001</v>
      </c>
      <c r="BY415" s="698">
        <f t="shared" si="1464"/>
        <v>-59238.539999999994</v>
      </c>
      <c r="BZ415" s="698">
        <f t="shared" si="1464"/>
        <v>-103409.36</v>
      </c>
      <c r="CA415" s="698">
        <f t="shared" si="1464"/>
        <v>-118839.73999999999</v>
      </c>
      <c r="CB415" s="698">
        <f t="shared" si="1464"/>
        <v>-100327.88</v>
      </c>
      <c r="CC415" s="698">
        <f t="shared" si="1464"/>
        <v>-36238.400000000001</v>
      </c>
      <c r="CD415" s="698">
        <f t="shared" si="1464"/>
        <v>-139941.92000000001</v>
      </c>
      <c r="CE415" s="698">
        <f t="shared" si="1465"/>
        <v>-95261.14</v>
      </c>
      <c r="CF415" s="698">
        <f t="shared" si="1465"/>
        <v>-49099.270000000004</v>
      </c>
      <c r="CG415" s="698">
        <f t="shared" si="1465"/>
        <v>-54345.13</v>
      </c>
      <c r="CH415" s="698">
        <f t="shared" si="1465"/>
        <v>-411611.49999999994</v>
      </c>
      <c r="CI415" s="698">
        <f t="shared" si="1465"/>
        <v>-263236.62</v>
      </c>
      <c r="CJ415" s="698">
        <f t="shared" si="1465"/>
        <v>-29210.720000000001</v>
      </c>
      <c r="CK415" s="698">
        <f t="shared" si="1465"/>
        <v>-193347.94</v>
      </c>
      <c r="CL415" s="698">
        <f t="shared" si="1465"/>
        <v>-50814.429999999993</v>
      </c>
      <c r="CM415" s="698">
        <f t="shared" si="1465"/>
        <v>-33637.08</v>
      </c>
      <c r="CN415" s="698">
        <f t="shared" si="1466"/>
        <v>-73452.5</v>
      </c>
      <c r="CO415" s="698">
        <f t="shared" si="1466"/>
        <v>-67661.05</v>
      </c>
      <c r="CP415" s="698">
        <f t="shared" si="1466"/>
        <v>-106420.52</v>
      </c>
      <c r="CQ415" s="698">
        <f t="shared" si="1466"/>
        <v>-229203.21000000005</v>
      </c>
      <c r="CR415" s="698">
        <f t="shared" si="1466"/>
        <v>-88827.12</v>
      </c>
      <c r="CS415" s="698">
        <f t="shared" si="1466"/>
        <v>-231336.27000000002</v>
      </c>
      <c r="CT415" s="698">
        <f t="shared" si="1466"/>
        <v>-70501.259999999995</v>
      </c>
      <c r="CU415" s="698">
        <f t="shared" si="1466"/>
        <v>-112212.47</v>
      </c>
      <c r="CV415" s="698">
        <f t="shared" si="1466"/>
        <v>-39928.400000000001</v>
      </c>
      <c r="CW415" s="698">
        <f t="shared" si="1466"/>
        <v>-117683.94</v>
      </c>
      <c r="CX415" s="698">
        <f t="shared" si="1467"/>
        <v>-126510.26999999999</v>
      </c>
      <c r="CY415" s="698">
        <f t="shared" si="1467"/>
        <v>5257</v>
      </c>
      <c r="CZ415" s="698">
        <f t="shared" si="1467"/>
        <v>-115053.44</v>
      </c>
      <c r="DA415" s="698">
        <f t="shared" si="1467"/>
        <v>-159168.61000000002</v>
      </c>
      <c r="DB415" s="698">
        <f t="shared" si="1467"/>
        <v>-22021.510000000002</v>
      </c>
      <c r="DC415" s="698">
        <f t="shared" si="1467"/>
        <v>-205828.07</v>
      </c>
      <c r="DD415" s="698">
        <f t="shared" si="1467"/>
        <v>-98463.72</v>
      </c>
      <c r="DE415" s="698">
        <f t="shared" si="1467"/>
        <v>-60517.709999999992</v>
      </c>
      <c r="DF415" s="698">
        <f t="shared" si="1467"/>
        <v>-27658.82</v>
      </c>
      <c r="DG415" s="698">
        <f t="shared" si="1467"/>
        <v>-84236.09</v>
      </c>
      <c r="DH415" s="698">
        <f t="shared" si="1468"/>
        <v>-117948.76999999999</v>
      </c>
      <c r="DI415" s="698">
        <f t="shared" si="1468"/>
        <v>-105276.29000000001</v>
      </c>
      <c r="DJ415" s="698">
        <f t="shared" si="1468"/>
        <v>-86172.92</v>
      </c>
      <c r="DK415" s="698">
        <f t="shared" si="1468"/>
        <v>-112486.31000000001</v>
      </c>
      <c r="DL415" s="698">
        <f t="shared" si="1468"/>
        <v>-130728.08</v>
      </c>
      <c r="DM415" s="698">
        <f t="shared" si="1468"/>
        <v>-93863.09</v>
      </c>
      <c r="DN415" s="698">
        <f t="shared" si="1468"/>
        <v>1000</v>
      </c>
      <c r="DO415" s="698">
        <f t="shared" si="1468"/>
        <v>-311124.49</v>
      </c>
      <c r="DP415" s="698">
        <f t="shared" si="1468"/>
        <v>-241989.68000000002</v>
      </c>
      <c r="DQ415" s="698">
        <f t="shared" si="1468"/>
        <v>-146358.39999999999</v>
      </c>
      <c r="DR415" s="698">
        <f t="shared" si="1469"/>
        <v>0</v>
      </c>
      <c r="DS415" s="698">
        <f t="shared" si="1469"/>
        <v>-368899.81</v>
      </c>
      <c r="DT415" s="698">
        <f t="shared" si="1469"/>
        <v>-244896.78000000003</v>
      </c>
      <c r="DU415" s="698">
        <f t="shared" si="1469"/>
        <v>-414837.59</v>
      </c>
      <c r="DV415" s="698">
        <f t="shared" si="1469"/>
        <v>-226571.28999999998</v>
      </c>
      <c r="DW415" s="698">
        <f t="shared" si="1469"/>
        <v>-329740.57</v>
      </c>
      <c r="DX415" s="698">
        <f t="shared" si="1469"/>
        <v>-129613.23999999999</v>
      </c>
      <c r="DY415" s="698">
        <f t="shared" si="1469"/>
        <v>-372082.01</v>
      </c>
      <c r="DZ415" s="698">
        <f t="shared" si="1470"/>
        <v>-826836.98</v>
      </c>
      <c r="EA415" s="698">
        <f t="shared" si="1470"/>
        <v>-289921.17</v>
      </c>
      <c r="EB415" s="698">
        <f t="shared" si="1470"/>
        <v>-9.7100000000000009</v>
      </c>
      <c r="EC415" s="698">
        <f t="shared" si="1470"/>
        <v>0</v>
      </c>
      <c r="ED415" s="698">
        <f t="shared" si="1470"/>
        <v>-273428.74</v>
      </c>
      <c r="EE415" s="698">
        <f t="shared" si="1470"/>
        <v>-84081.71</v>
      </c>
      <c r="EF415" s="698">
        <f t="shared" si="1470"/>
        <v>-6733.6100000000006</v>
      </c>
      <c r="EG415" s="698">
        <f t="shared" si="1471"/>
        <v>-29192.84</v>
      </c>
      <c r="EH415" s="698">
        <f t="shared" si="1471"/>
        <v>-66010.880000000005</v>
      </c>
      <c r="EI415" s="698">
        <f t="shared" si="1471"/>
        <v>-44062.100000000006</v>
      </c>
      <c r="EJ415" s="698">
        <f t="shared" si="1471"/>
        <v>0</v>
      </c>
      <c r="EK415" s="698">
        <f t="shared" si="1471"/>
        <v>-11583.6</v>
      </c>
      <c r="EL415" s="698">
        <f t="shared" si="1471"/>
        <v>-183643.68</v>
      </c>
      <c r="EM415" s="698">
        <f t="shared" si="1471"/>
        <v>-71052.86</v>
      </c>
      <c r="EN415" s="698">
        <f t="shared" si="1471"/>
        <v>0</v>
      </c>
      <c r="EO415" s="698">
        <f t="shared" si="1471"/>
        <v>0</v>
      </c>
      <c r="EP415" s="698">
        <f t="shared" si="1471"/>
        <v>-266209.99</v>
      </c>
      <c r="EQ415" s="698">
        <f t="shared" si="1471"/>
        <v>-1591341.26</v>
      </c>
      <c r="ER415" s="698">
        <f t="shared" si="1472"/>
        <v>0</v>
      </c>
      <c r="ES415" s="698">
        <f t="shared" si="1472"/>
        <v>0</v>
      </c>
      <c r="ET415" s="698">
        <f t="shared" si="1472"/>
        <v>-121631.34999999999</v>
      </c>
      <c r="EU415" s="698">
        <f t="shared" si="1472"/>
        <v>-266759.91000000003</v>
      </c>
      <c r="EV415" s="698">
        <f t="shared" si="1472"/>
        <v>-67945.87</v>
      </c>
      <c r="EW415" s="698">
        <f t="shared" si="1472"/>
        <v>-150863.95000000001</v>
      </c>
      <c r="EX415" s="698">
        <f t="shared" si="1472"/>
        <v>-388663.11</v>
      </c>
      <c r="EY415" s="698">
        <f t="shared" si="1472"/>
        <v>0</v>
      </c>
      <c r="EZ415" s="510"/>
    </row>
    <row r="416" spans="1:156" x14ac:dyDescent="0.25">
      <c r="A416">
        <v>7</v>
      </c>
      <c r="B416" s="26" t="s">
        <v>174</v>
      </c>
      <c r="D416" s="698">
        <f t="shared" si="1456"/>
        <v>-1709.34</v>
      </c>
      <c r="E416" s="698">
        <f t="shared" si="1456"/>
        <v>0</v>
      </c>
      <c r="F416" s="698">
        <f t="shared" si="1456"/>
        <v>0</v>
      </c>
      <c r="G416" s="698">
        <f t="shared" si="1456"/>
        <v>-23475.08</v>
      </c>
      <c r="H416" s="698">
        <f t="shared" si="1456"/>
        <v>0</v>
      </c>
      <c r="I416" s="698">
        <f t="shared" si="1456"/>
        <v>-4695</v>
      </c>
      <c r="J416" s="698">
        <f t="shared" si="1456"/>
        <v>-2004</v>
      </c>
      <c r="K416" s="698">
        <f t="shared" si="1456"/>
        <v>-6788.6</v>
      </c>
      <c r="L416" s="698">
        <f t="shared" si="1456"/>
        <v>-25794.01</v>
      </c>
      <c r="M416" s="698">
        <f t="shared" si="1457"/>
        <v>-850.5</v>
      </c>
      <c r="N416" s="698">
        <f t="shared" si="1457"/>
        <v>-2943.81</v>
      </c>
      <c r="O416" s="698">
        <f t="shared" si="1457"/>
        <v>-4614.6499999999996</v>
      </c>
      <c r="P416" s="698">
        <f t="shared" si="1457"/>
        <v>-5745.9</v>
      </c>
      <c r="Q416" s="698">
        <f t="shared" si="1457"/>
        <v>-41132.58</v>
      </c>
      <c r="R416" s="698">
        <f t="shared" si="1457"/>
        <v>-36327.03</v>
      </c>
      <c r="S416" s="698">
        <f t="shared" si="1457"/>
        <v>-40884.800000000003</v>
      </c>
      <c r="T416" s="698">
        <f t="shared" si="1457"/>
        <v>-16136.71</v>
      </c>
      <c r="U416" s="698">
        <f t="shared" si="1457"/>
        <v>-16017.5</v>
      </c>
      <c r="V416" s="698">
        <f t="shared" si="1458"/>
        <v>213.5</v>
      </c>
      <c r="W416" s="698">
        <f t="shared" si="1458"/>
        <v>-64255.96</v>
      </c>
      <c r="X416" s="698">
        <f t="shared" si="1458"/>
        <v>-6472.23</v>
      </c>
      <c r="Y416" s="698">
        <f t="shared" si="1458"/>
        <v>-14588.57</v>
      </c>
      <c r="Z416" s="698">
        <f t="shared" si="1458"/>
        <v>0</v>
      </c>
      <c r="AA416" s="698">
        <f t="shared" si="1458"/>
        <v>-15600.9</v>
      </c>
      <c r="AB416" s="698">
        <f t="shared" si="1458"/>
        <v>-26353.78</v>
      </c>
      <c r="AC416" s="698">
        <f t="shared" si="1458"/>
        <v>-42912.47</v>
      </c>
      <c r="AD416" s="698">
        <f t="shared" si="1458"/>
        <v>-11075</v>
      </c>
      <c r="AE416" s="698">
        <f t="shared" si="1459"/>
        <v>-15564.21</v>
      </c>
      <c r="AF416" s="698">
        <f t="shared" si="1459"/>
        <v>-77101.009999999995</v>
      </c>
      <c r="AG416" s="698">
        <f t="shared" si="1459"/>
        <v>-79161.64</v>
      </c>
      <c r="AH416" s="698">
        <f t="shared" si="1459"/>
        <v>-13630.5</v>
      </c>
      <c r="AI416" s="698">
        <f t="shared" si="1459"/>
        <v>-4221</v>
      </c>
      <c r="AJ416" s="698">
        <f t="shared" si="1459"/>
        <v>-16165.91</v>
      </c>
      <c r="AK416" s="698">
        <f t="shared" si="1459"/>
        <v>-14017.69</v>
      </c>
      <c r="AL416" s="698">
        <f t="shared" si="1459"/>
        <v>-15356.56</v>
      </c>
      <c r="AM416" s="698">
        <f t="shared" si="1459"/>
        <v>-11699.83</v>
      </c>
      <c r="AN416" s="698">
        <f t="shared" si="1459"/>
        <v>-15760.62</v>
      </c>
      <c r="AO416" s="698">
        <f t="shared" si="1460"/>
        <v>-10271.35</v>
      </c>
      <c r="AP416" s="698">
        <f t="shared" si="1460"/>
        <v>0</v>
      </c>
      <c r="AQ416" s="698">
        <f t="shared" si="1460"/>
        <v>-72210.850000000006</v>
      </c>
      <c r="AR416" s="698">
        <f t="shared" si="1460"/>
        <v>-15110.46</v>
      </c>
      <c r="AS416" s="698">
        <f t="shared" si="1460"/>
        <v>-9643.17</v>
      </c>
      <c r="AT416" s="698">
        <f t="shared" si="1460"/>
        <v>-9751.74</v>
      </c>
      <c r="AU416" s="698">
        <f t="shared" si="1460"/>
        <v>-25408.68</v>
      </c>
      <c r="AV416" s="698">
        <f t="shared" si="1460"/>
        <v>-20266.27</v>
      </c>
      <c r="AW416" s="698">
        <f t="shared" si="1460"/>
        <v>-24347.1</v>
      </c>
      <c r="AX416" s="698">
        <f t="shared" si="1460"/>
        <v>-4149.45</v>
      </c>
      <c r="AY416" s="698">
        <f t="shared" si="1461"/>
        <v>-19942.240000000002</v>
      </c>
      <c r="AZ416" s="698">
        <f t="shared" si="1461"/>
        <v>-863.27</v>
      </c>
      <c r="BA416" s="698">
        <f t="shared" si="1461"/>
        <v>-16630.060000000001</v>
      </c>
      <c r="BB416" s="698">
        <f t="shared" si="1461"/>
        <v>-11860.61</v>
      </c>
      <c r="BC416" s="698">
        <f t="shared" si="1461"/>
        <v>-19558.59</v>
      </c>
      <c r="BD416" s="698">
        <f t="shared" si="1461"/>
        <v>-4212.3</v>
      </c>
      <c r="BE416" s="698">
        <f t="shared" si="1461"/>
        <v>-2231.71</v>
      </c>
      <c r="BF416" s="698">
        <f t="shared" si="1461"/>
        <v>-23671.1</v>
      </c>
      <c r="BG416" s="698">
        <f t="shared" si="1461"/>
        <v>-41188.5</v>
      </c>
      <c r="BH416" s="698">
        <f t="shared" si="1461"/>
        <v>-10228.41</v>
      </c>
      <c r="BI416" s="698">
        <f t="shared" si="1462"/>
        <v>-15466.1</v>
      </c>
      <c r="BJ416" s="698">
        <f t="shared" si="1462"/>
        <v>-21178.5</v>
      </c>
      <c r="BK416" s="698">
        <f t="shared" si="1462"/>
        <v>-15944.22</v>
      </c>
      <c r="BL416" s="698">
        <f t="shared" si="1462"/>
        <v>-11175.52</v>
      </c>
      <c r="BM416" s="698">
        <f t="shared" si="1462"/>
        <v>0</v>
      </c>
      <c r="BN416" s="698">
        <f t="shared" si="1462"/>
        <v>-6111.67</v>
      </c>
      <c r="BO416" s="698">
        <f t="shared" si="1462"/>
        <v>-26456.68</v>
      </c>
      <c r="BP416" s="698">
        <f t="shared" si="1463"/>
        <v>-48135.22</v>
      </c>
      <c r="BQ416" s="698">
        <f t="shared" si="1463"/>
        <v>-24380.99</v>
      </c>
      <c r="BR416" s="698">
        <f t="shared" si="1463"/>
        <v>-32387.16</v>
      </c>
      <c r="BS416" s="698">
        <f t="shared" si="1463"/>
        <v>-20853.2</v>
      </c>
      <c r="BT416" s="698">
        <f t="shared" si="1463"/>
        <v>-19857.59</v>
      </c>
      <c r="BU416" s="698">
        <f t="shared" si="1463"/>
        <v>-68</v>
      </c>
      <c r="BV416" s="698">
        <f t="shared" si="1463"/>
        <v>0</v>
      </c>
      <c r="BW416" s="698">
        <f t="shared" si="1463"/>
        <v>-8684.84</v>
      </c>
      <c r="BX416" s="698">
        <f t="shared" si="1463"/>
        <v>-35522.58</v>
      </c>
      <c r="BY416" s="698">
        <f t="shared" si="1464"/>
        <v>-9730.2000000000007</v>
      </c>
      <c r="BZ416" s="698">
        <f t="shared" si="1464"/>
        <v>-37613.03</v>
      </c>
      <c r="CA416" s="698">
        <f t="shared" si="1464"/>
        <v>-18104</v>
      </c>
      <c r="CB416" s="698">
        <f t="shared" si="1464"/>
        <v>-9395.2999999999993</v>
      </c>
      <c r="CC416" s="698">
        <f t="shared" si="1464"/>
        <v>-11479.9</v>
      </c>
      <c r="CD416" s="698">
        <f t="shared" si="1464"/>
        <v>-12444.33</v>
      </c>
      <c r="CE416" s="698">
        <f t="shared" si="1465"/>
        <v>-22519.14</v>
      </c>
      <c r="CF416" s="698">
        <f t="shared" si="1465"/>
        <v>-188.6</v>
      </c>
      <c r="CG416" s="698">
        <f t="shared" si="1465"/>
        <v>0</v>
      </c>
      <c r="CH416" s="698">
        <f t="shared" si="1465"/>
        <v>-13185.84</v>
      </c>
      <c r="CI416" s="698">
        <f t="shared" si="1465"/>
        <v>-31907.040000000001</v>
      </c>
      <c r="CJ416" s="698">
        <f t="shared" si="1465"/>
        <v>-33863.519999999997</v>
      </c>
      <c r="CK416" s="698">
        <f t="shared" si="1465"/>
        <v>-28093</v>
      </c>
      <c r="CL416" s="698">
        <f t="shared" si="1465"/>
        <v>-14916.05</v>
      </c>
      <c r="CM416" s="698">
        <f t="shared" si="1465"/>
        <v>-5428.8</v>
      </c>
      <c r="CN416" s="698">
        <f t="shared" si="1466"/>
        <v>-10727.5</v>
      </c>
      <c r="CO416" s="698">
        <f t="shared" si="1466"/>
        <v>-13413.5</v>
      </c>
      <c r="CP416" s="698">
        <f t="shared" si="1466"/>
        <v>-16827.919999999998</v>
      </c>
      <c r="CQ416" s="698">
        <f t="shared" si="1466"/>
        <v>-56354.89</v>
      </c>
      <c r="CR416" s="698">
        <f t="shared" si="1466"/>
        <v>-5772.58</v>
      </c>
      <c r="CS416" s="698">
        <f t="shared" si="1466"/>
        <v>-25478.45</v>
      </c>
      <c r="CT416" s="698">
        <f t="shared" si="1466"/>
        <v>-14883.56</v>
      </c>
      <c r="CU416" s="698">
        <f t="shared" si="1466"/>
        <v>-6742.2</v>
      </c>
      <c r="CV416" s="698">
        <f t="shared" si="1466"/>
        <v>-11171.4</v>
      </c>
      <c r="CW416" s="698">
        <f t="shared" si="1466"/>
        <v>-4468.6000000000004</v>
      </c>
      <c r="CX416" s="698">
        <f t="shared" si="1467"/>
        <v>-7522.45</v>
      </c>
      <c r="CY416" s="698">
        <f t="shared" si="1467"/>
        <v>0</v>
      </c>
      <c r="CZ416" s="698">
        <f t="shared" si="1467"/>
        <v>-10509.95</v>
      </c>
      <c r="DA416" s="698">
        <f t="shared" si="1467"/>
        <v>-28616.46</v>
      </c>
      <c r="DB416" s="698">
        <f t="shared" si="1467"/>
        <v>-23389.33</v>
      </c>
      <c r="DC416" s="698">
        <f t="shared" si="1467"/>
        <v>-26251.26</v>
      </c>
      <c r="DD416" s="698">
        <f t="shared" si="1467"/>
        <v>-28475.7</v>
      </c>
      <c r="DE416" s="698">
        <f t="shared" si="1467"/>
        <v>-11185.49</v>
      </c>
      <c r="DF416" s="698">
        <f t="shared" si="1467"/>
        <v>-15083.4</v>
      </c>
      <c r="DG416" s="698">
        <f t="shared" si="1467"/>
        <v>-11712.84</v>
      </c>
      <c r="DH416" s="698">
        <f t="shared" si="1468"/>
        <v>-4213</v>
      </c>
      <c r="DI416" s="698">
        <f t="shared" si="1468"/>
        <v>-18900.07</v>
      </c>
      <c r="DJ416" s="698">
        <f t="shared" si="1468"/>
        <v>-39007.519999999997</v>
      </c>
      <c r="DK416" s="698">
        <f t="shared" si="1468"/>
        <v>-14397.39</v>
      </c>
      <c r="DL416" s="698">
        <f t="shared" si="1468"/>
        <v>-21295.58</v>
      </c>
      <c r="DM416" s="698">
        <f t="shared" si="1468"/>
        <v>-7097.67</v>
      </c>
      <c r="DN416" s="698">
        <f t="shared" si="1468"/>
        <v>0</v>
      </c>
      <c r="DO416" s="698">
        <f t="shared" si="1468"/>
        <v>-20</v>
      </c>
      <c r="DP416" s="698">
        <f t="shared" si="1468"/>
        <v>-172138.46</v>
      </c>
      <c r="DQ416" s="698">
        <f t="shared" si="1468"/>
        <v>-117472.83</v>
      </c>
      <c r="DR416" s="698">
        <f t="shared" si="1469"/>
        <v>0</v>
      </c>
      <c r="DS416" s="698">
        <f t="shared" si="1469"/>
        <v>-190243.1</v>
      </c>
      <c r="DT416" s="698">
        <f t="shared" si="1469"/>
        <v>-263462.76</v>
      </c>
      <c r="DU416" s="698">
        <f t="shared" si="1469"/>
        <v>-176660.04</v>
      </c>
      <c r="DV416" s="698">
        <f t="shared" si="1469"/>
        <v>-214829.06</v>
      </c>
      <c r="DW416" s="698">
        <f t="shared" si="1469"/>
        <v>-205589.71</v>
      </c>
      <c r="DX416" s="698">
        <f t="shared" si="1469"/>
        <v>-214519</v>
      </c>
      <c r="DY416" s="698">
        <f t="shared" si="1469"/>
        <v>0</v>
      </c>
      <c r="DZ416" s="698">
        <f t="shared" si="1470"/>
        <v>0</v>
      </c>
      <c r="EA416" s="698">
        <f t="shared" si="1470"/>
        <v>-180692.81</v>
      </c>
      <c r="EB416" s="698">
        <f t="shared" si="1470"/>
        <v>0</v>
      </c>
      <c r="EC416" s="698">
        <f t="shared" si="1470"/>
        <v>0</v>
      </c>
      <c r="ED416" s="698">
        <f t="shared" si="1470"/>
        <v>-231184.03</v>
      </c>
      <c r="EE416" s="698">
        <f t="shared" si="1470"/>
        <v>-5552.3</v>
      </c>
      <c r="EF416" s="698">
        <f t="shared" si="1470"/>
        <v>-1380.85</v>
      </c>
      <c r="EG416" s="698">
        <f t="shared" si="1471"/>
        <v>-288.39999999999998</v>
      </c>
      <c r="EH416" s="698">
        <f t="shared" si="1471"/>
        <v>-612.6</v>
      </c>
      <c r="EI416" s="698">
        <f t="shared" si="1471"/>
        <v>-2680.5</v>
      </c>
      <c r="EJ416" s="698">
        <f t="shared" si="1471"/>
        <v>0</v>
      </c>
      <c r="EK416" s="698">
        <f t="shared" si="1471"/>
        <v>0</v>
      </c>
      <c r="EL416" s="698">
        <f t="shared" si="1471"/>
        <v>-9367.92</v>
      </c>
      <c r="EM416" s="698">
        <f t="shared" si="1471"/>
        <v>-8319.57</v>
      </c>
      <c r="EN416" s="698">
        <f t="shared" si="1471"/>
        <v>0</v>
      </c>
      <c r="EO416" s="698">
        <f t="shared" si="1471"/>
        <v>0</v>
      </c>
      <c r="EP416" s="698">
        <f t="shared" si="1471"/>
        <v>-6576.3</v>
      </c>
      <c r="EQ416" s="698">
        <f t="shared" si="1471"/>
        <v>0</v>
      </c>
      <c r="ER416" s="698">
        <f t="shared" si="1472"/>
        <v>0</v>
      </c>
      <c r="ES416" s="698">
        <f t="shared" si="1472"/>
        <v>0</v>
      </c>
      <c r="ET416" s="698">
        <f t="shared" si="1472"/>
        <v>-8047.6</v>
      </c>
      <c r="EU416" s="698">
        <f t="shared" si="1472"/>
        <v>-15646.96</v>
      </c>
      <c r="EV416" s="698">
        <f t="shared" si="1472"/>
        <v>-6669.6</v>
      </c>
      <c r="EW416" s="698">
        <f t="shared" si="1472"/>
        <v>-19888.28</v>
      </c>
      <c r="EX416" s="698">
        <f t="shared" si="1472"/>
        <v>-5763.64</v>
      </c>
      <c r="EY416" s="698">
        <f t="shared" si="1472"/>
        <v>0</v>
      </c>
      <c r="EZ416" s="510"/>
    </row>
    <row r="417" spans="1:156" x14ac:dyDescent="0.25">
      <c r="A417">
        <v>8</v>
      </c>
      <c r="B417" s="26" t="s">
        <v>176</v>
      </c>
      <c r="D417" s="698">
        <f t="shared" si="1456"/>
        <v>-12239.4</v>
      </c>
      <c r="E417" s="698">
        <f t="shared" si="1456"/>
        <v>0</v>
      </c>
      <c r="F417" s="698">
        <f t="shared" si="1456"/>
        <v>0</v>
      </c>
      <c r="G417" s="698">
        <f t="shared" si="1456"/>
        <v>0</v>
      </c>
      <c r="H417" s="698">
        <f t="shared" si="1456"/>
        <v>0</v>
      </c>
      <c r="I417" s="698">
        <f t="shared" si="1456"/>
        <v>-6375</v>
      </c>
      <c r="J417" s="698">
        <f t="shared" si="1456"/>
        <v>0</v>
      </c>
      <c r="K417" s="698">
        <f t="shared" si="1456"/>
        <v>-4560</v>
      </c>
      <c r="L417" s="698">
        <f t="shared" si="1456"/>
        <v>0</v>
      </c>
      <c r="M417" s="698">
        <f t="shared" si="1457"/>
        <v>0</v>
      </c>
      <c r="N417" s="698">
        <f t="shared" si="1457"/>
        <v>0</v>
      </c>
      <c r="O417" s="698">
        <f t="shared" si="1457"/>
        <v>-4470</v>
      </c>
      <c r="P417" s="698">
        <f t="shared" si="1457"/>
        <v>-19320</v>
      </c>
      <c r="Q417" s="698">
        <f t="shared" si="1457"/>
        <v>-4070.25</v>
      </c>
      <c r="R417" s="698">
        <f t="shared" si="1457"/>
        <v>-7200</v>
      </c>
      <c r="S417" s="698">
        <f t="shared" si="1457"/>
        <v>-7561.2</v>
      </c>
      <c r="T417" s="698">
        <f t="shared" si="1457"/>
        <v>0</v>
      </c>
      <c r="U417" s="698">
        <f t="shared" si="1457"/>
        <v>-5363</v>
      </c>
      <c r="V417" s="698">
        <f t="shared" si="1458"/>
        <v>0</v>
      </c>
      <c r="W417" s="698">
        <f t="shared" si="1458"/>
        <v>-130</v>
      </c>
      <c r="X417" s="698">
        <f t="shared" si="1458"/>
        <v>0</v>
      </c>
      <c r="Y417" s="698">
        <f t="shared" si="1458"/>
        <v>-5700</v>
      </c>
      <c r="Z417" s="698">
        <f t="shared" si="1458"/>
        <v>0</v>
      </c>
      <c r="AA417" s="698">
        <f t="shared" si="1458"/>
        <v>-11165</v>
      </c>
      <c r="AB417" s="698">
        <f t="shared" si="1458"/>
        <v>0</v>
      </c>
      <c r="AC417" s="698">
        <f t="shared" si="1458"/>
        <v>0</v>
      </c>
      <c r="AD417" s="698">
        <f t="shared" si="1458"/>
        <v>-21489</v>
      </c>
      <c r="AE417" s="698">
        <f t="shared" si="1459"/>
        <v>-17060</v>
      </c>
      <c r="AF417" s="698">
        <f t="shared" si="1459"/>
        <v>0</v>
      </c>
      <c r="AG417" s="698">
        <f t="shared" si="1459"/>
        <v>0</v>
      </c>
      <c r="AH417" s="698">
        <f t="shared" si="1459"/>
        <v>-370</v>
      </c>
      <c r="AI417" s="698">
        <f t="shared" si="1459"/>
        <v>-3300</v>
      </c>
      <c r="AJ417" s="698">
        <f t="shared" si="1459"/>
        <v>-13750</v>
      </c>
      <c r="AK417" s="698">
        <f t="shared" si="1459"/>
        <v>-360</v>
      </c>
      <c r="AL417" s="698">
        <f t="shared" si="1459"/>
        <v>0</v>
      </c>
      <c r="AM417" s="698">
        <f t="shared" si="1459"/>
        <v>0</v>
      </c>
      <c r="AN417" s="698">
        <f t="shared" si="1459"/>
        <v>0</v>
      </c>
      <c r="AO417" s="698">
        <f t="shared" si="1460"/>
        <v>162.5</v>
      </c>
      <c r="AP417" s="698">
        <f t="shared" si="1460"/>
        <v>-67.2</v>
      </c>
      <c r="AQ417" s="698">
        <f t="shared" si="1460"/>
        <v>-2112</v>
      </c>
      <c r="AR417" s="698">
        <f t="shared" si="1460"/>
        <v>0</v>
      </c>
      <c r="AS417" s="698">
        <f t="shared" si="1460"/>
        <v>0</v>
      </c>
      <c r="AT417" s="698">
        <f t="shared" si="1460"/>
        <v>0</v>
      </c>
      <c r="AU417" s="698">
        <f t="shared" si="1460"/>
        <v>-7100</v>
      </c>
      <c r="AV417" s="698">
        <f t="shared" si="1460"/>
        <v>-17440</v>
      </c>
      <c r="AW417" s="698">
        <f t="shared" si="1460"/>
        <v>0</v>
      </c>
      <c r="AX417" s="698">
        <f t="shared" si="1460"/>
        <v>-3226.46</v>
      </c>
      <c r="AY417" s="698">
        <f t="shared" si="1461"/>
        <v>-6120</v>
      </c>
      <c r="AZ417" s="698">
        <f t="shared" si="1461"/>
        <v>0</v>
      </c>
      <c r="BA417" s="698">
        <f t="shared" si="1461"/>
        <v>-11430</v>
      </c>
      <c r="BB417" s="698">
        <f t="shared" si="1461"/>
        <v>0</v>
      </c>
      <c r="BC417" s="698">
        <f t="shared" si="1461"/>
        <v>0</v>
      </c>
      <c r="BD417" s="698">
        <f t="shared" si="1461"/>
        <v>-13765.8</v>
      </c>
      <c r="BE417" s="698">
        <f t="shared" si="1461"/>
        <v>-1350</v>
      </c>
      <c r="BF417" s="698">
        <f t="shared" si="1461"/>
        <v>0</v>
      </c>
      <c r="BG417" s="698">
        <f t="shared" si="1461"/>
        <v>0</v>
      </c>
      <c r="BH417" s="698">
        <f t="shared" si="1461"/>
        <v>0</v>
      </c>
      <c r="BI417" s="698">
        <f t="shared" si="1462"/>
        <v>0</v>
      </c>
      <c r="BJ417" s="698">
        <f t="shared" si="1462"/>
        <v>-34209</v>
      </c>
      <c r="BK417" s="698">
        <f t="shared" si="1462"/>
        <v>0</v>
      </c>
      <c r="BL417" s="698">
        <f t="shared" si="1462"/>
        <v>-6512.09</v>
      </c>
      <c r="BM417" s="698">
        <f t="shared" si="1462"/>
        <v>0</v>
      </c>
      <c r="BN417" s="698">
        <f t="shared" si="1462"/>
        <v>0</v>
      </c>
      <c r="BO417" s="698">
        <f t="shared" si="1462"/>
        <v>-9150</v>
      </c>
      <c r="BP417" s="698">
        <f t="shared" si="1463"/>
        <v>-600</v>
      </c>
      <c r="BQ417" s="698">
        <f t="shared" si="1463"/>
        <v>-4725</v>
      </c>
      <c r="BR417" s="698">
        <f t="shared" si="1463"/>
        <v>-25204</v>
      </c>
      <c r="BS417" s="698">
        <f t="shared" si="1463"/>
        <v>-7633.54</v>
      </c>
      <c r="BT417" s="698">
        <f t="shared" si="1463"/>
        <v>0</v>
      </c>
      <c r="BU417" s="698">
        <f t="shared" si="1463"/>
        <v>-2300</v>
      </c>
      <c r="BV417" s="698">
        <f t="shared" si="1463"/>
        <v>0</v>
      </c>
      <c r="BW417" s="698">
        <f t="shared" si="1463"/>
        <v>-4842</v>
      </c>
      <c r="BX417" s="698">
        <f t="shared" si="1463"/>
        <v>-20231</v>
      </c>
      <c r="BY417" s="698">
        <f t="shared" si="1464"/>
        <v>-900</v>
      </c>
      <c r="BZ417" s="698">
        <f t="shared" si="1464"/>
        <v>-7194.8</v>
      </c>
      <c r="CA417" s="698">
        <f t="shared" si="1464"/>
        <v>0</v>
      </c>
      <c r="CB417" s="698">
        <f t="shared" si="1464"/>
        <v>-4410</v>
      </c>
      <c r="CC417" s="698">
        <f t="shared" si="1464"/>
        <v>0</v>
      </c>
      <c r="CD417" s="698">
        <f t="shared" si="1464"/>
        <v>0</v>
      </c>
      <c r="CE417" s="698">
        <f t="shared" si="1465"/>
        <v>0</v>
      </c>
      <c r="CF417" s="698">
        <f t="shared" si="1465"/>
        <v>-3960</v>
      </c>
      <c r="CG417" s="698">
        <f t="shared" si="1465"/>
        <v>-1560</v>
      </c>
      <c r="CH417" s="698">
        <f t="shared" si="1465"/>
        <v>0</v>
      </c>
      <c r="CI417" s="698">
        <f t="shared" si="1465"/>
        <v>0</v>
      </c>
      <c r="CJ417" s="698">
        <f t="shared" si="1465"/>
        <v>-700</v>
      </c>
      <c r="CK417" s="698">
        <f t="shared" si="1465"/>
        <v>0</v>
      </c>
      <c r="CL417" s="698">
        <f t="shared" si="1465"/>
        <v>0</v>
      </c>
      <c r="CM417" s="698">
        <f t="shared" si="1465"/>
        <v>-2160</v>
      </c>
      <c r="CN417" s="698">
        <f t="shared" si="1466"/>
        <v>0</v>
      </c>
      <c r="CO417" s="698">
        <f t="shared" si="1466"/>
        <v>0</v>
      </c>
      <c r="CP417" s="698">
        <f t="shared" si="1466"/>
        <v>0</v>
      </c>
      <c r="CQ417" s="698">
        <f t="shared" si="1466"/>
        <v>0</v>
      </c>
      <c r="CR417" s="698">
        <f t="shared" si="1466"/>
        <v>-625</v>
      </c>
      <c r="CS417" s="698">
        <f t="shared" si="1466"/>
        <v>0</v>
      </c>
      <c r="CT417" s="698">
        <f t="shared" si="1466"/>
        <v>-6720</v>
      </c>
      <c r="CU417" s="698">
        <f t="shared" si="1466"/>
        <v>-18950</v>
      </c>
      <c r="CV417" s="698">
        <f t="shared" si="1466"/>
        <v>-6840</v>
      </c>
      <c r="CW417" s="698">
        <f t="shared" si="1466"/>
        <v>0</v>
      </c>
      <c r="CX417" s="698">
        <f t="shared" si="1467"/>
        <v>-11840</v>
      </c>
      <c r="CY417" s="698">
        <f t="shared" si="1467"/>
        <v>0</v>
      </c>
      <c r="CZ417" s="698">
        <f t="shared" si="1467"/>
        <v>225</v>
      </c>
      <c r="DA417" s="698">
        <f t="shared" si="1467"/>
        <v>0</v>
      </c>
      <c r="DB417" s="698">
        <f t="shared" si="1467"/>
        <v>-2160</v>
      </c>
      <c r="DC417" s="698">
        <f t="shared" si="1467"/>
        <v>-7185.5</v>
      </c>
      <c r="DD417" s="698">
        <f t="shared" si="1467"/>
        <v>-4250</v>
      </c>
      <c r="DE417" s="698">
        <f t="shared" si="1467"/>
        <v>-2860</v>
      </c>
      <c r="DF417" s="698">
        <f t="shared" si="1467"/>
        <v>-1000</v>
      </c>
      <c r="DG417" s="698">
        <f t="shared" si="1467"/>
        <v>0</v>
      </c>
      <c r="DH417" s="698">
        <f t="shared" si="1468"/>
        <v>0</v>
      </c>
      <c r="DI417" s="698">
        <f t="shared" si="1468"/>
        <v>-22274.2</v>
      </c>
      <c r="DJ417" s="698">
        <f t="shared" si="1468"/>
        <v>-15800</v>
      </c>
      <c r="DK417" s="698">
        <f t="shared" si="1468"/>
        <v>0</v>
      </c>
      <c r="DL417" s="698">
        <f t="shared" si="1468"/>
        <v>0</v>
      </c>
      <c r="DM417" s="698">
        <f t="shared" si="1468"/>
        <v>0</v>
      </c>
      <c r="DN417" s="698">
        <f t="shared" si="1468"/>
        <v>0</v>
      </c>
      <c r="DO417" s="698">
        <f t="shared" si="1468"/>
        <v>0</v>
      </c>
      <c r="DP417" s="698">
        <f t="shared" si="1468"/>
        <v>0</v>
      </c>
      <c r="DQ417" s="698">
        <f t="shared" si="1468"/>
        <v>0</v>
      </c>
      <c r="DR417" s="698">
        <f t="shared" si="1469"/>
        <v>0</v>
      </c>
      <c r="DS417" s="698">
        <f t="shared" si="1469"/>
        <v>0</v>
      </c>
      <c r="DT417" s="698">
        <f t="shared" si="1469"/>
        <v>0</v>
      </c>
      <c r="DU417" s="698">
        <f t="shared" si="1469"/>
        <v>0</v>
      </c>
      <c r="DV417" s="698">
        <f t="shared" si="1469"/>
        <v>0</v>
      </c>
      <c r="DW417" s="698">
        <f t="shared" si="1469"/>
        <v>0</v>
      </c>
      <c r="DX417" s="698">
        <f t="shared" si="1469"/>
        <v>0</v>
      </c>
      <c r="DY417" s="698">
        <f t="shared" si="1469"/>
        <v>0</v>
      </c>
      <c r="DZ417" s="698">
        <f t="shared" si="1470"/>
        <v>0</v>
      </c>
      <c r="EA417" s="698">
        <f t="shared" si="1470"/>
        <v>0</v>
      </c>
      <c r="EB417" s="698">
        <f t="shared" si="1470"/>
        <v>0</v>
      </c>
      <c r="EC417" s="698">
        <f t="shared" si="1470"/>
        <v>0</v>
      </c>
      <c r="ED417" s="698">
        <f t="shared" si="1470"/>
        <v>0</v>
      </c>
      <c r="EE417" s="698">
        <f t="shared" si="1470"/>
        <v>0</v>
      </c>
      <c r="EF417" s="698">
        <f t="shared" si="1470"/>
        <v>0</v>
      </c>
      <c r="EG417" s="698">
        <f t="shared" si="1471"/>
        <v>-4560</v>
      </c>
      <c r="EH417" s="698">
        <f t="shared" si="1471"/>
        <v>-11338.5</v>
      </c>
      <c r="EI417" s="698">
        <f t="shared" si="1471"/>
        <v>0</v>
      </c>
      <c r="EJ417" s="698">
        <f t="shared" si="1471"/>
        <v>0</v>
      </c>
      <c r="EK417" s="698">
        <f t="shared" si="1471"/>
        <v>0</v>
      </c>
      <c r="EL417" s="698">
        <f t="shared" si="1471"/>
        <v>-26925</v>
      </c>
      <c r="EM417" s="698">
        <f t="shared" si="1471"/>
        <v>0</v>
      </c>
      <c r="EN417" s="698">
        <f t="shared" si="1471"/>
        <v>0</v>
      </c>
      <c r="EO417" s="698">
        <f t="shared" si="1471"/>
        <v>0</v>
      </c>
      <c r="EP417" s="698">
        <f t="shared" si="1471"/>
        <v>-19457</v>
      </c>
      <c r="EQ417" s="698">
        <f t="shared" si="1471"/>
        <v>0</v>
      </c>
      <c r="ER417" s="698">
        <f t="shared" si="1472"/>
        <v>0</v>
      </c>
      <c r="ES417" s="698">
        <f t="shared" si="1472"/>
        <v>0</v>
      </c>
      <c r="ET417" s="698">
        <f t="shared" si="1472"/>
        <v>0</v>
      </c>
      <c r="EU417" s="698">
        <f t="shared" si="1472"/>
        <v>0</v>
      </c>
      <c r="EV417" s="698">
        <f t="shared" si="1472"/>
        <v>0</v>
      </c>
      <c r="EW417" s="698">
        <f t="shared" si="1472"/>
        <v>0</v>
      </c>
      <c r="EX417" s="698">
        <f t="shared" si="1472"/>
        <v>0</v>
      </c>
      <c r="EY417" s="698">
        <f t="shared" si="1472"/>
        <v>0</v>
      </c>
      <c r="EZ417" s="510"/>
    </row>
    <row r="418" spans="1:156" x14ac:dyDescent="0.25">
      <c r="A418">
        <v>9</v>
      </c>
      <c r="B418" s="26" t="s">
        <v>178</v>
      </c>
      <c r="D418" s="698">
        <f t="shared" si="1456"/>
        <v>0</v>
      </c>
      <c r="E418" s="698">
        <f t="shared" si="1456"/>
        <v>0</v>
      </c>
      <c r="F418" s="698">
        <f t="shared" si="1456"/>
        <v>0</v>
      </c>
      <c r="G418" s="698">
        <f t="shared" si="1456"/>
        <v>0</v>
      </c>
      <c r="H418" s="698">
        <f t="shared" si="1456"/>
        <v>0</v>
      </c>
      <c r="I418" s="698">
        <f t="shared" si="1456"/>
        <v>0</v>
      </c>
      <c r="J418" s="698">
        <f t="shared" si="1456"/>
        <v>0</v>
      </c>
      <c r="K418" s="698">
        <f t="shared" si="1456"/>
        <v>-3100</v>
      </c>
      <c r="L418" s="698">
        <f t="shared" si="1456"/>
        <v>0</v>
      </c>
      <c r="M418" s="698">
        <f t="shared" si="1457"/>
        <v>0</v>
      </c>
      <c r="N418" s="698">
        <f t="shared" si="1457"/>
        <v>0</v>
      </c>
      <c r="O418" s="698">
        <f t="shared" si="1457"/>
        <v>0</v>
      </c>
      <c r="P418" s="698">
        <f t="shared" si="1457"/>
        <v>0</v>
      </c>
      <c r="Q418" s="698">
        <f t="shared" si="1457"/>
        <v>0</v>
      </c>
      <c r="R418" s="698">
        <f t="shared" si="1457"/>
        <v>0</v>
      </c>
      <c r="S418" s="698">
        <f t="shared" si="1457"/>
        <v>0</v>
      </c>
      <c r="T418" s="698">
        <f t="shared" si="1457"/>
        <v>0</v>
      </c>
      <c r="U418" s="698">
        <f t="shared" si="1457"/>
        <v>-12662</v>
      </c>
      <c r="V418" s="698">
        <f t="shared" si="1458"/>
        <v>0</v>
      </c>
      <c r="W418" s="698">
        <f t="shared" si="1458"/>
        <v>0</v>
      </c>
      <c r="X418" s="698">
        <f t="shared" si="1458"/>
        <v>0</v>
      </c>
      <c r="Y418" s="698">
        <f t="shared" si="1458"/>
        <v>0</v>
      </c>
      <c r="Z418" s="698">
        <f t="shared" si="1458"/>
        <v>0</v>
      </c>
      <c r="AA418" s="698">
        <f t="shared" si="1458"/>
        <v>0</v>
      </c>
      <c r="AB418" s="698">
        <f t="shared" si="1458"/>
        <v>0</v>
      </c>
      <c r="AC418" s="698">
        <f t="shared" si="1458"/>
        <v>0</v>
      </c>
      <c r="AD418" s="698">
        <f t="shared" si="1458"/>
        <v>0</v>
      </c>
      <c r="AE418" s="698">
        <f t="shared" si="1459"/>
        <v>0</v>
      </c>
      <c r="AF418" s="698">
        <f t="shared" si="1459"/>
        <v>-352.74</v>
      </c>
      <c r="AG418" s="698">
        <f t="shared" si="1459"/>
        <v>0</v>
      </c>
      <c r="AH418" s="698">
        <f t="shared" si="1459"/>
        <v>0</v>
      </c>
      <c r="AI418" s="698">
        <f t="shared" si="1459"/>
        <v>0</v>
      </c>
      <c r="AJ418" s="698">
        <f t="shared" si="1459"/>
        <v>0</v>
      </c>
      <c r="AK418" s="698">
        <f t="shared" si="1459"/>
        <v>0</v>
      </c>
      <c r="AL418" s="698">
        <f t="shared" si="1459"/>
        <v>0</v>
      </c>
      <c r="AM418" s="698">
        <f t="shared" si="1459"/>
        <v>0</v>
      </c>
      <c r="AN418" s="698">
        <f t="shared" si="1459"/>
        <v>0</v>
      </c>
      <c r="AO418" s="698">
        <f t="shared" si="1460"/>
        <v>0</v>
      </c>
      <c r="AP418" s="698">
        <f t="shared" si="1460"/>
        <v>0</v>
      </c>
      <c r="AQ418" s="698">
        <f t="shared" si="1460"/>
        <v>0</v>
      </c>
      <c r="AR418" s="698">
        <f t="shared" si="1460"/>
        <v>0</v>
      </c>
      <c r="AS418" s="698">
        <f t="shared" si="1460"/>
        <v>0</v>
      </c>
      <c r="AT418" s="698">
        <f t="shared" si="1460"/>
        <v>0</v>
      </c>
      <c r="AU418" s="698">
        <f t="shared" si="1460"/>
        <v>0</v>
      </c>
      <c r="AV418" s="698">
        <f t="shared" si="1460"/>
        <v>-1763.1</v>
      </c>
      <c r="AW418" s="698">
        <f t="shared" si="1460"/>
        <v>0</v>
      </c>
      <c r="AX418" s="698">
        <f t="shared" si="1460"/>
        <v>-1995</v>
      </c>
      <c r="AY418" s="698">
        <f t="shared" si="1461"/>
        <v>0</v>
      </c>
      <c r="AZ418" s="698">
        <f t="shared" si="1461"/>
        <v>0</v>
      </c>
      <c r="BA418" s="698">
        <f t="shared" si="1461"/>
        <v>0</v>
      </c>
      <c r="BB418" s="698">
        <f t="shared" si="1461"/>
        <v>0</v>
      </c>
      <c r="BC418" s="698">
        <f t="shared" si="1461"/>
        <v>0</v>
      </c>
      <c r="BD418" s="698">
        <f t="shared" si="1461"/>
        <v>0</v>
      </c>
      <c r="BE418" s="698">
        <f t="shared" si="1461"/>
        <v>0</v>
      </c>
      <c r="BF418" s="698">
        <f t="shared" si="1461"/>
        <v>0</v>
      </c>
      <c r="BG418" s="698">
        <f t="shared" si="1461"/>
        <v>0</v>
      </c>
      <c r="BH418" s="698">
        <f t="shared" si="1461"/>
        <v>0</v>
      </c>
      <c r="BI418" s="698">
        <f t="shared" si="1462"/>
        <v>-2000</v>
      </c>
      <c r="BJ418" s="698">
        <f t="shared" si="1462"/>
        <v>0</v>
      </c>
      <c r="BK418" s="698">
        <f t="shared" si="1462"/>
        <v>0</v>
      </c>
      <c r="BL418" s="698">
        <f t="shared" si="1462"/>
        <v>0</v>
      </c>
      <c r="BM418" s="698">
        <f t="shared" si="1462"/>
        <v>0</v>
      </c>
      <c r="BN418" s="698">
        <f t="shared" si="1462"/>
        <v>0</v>
      </c>
      <c r="BO418" s="698">
        <f t="shared" si="1462"/>
        <v>0</v>
      </c>
      <c r="BP418" s="698">
        <f t="shared" si="1463"/>
        <v>0</v>
      </c>
      <c r="BQ418" s="698">
        <f t="shared" si="1463"/>
        <v>-244</v>
      </c>
      <c r="BR418" s="698">
        <f t="shared" si="1463"/>
        <v>0</v>
      </c>
      <c r="BS418" s="698">
        <f t="shared" si="1463"/>
        <v>0</v>
      </c>
      <c r="BT418" s="698">
        <f t="shared" si="1463"/>
        <v>0</v>
      </c>
      <c r="BU418" s="698">
        <f t="shared" si="1463"/>
        <v>0</v>
      </c>
      <c r="BV418" s="698">
        <f t="shared" si="1463"/>
        <v>-100</v>
      </c>
      <c r="BW418" s="698">
        <f t="shared" si="1463"/>
        <v>0</v>
      </c>
      <c r="BX418" s="698">
        <f t="shared" si="1463"/>
        <v>0</v>
      </c>
      <c r="BY418" s="698">
        <f t="shared" si="1464"/>
        <v>0</v>
      </c>
      <c r="BZ418" s="698">
        <f t="shared" si="1464"/>
        <v>0</v>
      </c>
      <c r="CA418" s="698">
        <f t="shared" si="1464"/>
        <v>0</v>
      </c>
      <c r="CB418" s="698">
        <f t="shared" si="1464"/>
        <v>0</v>
      </c>
      <c r="CC418" s="698">
        <f t="shared" si="1464"/>
        <v>0</v>
      </c>
      <c r="CD418" s="698">
        <f t="shared" si="1464"/>
        <v>0</v>
      </c>
      <c r="CE418" s="698">
        <f t="shared" si="1465"/>
        <v>0</v>
      </c>
      <c r="CF418" s="698">
        <f t="shared" si="1465"/>
        <v>0</v>
      </c>
      <c r="CG418" s="698">
        <f t="shared" si="1465"/>
        <v>0</v>
      </c>
      <c r="CH418" s="698">
        <f t="shared" si="1465"/>
        <v>0</v>
      </c>
      <c r="CI418" s="698">
        <f t="shared" si="1465"/>
        <v>0</v>
      </c>
      <c r="CJ418" s="698">
        <f t="shared" si="1465"/>
        <v>-413</v>
      </c>
      <c r="CK418" s="698">
        <f t="shared" si="1465"/>
        <v>0</v>
      </c>
      <c r="CL418" s="698">
        <f t="shared" si="1465"/>
        <v>0</v>
      </c>
      <c r="CM418" s="698">
        <f t="shared" si="1465"/>
        <v>0</v>
      </c>
      <c r="CN418" s="698">
        <f t="shared" si="1466"/>
        <v>0</v>
      </c>
      <c r="CO418" s="698">
        <f t="shared" si="1466"/>
        <v>0</v>
      </c>
      <c r="CP418" s="698">
        <f t="shared" si="1466"/>
        <v>-2410</v>
      </c>
      <c r="CQ418" s="698">
        <f t="shared" si="1466"/>
        <v>0</v>
      </c>
      <c r="CR418" s="698">
        <f t="shared" si="1466"/>
        <v>0</v>
      </c>
      <c r="CS418" s="698">
        <f t="shared" si="1466"/>
        <v>0</v>
      </c>
      <c r="CT418" s="698">
        <f t="shared" si="1466"/>
        <v>0</v>
      </c>
      <c r="CU418" s="698">
        <f t="shared" si="1466"/>
        <v>0</v>
      </c>
      <c r="CV418" s="698">
        <f t="shared" si="1466"/>
        <v>0</v>
      </c>
      <c r="CW418" s="698">
        <f t="shared" si="1466"/>
        <v>0</v>
      </c>
      <c r="CX418" s="698">
        <f t="shared" si="1467"/>
        <v>0</v>
      </c>
      <c r="CY418" s="698">
        <f t="shared" si="1467"/>
        <v>0</v>
      </c>
      <c r="CZ418" s="698">
        <f t="shared" si="1467"/>
        <v>0</v>
      </c>
      <c r="DA418" s="698">
        <f t="shared" si="1467"/>
        <v>0</v>
      </c>
      <c r="DB418" s="698">
        <f t="shared" si="1467"/>
        <v>0</v>
      </c>
      <c r="DC418" s="698">
        <f t="shared" si="1467"/>
        <v>0</v>
      </c>
      <c r="DD418" s="698">
        <f t="shared" si="1467"/>
        <v>0</v>
      </c>
      <c r="DE418" s="698">
        <f t="shared" si="1467"/>
        <v>0</v>
      </c>
      <c r="DF418" s="698">
        <f t="shared" si="1467"/>
        <v>0</v>
      </c>
      <c r="DG418" s="698">
        <f t="shared" si="1467"/>
        <v>0</v>
      </c>
      <c r="DH418" s="698">
        <f t="shared" si="1468"/>
        <v>0</v>
      </c>
      <c r="DI418" s="698">
        <f t="shared" si="1468"/>
        <v>0</v>
      </c>
      <c r="DJ418" s="698">
        <f t="shared" si="1468"/>
        <v>0</v>
      </c>
      <c r="DK418" s="698">
        <f t="shared" si="1468"/>
        <v>0</v>
      </c>
      <c r="DL418" s="698">
        <f t="shared" si="1468"/>
        <v>0</v>
      </c>
      <c r="DM418" s="698">
        <f t="shared" si="1468"/>
        <v>0</v>
      </c>
      <c r="DN418" s="698">
        <f t="shared" si="1468"/>
        <v>0</v>
      </c>
      <c r="DO418" s="698">
        <f t="shared" si="1468"/>
        <v>0</v>
      </c>
      <c r="DP418" s="698">
        <f t="shared" si="1468"/>
        <v>0</v>
      </c>
      <c r="DQ418" s="698">
        <f t="shared" si="1468"/>
        <v>-1750</v>
      </c>
      <c r="DR418" s="698">
        <f t="shared" si="1469"/>
        <v>0</v>
      </c>
      <c r="DS418" s="698">
        <f t="shared" si="1469"/>
        <v>0</v>
      </c>
      <c r="DT418" s="698">
        <f t="shared" si="1469"/>
        <v>0</v>
      </c>
      <c r="DU418" s="698">
        <f t="shared" si="1469"/>
        <v>0</v>
      </c>
      <c r="DV418" s="698">
        <f t="shared" si="1469"/>
        <v>0</v>
      </c>
      <c r="DW418" s="698">
        <f t="shared" si="1469"/>
        <v>0</v>
      </c>
      <c r="DX418" s="698">
        <f t="shared" si="1469"/>
        <v>0</v>
      </c>
      <c r="DY418" s="698">
        <f t="shared" si="1469"/>
        <v>0</v>
      </c>
      <c r="DZ418" s="698">
        <f t="shared" si="1470"/>
        <v>0</v>
      </c>
      <c r="EA418" s="698">
        <f t="shared" si="1470"/>
        <v>0</v>
      </c>
      <c r="EB418" s="698">
        <f t="shared" si="1470"/>
        <v>0</v>
      </c>
      <c r="EC418" s="698">
        <f t="shared" si="1470"/>
        <v>0</v>
      </c>
      <c r="ED418" s="698">
        <f t="shared" si="1470"/>
        <v>0</v>
      </c>
      <c r="EE418" s="698">
        <f t="shared" si="1470"/>
        <v>-6235</v>
      </c>
      <c r="EF418" s="698">
        <f t="shared" si="1470"/>
        <v>0</v>
      </c>
      <c r="EG418" s="698">
        <f t="shared" si="1471"/>
        <v>0</v>
      </c>
      <c r="EH418" s="698">
        <f t="shared" si="1471"/>
        <v>0</v>
      </c>
      <c r="EI418" s="698">
        <f t="shared" si="1471"/>
        <v>0</v>
      </c>
      <c r="EJ418" s="698">
        <f t="shared" si="1471"/>
        <v>0</v>
      </c>
      <c r="EK418" s="698">
        <f t="shared" si="1471"/>
        <v>0</v>
      </c>
      <c r="EL418" s="698">
        <f t="shared" si="1471"/>
        <v>0</v>
      </c>
      <c r="EM418" s="698">
        <f t="shared" si="1471"/>
        <v>0</v>
      </c>
      <c r="EN418" s="698">
        <f t="shared" si="1471"/>
        <v>0</v>
      </c>
      <c r="EO418" s="698">
        <f t="shared" si="1471"/>
        <v>0</v>
      </c>
      <c r="EP418" s="698">
        <f t="shared" si="1471"/>
        <v>0</v>
      </c>
      <c r="EQ418" s="698">
        <f t="shared" si="1471"/>
        <v>0</v>
      </c>
      <c r="ER418" s="698">
        <f t="shared" si="1472"/>
        <v>0</v>
      </c>
      <c r="ES418" s="698">
        <f t="shared" si="1472"/>
        <v>0</v>
      </c>
      <c r="ET418" s="698">
        <f t="shared" si="1472"/>
        <v>0</v>
      </c>
      <c r="EU418" s="698">
        <f t="shared" si="1472"/>
        <v>0</v>
      </c>
      <c r="EV418" s="698">
        <f t="shared" si="1472"/>
        <v>0</v>
      </c>
      <c r="EW418" s="698">
        <f t="shared" si="1472"/>
        <v>0</v>
      </c>
      <c r="EX418" s="698">
        <f t="shared" si="1472"/>
        <v>0</v>
      </c>
      <c r="EY418" s="698">
        <f t="shared" si="1472"/>
        <v>0</v>
      </c>
      <c r="EZ418" s="510"/>
    </row>
    <row r="419" spans="1:156" x14ac:dyDescent="0.25">
      <c r="A419">
        <v>10</v>
      </c>
      <c r="B419" s="26" t="s">
        <v>180</v>
      </c>
      <c r="D419" s="698">
        <f t="shared" si="1456"/>
        <v>-1033</v>
      </c>
      <c r="E419" s="698">
        <f t="shared" si="1456"/>
        <v>0</v>
      </c>
      <c r="F419" s="698">
        <f t="shared" si="1456"/>
        <v>-770</v>
      </c>
      <c r="G419" s="698">
        <f t="shared" si="1456"/>
        <v>0</v>
      </c>
      <c r="H419" s="698">
        <f t="shared" si="1456"/>
        <v>0</v>
      </c>
      <c r="I419" s="698">
        <f t="shared" si="1456"/>
        <v>-2390</v>
      </c>
      <c r="J419" s="698">
        <f t="shared" si="1456"/>
        <v>-2932.5</v>
      </c>
      <c r="K419" s="698">
        <f t="shared" si="1456"/>
        <v>-2297.5</v>
      </c>
      <c r="L419" s="698">
        <f t="shared" si="1456"/>
        <v>0</v>
      </c>
      <c r="M419" s="698">
        <f t="shared" si="1457"/>
        <v>-7642</v>
      </c>
      <c r="N419" s="698">
        <f t="shared" si="1457"/>
        <v>-811.7</v>
      </c>
      <c r="O419" s="698">
        <f t="shared" si="1457"/>
        <v>-3066.22</v>
      </c>
      <c r="P419" s="698">
        <f t="shared" si="1457"/>
        <v>-2423</v>
      </c>
      <c r="Q419" s="698">
        <f t="shared" si="1457"/>
        <v>-70462.8</v>
      </c>
      <c r="R419" s="698">
        <f t="shared" si="1457"/>
        <v>-43120.2</v>
      </c>
      <c r="S419" s="698">
        <f t="shared" si="1457"/>
        <v>-1034</v>
      </c>
      <c r="T419" s="698">
        <f t="shared" si="1457"/>
        <v>0</v>
      </c>
      <c r="U419" s="698">
        <f t="shared" si="1457"/>
        <v>0</v>
      </c>
      <c r="V419" s="698">
        <f t="shared" si="1458"/>
        <v>283</v>
      </c>
      <c r="W419" s="698">
        <f t="shared" si="1458"/>
        <v>-20016.400000000001</v>
      </c>
      <c r="X419" s="698">
        <f t="shared" si="1458"/>
        <v>-1358.8</v>
      </c>
      <c r="Y419" s="698">
        <f t="shared" si="1458"/>
        <v>-7751.19</v>
      </c>
      <c r="Z419" s="698">
        <f t="shared" si="1458"/>
        <v>0</v>
      </c>
      <c r="AA419" s="698">
        <f t="shared" si="1458"/>
        <v>-3017.49</v>
      </c>
      <c r="AB419" s="698">
        <f t="shared" si="1458"/>
        <v>-9149.1</v>
      </c>
      <c r="AC419" s="698">
        <f t="shared" si="1458"/>
        <v>-81653</v>
      </c>
      <c r="AD419" s="698">
        <f t="shared" si="1458"/>
        <v>-15234.35</v>
      </c>
      <c r="AE419" s="698">
        <f t="shared" si="1459"/>
        <v>0</v>
      </c>
      <c r="AF419" s="698">
        <f t="shared" si="1459"/>
        <v>-68561.27</v>
      </c>
      <c r="AG419" s="698">
        <f t="shared" si="1459"/>
        <v>-3634</v>
      </c>
      <c r="AH419" s="698">
        <f t="shared" si="1459"/>
        <v>-4938.2</v>
      </c>
      <c r="AI419" s="698">
        <f t="shared" si="1459"/>
        <v>-20383</v>
      </c>
      <c r="AJ419" s="698">
        <f t="shared" si="1459"/>
        <v>-17250.349999999999</v>
      </c>
      <c r="AK419" s="698">
        <f t="shared" si="1459"/>
        <v>-15083.18</v>
      </c>
      <c r="AL419" s="698">
        <f t="shared" si="1459"/>
        <v>-13338.43</v>
      </c>
      <c r="AM419" s="698">
        <f t="shared" si="1459"/>
        <v>-2234.59</v>
      </c>
      <c r="AN419" s="698">
        <f t="shared" si="1459"/>
        <v>-8930.7999999999993</v>
      </c>
      <c r="AO419" s="698">
        <f t="shared" si="1460"/>
        <v>-15031.71</v>
      </c>
      <c r="AP419" s="698">
        <f t="shared" si="1460"/>
        <v>0</v>
      </c>
      <c r="AQ419" s="698">
        <f t="shared" si="1460"/>
        <v>-63738.17</v>
      </c>
      <c r="AR419" s="698">
        <f t="shared" si="1460"/>
        <v>-11096.44</v>
      </c>
      <c r="AS419" s="698">
        <f t="shared" si="1460"/>
        <v>-16499.919999999998</v>
      </c>
      <c r="AT419" s="698">
        <f t="shared" si="1460"/>
        <v>-13246.58</v>
      </c>
      <c r="AU419" s="698">
        <f t="shared" si="1460"/>
        <v>-14430.9</v>
      </c>
      <c r="AV419" s="698">
        <f t="shared" si="1460"/>
        <v>-3630</v>
      </c>
      <c r="AW419" s="698">
        <f t="shared" si="1460"/>
        <v>-15776</v>
      </c>
      <c r="AX419" s="698">
        <f t="shared" si="1460"/>
        <v>0</v>
      </c>
      <c r="AY419" s="698">
        <f t="shared" si="1461"/>
        <v>-12055</v>
      </c>
      <c r="AZ419" s="698">
        <f t="shared" si="1461"/>
        <v>-1540</v>
      </c>
      <c r="BA419" s="698">
        <f t="shared" si="1461"/>
        <v>-4464</v>
      </c>
      <c r="BB419" s="698">
        <f t="shared" si="1461"/>
        <v>-6774.4</v>
      </c>
      <c r="BC419" s="698">
        <f t="shared" si="1461"/>
        <v>-49080.13</v>
      </c>
      <c r="BD419" s="698">
        <f t="shared" si="1461"/>
        <v>-11653</v>
      </c>
      <c r="BE419" s="698">
        <f t="shared" si="1461"/>
        <v>-7371</v>
      </c>
      <c r="BF419" s="698">
        <f t="shared" si="1461"/>
        <v>-13477</v>
      </c>
      <c r="BG419" s="698">
        <f t="shared" si="1461"/>
        <v>-38191.1</v>
      </c>
      <c r="BH419" s="698">
        <f t="shared" si="1461"/>
        <v>-13975.75</v>
      </c>
      <c r="BI419" s="698">
        <f t="shared" si="1462"/>
        <v>-10954.57</v>
      </c>
      <c r="BJ419" s="698">
        <f t="shared" si="1462"/>
        <v>-15489.4</v>
      </c>
      <c r="BK419" s="698">
        <f t="shared" si="1462"/>
        <v>-8282.2000000000007</v>
      </c>
      <c r="BL419" s="698">
        <f t="shared" si="1462"/>
        <v>-2777.4</v>
      </c>
      <c r="BM419" s="698">
        <f t="shared" si="1462"/>
        <v>0</v>
      </c>
      <c r="BN419" s="698">
        <f t="shared" si="1462"/>
        <v>-5441.18</v>
      </c>
      <c r="BO419" s="698">
        <f t="shared" si="1462"/>
        <v>-44929.67</v>
      </c>
      <c r="BP419" s="698">
        <f t="shared" si="1463"/>
        <v>-19638.009999999998</v>
      </c>
      <c r="BQ419" s="698">
        <f t="shared" si="1463"/>
        <v>-62306.06</v>
      </c>
      <c r="BR419" s="698">
        <f t="shared" si="1463"/>
        <v>-13776.94</v>
      </c>
      <c r="BS419" s="698">
        <f t="shared" si="1463"/>
        <v>-6517.96</v>
      </c>
      <c r="BT419" s="698">
        <f t="shared" si="1463"/>
        <v>-5620.06</v>
      </c>
      <c r="BU419" s="698">
        <f t="shared" si="1463"/>
        <v>-6317</v>
      </c>
      <c r="BV419" s="698">
        <f t="shared" si="1463"/>
        <v>-2213</v>
      </c>
      <c r="BW419" s="698">
        <f t="shared" si="1463"/>
        <v>-12422</v>
      </c>
      <c r="BX419" s="698">
        <f t="shared" si="1463"/>
        <v>-18048.599999999999</v>
      </c>
      <c r="BY419" s="698">
        <f t="shared" si="1464"/>
        <v>-2702.5</v>
      </c>
      <c r="BZ419" s="698">
        <f t="shared" si="1464"/>
        <v>-49159.83</v>
      </c>
      <c r="CA419" s="698">
        <f t="shared" si="1464"/>
        <v>0</v>
      </c>
      <c r="CB419" s="698">
        <f t="shared" si="1464"/>
        <v>-7845.2</v>
      </c>
      <c r="CC419" s="698">
        <f t="shared" si="1464"/>
        <v>-19721</v>
      </c>
      <c r="CD419" s="698">
        <f t="shared" si="1464"/>
        <v>-1730</v>
      </c>
      <c r="CE419" s="698">
        <f t="shared" si="1465"/>
        <v>-17500</v>
      </c>
      <c r="CF419" s="698">
        <f t="shared" si="1465"/>
        <v>-9965</v>
      </c>
      <c r="CG419" s="698">
        <f t="shared" si="1465"/>
        <v>-5666.15</v>
      </c>
      <c r="CH419" s="698">
        <f t="shared" si="1465"/>
        <v>-72745.3</v>
      </c>
      <c r="CI419" s="698">
        <f t="shared" si="1465"/>
        <v>-38066.370000000003</v>
      </c>
      <c r="CJ419" s="698">
        <f t="shared" si="1465"/>
        <v>-78492.09</v>
      </c>
      <c r="CK419" s="698">
        <f t="shared" si="1465"/>
        <v>-25076</v>
      </c>
      <c r="CL419" s="698">
        <f t="shared" si="1465"/>
        <v>-3394</v>
      </c>
      <c r="CM419" s="698">
        <f t="shared" si="1465"/>
        <v>-2500</v>
      </c>
      <c r="CN419" s="698">
        <f t="shared" si="1466"/>
        <v>-7437.5</v>
      </c>
      <c r="CO419" s="698">
        <f t="shared" si="1466"/>
        <v>-17691.02</v>
      </c>
      <c r="CP419" s="698">
        <f t="shared" si="1466"/>
        <v>-86746.89</v>
      </c>
      <c r="CQ419" s="698">
        <f t="shared" si="1466"/>
        <v>-40510.199999999997</v>
      </c>
      <c r="CR419" s="698">
        <f t="shared" si="1466"/>
        <v>-5070.67</v>
      </c>
      <c r="CS419" s="698">
        <f t="shared" si="1466"/>
        <v>-11989</v>
      </c>
      <c r="CT419" s="698">
        <f t="shared" si="1466"/>
        <v>-7956.51</v>
      </c>
      <c r="CU419" s="698">
        <f t="shared" si="1466"/>
        <v>-12583.5</v>
      </c>
      <c r="CV419" s="698">
        <f t="shared" si="1466"/>
        <v>-25859</v>
      </c>
      <c r="CW419" s="698">
        <f t="shared" si="1466"/>
        <v>0</v>
      </c>
      <c r="CX419" s="698">
        <f t="shared" si="1467"/>
        <v>-7245.13</v>
      </c>
      <c r="CY419" s="698">
        <f t="shared" si="1467"/>
        <v>0</v>
      </c>
      <c r="CZ419" s="698">
        <f t="shared" si="1467"/>
        <v>-4151</v>
      </c>
      <c r="DA419" s="698">
        <f t="shared" si="1467"/>
        <v>-21614.400000000001</v>
      </c>
      <c r="DB419" s="698">
        <f t="shared" si="1467"/>
        <v>-36955</v>
      </c>
      <c r="DC419" s="698">
        <f t="shared" si="1467"/>
        <v>-20290.5</v>
      </c>
      <c r="DD419" s="698">
        <f t="shared" si="1467"/>
        <v>-22754.5</v>
      </c>
      <c r="DE419" s="698">
        <f t="shared" si="1467"/>
        <v>-58.06</v>
      </c>
      <c r="DF419" s="698">
        <f t="shared" si="1467"/>
        <v>-2038</v>
      </c>
      <c r="DG419" s="698">
        <f t="shared" si="1467"/>
        <v>-1973</v>
      </c>
      <c r="DH419" s="698">
        <f t="shared" si="1468"/>
        <v>0</v>
      </c>
      <c r="DI419" s="698">
        <f t="shared" si="1468"/>
        <v>-14879.8</v>
      </c>
      <c r="DJ419" s="698">
        <f t="shared" si="1468"/>
        <v>-45124.73</v>
      </c>
      <c r="DK419" s="698">
        <f t="shared" si="1468"/>
        <v>-5079.8999999999996</v>
      </c>
      <c r="DL419" s="698">
        <f t="shared" si="1468"/>
        <v>-8234.5</v>
      </c>
      <c r="DM419" s="698">
        <f t="shared" si="1468"/>
        <v>-1443.95</v>
      </c>
      <c r="DN419" s="698">
        <f t="shared" si="1468"/>
        <v>0</v>
      </c>
      <c r="DO419" s="698">
        <f t="shared" si="1468"/>
        <v>-93886.82</v>
      </c>
      <c r="DP419" s="698">
        <f t="shared" si="1468"/>
        <v>-10372.6</v>
      </c>
      <c r="DQ419" s="698">
        <f t="shared" si="1468"/>
        <v>-7830</v>
      </c>
      <c r="DR419" s="698">
        <f t="shared" si="1469"/>
        <v>0</v>
      </c>
      <c r="DS419" s="698">
        <f t="shared" si="1469"/>
        <v>0</v>
      </c>
      <c r="DT419" s="698">
        <f t="shared" si="1469"/>
        <v>-97202.05</v>
      </c>
      <c r="DU419" s="698">
        <f t="shared" si="1469"/>
        <v>0</v>
      </c>
      <c r="DV419" s="698">
        <f t="shared" si="1469"/>
        <v>0</v>
      </c>
      <c r="DW419" s="698">
        <f t="shared" si="1469"/>
        <v>-28475</v>
      </c>
      <c r="DX419" s="698">
        <f t="shared" si="1469"/>
        <v>-9855.2999999999993</v>
      </c>
      <c r="DY419" s="698">
        <f t="shared" si="1469"/>
        <v>-54711.66</v>
      </c>
      <c r="DZ419" s="698">
        <f t="shared" si="1470"/>
        <v>0</v>
      </c>
      <c r="EA419" s="698">
        <f t="shared" si="1470"/>
        <v>-7729</v>
      </c>
      <c r="EB419" s="698">
        <f t="shared" si="1470"/>
        <v>0</v>
      </c>
      <c r="EC419" s="698">
        <f t="shared" si="1470"/>
        <v>0</v>
      </c>
      <c r="ED419" s="698">
        <f t="shared" si="1470"/>
        <v>-61822.1</v>
      </c>
      <c r="EE419" s="698">
        <f t="shared" si="1470"/>
        <v>0</v>
      </c>
      <c r="EF419" s="698">
        <f t="shared" si="1470"/>
        <v>0</v>
      </c>
      <c r="EG419" s="698">
        <f t="shared" si="1471"/>
        <v>0</v>
      </c>
      <c r="EH419" s="698">
        <f t="shared" si="1471"/>
        <v>0</v>
      </c>
      <c r="EI419" s="698">
        <f t="shared" si="1471"/>
        <v>0</v>
      </c>
      <c r="EJ419" s="698">
        <f t="shared" si="1471"/>
        <v>0</v>
      </c>
      <c r="EK419" s="698">
        <f t="shared" si="1471"/>
        <v>0</v>
      </c>
      <c r="EL419" s="698">
        <f t="shared" si="1471"/>
        <v>-21096.11</v>
      </c>
      <c r="EM419" s="698">
        <f t="shared" si="1471"/>
        <v>-5230.7</v>
      </c>
      <c r="EN419" s="698">
        <f t="shared" si="1471"/>
        <v>0</v>
      </c>
      <c r="EO419" s="698">
        <f t="shared" si="1471"/>
        <v>0</v>
      </c>
      <c r="EP419" s="698">
        <f t="shared" si="1471"/>
        <v>-2965.52</v>
      </c>
      <c r="EQ419" s="698">
        <f t="shared" si="1471"/>
        <v>0</v>
      </c>
      <c r="ER419" s="698">
        <f t="shared" si="1472"/>
        <v>0</v>
      </c>
      <c r="ES419" s="698">
        <f t="shared" si="1472"/>
        <v>0</v>
      </c>
      <c r="ET419" s="698">
        <f t="shared" si="1472"/>
        <v>-733</v>
      </c>
      <c r="EU419" s="698">
        <f t="shared" si="1472"/>
        <v>-2034.99</v>
      </c>
      <c r="EV419" s="698">
        <f t="shared" si="1472"/>
        <v>-810.4</v>
      </c>
      <c r="EW419" s="698">
        <f t="shared" si="1472"/>
        <v>-1745</v>
      </c>
      <c r="EX419" s="698">
        <f t="shared" si="1472"/>
        <v>0</v>
      </c>
      <c r="EY419" s="698">
        <f t="shared" si="1472"/>
        <v>0</v>
      </c>
      <c r="EZ419" s="510"/>
    </row>
    <row r="420" spans="1:156" x14ac:dyDescent="0.25">
      <c r="A420">
        <v>11</v>
      </c>
      <c r="B420" s="26" t="s">
        <v>182</v>
      </c>
      <c r="D420" s="698">
        <f t="shared" si="1456"/>
        <v>-291.86</v>
      </c>
      <c r="E420" s="698">
        <f t="shared" si="1456"/>
        <v>0</v>
      </c>
      <c r="F420" s="698">
        <f t="shared" si="1456"/>
        <v>0</v>
      </c>
      <c r="G420" s="698">
        <f t="shared" si="1456"/>
        <v>0</v>
      </c>
      <c r="H420" s="698">
        <f t="shared" si="1456"/>
        <v>-4714.5</v>
      </c>
      <c r="I420" s="698">
        <f t="shared" si="1456"/>
        <v>-5107.8500000000004</v>
      </c>
      <c r="J420" s="698">
        <f t="shared" si="1456"/>
        <v>-10185</v>
      </c>
      <c r="K420" s="698">
        <f t="shared" si="1456"/>
        <v>-3852.75</v>
      </c>
      <c r="L420" s="698">
        <f t="shared" si="1456"/>
        <v>0</v>
      </c>
      <c r="M420" s="698">
        <f t="shared" si="1457"/>
        <v>-9836.36</v>
      </c>
      <c r="N420" s="698">
        <f t="shared" si="1457"/>
        <v>-794.39</v>
      </c>
      <c r="O420" s="698">
        <f t="shared" si="1457"/>
        <v>-10</v>
      </c>
      <c r="P420" s="698">
        <f t="shared" si="1457"/>
        <v>-7811.45</v>
      </c>
      <c r="Q420" s="698">
        <f t="shared" si="1457"/>
        <v>-32079</v>
      </c>
      <c r="R420" s="698">
        <f t="shared" si="1457"/>
        <v>0</v>
      </c>
      <c r="S420" s="698">
        <f t="shared" si="1457"/>
        <v>-2897.35</v>
      </c>
      <c r="T420" s="698">
        <f t="shared" si="1457"/>
        <v>0</v>
      </c>
      <c r="U420" s="698">
        <f t="shared" si="1457"/>
        <v>-148</v>
      </c>
      <c r="V420" s="698">
        <f t="shared" si="1458"/>
        <v>-9152.93</v>
      </c>
      <c r="W420" s="698">
        <f t="shared" si="1458"/>
        <v>-7932.91</v>
      </c>
      <c r="X420" s="698">
        <f t="shared" si="1458"/>
        <v>-8308.7900000000009</v>
      </c>
      <c r="Y420" s="698">
        <f t="shared" si="1458"/>
        <v>-20881.32</v>
      </c>
      <c r="Z420" s="698">
        <f t="shared" si="1458"/>
        <v>0</v>
      </c>
      <c r="AA420" s="698">
        <f t="shared" si="1458"/>
        <v>0</v>
      </c>
      <c r="AB420" s="698">
        <f t="shared" si="1458"/>
        <v>-8161.84</v>
      </c>
      <c r="AC420" s="698">
        <f t="shared" si="1458"/>
        <v>0</v>
      </c>
      <c r="AD420" s="698">
        <f t="shared" si="1458"/>
        <v>-26881.62</v>
      </c>
      <c r="AE420" s="698">
        <f t="shared" si="1459"/>
        <v>-6160.96</v>
      </c>
      <c r="AF420" s="698">
        <f t="shared" si="1459"/>
        <v>-8066.26</v>
      </c>
      <c r="AG420" s="698">
        <f t="shared" si="1459"/>
        <v>-99781.21</v>
      </c>
      <c r="AH420" s="698">
        <f t="shared" si="1459"/>
        <v>-8332.15</v>
      </c>
      <c r="AI420" s="698">
        <f t="shared" si="1459"/>
        <v>-10054</v>
      </c>
      <c r="AJ420" s="698">
        <f t="shared" si="1459"/>
        <v>-727.18</v>
      </c>
      <c r="AK420" s="698">
        <f t="shared" si="1459"/>
        <v>-4545.7700000000004</v>
      </c>
      <c r="AL420" s="698">
        <f t="shared" si="1459"/>
        <v>-3457.61</v>
      </c>
      <c r="AM420" s="698">
        <f t="shared" si="1459"/>
        <v>-1530</v>
      </c>
      <c r="AN420" s="698">
        <f t="shared" si="1459"/>
        <v>-2023.14</v>
      </c>
      <c r="AO420" s="698">
        <f t="shared" si="1460"/>
        <v>0</v>
      </c>
      <c r="AP420" s="698">
        <f t="shared" si="1460"/>
        <v>-84.4</v>
      </c>
      <c r="AQ420" s="698">
        <f t="shared" si="1460"/>
        <v>-28695.62</v>
      </c>
      <c r="AR420" s="698">
        <f t="shared" si="1460"/>
        <v>-3354.48</v>
      </c>
      <c r="AS420" s="698">
        <f t="shared" si="1460"/>
        <v>-100</v>
      </c>
      <c r="AT420" s="698">
        <f t="shared" si="1460"/>
        <v>0</v>
      </c>
      <c r="AU420" s="698">
        <f t="shared" si="1460"/>
        <v>-1500</v>
      </c>
      <c r="AV420" s="698">
        <f t="shared" si="1460"/>
        <v>-2000</v>
      </c>
      <c r="AW420" s="698">
        <f t="shared" si="1460"/>
        <v>-4353.97</v>
      </c>
      <c r="AX420" s="698">
        <f t="shared" si="1460"/>
        <v>-534.78</v>
      </c>
      <c r="AY420" s="698">
        <f t="shared" si="1461"/>
        <v>0</v>
      </c>
      <c r="AZ420" s="698">
        <f t="shared" si="1461"/>
        <v>-1250.6500000000001</v>
      </c>
      <c r="BA420" s="698">
        <f t="shared" si="1461"/>
        <v>-145833.65</v>
      </c>
      <c r="BB420" s="698">
        <f t="shared" si="1461"/>
        <v>-3000</v>
      </c>
      <c r="BC420" s="698">
        <f t="shared" si="1461"/>
        <v>0</v>
      </c>
      <c r="BD420" s="698">
        <f t="shared" si="1461"/>
        <v>-25574.48</v>
      </c>
      <c r="BE420" s="698">
        <f t="shared" si="1461"/>
        <v>0</v>
      </c>
      <c r="BF420" s="698">
        <f t="shared" si="1461"/>
        <v>-9049.4500000000007</v>
      </c>
      <c r="BG420" s="698">
        <f t="shared" si="1461"/>
        <v>-2533.17</v>
      </c>
      <c r="BH420" s="698">
        <f t="shared" si="1461"/>
        <v>-522.37</v>
      </c>
      <c r="BI420" s="698">
        <f t="shared" si="1462"/>
        <v>-11503.99</v>
      </c>
      <c r="BJ420" s="698">
        <f t="shared" si="1462"/>
        <v>-727</v>
      </c>
      <c r="BK420" s="698">
        <f t="shared" si="1462"/>
        <v>-1788</v>
      </c>
      <c r="BL420" s="698">
        <f t="shared" si="1462"/>
        <v>-6933.23</v>
      </c>
      <c r="BM420" s="698">
        <f t="shared" si="1462"/>
        <v>81.8</v>
      </c>
      <c r="BN420" s="698">
        <f t="shared" si="1462"/>
        <v>0</v>
      </c>
      <c r="BO420" s="698">
        <f t="shared" si="1462"/>
        <v>-9422.7000000000007</v>
      </c>
      <c r="BP420" s="698">
        <f t="shared" si="1463"/>
        <v>-11278.51</v>
      </c>
      <c r="BQ420" s="698">
        <f t="shared" si="1463"/>
        <v>-11955.22</v>
      </c>
      <c r="BR420" s="698">
        <f t="shared" si="1463"/>
        <v>-7539.69</v>
      </c>
      <c r="BS420" s="698">
        <f t="shared" si="1463"/>
        <v>-6919.43</v>
      </c>
      <c r="BT420" s="698">
        <f t="shared" si="1463"/>
        <v>-3192.36</v>
      </c>
      <c r="BU420" s="698">
        <f t="shared" si="1463"/>
        <v>-12343.08</v>
      </c>
      <c r="BV420" s="698">
        <f t="shared" si="1463"/>
        <v>-1189</v>
      </c>
      <c r="BW420" s="698">
        <f t="shared" si="1463"/>
        <v>-14222.05</v>
      </c>
      <c r="BX420" s="698">
        <f t="shared" si="1463"/>
        <v>-3994.67</v>
      </c>
      <c r="BY420" s="698">
        <f t="shared" si="1464"/>
        <v>-33868.5</v>
      </c>
      <c r="BZ420" s="698">
        <f t="shared" si="1464"/>
        <v>-36998.410000000003</v>
      </c>
      <c r="CA420" s="698">
        <f t="shared" si="1464"/>
        <v>-1400</v>
      </c>
      <c r="CB420" s="698">
        <f t="shared" si="1464"/>
        <v>-2000</v>
      </c>
      <c r="CC420" s="698">
        <f t="shared" si="1464"/>
        <v>-9747.4500000000007</v>
      </c>
      <c r="CD420" s="698">
        <f t="shared" si="1464"/>
        <v>0</v>
      </c>
      <c r="CE420" s="698">
        <f t="shared" si="1465"/>
        <v>-21412.39</v>
      </c>
      <c r="CF420" s="698">
        <f t="shared" si="1465"/>
        <v>-625</v>
      </c>
      <c r="CG420" s="698">
        <f t="shared" si="1465"/>
        <v>0</v>
      </c>
      <c r="CH420" s="698">
        <f t="shared" si="1465"/>
        <v>-50939.94</v>
      </c>
      <c r="CI420" s="698">
        <f t="shared" si="1465"/>
        <v>-8189.74</v>
      </c>
      <c r="CJ420" s="698">
        <f t="shared" si="1465"/>
        <v>-10898.77</v>
      </c>
      <c r="CK420" s="698">
        <f t="shared" si="1465"/>
        <v>-124</v>
      </c>
      <c r="CL420" s="698">
        <f t="shared" si="1465"/>
        <v>0</v>
      </c>
      <c r="CM420" s="698">
        <f t="shared" si="1465"/>
        <v>-20000</v>
      </c>
      <c r="CN420" s="698">
        <f t="shared" si="1466"/>
        <v>-220</v>
      </c>
      <c r="CO420" s="698">
        <f t="shared" si="1466"/>
        <v>-13509.02</v>
      </c>
      <c r="CP420" s="698">
        <f t="shared" si="1466"/>
        <v>-16114.97</v>
      </c>
      <c r="CQ420" s="698">
        <f t="shared" si="1466"/>
        <v>-13384.82</v>
      </c>
      <c r="CR420" s="698">
        <f t="shared" si="1466"/>
        <v>-12552.01</v>
      </c>
      <c r="CS420" s="698">
        <f t="shared" si="1466"/>
        <v>0</v>
      </c>
      <c r="CT420" s="698">
        <f t="shared" si="1466"/>
        <v>-3286.29</v>
      </c>
      <c r="CU420" s="698">
        <f t="shared" si="1466"/>
        <v>0</v>
      </c>
      <c r="CV420" s="698">
        <f t="shared" si="1466"/>
        <v>-2087.7199999999998</v>
      </c>
      <c r="CW420" s="698">
        <f t="shared" si="1466"/>
        <v>-20543.79</v>
      </c>
      <c r="CX420" s="698">
        <f t="shared" si="1467"/>
        <v>-1467.39</v>
      </c>
      <c r="CY420" s="698">
        <f t="shared" si="1467"/>
        <v>0</v>
      </c>
      <c r="CZ420" s="698">
        <f t="shared" si="1467"/>
        <v>-1538.4</v>
      </c>
      <c r="DA420" s="698">
        <f t="shared" si="1467"/>
        <v>-2170.94</v>
      </c>
      <c r="DB420" s="698">
        <f t="shared" si="1467"/>
        <v>-21044.959999999999</v>
      </c>
      <c r="DC420" s="698">
        <f t="shared" si="1467"/>
        <v>-9484.84</v>
      </c>
      <c r="DD420" s="698">
        <f t="shared" si="1467"/>
        <v>-2543.56</v>
      </c>
      <c r="DE420" s="698">
        <f t="shared" si="1467"/>
        <v>-200</v>
      </c>
      <c r="DF420" s="698">
        <f t="shared" si="1467"/>
        <v>-4746</v>
      </c>
      <c r="DG420" s="698">
        <f t="shared" si="1467"/>
        <v>-5942.68</v>
      </c>
      <c r="DH420" s="698">
        <f t="shared" si="1468"/>
        <v>0</v>
      </c>
      <c r="DI420" s="698">
        <f t="shared" si="1468"/>
        <v>-1234.94</v>
      </c>
      <c r="DJ420" s="698">
        <f t="shared" si="1468"/>
        <v>-5290.44</v>
      </c>
      <c r="DK420" s="698">
        <f t="shared" si="1468"/>
        <v>-21643.24</v>
      </c>
      <c r="DL420" s="698">
        <f t="shared" si="1468"/>
        <v>0</v>
      </c>
      <c r="DM420" s="698">
        <f t="shared" si="1468"/>
        <v>-500</v>
      </c>
      <c r="DN420" s="698">
        <f t="shared" si="1468"/>
        <v>0</v>
      </c>
      <c r="DO420" s="698">
        <f t="shared" si="1468"/>
        <v>1000</v>
      </c>
      <c r="DP420" s="698">
        <f t="shared" si="1468"/>
        <v>0</v>
      </c>
      <c r="DQ420" s="698">
        <f t="shared" si="1468"/>
        <v>0</v>
      </c>
      <c r="DR420" s="698">
        <f t="shared" si="1469"/>
        <v>0</v>
      </c>
      <c r="DS420" s="698">
        <f t="shared" si="1469"/>
        <v>-1000</v>
      </c>
      <c r="DT420" s="698">
        <f t="shared" si="1469"/>
        <v>-3964.34</v>
      </c>
      <c r="DU420" s="698">
        <f t="shared" si="1469"/>
        <v>-173066.74</v>
      </c>
      <c r="DV420" s="698">
        <f t="shared" si="1469"/>
        <v>0</v>
      </c>
      <c r="DW420" s="698">
        <f t="shared" si="1469"/>
        <v>-101987.91</v>
      </c>
      <c r="DX420" s="698">
        <f t="shared" si="1469"/>
        <v>0</v>
      </c>
      <c r="DY420" s="698">
        <f t="shared" si="1469"/>
        <v>0</v>
      </c>
      <c r="DZ420" s="698">
        <f t="shared" si="1470"/>
        <v>0</v>
      </c>
      <c r="EA420" s="698">
        <f t="shared" si="1470"/>
        <v>-1108</v>
      </c>
      <c r="EB420" s="698">
        <f t="shared" si="1470"/>
        <v>0</v>
      </c>
      <c r="EC420" s="698">
        <f t="shared" si="1470"/>
        <v>0</v>
      </c>
      <c r="ED420" s="698">
        <f t="shared" si="1470"/>
        <v>-68077.66</v>
      </c>
      <c r="EE420" s="698">
        <f t="shared" si="1470"/>
        <v>-61.5</v>
      </c>
      <c r="EF420" s="698">
        <f t="shared" si="1470"/>
        <v>0</v>
      </c>
      <c r="EG420" s="698">
        <f t="shared" si="1471"/>
        <v>0</v>
      </c>
      <c r="EH420" s="698">
        <f t="shared" si="1471"/>
        <v>0</v>
      </c>
      <c r="EI420" s="698">
        <f t="shared" si="1471"/>
        <v>0</v>
      </c>
      <c r="EJ420" s="698">
        <f t="shared" si="1471"/>
        <v>0</v>
      </c>
      <c r="EK420" s="698">
        <f t="shared" si="1471"/>
        <v>0</v>
      </c>
      <c r="EL420" s="698">
        <f t="shared" si="1471"/>
        <v>-12421.09</v>
      </c>
      <c r="EM420" s="698">
        <f t="shared" si="1471"/>
        <v>-1440.6</v>
      </c>
      <c r="EN420" s="698">
        <f t="shared" si="1471"/>
        <v>0</v>
      </c>
      <c r="EO420" s="698">
        <f t="shared" si="1471"/>
        <v>0</v>
      </c>
      <c r="EP420" s="698">
        <f t="shared" si="1471"/>
        <v>-10159.99</v>
      </c>
      <c r="EQ420" s="698">
        <f t="shared" si="1471"/>
        <v>0</v>
      </c>
      <c r="ER420" s="698">
        <f t="shared" si="1472"/>
        <v>0</v>
      </c>
      <c r="ES420" s="698">
        <f t="shared" si="1472"/>
        <v>0</v>
      </c>
      <c r="ET420" s="698">
        <f t="shared" si="1472"/>
        <v>0</v>
      </c>
      <c r="EU420" s="698">
        <f t="shared" si="1472"/>
        <v>-496.62</v>
      </c>
      <c r="EV420" s="698">
        <f t="shared" si="1472"/>
        <v>-90</v>
      </c>
      <c r="EW420" s="698">
        <f t="shared" si="1472"/>
        <v>-29531.99</v>
      </c>
      <c r="EX420" s="698">
        <f t="shared" si="1472"/>
        <v>0</v>
      </c>
      <c r="EY420" s="698">
        <f t="shared" si="1472"/>
        <v>0</v>
      </c>
      <c r="EZ420" s="510"/>
    </row>
    <row r="421" spans="1:156" x14ac:dyDescent="0.25">
      <c r="A421">
        <v>12</v>
      </c>
      <c r="B421" s="26" t="s">
        <v>726</v>
      </c>
      <c r="D421" s="698">
        <f t="shared" si="1456"/>
        <v>0</v>
      </c>
      <c r="E421" s="698">
        <f t="shared" si="1456"/>
        <v>0</v>
      </c>
      <c r="F421" s="698">
        <f t="shared" si="1456"/>
        <v>0</v>
      </c>
      <c r="G421" s="698">
        <f t="shared" si="1456"/>
        <v>0</v>
      </c>
      <c r="H421" s="698">
        <f t="shared" si="1456"/>
        <v>0</v>
      </c>
      <c r="I421" s="698">
        <f t="shared" si="1456"/>
        <v>0</v>
      </c>
      <c r="J421" s="698">
        <f t="shared" si="1456"/>
        <v>0</v>
      </c>
      <c r="K421" s="698">
        <f t="shared" si="1456"/>
        <v>0</v>
      </c>
      <c r="L421" s="698">
        <f t="shared" si="1456"/>
        <v>0</v>
      </c>
      <c r="M421" s="698">
        <f t="shared" si="1457"/>
        <v>0</v>
      </c>
      <c r="N421" s="698">
        <f t="shared" si="1457"/>
        <v>0</v>
      </c>
      <c r="O421" s="698">
        <f t="shared" si="1457"/>
        <v>0</v>
      </c>
      <c r="P421" s="698">
        <f t="shared" si="1457"/>
        <v>0</v>
      </c>
      <c r="Q421" s="698">
        <f t="shared" si="1457"/>
        <v>0</v>
      </c>
      <c r="R421" s="698">
        <f t="shared" si="1457"/>
        <v>0</v>
      </c>
      <c r="S421" s="698">
        <f t="shared" si="1457"/>
        <v>0</v>
      </c>
      <c r="T421" s="698">
        <f t="shared" si="1457"/>
        <v>0</v>
      </c>
      <c r="U421" s="698">
        <f t="shared" si="1457"/>
        <v>0</v>
      </c>
      <c r="V421" s="698">
        <f t="shared" si="1458"/>
        <v>0</v>
      </c>
      <c r="W421" s="698">
        <f t="shared" si="1458"/>
        <v>0</v>
      </c>
      <c r="X421" s="698">
        <f t="shared" si="1458"/>
        <v>0</v>
      </c>
      <c r="Y421" s="698">
        <f t="shared" si="1458"/>
        <v>0</v>
      </c>
      <c r="Z421" s="698">
        <f t="shared" si="1458"/>
        <v>0</v>
      </c>
      <c r="AA421" s="698">
        <f t="shared" si="1458"/>
        <v>0</v>
      </c>
      <c r="AB421" s="698">
        <f t="shared" si="1458"/>
        <v>0</v>
      </c>
      <c r="AC421" s="698">
        <f t="shared" si="1458"/>
        <v>0</v>
      </c>
      <c r="AD421" s="698">
        <f t="shared" si="1458"/>
        <v>0</v>
      </c>
      <c r="AE421" s="698">
        <f t="shared" si="1459"/>
        <v>0</v>
      </c>
      <c r="AF421" s="698">
        <f t="shared" si="1459"/>
        <v>0</v>
      </c>
      <c r="AG421" s="698">
        <f t="shared" si="1459"/>
        <v>0</v>
      </c>
      <c r="AH421" s="698">
        <f t="shared" si="1459"/>
        <v>0</v>
      </c>
      <c r="AI421" s="698">
        <f t="shared" si="1459"/>
        <v>0</v>
      </c>
      <c r="AJ421" s="698">
        <f t="shared" si="1459"/>
        <v>0</v>
      </c>
      <c r="AK421" s="698">
        <f t="shared" si="1459"/>
        <v>0</v>
      </c>
      <c r="AL421" s="698">
        <f t="shared" si="1459"/>
        <v>0</v>
      </c>
      <c r="AM421" s="698">
        <f t="shared" si="1459"/>
        <v>0</v>
      </c>
      <c r="AN421" s="698">
        <f t="shared" si="1459"/>
        <v>0</v>
      </c>
      <c r="AO421" s="698">
        <f t="shared" si="1460"/>
        <v>0</v>
      </c>
      <c r="AP421" s="698">
        <f t="shared" si="1460"/>
        <v>0</v>
      </c>
      <c r="AQ421" s="698">
        <f t="shared" si="1460"/>
        <v>0</v>
      </c>
      <c r="AR421" s="698">
        <f t="shared" si="1460"/>
        <v>0</v>
      </c>
      <c r="AS421" s="698">
        <f t="shared" si="1460"/>
        <v>0</v>
      </c>
      <c r="AT421" s="698">
        <f t="shared" si="1460"/>
        <v>0</v>
      </c>
      <c r="AU421" s="698">
        <f t="shared" si="1460"/>
        <v>0</v>
      </c>
      <c r="AV421" s="698">
        <f t="shared" si="1460"/>
        <v>0</v>
      </c>
      <c r="AW421" s="698">
        <f t="shared" si="1460"/>
        <v>0</v>
      </c>
      <c r="AX421" s="698">
        <f t="shared" si="1460"/>
        <v>0</v>
      </c>
      <c r="AY421" s="698">
        <f t="shared" si="1461"/>
        <v>0</v>
      </c>
      <c r="AZ421" s="698">
        <f t="shared" si="1461"/>
        <v>0</v>
      </c>
      <c r="BA421" s="698">
        <f t="shared" si="1461"/>
        <v>0</v>
      </c>
      <c r="BB421" s="698">
        <f t="shared" si="1461"/>
        <v>0</v>
      </c>
      <c r="BC421" s="698">
        <f t="shared" si="1461"/>
        <v>0</v>
      </c>
      <c r="BD421" s="698">
        <f t="shared" si="1461"/>
        <v>0</v>
      </c>
      <c r="BE421" s="698">
        <f t="shared" si="1461"/>
        <v>0</v>
      </c>
      <c r="BF421" s="698">
        <f t="shared" si="1461"/>
        <v>0</v>
      </c>
      <c r="BG421" s="698">
        <f t="shared" si="1461"/>
        <v>0</v>
      </c>
      <c r="BH421" s="698">
        <f t="shared" si="1461"/>
        <v>0</v>
      </c>
      <c r="BI421" s="698">
        <f t="shared" si="1462"/>
        <v>0</v>
      </c>
      <c r="BJ421" s="698">
        <f t="shared" si="1462"/>
        <v>0</v>
      </c>
      <c r="BK421" s="698">
        <f t="shared" si="1462"/>
        <v>0</v>
      </c>
      <c r="BL421" s="698">
        <f t="shared" si="1462"/>
        <v>-2500</v>
      </c>
      <c r="BM421" s="698">
        <f t="shared" si="1462"/>
        <v>0</v>
      </c>
      <c r="BN421" s="698">
        <f t="shared" si="1462"/>
        <v>0</v>
      </c>
      <c r="BO421" s="698">
        <f t="shared" si="1462"/>
        <v>0</v>
      </c>
      <c r="BP421" s="698">
        <f t="shared" si="1463"/>
        <v>0</v>
      </c>
      <c r="BQ421" s="698">
        <f t="shared" si="1463"/>
        <v>0</v>
      </c>
      <c r="BR421" s="698">
        <f t="shared" si="1463"/>
        <v>0</v>
      </c>
      <c r="BS421" s="698">
        <f t="shared" si="1463"/>
        <v>0</v>
      </c>
      <c r="BT421" s="698">
        <f t="shared" si="1463"/>
        <v>0</v>
      </c>
      <c r="BU421" s="698">
        <f t="shared" si="1463"/>
        <v>0</v>
      </c>
      <c r="BV421" s="698">
        <f t="shared" si="1463"/>
        <v>0</v>
      </c>
      <c r="BW421" s="698">
        <f t="shared" si="1463"/>
        <v>0</v>
      </c>
      <c r="BX421" s="698">
        <f t="shared" si="1463"/>
        <v>0</v>
      </c>
      <c r="BY421" s="698">
        <f t="shared" si="1464"/>
        <v>0</v>
      </c>
      <c r="BZ421" s="698">
        <f t="shared" si="1464"/>
        <v>0</v>
      </c>
      <c r="CA421" s="698">
        <f t="shared" si="1464"/>
        <v>0</v>
      </c>
      <c r="CB421" s="698">
        <f t="shared" si="1464"/>
        <v>0</v>
      </c>
      <c r="CC421" s="698">
        <f t="shared" si="1464"/>
        <v>0</v>
      </c>
      <c r="CD421" s="698">
        <f t="shared" si="1464"/>
        <v>0</v>
      </c>
      <c r="CE421" s="698">
        <f t="shared" si="1465"/>
        <v>0</v>
      </c>
      <c r="CF421" s="698">
        <f t="shared" si="1465"/>
        <v>0</v>
      </c>
      <c r="CG421" s="698">
        <f t="shared" si="1465"/>
        <v>0</v>
      </c>
      <c r="CH421" s="698">
        <f t="shared" si="1465"/>
        <v>0</v>
      </c>
      <c r="CI421" s="698">
        <f t="shared" si="1465"/>
        <v>0</v>
      </c>
      <c r="CJ421" s="698">
        <f t="shared" si="1465"/>
        <v>0</v>
      </c>
      <c r="CK421" s="698">
        <f t="shared" si="1465"/>
        <v>0</v>
      </c>
      <c r="CL421" s="698">
        <f t="shared" si="1465"/>
        <v>0</v>
      </c>
      <c r="CM421" s="698">
        <f t="shared" si="1465"/>
        <v>0</v>
      </c>
      <c r="CN421" s="698">
        <f t="shared" si="1466"/>
        <v>0</v>
      </c>
      <c r="CO421" s="698">
        <f t="shared" si="1466"/>
        <v>0</v>
      </c>
      <c r="CP421" s="698">
        <f t="shared" si="1466"/>
        <v>0</v>
      </c>
      <c r="CQ421" s="698">
        <f t="shared" si="1466"/>
        <v>0</v>
      </c>
      <c r="CR421" s="698">
        <f t="shared" si="1466"/>
        <v>0</v>
      </c>
      <c r="CS421" s="698">
        <f t="shared" si="1466"/>
        <v>0</v>
      </c>
      <c r="CT421" s="698">
        <f t="shared" si="1466"/>
        <v>0</v>
      </c>
      <c r="CU421" s="698">
        <f t="shared" si="1466"/>
        <v>0</v>
      </c>
      <c r="CV421" s="698">
        <f t="shared" si="1466"/>
        <v>0</v>
      </c>
      <c r="CW421" s="698">
        <f t="shared" si="1466"/>
        <v>0</v>
      </c>
      <c r="CX421" s="698">
        <f t="shared" si="1467"/>
        <v>0</v>
      </c>
      <c r="CY421" s="698">
        <f t="shared" si="1467"/>
        <v>0</v>
      </c>
      <c r="CZ421" s="698">
        <f t="shared" si="1467"/>
        <v>0</v>
      </c>
      <c r="DA421" s="698">
        <f t="shared" si="1467"/>
        <v>0</v>
      </c>
      <c r="DB421" s="698">
        <f t="shared" si="1467"/>
        <v>0</v>
      </c>
      <c r="DC421" s="698">
        <f t="shared" si="1467"/>
        <v>0</v>
      </c>
      <c r="DD421" s="698">
        <f t="shared" si="1467"/>
        <v>0</v>
      </c>
      <c r="DE421" s="698">
        <f t="shared" si="1467"/>
        <v>0</v>
      </c>
      <c r="DF421" s="698">
        <f t="shared" si="1467"/>
        <v>0</v>
      </c>
      <c r="DG421" s="698">
        <f t="shared" si="1467"/>
        <v>0</v>
      </c>
      <c r="DH421" s="698">
        <f t="shared" si="1468"/>
        <v>0</v>
      </c>
      <c r="DI421" s="698">
        <f t="shared" si="1468"/>
        <v>0</v>
      </c>
      <c r="DJ421" s="698">
        <f t="shared" si="1468"/>
        <v>0</v>
      </c>
      <c r="DK421" s="698">
        <f t="shared" si="1468"/>
        <v>0</v>
      </c>
      <c r="DL421" s="698">
        <f t="shared" si="1468"/>
        <v>0</v>
      </c>
      <c r="DM421" s="698">
        <f t="shared" si="1468"/>
        <v>0</v>
      </c>
      <c r="DN421" s="698">
        <f t="shared" si="1468"/>
        <v>0</v>
      </c>
      <c r="DO421" s="698">
        <f t="shared" si="1468"/>
        <v>0</v>
      </c>
      <c r="DP421" s="698">
        <f t="shared" si="1468"/>
        <v>0</v>
      </c>
      <c r="DQ421" s="698">
        <f t="shared" si="1468"/>
        <v>0</v>
      </c>
      <c r="DR421" s="698">
        <f t="shared" si="1469"/>
        <v>0</v>
      </c>
      <c r="DS421" s="698">
        <f t="shared" si="1469"/>
        <v>0</v>
      </c>
      <c r="DT421" s="698">
        <f t="shared" si="1469"/>
        <v>0</v>
      </c>
      <c r="DU421" s="698">
        <f t="shared" si="1469"/>
        <v>0</v>
      </c>
      <c r="DV421" s="698">
        <f t="shared" si="1469"/>
        <v>0</v>
      </c>
      <c r="DW421" s="698">
        <f t="shared" si="1469"/>
        <v>0</v>
      </c>
      <c r="DX421" s="698">
        <f t="shared" si="1469"/>
        <v>0</v>
      </c>
      <c r="DY421" s="698">
        <f t="shared" si="1469"/>
        <v>0</v>
      </c>
      <c r="DZ421" s="698">
        <f t="shared" si="1470"/>
        <v>0</v>
      </c>
      <c r="EA421" s="698">
        <f t="shared" si="1470"/>
        <v>0</v>
      </c>
      <c r="EB421" s="698">
        <f t="shared" si="1470"/>
        <v>0</v>
      </c>
      <c r="EC421" s="698">
        <f t="shared" si="1470"/>
        <v>0</v>
      </c>
      <c r="ED421" s="698">
        <f t="shared" si="1470"/>
        <v>0</v>
      </c>
      <c r="EE421" s="698">
        <f t="shared" si="1470"/>
        <v>0</v>
      </c>
      <c r="EF421" s="698">
        <f t="shared" si="1470"/>
        <v>0</v>
      </c>
      <c r="EG421" s="698">
        <f t="shared" si="1471"/>
        <v>0</v>
      </c>
      <c r="EH421" s="698">
        <f t="shared" si="1471"/>
        <v>0</v>
      </c>
      <c r="EI421" s="698">
        <f t="shared" si="1471"/>
        <v>0</v>
      </c>
      <c r="EJ421" s="698">
        <f t="shared" si="1471"/>
        <v>0</v>
      </c>
      <c r="EK421" s="698">
        <f t="shared" si="1471"/>
        <v>0</v>
      </c>
      <c r="EL421" s="698">
        <f t="shared" si="1471"/>
        <v>0</v>
      </c>
      <c r="EM421" s="698">
        <f t="shared" si="1471"/>
        <v>0</v>
      </c>
      <c r="EN421" s="698">
        <f t="shared" si="1471"/>
        <v>0</v>
      </c>
      <c r="EO421" s="698">
        <f t="shared" si="1471"/>
        <v>0</v>
      </c>
      <c r="EP421" s="698">
        <f t="shared" si="1471"/>
        <v>0</v>
      </c>
      <c r="EQ421" s="698">
        <f t="shared" si="1471"/>
        <v>0</v>
      </c>
      <c r="ER421" s="698">
        <f t="shared" si="1472"/>
        <v>0</v>
      </c>
      <c r="ES421" s="698">
        <f t="shared" si="1472"/>
        <v>0</v>
      </c>
      <c r="ET421" s="698">
        <f t="shared" si="1472"/>
        <v>0</v>
      </c>
      <c r="EU421" s="698">
        <f t="shared" si="1472"/>
        <v>0</v>
      </c>
      <c r="EV421" s="698">
        <f t="shared" si="1472"/>
        <v>0</v>
      </c>
      <c r="EW421" s="698">
        <f t="shared" si="1472"/>
        <v>0</v>
      </c>
      <c r="EX421" s="698">
        <f t="shared" si="1472"/>
        <v>0</v>
      </c>
      <c r="EY421" s="698">
        <f t="shared" si="1472"/>
        <v>0</v>
      </c>
      <c r="EZ421" s="510"/>
    </row>
    <row r="422" spans="1:156" x14ac:dyDescent="0.25">
      <c r="A422">
        <v>13</v>
      </c>
      <c r="B422" s="26" t="s">
        <v>728</v>
      </c>
      <c r="D422" s="698">
        <f t="shared" ref="D422:L434" si="1473">SUMIF($B$208:$B$407,$B422,D$208:D$407)</f>
        <v>0</v>
      </c>
      <c r="E422" s="698">
        <f t="shared" si="1473"/>
        <v>0</v>
      </c>
      <c r="F422" s="698">
        <f t="shared" si="1473"/>
        <v>0</v>
      </c>
      <c r="G422" s="698">
        <f t="shared" si="1473"/>
        <v>0</v>
      </c>
      <c r="H422" s="698">
        <f t="shared" si="1473"/>
        <v>0</v>
      </c>
      <c r="I422" s="698">
        <f t="shared" si="1473"/>
        <v>0</v>
      </c>
      <c r="J422" s="698">
        <f t="shared" si="1473"/>
        <v>0</v>
      </c>
      <c r="K422" s="698">
        <f t="shared" si="1473"/>
        <v>0</v>
      </c>
      <c r="L422" s="698">
        <f t="shared" si="1473"/>
        <v>0</v>
      </c>
      <c r="M422" s="698">
        <f t="shared" ref="M422:U434" si="1474">SUMIF($B$208:$B$407,$B422,M$208:M$407)</f>
        <v>0</v>
      </c>
      <c r="N422" s="698">
        <f t="shared" si="1474"/>
        <v>0</v>
      </c>
      <c r="O422" s="698">
        <f t="shared" si="1474"/>
        <v>0</v>
      </c>
      <c r="P422" s="698">
        <f t="shared" si="1474"/>
        <v>0</v>
      </c>
      <c r="Q422" s="698">
        <f t="shared" si="1474"/>
        <v>0</v>
      </c>
      <c r="R422" s="698">
        <f t="shared" si="1474"/>
        <v>0</v>
      </c>
      <c r="S422" s="698">
        <f t="shared" si="1474"/>
        <v>0</v>
      </c>
      <c r="T422" s="698">
        <f t="shared" si="1474"/>
        <v>0</v>
      </c>
      <c r="U422" s="698">
        <f t="shared" si="1474"/>
        <v>0</v>
      </c>
      <c r="V422" s="698">
        <f t="shared" ref="V422:AD434" si="1475">SUMIF($B$208:$B$407,$B422,V$208:V$407)</f>
        <v>0</v>
      </c>
      <c r="W422" s="698">
        <f t="shared" si="1475"/>
        <v>0</v>
      </c>
      <c r="X422" s="698">
        <f t="shared" si="1475"/>
        <v>0</v>
      </c>
      <c r="Y422" s="698">
        <f t="shared" si="1475"/>
        <v>0</v>
      </c>
      <c r="Z422" s="698">
        <f t="shared" si="1475"/>
        <v>0</v>
      </c>
      <c r="AA422" s="698">
        <f t="shared" si="1475"/>
        <v>0</v>
      </c>
      <c r="AB422" s="698">
        <f t="shared" si="1475"/>
        <v>0</v>
      </c>
      <c r="AC422" s="698">
        <f t="shared" si="1475"/>
        <v>0</v>
      </c>
      <c r="AD422" s="698">
        <f t="shared" si="1475"/>
        <v>0</v>
      </c>
      <c r="AE422" s="698">
        <f t="shared" ref="AE422:AN434" si="1476">SUMIF($B$208:$B$407,$B422,AE$208:AE$407)</f>
        <v>0</v>
      </c>
      <c r="AF422" s="698">
        <f t="shared" si="1476"/>
        <v>0</v>
      </c>
      <c r="AG422" s="698">
        <f t="shared" si="1476"/>
        <v>0</v>
      </c>
      <c r="AH422" s="698">
        <f t="shared" si="1476"/>
        <v>0</v>
      </c>
      <c r="AI422" s="698">
        <f t="shared" si="1476"/>
        <v>0</v>
      </c>
      <c r="AJ422" s="698">
        <f t="shared" si="1476"/>
        <v>0</v>
      </c>
      <c r="AK422" s="698">
        <f t="shared" si="1476"/>
        <v>0</v>
      </c>
      <c r="AL422" s="698">
        <f t="shared" si="1476"/>
        <v>0</v>
      </c>
      <c r="AM422" s="698">
        <f t="shared" si="1476"/>
        <v>0</v>
      </c>
      <c r="AN422" s="698">
        <f t="shared" si="1476"/>
        <v>0</v>
      </c>
      <c r="AO422" s="698">
        <f t="shared" ref="AO422:AX434" si="1477">SUMIF($B$208:$B$407,$B422,AO$208:AO$407)</f>
        <v>0</v>
      </c>
      <c r="AP422" s="698">
        <f t="shared" si="1477"/>
        <v>0</v>
      </c>
      <c r="AQ422" s="698">
        <f t="shared" si="1477"/>
        <v>0</v>
      </c>
      <c r="AR422" s="698">
        <f t="shared" si="1477"/>
        <v>0</v>
      </c>
      <c r="AS422" s="698">
        <f t="shared" si="1477"/>
        <v>0</v>
      </c>
      <c r="AT422" s="698">
        <f t="shared" si="1477"/>
        <v>0</v>
      </c>
      <c r="AU422" s="698">
        <f t="shared" si="1477"/>
        <v>0</v>
      </c>
      <c r="AV422" s="698">
        <f t="shared" si="1477"/>
        <v>0</v>
      </c>
      <c r="AW422" s="698">
        <f t="shared" si="1477"/>
        <v>0</v>
      </c>
      <c r="AX422" s="698">
        <f t="shared" si="1477"/>
        <v>0</v>
      </c>
      <c r="AY422" s="698">
        <f t="shared" ref="AY422:BH434" si="1478">SUMIF($B$208:$B$407,$B422,AY$208:AY$407)</f>
        <v>0</v>
      </c>
      <c r="AZ422" s="698">
        <f t="shared" si="1478"/>
        <v>0</v>
      </c>
      <c r="BA422" s="698">
        <f t="shared" si="1478"/>
        <v>0</v>
      </c>
      <c r="BB422" s="698">
        <f t="shared" si="1478"/>
        <v>0</v>
      </c>
      <c r="BC422" s="698">
        <f t="shared" si="1478"/>
        <v>0</v>
      </c>
      <c r="BD422" s="698">
        <f t="shared" si="1478"/>
        <v>0</v>
      </c>
      <c r="BE422" s="698">
        <f t="shared" si="1478"/>
        <v>0</v>
      </c>
      <c r="BF422" s="698">
        <f t="shared" si="1478"/>
        <v>0</v>
      </c>
      <c r="BG422" s="698">
        <f t="shared" si="1478"/>
        <v>0</v>
      </c>
      <c r="BH422" s="698">
        <f t="shared" si="1478"/>
        <v>0</v>
      </c>
      <c r="BI422" s="698">
        <f t="shared" ref="BI422:BO434" si="1479">SUMIF($B$208:$B$407,$B422,BI$208:BI$407)</f>
        <v>0</v>
      </c>
      <c r="BJ422" s="698">
        <f t="shared" si="1479"/>
        <v>0</v>
      </c>
      <c r="BK422" s="698">
        <f t="shared" si="1479"/>
        <v>0</v>
      </c>
      <c r="BL422" s="698">
        <f t="shared" si="1479"/>
        <v>0</v>
      </c>
      <c r="BM422" s="698">
        <f t="shared" si="1479"/>
        <v>0</v>
      </c>
      <c r="BN422" s="698">
        <f t="shared" si="1479"/>
        <v>0</v>
      </c>
      <c r="BO422" s="698">
        <f t="shared" si="1479"/>
        <v>0</v>
      </c>
      <c r="BP422" s="698">
        <f t="shared" ref="BP422:BX434" si="1480">SUMIF($B$208:$B$407,$B422,BP$208:BP$407)</f>
        <v>0</v>
      </c>
      <c r="BQ422" s="698">
        <f t="shared" si="1480"/>
        <v>0</v>
      </c>
      <c r="BR422" s="698">
        <f t="shared" si="1480"/>
        <v>0</v>
      </c>
      <c r="BS422" s="698">
        <f t="shared" si="1480"/>
        <v>0</v>
      </c>
      <c r="BT422" s="698">
        <f t="shared" si="1480"/>
        <v>0</v>
      </c>
      <c r="BU422" s="698">
        <f t="shared" si="1480"/>
        <v>0</v>
      </c>
      <c r="BV422" s="698">
        <f t="shared" si="1480"/>
        <v>0</v>
      </c>
      <c r="BW422" s="698">
        <f t="shared" si="1480"/>
        <v>0</v>
      </c>
      <c r="BX422" s="698">
        <f t="shared" si="1480"/>
        <v>0</v>
      </c>
      <c r="BY422" s="698">
        <f t="shared" ref="BY422:CD434" si="1481">SUMIF($B$208:$B$407,$B422,BY$208:BY$407)</f>
        <v>0</v>
      </c>
      <c r="BZ422" s="698">
        <f t="shared" si="1481"/>
        <v>0</v>
      </c>
      <c r="CA422" s="698">
        <f t="shared" si="1481"/>
        <v>0</v>
      </c>
      <c r="CB422" s="698">
        <f t="shared" si="1481"/>
        <v>0</v>
      </c>
      <c r="CC422" s="698">
        <f t="shared" si="1481"/>
        <v>0</v>
      </c>
      <c r="CD422" s="698">
        <f t="shared" si="1481"/>
        <v>0</v>
      </c>
      <c r="CE422" s="698">
        <f t="shared" ref="CE422:CM434" si="1482">SUMIF($B$208:$B$407,$B422,CE$208:CE$407)</f>
        <v>0</v>
      </c>
      <c r="CF422" s="698">
        <f t="shared" si="1482"/>
        <v>0</v>
      </c>
      <c r="CG422" s="698">
        <f t="shared" si="1482"/>
        <v>0</v>
      </c>
      <c r="CH422" s="698">
        <f t="shared" si="1482"/>
        <v>0</v>
      </c>
      <c r="CI422" s="698">
        <f t="shared" si="1482"/>
        <v>0</v>
      </c>
      <c r="CJ422" s="698">
        <f t="shared" si="1482"/>
        <v>0</v>
      </c>
      <c r="CK422" s="698">
        <f t="shared" si="1482"/>
        <v>0</v>
      </c>
      <c r="CL422" s="698">
        <f t="shared" si="1482"/>
        <v>0</v>
      </c>
      <c r="CM422" s="698">
        <f t="shared" si="1482"/>
        <v>0</v>
      </c>
      <c r="CN422" s="698">
        <f t="shared" ref="CN422:CW434" si="1483">SUMIF($B$208:$B$407,$B422,CN$208:CN$407)</f>
        <v>0</v>
      </c>
      <c r="CO422" s="698">
        <f t="shared" si="1483"/>
        <v>0</v>
      </c>
      <c r="CP422" s="698">
        <f t="shared" si="1483"/>
        <v>0</v>
      </c>
      <c r="CQ422" s="698">
        <f t="shared" si="1483"/>
        <v>0</v>
      </c>
      <c r="CR422" s="698">
        <f t="shared" si="1483"/>
        <v>0</v>
      </c>
      <c r="CS422" s="698">
        <f t="shared" si="1483"/>
        <v>0</v>
      </c>
      <c r="CT422" s="698">
        <f t="shared" si="1483"/>
        <v>0</v>
      </c>
      <c r="CU422" s="698">
        <f t="shared" si="1483"/>
        <v>0</v>
      </c>
      <c r="CV422" s="698">
        <f t="shared" si="1483"/>
        <v>0</v>
      </c>
      <c r="CW422" s="698">
        <f t="shared" si="1483"/>
        <v>0</v>
      </c>
      <c r="CX422" s="698">
        <f t="shared" ref="CX422:DG434" si="1484">SUMIF($B$208:$B$407,$B422,CX$208:CX$407)</f>
        <v>0</v>
      </c>
      <c r="CY422" s="698">
        <f t="shared" si="1484"/>
        <v>0</v>
      </c>
      <c r="CZ422" s="698">
        <f t="shared" si="1484"/>
        <v>0</v>
      </c>
      <c r="DA422" s="698">
        <f t="shared" si="1484"/>
        <v>0</v>
      </c>
      <c r="DB422" s="698">
        <f t="shared" si="1484"/>
        <v>0</v>
      </c>
      <c r="DC422" s="698">
        <f t="shared" si="1484"/>
        <v>0</v>
      </c>
      <c r="DD422" s="698">
        <f t="shared" si="1484"/>
        <v>0</v>
      </c>
      <c r="DE422" s="698">
        <f t="shared" si="1484"/>
        <v>0</v>
      </c>
      <c r="DF422" s="698">
        <f t="shared" si="1484"/>
        <v>0</v>
      </c>
      <c r="DG422" s="698">
        <f t="shared" si="1484"/>
        <v>0</v>
      </c>
      <c r="DH422" s="698">
        <f t="shared" ref="DH422:DQ434" si="1485">SUMIF($B$208:$B$407,$B422,DH$208:DH$407)</f>
        <v>0</v>
      </c>
      <c r="DI422" s="698">
        <f t="shared" si="1485"/>
        <v>0</v>
      </c>
      <c r="DJ422" s="698">
        <f t="shared" si="1485"/>
        <v>0</v>
      </c>
      <c r="DK422" s="698">
        <f t="shared" si="1485"/>
        <v>0</v>
      </c>
      <c r="DL422" s="698">
        <f t="shared" si="1485"/>
        <v>0</v>
      </c>
      <c r="DM422" s="698">
        <f t="shared" si="1485"/>
        <v>0</v>
      </c>
      <c r="DN422" s="698">
        <f t="shared" si="1485"/>
        <v>0</v>
      </c>
      <c r="DO422" s="698">
        <f t="shared" si="1485"/>
        <v>-8478.06</v>
      </c>
      <c r="DP422" s="698">
        <f t="shared" si="1485"/>
        <v>0</v>
      </c>
      <c r="DQ422" s="698">
        <f t="shared" si="1485"/>
        <v>0</v>
      </c>
      <c r="DR422" s="698">
        <f t="shared" ref="DR422:DY434" si="1486">SUMIF($B$208:$B$407,$B422,DR$208:DR$407)</f>
        <v>0</v>
      </c>
      <c r="DS422" s="698">
        <f t="shared" si="1486"/>
        <v>0</v>
      </c>
      <c r="DT422" s="698">
        <f t="shared" si="1486"/>
        <v>0</v>
      </c>
      <c r="DU422" s="698">
        <f t="shared" si="1486"/>
        <v>0</v>
      </c>
      <c r="DV422" s="698">
        <f t="shared" si="1486"/>
        <v>0</v>
      </c>
      <c r="DW422" s="698">
        <f t="shared" si="1486"/>
        <v>0</v>
      </c>
      <c r="DX422" s="698">
        <f t="shared" si="1486"/>
        <v>0</v>
      </c>
      <c r="DY422" s="698">
        <f t="shared" si="1486"/>
        <v>0</v>
      </c>
      <c r="DZ422" s="698">
        <f t="shared" ref="DZ422:EF434" si="1487">SUMIF($B$208:$B$407,$B422,DZ$208:DZ$407)</f>
        <v>0</v>
      </c>
      <c r="EA422" s="698">
        <f t="shared" si="1487"/>
        <v>0</v>
      </c>
      <c r="EB422" s="698">
        <f t="shared" si="1487"/>
        <v>0</v>
      </c>
      <c r="EC422" s="698">
        <f t="shared" si="1487"/>
        <v>0</v>
      </c>
      <c r="ED422" s="698">
        <f t="shared" si="1487"/>
        <v>0</v>
      </c>
      <c r="EE422" s="698">
        <f t="shared" si="1487"/>
        <v>-4436.18</v>
      </c>
      <c r="EF422" s="698">
        <f t="shared" si="1487"/>
        <v>0</v>
      </c>
      <c r="EG422" s="698">
        <f t="shared" ref="EG422:ET434" si="1488">SUMIF($B$208:$B$407,$B422,EG$208:EG$407)</f>
        <v>0</v>
      </c>
      <c r="EH422" s="698">
        <f t="shared" si="1488"/>
        <v>0</v>
      </c>
      <c r="EI422" s="698">
        <f t="shared" si="1488"/>
        <v>0</v>
      </c>
      <c r="EJ422" s="698">
        <f t="shared" si="1488"/>
        <v>0</v>
      </c>
      <c r="EK422" s="698">
        <f t="shared" si="1488"/>
        <v>-6473.9</v>
      </c>
      <c r="EL422" s="698">
        <f t="shared" si="1488"/>
        <v>0</v>
      </c>
      <c r="EM422" s="698">
        <f t="shared" si="1488"/>
        <v>0</v>
      </c>
      <c r="EN422" s="698">
        <f t="shared" si="1488"/>
        <v>0</v>
      </c>
      <c r="EO422" s="698">
        <f t="shared" si="1488"/>
        <v>0</v>
      </c>
      <c r="EP422" s="698">
        <f t="shared" si="1488"/>
        <v>0</v>
      </c>
      <c r="EQ422" s="698">
        <f t="shared" si="1488"/>
        <v>0</v>
      </c>
      <c r="ER422" s="698">
        <f t="shared" si="1488"/>
        <v>0</v>
      </c>
      <c r="ES422" s="698">
        <f t="shared" si="1488"/>
        <v>0</v>
      </c>
      <c r="ET422" s="698">
        <f t="shared" si="1488"/>
        <v>0</v>
      </c>
      <c r="EU422" s="698">
        <f t="shared" si="1472"/>
        <v>0</v>
      </c>
      <c r="EV422" s="698">
        <f t="shared" si="1472"/>
        <v>0</v>
      </c>
      <c r="EW422" s="698">
        <f t="shared" si="1472"/>
        <v>0</v>
      </c>
      <c r="EX422" s="698">
        <f t="shared" si="1472"/>
        <v>0</v>
      </c>
      <c r="EY422" s="698">
        <f t="shared" si="1472"/>
        <v>0</v>
      </c>
      <c r="EZ422" s="510"/>
    </row>
    <row r="423" spans="1:156" x14ac:dyDescent="0.25">
      <c r="A423">
        <v>14</v>
      </c>
      <c r="B423" s="26" t="s">
        <v>730</v>
      </c>
      <c r="D423" s="698">
        <f t="shared" si="1473"/>
        <v>0</v>
      </c>
      <c r="E423" s="698">
        <f t="shared" si="1473"/>
        <v>-8274</v>
      </c>
      <c r="F423" s="698">
        <f t="shared" si="1473"/>
        <v>0</v>
      </c>
      <c r="G423" s="698">
        <f t="shared" si="1473"/>
        <v>-60940</v>
      </c>
      <c r="H423" s="698">
        <f t="shared" si="1473"/>
        <v>0</v>
      </c>
      <c r="I423" s="698">
        <f t="shared" si="1473"/>
        <v>0</v>
      </c>
      <c r="J423" s="698">
        <f t="shared" si="1473"/>
        <v>0</v>
      </c>
      <c r="K423" s="698">
        <f t="shared" si="1473"/>
        <v>0</v>
      </c>
      <c r="L423" s="698">
        <f t="shared" si="1473"/>
        <v>0</v>
      </c>
      <c r="M423" s="698">
        <f t="shared" si="1474"/>
        <v>0</v>
      </c>
      <c r="N423" s="698">
        <f t="shared" si="1474"/>
        <v>0</v>
      </c>
      <c r="O423" s="698">
        <f t="shared" si="1474"/>
        <v>0</v>
      </c>
      <c r="P423" s="698">
        <f t="shared" si="1474"/>
        <v>0</v>
      </c>
      <c r="Q423" s="698">
        <f t="shared" si="1474"/>
        <v>0</v>
      </c>
      <c r="R423" s="698">
        <f t="shared" si="1474"/>
        <v>0</v>
      </c>
      <c r="S423" s="698">
        <f t="shared" si="1474"/>
        <v>0</v>
      </c>
      <c r="T423" s="698">
        <f t="shared" si="1474"/>
        <v>0</v>
      </c>
      <c r="U423" s="698">
        <f t="shared" si="1474"/>
        <v>0</v>
      </c>
      <c r="V423" s="698">
        <f t="shared" si="1475"/>
        <v>0</v>
      </c>
      <c r="W423" s="698">
        <f t="shared" si="1475"/>
        <v>0</v>
      </c>
      <c r="X423" s="698">
        <f t="shared" si="1475"/>
        <v>0</v>
      </c>
      <c r="Y423" s="698">
        <f t="shared" si="1475"/>
        <v>0</v>
      </c>
      <c r="Z423" s="698">
        <f t="shared" si="1475"/>
        <v>0</v>
      </c>
      <c r="AA423" s="698">
        <f t="shared" si="1475"/>
        <v>0</v>
      </c>
      <c r="AB423" s="698">
        <f t="shared" si="1475"/>
        <v>0</v>
      </c>
      <c r="AC423" s="698">
        <f t="shared" si="1475"/>
        <v>0</v>
      </c>
      <c r="AD423" s="698">
        <f t="shared" si="1475"/>
        <v>0</v>
      </c>
      <c r="AE423" s="698">
        <f t="shared" si="1476"/>
        <v>0</v>
      </c>
      <c r="AF423" s="698">
        <f t="shared" si="1476"/>
        <v>0</v>
      </c>
      <c r="AG423" s="698">
        <f t="shared" si="1476"/>
        <v>0</v>
      </c>
      <c r="AH423" s="698">
        <f t="shared" si="1476"/>
        <v>0</v>
      </c>
      <c r="AI423" s="698">
        <f t="shared" si="1476"/>
        <v>0</v>
      </c>
      <c r="AJ423" s="698">
        <f t="shared" si="1476"/>
        <v>0</v>
      </c>
      <c r="AK423" s="698">
        <f t="shared" si="1476"/>
        <v>0</v>
      </c>
      <c r="AL423" s="698">
        <f t="shared" si="1476"/>
        <v>0</v>
      </c>
      <c r="AM423" s="698">
        <f t="shared" si="1476"/>
        <v>0</v>
      </c>
      <c r="AN423" s="698">
        <f t="shared" si="1476"/>
        <v>0</v>
      </c>
      <c r="AO423" s="698">
        <f t="shared" si="1477"/>
        <v>0</v>
      </c>
      <c r="AP423" s="698">
        <f t="shared" si="1477"/>
        <v>0</v>
      </c>
      <c r="AQ423" s="698">
        <f t="shared" si="1477"/>
        <v>0</v>
      </c>
      <c r="AR423" s="698">
        <f t="shared" si="1477"/>
        <v>0</v>
      </c>
      <c r="AS423" s="698">
        <f t="shared" si="1477"/>
        <v>0</v>
      </c>
      <c r="AT423" s="698">
        <f t="shared" si="1477"/>
        <v>0</v>
      </c>
      <c r="AU423" s="698">
        <f t="shared" si="1477"/>
        <v>0</v>
      </c>
      <c r="AV423" s="698">
        <f t="shared" si="1477"/>
        <v>0</v>
      </c>
      <c r="AW423" s="698">
        <f t="shared" si="1477"/>
        <v>0</v>
      </c>
      <c r="AX423" s="698">
        <f t="shared" si="1477"/>
        <v>0</v>
      </c>
      <c r="AY423" s="698">
        <f t="shared" si="1478"/>
        <v>0</v>
      </c>
      <c r="AZ423" s="698">
        <f t="shared" si="1478"/>
        <v>0</v>
      </c>
      <c r="BA423" s="698">
        <f t="shared" si="1478"/>
        <v>0</v>
      </c>
      <c r="BB423" s="698">
        <f t="shared" si="1478"/>
        <v>0</v>
      </c>
      <c r="BC423" s="698">
        <f t="shared" si="1478"/>
        <v>-6846.05</v>
      </c>
      <c r="BD423" s="698">
        <f t="shared" si="1478"/>
        <v>-40650</v>
      </c>
      <c r="BE423" s="698">
        <f t="shared" si="1478"/>
        <v>0</v>
      </c>
      <c r="BF423" s="698">
        <f t="shared" si="1478"/>
        <v>0</v>
      </c>
      <c r="BG423" s="698">
        <f t="shared" si="1478"/>
        <v>0</v>
      </c>
      <c r="BH423" s="698">
        <f t="shared" si="1478"/>
        <v>0</v>
      </c>
      <c r="BI423" s="698">
        <f t="shared" si="1479"/>
        <v>0</v>
      </c>
      <c r="BJ423" s="698">
        <f t="shared" si="1479"/>
        <v>0</v>
      </c>
      <c r="BK423" s="698">
        <f t="shared" si="1479"/>
        <v>0</v>
      </c>
      <c r="BL423" s="698">
        <f t="shared" si="1479"/>
        <v>0</v>
      </c>
      <c r="BM423" s="698">
        <f t="shared" si="1479"/>
        <v>0</v>
      </c>
      <c r="BN423" s="698">
        <f t="shared" si="1479"/>
        <v>0</v>
      </c>
      <c r="BO423" s="698">
        <f t="shared" si="1479"/>
        <v>0</v>
      </c>
      <c r="BP423" s="698">
        <f t="shared" si="1480"/>
        <v>0</v>
      </c>
      <c r="BQ423" s="698">
        <f t="shared" si="1480"/>
        <v>0</v>
      </c>
      <c r="BR423" s="698">
        <f t="shared" si="1480"/>
        <v>0</v>
      </c>
      <c r="BS423" s="698">
        <f t="shared" si="1480"/>
        <v>0</v>
      </c>
      <c r="BT423" s="698">
        <f t="shared" si="1480"/>
        <v>0</v>
      </c>
      <c r="BU423" s="698">
        <f t="shared" si="1480"/>
        <v>0</v>
      </c>
      <c r="BV423" s="698">
        <f t="shared" si="1480"/>
        <v>0</v>
      </c>
      <c r="BW423" s="698">
        <f t="shared" si="1480"/>
        <v>0</v>
      </c>
      <c r="BX423" s="698">
        <f t="shared" si="1480"/>
        <v>0</v>
      </c>
      <c r="BY423" s="698">
        <f t="shared" si="1481"/>
        <v>0</v>
      </c>
      <c r="BZ423" s="698">
        <f t="shared" si="1481"/>
        <v>0</v>
      </c>
      <c r="CA423" s="698">
        <f t="shared" si="1481"/>
        <v>0</v>
      </c>
      <c r="CB423" s="698">
        <f t="shared" si="1481"/>
        <v>0</v>
      </c>
      <c r="CC423" s="698">
        <f t="shared" si="1481"/>
        <v>0</v>
      </c>
      <c r="CD423" s="698">
        <f t="shared" si="1481"/>
        <v>0</v>
      </c>
      <c r="CE423" s="698">
        <f t="shared" si="1482"/>
        <v>0</v>
      </c>
      <c r="CF423" s="698">
        <f t="shared" si="1482"/>
        <v>0</v>
      </c>
      <c r="CG423" s="698">
        <f t="shared" si="1482"/>
        <v>0</v>
      </c>
      <c r="CH423" s="698">
        <f t="shared" si="1482"/>
        <v>0</v>
      </c>
      <c r="CI423" s="698">
        <f t="shared" si="1482"/>
        <v>0</v>
      </c>
      <c r="CJ423" s="698">
        <f t="shared" si="1482"/>
        <v>0</v>
      </c>
      <c r="CK423" s="698">
        <f t="shared" si="1482"/>
        <v>0</v>
      </c>
      <c r="CL423" s="698">
        <f t="shared" si="1482"/>
        <v>0</v>
      </c>
      <c r="CM423" s="698">
        <f t="shared" si="1482"/>
        <v>0</v>
      </c>
      <c r="CN423" s="698">
        <f t="shared" si="1483"/>
        <v>0</v>
      </c>
      <c r="CO423" s="698">
        <f t="shared" si="1483"/>
        <v>0</v>
      </c>
      <c r="CP423" s="698">
        <f t="shared" si="1483"/>
        <v>0</v>
      </c>
      <c r="CQ423" s="698">
        <f t="shared" si="1483"/>
        <v>0</v>
      </c>
      <c r="CR423" s="698">
        <f t="shared" si="1483"/>
        <v>0</v>
      </c>
      <c r="CS423" s="698">
        <f t="shared" si="1483"/>
        <v>0</v>
      </c>
      <c r="CT423" s="698">
        <f t="shared" si="1483"/>
        <v>0</v>
      </c>
      <c r="CU423" s="698">
        <f t="shared" si="1483"/>
        <v>0</v>
      </c>
      <c r="CV423" s="698">
        <f t="shared" si="1483"/>
        <v>0</v>
      </c>
      <c r="CW423" s="698">
        <f t="shared" si="1483"/>
        <v>0</v>
      </c>
      <c r="CX423" s="698">
        <f t="shared" si="1484"/>
        <v>0</v>
      </c>
      <c r="CY423" s="698">
        <f t="shared" si="1484"/>
        <v>0</v>
      </c>
      <c r="CZ423" s="698">
        <f t="shared" si="1484"/>
        <v>0</v>
      </c>
      <c r="DA423" s="698">
        <f t="shared" si="1484"/>
        <v>0</v>
      </c>
      <c r="DB423" s="698">
        <f t="shared" si="1484"/>
        <v>0</v>
      </c>
      <c r="DC423" s="698">
        <f t="shared" si="1484"/>
        <v>0</v>
      </c>
      <c r="DD423" s="698">
        <f t="shared" si="1484"/>
        <v>0</v>
      </c>
      <c r="DE423" s="698">
        <f t="shared" si="1484"/>
        <v>0</v>
      </c>
      <c r="DF423" s="698">
        <f t="shared" si="1484"/>
        <v>0</v>
      </c>
      <c r="DG423" s="698">
        <f t="shared" si="1484"/>
        <v>0</v>
      </c>
      <c r="DH423" s="698">
        <f t="shared" si="1485"/>
        <v>0</v>
      </c>
      <c r="DI423" s="698">
        <f t="shared" si="1485"/>
        <v>0</v>
      </c>
      <c r="DJ423" s="698">
        <f t="shared" si="1485"/>
        <v>0</v>
      </c>
      <c r="DK423" s="698">
        <f t="shared" si="1485"/>
        <v>0</v>
      </c>
      <c r="DL423" s="698">
        <f t="shared" si="1485"/>
        <v>0</v>
      </c>
      <c r="DM423" s="698">
        <f t="shared" si="1485"/>
        <v>0</v>
      </c>
      <c r="DN423" s="698">
        <f t="shared" si="1485"/>
        <v>0</v>
      </c>
      <c r="DO423" s="698">
        <f t="shared" si="1485"/>
        <v>0</v>
      </c>
      <c r="DP423" s="698">
        <f t="shared" si="1485"/>
        <v>0</v>
      </c>
      <c r="DQ423" s="698">
        <f t="shared" si="1485"/>
        <v>0</v>
      </c>
      <c r="DR423" s="698">
        <f t="shared" si="1486"/>
        <v>0</v>
      </c>
      <c r="DS423" s="698">
        <f t="shared" si="1486"/>
        <v>0</v>
      </c>
      <c r="DT423" s="698">
        <f t="shared" si="1486"/>
        <v>0</v>
      </c>
      <c r="DU423" s="698">
        <f t="shared" si="1486"/>
        <v>0</v>
      </c>
      <c r="DV423" s="698">
        <f t="shared" si="1486"/>
        <v>0</v>
      </c>
      <c r="DW423" s="698">
        <f t="shared" si="1486"/>
        <v>-207478.03</v>
      </c>
      <c r="DX423" s="698">
        <f t="shared" si="1486"/>
        <v>0</v>
      </c>
      <c r="DY423" s="698">
        <f t="shared" si="1486"/>
        <v>0</v>
      </c>
      <c r="DZ423" s="698">
        <f t="shared" si="1487"/>
        <v>0</v>
      </c>
      <c r="EA423" s="698">
        <f t="shared" si="1487"/>
        <v>-74863.929999999993</v>
      </c>
      <c r="EB423" s="698">
        <f t="shared" si="1487"/>
        <v>0</v>
      </c>
      <c r="EC423" s="698">
        <f t="shared" si="1487"/>
        <v>0</v>
      </c>
      <c r="ED423" s="698">
        <f t="shared" si="1487"/>
        <v>0</v>
      </c>
      <c r="EE423" s="698">
        <f t="shared" si="1487"/>
        <v>0</v>
      </c>
      <c r="EF423" s="698">
        <f t="shared" si="1487"/>
        <v>0</v>
      </c>
      <c r="EG423" s="698">
        <f t="shared" si="1488"/>
        <v>0</v>
      </c>
      <c r="EH423" s="698">
        <f t="shared" si="1488"/>
        <v>0</v>
      </c>
      <c r="EI423" s="698">
        <f t="shared" si="1488"/>
        <v>0</v>
      </c>
      <c r="EJ423" s="698">
        <f t="shared" si="1488"/>
        <v>0</v>
      </c>
      <c r="EK423" s="698">
        <f t="shared" si="1488"/>
        <v>0</v>
      </c>
      <c r="EL423" s="698">
        <f t="shared" si="1488"/>
        <v>0</v>
      </c>
      <c r="EM423" s="698">
        <f t="shared" si="1488"/>
        <v>0</v>
      </c>
      <c r="EN423" s="698">
        <f t="shared" si="1488"/>
        <v>0</v>
      </c>
      <c r="EO423" s="698">
        <f t="shared" si="1488"/>
        <v>0</v>
      </c>
      <c r="EP423" s="698">
        <f t="shared" si="1488"/>
        <v>0</v>
      </c>
      <c r="EQ423" s="698">
        <f t="shared" si="1488"/>
        <v>0</v>
      </c>
      <c r="ER423" s="698">
        <f t="shared" si="1472"/>
        <v>0</v>
      </c>
      <c r="ES423" s="698">
        <f t="shared" si="1472"/>
        <v>0</v>
      </c>
      <c r="ET423" s="698">
        <f t="shared" si="1472"/>
        <v>0</v>
      </c>
      <c r="EU423" s="698">
        <f t="shared" si="1472"/>
        <v>0</v>
      </c>
      <c r="EV423" s="698">
        <f t="shared" si="1472"/>
        <v>0</v>
      </c>
      <c r="EW423" s="698">
        <f t="shared" si="1472"/>
        <v>0</v>
      </c>
      <c r="EX423" s="698">
        <f t="shared" si="1472"/>
        <v>0</v>
      </c>
      <c r="EY423" s="698">
        <f t="shared" si="1472"/>
        <v>0</v>
      </c>
      <c r="EZ423" s="510"/>
    </row>
    <row r="424" spans="1:156" x14ac:dyDescent="0.25">
      <c r="A424">
        <v>15</v>
      </c>
      <c r="B424" s="858" t="s">
        <v>1455</v>
      </c>
      <c r="D424" s="698">
        <f t="shared" si="1473"/>
        <v>0</v>
      </c>
      <c r="E424" s="698">
        <f t="shared" si="1473"/>
        <v>0</v>
      </c>
      <c r="F424" s="698">
        <f t="shared" si="1473"/>
        <v>0</v>
      </c>
      <c r="G424" s="698">
        <f t="shared" si="1473"/>
        <v>-1131.1400000000001</v>
      </c>
      <c r="H424" s="698">
        <f t="shared" si="1473"/>
        <v>0</v>
      </c>
      <c r="I424" s="698">
        <f t="shared" si="1473"/>
        <v>0</v>
      </c>
      <c r="J424" s="698">
        <f t="shared" si="1473"/>
        <v>0</v>
      </c>
      <c r="K424" s="698">
        <f t="shared" si="1473"/>
        <v>0</v>
      </c>
      <c r="L424" s="698">
        <f t="shared" si="1473"/>
        <v>0</v>
      </c>
      <c r="M424" s="698">
        <f t="shared" si="1474"/>
        <v>0</v>
      </c>
      <c r="N424" s="698">
        <f t="shared" si="1474"/>
        <v>0</v>
      </c>
      <c r="O424" s="698">
        <f t="shared" si="1474"/>
        <v>0</v>
      </c>
      <c r="P424" s="698">
        <f t="shared" si="1474"/>
        <v>0</v>
      </c>
      <c r="Q424" s="698">
        <f t="shared" si="1474"/>
        <v>0</v>
      </c>
      <c r="R424" s="698">
        <f t="shared" si="1474"/>
        <v>0</v>
      </c>
      <c r="S424" s="698">
        <f t="shared" si="1474"/>
        <v>0</v>
      </c>
      <c r="T424" s="698">
        <f t="shared" si="1474"/>
        <v>0</v>
      </c>
      <c r="U424" s="698">
        <f t="shared" si="1474"/>
        <v>0</v>
      </c>
      <c r="V424" s="698">
        <f t="shared" si="1475"/>
        <v>0</v>
      </c>
      <c r="W424" s="698">
        <f t="shared" si="1475"/>
        <v>0</v>
      </c>
      <c r="X424" s="698">
        <f t="shared" si="1475"/>
        <v>0</v>
      </c>
      <c r="Y424" s="698">
        <f t="shared" si="1475"/>
        <v>0</v>
      </c>
      <c r="Z424" s="698">
        <f t="shared" si="1475"/>
        <v>0</v>
      </c>
      <c r="AA424" s="698">
        <f t="shared" si="1475"/>
        <v>0</v>
      </c>
      <c r="AB424" s="698">
        <f t="shared" si="1475"/>
        <v>0</v>
      </c>
      <c r="AC424" s="698">
        <f t="shared" si="1475"/>
        <v>0</v>
      </c>
      <c r="AD424" s="698">
        <f t="shared" si="1475"/>
        <v>0</v>
      </c>
      <c r="AE424" s="698">
        <f t="shared" si="1476"/>
        <v>0</v>
      </c>
      <c r="AF424" s="698">
        <f t="shared" si="1476"/>
        <v>0</v>
      </c>
      <c r="AG424" s="698">
        <f t="shared" si="1476"/>
        <v>8123</v>
      </c>
      <c r="AH424" s="698">
        <f t="shared" si="1476"/>
        <v>0</v>
      </c>
      <c r="AI424" s="698">
        <f t="shared" si="1476"/>
        <v>0</v>
      </c>
      <c r="AJ424" s="698">
        <f t="shared" si="1476"/>
        <v>0</v>
      </c>
      <c r="AK424" s="698">
        <f t="shared" si="1476"/>
        <v>0</v>
      </c>
      <c r="AL424" s="698">
        <f t="shared" si="1476"/>
        <v>0</v>
      </c>
      <c r="AM424" s="698">
        <f t="shared" si="1476"/>
        <v>0</v>
      </c>
      <c r="AN424" s="698">
        <f t="shared" si="1476"/>
        <v>0</v>
      </c>
      <c r="AO424" s="698">
        <f t="shared" si="1477"/>
        <v>0</v>
      </c>
      <c r="AP424" s="698">
        <f t="shared" si="1477"/>
        <v>0</v>
      </c>
      <c r="AQ424" s="698">
        <f t="shared" si="1477"/>
        <v>0</v>
      </c>
      <c r="AR424" s="698">
        <f t="shared" si="1477"/>
        <v>0</v>
      </c>
      <c r="AS424" s="698">
        <f t="shared" si="1477"/>
        <v>0</v>
      </c>
      <c r="AT424" s="698">
        <f t="shared" si="1477"/>
        <v>0</v>
      </c>
      <c r="AU424" s="698">
        <f t="shared" si="1477"/>
        <v>0</v>
      </c>
      <c r="AV424" s="698">
        <f t="shared" si="1477"/>
        <v>0</v>
      </c>
      <c r="AW424" s="698">
        <f t="shared" si="1477"/>
        <v>0</v>
      </c>
      <c r="AX424" s="698">
        <f t="shared" si="1477"/>
        <v>0</v>
      </c>
      <c r="AY424" s="698">
        <f t="shared" si="1478"/>
        <v>0</v>
      </c>
      <c r="AZ424" s="698">
        <f t="shared" si="1478"/>
        <v>0</v>
      </c>
      <c r="BA424" s="698">
        <f t="shared" si="1478"/>
        <v>0</v>
      </c>
      <c r="BB424" s="698">
        <f t="shared" si="1478"/>
        <v>0</v>
      </c>
      <c r="BC424" s="698">
        <f t="shared" si="1478"/>
        <v>0</v>
      </c>
      <c r="BD424" s="698">
        <f t="shared" si="1478"/>
        <v>0</v>
      </c>
      <c r="BE424" s="698">
        <f t="shared" si="1478"/>
        <v>0</v>
      </c>
      <c r="BF424" s="698">
        <f t="shared" si="1478"/>
        <v>0</v>
      </c>
      <c r="BG424" s="698">
        <f t="shared" si="1478"/>
        <v>0</v>
      </c>
      <c r="BH424" s="698">
        <f t="shared" si="1478"/>
        <v>0</v>
      </c>
      <c r="BI424" s="698">
        <f t="shared" si="1479"/>
        <v>0</v>
      </c>
      <c r="BJ424" s="698">
        <f t="shared" si="1479"/>
        <v>0</v>
      </c>
      <c r="BK424" s="698">
        <f t="shared" si="1479"/>
        <v>0</v>
      </c>
      <c r="BL424" s="698">
        <f t="shared" si="1479"/>
        <v>0</v>
      </c>
      <c r="BM424" s="698">
        <f t="shared" si="1479"/>
        <v>0</v>
      </c>
      <c r="BN424" s="698">
        <f t="shared" si="1479"/>
        <v>0</v>
      </c>
      <c r="BO424" s="698">
        <f t="shared" si="1479"/>
        <v>0</v>
      </c>
      <c r="BP424" s="698">
        <f t="shared" si="1480"/>
        <v>0</v>
      </c>
      <c r="BQ424" s="698">
        <f t="shared" si="1480"/>
        <v>0</v>
      </c>
      <c r="BR424" s="698">
        <f t="shared" si="1480"/>
        <v>0</v>
      </c>
      <c r="BS424" s="698">
        <f t="shared" si="1480"/>
        <v>0</v>
      </c>
      <c r="BT424" s="698">
        <f t="shared" si="1480"/>
        <v>0</v>
      </c>
      <c r="BU424" s="698">
        <f t="shared" si="1480"/>
        <v>0</v>
      </c>
      <c r="BV424" s="698">
        <f t="shared" si="1480"/>
        <v>0</v>
      </c>
      <c r="BW424" s="698">
        <f t="shared" si="1480"/>
        <v>0</v>
      </c>
      <c r="BX424" s="698">
        <f t="shared" si="1480"/>
        <v>0</v>
      </c>
      <c r="BY424" s="698">
        <f t="shared" si="1481"/>
        <v>0</v>
      </c>
      <c r="BZ424" s="698">
        <f t="shared" si="1481"/>
        <v>0</v>
      </c>
      <c r="CA424" s="698">
        <f t="shared" si="1481"/>
        <v>0</v>
      </c>
      <c r="CB424" s="698">
        <f t="shared" si="1481"/>
        <v>0</v>
      </c>
      <c r="CC424" s="698">
        <f t="shared" si="1481"/>
        <v>0</v>
      </c>
      <c r="CD424" s="698">
        <f t="shared" si="1481"/>
        <v>0</v>
      </c>
      <c r="CE424" s="698">
        <f t="shared" si="1482"/>
        <v>0</v>
      </c>
      <c r="CF424" s="698">
        <f t="shared" si="1482"/>
        <v>0</v>
      </c>
      <c r="CG424" s="698">
        <f t="shared" si="1482"/>
        <v>0</v>
      </c>
      <c r="CH424" s="698">
        <f t="shared" si="1482"/>
        <v>0</v>
      </c>
      <c r="CI424" s="698">
        <f t="shared" si="1482"/>
        <v>0</v>
      </c>
      <c r="CJ424" s="698">
        <f t="shared" si="1482"/>
        <v>0</v>
      </c>
      <c r="CK424" s="698">
        <f t="shared" si="1482"/>
        <v>0</v>
      </c>
      <c r="CL424" s="698">
        <f t="shared" si="1482"/>
        <v>0</v>
      </c>
      <c r="CM424" s="698">
        <f t="shared" si="1482"/>
        <v>0</v>
      </c>
      <c r="CN424" s="698">
        <f t="shared" si="1483"/>
        <v>0</v>
      </c>
      <c r="CO424" s="698">
        <f t="shared" si="1483"/>
        <v>0</v>
      </c>
      <c r="CP424" s="698">
        <f t="shared" si="1483"/>
        <v>0</v>
      </c>
      <c r="CQ424" s="698">
        <f t="shared" si="1483"/>
        <v>0</v>
      </c>
      <c r="CR424" s="698">
        <f t="shared" si="1483"/>
        <v>0</v>
      </c>
      <c r="CS424" s="698">
        <f t="shared" si="1483"/>
        <v>0</v>
      </c>
      <c r="CT424" s="698">
        <f t="shared" si="1483"/>
        <v>0</v>
      </c>
      <c r="CU424" s="698">
        <f t="shared" si="1483"/>
        <v>0</v>
      </c>
      <c r="CV424" s="698">
        <f t="shared" si="1483"/>
        <v>0</v>
      </c>
      <c r="CW424" s="698">
        <f t="shared" si="1483"/>
        <v>0</v>
      </c>
      <c r="CX424" s="698">
        <f t="shared" si="1484"/>
        <v>0</v>
      </c>
      <c r="CY424" s="698">
        <f t="shared" si="1484"/>
        <v>0</v>
      </c>
      <c r="CZ424" s="698">
        <f t="shared" si="1484"/>
        <v>0</v>
      </c>
      <c r="DA424" s="698">
        <f t="shared" si="1484"/>
        <v>0</v>
      </c>
      <c r="DB424" s="698">
        <f t="shared" si="1484"/>
        <v>0</v>
      </c>
      <c r="DC424" s="698">
        <f t="shared" si="1484"/>
        <v>0</v>
      </c>
      <c r="DD424" s="698">
        <f t="shared" si="1484"/>
        <v>0</v>
      </c>
      <c r="DE424" s="698">
        <f t="shared" si="1484"/>
        <v>0</v>
      </c>
      <c r="DF424" s="698">
        <f t="shared" si="1484"/>
        <v>0</v>
      </c>
      <c r="DG424" s="698">
        <f t="shared" si="1484"/>
        <v>0</v>
      </c>
      <c r="DH424" s="698">
        <f t="shared" si="1485"/>
        <v>0</v>
      </c>
      <c r="DI424" s="698">
        <f t="shared" si="1485"/>
        <v>0</v>
      </c>
      <c r="DJ424" s="698">
        <f t="shared" si="1485"/>
        <v>0</v>
      </c>
      <c r="DK424" s="698">
        <f t="shared" si="1485"/>
        <v>0</v>
      </c>
      <c r="DL424" s="698">
        <f t="shared" si="1485"/>
        <v>0</v>
      </c>
      <c r="DM424" s="698">
        <f t="shared" si="1485"/>
        <v>0</v>
      </c>
      <c r="DN424" s="698">
        <f t="shared" si="1485"/>
        <v>0</v>
      </c>
      <c r="DO424" s="698">
        <f t="shared" si="1485"/>
        <v>0</v>
      </c>
      <c r="DP424" s="698">
        <f t="shared" si="1485"/>
        <v>0</v>
      </c>
      <c r="DQ424" s="698">
        <f t="shared" si="1485"/>
        <v>0</v>
      </c>
      <c r="DR424" s="698">
        <f t="shared" si="1486"/>
        <v>0</v>
      </c>
      <c r="DS424" s="698">
        <f t="shared" si="1486"/>
        <v>0</v>
      </c>
      <c r="DT424" s="698">
        <f t="shared" si="1486"/>
        <v>0</v>
      </c>
      <c r="DU424" s="698">
        <f t="shared" si="1486"/>
        <v>0</v>
      </c>
      <c r="DV424" s="698">
        <f t="shared" si="1486"/>
        <v>0</v>
      </c>
      <c r="DW424" s="698">
        <f t="shared" si="1486"/>
        <v>0</v>
      </c>
      <c r="DX424" s="698">
        <f t="shared" si="1486"/>
        <v>0</v>
      </c>
      <c r="DY424" s="698">
        <f t="shared" si="1486"/>
        <v>0</v>
      </c>
      <c r="DZ424" s="698">
        <f t="shared" si="1487"/>
        <v>0</v>
      </c>
      <c r="EA424" s="698">
        <f t="shared" si="1487"/>
        <v>0</v>
      </c>
      <c r="EB424" s="698">
        <f t="shared" si="1487"/>
        <v>0</v>
      </c>
      <c r="EC424" s="698">
        <f t="shared" si="1487"/>
        <v>0</v>
      </c>
      <c r="ED424" s="698">
        <f t="shared" si="1487"/>
        <v>-8123</v>
      </c>
      <c r="EE424" s="698">
        <f t="shared" si="1487"/>
        <v>0</v>
      </c>
      <c r="EF424" s="698">
        <f t="shared" si="1487"/>
        <v>0</v>
      </c>
      <c r="EG424" s="698">
        <f t="shared" si="1488"/>
        <v>0</v>
      </c>
      <c r="EH424" s="698">
        <f t="shared" si="1488"/>
        <v>0</v>
      </c>
      <c r="EI424" s="698">
        <f t="shared" si="1488"/>
        <v>0</v>
      </c>
      <c r="EJ424" s="698">
        <f t="shared" si="1488"/>
        <v>0</v>
      </c>
      <c r="EK424" s="698">
        <f t="shared" si="1488"/>
        <v>0</v>
      </c>
      <c r="EL424" s="698">
        <f t="shared" si="1488"/>
        <v>0</v>
      </c>
      <c r="EM424" s="698">
        <f t="shared" si="1488"/>
        <v>0</v>
      </c>
      <c r="EN424" s="698">
        <f t="shared" si="1488"/>
        <v>0</v>
      </c>
      <c r="EO424" s="698">
        <f t="shared" si="1488"/>
        <v>0</v>
      </c>
      <c r="EP424" s="698">
        <f t="shared" si="1488"/>
        <v>0</v>
      </c>
      <c r="EQ424" s="698">
        <f t="shared" si="1488"/>
        <v>0</v>
      </c>
      <c r="ER424" s="698">
        <f t="shared" si="1472"/>
        <v>0</v>
      </c>
      <c r="ES424" s="698">
        <f t="shared" si="1472"/>
        <v>0</v>
      </c>
      <c r="ET424" s="698">
        <f t="shared" si="1472"/>
        <v>0</v>
      </c>
      <c r="EU424" s="698">
        <f t="shared" si="1472"/>
        <v>0</v>
      </c>
      <c r="EV424" s="698">
        <f t="shared" si="1472"/>
        <v>0</v>
      </c>
      <c r="EW424" s="698">
        <f t="shared" si="1472"/>
        <v>0</v>
      </c>
      <c r="EX424" s="698">
        <f t="shared" si="1472"/>
        <v>0</v>
      </c>
      <c r="EY424" s="698">
        <f t="shared" si="1472"/>
        <v>0</v>
      </c>
      <c r="EZ424" s="510"/>
    </row>
    <row r="425" spans="1:156" x14ac:dyDescent="0.25">
      <c r="A425">
        <v>16</v>
      </c>
      <c r="B425" s="858" t="s">
        <v>1456</v>
      </c>
      <c r="D425" s="698">
        <f t="shared" si="1473"/>
        <v>0</v>
      </c>
      <c r="E425" s="698">
        <f t="shared" si="1473"/>
        <v>0</v>
      </c>
      <c r="F425" s="698">
        <f t="shared" si="1473"/>
        <v>0</v>
      </c>
      <c r="G425" s="698">
        <f t="shared" si="1473"/>
        <v>0</v>
      </c>
      <c r="H425" s="698">
        <f t="shared" si="1473"/>
        <v>0</v>
      </c>
      <c r="I425" s="698">
        <f t="shared" si="1473"/>
        <v>0</v>
      </c>
      <c r="J425" s="698">
        <f t="shared" si="1473"/>
        <v>0</v>
      </c>
      <c r="K425" s="698">
        <f t="shared" si="1473"/>
        <v>0</v>
      </c>
      <c r="L425" s="698">
        <f t="shared" si="1473"/>
        <v>0</v>
      </c>
      <c r="M425" s="698">
        <f t="shared" si="1474"/>
        <v>0</v>
      </c>
      <c r="N425" s="698">
        <f t="shared" si="1474"/>
        <v>12199.14</v>
      </c>
      <c r="O425" s="698">
        <f t="shared" si="1474"/>
        <v>-15516.67</v>
      </c>
      <c r="P425" s="698">
        <f t="shared" si="1474"/>
        <v>0</v>
      </c>
      <c r="Q425" s="698">
        <f t="shared" si="1474"/>
        <v>0</v>
      </c>
      <c r="R425" s="698">
        <f t="shared" si="1474"/>
        <v>-30003</v>
      </c>
      <c r="S425" s="698">
        <f t="shared" si="1474"/>
        <v>0</v>
      </c>
      <c r="T425" s="698">
        <f t="shared" si="1474"/>
        <v>0</v>
      </c>
      <c r="U425" s="698">
        <f t="shared" si="1474"/>
        <v>0</v>
      </c>
      <c r="V425" s="698">
        <f t="shared" si="1475"/>
        <v>0</v>
      </c>
      <c r="W425" s="698">
        <f t="shared" si="1475"/>
        <v>0</v>
      </c>
      <c r="X425" s="698">
        <f t="shared" si="1475"/>
        <v>0</v>
      </c>
      <c r="Y425" s="698">
        <f t="shared" si="1475"/>
        <v>0</v>
      </c>
      <c r="Z425" s="698">
        <f t="shared" si="1475"/>
        <v>0</v>
      </c>
      <c r="AA425" s="698">
        <f t="shared" si="1475"/>
        <v>-3166.67</v>
      </c>
      <c r="AB425" s="698">
        <f t="shared" si="1475"/>
        <v>0</v>
      </c>
      <c r="AC425" s="698">
        <f t="shared" si="1475"/>
        <v>0</v>
      </c>
      <c r="AD425" s="698">
        <f t="shared" si="1475"/>
        <v>0</v>
      </c>
      <c r="AE425" s="698">
        <f t="shared" si="1476"/>
        <v>0</v>
      </c>
      <c r="AF425" s="698">
        <f t="shared" si="1476"/>
        <v>0</v>
      </c>
      <c r="AG425" s="698">
        <f t="shared" si="1476"/>
        <v>0</v>
      </c>
      <c r="AH425" s="698">
        <f t="shared" si="1476"/>
        <v>0</v>
      </c>
      <c r="AI425" s="698">
        <f t="shared" si="1476"/>
        <v>0</v>
      </c>
      <c r="AJ425" s="698">
        <f t="shared" si="1476"/>
        <v>0</v>
      </c>
      <c r="AK425" s="698">
        <f t="shared" si="1476"/>
        <v>0</v>
      </c>
      <c r="AL425" s="698">
        <f t="shared" si="1476"/>
        <v>0</v>
      </c>
      <c r="AM425" s="698">
        <f t="shared" si="1476"/>
        <v>0</v>
      </c>
      <c r="AN425" s="698">
        <f t="shared" si="1476"/>
        <v>0</v>
      </c>
      <c r="AO425" s="698">
        <f t="shared" si="1477"/>
        <v>0</v>
      </c>
      <c r="AP425" s="698">
        <f t="shared" si="1477"/>
        <v>0</v>
      </c>
      <c r="AQ425" s="698">
        <f t="shared" si="1477"/>
        <v>0</v>
      </c>
      <c r="AR425" s="698">
        <f t="shared" si="1477"/>
        <v>0</v>
      </c>
      <c r="AS425" s="698">
        <f t="shared" si="1477"/>
        <v>0</v>
      </c>
      <c r="AT425" s="698">
        <f t="shared" si="1477"/>
        <v>0</v>
      </c>
      <c r="AU425" s="698">
        <f t="shared" si="1477"/>
        <v>0</v>
      </c>
      <c r="AV425" s="698">
        <f t="shared" si="1477"/>
        <v>0</v>
      </c>
      <c r="AW425" s="698">
        <f t="shared" si="1477"/>
        <v>0</v>
      </c>
      <c r="AX425" s="698">
        <f t="shared" si="1477"/>
        <v>0</v>
      </c>
      <c r="AY425" s="698">
        <f t="shared" si="1478"/>
        <v>0</v>
      </c>
      <c r="AZ425" s="698">
        <f t="shared" si="1478"/>
        <v>-7213.75</v>
      </c>
      <c r="BA425" s="698">
        <f t="shared" si="1478"/>
        <v>0</v>
      </c>
      <c r="BB425" s="698">
        <f t="shared" si="1478"/>
        <v>0</v>
      </c>
      <c r="BC425" s="698">
        <f t="shared" si="1478"/>
        <v>0</v>
      </c>
      <c r="BD425" s="698">
        <f t="shared" si="1478"/>
        <v>0</v>
      </c>
      <c r="BE425" s="698">
        <f t="shared" si="1478"/>
        <v>0</v>
      </c>
      <c r="BF425" s="698">
        <f t="shared" si="1478"/>
        <v>0</v>
      </c>
      <c r="BG425" s="698">
        <f t="shared" si="1478"/>
        <v>0</v>
      </c>
      <c r="BH425" s="698">
        <f t="shared" si="1478"/>
        <v>0</v>
      </c>
      <c r="BI425" s="698">
        <f t="shared" si="1479"/>
        <v>0</v>
      </c>
      <c r="BJ425" s="698">
        <f t="shared" si="1479"/>
        <v>0</v>
      </c>
      <c r="BK425" s="698">
        <f t="shared" si="1479"/>
        <v>0</v>
      </c>
      <c r="BL425" s="698">
        <f t="shared" si="1479"/>
        <v>0</v>
      </c>
      <c r="BM425" s="698">
        <f t="shared" si="1479"/>
        <v>0</v>
      </c>
      <c r="BN425" s="698">
        <f t="shared" si="1479"/>
        <v>0</v>
      </c>
      <c r="BO425" s="698">
        <f t="shared" si="1479"/>
        <v>0</v>
      </c>
      <c r="BP425" s="698">
        <f t="shared" si="1480"/>
        <v>0</v>
      </c>
      <c r="BQ425" s="698">
        <f t="shared" si="1480"/>
        <v>0</v>
      </c>
      <c r="BR425" s="698">
        <f t="shared" si="1480"/>
        <v>0</v>
      </c>
      <c r="BS425" s="698">
        <f t="shared" si="1480"/>
        <v>0</v>
      </c>
      <c r="BT425" s="698">
        <f t="shared" si="1480"/>
        <v>0</v>
      </c>
      <c r="BU425" s="698">
        <f t="shared" si="1480"/>
        <v>-25979.54</v>
      </c>
      <c r="BV425" s="698">
        <f t="shared" si="1480"/>
        <v>0</v>
      </c>
      <c r="BW425" s="698">
        <f t="shared" si="1480"/>
        <v>-16308.34</v>
      </c>
      <c r="BX425" s="698">
        <f t="shared" si="1480"/>
        <v>0</v>
      </c>
      <c r="BY425" s="698">
        <f t="shared" si="1481"/>
        <v>0</v>
      </c>
      <c r="BZ425" s="698">
        <f t="shared" si="1481"/>
        <v>0</v>
      </c>
      <c r="CA425" s="698">
        <f t="shared" si="1481"/>
        <v>0</v>
      </c>
      <c r="CB425" s="698">
        <f t="shared" si="1481"/>
        <v>0</v>
      </c>
      <c r="CC425" s="698">
        <f t="shared" si="1481"/>
        <v>0</v>
      </c>
      <c r="CD425" s="698">
        <f t="shared" si="1481"/>
        <v>0</v>
      </c>
      <c r="CE425" s="698">
        <f t="shared" si="1482"/>
        <v>0</v>
      </c>
      <c r="CF425" s="698">
        <f t="shared" si="1482"/>
        <v>0</v>
      </c>
      <c r="CG425" s="698">
        <f t="shared" si="1482"/>
        <v>0</v>
      </c>
      <c r="CH425" s="698">
        <f t="shared" si="1482"/>
        <v>0</v>
      </c>
      <c r="CI425" s="698">
        <f t="shared" si="1482"/>
        <v>0</v>
      </c>
      <c r="CJ425" s="698">
        <f t="shared" si="1482"/>
        <v>0</v>
      </c>
      <c r="CK425" s="698">
        <f t="shared" si="1482"/>
        <v>0</v>
      </c>
      <c r="CL425" s="698">
        <f t="shared" si="1482"/>
        <v>0</v>
      </c>
      <c r="CM425" s="698">
        <f t="shared" si="1482"/>
        <v>0</v>
      </c>
      <c r="CN425" s="698">
        <f t="shared" si="1483"/>
        <v>0</v>
      </c>
      <c r="CO425" s="698">
        <f t="shared" si="1483"/>
        <v>0</v>
      </c>
      <c r="CP425" s="698">
        <f t="shared" si="1483"/>
        <v>0</v>
      </c>
      <c r="CQ425" s="698">
        <f t="shared" si="1483"/>
        <v>0</v>
      </c>
      <c r="CR425" s="698">
        <f t="shared" si="1483"/>
        <v>0</v>
      </c>
      <c r="CS425" s="698">
        <f t="shared" si="1483"/>
        <v>0</v>
      </c>
      <c r="CT425" s="698">
        <f t="shared" si="1483"/>
        <v>0</v>
      </c>
      <c r="CU425" s="698">
        <f t="shared" si="1483"/>
        <v>0</v>
      </c>
      <c r="CV425" s="698">
        <f t="shared" si="1483"/>
        <v>-9548.7999999999993</v>
      </c>
      <c r="CW425" s="698">
        <f t="shared" si="1483"/>
        <v>0</v>
      </c>
      <c r="CX425" s="698">
        <f t="shared" si="1484"/>
        <v>0</v>
      </c>
      <c r="CY425" s="698">
        <f t="shared" si="1484"/>
        <v>0</v>
      </c>
      <c r="CZ425" s="698">
        <f t="shared" si="1484"/>
        <v>0</v>
      </c>
      <c r="DA425" s="698">
        <f t="shared" si="1484"/>
        <v>0</v>
      </c>
      <c r="DB425" s="698">
        <f t="shared" si="1484"/>
        <v>0</v>
      </c>
      <c r="DC425" s="698">
        <f t="shared" si="1484"/>
        <v>0</v>
      </c>
      <c r="DD425" s="698">
        <f t="shared" si="1484"/>
        <v>0</v>
      </c>
      <c r="DE425" s="698">
        <f t="shared" si="1484"/>
        <v>0</v>
      </c>
      <c r="DF425" s="698">
        <f t="shared" si="1484"/>
        <v>0</v>
      </c>
      <c r="DG425" s="698">
        <f t="shared" si="1484"/>
        <v>0</v>
      </c>
      <c r="DH425" s="698">
        <f t="shared" si="1485"/>
        <v>0</v>
      </c>
      <c r="DI425" s="698">
        <f t="shared" si="1485"/>
        <v>0</v>
      </c>
      <c r="DJ425" s="698">
        <f t="shared" si="1485"/>
        <v>0</v>
      </c>
      <c r="DK425" s="698">
        <f t="shared" si="1485"/>
        <v>0</v>
      </c>
      <c r="DL425" s="698">
        <f t="shared" si="1485"/>
        <v>0</v>
      </c>
      <c r="DM425" s="698">
        <f t="shared" si="1485"/>
        <v>0</v>
      </c>
      <c r="DN425" s="698">
        <f t="shared" si="1485"/>
        <v>0</v>
      </c>
      <c r="DO425" s="698">
        <f t="shared" si="1485"/>
        <v>-410</v>
      </c>
      <c r="DP425" s="698">
        <f t="shared" si="1485"/>
        <v>-6114.68</v>
      </c>
      <c r="DQ425" s="698">
        <f t="shared" si="1485"/>
        <v>-3686.08</v>
      </c>
      <c r="DR425" s="698">
        <f t="shared" si="1486"/>
        <v>0</v>
      </c>
      <c r="DS425" s="698">
        <f t="shared" si="1486"/>
        <v>-6662.84</v>
      </c>
      <c r="DT425" s="698">
        <f t="shared" si="1486"/>
        <v>-6103.28</v>
      </c>
      <c r="DU425" s="698">
        <f t="shared" si="1486"/>
        <v>-7306.76</v>
      </c>
      <c r="DV425" s="698">
        <f t="shared" si="1486"/>
        <v>-7404.8</v>
      </c>
      <c r="DW425" s="698">
        <f t="shared" si="1486"/>
        <v>-8053.88</v>
      </c>
      <c r="DX425" s="698">
        <f t="shared" si="1486"/>
        <v>-9579.92</v>
      </c>
      <c r="DY425" s="698">
        <f t="shared" si="1486"/>
        <v>-2131.62</v>
      </c>
      <c r="DZ425" s="698">
        <f t="shared" si="1487"/>
        <v>0</v>
      </c>
      <c r="EA425" s="698">
        <f t="shared" si="1487"/>
        <v>-6169.4</v>
      </c>
      <c r="EB425" s="698">
        <f t="shared" si="1487"/>
        <v>0</v>
      </c>
      <c r="EC425" s="698">
        <f t="shared" si="1487"/>
        <v>0</v>
      </c>
      <c r="ED425" s="698">
        <f t="shared" si="1487"/>
        <v>-6394.66</v>
      </c>
      <c r="EE425" s="698">
        <f t="shared" si="1487"/>
        <v>-1127.68</v>
      </c>
      <c r="EF425" s="698">
        <f t="shared" si="1487"/>
        <v>-6522.84</v>
      </c>
      <c r="EG425" s="698">
        <f t="shared" si="1488"/>
        <v>0</v>
      </c>
      <c r="EH425" s="698">
        <f t="shared" si="1488"/>
        <v>-4796.84</v>
      </c>
      <c r="EI425" s="698">
        <f t="shared" si="1488"/>
        <v>-1070.68</v>
      </c>
      <c r="EJ425" s="698">
        <f t="shared" si="1488"/>
        <v>0</v>
      </c>
      <c r="EK425" s="698">
        <f t="shared" si="1488"/>
        <v>0</v>
      </c>
      <c r="EL425" s="698">
        <f t="shared" si="1488"/>
        <v>-18991.599999999999</v>
      </c>
      <c r="EM425" s="698">
        <f t="shared" si="1488"/>
        <v>-1121.98</v>
      </c>
      <c r="EN425" s="698">
        <f t="shared" si="1488"/>
        <v>0</v>
      </c>
      <c r="EO425" s="698">
        <f t="shared" si="1488"/>
        <v>0</v>
      </c>
      <c r="EP425" s="698">
        <f t="shared" si="1488"/>
        <v>-1057</v>
      </c>
      <c r="EQ425" s="698">
        <f t="shared" si="1488"/>
        <v>0</v>
      </c>
      <c r="ER425" s="698">
        <f t="shared" si="1472"/>
        <v>0</v>
      </c>
      <c r="ES425" s="698">
        <f t="shared" si="1472"/>
        <v>0</v>
      </c>
      <c r="ET425" s="698">
        <f t="shared" si="1472"/>
        <v>0</v>
      </c>
      <c r="EU425" s="698">
        <f t="shared" si="1472"/>
        <v>-1084.3599999999999</v>
      </c>
      <c r="EV425" s="698">
        <f t="shared" si="1472"/>
        <v>0</v>
      </c>
      <c r="EW425" s="698">
        <f t="shared" si="1472"/>
        <v>-1078.6600000000001</v>
      </c>
      <c r="EX425" s="698">
        <f t="shared" si="1472"/>
        <v>-1046.74</v>
      </c>
      <c r="EY425" s="698">
        <f t="shared" si="1472"/>
        <v>0</v>
      </c>
      <c r="EZ425" s="510"/>
    </row>
    <row r="426" spans="1:156" x14ac:dyDescent="0.25">
      <c r="A426">
        <v>17</v>
      </c>
      <c r="B426" s="858" t="s">
        <v>1457</v>
      </c>
      <c r="D426" s="698">
        <f t="shared" si="1473"/>
        <v>0</v>
      </c>
      <c r="E426" s="698">
        <f t="shared" si="1473"/>
        <v>0</v>
      </c>
      <c r="F426" s="698">
        <f t="shared" si="1473"/>
        <v>0</v>
      </c>
      <c r="G426" s="698">
        <f t="shared" si="1473"/>
        <v>0</v>
      </c>
      <c r="H426" s="698">
        <f t="shared" si="1473"/>
        <v>0</v>
      </c>
      <c r="I426" s="698">
        <f t="shared" si="1473"/>
        <v>-3474.88</v>
      </c>
      <c r="J426" s="698">
        <f t="shared" si="1473"/>
        <v>-16138.5</v>
      </c>
      <c r="K426" s="698">
        <f t="shared" si="1473"/>
        <v>-6118.88</v>
      </c>
      <c r="L426" s="698">
        <f t="shared" si="1473"/>
        <v>-15831</v>
      </c>
      <c r="M426" s="698">
        <f t="shared" si="1474"/>
        <v>-6270.5</v>
      </c>
      <c r="N426" s="698">
        <f t="shared" si="1474"/>
        <v>-29659.64</v>
      </c>
      <c r="O426" s="698">
        <f t="shared" si="1474"/>
        <v>-36056.5</v>
      </c>
      <c r="P426" s="698">
        <f t="shared" si="1474"/>
        <v>-15153.25</v>
      </c>
      <c r="Q426" s="698">
        <f t="shared" si="1474"/>
        <v>-11573.63</v>
      </c>
      <c r="R426" s="698">
        <f t="shared" si="1474"/>
        <v>-20738.37</v>
      </c>
      <c r="S426" s="698">
        <f t="shared" si="1474"/>
        <v>-20445.38</v>
      </c>
      <c r="T426" s="698">
        <f t="shared" si="1474"/>
        <v>-36192.25</v>
      </c>
      <c r="U426" s="698">
        <f t="shared" si="1474"/>
        <v>-51921.88</v>
      </c>
      <c r="V426" s="698">
        <f t="shared" si="1475"/>
        <v>-42912.63</v>
      </c>
      <c r="W426" s="698">
        <f t="shared" si="1475"/>
        <v>-17967.38</v>
      </c>
      <c r="X426" s="698">
        <f t="shared" si="1475"/>
        <v>-16370.63</v>
      </c>
      <c r="Y426" s="698">
        <f t="shared" si="1475"/>
        <v>-26291.69</v>
      </c>
      <c r="Z426" s="698">
        <f t="shared" si="1475"/>
        <v>0</v>
      </c>
      <c r="AA426" s="698">
        <f t="shared" si="1475"/>
        <v>-39531.75</v>
      </c>
      <c r="AB426" s="698">
        <f t="shared" si="1475"/>
        <v>-28695.55</v>
      </c>
      <c r="AC426" s="698">
        <f t="shared" si="1475"/>
        <v>-87927.49</v>
      </c>
      <c r="AD426" s="698">
        <f t="shared" si="1475"/>
        <v>-57572.42</v>
      </c>
      <c r="AE426" s="698">
        <f t="shared" si="1476"/>
        <v>-29060.5</v>
      </c>
      <c r="AF426" s="698">
        <f t="shared" si="1476"/>
        <v>-18050.25</v>
      </c>
      <c r="AG426" s="698">
        <f t="shared" si="1476"/>
        <v>-33556.15</v>
      </c>
      <c r="AH426" s="698">
        <f t="shared" si="1476"/>
        <v>-31327.38</v>
      </c>
      <c r="AI426" s="698">
        <f t="shared" si="1476"/>
        <v>-100341.97</v>
      </c>
      <c r="AJ426" s="698">
        <f t="shared" si="1476"/>
        <v>-30154.75</v>
      </c>
      <c r="AK426" s="698">
        <f t="shared" si="1476"/>
        <v>-40593.629999999997</v>
      </c>
      <c r="AL426" s="698">
        <f t="shared" si="1476"/>
        <v>-31174.98</v>
      </c>
      <c r="AM426" s="698">
        <f t="shared" si="1476"/>
        <v>-93609</v>
      </c>
      <c r="AN426" s="698">
        <f t="shared" si="1476"/>
        <v>-49168.38</v>
      </c>
      <c r="AO426" s="698">
        <f t="shared" si="1477"/>
        <v>-25306.25</v>
      </c>
      <c r="AP426" s="698">
        <f t="shared" si="1477"/>
        <v>-25596.07</v>
      </c>
      <c r="AQ426" s="698">
        <f t="shared" si="1477"/>
        <v>-30803.25</v>
      </c>
      <c r="AR426" s="698">
        <f t="shared" si="1477"/>
        <v>-24171.5</v>
      </c>
      <c r="AS426" s="698">
        <f t="shared" si="1477"/>
        <v>-42637.63</v>
      </c>
      <c r="AT426" s="698">
        <f t="shared" si="1477"/>
        <v>-60621.88</v>
      </c>
      <c r="AU426" s="698">
        <f t="shared" si="1477"/>
        <v>-36592</v>
      </c>
      <c r="AV426" s="698">
        <f t="shared" si="1477"/>
        <v>-55848.38</v>
      </c>
      <c r="AW426" s="698">
        <f t="shared" si="1477"/>
        <v>-30120.38</v>
      </c>
      <c r="AX426" s="698">
        <f t="shared" si="1477"/>
        <v>-52766.13</v>
      </c>
      <c r="AY426" s="698">
        <f t="shared" si="1478"/>
        <v>-40325</v>
      </c>
      <c r="AZ426" s="698">
        <f t="shared" si="1478"/>
        <v>-59423.13</v>
      </c>
      <c r="BA426" s="698">
        <f t="shared" si="1478"/>
        <v>-22725.94</v>
      </c>
      <c r="BB426" s="698">
        <f t="shared" si="1478"/>
        <v>-63520.88</v>
      </c>
      <c r="BC426" s="698">
        <f t="shared" si="1478"/>
        <v>-34412.129999999997</v>
      </c>
      <c r="BD426" s="698">
        <f t="shared" si="1478"/>
        <v>-22965.81</v>
      </c>
      <c r="BE426" s="698">
        <f t="shared" si="1478"/>
        <v>-63943.63</v>
      </c>
      <c r="BF426" s="698">
        <f t="shared" si="1478"/>
        <v>-74374.38</v>
      </c>
      <c r="BG426" s="698">
        <f t="shared" si="1478"/>
        <v>-13886.75</v>
      </c>
      <c r="BH426" s="698">
        <f t="shared" si="1478"/>
        <v>-36004.879999999997</v>
      </c>
      <c r="BI426" s="698">
        <f t="shared" si="1479"/>
        <v>-63230.63</v>
      </c>
      <c r="BJ426" s="698">
        <f t="shared" si="1479"/>
        <v>-36303.01</v>
      </c>
      <c r="BK426" s="698">
        <f t="shared" si="1479"/>
        <v>-19932.07</v>
      </c>
      <c r="BL426" s="698">
        <f t="shared" si="1479"/>
        <v>-61197.5</v>
      </c>
      <c r="BM426" s="698">
        <f t="shared" si="1479"/>
        <v>-42458.57</v>
      </c>
      <c r="BN426" s="698">
        <f t="shared" si="1479"/>
        <v>-41039.21</v>
      </c>
      <c r="BO426" s="698">
        <f t="shared" si="1479"/>
        <v>-41493.89</v>
      </c>
      <c r="BP426" s="698">
        <f t="shared" si="1480"/>
        <v>-4948.25</v>
      </c>
      <c r="BQ426" s="698">
        <f t="shared" si="1480"/>
        <v>-9018.25</v>
      </c>
      <c r="BR426" s="698">
        <f t="shared" si="1480"/>
        <v>-14591.45</v>
      </c>
      <c r="BS426" s="698">
        <f t="shared" si="1480"/>
        <v>-22430</v>
      </c>
      <c r="BT426" s="698">
        <f t="shared" si="1480"/>
        <v>-71898.63</v>
      </c>
      <c r="BU426" s="698">
        <f t="shared" si="1480"/>
        <v>-27044.76</v>
      </c>
      <c r="BV426" s="698">
        <f t="shared" si="1480"/>
        <v>-44777.13</v>
      </c>
      <c r="BW426" s="698">
        <f t="shared" si="1480"/>
        <v>-32067.71</v>
      </c>
      <c r="BX426" s="698">
        <f t="shared" si="1480"/>
        <v>-33883.379999999997</v>
      </c>
      <c r="BY426" s="698">
        <f t="shared" si="1481"/>
        <v>-41762.5</v>
      </c>
      <c r="BZ426" s="698">
        <f t="shared" si="1481"/>
        <v>-7428.63</v>
      </c>
      <c r="CA426" s="698">
        <f t="shared" si="1481"/>
        <v>-37961.25</v>
      </c>
      <c r="CB426" s="698">
        <f t="shared" si="1481"/>
        <v>-34807.629999999997</v>
      </c>
      <c r="CC426" s="698">
        <f t="shared" si="1481"/>
        <v>-7189.13</v>
      </c>
      <c r="CD426" s="698">
        <f t="shared" si="1481"/>
        <v>-74153.25</v>
      </c>
      <c r="CE426" s="698">
        <f t="shared" si="1482"/>
        <v>-44359.32</v>
      </c>
      <c r="CF426" s="698">
        <f t="shared" si="1482"/>
        <v>-40351</v>
      </c>
      <c r="CG426" s="698">
        <f t="shared" si="1482"/>
        <v>-25511.5</v>
      </c>
      <c r="CH426" s="698">
        <f t="shared" si="1482"/>
        <v>-67163.87</v>
      </c>
      <c r="CI426" s="698">
        <f t="shared" si="1482"/>
        <v>-100835.13</v>
      </c>
      <c r="CJ426" s="698">
        <f t="shared" si="1482"/>
        <v>-13984.13</v>
      </c>
      <c r="CK426" s="698">
        <f t="shared" si="1482"/>
        <v>-16806.75</v>
      </c>
      <c r="CL426" s="698">
        <f t="shared" si="1482"/>
        <v>-12587.88</v>
      </c>
      <c r="CM426" s="698">
        <f t="shared" si="1482"/>
        <v>-40471.25</v>
      </c>
      <c r="CN426" s="698">
        <f t="shared" si="1483"/>
        <v>-59808.36</v>
      </c>
      <c r="CO426" s="698">
        <f t="shared" si="1483"/>
        <v>-19567.75</v>
      </c>
      <c r="CP426" s="698">
        <f t="shared" si="1483"/>
        <v>-15137.63</v>
      </c>
      <c r="CQ426" s="698">
        <f t="shared" si="1483"/>
        <v>-2860.88</v>
      </c>
      <c r="CR426" s="698">
        <f t="shared" si="1483"/>
        <v>-28835.42</v>
      </c>
      <c r="CS426" s="698">
        <f t="shared" si="1483"/>
        <v>-42276</v>
      </c>
      <c r="CT426" s="698">
        <f t="shared" si="1483"/>
        <v>-21522.38</v>
      </c>
      <c r="CU426" s="698">
        <f t="shared" si="1483"/>
        <v>-31409.75</v>
      </c>
      <c r="CV426" s="698">
        <f t="shared" si="1483"/>
        <v>-24292.5</v>
      </c>
      <c r="CW426" s="698">
        <f t="shared" si="1483"/>
        <v>-26621.38</v>
      </c>
      <c r="CX426" s="698">
        <f t="shared" si="1484"/>
        <v>-29013.38</v>
      </c>
      <c r="CY426" s="698">
        <f t="shared" si="1484"/>
        <v>0</v>
      </c>
      <c r="CZ426" s="698">
        <f t="shared" si="1484"/>
        <v>-50701</v>
      </c>
      <c r="DA426" s="698">
        <f t="shared" si="1484"/>
        <v>-73329</v>
      </c>
      <c r="DB426" s="698">
        <f t="shared" si="1484"/>
        <v>-3032.75</v>
      </c>
      <c r="DC426" s="698">
        <f t="shared" si="1484"/>
        <v>-13401.63</v>
      </c>
      <c r="DD426" s="698">
        <f t="shared" si="1484"/>
        <v>-34475.129999999997</v>
      </c>
      <c r="DE426" s="698">
        <f t="shared" si="1484"/>
        <v>-17606.38</v>
      </c>
      <c r="DF426" s="698">
        <f t="shared" si="1484"/>
        <v>-27742.63</v>
      </c>
      <c r="DG426" s="698">
        <f t="shared" si="1484"/>
        <v>-30617.88</v>
      </c>
      <c r="DH426" s="698">
        <f t="shared" si="1485"/>
        <v>-34543.379999999997</v>
      </c>
      <c r="DI426" s="698">
        <f t="shared" si="1485"/>
        <v>-51802.25</v>
      </c>
      <c r="DJ426" s="698">
        <f t="shared" si="1485"/>
        <v>-12693.38</v>
      </c>
      <c r="DK426" s="698">
        <f t="shared" si="1485"/>
        <v>-17461</v>
      </c>
      <c r="DL426" s="698">
        <f t="shared" si="1485"/>
        <v>-19649</v>
      </c>
      <c r="DM426" s="698">
        <f t="shared" si="1485"/>
        <v>-16001.88</v>
      </c>
      <c r="DN426" s="698">
        <f t="shared" si="1485"/>
        <v>0</v>
      </c>
      <c r="DO426" s="698">
        <f t="shared" si="1485"/>
        <v>-74904.02</v>
      </c>
      <c r="DP426" s="698">
        <f t="shared" si="1485"/>
        <v>-121019.13</v>
      </c>
      <c r="DQ426" s="698">
        <f t="shared" si="1485"/>
        <v>-119566</v>
      </c>
      <c r="DR426" s="698">
        <f t="shared" si="1486"/>
        <v>0</v>
      </c>
      <c r="DS426" s="698">
        <f t="shared" si="1486"/>
        <v>-84027</v>
      </c>
      <c r="DT426" s="698">
        <f t="shared" si="1486"/>
        <v>-65924.88</v>
      </c>
      <c r="DU426" s="698">
        <f t="shared" si="1486"/>
        <v>-112189.5</v>
      </c>
      <c r="DV426" s="698">
        <f t="shared" si="1486"/>
        <v>-148068.63</v>
      </c>
      <c r="DW426" s="698">
        <f t="shared" si="1486"/>
        <v>-159572.5</v>
      </c>
      <c r="DX426" s="698">
        <f t="shared" si="1486"/>
        <v>-89927.360000000001</v>
      </c>
      <c r="DY426" s="698">
        <f t="shared" si="1486"/>
        <v>-168248.4</v>
      </c>
      <c r="DZ426" s="698">
        <f t="shared" si="1487"/>
        <v>0</v>
      </c>
      <c r="EA426" s="698">
        <f t="shared" si="1487"/>
        <v>-166547.63</v>
      </c>
      <c r="EB426" s="698">
        <f t="shared" si="1487"/>
        <v>0</v>
      </c>
      <c r="EC426" s="698">
        <f t="shared" si="1487"/>
        <v>0</v>
      </c>
      <c r="ED426" s="698">
        <f t="shared" si="1487"/>
        <v>-17123.740000000002</v>
      </c>
      <c r="EE426" s="698">
        <f t="shared" si="1487"/>
        <v>-131990.69</v>
      </c>
      <c r="EF426" s="698">
        <f t="shared" si="1487"/>
        <v>-57725.75</v>
      </c>
      <c r="EG426" s="698">
        <f t="shared" si="1488"/>
        <v>-34377.82</v>
      </c>
      <c r="EH426" s="698">
        <f t="shared" si="1488"/>
        <v>-30239.26</v>
      </c>
      <c r="EI426" s="698">
        <f t="shared" si="1488"/>
        <v>-50977.01</v>
      </c>
      <c r="EJ426" s="698">
        <f t="shared" si="1488"/>
        <v>0</v>
      </c>
      <c r="EK426" s="698">
        <f t="shared" si="1488"/>
        <v>0</v>
      </c>
      <c r="EL426" s="698">
        <f t="shared" si="1488"/>
        <v>-145404.06</v>
      </c>
      <c r="EM426" s="698">
        <f t="shared" si="1488"/>
        <v>-83409.38</v>
      </c>
      <c r="EN426" s="698">
        <f t="shared" si="1488"/>
        <v>0</v>
      </c>
      <c r="EO426" s="698">
        <f t="shared" si="1488"/>
        <v>0</v>
      </c>
      <c r="EP426" s="698">
        <f t="shared" si="1488"/>
        <v>-38449.14</v>
      </c>
      <c r="EQ426" s="698">
        <f t="shared" si="1488"/>
        <v>0</v>
      </c>
      <c r="ER426" s="698">
        <f t="shared" si="1472"/>
        <v>0</v>
      </c>
      <c r="ES426" s="698">
        <f t="shared" si="1472"/>
        <v>0</v>
      </c>
      <c r="ET426" s="698">
        <f t="shared" si="1472"/>
        <v>-42765.94</v>
      </c>
      <c r="EU426" s="698">
        <f t="shared" si="1472"/>
        <v>-42360.63</v>
      </c>
      <c r="EV426" s="698">
        <f t="shared" si="1472"/>
        <v>-73222.06</v>
      </c>
      <c r="EW426" s="698">
        <f t="shared" si="1472"/>
        <v>-56532.7</v>
      </c>
      <c r="EX426" s="698">
        <f t="shared" si="1472"/>
        <v>-35556</v>
      </c>
      <c r="EY426" s="698">
        <f t="shared" si="1472"/>
        <v>0</v>
      </c>
      <c r="EZ426" s="510"/>
    </row>
    <row r="427" spans="1:156" x14ac:dyDescent="0.25">
      <c r="A427">
        <v>18</v>
      </c>
      <c r="B427" s="858" t="s">
        <v>1458</v>
      </c>
      <c r="D427" s="698">
        <f t="shared" si="1473"/>
        <v>0</v>
      </c>
      <c r="E427" s="698">
        <f t="shared" si="1473"/>
        <v>0</v>
      </c>
      <c r="F427" s="698">
        <f t="shared" si="1473"/>
        <v>0</v>
      </c>
      <c r="G427" s="698">
        <f t="shared" si="1473"/>
        <v>0</v>
      </c>
      <c r="H427" s="698">
        <f t="shared" si="1473"/>
        <v>0</v>
      </c>
      <c r="I427" s="698">
        <f t="shared" si="1473"/>
        <v>-158555</v>
      </c>
      <c r="J427" s="698">
        <f t="shared" si="1473"/>
        <v>-110017</v>
      </c>
      <c r="K427" s="698">
        <f t="shared" si="1473"/>
        <v>-96767</v>
      </c>
      <c r="L427" s="698">
        <f t="shared" si="1473"/>
        <v>-66585</v>
      </c>
      <c r="M427" s="698">
        <f t="shared" si="1474"/>
        <v>-125618</v>
      </c>
      <c r="N427" s="698">
        <f t="shared" si="1474"/>
        <v>-51713</v>
      </c>
      <c r="O427" s="698">
        <f t="shared" si="1474"/>
        <v>-71441</v>
      </c>
      <c r="P427" s="698">
        <f t="shared" si="1474"/>
        <v>-149187</v>
      </c>
      <c r="Q427" s="698">
        <f t="shared" si="1474"/>
        <v>-19614</v>
      </c>
      <c r="R427" s="698">
        <f t="shared" si="1474"/>
        <v>-19477</v>
      </c>
      <c r="S427" s="698">
        <f t="shared" si="1474"/>
        <v>-19391</v>
      </c>
      <c r="T427" s="698">
        <f t="shared" si="1474"/>
        <v>-18112</v>
      </c>
      <c r="U427" s="698">
        <f t="shared" si="1474"/>
        <v>-60703</v>
      </c>
      <c r="V427" s="698">
        <f t="shared" si="1475"/>
        <v>-46678</v>
      </c>
      <c r="W427" s="698">
        <f t="shared" si="1475"/>
        <v>-20015</v>
      </c>
      <c r="X427" s="698">
        <f t="shared" si="1475"/>
        <v>-23819</v>
      </c>
      <c r="Y427" s="698">
        <f t="shared" si="1475"/>
        <v>-36578</v>
      </c>
      <c r="Z427" s="698">
        <f t="shared" si="1475"/>
        <v>0</v>
      </c>
      <c r="AA427" s="698">
        <f t="shared" si="1475"/>
        <v>-48698</v>
      </c>
      <c r="AB427" s="698">
        <f t="shared" si="1475"/>
        <v>-18400</v>
      </c>
      <c r="AC427" s="698">
        <f t="shared" si="1475"/>
        <v>-20286</v>
      </c>
      <c r="AD427" s="698">
        <f t="shared" si="1475"/>
        <v>-52997</v>
      </c>
      <c r="AE427" s="698">
        <f t="shared" si="1476"/>
        <v>-40321</v>
      </c>
      <c r="AF427" s="698">
        <f t="shared" si="1476"/>
        <v>-20962</v>
      </c>
      <c r="AG427" s="698">
        <f t="shared" si="1476"/>
        <v>-107111</v>
      </c>
      <c r="AH427" s="698">
        <f t="shared" si="1476"/>
        <v>-49974</v>
      </c>
      <c r="AI427" s="698">
        <f t="shared" si="1476"/>
        <v>-67775</v>
      </c>
      <c r="AJ427" s="698">
        <f t="shared" si="1476"/>
        <v>-47341</v>
      </c>
      <c r="AK427" s="698">
        <f t="shared" si="1476"/>
        <v>-52524</v>
      </c>
      <c r="AL427" s="698">
        <f t="shared" si="1476"/>
        <v>-52919</v>
      </c>
      <c r="AM427" s="698">
        <f t="shared" si="1476"/>
        <v>-19397</v>
      </c>
      <c r="AN427" s="698">
        <f t="shared" si="1476"/>
        <v>-42145</v>
      </c>
      <c r="AO427" s="698">
        <f t="shared" si="1477"/>
        <v>-40655</v>
      </c>
      <c r="AP427" s="698">
        <f t="shared" si="1477"/>
        <v>-24826</v>
      </c>
      <c r="AQ427" s="698">
        <f t="shared" si="1477"/>
        <v>-123323</v>
      </c>
      <c r="AR427" s="698">
        <f t="shared" si="1477"/>
        <v>-46442</v>
      </c>
      <c r="AS427" s="698">
        <f t="shared" si="1477"/>
        <v>-37909</v>
      </c>
      <c r="AT427" s="698">
        <f t="shared" si="1477"/>
        <v>-67608</v>
      </c>
      <c r="AU427" s="698">
        <f t="shared" si="1477"/>
        <v>-50140</v>
      </c>
      <c r="AV427" s="698">
        <f t="shared" si="1477"/>
        <v>-49473</v>
      </c>
      <c r="AW427" s="698">
        <f t="shared" si="1477"/>
        <v>-70271</v>
      </c>
      <c r="AX427" s="698">
        <f t="shared" si="1477"/>
        <v>-46732</v>
      </c>
      <c r="AY427" s="698">
        <f t="shared" si="1478"/>
        <v>-57738</v>
      </c>
      <c r="AZ427" s="698">
        <f t="shared" si="1478"/>
        <v>-61865</v>
      </c>
      <c r="BA427" s="698">
        <f t="shared" si="1478"/>
        <v>-47013</v>
      </c>
      <c r="BB427" s="698">
        <f t="shared" si="1478"/>
        <v>-68556</v>
      </c>
      <c r="BC427" s="698">
        <f t="shared" si="1478"/>
        <v>-79934</v>
      </c>
      <c r="BD427" s="698">
        <f t="shared" si="1478"/>
        <v>-34735</v>
      </c>
      <c r="BE427" s="698">
        <f t="shared" si="1478"/>
        <v>-42686</v>
      </c>
      <c r="BF427" s="698">
        <f t="shared" si="1478"/>
        <v>-77097</v>
      </c>
      <c r="BG427" s="698">
        <f t="shared" si="1478"/>
        <v>-81904</v>
      </c>
      <c r="BH427" s="698">
        <f t="shared" si="1478"/>
        <v>-38252</v>
      </c>
      <c r="BI427" s="698">
        <f t="shared" si="1479"/>
        <v>-61773</v>
      </c>
      <c r="BJ427" s="698">
        <f t="shared" si="1479"/>
        <v>-63120</v>
      </c>
      <c r="BK427" s="698">
        <f t="shared" si="1479"/>
        <v>-45470</v>
      </c>
      <c r="BL427" s="698">
        <f t="shared" si="1479"/>
        <v>-50719</v>
      </c>
      <c r="BM427" s="698">
        <f t="shared" si="1479"/>
        <v>-38224</v>
      </c>
      <c r="BN427" s="698">
        <f t="shared" si="1479"/>
        <v>-40845</v>
      </c>
      <c r="BO427" s="698">
        <f t="shared" si="1479"/>
        <v>-96190</v>
      </c>
      <c r="BP427" s="698">
        <f t="shared" si="1480"/>
        <v>-92397</v>
      </c>
      <c r="BQ427" s="698">
        <f t="shared" si="1480"/>
        <v>-98924</v>
      </c>
      <c r="BR427" s="698">
        <f t="shared" si="1480"/>
        <v>-55304</v>
      </c>
      <c r="BS427" s="698">
        <f t="shared" si="1480"/>
        <v>-55156</v>
      </c>
      <c r="BT427" s="698">
        <f t="shared" si="1480"/>
        <v>-57138</v>
      </c>
      <c r="BU427" s="698">
        <f t="shared" si="1480"/>
        <v>-53991</v>
      </c>
      <c r="BV427" s="698">
        <f t="shared" si="1480"/>
        <v>-58834</v>
      </c>
      <c r="BW427" s="698">
        <f t="shared" si="1480"/>
        <v>-40550</v>
      </c>
      <c r="BX427" s="698">
        <f t="shared" si="1480"/>
        <v>-123765</v>
      </c>
      <c r="BY427" s="698">
        <f t="shared" si="1481"/>
        <v>-40605</v>
      </c>
      <c r="BZ427" s="698">
        <f t="shared" si="1481"/>
        <v>-102169</v>
      </c>
      <c r="CA427" s="698">
        <f t="shared" si="1481"/>
        <v>-53723</v>
      </c>
      <c r="CB427" s="698">
        <f t="shared" si="1481"/>
        <v>-46508</v>
      </c>
      <c r="CC427" s="698">
        <f t="shared" si="1481"/>
        <v>-51264</v>
      </c>
      <c r="CD427" s="698">
        <f t="shared" si="1481"/>
        <v>-51151</v>
      </c>
      <c r="CE427" s="698">
        <f t="shared" si="1482"/>
        <v>-56918</v>
      </c>
      <c r="CF427" s="698">
        <f t="shared" si="1482"/>
        <v>-29009</v>
      </c>
      <c r="CG427" s="698">
        <f t="shared" si="1482"/>
        <v>-27029</v>
      </c>
      <c r="CH427" s="698">
        <f t="shared" si="1482"/>
        <v>-57565</v>
      </c>
      <c r="CI427" s="698">
        <f t="shared" si="1482"/>
        <v>-83200</v>
      </c>
      <c r="CJ427" s="698">
        <f t="shared" si="1482"/>
        <v>-92561</v>
      </c>
      <c r="CK427" s="698">
        <f t="shared" si="1482"/>
        <v>-77726</v>
      </c>
      <c r="CL427" s="698">
        <f t="shared" si="1482"/>
        <v>-39366</v>
      </c>
      <c r="CM427" s="698">
        <f t="shared" si="1482"/>
        <v>-29170</v>
      </c>
      <c r="CN427" s="698">
        <f t="shared" si="1483"/>
        <v>-56212</v>
      </c>
      <c r="CO427" s="698">
        <f t="shared" si="1483"/>
        <v>-42997</v>
      </c>
      <c r="CP427" s="698">
        <f t="shared" si="1483"/>
        <v>-92646</v>
      </c>
      <c r="CQ427" s="698">
        <f t="shared" si="1483"/>
        <v>-94417</v>
      </c>
      <c r="CR427" s="698">
        <f t="shared" si="1483"/>
        <v>-25671</v>
      </c>
      <c r="CS427" s="698">
        <f t="shared" si="1483"/>
        <v>-54577</v>
      </c>
      <c r="CT427" s="698">
        <f t="shared" si="1483"/>
        <v>-29555</v>
      </c>
      <c r="CU427" s="698">
        <f t="shared" si="1483"/>
        <v>-35794</v>
      </c>
      <c r="CV427" s="698">
        <f t="shared" si="1483"/>
        <v>-53177</v>
      </c>
      <c r="CW427" s="698">
        <f t="shared" si="1483"/>
        <v>-33191</v>
      </c>
      <c r="CX427" s="698">
        <f t="shared" si="1484"/>
        <v>-35839</v>
      </c>
      <c r="CY427" s="698">
        <f t="shared" si="1484"/>
        <v>0</v>
      </c>
      <c r="CZ427" s="698">
        <f t="shared" si="1484"/>
        <v>-52542</v>
      </c>
      <c r="DA427" s="698">
        <f t="shared" si="1484"/>
        <v>-66832</v>
      </c>
      <c r="DB427" s="698">
        <f t="shared" si="1484"/>
        <v>-55813</v>
      </c>
      <c r="DC427" s="698">
        <f t="shared" si="1484"/>
        <v>-75640</v>
      </c>
      <c r="DD427" s="698">
        <f t="shared" si="1484"/>
        <v>-64470</v>
      </c>
      <c r="DE427" s="698">
        <f t="shared" si="1484"/>
        <v>-44926</v>
      </c>
      <c r="DF427" s="698">
        <f t="shared" si="1484"/>
        <v>-35167</v>
      </c>
      <c r="DG427" s="698">
        <f t="shared" si="1484"/>
        <v>-32777</v>
      </c>
      <c r="DH427" s="698">
        <f t="shared" si="1485"/>
        <v>-29995</v>
      </c>
      <c r="DI427" s="698">
        <f t="shared" si="1485"/>
        <v>-52873</v>
      </c>
      <c r="DJ427" s="698">
        <f t="shared" si="1485"/>
        <v>-92556</v>
      </c>
      <c r="DK427" s="698">
        <f t="shared" si="1485"/>
        <v>-45393</v>
      </c>
      <c r="DL427" s="698">
        <f t="shared" si="1485"/>
        <v>-45649</v>
      </c>
      <c r="DM427" s="698">
        <f t="shared" si="1485"/>
        <v>-29626</v>
      </c>
      <c r="DN427" s="698">
        <f t="shared" si="1485"/>
        <v>0</v>
      </c>
      <c r="DO427" s="698">
        <f t="shared" si="1485"/>
        <v>-3000</v>
      </c>
      <c r="DP427" s="698">
        <f t="shared" si="1485"/>
        <v>0</v>
      </c>
      <c r="DQ427" s="698">
        <f t="shared" si="1485"/>
        <v>0</v>
      </c>
      <c r="DR427" s="698">
        <f t="shared" si="1486"/>
        <v>0</v>
      </c>
      <c r="DS427" s="698">
        <f t="shared" si="1486"/>
        <v>0</v>
      </c>
      <c r="DT427" s="698">
        <f t="shared" si="1486"/>
        <v>0</v>
      </c>
      <c r="DU427" s="698">
        <f t="shared" si="1486"/>
        <v>0</v>
      </c>
      <c r="DV427" s="698">
        <f t="shared" si="1486"/>
        <v>0</v>
      </c>
      <c r="DW427" s="698">
        <f t="shared" si="1486"/>
        <v>0</v>
      </c>
      <c r="DX427" s="698">
        <f t="shared" si="1486"/>
        <v>0</v>
      </c>
      <c r="DY427" s="698">
        <f t="shared" si="1486"/>
        <v>0</v>
      </c>
      <c r="DZ427" s="698">
        <f t="shared" si="1487"/>
        <v>0</v>
      </c>
      <c r="EA427" s="698">
        <f t="shared" si="1487"/>
        <v>0</v>
      </c>
      <c r="EB427" s="698">
        <f t="shared" si="1487"/>
        <v>0</v>
      </c>
      <c r="EC427" s="698">
        <f t="shared" si="1487"/>
        <v>0</v>
      </c>
      <c r="ED427" s="698">
        <f t="shared" si="1487"/>
        <v>-400</v>
      </c>
      <c r="EE427" s="698">
        <f t="shared" si="1487"/>
        <v>-17799</v>
      </c>
      <c r="EF427" s="698">
        <f t="shared" si="1487"/>
        <v>0</v>
      </c>
      <c r="EG427" s="698">
        <f t="shared" si="1488"/>
        <v>-17278</v>
      </c>
      <c r="EH427" s="698">
        <f t="shared" si="1488"/>
        <v>-17157</v>
      </c>
      <c r="EI427" s="698">
        <f t="shared" si="1488"/>
        <v>-417</v>
      </c>
      <c r="EJ427" s="698">
        <f t="shared" si="1488"/>
        <v>0</v>
      </c>
      <c r="EK427" s="698">
        <f t="shared" si="1488"/>
        <v>0</v>
      </c>
      <c r="EL427" s="698">
        <f t="shared" si="1488"/>
        <v>-17113</v>
      </c>
      <c r="EM427" s="698">
        <f t="shared" si="1488"/>
        <v>0</v>
      </c>
      <c r="EN427" s="698">
        <f t="shared" si="1488"/>
        <v>0</v>
      </c>
      <c r="EO427" s="698">
        <f t="shared" si="1488"/>
        <v>0</v>
      </c>
      <c r="EP427" s="698">
        <f t="shared" si="1488"/>
        <v>0</v>
      </c>
      <c r="EQ427" s="698">
        <f t="shared" si="1488"/>
        <v>0</v>
      </c>
      <c r="ER427" s="698">
        <f t="shared" si="1472"/>
        <v>0</v>
      </c>
      <c r="ES427" s="698">
        <f t="shared" si="1472"/>
        <v>0</v>
      </c>
      <c r="ET427" s="698">
        <f t="shared" si="1472"/>
        <v>-25341</v>
      </c>
      <c r="EU427" s="698">
        <f t="shared" si="1472"/>
        <v>0</v>
      </c>
      <c r="EV427" s="698">
        <f t="shared" si="1472"/>
        <v>-39883</v>
      </c>
      <c r="EW427" s="698">
        <f t="shared" si="1472"/>
        <v>-1000</v>
      </c>
      <c r="EX427" s="698">
        <f t="shared" si="1472"/>
        <v>-3219</v>
      </c>
      <c r="EY427" s="698">
        <f t="shared" si="1472"/>
        <v>0</v>
      </c>
      <c r="EZ427" s="510"/>
    </row>
    <row r="428" spans="1:156" x14ac:dyDescent="0.25">
      <c r="A428">
        <v>19</v>
      </c>
      <c r="B428" s="26" t="s">
        <v>186</v>
      </c>
      <c r="D428" s="698">
        <f t="shared" si="1473"/>
        <v>189946.38</v>
      </c>
      <c r="E428" s="698">
        <f t="shared" si="1473"/>
        <v>123774.57</v>
      </c>
      <c r="F428" s="698">
        <f t="shared" si="1473"/>
        <v>271629.03999999998</v>
      </c>
      <c r="G428" s="698">
        <f t="shared" si="1473"/>
        <v>325977.89999999997</v>
      </c>
      <c r="H428" s="698">
        <f t="shared" si="1473"/>
        <v>285803.2</v>
      </c>
      <c r="I428" s="698">
        <f t="shared" si="1473"/>
        <v>781127.57</v>
      </c>
      <c r="J428" s="698">
        <f t="shared" si="1473"/>
        <v>740271.76</v>
      </c>
      <c r="K428" s="698">
        <f t="shared" si="1473"/>
        <v>617030.82999999996</v>
      </c>
      <c r="L428" s="698">
        <f t="shared" si="1473"/>
        <v>592266.29</v>
      </c>
      <c r="M428" s="698">
        <f t="shared" si="1474"/>
        <v>957054.14</v>
      </c>
      <c r="N428" s="698">
        <f t="shared" si="1474"/>
        <v>581370.13</v>
      </c>
      <c r="O428" s="698">
        <f t="shared" si="1474"/>
        <v>1138677.18</v>
      </c>
      <c r="P428" s="698">
        <f t="shared" si="1474"/>
        <v>902600.8</v>
      </c>
      <c r="Q428" s="698">
        <f t="shared" si="1474"/>
        <v>927248.55</v>
      </c>
      <c r="R428" s="698">
        <f t="shared" si="1474"/>
        <v>905527.84</v>
      </c>
      <c r="S428" s="698">
        <f t="shared" si="1474"/>
        <v>864205.07000000007</v>
      </c>
      <c r="T428" s="698">
        <f t="shared" si="1474"/>
        <v>662013.42999999993</v>
      </c>
      <c r="U428" s="698">
        <f t="shared" si="1474"/>
        <v>1272152.4500000002</v>
      </c>
      <c r="V428" s="698">
        <f t="shared" si="1475"/>
        <v>855001.19000000006</v>
      </c>
      <c r="W428" s="698">
        <f t="shared" si="1475"/>
        <v>964910.42999999993</v>
      </c>
      <c r="X428" s="698">
        <f t="shared" si="1475"/>
        <v>374200.92</v>
      </c>
      <c r="Y428" s="698">
        <f t="shared" si="1475"/>
        <v>514366.89</v>
      </c>
      <c r="Z428" s="698">
        <f t="shared" si="1475"/>
        <v>3.16</v>
      </c>
      <c r="AA428" s="698">
        <f t="shared" si="1475"/>
        <v>749852.41</v>
      </c>
      <c r="AB428" s="698">
        <f t="shared" si="1475"/>
        <v>693904.5199999999</v>
      </c>
      <c r="AC428" s="698">
        <f t="shared" si="1475"/>
        <v>1316776.74</v>
      </c>
      <c r="AD428" s="698">
        <f t="shared" si="1475"/>
        <v>1155299.6599999999</v>
      </c>
      <c r="AE428" s="698">
        <f t="shared" si="1476"/>
        <v>843417.31</v>
      </c>
      <c r="AF428" s="698">
        <f t="shared" si="1476"/>
        <v>1224213.52</v>
      </c>
      <c r="AG428" s="698">
        <f t="shared" si="1476"/>
        <v>1078351.3700000001</v>
      </c>
      <c r="AH428" s="698">
        <f t="shared" si="1476"/>
        <v>1120786.0699999998</v>
      </c>
      <c r="AI428" s="698">
        <f t="shared" si="1476"/>
        <v>2029791.1699999997</v>
      </c>
      <c r="AJ428" s="698">
        <f t="shared" si="1476"/>
        <v>740552.03</v>
      </c>
      <c r="AK428" s="698">
        <f t="shared" si="1476"/>
        <v>930843.82000000007</v>
      </c>
      <c r="AL428" s="698">
        <f t="shared" si="1476"/>
        <v>918879.09</v>
      </c>
      <c r="AM428" s="698">
        <f t="shared" si="1476"/>
        <v>1212161.5</v>
      </c>
      <c r="AN428" s="698">
        <f t="shared" si="1476"/>
        <v>916748.75</v>
      </c>
      <c r="AO428" s="698">
        <f t="shared" si="1477"/>
        <v>569262.74</v>
      </c>
      <c r="AP428" s="698">
        <f t="shared" si="1477"/>
        <v>475849.83</v>
      </c>
      <c r="AQ428" s="698">
        <f t="shared" si="1477"/>
        <v>2054417.52</v>
      </c>
      <c r="AR428" s="698">
        <f t="shared" si="1477"/>
        <v>610035.26</v>
      </c>
      <c r="AS428" s="698">
        <f t="shared" si="1477"/>
        <v>1375591.9900000002</v>
      </c>
      <c r="AT428" s="698">
        <f t="shared" si="1477"/>
        <v>1258928.68</v>
      </c>
      <c r="AU428" s="698">
        <f t="shared" si="1477"/>
        <v>1349529.3599999999</v>
      </c>
      <c r="AV428" s="698">
        <f t="shared" si="1477"/>
        <v>936590.25</v>
      </c>
      <c r="AW428" s="698">
        <f t="shared" si="1477"/>
        <v>880355.96000000008</v>
      </c>
      <c r="AX428" s="698">
        <f t="shared" si="1477"/>
        <v>1094840.1300000001</v>
      </c>
      <c r="AY428" s="698">
        <f t="shared" si="1478"/>
        <v>1448459.7400000002</v>
      </c>
      <c r="AZ428" s="698">
        <f t="shared" si="1478"/>
        <v>1468084.4299999997</v>
      </c>
      <c r="BA428" s="698">
        <f t="shared" si="1478"/>
        <v>804808.61999999988</v>
      </c>
      <c r="BB428" s="698">
        <f t="shared" si="1478"/>
        <v>1147323.97</v>
      </c>
      <c r="BC428" s="698">
        <f t="shared" si="1478"/>
        <v>1114443.17</v>
      </c>
      <c r="BD428" s="698">
        <f t="shared" si="1478"/>
        <v>740208.53</v>
      </c>
      <c r="BE428" s="698">
        <f t="shared" si="1478"/>
        <v>1055270.27</v>
      </c>
      <c r="BF428" s="698">
        <f t="shared" si="1478"/>
        <v>1681607.9500000002</v>
      </c>
      <c r="BG428" s="698">
        <f t="shared" si="1478"/>
        <v>1053914.21</v>
      </c>
      <c r="BH428" s="698">
        <f t="shared" si="1478"/>
        <v>522902.04000000004</v>
      </c>
      <c r="BI428" s="698">
        <f t="shared" si="1479"/>
        <v>1215849.03</v>
      </c>
      <c r="BJ428" s="698">
        <f t="shared" si="1479"/>
        <v>1051266.4100000001</v>
      </c>
      <c r="BK428" s="698">
        <f t="shared" si="1479"/>
        <v>881695.21000000008</v>
      </c>
      <c r="BL428" s="698">
        <f t="shared" si="1479"/>
        <v>1065840.22</v>
      </c>
      <c r="BM428" s="698">
        <f t="shared" si="1479"/>
        <v>960916.76</v>
      </c>
      <c r="BN428" s="698">
        <f t="shared" si="1479"/>
        <v>602506.98</v>
      </c>
      <c r="BO428" s="698">
        <f t="shared" si="1479"/>
        <v>1533307.1400000001</v>
      </c>
      <c r="BP428" s="698">
        <f t="shared" si="1480"/>
        <v>810326.51</v>
      </c>
      <c r="BQ428" s="698">
        <f t="shared" si="1480"/>
        <v>1035677.4299999999</v>
      </c>
      <c r="BR428" s="698">
        <f t="shared" si="1480"/>
        <v>1000840.73</v>
      </c>
      <c r="BS428" s="698">
        <f t="shared" si="1480"/>
        <v>939398.96</v>
      </c>
      <c r="BT428" s="698">
        <f t="shared" si="1480"/>
        <v>1320706.5899999999</v>
      </c>
      <c r="BU428" s="698">
        <f t="shared" si="1480"/>
        <v>1052818.1100000001</v>
      </c>
      <c r="BV428" s="698">
        <f t="shared" si="1480"/>
        <v>1180922.8</v>
      </c>
      <c r="BW428" s="698">
        <f t="shared" si="1480"/>
        <v>929520.54999999993</v>
      </c>
      <c r="BX428" s="698">
        <f t="shared" si="1480"/>
        <v>1621692.4000000001</v>
      </c>
      <c r="BY428" s="698">
        <f t="shared" si="1481"/>
        <v>762101.26</v>
      </c>
      <c r="BZ428" s="698">
        <f t="shared" si="1481"/>
        <v>1148815.6100000001</v>
      </c>
      <c r="CA428" s="698">
        <f t="shared" si="1481"/>
        <v>1189703.1499999999</v>
      </c>
      <c r="CB428" s="698">
        <f t="shared" si="1481"/>
        <v>791912.19000000006</v>
      </c>
      <c r="CC428" s="698">
        <f t="shared" si="1481"/>
        <v>564307.79</v>
      </c>
      <c r="CD428" s="698">
        <f t="shared" si="1481"/>
        <v>1192871.49</v>
      </c>
      <c r="CE428" s="698">
        <f t="shared" si="1482"/>
        <v>1341955.9700000002</v>
      </c>
      <c r="CF428" s="698">
        <f t="shared" si="1482"/>
        <v>860671.85000000009</v>
      </c>
      <c r="CG428" s="698">
        <f t="shared" si="1482"/>
        <v>572735.89</v>
      </c>
      <c r="CH428" s="698">
        <f t="shared" si="1482"/>
        <v>1432510.36</v>
      </c>
      <c r="CI428" s="698">
        <f t="shared" si="1482"/>
        <v>1905131.06</v>
      </c>
      <c r="CJ428" s="698">
        <f t="shared" si="1482"/>
        <v>938048.73</v>
      </c>
      <c r="CK428" s="698">
        <f t="shared" si="1482"/>
        <v>1079750.5899999999</v>
      </c>
      <c r="CL428" s="698">
        <f t="shared" si="1482"/>
        <v>594782.76</v>
      </c>
      <c r="CM428" s="698">
        <f t="shared" si="1482"/>
        <v>708769.19</v>
      </c>
      <c r="CN428" s="698">
        <f t="shared" si="1483"/>
        <v>965334.77</v>
      </c>
      <c r="CO428" s="698">
        <f t="shared" si="1483"/>
        <v>623145.43000000005</v>
      </c>
      <c r="CP428" s="698">
        <f t="shared" si="1483"/>
        <v>1012347.45</v>
      </c>
      <c r="CQ428" s="698">
        <f t="shared" si="1483"/>
        <v>918625.44</v>
      </c>
      <c r="CR428" s="698">
        <f t="shared" si="1483"/>
        <v>536290.47</v>
      </c>
      <c r="CS428" s="698">
        <f t="shared" si="1483"/>
        <v>1078703.45</v>
      </c>
      <c r="CT428" s="698">
        <f t="shared" si="1483"/>
        <v>599996.18000000005</v>
      </c>
      <c r="CU428" s="698">
        <f t="shared" si="1483"/>
        <v>683650.97</v>
      </c>
      <c r="CV428" s="698">
        <f t="shared" si="1483"/>
        <v>1003937.3600000001</v>
      </c>
      <c r="CW428" s="698">
        <f t="shared" si="1483"/>
        <v>685297.99</v>
      </c>
      <c r="CX428" s="698">
        <f t="shared" si="1484"/>
        <v>620531.53</v>
      </c>
      <c r="CY428" s="698">
        <f t="shared" si="1484"/>
        <v>0</v>
      </c>
      <c r="CZ428" s="698">
        <f t="shared" si="1484"/>
        <v>1308740.69</v>
      </c>
      <c r="DA428" s="698">
        <f t="shared" si="1484"/>
        <v>1670208.67</v>
      </c>
      <c r="DB428" s="698">
        <f t="shared" si="1484"/>
        <v>563273.47</v>
      </c>
      <c r="DC428" s="698">
        <f t="shared" si="1484"/>
        <v>1056725.1499999999</v>
      </c>
      <c r="DD428" s="698">
        <f t="shared" si="1484"/>
        <v>1159958.95</v>
      </c>
      <c r="DE428" s="698">
        <f t="shared" si="1484"/>
        <v>502348.41</v>
      </c>
      <c r="DF428" s="698">
        <f t="shared" si="1484"/>
        <v>548078.81000000006</v>
      </c>
      <c r="DG428" s="698">
        <f t="shared" si="1484"/>
        <v>568753.75</v>
      </c>
      <c r="DH428" s="698">
        <f t="shared" si="1485"/>
        <v>585312.55000000005</v>
      </c>
      <c r="DI428" s="698">
        <f t="shared" si="1485"/>
        <v>1361021.9</v>
      </c>
      <c r="DJ428" s="698">
        <f t="shared" si="1485"/>
        <v>970585.87000000011</v>
      </c>
      <c r="DK428" s="698">
        <f t="shared" si="1485"/>
        <v>569126.16</v>
      </c>
      <c r="DL428" s="698">
        <f t="shared" si="1485"/>
        <v>649324.86</v>
      </c>
      <c r="DM428" s="698">
        <f t="shared" si="1485"/>
        <v>626700.63</v>
      </c>
      <c r="DN428" s="698">
        <f t="shared" si="1485"/>
        <v>0</v>
      </c>
      <c r="DO428" s="698">
        <f t="shared" si="1485"/>
        <v>6422308.1100000003</v>
      </c>
      <c r="DP428" s="698">
        <f t="shared" si="1485"/>
        <v>4526377.2399999993</v>
      </c>
      <c r="DQ428" s="698">
        <f t="shared" si="1485"/>
        <v>3946542.5599999996</v>
      </c>
      <c r="DR428" s="698">
        <f t="shared" si="1486"/>
        <v>0</v>
      </c>
      <c r="DS428" s="698">
        <f t="shared" si="1486"/>
        <v>3894361.6300000004</v>
      </c>
      <c r="DT428" s="698">
        <f t="shared" si="1486"/>
        <v>4242894.3099999996</v>
      </c>
      <c r="DU428" s="698">
        <f t="shared" si="1486"/>
        <v>4561833.28</v>
      </c>
      <c r="DV428" s="698">
        <f t="shared" si="1486"/>
        <v>5016933.2100000009</v>
      </c>
      <c r="DW428" s="698">
        <f t="shared" si="1486"/>
        <v>5285156.0200000005</v>
      </c>
      <c r="DX428" s="698">
        <f t="shared" si="1486"/>
        <v>3802500.34</v>
      </c>
      <c r="DY428" s="698">
        <f t="shared" si="1486"/>
        <v>4515909.0299999993</v>
      </c>
      <c r="DZ428" s="698">
        <f t="shared" si="1487"/>
        <v>726262.1399999999</v>
      </c>
      <c r="EA428" s="698">
        <f t="shared" si="1487"/>
        <v>4156784.55</v>
      </c>
      <c r="EB428" s="698">
        <f t="shared" si="1487"/>
        <v>0</v>
      </c>
      <c r="EC428" s="698">
        <f t="shared" si="1487"/>
        <v>0</v>
      </c>
      <c r="ED428" s="698">
        <f t="shared" si="1487"/>
        <v>2999929.39</v>
      </c>
      <c r="EE428" s="698">
        <f t="shared" si="1487"/>
        <v>1490389.17</v>
      </c>
      <c r="EF428" s="698">
        <f t="shared" si="1487"/>
        <v>447218.07</v>
      </c>
      <c r="EG428" s="698">
        <f t="shared" si="1488"/>
        <v>525254.1399999999</v>
      </c>
      <c r="EH428" s="698">
        <f t="shared" si="1488"/>
        <v>599938.58000000007</v>
      </c>
      <c r="EI428" s="698">
        <f t="shared" si="1488"/>
        <v>663548.39000000013</v>
      </c>
      <c r="EJ428" s="698">
        <f t="shared" si="1488"/>
        <v>0</v>
      </c>
      <c r="EK428" s="698">
        <f t="shared" si="1488"/>
        <v>0</v>
      </c>
      <c r="EL428" s="698">
        <f t="shared" si="1488"/>
        <v>2058229.8300000003</v>
      </c>
      <c r="EM428" s="698">
        <f t="shared" si="1488"/>
        <v>1034489.8500000001</v>
      </c>
      <c r="EN428" s="698">
        <f t="shared" si="1488"/>
        <v>0</v>
      </c>
      <c r="EO428" s="698">
        <f t="shared" si="1488"/>
        <v>0</v>
      </c>
      <c r="EP428" s="698">
        <f t="shared" si="1488"/>
        <v>1601878.92</v>
      </c>
      <c r="EQ428" s="698">
        <f t="shared" si="1488"/>
        <v>0</v>
      </c>
      <c r="ER428" s="698">
        <f t="shared" si="1472"/>
        <v>0</v>
      </c>
      <c r="ES428" s="698">
        <f t="shared" si="1472"/>
        <v>0</v>
      </c>
      <c r="ET428" s="698">
        <f t="shared" si="1472"/>
        <v>1226272.23</v>
      </c>
      <c r="EU428" s="698">
        <f t="shared" si="1472"/>
        <v>1371480.32</v>
      </c>
      <c r="EV428" s="698">
        <f t="shared" si="1472"/>
        <v>1357372.57</v>
      </c>
      <c r="EW428" s="698">
        <f t="shared" si="1472"/>
        <v>1303627.78</v>
      </c>
      <c r="EX428" s="698">
        <f t="shared" si="1472"/>
        <v>1540209.27</v>
      </c>
      <c r="EY428" s="698">
        <f t="shared" si="1472"/>
        <v>0</v>
      </c>
      <c r="EZ428" s="510"/>
    </row>
    <row r="429" spans="1:156" x14ac:dyDescent="0.25">
      <c r="A429">
        <v>20</v>
      </c>
      <c r="B429" s="26" t="s">
        <v>188</v>
      </c>
      <c r="D429" s="698">
        <f t="shared" si="1473"/>
        <v>0</v>
      </c>
      <c r="E429" s="698">
        <f t="shared" si="1473"/>
        <v>0</v>
      </c>
      <c r="F429" s="698">
        <f t="shared" si="1473"/>
        <v>0</v>
      </c>
      <c r="G429" s="698">
        <f t="shared" si="1473"/>
        <v>0</v>
      </c>
      <c r="H429" s="698">
        <f t="shared" si="1473"/>
        <v>0</v>
      </c>
      <c r="I429" s="698">
        <f t="shared" si="1473"/>
        <v>0</v>
      </c>
      <c r="J429" s="698">
        <f t="shared" si="1473"/>
        <v>0</v>
      </c>
      <c r="K429" s="698">
        <f t="shared" si="1473"/>
        <v>0</v>
      </c>
      <c r="L429" s="698">
        <f t="shared" si="1473"/>
        <v>802.25</v>
      </c>
      <c r="M429" s="698">
        <f t="shared" si="1474"/>
        <v>0</v>
      </c>
      <c r="N429" s="698">
        <f t="shared" si="1474"/>
        <v>0</v>
      </c>
      <c r="O429" s="698">
        <f t="shared" si="1474"/>
        <v>0</v>
      </c>
      <c r="P429" s="698">
        <f t="shared" si="1474"/>
        <v>0</v>
      </c>
      <c r="Q429" s="698">
        <f t="shared" si="1474"/>
        <v>0</v>
      </c>
      <c r="R429" s="698">
        <f t="shared" si="1474"/>
        <v>0</v>
      </c>
      <c r="S429" s="698">
        <f t="shared" si="1474"/>
        <v>0</v>
      </c>
      <c r="T429" s="698">
        <f t="shared" si="1474"/>
        <v>0</v>
      </c>
      <c r="U429" s="698">
        <f t="shared" si="1474"/>
        <v>0</v>
      </c>
      <c r="V429" s="698">
        <f t="shared" si="1475"/>
        <v>0</v>
      </c>
      <c r="W429" s="698">
        <f t="shared" si="1475"/>
        <v>0</v>
      </c>
      <c r="X429" s="698">
        <f t="shared" si="1475"/>
        <v>0</v>
      </c>
      <c r="Y429" s="698">
        <f t="shared" si="1475"/>
        <v>0</v>
      </c>
      <c r="Z429" s="698">
        <f t="shared" si="1475"/>
        <v>0</v>
      </c>
      <c r="AA429" s="698">
        <f t="shared" si="1475"/>
        <v>0</v>
      </c>
      <c r="AB429" s="698">
        <f t="shared" si="1475"/>
        <v>0</v>
      </c>
      <c r="AC429" s="698">
        <f t="shared" si="1475"/>
        <v>0</v>
      </c>
      <c r="AD429" s="698">
        <f t="shared" si="1475"/>
        <v>0</v>
      </c>
      <c r="AE429" s="698">
        <f t="shared" si="1476"/>
        <v>0</v>
      </c>
      <c r="AF429" s="698">
        <f t="shared" si="1476"/>
        <v>0</v>
      </c>
      <c r="AG429" s="698">
        <f t="shared" si="1476"/>
        <v>3077.26</v>
      </c>
      <c r="AH429" s="698">
        <f t="shared" si="1476"/>
        <v>0</v>
      </c>
      <c r="AI429" s="698">
        <f t="shared" si="1476"/>
        <v>0</v>
      </c>
      <c r="AJ429" s="698">
        <f t="shared" si="1476"/>
        <v>0</v>
      </c>
      <c r="AK429" s="698">
        <f t="shared" si="1476"/>
        <v>0</v>
      </c>
      <c r="AL429" s="698">
        <f t="shared" si="1476"/>
        <v>0</v>
      </c>
      <c r="AM429" s="698">
        <f t="shared" si="1476"/>
        <v>0</v>
      </c>
      <c r="AN429" s="698">
        <f t="shared" si="1476"/>
        <v>0</v>
      </c>
      <c r="AO429" s="698">
        <f t="shared" si="1477"/>
        <v>0</v>
      </c>
      <c r="AP429" s="698">
        <f t="shared" si="1477"/>
        <v>0</v>
      </c>
      <c r="AQ429" s="698">
        <f t="shared" si="1477"/>
        <v>0</v>
      </c>
      <c r="AR429" s="698">
        <f t="shared" si="1477"/>
        <v>0</v>
      </c>
      <c r="AS429" s="698">
        <f t="shared" si="1477"/>
        <v>0</v>
      </c>
      <c r="AT429" s="698">
        <f t="shared" si="1477"/>
        <v>10655.63</v>
      </c>
      <c r="AU429" s="698">
        <f t="shared" si="1477"/>
        <v>12615.37</v>
      </c>
      <c r="AV429" s="698">
        <f t="shared" si="1477"/>
        <v>0</v>
      </c>
      <c r="AW429" s="698">
        <f t="shared" si="1477"/>
        <v>0</v>
      </c>
      <c r="AX429" s="698">
        <f t="shared" si="1477"/>
        <v>0</v>
      </c>
      <c r="AY429" s="698">
        <f t="shared" si="1478"/>
        <v>0</v>
      </c>
      <c r="AZ429" s="698">
        <f t="shared" si="1478"/>
        <v>0</v>
      </c>
      <c r="BA429" s="698">
        <f t="shared" si="1478"/>
        <v>0</v>
      </c>
      <c r="BB429" s="698">
        <f t="shared" si="1478"/>
        <v>0</v>
      </c>
      <c r="BC429" s="698">
        <f t="shared" si="1478"/>
        <v>931.15</v>
      </c>
      <c r="BD429" s="698">
        <f t="shared" si="1478"/>
        <v>0</v>
      </c>
      <c r="BE429" s="698">
        <f t="shared" si="1478"/>
        <v>0</v>
      </c>
      <c r="BF429" s="698">
        <f t="shared" si="1478"/>
        <v>0</v>
      </c>
      <c r="BG429" s="698">
        <f t="shared" si="1478"/>
        <v>0</v>
      </c>
      <c r="BH429" s="698">
        <f t="shared" si="1478"/>
        <v>0</v>
      </c>
      <c r="BI429" s="698">
        <f t="shared" si="1479"/>
        <v>0</v>
      </c>
      <c r="BJ429" s="698">
        <f t="shared" si="1479"/>
        <v>0</v>
      </c>
      <c r="BK429" s="698">
        <f t="shared" si="1479"/>
        <v>0</v>
      </c>
      <c r="BL429" s="698">
        <f t="shared" si="1479"/>
        <v>0</v>
      </c>
      <c r="BM429" s="698">
        <f t="shared" si="1479"/>
        <v>0</v>
      </c>
      <c r="BN429" s="698">
        <f t="shared" si="1479"/>
        <v>0</v>
      </c>
      <c r="BO429" s="698">
        <f t="shared" si="1479"/>
        <v>0</v>
      </c>
      <c r="BP429" s="698">
        <f t="shared" si="1480"/>
        <v>575.21</v>
      </c>
      <c r="BQ429" s="698">
        <f t="shared" si="1480"/>
        <v>0</v>
      </c>
      <c r="BR429" s="698">
        <f t="shared" si="1480"/>
        <v>0</v>
      </c>
      <c r="BS429" s="698">
        <f t="shared" si="1480"/>
        <v>0</v>
      </c>
      <c r="BT429" s="698">
        <f t="shared" si="1480"/>
        <v>0</v>
      </c>
      <c r="BU429" s="698">
        <f t="shared" si="1480"/>
        <v>0</v>
      </c>
      <c r="BV429" s="698">
        <f t="shared" si="1480"/>
        <v>0</v>
      </c>
      <c r="BW429" s="698">
        <f t="shared" si="1480"/>
        <v>0</v>
      </c>
      <c r="BX429" s="698">
        <f t="shared" si="1480"/>
        <v>5521</v>
      </c>
      <c r="BY429" s="698">
        <f t="shared" si="1481"/>
        <v>0</v>
      </c>
      <c r="BZ429" s="698">
        <f t="shared" si="1481"/>
        <v>0</v>
      </c>
      <c r="CA429" s="698">
        <f t="shared" si="1481"/>
        <v>0</v>
      </c>
      <c r="CB429" s="698">
        <f t="shared" si="1481"/>
        <v>0</v>
      </c>
      <c r="CC429" s="698">
        <f t="shared" si="1481"/>
        <v>0</v>
      </c>
      <c r="CD429" s="698">
        <f t="shared" si="1481"/>
        <v>0</v>
      </c>
      <c r="CE429" s="698">
        <f t="shared" si="1482"/>
        <v>0</v>
      </c>
      <c r="CF429" s="698">
        <f t="shared" si="1482"/>
        <v>0</v>
      </c>
      <c r="CG429" s="698">
        <f t="shared" si="1482"/>
        <v>0</v>
      </c>
      <c r="CH429" s="698">
        <f t="shared" si="1482"/>
        <v>0</v>
      </c>
      <c r="CI429" s="698">
        <f t="shared" si="1482"/>
        <v>2966.91</v>
      </c>
      <c r="CJ429" s="698">
        <f t="shared" si="1482"/>
        <v>0</v>
      </c>
      <c r="CK429" s="698">
        <f t="shared" si="1482"/>
        <v>0</v>
      </c>
      <c r="CL429" s="698">
        <f t="shared" si="1482"/>
        <v>0</v>
      </c>
      <c r="CM429" s="698">
        <f t="shared" si="1482"/>
        <v>0</v>
      </c>
      <c r="CN429" s="698">
        <f t="shared" si="1483"/>
        <v>1</v>
      </c>
      <c r="CO429" s="698">
        <f t="shared" si="1483"/>
        <v>0</v>
      </c>
      <c r="CP429" s="698">
        <f t="shared" si="1483"/>
        <v>13801</v>
      </c>
      <c r="CQ429" s="698">
        <f t="shared" si="1483"/>
        <v>0</v>
      </c>
      <c r="CR429" s="698">
        <f t="shared" si="1483"/>
        <v>0</v>
      </c>
      <c r="CS429" s="698">
        <f t="shared" si="1483"/>
        <v>0</v>
      </c>
      <c r="CT429" s="698">
        <f t="shared" si="1483"/>
        <v>0</v>
      </c>
      <c r="CU429" s="698">
        <f t="shared" si="1483"/>
        <v>0</v>
      </c>
      <c r="CV429" s="698">
        <f t="shared" si="1483"/>
        <v>0</v>
      </c>
      <c r="CW429" s="698">
        <f t="shared" si="1483"/>
        <v>0</v>
      </c>
      <c r="CX429" s="698">
        <f t="shared" si="1484"/>
        <v>0</v>
      </c>
      <c r="CY429" s="698">
        <f t="shared" si="1484"/>
        <v>0</v>
      </c>
      <c r="CZ429" s="698">
        <f t="shared" si="1484"/>
        <v>0</v>
      </c>
      <c r="DA429" s="698">
        <f t="shared" si="1484"/>
        <v>0</v>
      </c>
      <c r="DB429" s="698">
        <f t="shared" si="1484"/>
        <v>0</v>
      </c>
      <c r="DC429" s="698">
        <f t="shared" si="1484"/>
        <v>6193.92</v>
      </c>
      <c r="DD429" s="698">
        <f t="shared" si="1484"/>
        <v>0</v>
      </c>
      <c r="DE429" s="698">
        <f t="shared" si="1484"/>
        <v>0</v>
      </c>
      <c r="DF429" s="698">
        <f t="shared" si="1484"/>
        <v>0</v>
      </c>
      <c r="DG429" s="698">
        <f t="shared" si="1484"/>
        <v>0</v>
      </c>
      <c r="DH429" s="698">
        <f t="shared" si="1485"/>
        <v>0</v>
      </c>
      <c r="DI429" s="698">
        <f t="shared" si="1485"/>
        <v>0</v>
      </c>
      <c r="DJ429" s="698">
        <f t="shared" si="1485"/>
        <v>0</v>
      </c>
      <c r="DK429" s="698">
        <f t="shared" si="1485"/>
        <v>1</v>
      </c>
      <c r="DL429" s="698">
        <f t="shared" si="1485"/>
        <v>0</v>
      </c>
      <c r="DM429" s="698">
        <f t="shared" si="1485"/>
        <v>0</v>
      </c>
      <c r="DN429" s="698">
        <f t="shared" si="1485"/>
        <v>0</v>
      </c>
      <c r="DO429" s="698">
        <f t="shared" si="1485"/>
        <v>0</v>
      </c>
      <c r="DP429" s="698">
        <f t="shared" si="1485"/>
        <v>35941.129999999997</v>
      </c>
      <c r="DQ429" s="698">
        <f t="shared" si="1485"/>
        <v>0</v>
      </c>
      <c r="DR429" s="698">
        <f t="shared" si="1486"/>
        <v>0</v>
      </c>
      <c r="DS429" s="698">
        <f t="shared" si="1486"/>
        <v>0</v>
      </c>
      <c r="DT429" s="698">
        <f t="shared" si="1486"/>
        <v>0</v>
      </c>
      <c r="DU429" s="698">
        <f t="shared" si="1486"/>
        <v>6451.36</v>
      </c>
      <c r="DV429" s="698">
        <f t="shared" si="1486"/>
        <v>34266.85</v>
      </c>
      <c r="DW429" s="698">
        <f t="shared" si="1486"/>
        <v>21452.95</v>
      </c>
      <c r="DX429" s="698">
        <f t="shared" si="1486"/>
        <v>214859.62</v>
      </c>
      <c r="DY429" s="698">
        <f t="shared" si="1486"/>
        <v>0</v>
      </c>
      <c r="DZ429" s="698">
        <f t="shared" si="1487"/>
        <v>0</v>
      </c>
      <c r="EA429" s="698">
        <f t="shared" si="1487"/>
        <v>0</v>
      </c>
      <c r="EB429" s="698">
        <f t="shared" si="1487"/>
        <v>0</v>
      </c>
      <c r="EC429" s="698">
        <f t="shared" si="1487"/>
        <v>0</v>
      </c>
      <c r="ED429" s="698">
        <f t="shared" si="1487"/>
        <v>906.92</v>
      </c>
      <c r="EE429" s="698">
        <f t="shared" si="1487"/>
        <v>1246.97</v>
      </c>
      <c r="EF429" s="698">
        <f t="shared" si="1487"/>
        <v>0</v>
      </c>
      <c r="EG429" s="698">
        <f t="shared" si="1488"/>
        <v>0</v>
      </c>
      <c r="EH429" s="698">
        <f t="shared" si="1488"/>
        <v>0</v>
      </c>
      <c r="EI429" s="698">
        <f t="shared" si="1488"/>
        <v>0</v>
      </c>
      <c r="EJ429" s="698">
        <f t="shared" si="1488"/>
        <v>0</v>
      </c>
      <c r="EK429" s="698">
        <f t="shared" si="1488"/>
        <v>0</v>
      </c>
      <c r="EL429" s="698">
        <f t="shared" si="1488"/>
        <v>0</v>
      </c>
      <c r="EM429" s="698">
        <f t="shared" si="1488"/>
        <v>0</v>
      </c>
      <c r="EN429" s="698">
        <f t="shared" si="1488"/>
        <v>0</v>
      </c>
      <c r="EO429" s="698">
        <f t="shared" si="1488"/>
        <v>0</v>
      </c>
      <c r="EP429" s="698">
        <f t="shared" si="1488"/>
        <v>0</v>
      </c>
      <c r="EQ429" s="698">
        <f t="shared" si="1488"/>
        <v>0</v>
      </c>
      <c r="ER429" s="698">
        <f t="shared" si="1472"/>
        <v>0</v>
      </c>
      <c r="ES429" s="698">
        <f t="shared" si="1472"/>
        <v>0</v>
      </c>
      <c r="ET429" s="698">
        <f t="shared" si="1472"/>
        <v>0</v>
      </c>
      <c r="EU429" s="698">
        <f t="shared" si="1472"/>
        <v>0</v>
      </c>
      <c r="EV429" s="698">
        <f t="shared" si="1472"/>
        <v>0</v>
      </c>
      <c r="EW429" s="698">
        <f t="shared" si="1472"/>
        <v>0</v>
      </c>
      <c r="EX429" s="698">
        <f t="shared" si="1472"/>
        <v>0</v>
      </c>
      <c r="EY429" s="698">
        <f t="shared" si="1472"/>
        <v>0</v>
      </c>
      <c r="EZ429" s="510"/>
    </row>
    <row r="430" spans="1:156" x14ac:dyDescent="0.25">
      <c r="A430">
        <v>21</v>
      </c>
      <c r="B430" s="26" t="s">
        <v>190</v>
      </c>
      <c r="D430" s="698">
        <f t="shared" si="1473"/>
        <v>138413.90000000002</v>
      </c>
      <c r="E430" s="698">
        <f t="shared" si="1473"/>
        <v>259591.49</v>
      </c>
      <c r="F430" s="698">
        <f t="shared" si="1473"/>
        <v>300780.36</v>
      </c>
      <c r="G430" s="698">
        <f t="shared" si="1473"/>
        <v>379640.3899999999</v>
      </c>
      <c r="H430" s="698">
        <f t="shared" si="1473"/>
        <v>540655.43000000005</v>
      </c>
      <c r="I430" s="698">
        <f t="shared" si="1473"/>
        <v>362361.94</v>
      </c>
      <c r="J430" s="698">
        <f t="shared" si="1473"/>
        <v>609542.36</v>
      </c>
      <c r="K430" s="698">
        <f t="shared" si="1473"/>
        <v>205917.78999999998</v>
      </c>
      <c r="L430" s="698">
        <f t="shared" si="1473"/>
        <v>204997.88</v>
      </c>
      <c r="M430" s="698">
        <f t="shared" si="1474"/>
        <v>241378.06000000003</v>
      </c>
      <c r="N430" s="698">
        <f t="shared" si="1474"/>
        <v>220511.03</v>
      </c>
      <c r="O430" s="698">
        <f t="shared" si="1474"/>
        <v>552148.78</v>
      </c>
      <c r="P430" s="698">
        <f t="shared" si="1474"/>
        <v>395569.83</v>
      </c>
      <c r="Q430" s="698">
        <f t="shared" si="1474"/>
        <v>205686.23</v>
      </c>
      <c r="R430" s="698">
        <f t="shared" si="1474"/>
        <v>238152.97</v>
      </c>
      <c r="S430" s="698">
        <f t="shared" si="1474"/>
        <v>338800.1</v>
      </c>
      <c r="T430" s="698">
        <f t="shared" si="1474"/>
        <v>206339.08</v>
      </c>
      <c r="U430" s="698">
        <f t="shared" si="1474"/>
        <v>371128.52</v>
      </c>
      <c r="V430" s="698">
        <f t="shared" si="1475"/>
        <v>439375.87</v>
      </c>
      <c r="W430" s="698">
        <f t="shared" si="1475"/>
        <v>164983</v>
      </c>
      <c r="X430" s="698">
        <f t="shared" si="1475"/>
        <v>136590.92000000001</v>
      </c>
      <c r="Y430" s="698">
        <f t="shared" si="1475"/>
        <v>202742.88</v>
      </c>
      <c r="Z430" s="698">
        <f t="shared" si="1475"/>
        <v>218.87</v>
      </c>
      <c r="AA430" s="698">
        <f t="shared" si="1475"/>
        <v>348629.78</v>
      </c>
      <c r="AB430" s="698">
        <f t="shared" si="1475"/>
        <v>269975.58</v>
      </c>
      <c r="AC430" s="698">
        <f t="shared" si="1475"/>
        <v>370611.95999999996</v>
      </c>
      <c r="AD430" s="698">
        <f t="shared" si="1475"/>
        <v>557599.44999999995</v>
      </c>
      <c r="AE430" s="698">
        <f t="shared" si="1476"/>
        <v>357077.5</v>
      </c>
      <c r="AF430" s="698">
        <f t="shared" si="1476"/>
        <v>327036.03999999998</v>
      </c>
      <c r="AG430" s="698">
        <f t="shared" si="1476"/>
        <v>341897.68999999989</v>
      </c>
      <c r="AH430" s="698">
        <f t="shared" si="1476"/>
        <v>773290.57000000007</v>
      </c>
      <c r="AI430" s="698">
        <f t="shared" si="1476"/>
        <v>540408.66</v>
      </c>
      <c r="AJ430" s="698">
        <f t="shared" si="1476"/>
        <v>248442.32000000004</v>
      </c>
      <c r="AK430" s="698">
        <f t="shared" si="1476"/>
        <v>303584.71999999997</v>
      </c>
      <c r="AL430" s="698">
        <f t="shared" si="1476"/>
        <v>391387.55000000005</v>
      </c>
      <c r="AM430" s="698">
        <f t="shared" si="1476"/>
        <v>593559.52</v>
      </c>
      <c r="AN430" s="698">
        <f t="shared" si="1476"/>
        <v>645126.02999999991</v>
      </c>
      <c r="AO430" s="698">
        <f t="shared" si="1477"/>
        <v>258338.03999999998</v>
      </c>
      <c r="AP430" s="698">
        <f t="shared" si="1477"/>
        <v>267263.87</v>
      </c>
      <c r="AQ430" s="698">
        <f t="shared" si="1477"/>
        <v>666118.84</v>
      </c>
      <c r="AR430" s="698">
        <f t="shared" si="1477"/>
        <v>326819.33</v>
      </c>
      <c r="AS430" s="698">
        <f t="shared" si="1477"/>
        <v>657807.60999999987</v>
      </c>
      <c r="AT430" s="698">
        <f t="shared" si="1477"/>
        <v>625976.9</v>
      </c>
      <c r="AU430" s="698">
        <f t="shared" si="1477"/>
        <v>367485.39999999997</v>
      </c>
      <c r="AV430" s="698">
        <f t="shared" si="1477"/>
        <v>438028.63999999996</v>
      </c>
      <c r="AW430" s="698">
        <f t="shared" si="1477"/>
        <v>212665.37</v>
      </c>
      <c r="AX430" s="698">
        <f t="shared" si="1477"/>
        <v>364885.82000000007</v>
      </c>
      <c r="AY430" s="698">
        <f t="shared" si="1478"/>
        <v>812325.33</v>
      </c>
      <c r="AZ430" s="698">
        <f t="shared" si="1478"/>
        <v>884766.26</v>
      </c>
      <c r="BA430" s="698">
        <f t="shared" si="1478"/>
        <v>662439.47000000009</v>
      </c>
      <c r="BB430" s="698">
        <f t="shared" si="1478"/>
        <v>510076.73</v>
      </c>
      <c r="BC430" s="698">
        <f t="shared" si="1478"/>
        <v>427069.61999999994</v>
      </c>
      <c r="BD430" s="698">
        <f t="shared" si="1478"/>
        <v>417622.82</v>
      </c>
      <c r="BE430" s="698">
        <f t="shared" si="1478"/>
        <v>430413.14</v>
      </c>
      <c r="BF430" s="698">
        <f t="shared" si="1478"/>
        <v>801883.23</v>
      </c>
      <c r="BG430" s="698">
        <f t="shared" si="1478"/>
        <v>381243.58999999997</v>
      </c>
      <c r="BH430" s="698">
        <f t="shared" si="1478"/>
        <v>291331.86</v>
      </c>
      <c r="BI430" s="698">
        <f t="shared" si="1479"/>
        <v>374427.98</v>
      </c>
      <c r="BJ430" s="698">
        <f t="shared" si="1479"/>
        <v>462277.50999999995</v>
      </c>
      <c r="BK430" s="698">
        <f t="shared" si="1479"/>
        <v>406465.59</v>
      </c>
      <c r="BL430" s="698">
        <f t="shared" si="1479"/>
        <v>606317.78999999992</v>
      </c>
      <c r="BM430" s="698">
        <f t="shared" si="1479"/>
        <v>667891.39999999991</v>
      </c>
      <c r="BN430" s="698">
        <f t="shared" si="1479"/>
        <v>292645.95</v>
      </c>
      <c r="BO430" s="698">
        <f t="shared" si="1479"/>
        <v>699970.71000000008</v>
      </c>
      <c r="BP430" s="698">
        <f t="shared" si="1480"/>
        <v>237328.26</v>
      </c>
      <c r="BQ430" s="698">
        <f t="shared" si="1480"/>
        <v>611116.27000000014</v>
      </c>
      <c r="BR430" s="698">
        <f t="shared" si="1480"/>
        <v>515764.63</v>
      </c>
      <c r="BS430" s="698">
        <f t="shared" si="1480"/>
        <v>337907.42000000004</v>
      </c>
      <c r="BT430" s="698">
        <f t="shared" si="1480"/>
        <v>652349.57000000007</v>
      </c>
      <c r="BU430" s="698">
        <f t="shared" si="1480"/>
        <v>917990.01</v>
      </c>
      <c r="BV430" s="698">
        <f t="shared" si="1480"/>
        <v>459112.05</v>
      </c>
      <c r="BW430" s="698">
        <f t="shared" si="1480"/>
        <v>480420.56</v>
      </c>
      <c r="BX430" s="698">
        <f t="shared" si="1480"/>
        <v>526096.35</v>
      </c>
      <c r="BY430" s="698">
        <f t="shared" si="1481"/>
        <v>463308.13</v>
      </c>
      <c r="BZ430" s="698">
        <f t="shared" si="1481"/>
        <v>334523.42000000004</v>
      </c>
      <c r="CA430" s="698">
        <f t="shared" si="1481"/>
        <v>335927.5</v>
      </c>
      <c r="CB430" s="698">
        <f t="shared" si="1481"/>
        <v>291500.75</v>
      </c>
      <c r="CC430" s="698">
        <f t="shared" si="1481"/>
        <v>93041.74</v>
      </c>
      <c r="CD430" s="698">
        <f t="shared" si="1481"/>
        <v>551491.83999999997</v>
      </c>
      <c r="CE430" s="698">
        <f t="shared" si="1482"/>
        <v>574104.97</v>
      </c>
      <c r="CF430" s="698">
        <f t="shared" si="1482"/>
        <v>313068.92</v>
      </c>
      <c r="CG430" s="698">
        <f t="shared" si="1482"/>
        <v>182996.74</v>
      </c>
      <c r="CH430" s="698">
        <f t="shared" si="1482"/>
        <v>1315278.08</v>
      </c>
      <c r="CI430" s="698">
        <f t="shared" si="1482"/>
        <v>1003459.6900000001</v>
      </c>
      <c r="CJ430" s="698">
        <f t="shared" si="1482"/>
        <v>263586.55</v>
      </c>
      <c r="CK430" s="698">
        <f t="shared" si="1482"/>
        <v>420517.27</v>
      </c>
      <c r="CL430" s="698">
        <f t="shared" si="1482"/>
        <v>100428.81</v>
      </c>
      <c r="CM430" s="698">
        <f t="shared" si="1482"/>
        <v>269726.93</v>
      </c>
      <c r="CN430" s="698">
        <f t="shared" si="1483"/>
        <v>358065.75</v>
      </c>
      <c r="CO430" s="698">
        <f t="shared" si="1483"/>
        <v>304367.37</v>
      </c>
      <c r="CP430" s="698">
        <f t="shared" si="1483"/>
        <v>239633.46000000002</v>
      </c>
      <c r="CQ430" s="698">
        <f t="shared" si="1483"/>
        <v>284391.93</v>
      </c>
      <c r="CR430" s="698">
        <f t="shared" si="1483"/>
        <v>108056.83</v>
      </c>
      <c r="CS430" s="698">
        <f t="shared" si="1483"/>
        <v>594090.57999999996</v>
      </c>
      <c r="CT430" s="698">
        <f t="shared" si="1483"/>
        <v>220188.71</v>
      </c>
      <c r="CU430" s="698">
        <f t="shared" si="1483"/>
        <v>461535.44</v>
      </c>
      <c r="CV430" s="698">
        <f t="shared" si="1483"/>
        <v>417864.9</v>
      </c>
      <c r="CW430" s="698">
        <f t="shared" si="1483"/>
        <v>160346.77999999997</v>
      </c>
      <c r="CX430" s="698">
        <f t="shared" si="1484"/>
        <v>287846.49</v>
      </c>
      <c r="CY430" s="698">
        <f t="shared" si="1484"/>
        <v>0</v>
      </c>
      <c r="CZ430" s="698">
        <f t="shared" si="1484"/>
        <v>540993.89</v>
      </c>
      <c r="DA430" s="698">
        <f t="shared" si="1484"/>
        <v>584043.41</v>
      </c>
      <c r="DB430" s="698">
        <f t="shared" si="1484"/>
        <v>111025.98</v>
      </c>
      <c r="DC430" s="698">
        <f t="shared" si="1484"/>
        <v>329661.15000000002</v>
      </c>
      <c r="DD430" s="698">
        <f t="shared" si="1484"/>
        <v>297385.98</v>
      </c>
      <c r="DE430" s="698">
        <f t="shared" si="1484"/>
        <v>147250.32</v>
      </c>
      <c r="DF430" s="698">
        <f t="shared" si="1484"/>
        <v>189893.08000000002</v>
      </c>
      <c r="DG430" s="698">
        <f t="shared" si="1484"/>
        <v>376014.71000000008</v>
      </c>
      <c r="DH430" s="698">
        <f t="shared" si="1485"/>
        <v>290913.61</v>
      </c>
      <c r="DI430" s="698">
        <f t="shared" si="1485"/>
        <v>550085.06000000006</v>
      </c>
      <c r="DJ430" s="698">
        <f t="shared" si="1485"/>
        <v>325573.06000000006</v>
      </c>
      <c r="DK430" s="698">
        <f t="shared" si="1485"/>
        <v>347438.16000000003</v>
      </c>
      <c r="DL430" s="698">
        <f t="shared" si="1485"/>
        <v>216950.84</v>
      </c>
      <c r="DM430" s="698">
        <f t="shared" si="1485"/>
        <v>203300.46000000002</v>
      </c>
      <c r="DN430" s="698">
        <f t="shared" si="1485"/>
        <v>0</v>
      </c>
      <c r="DO430" s="698">
        <f t="shared" si="1485"/>
        <v>604064.28999999992</v>
      </c>
      <c r="DP430" s="698">
        <f t="shared" si="1485"/>
        <v>979192.81</v>
      </c>
      <c r="DQ430" s="698">
        <f t="shared" si="1485"/>
        <v>737583.30999999994</v>
      </c>
      <c r="DR430" s="698">
        <f t="shared" si="1486"/>
        <v>0</v>
      </c>
      <c r="DS430" s="698">
        <f t="shared" si="1486"/>
        <v>716794.33000000007</v>
      </c>
      <c r="DT430" s="698">
        <f t="shared" si="1486"/>
        <v>680816.58</v>
      </c>
      <c r="DU430" s="698">
        <f t="shared" si="1486"/>
        <v>812451.62</v>
      </c>
      <c r="DV430" s="698">
        <f t="shared" si="1486"/>
        <v>709007.70000000007</v>
      </c>
      <c r="DW430" s="698">
        <f t="shared" si="1486"/>
        <v>1084062</v>
      </c>
      <c r="DX430" s="698">
        <f t="shared" si="1486"/>
        <v>564827.73</v>
      </c>
      <c r="DY430" s="698">
        <f t="shared" si="1486"/>
        <v>786293.74</v>
      </c>
      <c r="DZ430" s="698">
        <f t="shared" si="1487"/>
        <v>0</v>
      </c>
      <c r="EA430" s="698">
        <f t="shared" si="1487"/>
        <v>607324.04</v>
      </c>
      <c r="EB430" s="698">
        <f t="shared" si="1487"/>
        <v>0</v>
      </c>
      <c r="EC430" s="698">
        <f t="shared" si="1487"/>
        <v>0</v>
      </c>
      <c r="ED430" s="698">
        <f t="shared" si="1487"/>
        <v>339731.65000000008</v>
      </c>
      <c r="EE430" s="698">
        <f t="shared" si="1487"/>
        <v>2204386.37</v>
      </c>
      <c r="EF430" s="698">
        <f t="shared" si="1487"/>
        <v>397610.33999999997</v>
      </c>
      <c r="EG430" s="698">
        <f t="shared" si="1488"/>
        <v>354986.56</v>
      </c>
      <c r="EH430" s="698">
        <f t="shared" si="1488"/>
        <v>313138.67000000004</v>
      </c>
      <c r="EI430" s="698">
        <f t="shared" si="1488"/>
        <v>312853.15999999997</v>
      </c>
      <c r="EJ430" s="698">
        <f t="shared" si="1488"/>
        <v>0</v>
      </c>
      <c r="EK430" s="698">
        <f t="shared" si="1488"/>
        <v>0</v>
      </c>
      <c r="EL430" s="698">
        <f t="shared" si="1488"/>
        <v>1519195.85</v>
      </c>
      <c r="EM430" s="698">
        <f t="shared" si="1488"/>
        <v>733386.33000000007</v>
      </c>
      <c r="EN430" s="698">
        <f t="shared" si="1488"/>
        <v>0</v>
      </c>
      <c r="EO430" s="698">
        <f t="shared" si="1488"/>
        <v>0</v>
      </c>
      <c r="EP430" s="698">
        <f t="shared" si="1488"/>
        <v>749500.42000000016</v>
      </c>
      <c r="EQ430" s="698">
        <f t="shared" si="1488"/>
        <v>0</v>
      </c>
      <c r="ER430" s="698">
        <f t="shared" si="1472"/>
        <v>0</v>
      </c>
      <c r="ES430" s="698">
        <f t="shared" si="1472"/>
        <v>0</v>
      </c>
      <c r="ET430" s="698">
        <f t="shared" si="1472"/>
        <v>1472740.4300000002</v>
      </c>
      <c r="EU430" s="698">
        <f t="shared" si="1472"/>
        <v>1197008.74</v>
      </c>
      <c r="EV430" s="698">
        <f t="shared" si="1472"/>
        <v>1139485.83</v>
      </c>
      <c r="EW430" s="698">
        <f t="shared" si="1472"/>
        <v>1371184.9000000001</v>
      </c>
      <c r="EX430" s="698">
        <f t="shared" si="1472"/>
        <v>734234.7300000001</v>
      </c>
      <c r="EY430" s="698">
        <f t="shared" si="1472"/>
        <v>0</v>
      </c>
      <c r="EZ430" s="510"/>
    </row>
    <row r="431" spans="1:156" x14ac:dyDescent="0.25">
      <c r="A431">
        <v>22</v>
      </c>
      <c r="B431" s="26" t="s">
        <v>192</v>
      </c>
      <c r="D431" s="698">
        <f t="shared" si="1473"/>
        <v>34039.82</v>
      </c>
      <c r="E431" s="698">
        <f t="shared" si="1473"/>
        <v>24186.1</v>
      </c>
      <c r="F431" s="698">
        <f t="shared" si="1473"/>
        <v>33946.67</v>
      </c>
      <c r="G431" s="698">
        <f t="shared" si="1473"/>
        <v>45554.400000000001</v>
      </c>
      <c r="H431" s="698">
        <f t="shared" si="1473"/>
        <v>6565.8899999999994</v>
      </c>
      <c r="I431" s="698">
        <f t="shared" si="1473"/>
        <v>57746.240000000005</v>
      </c>
      <c r="J431" s="698">
        <f t="shared" si="1473"/>
        <v>102850.82</v>
      </c>
      <c r="K431" s="698">
        <f t="shared" si="1473"/>
        <v>62017.909999999989</v>
      </c>
      <c r="L431" s="698">
        <f t="shared" si="1473"/>
        <v>38868.920000000006</v>
      </c>
      <c r="M431" s="698">
        <f t="shared" si="1474"/>
        <v>68917.349999999991</v>
      </c>
      <c r="N431" s="698">
        <f t="shared" si="1474"/>
        <v>46295.180000000008</v>
      </c>
      <c r="O431" s="698">
        <f t="shared" si="1474"/>
        <v>67563.679999999993</v>
      </c>
      <c r="P431" s="698">
        <f t="shared" si="1474"/>
        <v>53892.410000000011</v>
      </c>
      <c r="Q431" s="698">
        <f t="shared" si="1474"/>
        <v>90032.239999999991</v>
      </c>
      <c r="R431" s="698">
        <f t="shared" si="1474"/>
        <v>85847.040000000008</v>
      </c>
      <c r="S431" s="698">
        <f t="shared" si="1474"/>
        <v>83777.63</v>
      </c>
      <c r="T431" s="698">
        <f t="shared" si="1474"/>
        <v>66475.19</v>
      </c>
      <c r="U431" s="698">
        <f t="shared" si="1474"/>
        <v>70874.069999999992</v>
      </c>
      <c r="V431" s="698">
        <f t="shared" si="1475"/>
        <v>0</v>
      </c>
      <c r="W431" s="698">
        <f t="shared" si="1475"/>
        <v>82540.509999999995</v>
      </c>
      <c r="X431" s="698">
        <f t="shared" si="1475"/>
        <v>19157.739999999998</v>
      </c>
      <c r="Y431" s="698">
        <f t="shared" si="1475"/>
        <v>66380.89</v>
      </c>
      <c r="Z431" s="698">
        <f t="shared" si="1475"/>
        <v>280.94</v>
      </c>
      <c r="AA431" s="698">
        <f t="shared" si="1475"/>
        <v>101598.87</v>
      </c>
      <c r="AB431" s="698">
        <f t="shared" si="1475"/>
        <v>50505.38</v>
      </c>
      <c r="AC431" s="698">
        <f t="shared" si="1475"/>
        <v>81235.169999999984</v>
      </c>
      <c r="AD431" s="698">
        <f t="shared" si="1475"/>
        <v>103813.34000000001</v>
      </c>
      <c r="AE431" s="698">
        <f t="shared" si="1476"/>
        <v>58363.040000000001</v>
      </c>
      <c r="AF431" s="698">
        <f t="shared" si="1476"/>
        <v>102824.31</v>
      </c>
      <c r="AG431" s="698">
        <f t="shared" si="1476"/>
        <v>34023.919999999998</v>
      </c>
      <c r="AH431" s="698">
        <f t="shared" si="1476"/>
        <v>124154.71999999999</v>
      </c>
      <c r="AI431" s="698">
        <f t="shared" si="1476"/>
        <v>52427.55</v>
      </c>
      <c r="AJ431" s="698">
        <f t="shared" si="1476"/>
        <v>32134.520000000004</v>
      </c>
      <c r="AK431" s="698">
        <f t="shared" si="1476"/>
        <v>67374.39</v>
      </c>
      <c r="AL431" s="698">
        <f t="shared" si="1476"/>
        <v>0</v>
      </c>
      <c r="AM431" s="698">
        <f t="shared" si="1476"/>
        <v>0</v>
      </c>
      <c r="AN431" s="698">
        <f t="shared" si="1476"/>
        <v>97750.03</v>
      </c>
      <c r="AO431" s="698">
        <f t="shared" si="1477"/>
        <v>2866.08</v>
      </c>
      <c r="AP431" s="698">
        <f t="shared" si="1477"/>
        <v>0</v>
      </c>
      <c r="AQ431" s="698">
        <f t="shared" si="1477"/>
        <v>162570.46</v>
      </c>
      <c r="AR431" s="698">
        <f t="shared" si="1477"/>
        <v>87274.64</v>
      </c>
      <c r="AS431" s="698">
        <f t="shared" si="1477"/>
        <v>41176.6</v>
      </c>
      <c r="AT431" s="698">
        <f t="shared" si="1477"/>
        <v>786.87</v>
      </c>
      <c r="AU431" s="698">
        <f t="shared" si="1477"/>
        <v>105049.75999999998</v>
      </c>
      <c r="AV431" s="698">
        <f t="shared" si="1477"/>
        <v>71403.490000000005</v>
      </c>
      <c r="AW431" s="698">
        <f t="shared" si="1477"/>
        <v>77880.09</v>
      </c>
      <c r="AX431" s="698">
        <f t="shared" si="1477"/>
        <v>87520.809999999983</v>
      </c>
      <c r="AY431" s="698">
        <f t="shared" si="1478"/>
        <v>126787.11000000003</v>
      </c>
      <c r="AZ431" s="698">
        <f t="shared" si="1478"/>
        <v>111973.23999999999</v>
      </c>
      <c r="BA431" s="698">
        <f t="shared" si="1478"/>
        <v>67816.58</v>
      </c>
      <c r="BB431" s="698">
        <f t="shared" si="1478"/>
        <v>110400.25</v>
      </c>
      <c r="BC431" s="698">
        <f t="shared" si="1478"/>
        <v>87732.449999999983</v>
      </c>
      <c r="BD431" s="698">
        <f t="shared" si="1478"/>
        <v>42434.41</v>
      </c>
      <c r="BE431" s="698">
        <f t="shared" si="1478"/>
        <v>0</v>
      </c>
      <c r="BF431" s="698">
        <f t="shared" si="1478"/>
        <v>120115.49999999999</v>
      </c>
      <c r="BG431" s="698">
        <f t="shared" si="1478"/>
        <v>93722.139999999985</v>
      </c>
      <c r="BH431" s="698">
        <f t="shared" si="1478"/>
        <v>78561.329999999987</v>
      </c>
      <c r="BI431" s="698">
        <f t="shared" si="1479"/>
        <v>100360.96000000001</v>
      </c>
      <c r="BJ431" s="698">
        <f t="shared" si="1479"/>
        <v>40527.61</v>
      </c>
      <c r="BK431" s="698">
        <f t="shared" si="1479"/>
        <v>62958.970000000008</v>
      </c>
      <c r="BL431" s="698">
        <f t="shared" si="1479"/>
        <v>102887.46</v>
      </c>
      <c r="BM431" s="698">
        <f t="shared" si="1479"/>
        <v>64101.02</v>
      </c>
      <c r="BN431" s="698">
        <f t="shared" si="1479"/>
        <v>0</v>
      </c>
      <c r="BO431" s="698">
        <f t="shared" si="1479"/>
        <v>127618.47</v>
      </c>
      <c r="BP431" s="698">
        <f t="shared" si="1480"/>
        <v>75615.55</v>
      </c>
      <c r="BQ431" s="698">
        <f t="shared" si="1480"/>
        <v>42731.239999999991</v>
      </c>
      <c r="BR431" s="698">
        <f t="shared" si="1480"/>
        <v>79917.83</v>
      </c>
      <c r="BS431" s="698">
        <f t="shared" si="1480"/>
        <v>69952.78</v>
      </c>
      <c r="BT431" s="698">
        <f t="shared" si="1480"/>
        <v>76429.100000000006</v>
      </c>
      <c r="BU431" s="698">
        <f t="shared" si="1480"/>
        <v>0</v>
      </c>
      <c r="BV431" s="698">
        <f t="shared" si="1480"/>
        <v>0</v>
      </c>
      <c r="BW431" s="698">
        <f t="shared" si="1480"/>
        <v>0</v>
      </c>
      <c r="BX431" s="698">
        <f t="shared" si="1480"/>
        <v>95593.919999999998</v>
      </c>
      <c r="BY431" s="698">
        <f t="shared" si="1481"/>
        <v>83634.070000000007</v>
      </c>
      <c r="BZ431" s="698">
        <f t="shared" si="1481"/>
        <v>77031.83</v>
      </c>
      <c r="CA431" s="698">
        <f t="shared" si="1481"/>
        <v>40565.730000000003</v>
      </c>
      <c r="CB431" s="698">
        <f t="shared" si="1481"/>
        <v>86033.19</v>
      </c>
      <c r="CC431" s="698">
        <f t="shared" si="1481"/>
        <v>69927.509999999995</v>
      </c>
      <c r="CD431" s="698">
        <f t="shared" si="1481"/>
        <v>152966.77000000002</v>
      </c>
      <c r="CE431" s="698">
        <f t="shared" si="1482"/>
        <v>127151.8</v>
      </c>
      <c r="CF431" s="698">
        <f t="shared" si="1482"/>
        <v>39174.659999999996</v>
      </c>
      <c r="CG431" s="698">
        <f t="shared" si="1482"/>
        <v>37279.25</v>
      </c>
      <c r="CH431" s="698">
        <f t="shared" si="1482"/>
        <v>107831.37000000001</v>
      </c>
      <c r="CI431" s="698">
        <f t="shared" si="1482"/>
        <v>133160.82999999999</v>
      </c>
      <c r="CJ431" s="698">
        <f t="shared" si="1482"/>
        <v>91530.7</v>
      </c>
      <c r="CK431" s="698">
        <f t="shared" si="1482"/>
        <v>26725.360000000001</v>
      </c>
      <c r="CL431" s="698">
        <f t="shared" si="1482"/>
        <v>20647.859999999997</v>
      </c>
      <c r="CM431" s="698">
        <f t="shared" si="1482"/>
        <v>87224.300000000017</v>
      </c>
      <c r="CN431" s="698">
        <f t="shared" si="1483"/>
        <v>82167.37</v>
      </c>
      <c r="CO431" s="698">
        <f t="shared" si="1483"/>
        <v>1364.5</v>
      </c>
      <c r="CP431" s="698">
        <f t="shared" si="1483"/>
        <v>78297.179999999993</v>
      </c>
      <c r="CQ431" s="698">
        <f t="shared" si="1483"/>
        <v>78776.329999999987</v>
      </c>
      <c r="CR431" s="698">
        <f t="shared" si="1483"/>
        <v>42435.51</v>
      </c>
      <c r="CS431" s="698">
        <f t="shared" si="1483"/>
        <v>143410</v>
      </c>
      <c r="CT431" s="698">
        <f t="shared" si="1483"/>
        <v>66498.430000000008</v>
      </c>
      <c r="CU431" s="698">
        <f t="shared" si="1483"/>
        <v>45326.79</v>
      </c>
      <c r="CV431" s="698">
        <f t="shared" si="1483"/>
        <v>67335.58</v>
      </c>
      <c r="CW431" s="698">
        <f t="shared" si="1483"/>
        <v>66669.600000000006</v>
      </c>
      <c r="CX431" s="698">
        <f t="shared" si="1484"/>
        <v>50972.450000000004</v>
      </c>
      <c r="CY431" s="698">
        <f t="shared" si="1484"/>
        <v>0</v>
      </c>
      <c r="CZ431" s="698">
        <f t="shared" si="1484"/>
        <v>66931.33</v>
      </c>
      <c r="DA431" s="698">
        <f t="shared" si="1484"/>
        <v>140837.06</v>
      </c>
      <c r="DB431" s="698">
        <f t="shared" si="1484"/>
        <v>55722.100000000006</v>
      </c>
      <c r="DC431" s="698">
        <f t="shared" si="1484"/>
        <v>82573.789999999994</v>
      </c>
      <c r="DD431" s="698">
        <f t="shared" si="1484"/>
        <v>85733.549999999988</v>
      </c>
      <c r="DE431" s="698">
        <f t="shared" si="1484"/>
        <v>2864.2</v>
      </c>
      <c r="DF431" s="698">
        <f t="shared" si="1484"/>
        <v>47014.83</v>
      </c>
      <c r="DG431" s="698">
        <f t="shared" si="1484"/>
        <v>61881.27</v>
      </c>
      <c r="DH431" s="698">
        <f t="shared" si="1485"/>
        <v>56757.630000000005</v>
      </c>
      <c r="DI431" s="698">
        <f t="shared" si="1485"/>
        <v>97668.66</v>
      </c>
      <c r="DJ431" s="698">
        <f t="shared" si="1485"/>
        <v>79822.55</v>
      </c>
      <c r="DK431" s="698">
        <f t="shared" si="1485"/>
        <v>73337.289999999994</v>
      </c>
      <c r="DL431" s="698">
        <f t="shared" si="1485"/>
        <v>74265.489999999991</v>
      </c>
      <c r="DM431" s="698">
        <f t="shared" si="1485"/>
        <v>51492.5</v>
      </c>
      <c r="DN431" s="698">
        <f t="shared" si="1485"/>
        <v>0</v>
      </c>
      <c r="DO431" s="698">
        <f t="shared" si="1485"/>
        <v>0</v>
      </c>
      <c r="DP431" s="698">
        <f t="shared" si="1485"/>
        <v>119807.24</v>
      </c>
      <c r="DQ431" s="698">
        <f t="shared" si="1485"/>
        <v>356599.12</v>
      </c>
      <c r="DR431" s="698">
        <f t="shared" si="1486"/>
        <v>0</v>
      </c>
      <c r="DS431" s="698">
        <f t="shared" si="1486"/>
        <v>35944.229999999996</v>
      </c>
      <c r="DT431" s="698">
        <f t="shared" si="1486"/>
        <v>301454.41000000003</v>
      </c>
      <c r="DU431" s="698">
        <f t="shared" si="1486"/>
        <v>297814.45999999996</v>
      </c>
      <c r="DV431" s="698">
        <f t="shared" si="1486"/>
        <v>95038.57</v>
      </c>
      <c r="DW431" s="698">
        <f t="shared" si="1486"/>
        <v>98351.53</v>
      </c>
      <c r="DX431" s="698">
        <f t="shared" si="1486"/>
        <v>159025.33999999997</v>
      </c>
      <c r="DY431" s="698">
        <f t="shared" si="1486"/>
        <v>130785.08</v>
      </c>
      <c r="DZ431" s="698">
        <f t="shared" si="1487"/>
        <v>0</v>
      </c>
      <c r="EA431" s="698">
        <f t="shared" si="1487"/>
        <v>244607.80000000005</v>
      </c>
      <c r="EB431" s="698">
        <f t="shared" si="1487"/>
        <v>0</v>
      </c>
      <c r="EC431" s="698">
        <f t="shared" si="1487"/>
        <v>0</v>
      </c>
      <c r="ED431" s="698">
        <f t="shared" si="1487"/>
        <v>127496.27999999998</v>
      </c>
      <c r="EE431" s="698">
        <f t="shared" si="1487"/>
        <v>117775.12000000001</v>
      </c>
      <c r="EF431" s="698">
        <f t="shared" si="1487"/>
        <v>59556.94</v>
      </c>
      <c r="EG431" s="698">
        <f t="shared" si="1488"/>
        <v>5380.49</v>
      </c>
      <c r="EH431" s="698">
        <f t="shared" si="1488"/>
        <v>61984.380000000005</v>
      </c>
      <c r="EI431" s="698">
        <f t="shared" si="1488"/>
        <v>59297.73</v>
      </c>
      <c r="EJ431" s="698">
        <f t="shared" si="1488"/>
        <v>0</v>
      </c>
      <c r="EK431" s="698">
        <f t="shared" si="1488"/>
        <v>0</v>
      </c>
      <c r="EL431" s="698">
        <f t="shared" si="1488"/>
        <v>82887.839999999997</v>
      </c>
      <c r="EM431" s="698">
        <f t="shared" si="1488"/>
        <v>155338.88</v>
      </c>
      <c r="EN431" s="698">
        <f t="shared" si="1488"/>
        <v>0</v>
      </c>
      <c r="EO431" s="698">
        <f t="shared" si="1488"/>
        <v>0</v>
      </c>
      <c r="EP431" s="698">
        <f t="shared" si="1488"/>
        <v>64459.100000000006</v>
      </c>
      <c r="EQ431" s="698">
        <f t="shared" si="1488"/>
        <v>0</v>
      </c>
      <c r="ER431" s="698">
        <f t="shared" ref="ER431:EY446" si="1489">SUMIF($B$208:$B$407,$B431,ER$208:ER$407)</f>
        <v>0</v>
      </c>
      <c r="ES431" s="698">
        <f t="shared" si="1489"/>
        <v>0</v>
      </c>
      <c r="ET431" s="698">
        <f t="shared" si="1489"/>
        <v>93140.919999999984</v>
      </c>
      <c r="EU431" s="698">
        <f t="shared" si="1489"/>
        <v>33946.67</v>
      </c>
      <c r="EV431" s="698">
        <f t="shared" si="1489"/>
        <v>85490.499999999985</v>
      </c>
      <c r="EW431" s="698">
        <f t="shared" si="1489"/>
        <v>50186.390000000007</v>
      </c>
      <c r="EX431" s="698">
        <f t="shared" si="1489"/>
        <v>53295.55</v>
      </c>
      <c r="EY431" s="698">
        <f t="shared" si="1489"/>
        <v>0</v>
      </c>
      <c r="EZ431" s="510"/>
    </row>
    <row r="432" spans="1:156" x14ac:dyDescent="0.25">
      <c r="A432">
        <v>23</v>
      </c>
      <c r="B432" s="26" t="s">
        <v>194</v>
      </c>
      <c r="D432" s="698">
        <f t="shared" si="1473"/>
        <v>49947.85</v>
      </c>
      <c r="E432" s="698">
        <f t="shared" si="1473"/>
        <v>30256.78</v>
      </c>
      <c r="F432" s="698">
        <f t="shared" si="1473"/>
        <v>63423.53</v>
      </c>
      <c r="G432" s="698">
        <f t="shared" si="1473"/>
        <v>101825.06999999999</v>
      </c>
      <c r="H432" s="698">
        <f t="shared" si="1473"/>
        <v>49743.199999999997</v>
      </c>
      <c r="I432" s="698">
        <f t="shared" si="1473"/>
        <v>68714.94</v>
      </c>
      <c r="J432" s="698">
        <f t="shared" si="1473"/>
        <v>149345.98000000001</v>
      </c>
      <c r="K432" s="698">
        <f t="shared" si="1473"/>
        <v>76928.39</v>
      </c>
      <c r="L432" s="698">
        <f t="shared" si="1473"/>
        <v>97751.040000000008</v>
      </c>
      <c r="M432" s="698">
        <f t="shared" si="1474"/>
        <v>105399.91</v>
      </c>
      <c r="N432" s="698">
        <f t="shared" si="1474"/>
        <v>38494.089999999997</v>
      </c>
      <c r="O432" s="698">
        <f t="shared" si="1474"/>
        <v>109820.70000000001</v>
      </c>
      <c r="P432" s="698">
        <f t="shared" si="1474"/>
        <v>107744.97</v>
      </c>
      <c r="Q432" s="698">
        <f t="shared" si="1474"/>
        <v>70766.960000000006</v>
      </c>
      <c r="R432" s="698">
        <f t="shared" si="1474"/>
        <v>74718.61</v>
      </c>
      <c r="S432" s="698">
        <f t="shared" si="1474"/>
        <v>70515.5</v>
      </c>
      <c r="T432" s="698">
        <f t="shared" si="1474"/>
        <v>34525.759999999995</v>
      </c>
      <c r="U432" s="698">
        <f t="shared" si="1474"/>
        <v>117802.1</v>
      </c>
      <c r="V432" s="698">
        <f t="shared" si="1475"/>
        <v>105617.09</v>
      </c>
      <c r="W432" s="698">
        <f t="shared" si="1475"/>
        <v>119714.73999999999</v>
      </c>
      <c r="X432" s="698">
        <f t="shared" si="1475"/>
        <v>44816.44</v>
      </c>
      <c r="Y432" s="698">
        <f t="shared" si="1475"/>
        <v>68178.590000000011</v>
      </c>
      <c r="Z432" s="698">
        <f t="shared" si="1475"/>
        <v>8.6300000000000008</v>
      </c>
      <c r="AA432" s="698">
        <f t="shared" si="1475"/>
        <v>116439.15999999999</v>
      </c>
      <c r="AB432" s="698">
        <f t="shared" si="1475"/>
        <v>62646.52</v>
      </c>
      <c r="AC432" s="698">
        <f t="shared" si="1475"/>
        <v>77847.429999999993</v>
      </c>
      <c r="AD432" s="698">
        <f t="shared" si="1475"/>
        <v>143272.89000000001</v>
      </c>
      <c r="AE432" s="698">
        <f t="shared" si="1476"/>
        <v>60007.969999999994</v>
      </c>
      <c r="AF432" s="698">
        <f t="shared" si="1476"/>
        <v>147856.18</v>
      </c>
      <c r="AG432" s="698">
        <f t="shared" si="1476"/>
        <v>127394.31000000001</v>
      </c>
      <c r="AH432" s="698">
        <f t="shared" si="1476"/>
        <v>90191.470000000016</v>
      </c>
      <c r="AI432" s="698">
        <f t="shared" si="1476"/>
        <v>279809.05</v>
      </c>
      <c r="AJ432" s="698">
        <f t="shared" si="1476"/>
        <v>99934.31</v>
      </c>
      <c r="AK432" s="698">
        <f t="shared" si="1476"/>
        <v>83764.53</v>
      </c>
      <c r="AL432" s="698">
        <f t="shared" si="1476"/>
        <v>114271.66</v>
      </c>
      <c r="AM432" s="698">
        <f t="shared" si="1476"/>
        <v>126909.82</v>
      </c>
      <c r="AN432" s="698">
        <f t="shared" si="1476"/>
        <v>56519.42</v>
      </c>
      <c r="AO432" s="698">
        <f t="shared" si="1477"/>
        <v>91148.99</v>
      </c>
      <c r="AP432" s="698">
        <f t="shared" si="1477"/>
        <v>34799.050000000003</v>
      </c>
      <c r="AQ432" s="698">
        <f t="shared" si="1477"/>
        <v>145957.29999999999</v>
      </c>
      <c r="AR432" s="698">
        <f t="shared" si="1477"/>
        <v>98475.010000000009</v>
      </c>
      <c r="AS432" s="698">
        <f t="shared" si="1477"/>
        <v>80951.63</v>
      </c>
      <c r="AT432" s="698">
        <f t="shared" si="1477"/>
        <v>143220.62</v>
      </c>
      <c r="AU432" s="698">
        <f t="shared" si="1477"/>
        <v>155340.79</v>
      </c>
      <c r="AV432" s="698">
        <f t="shared" si="1477"/>
        <v>125092.55</v>
      </c>
      <c r="AW432" s="698">
        <f t="shared" si="1477"/>
        <v>71982.099999999991</v>
      </c>
      <c r="AX432" s="698">
        <f t="shared" si="1477"/>
        <v>36445.660000000003</v>
      </c>
      <c r="AY432" s="698">
        <f t="shared" si="1478"/>
        <v>149914.23000000001</v>
      </c>
      <c r="AZ432" s="698">
        <f t="shared" si="1478"/>
        <v>98664.23</v>
      </c>
      <c r="BA432" s="698">
        <f t="shared" si="1478"/>
        <v>109946.16</v>
      </c>
      <c r="BB432" s="698">
        <f t="shared" si="1478"/>
        <v>173312.90000000002</v>
      </c>
      <c r="BC432" s="698">
        <f t="shared" si="1478"/>
        <v>95186.71</v>
      </c>
      <c r="BD432" s="698">
        <f t="shared" si="1478"/>
        <v>121188.72</v>
      </c>
      <c r="BE432" s="698">
        <f t="shared" si="1478"/>
        <v>82312.01999999999</v>
      </c>
      <c r="BF432" s="698">
        <f t="shared" si="1478"/>
        <v>144019.78999999998</v>
      </c>
      <c r="BG432" s="698">
        <f t="shared" si="1478"/>
        <v>104759.59000000001</v>
      </c>
      <c r="BH432" s="698">
        <f t="shared" si="1478"/>
        <v>78719.070000000007</v>
      </c>
      <c r="BI432" s="698">
        <f t="shared" si="1479"/>
        <v>123400.89000000001</v>
      </c>
      <c r="BJ432" s="698">
        <f t="shared" si="1479"/>
        <v>94959.19</v>
      </c>
      <c r="BK432" s="698">
        <f t="shared" si="1479"/>
        <v>67560.78</v>
      </c>
      <c r="BL432" s="698">
        <f t="shared" si="1479"/>
        <v>128605.52</v>
      </c>
      <c r="BM432" s="698">
        <f t="shared" si="1479"/>
        <v>55595.33</v>
      </c>
      <c r="BN432" s="698">
        <f t="shared" si="1479"/>
        <v>104931.45</v>
      </c>
      <c r="BO432" s="698">
        <f t="shared" si="1479"/>
        <v>141149.54999999999</v>
      </c>
      <c r="BP432" s="698">
        <f t="shared" si="1480"/>
        <v>58265.07</v>
      </c>
      <c r="BQ432" s="698">
        <f t="shared" si="1480"/>
        <v>137912.32000000001</v>
      </c>
      <c r="BR432" s="698">
        <f t="shared" si="1480"/>
        <v>89815.27</v>
      </c>
      <c r="BS432" s="698">
        <f t="shared" si="1480"/>
        <v>74501.319999999992</v>
      </c>
      <c r="BT432" s="698">
        <f t="shared" si="1480"/>
        <v>99294.7</v>
      </c>
      <c r="BU432" s="698">
        <f t="shared" si="1480"/>
        <v>133291.47</v>
      </c>
      <c r="BV432" s="698">
        <f t="shared" si="1480"/>
        <v>85765.110000000015</v>
      </c>
      <c r="BW432" s="698">
        <f t="shared" si="1480"/>
        <v>57350.159999999996</v>
      </c>
      <c r="BX432" s="698">
        <f t="shared" si="1480"/>
        <v>110783.73999999999</v>
      </c>
      <c r="BY432" s="698">
        <f t="shared" si="1481"/>
        <v>72010.63</v>
      </c>
      <c r="BZ432" s="698">
        <f t="shared" si="1481"/>
        <v>119877.81999999999</v>
      </c>
      <c r="CA432" s="698">
        <f t="shared" si="1481"/>
        <v>62302.939999999995</v>
      </c>
      <c r="CB432" s="698">
        <f t="shared" si="1481"/>
        <v>72753.87999999999</v>
      </c>
      <c r="CC432" s="698">
        <f t="shared" si="1481"/>
        <v>89789.37</v>
      </c>
      <c r="CD432" s="698">
        <f t="shared" si="1481"/>
        <v>129665.83</v>
      </c>
      <c r="CE432" s="698">
        <f t="shared" si="1482"/>
        <v>141187.32</v>
      </c>
      <c r="CF432" s="698">
        <f t="shared" si="1482"/>
        <v>71921.5</v>
      </c>
      <c r="CG432" s="698">
        <f t="shared" si="1482"/>
        <v>70529.040000000008</v>
      </c>
      <c r="CH432" s="698">
        <f t="shared" si="1482"/>
        <v>181404.97999999998</v>
      </c>
      <c r="CI432" s="698">
        <f t="shared" si="1482"/>
        <v>150511.51</v>
      </c>
      <c r="CJ432" s="698">
        <f t="shared" si="1482"/>
        <v>93331.86</v>
      </c>
      <c r="CK432" s="698">
        <f t="shared" si="1482"/>
        <v>106387.69999999998</v>
      </c>
      <c r="CL432" s="698">
        <f t="shared" si="1482"/>
        <v>54543.299999999996</v>
      </c>
      <c r="CM432" s="698">
        <f t="shared" si="1482"/>
        <v>83215.37</v>
      </c>
      <c r="CN432" s="698">
        <f t="shared" si="1483"/>
        <v>102150.29</v>
      </c>
      <c r="CO432" s="698">
        <f t="shared" si="1483"/>
        <v>53725.57</v>
      </c>
      <c r="CP432" s="698">
        <f t="shared" si="1483"/>
        <v>82991.170000000013</v>
      </c>
      <c r="CQ432" s="698">
        <f t="shared" si="1483"/>
        <v>124938.96</v>
      </c>
      <c r="CR432" s="698">
        <f t="shared" si="1483"/>
        <v>74332.41</v>
      </c>
      <c r="CS432" s="698">
        <f t="shared" si="1483"/>
        <v>112246.20000000001</v>
      </c>
      <c r="CT432" s="698">
        <f t="shared" si="1483"/>
        <v>68352.899999999994</v>
      </c>
      <c r="CU432" s="698">
        <f t="shared" si="1483"/>
        <v>109700.38</v>
      </c>
      <c r="CV432" s="698">
        <f t="shared" si="1483"/>
        <v>78016.100000000006</v>
      </c>
      <c r="CW432" s="698">
        <f t="shared" si="1483"/>
        <v>68300.549999999988</v>
      </c>
      <c r="CX432" s="698">
        <f t="shared" si="1484"/>
        <v>95105.15</v>
      </c>
      <c r="CY432" s="698">
        <f t="shared" si="1484"/>
        <v>0</v>
      </c>
      <c r="CZ432" s="698">
        <f t="shared" si="1484"/>
        <v>157059.16999999998</v>
      </c>
      <c r="DA432" s="698">
        <f t="shared" si="1484"/>
        <v>142539.15999999997</v>
      </c>
      <c r="DB432" s="698">
        <f t="shared" si="1484"/>
        <v>66544.77</v>
      </c>
      <c r="DC432" s="698">
        <f t="shared" si="1484"/>
        <v>130478.88</v>
      </c>
      <c r="DD432" s="698">
        <f t="shared" si="1484"/>
        <v>116521.32999999999</v>
      </c>
      <c r="DE432" s="698">
        <f t="shared" si="1484"/>
        <v>50569.810000000005</v>
      </c>
      <c r="DF432" s="698">
        <f t="shared" si="1484"/>
        <v>65549.63</v>
      </c>
      <c r="DG432" s="698">
        <f t="shared" si="1484"/>
        <v>91441.9</v>
      </c>
      <c r="DH432" s="698">
        <f t="shared" si="1485"/>
        <v>73289.25</v>
      </c>
      <c r="DI432" s="698">
        <f t="shared" si="1485"/>
        <v>121173.31</v>
      </c>
      <c r="DJ432" s="698">
        <f t="shared" si="1485"/>
        <v>97050.01</v>
      </c>
      <c r="DK432" s="698">
        <f t="shared" si="1485"/>
        <v>94793</v>
      </c>
      <c r="DL432" s="698">
        <f t="shared" si="1485"/>
        <v>68750.27</v>
      </c>
      <c r="DM432" s="698">
        <f t="shared" si="1485"/>
        <v>47618.62</v>
      </c>
      <c r="DN432" s="698">
        <f t="shared" si="1485"/>
        <v>0</v>
      </c>
      <c r="DO432" s="698">
        <f t="shared" si="1485"/>
        <v>601801.9</v>
      </c>
      <c r="DP432" s="698">
        <f t="shared" si="1485"/>
        <v>475724.83999999997</v>
      </c>
      <c r="DQ432" s="698">
        <f t="shared" si="1485"/>
        <v>304592.25</v>
      </c>
      <c r="DR432" s="698">
        <f t="shared" si="1486"/>
        <v>0</v>
      </c>
      <c r="DS432" s="698">
        <f t="shared" si="1486"/>
        <v>442802.36</v>
      </c>
      <c r="DT432" s="698">
        <f t="shared" si="1486"/>
        <v>613478.36</v>
      </c>
      <c r="DU432" s="698">
        <f t="shared" si="1486"/>
        <v>594603.87</v>
      </c>
      <c r="DV432" s="698">
        <f t="shared" si="1486"/>
        <v>593928.76</v>
      </c>
      <c r="DW432" s="698">
        <f t="shared" si="1486"/>
        <v>717860.46</v>
      </c>
      <c r="DX432" s="698">
        <f t="shared" si="1486"/>
        <v>287563.13</v>
      </c>
      <c r="DY432" s="698">
        <f t="shared" si="1486"/>
        <v>513578.77999999997</v>
      </c>
      <c r="DZ432" s="698">
        <f t="shared" si="1487"/>
        <v>82777.87</v>
      </c>
      <c r="EA432" s="698">
        <f t="shared" si="1487"/>
        <v>590356.99</v>
      </c>
      <c r="EB432" s="698">
        <f t="shared" si="1487"/>
        <v>0</v>
      </c>
      <c r="EC432" s="698">
        <f t="shared" si="1487"/>
        <v>0</v>
      </c>
      <c r="ED432" s="698">
        <f t="shared" si="1487"/>
        <v>283621.13999999996</v>
      </c>
      <c r="EE432" s="698">
        <f t="shared" si="1487"/>
        <v>604965.57999999996</v>
      </c>
      <c r="EF432" s="698">
        <f t="shared" si="1487"/>
        <v>83615.459999999992</v>
      </c>
      <c r="EG432" s="698">
        <f t="shared" si="1488"/>
        <v>53386.18</v>
      </c>
      <c r="EH432" s="698">
        <f t="shared" si="1488"/>
        <v>71560.22</v>
      </c>
      <c r="EI432" s="698">
        <f t="shared" si="1488"/>
        <v>76713.490000000005</v>
      </c>
      <c r="EJ432" s="698">
        <f t="shared" si="1488"/>
        <v>353504.25</v>
      </c>
      <c r="EK432" s="698">
        <f t="shared" si="1488"/>
        <v>235814.46</v>
      </c>
      <c r="EL432" s="698">
        <f t="shared" si="1488"/>
        <v>113497.43</v>
      </c>
      <c r="EM432" s="698">
        <f t="shared" si="1488"/>
        <v>145925.09</v>
      </c>
      <c r="EN432" s="698">
        <f t="shared" si="1488"/>
        <v>0</v>
      </c>
      <c r="EO432" s="698">
        <f t="shared" si="1488"/>
        <v>0</v>
      </c>
      <c r="EP432" s="698">
        <f t="shared" si="1488"/>
        <v>172198.54</v>
      </c>
      <c r="EQ432" s="698">
        <f t="shared" si="1488"/>
        <v>0</v>
      </c>
      <c r="ER432" s="698">
        <f t="shared" si="1489"/>
        <v>0</v>
      </c>
      <c r="ES432" s="698">
        <f t="shared" si="1489"/>
        <v>0</v>
      </c>
      <c r="ET432" s="698">
        <f t="shared" si="1489"/>
        <v>191727.99</v>
      </c>
      <c r="EU432" s="698">
        <f t="shared" si="1489"/>
        <v>125721.84</v>
      </c>
      <c r="EV432" s="698">
        <f t="shared" si="1489"/>
        <v>130981.15</v>
      </c>
      <c r="EW432" s="698">
        <f t="shared" si="1489"/>
        <v>121980.44</v>
      </c>
      <c r="EX432" s="698">
        <f t="shared" si="1489"/>
        <v>265365.68</v>
      </c>
      <c r="EY432" s="698">
        <f t="shared" si="1489"/>
        <v>0</v>
      </c>
      <c r="EZ432" s="510"/>
    </row>
    <row r="433" spans="1:156" x14ac:dyDescent="0.25">
      <c r="A433">
        <v>24</v>
      </c>
      <c r="B433" s="26" t="s">
        <v>196</v>
      </c>
      <c r="D433" s="698">
        <f t="shared" si="1473"/>
        <v>0</v>
      </c>
      <c r="E433" s="698">
        <f t="shared" si="1473"/>
        <v>0</v>
      </c>
      <c r="F433" s="698">
        <f t="shared" si="1473"/>
        <v>0</v>
      </c>
      <c r="G433" s="698">
        <f t="shared" si="1473"/>
        <v>55557.15</v>
      </c>
      <c r="H433" s="698">
        <f t="shared" si="1473"/>
        <v>0</v>
      </c>
      <c r="I433" s="698">
        <f t="shared" si="1473"/>
        <v>65471.360000000001</v>
      </c>
      <c r="J433" s="698">
        <f t="shared" si="1473"/>
        <v>94248.85</v>
      </c>
      <c r="K433" s="698">
        <f t="shared" si="1473"/>
        <v>43206.9</v>
      </c>
      <c r="L433" s="698">
        <f t="shared" si="1473"/>
        <v>35276.57</v>
      </c>
      <c r="M433" s="698">
        <f t="shared" si="1474"/>
        <v>0</v>
      </c>
      <c r="N433" s="698">
        <f t="shared" si="1474"/>
        <v>51229.55</v>
      </c>
      <c r="O433" s="698">
        <f t="shared" si="1474"/>
        <v>71002.899999999994</v>
      </c>
      <c r="P433" s="698">
        <f t="shared" si="1474"/>
        <v>26282.550000000003</v>
      </c>
      <c r="Q433" s="698">
        <f t="shared" si="1474"/>
        <v>58829.5</v>
      </c>
      <c r="R433" s="698">
        <f t="shared" si="1474"/>
        <v>68561.95</v>
      </c>
      <c r="S433" s="698">
        <f t="shared" si="1474"/>
        <v>58897.15</v>
      </c>
      <c r="T433" s="698">
        <f t="shared" si="1474"/>
        <v>35791.100000000006</v>
      </c>
      <c r="U433" s="698">
        <f t="shared" si="1474"/>
        <v>0</v>
      </c>
      <c r="V433" s="698">
        <f t="shared" si="1475"/>
        <v>0</v>
      </c>
      <c r="W433" s="698">
        <f t="shared" si="1475"/>
        <v>0</v>
      </c>
      <c r="X433" s="698">
        <f t="shared" si="1475"/>
        <v>34104.159999999996</v>
      </c>
      <c r="Y433" s="698">
        <f t="shared" si="1475"/>
        <v>47614.05</v>
      </c>
      <c r="Z433" s="698">
        <f t="shared" si="1475"/>
        <v>0</v>
      </c>
      <c r="AA433" s="698">
        <f t="shared" si="1475"/>
        <v>61954.34</v>
      </c>
      <c r="AB433" s="698">
        <f t="shared" si="1475"/>
        <v>51796.659999999996</v>
      </c>
      <c r="AC433" s="698">
        <f t="shared" si="1475"/>
        <v>56915.37999999999</v>
      </c>
      <c r="AD433" s="698">
        <f t="shared" si="1475"/>
        <v>63525</v>
      </c>
      <c r="AE433" s="698">
        <f t="shared" si="1476"/>
        <v>53636.66</v>
      </c>
      <c r="AF433" s="698">
        <f t="shared" si="1476"/>
        <v>78073.279999999984</v>
      </c>
      <c r="AG433" s="698">
        <f t="shared" si="1476"/>
        <v>86883.659999999989</v>
      </c>
      <c r="AH433" s="698">
        <f t="shared" si="1476"/>
        <v>82817.549999999988</v>
      </c>
      <c r="AI433" s="698">
        <f t="shared" si="1476"/>
        <v>123806.28000000003</v>
      </c>
      <c r="AJ433" s="698">
        <f t="shared" si="1476"/>
        <v>56341.490000000005</v>
      </c>
      <c r="AK433" s="698">
        <f t="shared" si="1476"/>
        <v>0</v>
      </c>
      <c r="AL433" s="698">
        <f t="shared" si="1476"/>
        <v>0</v>
      </c>
      <c r="AM433" s="698">
        <f t="shared" si="1476"/>
        <v>0</v>
      </c>
      <c r="AN433" s="698">
        <f t="shared" si="1476"/>
        <v>63766.119999999995</v>
      </c>
      <c r="AO433" s="698">
        <f t="shared" si="1477"/>
        <v>0</v>
      </c>
      <c r="AP433" s="698">
        <f t="shared" si="1477"/>
        <v>0</v>
      </c>
      <c r="AQ433" s="698">
        <f t="shared" si="1477"/>
        <v>97344.91</v>
      </c>
      <c r="AR433" s="698">
        <f t="shared" si="1477"/>
        <v>55873.29</v>
      </c>
      <c r="AS433" s="698">
        <f t="shared" si="1477"/>
        <v>53289.549999999996</v>
      </c>
      <c r="AT433" s="698">
        <f t="shared" si="1477"/>
        <v>0</v>
      </c>
      <c r="AU433" s="698">
        <f t="shared" si="1477"/>
        <v>85215.47</v>
      </c>
      <c r="AV433" s="698">
        <f t="shared" si="1477"/>
        <v>55135.509999999995</v>
      </c>
      <c r="AW433" s="698">
        <f t="shared" si="1477"/>
        <v>45585.33</v>
      </c>
      <c r="AX433" s="698">
        <f t="shared" si="1477"/>
        <v>0</v>
      </c>
      <c r="AY433" s="698">
        <f t="shared" si="1478"/>
        <v>95888.69</v>
      </c>
      <c r="AZ433" s="698">
        <f t="shared" si="1478"/>
        <v>83322.340000000011</v>
      </c>
      <c r="BA433" s="698">
        <f t="shared" si="1478"/>
        <v>59548.020000000004</v>
      </c>
      <c r="BB433" s="698">
        <f t="shared" si="1478"/>
        <v>75100.090000000011</v>
      </c>
      <c r="BC433" s="698">
        <f t="shared" si="1478"/>
        <v>37329.82</v>
      </c>
      <c r="BD433" s="698">
        <f t="shared" si="1478"/>
        <v>55589.07</v>
      </c>
      <c r="BE433" s="698">
        <f t="shared" si="1478"/>
        <v>0</v>
      </c>
      <c r="BF433" s="698">
        <f t="shared" si="1478"/>
        <v>91879.17</v>
      </c>
      <c r="BG433" s="698">
        <f t="shared" si="1478"/>
        <v>48322.03</v>
      </c>
      <c r="BH433" s="698">
        <f t="shared" si="1478"/>
        <v>56342.85</v>
      </c>
      <c r="BI433" s="698">
        <f t="shared" si="1479"/>
        <v>68846.450000000012</v>
      </c>
      <c r="BJ433" s="698">
        <f t="shared" si="1479"/>
        <v>0</v>
      </c>
      <c r="BK433" s="698">
        <f t="shared" si="1479"/>
        <v>40276.75</v>
      </c>
      <c r="BL433" s="698">
        <f t="shared" si="1479"/>
        <v>82388.170000000013</v>
      </c>
      <c r="BM433" s="698">
        <f t="shared" si="1479"/>
        <v>42501.229999999996</v>
      </c>
      <c r="BN433" s="698">
        <f t="shared" si="1479"/>
        <v>0</v>
      </c>
      <c r="BO433" s="698">
        <f t="shared" si="1479"/>
        <v>85131.79</v>
      </c>
      <c r="BP433" s="698">
        <f t="shared" si="1480"/>
        <v>0</v>
      </c>
      <c r="BQ433" s="698">
        <f t="shared" si="1480"/>
        <v>72013.06</v>
      </c>
      <c r="BR433" s="698">
        <f t="shared" si="1480"/>
        <v>68679.509999999995</v>
      </c>
      <c r="BS433" s="698">
        <f t="shared" si="1480"/>
        <v>65649.73</v>
      </c>
      <c r="BT433" s="698">
        <f t="shared" si="1480"/>
        <v>105811.57</v>
      </c>
      <c r="BU433" s="698">
        <f t="shared" si="1480"/>
        <v>0</v>
      </c>
      <c r="BV433" s="698">
        <f t="shared" si="1480"/>
        <v>0</v>
      </c>
      <c r="BW433" s="698">
        <f t="shared" si="1480"/>
        <v>0</v>
      </c>
      <c r="BX433" s="698">
        <f t="shared" si="1480"/>
        <v>116361.08000000002</v>
      </c>
      <c r="BY433" s="698">
        <f t="shared" si="1481"/>
        <v>50002.85</v>
      </c>
      <c r="BZ433" s="698">
        <f t="shared" si="1481"/>
        <v>62621.88</v>
      </c>
      <c r="CA433" s="698">
        <f t="shared" si="1481"/>
        <v>61425.52</v>
      </c>
      <c r="CB433" s="698">
        <f t="shared" si="1481"/>
        <v>0</v>
      </c>
      <c r="CC433" s="698">
        <f t="shared" si="1481"/>
        <v>0</v>
      </c>
      <c r="CD433" s="698">
        <f t="shared" si="1481"/>
        <v>75315.44</v>
      </c>
      <c r="CE433" s="698">
        <f t="shared" si="1482"/>
        <v>77587.740000000005</v>
      </c>
      <c r="CF433" s="698">
        <f t="shared" si="1482"/>
        <v>0</v>
      </c>
      <c r="CG433" s="698">
        <f t="shared" si="1482"/>
        <v>0</v>
      </c>
      <c r="CH433" s="698">
        <f t="shared" si="1482"/>
        <v>97060.97</v>
      </c>
      <c r="CI433" s="698">
        <f t="shared" si="1482"/>
        <v>114930.24000000001</v>
      </c>
      <c r="CJ433" s="698">
        <f t="shared" si="1482"/>
        <v>58048.24</v>
      </c>
      <c r="CK433" s="698">
        <f t="shared" si="1482"/>
        <v>0</v>
      </c>
      <c r="CL433" s="698">
        <f t="shared" si="1482"/>
        <v>31433.82</v>
      </c>
      <c r="CM433" s="698">
        <f t="shared" si="1482"/>
        <v>50363.88</v>
      </c>
      <c r="CN433" s="698">
        <f t="shared" si="1483"/>
        <v>46867.92</v>
      </c>
      <c r="CO433" s="698">
        <f t="shared" si="1483"/>
        <v>56335.040000000001</v>
      </c>
      <c r="CP433" s="698">
        <f t="shared" si="1483"/>
        <v>62212.680000000008</v>
      </c>
      <c r="CQ433" s="698">
        <f t="shared" si="1483"/>
        <v>84579.71</v>
      </c>
      <c r="CR433" s="698">
        <f t="shared" si="1483"/>
        <v>32227.14</v>
      </c>
      <c r="CS433" s="698">
        <f t="shared" si="1483"/>
        <v>90716.57</v>
      </c>
      <c r="CT433" s="698">
        <f t="shared" si="1483"/>
        <v>30004.949999999997</v>
      </c>
      <c r="CU433" s="698">
        <f t="shared" si="1483"/>
        <v>43487.259999999995</v>
      </c>
      <c r="CV433" s="698">
        <f t="shared" si="1483"/>
        <v>74649.73</v>
      </c>
      <c r="CW433" s="698">
        <f t="shared" si="1483"/>
        <v>0</v>
      </c>
      <c r="CX433" s="698">
        <f t="shared" si="1484"/>
        <v>46312.780000000006</v>
      </c>
      <c r="CY433" s="698">
        <f t="shared" si="1484"/>
        <v>0</v>
      </c>
      <c r="CZ433" s="698">
        <f t="shared" si="1484"/>
        <v>54806.670000000006</v>
      </c>
      <c r="DA433" s="698">
        <f t="shared" si="1484"/>
        <v>96604.579999999987</v>
      </c>
      <c r="DB433" s="698">
        <f t="shared" si="1484"/>
        <v>0</v>
      </c>
      <c r="DC433" s="698">
        <f t="shared" si="1484"/>
        <v>72985.53</v>
      </c>
      <c r="DD433" s="698">
        <f t="shared" si="1484"/>
        <v>98601.5</v>
      </c>
      <c r="DE433" s="698">
        <f t="shared" si="1484"/>
        <v>58498.280000000006</v>
      </c>
      <c r="DF433" s="698">
        <f t="shared" si="1484"/>
        <v>52452.55</v>
      </c>
      <c r="DG433" s="698">
        <f t="shared" si="1484"/>
        <v>0</v>
      </c>
      <c r="DH433" s="698">
        <f t="shared" si="1485"/>
        <v>39745.39</v>
      </c>
      <c r="DI433" s="698">
        <f t="shared" si="1485"/>
        <v>94900.48000000001</v>
      </c>
      <c r="DJ433" s="698">
        <f t="shared" si="1485"/>
        <v>71692.3</v>
      </c>
      <c r="DK433" s="698">
        <f t="shared" si="1485"/>
        <v>0</v>
      </c>
      <c r="DL433" s="698">
        <f t="shared" si="1485"/>
        <v>60238.93</v>
      </c>
      <c r="DM433" s="698">
        <f t="shared" si="1485"/>
        <v>51226.909999999996</v>
      </c>
      <c r="DN433" s="698">
        <f t="shared" si="1485"/>
        <v>6594.99</v>
      </c>
      <c r="DO433" s="698">
        <f t="shared" si="1485"/>
        <v>0</v>
      </c>
      <c r="DP433" s="698">
        <f t="shared" si="1485"/>
        <v>190739.94</v>
      </c>
      <c r="DQ433" s="698">
        <f t="shared" si="1485"/>
        <v>184549.05999999997</v>
      </c>
      <c r="DR433" s="698">
        <f t="shared" si="1486"/>
        <v>0</v>
      </c>
      <c r="DS433" s="698">
        <f t="shared" si="1486"/>
        <v>139619.77000000002</v>
      </c>
      <c r="DT433" s="698">
        <f t="shared" si="1486"/>
        <v>136565.91</v>
      </c>
      <c r="DU433" s="698">
        <f t="shared" si="1486"/>
        <v>107114.86</v>
      </c>
      <c r="DV433" s="698">
        <f t="shared" si="1486"/>
        <v>170090.46999999997</v>
      </c>
      <c r="DW433" s="698">
        <f t="shared" si="1486"/>
        <v>234716.38</v>
      </c>
      <c r="DX433" s="698">
        <f t="shared" si="1486"/>
        <v>146725.43</v>
      </c>
      <c r="DY433" s="698">
        <f t="shared" si="1486"/>
        <v>0</v>
      </c>
      <c r="DZ433" s="698">
        <f t="shared" si="1487"/>
        <v>0</v>
      </c>
      <c r="EA433" s="698">
        <f t="shared" si="1487"/>
        <v>176990.03999999998</v>
      </c>
      <c r="EB433" s="698">
        <f t="shared" si="1487"/>
        <v>0</v>
      </c>
      <c r="EC433" s="698">
        <f t="shared" si="1487"/>
        <v>0</v>
      </c>
      <c r="ED433" s="698">
        <f t="shared" si="1487"/>
        <v>117913.62999999999</v>
      </c>
      <c r="EE433" s="698">
        <f t="shared" si="1487"/>
        <v>16234.130000000001</v>
      </c>
      <c r="EF433" s="698">
        <f t="shared" si="1487"/>
        <v>39185.15</v>
      </c>
      <c r="EG433" s="698">
        <f t="shared" si="1488"/>
        <v>0</v>
      </c>
      <c r="EH433" s="698">
        <f t="shared" si="1488"/>
        <v>21500.76</v>
      </c>
      <c r="EI433" s="698">
        <f t="shared" si="1488"/>
        <v>65844.92</v>
      </c>
      <c r="EJ433" s="698">
        <f t="shared" si="1488"/>
        <v>0</v>
      </c>
      <c r="EK433" s="698">
        <f t="shared" si="1488"/>
        <v>0</v>
      </c>
      <c r="EL433" s="698">
        <f t="shared" si="1488"/>
        <v>0</v>
      </c>
      <c r="EM433" s="698">
        <f t="shared" si="1488"/>
        <v>62070.86</v>
      </c>
      <c r="EN433" s="698">
        <f t="shared" si="1488"/>
        <v>0</v>
      </c>
      <c r="EO433" s="698">
        <f t="shared" si="1488"/>
        <v>0</v>
      </c>
      <c r="EP433" s="698">
        <f t="shared" si="1488"/>
        <v>46854.67</v>
      </c>
      <c r="EQ433" s="698">
        <f t="shared" si="1488"/>
        <v>0</v>
      </c>
      <c r="ER433" s="698">
        <f t="shared" si="1489"/>
        <v>0</v>
      </c>
      <c r="ES433" s="698">
        <f t="shared" si="1489"/>
        <v>0</v>
      </c>
      <c r="ET433" s="698">
        <f t="shared" si="1489"/>
        <v>41019.33</v>
      </c>
      <c r="EU433" s="698">
        <f t="shared" si="1489"/>
        <v>42675.76</v>
      </c>
      <c r="EV433" s="698">
        <f t="shared" si="1489"/>
        <v>49897.35</v>
      </c>
      <c r="EW433" s="698">
        <f t="shared" si="1489"/>
        <v>0</v>
      </c>
      <c r="EX433" s="698">
        <f t="shared" si="1489"/>
        <v>116220.94</v>
      </c>
      <c r="EY433" s="698">
        <f t="shared" si="1489"/>
        <v>0</v>
      </c>
      <c r="EZ433" s="510"/>
    </row>
    <row r="434" spans="1:156" x14ac:dyDescent="0.25">
      <c r="A434">
        <v>25</v>
      </c>
      <c r="B434" s="26" t="s">
        <v>198</v>
      </c>
      <c r="D434" s="698">
        <f t="shared" si="1473"/>
        <v>29302.39</v>
      </c>
      <c r="E434" s="698">
        <f t="shared" si="1473"/>
        <v>7024.72</v>
      </c>
      <c r="F434" s="698">
        <f t="shared" si="1473"/>
        <v>6792.8399999999992</v>
      </c>
      <c r="G434" s="698">
        <f t="shared" si="1473"/>
        <v>24849.730000000003</v>
      </c>
      <c r="H434" s="698">
        <f t="shared" si="1473"/>
        <v>0</v>
      </c>
      <c r="I434" s="698">
        <f t="shared" si="1473"/>
        <v>45313.89</v>
      </c>
      <c r="J434" s="698">
        <f t="shared" si="1473"/>
        <v>33086.300000000003</v>
      </c>
      <c r="K434" s="698">
        <f t="shared" si="1473"/>
        <v>20350.05</v>
      </c>
      <c r="L434" s="698">
        <f t="shared" si="1473"/>
        <v>21911.73</v>
      </c>
      <c r="M434" s="698">
        <f t="shared" si="1474"/>
        <v>63586.92</v>
      </c>
      <c r="N434" s="698">
        <f t="shared" si="1474"/>
        <v>6814.71</v>
      </c>
      <c r="O434" s="698">
        <f t="shared" si="1474"/>
        <v>80374.469999999987</v>
      </c>
      <c r="P434" s="698">
        <f t="shared" si="1474"/>
        <v>14598.08</v>
      </c>
      <c r="Q434" s="698">
        <f t="shared" si="1474"/>
        <v>39032.36</v>
      </c>
      <c r="R434" s="698">
        <f t="shared" si="1474"/>
        <v>60753.420000000006</v>
      </c>
      <c r="S434" s="698">
        <f t="shared" si="1474"/>
        <v>2635.4300000000003</v>
      </c>
      <c r="T434" s="698">
        <f t="shared" si="1474"/>
        <v>4101.7400000000007</v>
      </c>
      <c r="U434" s="698">
        <f t="shared" si="1474"/>
        <v>61355.649999999994</v>
      </c>
      <c r="V434" s="698">
        <f t="shared" si="1475"/>
        <v>1283.8899999999999</v>
      </c>
      <c r="W434" s="698">
        <f t="shared" si="1475"/>
        <v>63821.779999999992</v>
      </c>
      <c r="X434" s="698">
        <f t="shared" si="1475"/>
        <v>18744</v>
      </c>
      <c r="Y434" s="698">
        <f t="shared" si="1475"/>
        <v>32919.86</v>
      </c>
      <c r="Z434" s="698">
        <f t="shared" si="1475"/>
        <v>0</v>
      </c>
      <c r="AA434" s="698">
        <f t="shared" si="1475"/>
        <v>37301.78</v>
      </c>
      <c r="AB434" s="698">
        <f t="shared" si="1475"/>
        <v>29809.64</v>
      </c>
      <c r="AC434" s="698">
        <f t="shared" si="1475"/>
        <v>26555.47</v>
      </c>
      <c r="AD434" s="698">
        <f t="shared" si="1475"/>
        <v>31773.87</v>
      </c>
      <c r="AE434" s="698">
        <f t="shared" si="1476"/>
        <v>0</v>
      </c>
      <c r="AF434" s="698">
        <f t="shared" si="1476"/>
        <v>8885.590000000002</v>
      </c>
      <c r="AG434" s="698">
        <f t="shared" si="1476"/>
        <v>44800.439999999995</v>
      </c>
      <c r="AH434" s="698">
        <f t="shared" si="1476"/>
        <v>61350.77</v>
      </c>
      <c r="AI434" s="698">
        <f t="shared" si="1476"/>
        <v>44526.71</v>
      </c>
      <c r="AJ434" s="698">
        <f t="shared" si="1476"/>
        <v>13241.08</v>
      </c>
      <c r="AK434" s="698">
        <f t="shared" si="1476"/>
        <v>0</v>
      </c>
      <c r="AL434" s="698">
        <f t="shared" si="1476"/>
        <v>17874.09</v>
      </c>
      <c r="AM434" s="698">
        <f t="shared" si="1476"/>
        <v>60555.85</v>
      </c>
      <c r="AN434" s="698">
        <f t="shared" si="1476"/>
        <v>60580.27</v>
      </c>
      <c r="AO434" s="698">
        <f t="shared" si="1477"/>
        <v>273.28000000000003</v>
      </c>
      <c r="AP434" s="698">
        <f t="shared" si="1477"/>
        <v>5525.84</v>
      </c>
      <c r="AQ434" s="698">
        <f t="shared" si="1477"/>
        <v>94777.959999999992</v>
      </c>
      <c r="AR434" s="698">
        <f t="shared" si="1477"/>
        <v>20522.890000000003</v>
      </c>
      <c r="AS434" s="698">
        <f t="shared" si="1477"/>
        <v>67497.099999999991</v>
      </c>
      <c r="AT434" s="698">
        <f t="shared" si="1477"/>
        <v>66393.22</v>
      </c>
      <c r="AU434" s="698">
        <f t="shared" si="1477"/>
        <v>0</v>
      </c>
      <c r="AV434" s="698">
        <f t="shared" si="1477"/>
        <v>36193.910000000003</v>
      </c>
      <c r="AW434" s="698">
        <f t="shared" si="1477"/>
        <v>20383.739999999998</v>
      </c>
      <c r="AX434" s="698">
        <f t="shared" si="1477"/>
        <v>63289.46</v>
      </c>
      <c r="AY434" s="698">
        <f t="shared" si="1478"/>
        <v>35729.730000000003</v>
      </c>
      <c r="AZ434" s="698">
        <f t="shared" si="1478"/>
        <v>20153.990000000002</v>
      </c>
      <c r="BA434" s="698">
        <f t="shared" si="1478"/>
        <v>43113.19</v>
      </c>
      <c r="BB434" s="698">
        <f t="shared" si="1478"/>
        <v>67174.89</v>
      </c>
      <c r="BC434" s="698">
        <f t="shared" si="1478"/>
        <v>24661.879999999997</v>
      </c>
      <c r="BD434" s="698">
        <f t="shared" si="1478"/>
        <v>24854.449999999997</v>
      </c>
      <c r="BE434" s="698">
        <f t="shared" si="1478"/>
        <v>13134.85</v>
      </c>
      <c r="BF434" s="698">
        <f t="shared" si="1478"/>
        <v>50895.68</v>
      </c>
      <c r="BG434" s="698">
        <f t="shared" si="1478"/>
        <v>60303.149999999994</v>
      </c>
      <c r="BH434" s="698">
        <f t="shared" si="1478"/>
        <v>19192.260000000002</v>
      </c>
      <c r="BI434" s="698">
        <f t="shared" si="1479"/>
        <v>29854.539999999997</v>
      </c>
      <c r="BJ434" s="698">
        <f t="shared" si="1479"/>
        <v>3656.58</v>
      </c>
      <c r="BK434" s="698">
        <f t="shared" si="1479"/>
        <v>13353.69</v>
      </c>
      <c r="BL434" s="698">
        <f t="shared" si="1479"/>
        <v>43322.220000000008</v>
      </c>
      <c r="BM434" s="698">
        <f t="shared" si="1479"/>
        <v>28981.47</v>
      </c>
      <c r="BN434" s="698">
        <f t="shared" si="1479"/>
        <v>27114.579999999998</v>
      </c>
      <c r="BO434" s="698">
        <f t="shared" si="1479"/>
        <v>53069.760000000002</v>
      </c>
      <c r="BP434" s="698">
        <f t="shared" si="1480"/>
        <v>31445.409999999996</v>
      </c>
      <c r="BQ434" s="698">
        <f t="shared" si="1480"/>
        <v>48231.909999999996</v>
      </c>
      <c r="BR434" s="698">
        <f t="shared" si="1480"/>
        <v>13402.039999999999</v>
      </c>
      <c r="BS434" s="698">
        <f t="shared" si="1480"/>
        <v>0</v>
      </c>
      <c r="BT434" s="698">
        <f t="shared" si="1480"/>
        <v>25447.29</v>
      </c>
      <c r="BU434" s="698">
        <f t="shared" si="1480"/>
        <v>13431.02</v>
      </c>
      <c r="BV434" s="698">
        <f t="shared" si="1480"/>
        <v>65076.259999999995</v>
      </c>
      <c r="BW434" s="698">
        <f t="shared" si="1480"/>
        <v>36980.25</v>
      </c>
      <c r="BX434" s="698">
        <f t="shared" si="1480"/>
        <v>46388.789999999994</v>
      </c>
      <c r="BY434" s="698">
        <f t="shared" si="1481"/>
        <v>0</v>
      </c>
      <c r="BZ434" s="698">
        <f t="shared" si="1481"/>
        <v>24966.759999999995</v>
      </c>
      <c r="CA434" s="698">
        <f t="shared" si="1481"/>
        <v>43274.19</v>
      </c>
      <c r="CB434" s="698">
        <f t="shared" si="1481"/>
        <v>19956.45</v>
      </c>
      <c r="CC434" s="698">
        <f t="shared" si="1481"/>
        <v>13243.82</v>
      </c>
      <c r="CD434" s="698">
        <f t="shared" si="1481"/>
        <v>70123.760000000009</v>
      </c>
      <c r="CE434" s="698">
        <f t="shared" si="1482"/>
        <v>17250.98</v>
      </c>
      <c r="CF434" s="698">
        <f t="shared" si="1482"/>
        <v>22204.010000000002</v>
      </c>
      <c r="CG434" s="698">
        <f t="shared" si="1482"/>
        <v>13631.170000000002</v>
      </c>
      <c r="CH434" s="698">
        <f t="shared" si="1482"/>
        <v>62291.78</v>
      </c>
      <c r="CI434" s="698">
        <f t="shared" si="1482"/>
        <v>119708.42999999998</v>
      </c>
      <c r="CJ434" s="698">
        <f t="shared" si="1482"/>
        <v>29132.86</v>
      </c>
      <c r="CK434" s="698">
        <f t="shared" si="1482"/>
        <v>65407.02</v>
      </c>
      <c r="CL434" s="698">
        <f t="shared" si="1482"/>
        <v>14487.45</v>
      </c>
      <c r="CM434" s="698">
        <f t="shared" si="1482"/>
        <v>23877.159999999996</v>
      </c>
      <c r="CN434" s="698">
        <f t="shared" si="1483"/>
        <v>12023.48</v>
      </c>
      <c r="CO434" s="698">
        <f t="shared" si="1483"/>
        <v>3464.32</v>
      </c>
      <c r="CP434" s="698">
        <f t="shared" si="1483"/>
        <v>48503.649999999994</v>
      </c>
      <c r="CQ434" s="698">
        <f t="shared" si="1483"/>
        <v>39101.22</v>
      </c>
      <c r="CR434" s="698">
        <f t="shared" si="1483"/>
        <v>15243.63</v>
      </c>
      <c r="CS434" s="698">
        <f t="shared" si="1483"/>
        <v>4161.08</v>
      </c>
      <c r="CT434" s="698">
        <f t="shared" si="1483"/>
        <v>60419.69</v>
      </c>
      <c r="CU434" s="698">
        <f t="shared" si="1483"/>
        <v>11086.31</v>
      </c>
      <c r="CV434" s="698">
        <f t="shared" si="1483"/>
        <v>75279.64</v>
      </c>
      <c r="CW434" s="698">
        <f t="shared" si="1483"/>
        <v>10692.39</v>
      </c>
      <c r="CX434" s="698">
        <f t="shared" si="1484"/>
        <v>27670.95</v>
      </c>
      <c r="CY434" s="698">
        <f t="shared" si="1484"/>
        <v>0</v>
      </c>
      <c r="CZ434" s="698">
        <f t="shared" si="1484"/>
        <v>10256.99</v>
      </c>
      <c r="DA434" s="698">
        <f t="shared" si="1484"/>
        <v>56712.270000000004</v>
      </c>
      <c r="DB434" s="698">
        <f t="shared" si="1484"/>
        <v>8132.5</v>
      </c>
      <c r="DC434" s="698">
        <f t="shared" si="1484"/>
        <v>39437.69</v>
      </c>
      <c r="DD434" s="698">
        <f t="shared" si="1484"/>
        <v>31390.83</v>
      </c>
      <c r="DE434" s="698">
        <f t="shared" si="1484"/>
        <v>13264.420000000002</v>
      </c>
      <c r="DF434" s="698">
        <f t="shared" si="1484"/>
        <v>5785.88</v>
      </c>
      <c r="DG434" s="698">
        <f t="shared" si="1484"/>
        <v>4091.52</v>
      </c>
      <c r="DH434" s="698">
        <f t="shared" si="1485"/>
        <v>0</v>
      </c>
      <c r="DI434" s="698">
        <f t="shared" si="1485"/>
        <v>47755.39</v>
      </c>
      <c r="DJ434" s="698">
        <f t="shared" si="1485"/>
        <v>27774.55</v>
      </c>
      <c r="DK434" s="698">
        <f t="shared" si="1485"/>
        <v>5284.97</v>
      </c>
      <c r="DL434" s="698">
        <f t="shared" si="1485"/>
        <v>22904.139999999996</v>
      </c>
      <c r="DM434" s="698">
        <f t="shared" si="1485"/>
        <v>21853.409999999996</v>
      </c>
      <c r="DN434" s="698">
        <f t="shared" si="1485"/>
        <v>0</v>
      </c>
      <c r="DO434" s="698">
        <f t="shared" si="1485"/>
        <v>0</v>
      </c>
      <c r="DP434" s="698">
        <f t="shared" si="1485"/>
        <v>12995.61</v>
      </c>
      <c r="DQ434" s="698">
        <f t="shared" si="1485"/>
        <v>1448.32</v>
      </c>
      <c r="DR434" s="698">
        <f t="shared" si="1486"/>
        <v>0</v>
      </c>
      <c r="DS434" s="698">
        <f t="shared" si="1486"/>
        <v>23912.04</v>
      </c>
      <c r="DT434" s="698">
        <f t="shared" si="1486"/>
        <v>3961.84</v>
      </c>
      <c r="DU434" s="698">
        <f t="shared" si="1486"/>
        <v>3130.82</v>
      </c>
      <c r="DV434" s="698">
        <f t="shared" si="1486"/>
        <v>26955.629999999997</v>
      </c>
      <c r="DW434" s="698">
        <f t="shared" si="1486"/>
        <v>42006.79</v>
      </c>
      <c r="DX434" s="698">
        <f t="shared" si="1486"/>
        <v>20341.46</v>
      </c>
      <c r="DY434" s="698">
        <f t="shared" si="1486"/>
        <v>0</v>
      </c>
      <c r="DZ434" s="698">
        <f t="shared" si="1487"/>
        <v>0</v>
      </c>
      <c r="EA434" s="698">
        <f t="shared" si="1487"/>
        <v>73748.73</v>
      </c>
      <c r="EB434" s="698">
        <f t="shared" si="1487"/>
        <v>0</v>
      </c>
      <c r="EC434" s="698">
        <f t="shared" si="1487"/>
        <v>0</v>
      </c>
      <c r="ED434" s="698">
        <f t="shared" si="1487"/>
        <v>7178.04</v>
      </c>
      <c r="EE434" s="698">
        <f t="shared" si="1487"/>
        <v>0</v>
      </c>
      <c r="EF434" s="698">
        <f t="shared" si="1487"/>
        <v>0</v>
      </c>
      <c r="EG434" s="698">
        <f t="shared" si="1488"/>
        <v>0</v>
      </c>
      <c r="EH434" s="698">
        <f t="shared" si="1488"/>
        <v>0</v>
      </c>
      <c r="EI434" s="698">
        <f t="shared" si="1488"/>
        <v>0</v>
      </c>
      <c r="EJ434" s="698">
        <f t="shared" si="1488"/>
        <v>0</v>
      </c>
      <c r="EK434" s="698">
        <f t="shared" si="1488"/>
        <v>0</v>
      </c>
      <c r="EL434" s="698">
        <f t="shared" si="1488"/>
        <v>13169.029999999999</v>
      </c>
      <c r="EM434" s="698">
        <f t="shared" si="1488"/>
        <v>3466.68</v>
      </c>
      <c r="EN434" s="698">
        <f t="shared" si="1488"/>
        <v>0</v>
      </c>
      <c r="EO434" s="698">
        <f t="shared" si="1488"/>
        <v>0</v>
      </c>
      <c r="EP434" s="698">
        <f t="shared" si="1488"/>
        <v>0</v>
      </c>
      <c r="EQ434" s="698">
        <f t="shared" si="1488"/>
        <v>0</v>
      </c>
      <c r="ER434" s="698">
        <f t="shared" si="1489"/>
        <v>0</v>
      </c>
      <c r="ES434" s="698">
        <f t="shared" si="1489"/>
        <v>0</v>
      </c>
      <c r="ET434" s="698">
        <f t="shared" si="1489"/>
        <v>0</v>
      </c>
      <c r="EU434" s="698">
        <f t="shared" si="1489"/>
        <v>0</v>
      </c>
      <c r="EV434" s="698">
        <f t="shared" si="1489"/>
        <v>109877.45</v>
      </c>
      <c r="EW434" s="698">
        <f t="shared" si="1489"/>
        <v>0</v>
      </c>
      <c r="EX434" s="698">
        <f t="shared" si="1489"/>
        <v>0</v>
      </c>
      <c r="EY434" s="698">
        <f t="shared" si="1489"/>
        <v>0</v>
      </c>
      <c r="EZ434" s="510"/>
    </row>
    <row r="435" spans="1:156" x14ac:dyDescent="0.25">
      <c r="A435">
        <v>26</v>
      </c>
      <c r="B435" s="26" t="s">
        <v>200</v>
      </c>
      <c r="D435" s="698">
        <f t="shared" ref="D435:L444" si="1490">SUMIF($B$208:$B$407,$B435,D$208:D$407)</f>
        <v>2435.54</v>
      </c>
      <c r="E435" s="698">
        <f t="shared" si="1490"/>
        <v>3973.5299999999997</v>
      </c>
      <c r="F435" s="698">
        <f t="shared" si="1490"/>
        <v>4000.23</v>
      </c>
      <c r="G435" s="698">
        <f t="shared" si="1490"/>
        <v>10389.25</v>
      </c>
      <c r="H435" s="698">
        <f t="shared" si="1490"/>
        <v>5134.6499999999996</v>
      </c>
      <c r="I435" s="698">
        <f t="shared" si="1490"/>
        <v>10856.84</v>
      </c>
      <c r="J435" s="698">
        <f t="shared" si="1490"/>
        <v>16322.48</v>
      </c>
      <c r="K435" s="698">
        <f t="shared" si="1490"/>
        <v>8801.07</v>
      </c>
      <c r="L435" s="698">
        <f t="shared" si="1490"/>
        <v>10305.36</v>
      </c>
      <c r="M435" s="698">
        <f t="shared" ref="M435:U444" si="1491">SUMIF($B$208:$B$407,$B435,M$208:M$407)</f>
        <v>31022.239999999998</v>
      </c>
      <c r="N435" s="698">
        <f t="shared" si="1491"/>
        <v>4273.84</v>
      </c>
      <c r="O435" s="698">
        <f t="shared" si="1491"/>
        <v>1591.83</v>
      </c>
      <c r="P435" s="698">
        <f t="shared" si="1491"/>
        <v>4291.38</v>
      </c>
      <c r="Q435" s="698">
        <f t="shared" si="1491"/>
        <v>14350.119999999999</v>
      </c>
      <c r="R435" s="698">
        <f t="shared" si="1491"/>
        <v>11999.91</v>
      </c>
      <c r="S435" s="698">
        <f t="shared" si="1491"/>
        <v>8639.15</v>
      </c>
      <c r="T435" s="698">
        <f t="shared" si="1491"/>
        <v>8406.119999999999</v>
      </c>
      <c r="U435" s="698">
        <f t="shared" si="1491"/>
        <v>20481.25</v>
      </c>
      <c r="V435" s="698">
        <f t="shared" ref="V435:AD444" si="1492">SUMIF($B$208:$B$407,$B435,V$208:V$407)</f>
        <v>11183.48</v>
      </c>
      <c r="W435" s="698">
        <f t="shared" si="1492"/>
        <v>13308.07</v>
      </c>
      <c r="X435" s="698">
        <f t="shared" si="1492"/>
        <v>2297.0700000000002</v>
      </c>
      <c r="Y435" s="698">
        <f t="shared" si="1492"/>
        <v>1037.79</v>
      </c>
      <c r="Z435" s="698">
        <f t="shared" si="1492"/>
        <v>-590.35</v>
      </c>
      <c r="AA435" s="698">
        <f t="shared" si="1492"/>
        <v>2271.79</v>
      </c>
      <c r="AB435" s="698">
        <f t="shared" si="1492"/>
        <v>715.19</v>
      </c>
      <c r="AC435" s="698">
        <f t="shared" si="1492"/>
        <v>1959.02</v>
      </c>
      <c r="AD435" s="698">
        <f t="shared" si="1492"/>
        <v>2069.58</v>
      </c>
      <c r="AE435" s="698">
        <f t="shared" ref="AE435:AN444" si="1493">SUMIF($B$208:$B$407,$B435,AE$208:AE$407)</f>
        <v>813.85</v>
      </c>
      <c r="AF435" s="698">
        <f t="shared" si="1493"/>
        <v>2071.5699999999997</v>
      </c>
      <c r="AG435" s="698">
        <f t="shared" si="1493"/>
        <v>1783.6000000000001</v>
      </c>
      <c r="AH435" s="698">
        <f t="shared" si="1493"/>
        <v>17107.53</v>
      </c>
      <c r="AI435" s="698">
        <f t="shared" si="1493"/>
        <v>22904.560000000001</v>
      </c>
      <c r="AJ435" s="698">
        <f t="shared" si="1493"/>
        <v>13823.34</v>
      </c>
      <c r="AK435" s="698">
        <f t="shared" si="1493"/>
        <v>10178.560000000001</v>
      </c>
      <c r="AL435" s="698">
        <f t="shared" si="1493"/>
        <v>21279.16</v>
      </c>
      <c r="AM435" s="698">
        <f t="shared" si="1493"/>
        <v>19700.949999999997</v>
      </c>
      <c r="AN435" s="698">
        <f t="shared" si="1493"/>
        <v>18626.080000000002</v>
      </c>
      <c r="AO435" s="698">
        <f t="shared" ref="AO435:AX444" si="1494">SUMIF($B$208:$B$407,$B435,AO$208:AO$407)</f>
        <v>6296.5</v>
      </c>
      <c r="AP435" s="698">
        <f t="shared" si="1494"/>
        <v>11675.130000000001</v>
      </c>
      <c r="AQ435" s="698">
        <f t="shared" si="1494"/>
        <v>29679.95</v>
      </c>
      <c r="AR435" s="698">
        <f t="shared" si="1494"/>
        <v>7680.5599999999995</v>
      </c>
      <c r="AS435" s="698">
        <f t="shared" si="1494"/>
        <v>15558.029999999999</v>
      </c>
      <c r="AT435" s="698">
        <f t="shared" si="1494"/>
        <v>13716.730000000001</v>
      </c>
      <c r="AU435" s="698">
        <f t="shared" si="1494"/>
        <v>20815.150000000001</v>
      </c>
      <c r="AV435" s="698">
        <f t="shared" si="1494"/>
        <v>16228.17</v>
      </c>
      <c r="AW435" s="698">
        <f t="shared" si="1494"/>
        <v>10716.45</v>
      </c>
      <c r="AX435" s="698">
        <f t="shared" si="1494"/>
        <v>7895.5700000000006</v>
      </c>
      <c r="AY435" s="698">
        <f t="shared" ref="AY435:BH444" si="1495">SUMIF($B$208:$B$407,$B435,AY$208:AY$407)</f>
        <v>13453.310000000001</v>
      </c>
      <c r="AZ435" s="698">
        <f t="shared" si="1495"/>
        <v>16655.38</v>
      </c>
      <c r="BA435" s="698">
        <f t="shared" si="1495"/>
        <v>26438.14</v>
      </c>
      <c r="BB435" s="698">
        <f t="shared" si="1495"/>
        <v>17416.489999999998</v>
      </c>
      <c r="BC435" s="698">
        <f t="shared" si="1495"/>
        <v>17704.7</v>
      </c>
      <c r="BD435" s="698">
        <f t="shared" si="1495"/>
        <v>3086.19</v>
      </c>
      <c r="BE435" s="698">
        <f t="shared" si="1495"/>
        <v>22768.54</v>
      </c>
      <c r="BF435" s="698">
        <f t="shared" si="1495"/>
        <v>19220.63</v>
      </c>
      <c r="BG435" s="698">
        <f t="shared" si="1495"/>
        <v>13571.86</v>
      </c>
      <c r="BH435" s="698">
        <f t="shared" si="1495"/>
        <v>10316.76</v>
      </c>
      <c r="BI435" s="698">
        <f t="shared" ref="BI435:BO444" si="1496">SUMIF($B$208:$B$407,$B435,BI$208:BI$407)</f>
        <v>18310.59</v>
      </c>
      <c r="BJ435" s="698">
        <f t="shared" si="1496"/>
        <v>10453.779999999999</v>
      </c>
      <c r="BK435" s="698">
        <f t="shared" si="1496"/>
        <v>14623.51</v>
      </c>
      <c r="BL435" s="698">
        <f t="shared" si="1496"/>
        <v>13127.32</v>
      </c>
      <c r="BM435" s="698">
        <f t="shared" si="1496"/>
        <v>16694.349999999999</v>
      </c>
      <c r="BN435" s="698">
        <f t="shared" si="1496"/>
        <v>7928.9400000000005</v>
      </c>
      <c r="BO435" s="698">
        <f t="shared" si="1496"/>
        <v>25799.47</v>
      </c>
      <c r="BP435" s="698">
        <f t="shared" ref="BP435:BX444" si="1497">SUMIF($B$208:$B$407,$B435,BP$208:BP$407)</f>
        <v>285.54000000000002</v>
      </c>
      <c r="BQ435" s="698">
        <f t="shared" si="1497"/>
        <v>17976.760000000002</v>
      </c>
      <c r="BR435" s="698">
        <f t="shared" si="1497"/>
        <v>22809.54</v>
      </c>
      <c r="BS435" s="698">
        <f t="shared" si="1497"/>
        <v>13494.99</v>
      </c>
      <c r="BT435" s="698">
        <f t="shared" si="1497"/>
        <v>18436.05</v>
      </c>
      <c r="BU435" s="698">
        <f t="shared" si="1497"/>
        <v>24026.47</v>
      </c>
      <c r="BV435" s="698">
        <f t="shared" si="1497"/>
        <v>13202.34</v>
      </c>
      <c r="BW435" s="698">
        <f t="shared" si="1497"/>
        <v>15344.54</v>
      </c>
      <c r="BX435" s="698">
        <f t="shared" si="1497"/>
        <v>20842.86</v>
      </c>
      <c r="BY435" s="698">
        <f t="shared" ref="BY435:CD444" si="1498">SUMIF($B$208:$B$407,$B435,BY$208:BY$407)</f>
        <v>11673.18</v>
      </c>
      <c r="BZ435" s="698">
        <f t="shared" si="1498"/>
        <v>1900.01</v>
      </c>
      <c r="CA435" s="698">
        <f t="shared" si="1498"/>
        <v>1562.17</v>
      </c>
      <c r="CB435" s="698">
        <f t="shared" si="1498"/>
        <v>1821.48</v>
      </c>
      <c r="CC435" s="698">
        <f t="shared" si="1498"/>
        <v>1023.75</v>
      </c>
      <c r="CD435" s="698">
        <f t="shared" si="1498"/>
        <v>20940.11</v>
      </c>
      <c r="CE435" s="698">
        <f t="shared" ref="CE435:CM444" si="1499">SUMIF($B$208:$B$407,$B435,CE$208:CE$407)</f>
        <v>25135.83</v>
      </c>
      <c r="CF435" s="698">
        <f t="shared" si="1499"/>
        <v>10152.11</v>
      </c>
      <c r="CG435" s="698">
        <f t="shared" si="1499"/>
        <v>7459.7</v>
      </c>
      <c r="CH435" s="698">
        <f t="shared" si="1499"/>
        <v>13050.460000000001</v>
      </c>
      <c r="CI435" s="698">
        <f t="shared" si="1499"/>
        <v>2833.24</v>
      </c>
      <c r="CJ435" s="698">
        <f t="shared" si="1499"/>
        <v>12839.23</v>
      </c>
      <c r="CK435" s="698">
        <f t="shared" si="1499"/>
        <v>8845.5299999999988</v>
      </c>
      <c r="CL435" s="698">
        <f t="shared" si="1499"/>
        <v>12612.29</v>
      </c>
      <c r="CM435" s="698">
        <f t="shared" si="1499"/>
        <v>2702.77</v>
      </c>
      <c r="CN435" s="698">
        <f t="shared" ref="CN435:CW444" si="1500">SUMIF($B$208:$B$407,$B435,CN$208:CN$407)</f>
        <v>2238.61</v>
      </c>
      <c r="CO435" s="698">
        <f t="shared" si="1500"/>
        <v>4027.85</v>
      </c>
      <c r="CP435" s="698">
        <f t="shared" si="1500"/>
        <v>2367.64</v>
      </c>
      <c r="CQ435" s="698">
        <f t="shared" si="1500"/>
        <v>5528.1</v>
      </c>
      <c r="CR435" s="698">
        <f t="shared" si="1500"/>
        <v>2348.7699999999995</v>
      </c>
      <c r="CS435" s="698">
        <f t="shared" si="1500"/>
        <v>4367.8999999999996</v>
      </c>
      <c r="CT435" s="698">
        <f t="shared" si="1500"/>
        <v>1115.24</v>
      </c>
      <c r="CU435" s="698">
        <f t="shared" si="1500"/>
        <v>1178.03</v>
      </c>
      <c r="CV435" s="698">
        <f t="shared" si="1500"/>
        <v>2091.9499999999998</v>
      </c>
      <c r="CW435" s="698">
        <f t="shared" si="1500"/>
        <v>1541.59</v>
      </c>
      <c r="CX435" s="698">
        <f t="shared" ref="CX435:DG444" si="1501">SUMIF($B$208:$B$407,$B435,CX$208:CX$407)</f>
        <v>2111.56</v>
      </c>
      <c r="CY435" s="698">
        <f t="shared" si="1501"/>
        <v>0</v>
      </c>
      <c r="CZ435" s="698">
        <f t="shared" si="1501"/>
        <v>5362.76</v>
      </c>
      <c r="DA435" s="698">
        <f t="shared" si="1501"/>
        <v>11279.269999999999</v>
      </c>
      <c r="DB435" s="698">
        <f t="shared" si="1501"/>
        <v>953.78</v>
      </c>
      <c r="DC435" s="698">
        <f t="shared" si="1501"/>
        <v>1703.65</v>
      </c>
      <c r="DD435" s="698">
        <f t="shared" si="1501"/>
        <v>1437.13</v>
      </c>
      <c r="DE435" s="698">
        <f t="shared" si="1501"/>
        <v>785.15</v>
      </c>
      <c r="DF435" s="698">
        <f t="shared" si="1501"/>
        <v>1024.3399999999999</v>
      </c>
      <c r="DG435" s="698">
        <f t="shared" si="1501"/>
        <v>1204.33</v>
      </c>
      <c r="DH435" s="698">
        <f t="shared" ref="DH435:DQ444" si="1502">SUMIF($B$208:$B$407,$B435,DH$208:DH$407)</f>
        <v>3902.38</v>
      </c>
      <c r="DI435" s="698">
        <f t="shared" si="1502"/>
        <v>1837.98</v>
      </c>
      <c r="DJ435" s="698">
        <f t="shared" si="1502"/>
        <v>1234.83</v>
      </c>
      <c r="DK435" s="698">
        <f t="shared" si="1502"/>
        <v>2113.4</v>
      </c>
      <c r="DL435" s="698">
        <f t="shared" si="1502"/>
        <v>1472.83</v>
      </c>
      <c r="DM435" s="698">
        <f t="shared" si="1502"/>
        <v>847.94</v>
      </c>
      <c r="DN435" s="698">
        <f t="shared" si="1502"/>
        <v>0</v>
      </c>
      <c r="DO435" s="698">
        <f t="shared" si="1502"/>
        <v>60111.340000000011</v>
      </c>
      <c r="DP435" s="698">
        <f t="shared" si="1502"/>
        <v>54002.409999999996</v>
      </c>
      <c r="DQ435" s="698">
        <f t="shared" si="1502"/>
        <v>53596.75</v>
      </c>
      <c r="DR435" s="698">
        <f t="shared" ref="DR435:DY444" si="1503">SUMIF($B$208:$B$407,$B435,DR$208:DR$407)</f>
        <v>0</v>
      </c>
      <c r="DS435" s="698">
        <f t="shared" si="1503"/>
        <v>10399.66</v>
      </c>
      <c r="DT435" s="698">
        <f t="shared" si="1503"/>
        <v>11578.69</v>
      </c>
      <c r="DU435" s="698">
        <f t="shared" si="1503"/>
        <v>27700.59</v>
      </c>
      <c r="DV435" s="698">
        <f t="shared" si="1503"/>
        <v>20404.43</v>
      </c>
      <c r="DW435" s="698">
        <f t="shared" si="1503"/>
        <v>36667.86</v>
      </c>
      <c r="DX435" s="698">
        <f t="shared" si="1503"/>
        <v>29465.24</v>
      </c>
      <c r="DY435" s="698">
        <f t="shared" si="1503"/>
        <v>11861.54</v>
      </c>
      <c r="DZ435" s="698">
        <f t="shared" ref="DZ435:EF444" si="1504">SUMIF($B$208:$B$407,$B435,DZ$208:DZ$407)</f>
        <v>0</v>
      </c>
      <c r="EA435" s="698">
        <f t="shared" si="1504"/>
        <v>32240.260000000002</v>
      </c>
      <c r="EB435" s="698">
        <f t="shared" si="1504"/>
        <v>0</v>
      </c>
      <c r="EC435" s="698">
        <f t="shared" si="1504"/>
        <v>0</v>
      </c>
      <c r="ED435" s="698">
        <f t="shared" si="1504"/>
        <v>14868.960000000001</v>
      </c>
      <c r="EE435" s="698">
        <f t="shared" si="1504"/>
        <v>45328.11</v>
      </c>
      <c r="EF435" s="698">
        <f t="shared" si="1504"/>
        <v>10409.1</v>
      </c>
      <c r="EG435" s="698">
        <f t="shared" ref="EG435:ET444" si="1505">SUMIF($B$208:$B$407,$B435,EG$208:EG$407)</f>
        <v>9920.56</v>
      </c>
      <c r="EH435" s="698">
        <f t="shared" si="1505"/>
        <v>10312.509999999998</v>
      </c>
      <c r="EI435" s="698">
        <f t="shared" si="1505"/>
        <v>10152.129999999999</v>
      </c>
      <c r="EJ435" s="698">
        <f t="shared" si="1505"/>
        <v>294.93</v>
      </c>
      <c r="EK435" s="698">
        <f t="shared" si="1505"/>
        <v>1478.33</v>
      </c>
      <c r="EL435" s="698">
        <f t="shared" si="1505"/>
        <v>29030.750000000004</v>
      </c>
      <c r="EM435" s="698">
        <f t="shared" si="1505"/>
        <v>24684.300000000003</v>
      </c>
      <c r="EN435" s="698">
        <f t="shared" si="1505"/>
        <v>0</v>
      </c>
      <c r="EO435" s="698">
        <f t="shared" si="1505"/>
        <v>0</v>
      </c>
      <c r="EP435" s="698">
        <f t="shared" si="1505"/>
        <v>23514.059999999998</v>
      </c>
      <c r="EQ435" s="698">
        <f t="shared" si="1505"/>
        <v>351053</v>
      </c>
      <c r="ER435" s="698">
        <f t="shared" si="1505"/>
        <v>0</v>
      </c>
      <c r="ES435" s="698">
        <f t="shared" si="1505"/>
        <v>0</v>
      </c>
      <c r="ET435" s="698">
        <f t="shared" si="1505"/>
        <v>28045.399999999998</v>
      </c>
      <c r="EU435" s="698">
        <f t="shared" si="1489"/>
        <v>24658.280000000002</v>
      </c>
      <c r="EV435" s="698">
        <f t="shared" si="1489"/>
        <v>29755.87</v>
      </c>
      <c r="EW435" s="698">
        <f t="shared" si="1489"/>
        <v>33384.410000000003</v>
      </c>
      <c r="EX435" s="698">
        <f t="shared" si="1489"/>
        <v>18038.920000000002</v>
      </c>
      <c r="EY435" s="698">
        <f t="shared" si="1489"/>
        <v>0</v>
      </c>
      <c r="EZ435" s="510"/>
    </row>
    <row r="436" spans="1:156" x14ac:dyDescent="0.25">
      <c r="A436">
        <v>27</v>
      </c>
      <c r="B436" s="26" t="s">
        <v>203</v>
      </c>
      <c r="D436" s="698">
        <f t="shared" si="1490"/>
        <v>2885</v>
      </c>
      <c r="E436" s="698">
        <f t="shared" si="1490"/>
        <v>10498.5</v>
      </c>
      <c r="F436" s="698">
        <f t="shared" si="1490"/>
        <v>2985.75</v>
      </c>
      <c r="G436" s="698">
        <f t="shared" si="1490"/>
        <v>10206.709999999999</v>
      </c>
      <c r="H436" s="698">
        <f t="shared" si="1490"/>
        <v>8244</v>
      </c>
      <c r="I436" s="698">
        <f t="shared" si="1490"/>
        <v>9766.92</v>
      </c>
      <c r="J436" s="698">
        <f t="shared" si="1490"/>
        <v>16564.419999999998</v>
      </c>
      <c r="K436" s="698">
        <f t="shared" si="1490"/>
        <v>5334.3</v>
      </c>
      <c r="L436" s="698">
        <f t="shared" si="1490"/>
        <v>4784.8900000000003</v>
      </c>
      <c r="M436" s="698">
        <f t="shared" si="1491"/>
        <v>5801.58</v>
      </c>
      <c r="N436" s="698">
        <f t="shared" si="1491"/>
        <v>7197.46</v>
      </c>
      <c r="O436" s="698">
        <f t="shared" si="1491"/>
        <v>15217.6</v>
      </c>
      <c r="P436" s="698">
        <f t="shared" si="1491"/>
        <v>7127.99</v>
      </c>
      <c r="Q436" s="698">
        <f t="shared" si="1491"/>
        <v>36320.75</v>
      </c>
      <c r="R436" s="698">
        <f t="shared" si="1491"/>
        <v>6492</v>
      </c>
      <c r="S436" s="698">
        <f t="shared" si="1491"/>
        <v>11401.49</v>
      </c>
      <c r="T436" s="698">
        <f t="shared" si="1491"/>
        <v>5089.76</v>
      </c>
      <c r="U436" s="698">
        <f t="shared" si="1491"/>
        <v>5858.54</v>
      </c>
      <c r="V436" s="698">
        <f t="shared" si="1492"/>
        <v>25014.49</v>
      </c>
      <c r="W436" s="698">
        <f t="shared" si="1492"/>
        <v>3169.15</v>
      </c>
      <c r="X436" s="698">
        <f t="shared" si="1492"/>
        <v>16269.74</v>
      </c>
      <c r="Y436" s="698">
        <f t="shared" si="1492"/>
        <v>6549</v>
      </c>
      <c r="Z436" s="698">
        <f t="shared" si="1492"/>
        <v>0</v>
      </c>
      <c r="AA436" s="698">
        <f t="shared" si="1492"/>
        <v>6311.36</v>
      </c>
      <c r="AB436" s="698">
        <f t="shared" si="1492"/>
        <v>9200.32</v>
      </c>
      <c r="AC436" s="698">
        <f t="shared" si="1492"/>
        <v>23146.94</v>
      </c>
      <c r="AD436" s="698">
        <f t="shared" si="1492"/>
        <v>19441.05</v>
      </c>
      <c r="AE436" s="698">
        <f t="shared" si="1493"/>
        <v>4044</v>
      </c>
      <c r="AF436" s="698">
        <f t="shared" si="1493"/>
        <v>17030</v>
      </c>
      <c r="AG436" s="698">
        <f t="shared" si="1493"/>
        <v>8730.27</v>
      </c>
      <c r="AH436" s="698">
        <f t="shared" si="1493"/>
        <v>10218.129999999999</v>
      </c>
      <c r="AI436" s="698">
        <f t="shared" si="1493"/>
        <v>12359.17</v>
      </c>
      <c r="AJ436" s="698">
        <f t="shared" si="1493"/>
        <v>10004.61</v>
      </c>
      <c r="AK436" s="698">
        <f t="shared" si="1493"/>
        <v>17203.919999999998</v>
      </c>
      <c r="AL436" s="698">
        <f t="shared" si="1493"/>
        <v>12624.83</v>
      </c>
      <c r="AM436" s="698">
        <f t="shared" si="1493"/>
        <v>4961.3999999999996</v>
      </c>
      <c r="AN436" s="698">
        <f t="shared" si="1493"/>
        <v>8165</v>
      </c>
      <c r="AO436" s="698">
        <f t="shared" si="1494"/>
        <v>9158.92</v>
      </c>
      <c r="AP436" s="698">
        <f t="shared" si="1494"/>
        <v>4052.5</v>
      </c>
      <c r="AQ436" s="698">
        <f t="shared" si="1494"/>
        <v>5558.7</v>
      </c>
      <c r="AR436" s="698">
        <f t="shared" si="1494"/>
        <v>1984</v>
      </c>
      <c r="AS436" s="698">
        <f t="shared" si="1494"/>
        <v>2934.31</v>
      </c>
      <c r="AT436" s="698">
        <f t="shared" si="1494"/>
        <v>10294.41</v>
      </c>
      <c r="AU436" s="698">
        <f t="shared" si="1494"/>
        <v>16321.73</v>
      </c>
      <c r="AV436" s="698">
        <f t="shared" si="1494"/>
        <v>6849.89</v>
      </c>
      <c r="AW436" s="698">
        <f t="shared" si="1494"/>
        <v>4052.02</v>
      </c>
      <c r="AX436" s="698">
        <f t="shared" si="1494"/>
        <v>33453.4</v>
      </c>
      <c r="AY436" s="698">
        <f t="shared" si="1495"/>
        <v>28383.53</v>
      </c>
      <c r="AZ436" s="698">
        <f t="shared" si="1495"/>
        <v>20920.5</v>
      </c>
      <c r="BA436" s="698">
        <f t="shared" si="1495"/>
        <v>8115.04</v>
      </c>
      <c r="BB436" s="698">
        <f t="shared" si="1495"/>
        <v>15650.18</v>
      </c>
      <c r="BC436" s="698">
        <f t="shared" si="1495"/>
        <v>11532.11</v>
      </c>
      <c r="BD436" s="698">
        <f t="shared" si="1495"/>
        <v>7514.75</v>
      </c>
      <c r="BE436" s="698">
        <f t="shared" si="1495"/>
        <v>4848.67</v>
      </c>
      <c r="BF436" s="698">
        <f t="shared" si="1495"/>
        <v>28464.03</v>
      </c>
      <c r="BG436" s="698">
        <f t="shared" si="1495"/>
        <v>7505.8</v>
      </c>
      <c r="BH436" s="698">
        <f t="shared" si="1495"/>
        <v>10396.44</v>
      </c>
      <c r="BI436" s="698">
        <f t="shared" si="1496"/>
        <v>8908.86</v>
      </c>
      <c r="BJ436" s="698">
        <f t="shared" si="1496"/>
        <v>22436.36</v>
      </c>
      <c r="BK436" s="698">
        <f t="shared" si="1496"/>
        <v>3431</v>
      </c>
      <c r="BL436" s="698">
        <f t="shared" si="1496"/>
        <v>19460.29</v>
      </c>
      <c r="BM436" s="698">
        <f t="shared" si="1496"/>
        <v>26253.79</v>
      </c>
      <c r="BN436" s="698">
        <f t="shared" si="1496"/>
        <v>5291.25</v>
      </c>
      <c r="BO436" s="698">
        <f t="shared" si="1496"/>
        <v>49888.61</v>
      </c>
      <c r="BP436" s="698">
        <f t="shared" si="1497"/>
        <v>3943</v>
      </c>
      <c r="BQ436" s="698">
        <f t="shared" si="1497"/>
        <v>9165</v>
      </c>
      <c r="BR436" s="698">
        <f t="shared" si="1497"/>
        <v>4522.67</v>
      </c>
      <c r="BS436" s="698">
        <f t="shared" si="1497"/>
        <v>6364.69</v>
      </c>
      <c r="BT436" s="698">
        <f t="shared" si="1497"/>
        <v>13362.65</v>
      </c>
      <c r="BU436" s="698">
        <f t="shared" si="1497"/>
        <v>8045.5</v>
      </c>
      <c r="BV436" s="698">
        <f t="shared" si="1497"/>
        <v>13834.12</v>
      </c>
      <c r="BW436" s="698">
        <f t="shared" si="1497"/>
        <v>22388.92</v>
      </c>
      <c r="BX436" s="698">
        <f t="shared" si="1497"/>
        <v>8373.01</v>
      </c>
      <c r="BY436" s="698">
        <f t="shared" si="1498"/>
        <v>9795.74</v>
      </c>
      <c r="BZ436" s="698">
        <f t="shared" si="1498"/>
        <v>7019.51</v>
      </c>
      <c r="CA436" s="698">
        <f t="shared" si="1498"/>
        <v>13161.46</v>
      </c>
      <c r="CB436" s="698">
        <f t="shared" si="1498"/>
        <v>3809</v>
      </c>
      <c r="CC436" s="698">
        <f t="shared" si="1498"/>
        <v>1120</v>
      </c>
      <c r="CD436" s="698">
        <f t="shared" si="1498"/>
        <v>3805.4</v>
      </c>
      <c r="CE436" s="698">
        <f t="shared" si="1499"/>
        <v>12840.5</v>
      </c>
      <c r="CF436" s="698">
        <f t="shared" si="1499"/>
        <v>2290</v>
      </c>
      <c r="CG436" s="698">
        <f t="shared" si="1499"/>
        <v>4998.5</v>
      </c>
      <c r="CH436" s="698">
        <f t="shared" si="1499"/>
        <v>13870.15</v>
      </c>
      <c r="CI436" s="698">
        <f t="shared" si="1499"/>
        <v>11710.62</v>
      </c>
      <c r="CJ436" s="698">
        <f t="shared" si="1499"/>
        <v>14860</v>
      </c>
      <c r="CK436" s="698">
        <f t="shared" si="1499"/>
        <v>9810</v>
      </c>
      <c r="CL436" s="698">
        <f t="shared" si="1499"/>
        <v>13302.65</v>
      </c>
      <c r="CM436" s="698">
        <f t="shared" si="1499"/>
        <v>7614</v>
      </c>
      <c r="CN436" s="698">
        <f t="shared" si="1500"/>
        <v>8238.33</v>
      </c>
      <c r="CO436" s="698">
        <f t="shared" si="1500"/>
        <v>7612.55</v>
      </c>
      <c r="CP436" s="698">
        <f t="shared" si="1500"/>
        <v>3546.14</v>
      </c>
      <c r="CQ436" s="698">
        <f t="shared" si="1500"/>
        <v>6532.93</v>
      </c>
      <c r="CR436" s="698">
        <f t="shared" si="1500"/>
        <v>6000.9</v>
      </c>
      <c r="CS436" s="698">
        <f t="shared" si="1500"/>
        <v>43687.03</v>
      </c>
      <c r="CT436" s="698">
        <f t="shared" si="1500"/>
        <v>4752.51</v>
      </c>
      <c r="CU436" s="698">
        <f t="shared" si="1500"/>
        <v>8025.5</v>
      </c>
      <c r="CV436" s="698">
        <f t="shared" si="1500"/>
        <v>2718.03</v>
      </c>
      <c r="CW436" s="698">
        <f t="shared" si="1500"/>
        <v>7633.05</v>
      </c>
      <c r="CX436" s="698">
        <f t="shared" si="1501"/>
        <v>7420.34</v>
      </c>
      <c r="CY436" s="698">
        <f t="shared" si="1501"/>
        <v>0</v>
      </c>
      <c r="CZ436" s="698">
        <f t="shared" si="1501"/>
        <v>23385</v>
      </c>
      <c r="DA436" s="698">
        <f t="shared" si="1501"/>
        <v>10382.5</v>
      </c>
      <c r="DB436" s="698">
        <f t="shared" si="1501"/>
        <v>2935.68</v>
      </c>
      <c r="DC436" s="698">
        <f t="shared" si="1501"/>
        <v>8379.31</v>
      </c>
      <c r="DD436" s="698">
        <f t="shared" si="1501"/>
        <v>28924.3</v>
      </c>
      <c r="DE436" s="698">
        <f t="shared" si="1501"/>
        <v>10551.9</v>
      </c>
      <c r="DF436" s="698">
        <f t="shared" si="1501"/>
        <v>5861.46</v>
      </c>
      <c r="DG436" s="698">
        <f t="shared" si="1501"/>
        <v>6669</v>
      </c>
      <c r="DH436" s="698">
        <f t="shared" si="1502"/>
        <v>8800</v>
      </c>
      <c r="DI436" s="698">
        <f t="shared" si="1502"/>
        <v>24649.05</v>
      </c>
      <c r="DJ436" s="698">
        <f t="shared" si="1502"/>
        <v>4677.71</v>
      </c>
      <c r="DK436" s="698">
        <f t="shared" si="1502"/>
        <v>14495.06</v>
      </c>
      <c r="DL436" s="698">
        <f t="shared" si="1502"/>
        <v>14575.05</v>
      </c>
      <c r="DM436" s="698">
        <f t="shared" si="1502"/>
        <v>2856</v>
      </c>
      <c r="DN436" s="698">
        <f t="shared" si="1502"/>
        <v>0</v>
      </c>
      <c r="DO436" s="698">
        <f t="shared" si="1502"/>
        <v>4190.41</v>
      </c>
      <c r="DP436" s="698">
        <f t="shared" si="1502"/>
        <v>7979.32</v>
      </c>
      <c r="DQ436" s="698">
        <f t="shared" si="1502"/>
        <v>9794.1299999999992</v>
      </c>
      <c r="DR436" s="698">
        <f t="shared" si="1503"/>
        <v>0</v>
      </c>
      <c r="DS436" s="698">
        <f t="shared" si="1503"/>
        <v>27336.81</v>
      </c>
      <c r="DT436" s="698">
        <f t="shared" si="1503"/>
        <v>29583.38</v>
      </c>
      <c r="DU436" s="698">
        <f t="shared" si="1503"/>
        <v>10488.45</v>
      </c>
      <c r="DV436" s="698">
        <f t="shared" si="1503"/>
        <v>28338.01</v>
      </c>
      <c r="DW436" s="698">
        <f t="shared" si="1503"/>
        <v>10980.12</v>
      </c>
      <c r="DX436" s="698">
        <f t="shared" si="1503"/>
        <v>19188.32</v>
      </c>
      <c r="DY436" s="698">
        <f t="shared" si="1503"/>
        <v>14070.67</v>
      </c>
      <c r="DZ436" s="698">
        <f t="shared" si="1504"/>
        <v>2537.65</v>
      </c>
      <c r="EA436" s="698">
        <f t="shared" si="1504"/>
        <v>10176.56</v>
      </c>
      <c r="EB436" s="698">
        <f t="shared" si="1504"/>
        <v>0</v>
      </c>
      <c r="EC436" s="698">
        <f t="shared" si="1504"/>
        <v>0</v>
      </c>
      <c r="ED436" s="698">
        <f t="shared" si="1504"/>
        <v>8682</v>
      </c>
      <c r="EE436" s="698">
        <f t="shared" si="1504"/>
        <v>80663.789999999994</v>
      </c>
      <c r="EF436" s="698">
        <f t="shared" si="1504"/>
        <v>12468.12</v>
      </c>
      <c r="EG436" s="698">
        <f t="shared" si="1505"/>
        <v>6752.57</v>
      </c>
      <c r="EH436" s="698">
        <f t="shared" si="1505"/>
        <v>19225.310000000001</v>
      </c>
      <c r="EI436" s="698">
        <f t="shared" si="1505"/>
        <v>1157.5</v>
      </c>
      <c r="EJ436" s="698">
        <f t="shared" si="1505"/>
        <v>0</v>
      </c>
      <c r="EK436" s="698">
        <f t="shared" si="1505"/>
        <v>0</v>
      </c>
      <c r="EL436" s="698">
        <f t="shared" si="1505"/>
        <v>27268.58</v>
      </c>
      <c r="EM436" s="698">
        <f t="shared" si="1505"/>
        <v>10127.84</v>
      </c>
      <c r="EN436" s="698">
        <f t="shared" si="1505"/>
        <v>0</v>
      </c>
      <c r="EO436" s="698">
        <f t="shared" si="1505"/>
        <v>0</v>
      </c>
      <c r="EP436" s="698">
        <f t="shared" si="1505"/>
        <v>20650.21</v>
      </c>
      <c r="EQ436" s="698">
        <f t="shared" si="1505"/>
        <v>0</v>
      </c>
      <c r="ER436" s="698">
        <f t="shared" si="1489"/>
        <v>0</v>
      </c>
      <c r="ES436" s="698">
        <f t="shared" si="1489"/>
        <v>0</v>
      </c>
      <c r="ET436" s="698">
        <f t="shared" si="1489"/>
        <v>26841.85</v>
      </c>
      <c r="EU436" s="698">
        <f t="shared" si="1489"/>
        <v>50297.34</v>
      </c>
      <c r="EV436" s="698">
        <f t="shared" si="1489"/>
        <v>76082.259999999995</v>
      </c>
      <c r="EW436" s="698">
        <f t="shared" si="1489"/>
        <v>20064.919999999998</v>
      </c>
      <c r="EX436" s="698">
        <f t="shared" si="1489"/>
        <v>15903.49</v>
      </c>
      <c r="EY436" s="698">
        <f t="shared" si="1489"/>
        <v>0</v>
      </c>
      <c r="EZ436" s="510"/>
    </row>
    <row r="437" spans="1:156" x14ac:dyDescent="0.25">
      <c r="A437">
        <v>28</v>
      </c>
      <c r="B437" s="26" t="s">
        <v>205</v>
      </c>
      <c r="D437" s="698">
        <f t="shared" si="1490"/>
        <v>0</v>
      </c>
      <c r="E437" s="698">
        <f t="shared" si="1490"/>
        <v>8448</v>
      </c>
      <c r="F437" s="698">
        <f t="shared" si="1490"/>
        <v>0</v>
      </c>
      <c r="G437" s="698">
        <f t="shared" si="1490"/>
        <v>3206.46</v>
      </c>
      <c r="H437" s="698">
        <f t="shared" si="1490"/>
        <v>0</v>
      </c>
      <c r="I437" s="698">
        <f t="shared" si="1490"/>
        <v>6206.17</v>
      </c>
      <c r="J437" s="698">
        <f t="shared" si="1490"/>
        <v>0</v>
      </c>
      <c r="K437" s="698">
        <f t="shared" si="1490"/>
        <v>0</v>
      </c>
      <c r="L437" s="698">
        <f t="shared" si="1490"/>
        <v>5571.73</v>
      </c>
      <c r="M437" s="698">
        <f t="shared" si="1491"/>
        <v>0</v>
      </c>
      <c r="N437" s="698">
        <f t="shared" si="1491"/>
        <v>6137.3</v>
      </c>
      <c r="O437" s="698">
        <f t="shared" si="1491"/>
        <v>12801.42</v>
      </c>
      <c r="P437" s="698">
        <f t="shared" si="1491"/>
        <v>0</v>
      </c>
      <c r="Q437" s="698">
        <f t="shared" si="1491"/>
        <v>6584.92</v>
      </c>
      <c r="R437" s="698">
        <f t="shared" si="1491"/>
        <v>18647.96</v>
      </c>
      <c r="S437" s="698">
        <f t="shared" si="1491"/>
        <v>13024.28</v>
      </c>
      <c r="T437" s="698">
        <f t="shared" si="1491"/>
        <v>4249.42</v>
      </c>
      <c r="U437" s="698">
        <f t="shared" si="1491"/>
        <v>20440.919999999998</v>
      </c>
      <c r="V437" s="698">
        <f t="shared" si="1492"/>
        <v>0</v>
      </c>
      <c r="W437" s="698">
        <f t="shared" si="1492"/>
        <v>0</v>
      </c>
      <c r="X437" s="698">
        <f t="shared" si="1492"/>
        <v>14291.73</v>
      </c>
      <c r="Y437" s="698">
        <f t="shared" si="1492"/>
        <v>5958.15</v>
      </c>
      <c r="Z437" s="698">
        <f t="shared" si="1492"/>
        <v>0</v>
      </c>
      <c r="AA437" s="698">
        <f t="shared" si="1492"/>
        <v>9458.4599999999991</v>
      </c>
      <c r="AB437" s="698">
        <f t="shared" si="1492"/>
        <v>0</v>
      </c>
      <c r="AC437" s="698">
        <f t="shared" si="1492"/>
        <v>0</v>
      </c>
      <c r="AD437" s="698">
        <f t="shared" si="1492"/>
        <v>12560.65</v>
      </c>
      <c r="AE437" s="698">
        <f t="shared" si="1493"/>
        <v>0</v>
      </c>
      <c r="AF437" s="698">
        <f t="shared" si="1493"/>
        <v>0</v>
      </c>
      <c r="AG437" s="698">
        <f t="shared" si="1493"/>
        <v>0</v>
      </c>
      <c r="AH437" s="698">
        <f t="shared" si="1493"/>
        <v>9156.7199999999993</v>
      </c>
      <c r="AI437" s="698">
        <f t="shared" si="1493"/>
        <v>0</v>
      </c>
      <c r="AJ437" s="698">
        <f t="shared" si="1493"/>
        <v>9091</v>
      </c>
      <c r="AK437" s="698">
        <f t="shared" si="1493"/>
        <v>0</v>
      </c>
      <c r="AL437" s="698">
        <f t="shared" si="1493"/>
        <v>0</v>
      </c>
      <c r="AM437" s="698">
        <f t="shared" si="1493"/>
        <v>0</v>
      </c>
      <c r="AN437" s="698">
        <f t="shared" si="1493"/>
        <v>14748.8</v>
      </c>
      <c r="AO437" s="698">
        <f t="shared" si="1494"/>
        <v>0</v>
      </c>
      <c r="AP437" s="698">
        <f t="shared" si="1494"/>
        <v>7113.39</v>
      </c>
      <c r="AQ437" s="698">
        <f t="shared" si="1494"/>
        <v>33402.11</v>
      </c>
      <c r="AR437" s="698">
        <f t="shared" si="1494"/>
        <v>0</v>
      </c>
      <c r="AS437" s="698">
        <f t="shared" si="1494"/>
        <v>0</v>
      </c>
      <c r="AT437" s="698">
        <f t="shared" si="1494"/>
        <v>0</v>
      </c>
      <c r="AU437" s="698">
        <f t="shared" si="1494"/>
        <v>0</v>
      </c>
      <c r="AV437" s="698">
        <f t="shared" si="1494"/>
        <v>0</v>
      </c>
      <c r="AW437" s="698">
        <f t="shared" si="1494"/>
        <v>0</v>
      </c>
      <c r="AX437" s="698">
        <f t="shared" si="1494"/>
        <v>7878.76</v>
      </c>
      <c r="AY437" s="698">
        <f t="shared" si="1495"/>
        <v>23595.88</v>
      </c>
      <c r="AZ437" s="698">
        <f t="shared" si="1495"/>
        <v>0</v>
      </c>
      <c r="BA437" s="698">
        <f t="shared" si="1495"/>
        <v>0</v>
      </c>
      <c r="BB437" s="698">
        <f t="shared" si="1495"/>
        <v>0</v>
      </c>
      <c r="BC437" s="698">
        <f t="shared" si="1495"/>
        <v>8824.26</v>
      </c>
      <c r="BD437" s="698">
        <f t="shared" si="1495"/>
        <v>0</v>
      </c>
      <c r="BE437" s="698">
        <f t="shared" si="1495"/>
        <v>8745</v>
      </c>
      <c r="BF437" s="698">
        <f t="shared" si="1495"/>
        <v>0</v>
      </c>
      <c r="BG437" s="698">
        <f t="shared" si="1495"/>
        <v>0</v>
      </c>
      <c r="BH437" s="698">
        <f t="shared" si="1495"/>
        <v>0</v>
      </c>
      <c r="BI437" s="698">
        <f t="shared" si="1496"/>
        <v>0</v>
      </c>
      <c r="BJ437" s="698">
        <f t="shared" si="1496"/>
        <v>20862.97</v>
      </c>
      <c r="BK437" s="698">
        <f t="shared" si="1496"/>
        <v>0</v>
      </c>
      <c r="BL437" s="698">
        <f t="shared" si="1496"/>
        <v>17057.169999999998</v>
      </c>
      <c r="BM437" s="698">
        <f t="shared" si="1496"/>
        <v>2480.08</v>
      </c>
      <c r="BN437" s="698">
        <f t="shared" si="1496"/>
        <v>3110</v>
      </c>
      <c r="BO437" s="698">
        <f t="shared" si="1496"/>
        <v>0</v>
      </c>
      <c r="BP437" s="698">
        <f t="shared" si="1497"/>
        <v>0</v>
      </c>
      <c r="BQ437" s="698">
        <f t="shared" si="1497"/>
        <v>0</v>
      </c>
      <c r="BR437" s="698">
        <f t="shared" si="1497"/>
        <v>21422.400000000001</v>
      </c>
      <c r="BS437" s="698">
        <f t="shared" si="1497"/>
        <v>6431.72</v>
      </c>
      <c r="BT437" s="698">
        <f t="shared" si="1497"/>
        <v>0</v>
      </c>
      <c r="BU437" s="698">
        <f t="shared" si="1497"/>
        <v>15936</v>
      </c>
      <c r="BV437" s="698">
        <f t="shared" si="1497"/>
        <v>0</v>
      </c>
      <c r="BW437" s="698">
        <f t="shared" si="1497"/>
        <v>7669.17</v>
      </c>
      <c r="BX437" s="698">
        <f t="shared" si="1497"/>
        <v>19176.509999999998</v>
      </c>
      <c r="BY437" s="698">
        <f t="shared" si="1498"/>
        <v>3711.12</v>
      </c>
      <c r="BZ437" s="698">
        <f t="shared" si="1498"/>
        <v>22631.85</v>
      </c>
      <c r="CA437" s="698">
        <f t="shared" si="1498"/>
        <v>0</v>
      </c>
      <c r="CB437" s="698">
        <f t="shared" si="1498"/>
        <v>6648.94</v>
      </c>
      <c r="CC437" s="698">
        <f t="shared" si="1498"/>
        <v>0</v>
      </c>
      <c r="CD437" s="698">
        <f t="shared" si="1498"/>
        <v>0</v>
      </c>
      <c r="CE437" s="698">
        <f t="shared" si="1499"/>
        <v>0</v>
      </c>
      <c r="CF437" s="698">
        <f t="shared" si="1499"/>
        <v>8600</v>
      </c>
      <c r="CG437" s="698">
        <f t="shared" si="1499"/>
        <v>5402.82</v>
      </c>
      <c r="CH437" s="698">
        <f t="shared" si="1499"/>
        <v>0</v>
      </c>
      <c r="CI437" s="698">
        <f t="shared" si="1499"/>
        <v>0</v>
      </c>
      <c r="CJ437" s="698">
        <f t="shared" si="1499"/>
        <v>12262.97</v>
      </c>
      <c r="CK437" s="698">
        <f t="shared" si="1499"/>
        <v>0</v>
      </c>
      <c r="CL437" s="698">
        <f t="shared" si="1499"/>
        <v>0</v>
      </c>
      <c r="CM437" s="698">
        <f t="shared" si="1499"/>
        <v>8613.34</v>
      </c>
      <c r="CN437" s="698">
        <f t="shared" si="1500"/>
        <v>0</v>
      </c>
      <c r="CO437" s="698">
        <f t="shared" si="1500"/>
        <v>0</v>
      </c>
      <c r="CP437" s="698">
        <f t="shared" si="1500"/>
        <v>12017.15</v>
      </c>
      <c r="CQ437" s="698">
        <f t="shared" si="1500"/>
        <v>0</v>
      </c>
      <c r="CR437" s="698">
        <f t="shared" si="1500"/>
        <v>0</v>
      </c>
      <c r="CS437" s="698">
        <f t="shared" si="1500"/>
        <v>11258</v>
      </c>
      <c r="CT437" s="698">
        <f t="shared" si="1500"/>
        <v>6369</v>
      </c>
      <c r="CU437" s="698">
        <f t="shared" si="1500"/>
        <v>13144.42</v>
      </c>
      <c r="CV437" s="698">
        <f t="shared" si="1500"/>
        <v>0</v>
      </c>
      <c r="CW437" s="698">
        <f t="shared" si="1500"/>
        <v>0</v>
      </c>
      <c r="CX437" s="698">
        <f t="shared" si="1501"/>
        <v>11201.24</v>
      </c>
      <c r="CY437" s="698">
        <f t="shared" si="1501"/>
        <v>0</v>
      </c>
      <c r="CZ437" s="698">
        <f t="shared" si="1501"/>
        <v>3618.15</v>
      </c>
      <c r="DA437" s="698">
        <f t="shared" si="1501"/>
        <v>0</v>
      </c>
      <c r="DB437" s="698">
        <f t="shared" si="1501"/>
        <v>2477.2600000000002</v>
      </c>
      <c r="DC437" s="698">
        <f t="shared" si="1501"/>
        <v>0</v>
      </c>
      <c r="DD437" s="698">
        <f t="shared" si="1501"/>
        <v>8016.55</v>
      </c>
      <c r="DE437" s="698">
        <f t="shared" si="1501"/>
        <v>0</v>
      </c>
      <c r="DF437" s="698">
        <f t="shared" si="1501"/>
        <v>4054.73</v>
      </c>
      <c r="DG437" s="698">
        <f t="shared" si="1501"/>
        <v>0</v>
      </c>
      <c r="DH437" s="698">
        <f t="shared" si="1502"/>
        <v>0</v>
      </c>
      <c r="DI437" s="698">
        <f t="shared" si="1502"/>
        <v>37248.83</v>
      </c>
      <c r="DJ437" s="698">
        <f t="shared" si="1502"/>
        <v>33029.9</v>
      </c>
      <c r="DK437" s="698">
        <f t="shared" si="1502"/>
        <v>0</v>
      </c>
      <c r="DL437" s="698">
        <f t="shared" si="1502"/>
        <v>0</v>
      </c>
      <c r="DM437" s="698">
        <f t="shared" si="1502"/>
        <v>0</v>
      </c>
      <c r="DN437" s="698">
        <f t="shared" si="1502"/>
        <v>0</v>
      </c>
      <c r="DO437" s="698">
        <f t="shared" si="1502"/>
        <v>5875</v>
      </c>
      <c r="DP437" s="698">
        <f t="shared" si="1502"/>
        <v>0</v>
      </c>
      <c r="DQ437" s="698">
        <f t="shared" si="1502"/>
        <v>0</v>
      </c>
      <c r="DR437" s="698">
        <f t="shared" si="1503"/>
        <v>0</v>
      </c>
      <c r="DS437" s="698">
        <f t="shared" si="1503"/>
        <v>0</v>
      </c>
      <c r="DT437" s="698">
        <f t="shared" si="1503"/>
        <v>0</v>
      </c>
      <c r="DU437" s="698">
        <f t="shared" si="1503"/>
        <v>0</v>
      </c>
      <c r="DV437" s="698">
        <f t="shared" si="1503"/>
        <v>0</v>
      </c>
      <c r="DW437" s="698">
        <f t="shared" si="1503"/>
        <v>0</v>
      </c>
      <c r="DX437" s="698">
        <f t="shared" si="1503"/>
        <v>0</v>
      </c>
      <c r="DY437" s="698">
        <f t="shared" si="1503"/>
        <v>0</v>
      </c>
      <c r="DZ437" s="698">
        <f t="shared" si="1504"/>
        <v>0</v>
      </c>
      <c r="EA437" s="698">
        <f t="shared" si="1504"/>
        <v>0</v>
      </c>
      <c r="EB437" s="698">
        <f t="shared" si="1504"/>
        <v>0</v>
      </c>
      <c r="EC437" s="698">
        <f t="shared" si="1504"/>
        <v>0</v>
      </c>
      <c r="ED437" s="698">
        <f t="shared" si="1504"/>
        <v>0</v>
      </c>
      <c r="EE437" s="698">
        <f t="shared" si="1504"/>
        <v>0</v>
      </c>
      <c r="EF437" s="698">
        <f t="shared" si="1504"/>
        <v>0</v>
      </c>
      <c r="EG437" s="698">
        <f t="shared" si="1505"/>
        <v>21157.74</v>
      </c>
      <c r="EH437" s="698">
        <f t="shared" si="1505"/>
        <v>8570.66</v>
      </c>
      <c r="EI437" s="698">
        <f t="shared" si="1505"/>
        <v>0</v>
      </c>
      <c r="EJ437" s="698">
        <f t="shared" si="1505"/>
        <v>0</v>
      </c>
      <c r="EK437" s="698">
        <f t="shared" si="1505"/>
        <v>0</v>
      </c>
      <c r="EL437" s="698">
        <f t="shared" si="1505"/>
        <v>35955.82</v>
      </c>
      <c r="EM437" s="698">
        <f t="shared" si="1505"/>
        <v>0</v>
      </c>
      <c r="EN437" s="698">
        <f t="shared" si="1505"/>
        <v>0</v>
      </c>
      <c r="EO437" s="698">
        <f t="shared" si="1505"/>
        <v>0</v>
      </c>
      <c r="EP437" s="698">
        <f t="shared" si="1505"/>
        <v>13331.89</v>
      </c>
      <c r="EQ437" s="698">
        <f t="shared" si="1505"/>
        <v>0</v>
      </c>
      <c r="ER437" s="698">
        <f t="shared" si="1489"/>
        <v>0</v>
      </c>
      <c r="ES437" s="698">
        <f t="shared" si="1489"/>
        <v>0</v>
      </c>
      <c r="ET437" s="698">
        <f t="shared" si="1489"/>
        <v>0</v>
      </c>
      <c r="EU437" s="698">
        <f t="shared" si="1489"/>
        <v>0</v>
      </c>
      <c r="EV437" s="698">
        <f t="shared" si="1489"/>
        <v>0</v>
      </c>
      <c r="EW437" s="698">
        <f t="shared" si="1489"/>
        <v>0</v>
      </c>
      <c r="EX437" s="698">
        <f t="shared" si="1489"/>
        <v>0</v>
      </c>
      <c r="EY437" s="698">
        <f t="shared" si="1489"/>
        <v>0</v>
      </c>
      <c r="EZ437" s="510"/>
    </row>
    <row r="438" spans="1:156" x14ac:dyDescent="0.25">
      <c r="A438">
        <v>29</v>
      </c>
      <c r="B438" s="26" t="s">
        <v>207</v>
      </c>
      <c r="D438" s="698">
        <f t="shared" si="1490"/>
        <v>13821.61</v>
      </c>
      <c r="E438" s="698">
        <f t="shared" si="1490"/>
        <v>0</v>
      </c>
      <c r="F438" s="698">
        <f t="shared" si="1490"/>
        <v>0</v>
      </c>
      <c r="G438" s="698">
        <f t="shared" si="1490"/>
        <v>0</v>
      </c>
      <c r="H438" s="698">
        <f t="shared" si="1490"/>
        <v>0</v>
      </c>
      <c r="I438" s="698">
        <f t="shared" si="1490"/>
        <v>0</v>
      </c>
      <c r="J438" s="698">
        <f t="shared" si="1490"/>
        <v>0</v>
      </c>
      <c r="K438" s="698">
        <f t="shared" si="1490"/>
        <v>10267</v>
      </c>
      <c r="L438" s="698">
        <f t="shared" si="1490"/>
        <v>0</v>
      </c>
      <c r="M438" s="698">
        <f t="shared" si="1491"/>
        <v>0</v>
      </c>
      <c r="N438" s="698">
        <f t="shared" si="1491"/>
        <v>0</v>
      </c>
      <c r="O438" s="698">
        <f t="shared" si="1491"/>
        <v>0</v>
      </c>
      <c r="P438" s="698">
        <f t="shared" si="1491"/>
        <v>20119.060000000001</v>
      </c>
      <c r="Q438" s="698">
        <f t="shared" si="1491"/>
        <v>0</v>
      </c>
      <c r="R438" s="698">
        <f t="shared" si="1491"/>
        <v>0</v>
      </c>
      <c r="S438" s="698">
        <f t="shared" si="1491"/>
        <v>0</v>
      </c>
      <c r="T438" s="698">
        <f t="shared" si="1491"/>
        <v>0</v>
      </c>
      <c r="U438" s="698">
        <f t="shared" si="1491"/>
        <v>0</v>
      </c>
      <c r="V438" s="698">
        <f t="shared" si="1492"/>
        <v>0</v>
      </c>
      <c r="W438" s="698">
        <f t="shared" si="1492"/>
        <v>5511.07</v>
      </c>
      <c r="X438" s="698">
        <f t="shared" si="1492"/>
        <v>0</v>
      </c>
      <c r="Y438" s="698">
        <f t="shared" si="1492"/>
        <v>180.4</v>
      </c>
      <c r="Z438" s="698">
        <f t="shared" si="1492"/>
        <v>0</v>
      </c>
      <c r="AA438" s="698">
        <f t="shared" si="1492"/>
        <v>0</v>
      </c>
      <c r="AB438" s="698">
        <f t="shared" si="1492"/>
        <v>0</v>
      </c>
      <c r="AC438" s="698">
        <f t="shared" si="1492"/>
        <v>0</v>
      </c>
      <c r="AD438" s="698">
        <f t="shared" si="1492"/>
        <v>0</v>
      </c>
      <c r="AE438" s="698">
        <f t="shared" si="1493"/>
        <v>0</v>
      </c>
      <c r="AF438" s="698">
        <f t="shared" si="1493"/>
        <v>0</v>
      </c>
      <c r="AG438" s="698">
        <f t="shared" si="1493"/>
        <v>0</v>
      </c>
      <c r="AH438" s="698">
        <f t="shared" si="1493"/>
        <v>0</v>
      </c>
      <c r="AI438" s="698">
        <f t="shared" si="1493"/>
        <v>0</v>
      </c>
      <c r="AJ438" s="698">
        <f t="shared" si="1493"/>
        <v>0</v>
      </c>
      <c r="AK438" s="698">
        <f t="shared" si="1493"/>
        <v>4910</v>
      </c>
      <c r="AL438" s="698">
        <f t="shared" si="1493"/>
        <v>0</v>
      </c>
      <c r="AM438" s="698">
        <f t="shared" si="1493"/>
        <v>0</v>
      </c>
      <c r="AN438" s="698">
        <f t="shared" si="1493"/>
        <v>0</v>
      </c>
      <c r="AO438" s="698">
        <f t="shared" si="1494"/>
        <v>0</v>
      </c>
      <c r="AP438" s="698">
        <f t="shared" si="1494"/>
        <v>0</v>
      </c>
      <c r="AQ438" s="698">
        <f t="shared" si="1494"/>
        <v>0</v>
      </c>
      <c r="AR438" s="698">
        <f t="shared" si="1494"/>
        <v>0</v>
      </c>
      <c r="AS438" s="698">
        <f t="shared" si="1494"/>
        <v>0</v>
      </c>
      <c r="AT438" s="698">
        <f t="shared" si="1494"/>
        <v>0</v>
      </c>
      <c r="AU438" s="698">
        <f t="shared" si="1494"/>
        <v>9779.31</v>
      </c>
      <c r="AV438" s="698">
        <f t="shared" si="1494"/>
        <v>15067.35</v>
      </c>
      <c r="AW438" s="698">
        <f t="shared" si="1494"/>
        <v>0</v>
      </c>
      <c r="AX438" s="698">
        <f t="shared" si="1494"/>
        <v>0</v>
      </c>
      <c r="AY438" s="698">
        <f t="shared" si="1495"/>
        <v>0</v>
      </c>
      <c r="AZ438" s="698">
        <f t="shared" si="1495"/>
        <v>0</v>
      </c>
      <c r="BA438" s="698">
        <f t="shared" si="1495"/>
        <v>16036.12</v>
      </c>
      <c r="BB438" s="698">
        <f t="shared" si="1495"/>
        <v>0</v>
      </c>
      <c r="BC438" s="698">
        <f t="shared" si="1495"/>
        <v>0</v>
      </c>
      <c r="BD438" s="698">
        <f t="shared" si="1495"/>
        <v>20369.060000000001</v>
      </c>
      <c r="BE438" s="698">
        <f t="shared" si="1495"/>
        <v>0</v>
      </c>
      <c r="BF438" s="698">
        <f t="shared" si="1495"/>
        <v>0</v>
      </c>
      <c r="BG438" s="698">
        <f t="shared" si="1495"/>
        <v>0</v>
      </c>
      <c r="BH438" s="698">
        <f t="shared" si="1495"/>
        <v>0</v>
      </c>
      <c r="BI438" s="698">
        <f t="shared" si="1496"/>
        <v>0</v>
      </c>
      <c r="BJ438" s="698">
        <f t="shared" si="1496"/>
        <v>0</v>
      </c>
      <c r="BK438" s="698">
        <f t="shared" si="1496"/>
        <v>0</v>
      </c>
      <c r="BL438" s="698">
        <f t="shared" si="1496"/>
        <v>0</v>
      </c>
      <c r="BM438" s="698">
        <f t="shared" si="1496"/>
        <v>0</v>
      </c>
      <c r="BN438" s="698">
        <f t="shared" si="1496"/>
        <v>0</v>
      </c>
      <c r="BO438" s="698">
        <f t="shared" si="1496"/>
        <v>12590.11</v>
      </c>
      <c r="BP438" s="698">
        <f t="shared" si="1497"/>
        <v>0</v>
      </c>
      <c r="BQ438" s="698">
        <f t="shared" si="1497"/>
        <v>13529.82</v>
      </c>
      <c r="BR438" s="698">
        <f t="shared" si="1497"/>
        <v>0</v>
      </c>
      <c r="BS438" s="698">
        <f t="shared" si="1497"/>
        <v>0</v>
      </c>
      <c r="BT438" s="698">
        <f t="shared" si="1497"/>
        <v>0</v>
      </c>
      <c r="BU438" s="698">
        <f t="shared" si="1497"/>
        <v>0</v>
      </c>
      <c r="BV438" s="698">
        <f t="shared" si="1497"/>
        <v>8218</v>
      </c>
      <c r="BW438" s="698">
        <f t="shared" si="1497"/>
        <v>0</v>
      </c>
      <c r="BX438" s="698">
        <f t="shared" si="1497"/>
        <v>0</v>
      </c>
      <c r="BY438" s="698">
        <f t="shared" si="1498"/>
        <v>0</v>
      </c>
      <c r="BZ438" s="698">
        <f t="shared" si="1498"/>
        <v>0</v>
      </c>
      <c r="CA438" s="698">
        <f t="shared" si="1498"/>
        <v>0</v>
      </c>
      <c r="CB438" s="698">
        <f t="shared" si="1498"/>
        <v>0</v>
      </c>
      <c r="CC438" s="698">
        <f t="shared" si="1498"/>
        <v>0</v>
      </c>
      <c r="CD438" s="698">
        <f t="shared" si="1498"/>
        <v>0</v>
      </c>
      <c r="CE438" s="698">
        <f t="shared" si="1499"/>
        <v>0</v>
      </c>
      <c r="CF438" s="698">
        <f t="shared" si="1499"/>
        <v>0</v>
      </c>
      <c r="CG438" s="698">
        <f t="shared" si="1499"/>
        <v>0</v>
      </c>
      <c r="CH438" s="698">
        <f t="shared" si="1499"/>
        <v>0</v>
      </c>
      <c r="CI438" s="698">
        <f t="shared" si="1499"/>
        <v>0</v>
      </c>
      <c r="CJ438" s="698">
        <f t="shared" si="1499"/>
        <v>0</v>
      </c>
      <c r="CK438" s="698">
        <f t="shared" si="1499"/>
        <v>0</v>
      </c>
      <c r="CL438" s="698">
        <f t="shared" si="1499"/>
        <v>0</v>
      </c>
      <c r="CM438" s="698">
        <f t="shared" si="1499"/>
        <v>0</v>
      </c>
      <c r="CN438" s="698">
        <f t="shared" si="1500"/>
        <v>0</v>
      </c>
      <c r="CO438" s="698">
        <f t="shared" si="1500"/>
        <v>0</v>
      </c>
      <c r="CP438" s="698">
        <f t="shared" si="1500"/>
        <v>0</v>
      </c>
      <c r="CQ438" s="698">
        <f t="shared" si="1500"/>
        <v>100</v>
      </c>
      <c r="CR438" s="698">
        <f t="shared" si="1500"/>
        <v>0</v>
      </c>
      <c r="CS438" s="698">
        <f t="shared" si="1500"/>
        <v>0</v>
      </c>
      <c r="CT438" s="698">
        <f t="shared" si="1500"/>
        <v>204.9</v>
      </c>
      <c r="CU438" s="698">
        <f t="shared" si="1500"/>
        <v>0</v>
      </c>
      <c r="CV438" s="698">
        <f t="shared" si="1500"/>
        <v>13400</v>
      </c>
      <c r="CW438" s="698">
        <f t="shared" si="1500"/>
        <v>0</v>
      </c>
      <c r="CX438" s="698">
        <f t="shared" si="1501"/>
        <v>0</v>
      </c>
      <c r="CY438" s="698">
        <f t="shared" si="1501"/>
        <v>0</v>
      </c>
      <c r="CZ438" s="698">
        <f t="shared" si="1501"/>
        <v>0</v>
      </c>
      <c r="DA438" s="698">
        <f t="shared" si="1501"/>
        <v>0</v>
      </c>
      <c r="DB438" s="698">
        <f t="shared" si="1501"/>
        <v>0</v>
      </c>
      <c r="DC438" s="698">
        <f t="shared" si="1501"/>
        <v>12308.07</v>
      </c>
      <c r="DD438" s="698">
        <f t="shared" si="1501"/>
        <v>0</v>
      </c>
      <c r="DE438" s="698">
        <f t="shared" si="1501"/>
        <v>5222</v>
      </c>
      <c r="DF438" s="698">
        <f t="shared" si="1501"/>
        <v>0</v>
      </c>
      <c r="DG438" s="698">
        <f t="shared" si="1501"/>
        <v>0</v>
      </c>
      <c r="DH438" s="698">
        <f t="shared" si="1502"/>
        <v>10696.21</v>
      </c>
      <c r="DI438" s="698">
        <f t="shared" si="1502"/>
        <v>0</v>
      </c>
      <c r="DJ438" s="698">
        <f t="shared" si="1502"/>
        <v>0</v>
      </c>
      <c r="DK438" s="698">
        <f t="shared" si="1502"/>
        <v>0</v>
      </c>
      <c r="DL438" s="698">
        <f t="shared" si="1502"/>
        <v>0</v>
      </c>
      <c r="DM438" s="698">
        <f t="shared" si="1502"/>
        <v>0</v>
      </c>
      <c r="DN438" s="698">
        <f t="shared" si="1502"/>
        <v>0</v>
      </c>
      <c r="DO438" s="698">
        <f t="shared" si="1502"/>
        <v>0</v>
      </c>
      <c r="DP438" s="698">
        <f t="shared" si="1502"/>
        <v>0</v>
      </c>
      <c r="DQ438" s="698">
        <f t="shared" si="1502"/>
        <v>0</v>
      </c>
      <c r="DR438" s="698">
        <f t="shared" si="1503"/>
        <v>0</v>
      </c>
      <c r="DS438" s="698">
        <f t="shared" si="1503"/>
        <v>0</v>
      </c>
      <c r="DT438" s="698">
        <f t="shared" si="1503"/>
        <v>0</v>
      </c>
      <c r="DU438" s="698">
        <f t="shared" si="1503"/>
        <v>0</v>
      </c>
      <c r="DV438" s="698">
        <f t="shared" si="1503"/>
        <v>0</v>
      </c>
      <c r="DW438" s="698">
        <f t="shared" si="1503"/>
        <v>0</v>
      </c>
      <c r="DX438" s="698">
        <f t="shared" si="1503"/>
        <v>0</v>
      </c>
      <c r="DY438" s="698">
        <f t="shared" si="1503"/>
        <v>0</v>
      </c>
      <c r="DZ438" s="698">
        <f t="shared" si="1504"/>
        <v>0</v>
      </c>
      <c r="EA438" s="698">
        <f t="shared" si="1504"/>
        <v>0</v>
      </c>
      <c r="EB438" s="698">
        <f t="shared" si="1504"/>
        <v>0</v>
      </c>
      <c r="EC438" s="698">
        <f t="shared" si="1504"/>
        <v>0</v>
      </c>
      <c r="ED438" s="698">
        <f t="shared" si="1504"/>
        <v>0</v>
      </c>
      <c r="EE438" s="698">
        <f t="shared" si="1504"/>
        <v>0</v>
      </c>
      <c r="EF438" s="698">
        <f t="shared" si="1504"/>
        <v>0</v>
      </c>
      <c r="EG438" s="698">
        <f t="shared" si="1505"/>
        <v>0</v>
      </c>
      <c r="EH438" s="698">
        <f t="shared" si="1505"/>
        <v>212.24</v>
      </c>
      <c r="EI438" s="698">
        <f t="shared" si="1505"/>
        <v>0</v>
      </c>
      <c r="EJ438" s="698">
        <f t="shared" si="1505"/>
        <v>0</v>
      </c>
      <c r="EK438" s="698">
        <f t="shared" si="1505"/>
        <v>0</v>
      </c>
      <c r="EL438" s="698">
        <f t="shared" si="1505"/>
        <v>0</v>
      </c>
      <c r="EM438" s="698">
        <f t="shared" si="1505"/>
        <v>0</v>
      </c>
      <c r="EN438" s="698">
        <f t="shared" si="1505"/>
        <v>0</v>
      </c>
      <c r="EO438" s="698">
        <f t="shared" si="1505"/>
        <v>0</v>
      </c>
      <c r="EP438" s="698">
        <f t="shared" si="1505"/>
        <v>1840</v>
      </c>
      <c r="EQ438" s="698">
        <f t="shared" si="1505"/>
        <v>0</v>
      </c>
      <c r="ER438" s="698">
        <f t="shared" si="1489"/>
        <v>0</v>
      </c>
      <c r="ES438" s="698">
        <f t="shared" si="1489"/>
        <v>0</v>
      </c>
      <c r="ET438" s="698">
        <f t="shared" si="1489"/>
        <v>0</v>
      </c>
      <c r="EU438" s="698">
        <f t="shared" si="1489"/>
        <v>0</v>
      </c>
      <c r="EV438" s="698">
        <f t="shared" si="1489"/>
        <v>0</v>
      </c>
      <c r="EW438" s="698">
        <f t="shared" si="1489"/>
        <v>0</v>
      </c>
      <c r="EX438" s="698">
        <f t="shared" si="1489"/>
        <v>0</v>
      </c>
      <c r="EY438" s="698">
        <f t="shared" si="1489"/>
        <v>0</v>
      </c>
      <c r="EZ438" s="510"/>
    </row>
    <row r="439" spans="1:156" x14ac:dyDescent="0.25">
      <c r="A439">
        <v>30</v>
      </c>
      <c r="B439" s="26" t="s">
        <v>209</v>
      </c>
      <c r="D439" s="698">
        <f t="shared" si="1490"/>
        <v>5283.15</v>
      </c>
      <c r="E439" s="698">
        <f t="shared" si="1490"/>
        <v>8895.91</v>
      </c>
      <c r="F439" s="698">
        <f t="shared" si="1490"/>
        <v>7503.96</v>
      </c>
      <c r="G439" s="698">
        <f t="shared" si="1490"/>
        <v>7540.69</v>
      </c>
      <c r="H439" s="698">
        <f t="shared" si="1490"/>
        <v>36213.82</v>
      </c>
      <c r="I439" s="698">
        <f t="shared" si="1490"/>
        <v>2759.21</v>
      </c>
      <c r="J439" s="698">
        <f t="shared" si="1490"/>
        <v>12822.37</v>
      </c>
      <c r="K439" s="698">
        <f t="shared" si="1490"/>
        <v>8780.67</v>
      </c>
      <c r="L439" s="698">
        <f t="shared" si="1490"/>
        <v>6721.01</v>
      </c>
      <c r="M439" s="698">
        <f t="shared" si="1491"/>
        <v>3736.1</v>
      </c>
      <c r="N439" s="698">
        <f t="shared" si="1491"/>
        <v>12260.99</v>
      </c>
      <c r="O439" s="698">
        <f t="shared" si="1491"/>
        <v>97956.62</v>
      </c>
      <c r="P439" s="698">
        <f t="shared" si="1491"/>
        <v>20998.16</v>
      </c>
      <c r="Q439" s="698">
        <f t="shared" si="1491"/>
        <v>16545.559999999998</v>
      </c>
      <c r="R439" s="698">
        <f t="shared" si="1491"/>
        <v>14045.42</v>
      </c>
      <c r="S439" s="698">
        <f t="shared" si="1491"/>
        <v>31401.66</v>
      </c>
      <c r="T439" s="698">
        <f t="shared" si="1491"/>
        <v>21806.52</v>
      </c>
      <c r="U439" s="698">
        <f t="shared" si="1491"/>
        <v>33261.300000000003</v>
      </c>
      <c r="V439" s="698">
        <f t="shared" si="1492"/>
        <v>57970.35</v>
      </c>
      <c r="W439" s="698">
        <f t="shared" si="1492"/>
        <v>7785.79</v>
      </c>
      <c r="X439" s="698">
        <f t="shared" si="1492"/>
        <v>19501.690000000002</v>
      </c>
      <c r="Y439" s="698">
        <f t="shared" si="1492"/>
        <v>13734.53</v>
      </c>
      <c r="Z439" s="698">
        <f t="shared" si="1492"/>
        <v>0</v>
      </c>
      <c r="AA439" s="698">
        <f t="shared" si="1492"/>
        <v>16780.61</v>
      </c>
      <c r="AB439" s="698">
        <f t="shared" si="1492"/>
        <v>19817.400000000001</v>
      </c>
      <c r="AC439" s="698">
        <f t="shared" si="1492"/>
        <v>39961.050000000003</v>
      </c>
      <c r="AD439" s="698">
        <f t="shared" si="1492"/>
        <v>49044.67</v>
      </c>
      <c r="AE439" s="698">
        <f t="shared" si="1493"/>
        <v>33681.69</v>
      </c>
      <c r="AF439" s="698">
        <f t="shared" si="1493"/>
        <v>110501.15000000001</v>
      </c>
      <c r="AG439" s="698">
        <f t="shared" si="1493"/>
        <v>71357.279999999999</v>
      </c>
      <c r="AH439" s="698">
        <f t="shared" si="1493"/>
        <v>143590.93</v>
      </c>
      <c r="AI439" s="698">
        <f t="shared" si="1493"/>
        <v>70845.95</v>
      </c>
      <c r="AJ439" s="698">
        <f t="shared" si="1493"/>
        <v>75012.590000000011</v>
      </c>
      <c r="AK439" s="698">
        <f t="shared" si="1493"/>
        <v>15963.380000000001</v>
      </c>
      <c r="AL439" s="698">
        <f t="shared" si="1493"/>
        <v>0</v>
      </c>
      <c r="AM439" s="698">
        <f t="shared" si="1493"/>
        <v>5609.42</v>
      </c>
      <c r="AN439" s="698">
        <f t="shared" si="1493"/>
        <v>13107.789999999999</v>
      </c>
      <c r="AO439" s="698">
        <f t="shared" si="1494"/>
        <v>425.49</v>
      </c>
      <c r="AP439" s="698">
        <f t="shared" si="1494"/>
        <v>0</v>
      </c>
      <c r="AQ439" s="698">
        <f t="shared" si="1494"/>
        <v>42742.91</v>
      </c>
      <c r="AR439" s="698">
        <f t="shared" si="1494"/>
        <v>10278.629999999999</v>
      </c>
      <c r="AS439" s="698">
        <f t="shared" si="1494"/>
        <v>11220.16</v>
      </c>
      <c r="AT439" s="698">
        <f t="shared" si="1494"/>
        <v>0</v>
      </c>
      <c r="AU439" s="698">
        <f t="shared" si="1494"/>
        <v>13337.29</v>
      </c>
      <c r="AV439" s="698">
        <f t="shared" si="1494"/>
        <v>20774.43</v>
      </c>
      <c r="AW439" s="698">
        <f t="shared" si="1494"/>
        <v>13362.25</v>
      </c>
      <c r="AX439" s="698">
        <f t="shared" si="1494"/>
        <v>48381.54</v>
      </c>
      <c r="AY439" s="698">
        <f t="shared" si="1495"/>
        <v>41402.03</v>
      </c>
      <c r="AZ439" s="698">
        <f t="shared" si="1495"/>
        <v>420447.22</v>
      </c>
      <c r="BA439" s="698">
        <f t="shared" si="1495"/>
        <v>23169.61</v>
      </c>
      <c r="BB439" s="698">
        <f t="shared" si="1495"/>
        <v>12845.46</v>
      </c>
      <c r="BC439" s="698">
        <f t="shared" si="1495"/>
        <v>121177.56999999999</v>
      </c>
      <c r="BD439" s="698">
        <f t="shared" si="1495"/>
        <v>64187.82</v>
      </c>
      <c r="BE439" s="698">
        <f t="shared" si="1495"/>
        <v>16311.46</v>
      </c>
      <c r="BF439" s="698">
        <f t="shared" si="1495"/>
        <v>265416.15999999997</v>
      </c>
      <c r="BG439" s="698">
        <f t="shared" si="1495"/>
        <v>14626.7</v>
      </c>
      <c r="BH439" s="698">
        <f t="shared" si="1495"/>
        <v>6365.8</v>
      </c>
      <c r="BI439" s="698">
        <f t="shared" si="1496"/>
        <v>139079.22999999998</v>
      </c>
      <c r="BJ439" s="698">
        <f t="shared" si="1496"/>
        <v>24342.91</v>
      </c>
      <c r="BK439" s="698">
        <f t="shared" si="1496"/>
        <v>27735.469999999998</v>
      </c>
      <c r="BL439" s="698">
        <f t="shared" si="1496"/>
        <v>46733.81</v>
      </c>
      <c r="BM439" s="698">
        <f t="shared" si="1496"/>
        <v>62193.95</v>
      </c>
      <c r="BN439" s="698">
        <f t="shared" si="1496"/>
        <v>16068</v>
      </c>
      <c r="BO439" s="698">
        <f t="shared" si="1496"/>
        <v>60819.229999999996</v>
      </c>
      <c r="BP439" s="698">
        <f t="shared" si="1497"/>
        <v>55922.06</v>
      </c>
      <c r="BQ439" s="698">
        <f t="shared" si="1497"/>
        <v>15386.88</v>
      </c>
      <c r="BR439" s="698">
        <f t="shared" si="1497"/>
        <v>16006.22</v>
      </c>
      <c r="BS439" s="698">
        <f t="shared" si="1497"/>
        <v>54314.51</v>
      </c>
      <c r="BT439" s="698">
        <f t="shared" si="1497"/>
        <v>439034.39</v>
      </c>
      <c r="BU439" s="698">
        <f t="shared" si="1497"/>
        <v>2611.8000000000002</v>
      </c>
      <c r="BV439" s="698">
        <f t="shared" si="1497"/>
        <v>7400.96</v>
      </c>
      <c r="BW439" s="698">
        <f t="shared" si="1497"/>
        <v>33183.43</v>
      </c>
      <c r="BX439" s="698">
        <f t="shared" si="1497"/>
        <v>42409.01</v>
      </c>
      <c r="BY439" s="698">
        <f t="shared" si="1498"/>
        <v>10438.11</v>
      </c>
      <c r="BZ439" s="698">
        <f t="shared" si="1498"/>
        <v>59686.11</v>
      </c>
      <c r="CA439" s="698">
        <f t="shared" si="1498"/>
        <v>18378.61</v>
      </c>
      <c r="CB439" s="698">
        <f t="shared" si="1498"/>
        <v>32487.67</v>
      </c>
      <c r="CC439" s="698">
        <f t="shared" si="1498"/>
        <v>4835.9799999999996</v>
      </c>
      <c r="CD439" s="698">
        <f t="shared" si="1498"/>
        <v>64339.16</v>
      </c>
      <c r="CE439" s="698">
        <f t="shared" si="1499"/>
        <v>33770.339999999997</v>
      </c>
      <c r="CF439" s="698">
        <f t="shared" si="1499"/>
        <v>45284.520000000004</v>
      </c>
      <c r="CG439" s="698">
        <f t="shared" si="1499"/>
        <v>5576.09</v>
      </c>
      <c r="CH439" s="698">
        <f t="shared" si="1499"/>
        <v>70888.56</v>
      </c>
      <c r="CI439" s="698">
        <f t="shared" si="1499"/>
        <v>42157.9</v>
      </c>
      <c r="CJ439" s="698">
        <f t="shared" si="1499"/>
        <v>156552.04999999999</v>
      </c>
      <c r="CK439" s="698">
        <f t="shared" si="1499"/>
        <v>47380.79</v>
      </c>
      <c r="CL439" s="698">
        <f t="shared" si="1499"/>
        <v>23858.22</v>
      </c>
      <c r="CM439" s="698">
        <f t="shared" si="1499"/>
        <v>44909.61</v>
      </c>
      <c r="CN439" s="698">
        <f t="shared" si="1500"/>
        <v>100940.67</v>
      </c>
      <c r="CO439" s="698">
        <f t="shared" si="1500"/>
        <v>20846.810000000001</v>
      </c>
      <c r="CP439" s="698">
        <f t="shared" si="1500"/>
        <v>38300.67</v>
      </c>
      <c r="CQ439" s="698">
        <f t="shared" si="1500"/>
        <v>162303.18</v>
      </c>
      <c r="CR439" s="698">
        <f t="shared" si="1500"/>
        <v>8526.68</v>
      </c>
      <c r="CS439" s="698">
        <f t="shared" si="1500"/>
        <v>21720.989999999998</v>
      </c>
      <c r="CT439" s="698">
        <f t="shared" si="1500"/>
        <v>14313.9</v>
      </c>
      <c r="CU439" s="698">
        <f t="shared" si="1500"/>
        <v>16446.96</v>
      </c>
      <c r="CV439" s="698">
        <f t="shared" si="1500"/>
        <v>11447.050000000001</v>
      </c>
      <c r="CW439" s="698">
        <f t="shared" si="1500"/>
        <v>6986.18</v>
      </c>
      <c r="CX439" s="698">
        <f t="shared" si="1501"/>
        <v>46669.4</v>
      </c>
      <c r="CY439" s="698">
        <f t="shared" si="1501"/>
        <v>0</v>
      </c>
      <c r="CZ439" s="698">
        <f t="shared" si="1501"/>
        <v>97908.479999999996</v>
      </c>
      <c r="DA439" s="698">
        <f t="shared" si="1501"/>
        <v>41992.59</v>
      </c>
      <c r="DB439" s="698">
        <f t="shared" si="1501"/>
        <v>25709.199999999997</v>
      </c>
      <c r="DC439" s="698">
        <f t="shared" si="1501"/>
        <v>16912.53</v>
      </c>
      <c r="DD439" s="698">
        <f t="shared" si="1501"/>
        <v>17445.349999999999</v>
      </c>
      <c r="DE439" s="698">
        <f t="shared" si="1501"/>
        <v>35279.949999999997</v>
      </c>
      <c r="DF439" s="698">
        <f t="shared" si="1501"/>
        <v>12550.5</v>
      </c>
      <c r="DG439" s="698">
        <f t="shared" si="1501"/>
        <v>37907.379999999997</v>
      </c>
      <c r="DH439" s="698">
        <f t="shared" si="1502"/>
        <v>10525.09</v>
      </c>
      <c r="DI439" s="698">
        <f t="shared" si="1502"/>
        <v>73951.63</v>
      </c>
      <c r="DJ439" s="698">
        <f t="shared" si="1502"/>
        <v>43058.7</v>
      </c>
      <c r="DK439" s="698">
        <f t="shared" si="1502"/>
        <v>39441.1</v>
      </c>
      <c r="DL439" s="698">
        <f t="shared" si="1502"/>
        <v>17283.2</v>
      </c>
      <c r="DM439" s="698">
        <f t="shared" si="1502"/>
        <v>152108.67000000001</v>
      </c>
      <c r="DN439" s="698">
        <f t="shared" si="1502"/>
        <v>0</v>
      </c>
      <c r="DO439" s="698">
        <f t="shared" si="1502"/>
        <v>4114.24</v>
      </c>
      <c r="DP439" s="698">
        <f t="shared" si="1502"/>
        <v>468265.6</v>
      </c>
      <c r="DQ439" s="698">
        <f t="shared" si="1502"/>
        <v>144786.88999999998</v>
      </c>
      <c r="DR439" s="698">
        <f t="shared" si="1503"/>
        <v>0</v>
      </c>
      <c r="DS439" s="698">
        <f t="shared" si="1503"/>
        <v>142509.21000000002</v>
      </c>
      <c r="DT439" s="698">
        <f t="shared" si="1503"/>
        <v>113702.87</v>
      </c>
      <c r="DU439" s="698">
        <f t="shared" si="1503"/>
        <v>69775.540000000008</v>
      </c>
      <c r="DV439" s="698">
        <f t="shared" si="1503"/>
        <v>336528.44</v>
      </c>
      <c r="DW439" s="698">
        <f t="shared" si="1503"/>
        <v>487124.17</v>
      </c>
      <c r="DX439" s="698">
        <f t="shared" si="1503"/>
        <v>138420.12</v>
      </c>
      <c r="DY439" s="698">
        <f t="shared" si="1503"/>
        <v>102730.78</v>
      </c>
      <c r="DZ439" s="698">
        <f t="shared" si="1504"/>
        <v>0</v>
      </c>
      <c r="EA439" s="698">
        <f t="shared" si="1504"/>
        <v>204898.16</v>
      </c>
      <c r="EB439" s="698">
        <f t="shared" si="1504"/>
        <v>0</v>
      </c>
      <c r="EC439" s="698">
        <f t="shared" si="1504"/>
        <v>0</v>
      </c>
      <c r="ED439" s="698">
        <f t="shared" si="1504"/>
        <v>313981.53999999998</v>
      </c>
      <c r="EE439" s="698">
        <f t="shared" si="1504"/>
        <v>263182.37</v>
      </c>
      <c r="EF439" s="698">
        <f t="shared" si="1504"/>
        <v>50284.23</v>
      </c>
      <c r="EG439" s="698">
        <f t="shared" si="1505"/>
        <v>62913.69</v>
      </c>
      <c r="EH439" s="698">
        <f t="shared" si="1505"/>
        <v>56107.59</v>
      </c>
      <c r="EI439" s="698">
        <f t="shared" si="1505"/>
        <v>154619.41999999998</v>
      </c>
      <c r="EJ439" s="698">
        <f t="shared" si="1505"/>
        <v>0</v>
      </c>
      <c r="EK439" s="698">
        <f t="shared" si="1505"/>
        <v>0</v>
      </c>
      <c r="EL439" s="698">
        <f t="shared" si="1505"/>
        <v>78693.17</v>
      </c>
      <c r="EM439" s="698">
        <f t="shared" si="1505"/>
        <v>174780.34</v>
      </c>
      <c r="EN439" s="698">
        <f t="shared" si="1505"/>
        <v>0</v>
      </c>
      <c r="EO439" s="698">
        <f t="shared" si="1505"/>
        <v>0</v>
      </c>
      <c r="EP439" s="698">
        <f t="shared" si="1505"/>
        <v>68573.42</v>
      </c>
      <c r="EQ439" s="698">
        <f t="shared" si="1505"/>
        <v>0</v>
      </c>
      <c r="ER439" s="698">
        <f t="shared" si="1489"/>
        <v>0</v>
      </c>
      <c r="ES439" s="698">
        <f t="shared" si="1489"/>
        <v>0</v>
      </c>
      <c r="ET439" s="698">
        <f t="shared" si="1489"/>
        <v>38583.82</v>
      </c>
      <c r="EU439" s="698">
        <f t="shared" si="1489"/>
        <v>61974.32</v>
      </c>
      <c r="EV439" s="698">
        <f t="shared" si="1489"/>
        <v>19096.18</v>
      </c>
      <c r="EW439" s="698">
        <f t="shared" si="1489"/>
        <v>34379.56</v>
      </c>
      <c r="EX439" s="698">
        <f t="shared" si="1489"/>
        <v>22394.5</v>
      </c>
      <c r="EY439" s="698">
        <f t="shared" si="1489"/>
        <v>0</v>
      </c>
      <c r="EZ439" s="510"/>
    </row>
    <row r="440" spans="1:156" x14ac:dyDescent="0.25">
      <c r="A440">
        <v>31</v>
      </c>
      <c r="B440" s="26" t="s">
        <v>211</v>
      </c>
      <c r="D440" s="698">
        <f t="shared" si="1490"/>
        <v>930</v>
      </c>
      <c r="E440" s="698">
        <f t="shared" si="1490"/>
        <v>1500</v>
      </c>
      <c r="F440" s="698">
        <f t="shared" si="1490"/>
        <v>2550</v>
      </c>
      <c r="G440" s="698">
        <f t="shared" si="1490"/>
        <v>1460.94</v>
      </c>
      <c r="H440" s="698">
        <f t="shared" si="1490"/>
        <v>18444</v>
      </c>
      <c r="I440" s="698">
        <f t="shared" si="1490"/>
        <v>271.99</v>
      </c>
      <c r="J440" s="698">
        <f t="shared" si="1490"/>
        <v>3126.77</v>
      </c>
      <c r="K440" s="698">
        <f t="shared" si="1490"/>
        <v>1800</v>
      </c>
      <c r="L440" s="698">
        <f t="shared" si="1490"/>
        <v>1748.75</v>
      </c>
      <c r="M440" s="698">
        <f t="shared" si="1491"/>
        <v>13460.52</v>
      </c>
      <c r="N440" s="698">
        <f t="shared" si="1491"/>
        <v>12283</v>
      </c>
      <c r="O440" s="698">
        <f t="shared" si="1491"/>
        <v>42080.33</v>
      </c>
      <c r="P440" s="698">
        <f t="shared" si="1491"/>
        <v>2972.11</v>
      </c>
      <c r="Q440" s="698">
        <f t="shared" si="1491"/>
        <v>950</v>
      </c>
      <c r="R440" s="698">
        <f t="shared" si="1491"/>
        <v>21125.599999999999</v>
      </c>
      <c r="S440" s="698">
        <f t="shared" si="1491"/>
        <v>3976.81</v>
      </c>
      <c r="T440" s="698">
        <f t="shared" si="1491"/>
        <v>4587.5</v>
      </c>
      <c r="U440" s="698">
        <f t="shared" si="1491"/>
        <v>1613.58</v>
      </c>
      <c r="V440" s="698">
        <f t="shared" si="1492"/>
        <v>73422.77</v>
      </c>
      <c r="W440" s="698">
        <f t="shared" si="1492"/>
        <v>13287.630000000001</v>
      </c>
      <c r="X440" s="698">
        <f t="shared" si="1492"/>
        <v>2400</v>
      </c>
      <c r="Y440" s="698">
        <f t="shared" si="1492"/>
        <v>4143.21</v>
      </c>
      <c r="Z440" s="698">
        <f t="shared" si="1492"/>
        <v>0</v>
      </c>
      <c r="AA440" s="698">
        <f t="shared" si="1492"/>
        <v>3286.63</v>
      </c>
      <c r="AB440" s="698">
        <f t="shared" si="1492"/>
        <v>1846.64</v>
      </c>
      <c r="AC440" s="698">
        <f t="shared" si="1492"/>
        <v>0</v>
      </c>
      <c r="AD440" s="698">
        <f t="shared" si="1492"/>
        <v>5630.64</v>
      </c>
      <c r="AE440" s="698">
        <f t="shared" si="1493"/>
        <v>8278</v>
      </c>
      <c r="AF440" s="698">
        <f t="shared" si="1493"/>
        <v>16122.54</v>
      </c>
      <c r="AG440" s="698">
        <f t="shared" si="1493"/>
        <v>0</v>
      </c>
      <c r="AH440" s="698">
        <f t="shared" si="1493"/>
        <v>2183.6800000000003</v>
      </c>
      <c r="AI440" s="698">
        <f t="shared" si="1493"/>
        <v>0</v>
      </c>
      <c r="AJ440" s="698">
        <f t="shared" si="1493"/>
        <v>4005.1</v>
      </c>
      <c r="AK440" s="698">
        <f t="shared" si="1493"/>
        <v>54628.17</v>
      </c>
      <c r="AL440" s="698">
        <f t="shared" si="1493"/>
        <v>0</v>
      </c>
      <c r="AM440" s="698">
        <f t="shared" si="1493"/>
        <v>0</v>
      </c>
      <c r="AN440" s="698">
        <f t="shared" si="1493"/>
        <v>3240.2000000000003</v>
      </c>
      <c r="AO440" s="698">
        <f t="shared" si="1494"/>
        <v>0</v>
      </c>
      <c r="AP440" s="698">
        <f t="shared" si="1494"/>
        <v>0</v>
      </c>
      <c r="AQ440" s="698">
        <f t="shared" si="1494"/>
        <v>1695.97</v>
      </c>
      <c r="AR440" s="698">
        <f t="shared" si="1494"/>
        <v>960.41</v>
      </c>
      <c r="AS440" s="698">
        <f t="shared" si="1494"/>
        <v>3760</v>
      </c>
      <c r="AT440" s="698">
        <f t="shared" si="1494"/>
        <v>93223.9</v>
      </c>
      <c r="AU440" s="698">
        <f t="shared" si="1494"/>
        <v>422</v>
      </c>
      <c r="AV440" s="698">
        <f t="shared" si="1494"/>
        <v>475</v>
      </c>
      <c r="AW440" s="698">
        <f t="shared" si="1494"/>
        <v>3026.74</v>
      </c>
      <c r="AX440" s="698">
        <f t="shared" si="1494"/>
        <v>7137.9</v>
      </c>
      <c r="AY440" s="698">
        <f t="shared" si="1495"/>
        <v>0</v>
      </c>
      <c r="AZ440" s="698">
        <f t="shared" si="1495"/>
        <v>7018.47</v>
      </c>
      <c r="BA440" s="698">
        <f t="shared" si="1495"/>
        <v>134542.21</v>
      </c>
      <c r="BB440" s="698">
        <f t="shared" si="1495"/>
        <v>6279.82</v>
      </c>
      <c r="BC440" s="698">
        <f t="shared" si="1495"/>
        <v>4505.1000000000004</v>
      </c>
      <c r="BD440" s="698">
        <f t="shared" si="1495"/>
        <v>9011</v>
      </c>
      <c r="BE440" s="698">
        <f t="shared" si="1495"/>
        <v>0</v>
      </c>
      <c r="BF440" s="698">
        <f t="shared" si="1495"/>
        <v>3342.2</v>
      </c>
      <c r="BG440" s="698">
        <f t="shared" si="1495"/>
        <v>3207.57</v>
      </c>
      <c r="BH440" s="698">
        <f t="shared" si="1495"/>
        <v>5657.37</v>
      </c>
      <c r="BI440" s="698">
        <f t="shared" si="1496"/>
        <v>4733.47</v>
      </c>
      <c r="BJ440" s="698">
        <f t="shared" si="1496"/>
        <v>4800.5600000000004</v>
      </c>
      <c r="BK440" s="698">
        <f t="shared" si="1496"/>
        <v>0</v>
      </c>
      <c r="BL440" s="698">
        <f t="shared" si="1496"/>
        <v>0</v>
      </c>
      <c r="BM440" s="698">
        <f t="shared" si="1496"/>
        <v>1805.36</v>
      </c>
      <c r="BN440" s="698">
        <f t="shared" si="1496"/>
        <v>0</v>
      </c>
      <c r="BO440" s="698">
        <f t="shared" si="1496"/>
        <v>2690</v>
      </c>
      <c r="BP440" s="698">
        <f t="shared" si="1497"/>
        <v>5648.01</v>
      </c>
      <c r="BQ440" s="698">
        <f t="shared" si="1497"/>
        <v>3083.14</v>
      </c>
      <c r="BR440" s="698">
        <f t="shared" si="1497"/>
        <v>3071.32</v>
      </c>
      <c r="BS440" s="698">
        <f t="shared" si="1497"/>
        <v>13308.3</v>
      </c>
      <c r="BT440" s="698">
        <f t="shared" si="1497"/>
        <v>8032.84</v>
      </c>
      <c r="BU440" s="698">
        <f t="shared" si="1497"/>
        <v>0</v>
      </c>
      <c r="BV440" s="698">
        <f t="shared" si="1497"/>
        <v>19301.84</v>
      </c>
      <c r="BW440" s="698">
        <f t="shared" si="1497"/>
        <v>0</v>
      </c>
      <c r="BX440" s="698">
        <f t="shared" si="1497"/>
        <v>7550</v>
      </c>
      <c r="BY440" s="698">
        <f t="shared" si="1498"/>
        <v>379.92</v>
      </c>
      <c r="BZ440" s="698">
        <f t="shared" si="1498"/>
        <v>1714.12</v>
      </c>
      <c r="CA440" s="698">
        <f t="shared" si="1498"/>
        <v>0</v>
      </c>
      <c r="CB440" s="698">
        <f t="shared" si="1498"/>
        <v>0</v>
      </c>
      <c r="CC440" s="698">
        <f t="shared" si="1498"/>
        <v>1695</v>
      </c>
      <c r="CD440" s="698">
        <f t="shared" si="1498"/>
        <v>12.03</v>
      </c>
      <c r="CE440" s="698">
        <f t="shared" si="1499"/>
        <v>6522.72</v>
      </c>
      <c r="CF440" s="698">
        <f t="shared" si="1499"/>
        <v>4525.05</v>
      </c>
      <c r="CG440" s="698">
        <f t="shared" si="1499"/>
        <v>220</v>
      </c>
      <c r="CH440" s="698">
        <f t="shared" si="1499"/>
        <v>170</v>
      </c>
      <c r="CI440" s="698">
        <f t="shared" si="1499"/>
        <v>26482.83</v>
      </c>
      <c r="CJ440" s="698">
        <f t="shared" si="1499"/>
        <v>3361.5</v>
      </c>
      <c r="CK440" s="698">
        <f t="shared" si="1499"/>
        <v>4224</v>
      </c>
      <c r="CL440" s="698">
        <f t="shared" si="1499"/>
        <v>2495.64</v>
      </c>
      <c r="CM440" s="698">
        <f t="shared" si="1499"/>
        <v>5338.2</v>
      </c>
      <c r="CN440" s="698">
        <f t="shared" si="1500"/>
        <v>4989.91</v>
      </c>
      <c r="CO440" s="698">
        <f t="shared" si="1500"/>
        <v>1989</v>
      </c>
      <c r="CP440" s="698">
        <f t="shared" si="1500"/>
        <v>2163.6000000000004</v>
      </c>
      <c r="CQ440" s="698">
        <f t="shared" si="1500"/>
        <v>2476.66</v>
      </c>
      <c r="CR440" s="698">
        <f t="shared" si="1500"/>
        <v>12636.29</v>
      </c>
      <c r="CS440" s="698">
        <f t="shared" si="1500"/>
        <v>778.72</v>
      </c>
      <c r="CT440" s="698">
        <f t="shared" si="1500"/>
        <v>16096.49</v>
      </c>
      <c r="CU440" s="698">
        <f t="shared" si="1500"/>
        <v>3762.4</v>
      </c>
      <c r="CV440" s="698">
        <f t="shared" si="1500"/>
        <v>4315.24</v>
      </c>
      <c r="CW440" s="698">
        <f t="shared" si="1500"/>
        <v>2746.26</v>
      </c>
      <c r="CX440" s="698">
        <f t="shared" si="1501"/>
        <v>3495</v>
      </c>
      <c r="CY440" s="698">
        <f t="shared" si="1501"/>
        <v>0</v>
      </c>
      <c r="CZ440" s="698">
        <f t="shared" si="1501"/>
        <v>6355.86</v>
      </c>
      <c r="DA440" s="698">
        <f t="shared" si="1501"/>
        <v>5700.54</v>
      </c>
      <c r="DB440" s="698">
        <f t="shared" si="1501"/>
        <v>2000</v>
      </c>
      <c r="DC440" s="698">
        <f t="shared" si="1501"/>
        <v>48150.26</v>
      </c>
      <c r="DD440" s="698">
        <f t="shared" si="1501"/>
        <v>2420</v>
      </c>
      <c r="DE440" s="698">
        <f t="shared" si="1501"/>
        <v>8103.58</v>
      </c>
      <c r="DF440" s="698">
        <f t="shared" si="1501"/>
        <v>55863.38</v>
      </c>
      <c r="DG440" s="698">
        <f t="shared" si="1501"/>
        <v>2970.2</v>
      </c>
      <c r="DH440" s="698">
        <f t="shared" si="1502"/>
        <v>847.62</v>
      </c>
      <c r="DI440" s="698">
        <f t="shared" si="1502"/>
        <v>1329.96</v>
      </c>
      <c r="DJ440" s="698">
        <f t="shared" si="1502"/>
        <v>8572.02</v>
      </c>
      <c r="DK440" s="698">
        <f t="shared" si="1502"/>
        <v>5918.16</v>
      </c>
      <c r="DL440" s="698">
        <f t="shared" si="1502"/>
        <v>565</v>
      </c>
      <c r="DM440" s="698">
        <f t="shared" si="1502"/>
        <v>3636</v>
      </c>
      <c r="DN440" s="698">
        <f t="shared" si="1502"/>
        <v>0</v>
      </c>
      <c r="DO440" s="698">
        <f t="shared" si="1502"/>
        <v>0</v>
      </c>
      <c r="DP440" s="698">
        <f t="shared" si="1502"/>
        <v>7823.45</v>
      </c>
      <c r="DQ440" s="698">
        <f t="shared" si="1502"/>
        <v>25930.85</v>
      </c>
      <c r="DR440" s="698">
        <f t="shared" si="1503"/>
        <v>0</v>
      </c>
      <c r="DS440" s="698">
        <f t="shared" si="1503"/>
        <v>18167.77</v>
      </c>
      <c r="DT440" s="698">
        <f t="shared" si="1503"/>
        <v>5677.16</v>
      </c>
      <c r="DU440" s="698">
        <f t="shared" si="1503"/>
        <v>0</v>
      </c>
      <c r="DV440" s="698">
        <f t="shared" si="1503"/>
        <v>14270</v>
      </c>
      <c r="DW440" s="698">
        <f t="shared" si="1503"/>
        <v>20996.66</v>
      </c>
      <c r="DX440" s="698">
        <f t="shared" si="1503"/>
        <v>36846.44</v>
      </c>
      <c r="DY440" s="698">
        <f t="shared" si="1503"/>
        <v>0</v>
      </c>
      <c r="DZ440" s="698">
        <f t="shared" si="1504"/>
        <v>0</v>
      </c>
      <c r="EA440" s="698">
        <f t="shared" si="1504"/>
        <v>10051.040000000001</v>
      </c>
      <c r="EB440" s="698">
        <f t="shared" si="1504"/>
        <v>0</v>
      </c>
      <c r="EC440" s="698">
        <f t="shared" si="1504"/>
        <v>0</v>
      </c>
      <c r="ED440" s="698">
        <f t="shared" si="1504"/>
        <v>9970.43</v>
      </c>
      <c r="EE440" s="698">
        <f t="shared" si="1504"/>
        <v>880</v>
      </c>
      <c r="EF440" s="698">
        <f t="shared" si="1504"/>
        <v>5000</v>
      </c>
      <c r="EG440" s="698">
        <f t="shared" si="1505"/>
        <v>3267.37</v>
      </c>
      <c r="EH440" s="698">
        <f t="shared" si="1505"/>
        <v>2553.54</v>
      </c>
      <c r="EI440" s="698">
        <f t="shared" si="1505"/>
        <v>2791.8</v>
      </c>
      <c r="EJ440" s="698">
        <f t="shared" si="1505"/>
        <v>0</v>
      </c>
      <c r="EK440" s="698">
        <f t="shared" si="1505"/>
        <v>0</v>
      </c>
      <c r="EL440" s="698">
        <f t="shared" si="1505"/>
        <v>34583.54</v>
      </c>
      <c r="EM440" s="698">
        <f t="shared" si="1505"/>
        <v>6179.38</v>
      </c>
      <c r="EN440" s="698">
        <f t="shared" si="1505"/>
        <v>0</v>
      </c>
      <c r="EO440" s="698">
        <f t="shared" si="1505"/>
        <v>0</v>
      </c>
      <c r="EP440" s="698">
        <f t="shared" si="1505"/>
        <v>3752.09</v>
      </c>
      <c r="EQ440" s="698">
        <f t="shared" si="1505"/>
        <v>0</v>
      </c>
      <c r="ER440" s="698">
        <f t="shared" si="1489"/>
        <v>0</v>
      </c>
      <c r="ES440" s="698">
        <f t="shared" si="1489"/>
        <v>0</v>
      </c>
      <c r="ET440" s="698">
        <f t="shared" si="1489"/>
        <v>1975</v>
      </c>
      <c r="EU440" s="698">
        <f t="shared" si="1489"/>
        <v>7079.35</v>
      </c>
      <c r="EV440" s="698">
        <f t="shared" si="1489"/>
        <v>3696</v>
      </c>
      <c r="EW440" s="698">
        <f t="shared" si="1489"/>
        <v>14257.74</v>
      </c>
      <c r="EX440" s="698">
        <f t="shared" si="1489"/>
        <v>2695.61</v>
      </c>
      <c r="EY440" s="698">
        <f t="shared" si="1489"/>
        <v>0</v>
      </c>
      <c r="EZ440" s="510"/>
    </row>
    <row r="441" spans="1:156" x14ac:dyDescent="0.25">
      <c r="A441">
        <v>32</v>
      </c>
      <c r="B441" s="26" t="s">
        <v>213</v>
      </c>
      <c r="D441" s="698">
        <f t="shared" si="1490"/>
        <v>11902.08</v>
      </c>
      <c r="E441" s="698">
        <f t="shared" si="1490"/>
        <v>5644.66</v>
      </c>
      <c r="F441" s="698">
        <f t="shared" si="1490"/>
        <v>324.81</v>
      </c>
      <c r="G441" s="698">
        <f t="shared" si="1490"/>
        <v>39179.22</v>
      </c>
      <c r="H441" s="698">
        <f t="shared" si="1490"/>
        <v>18310.689999999999</v>
      </c>
      <c r="I441" s="698">
        <f t="shared" si="1490"/>
        <v>10447.83</v>
      </c>
      <c r="J441" s="698">
        <f t="shared" si="1490"/>
        <v>8614.48</v>
      </c>
      <c r="K441" s="698">
        <f t="shared" si="1490"/>
        <v>8641.1</v>
      </c>
      <c r="L441" s="698">
        <f t="shared" si="1490"/>
        <v>3529.75</v>
      </c>
      <c r="M441" s="698">
        <f t="shared" si="1491"/>
        <v>5747.99</v>
      </c>
      <c r="N441" s="698">
        <f t="shared" si="1491"/>
        <v>2632.78</v>
      </c>
      <c r="O441" s="698">
        <f t="shared" si="1491"/>
        <v>7423.67</v>
      </c>
      <c r="P441" s="698">
        <f t="shared" si="1491"/>
        <v>6559.73</v>
      </c>
      <c r="Q441" s="698">
        <f t="shared" si="1491"/>
        <v>3851.93</v>
      </c>
      <c r="R441" s="698">
        <f t="shared" si="1491"/>
        <v>8888.09</v>
      </c>
      <c r="S441" s="698">
        <f t="shared" si="1491"/>
        <v>7434.44</v>
      </c>
      <c r="T441" s="698">
        <f t="shared" si="1491"/>
        <v>7906.88</v>
      </c>
      <c r="U441" s="698">
        <f t="shared" si="1491"/>
        <v>21391.8</v>
      </c>
      <c r="V441" s="698">
        <f t="shared" si="1492"/>
        <v>453.82</v>
      </c>
      <c r="W441" s="698">
        <f t="shared" si="1492"/>
        <v>5940.25</v>
      </c>
      <c r="X441" s="698">
        <f t="shared" si="1492"/>
        <v>33624.46</v>
      </c>
      <c r="Y441" s="698">
        <f t="shared" si="1492"/>
        <v>7048.58</v>
      </c>
      <c r="Z441" s="698">
        <f t="shared" si="1492"/>
        <v>0</v>
      </c>
      <c r="AA441" s="698">
        <f t="shared" si="1492"/>
        <v>10415.219999999999</v>
      </c>
      <c r="AB441" s="698">
        <f t="shared" si="1492"/>
        <v>4103.21</v>
      </c>
      <c r="AC441" s="698">
        <f t="shared" si="1492"/>
        <v>10618.71</v>
      </c>
      <c r="AD441" s="698">
        <f t="shared" si="1492"/>
        <v>5667.47</v>
      </c>
      <c r="AE441" s="698">
        <f t="shared" si="1493"/>
        <v>7241.63</v>
      </c>
      <c r="AF441" s="698">
        <f t="shared" si="1493"/>
        <v>6728.66</v>
      </c>
      <c r="AG441" s="698">
        <f t="shared" si="1493"/>
        <v>1133.19</v>
      </c>
      <c r="AH441" s="698">
        <f t="shared" si="1493"/>
        <v>23715.47</v>
      </c>
      <c r="AI441" s="698">
        <f t="shared" si="1493"/>
        <v>124994.45</v>
      </c>
      <c r="AJ441" s="698">
        <f t="shared" si="1493"/>
        <v>48145.54</v>
      </c>
      <c r="AK441" s="698">
        <f t="shared" si="1493"/>
        <v>3228.71</v>
      </c>
      <c r="AL441" s="698">
        <f t="shared" si="1493"/>
        <v>1026.8</v>
      </c>
      <c r="AM441" s="698">
        <f t="shared" si="1493"/>
        <v>0</v>
      </c>
      <c r="AN441" s="698">
        <f t="shared" si="1493"/>
        <v>4937.25</v>
      </c>
      <c r="AO441" s="698">
        <f t="shared" si="1494"/>
        <v>0</v>
      </c>
      <c r="AP441" s="698">
        <f t="shared" si="1494"/>
        <v>23.67</v>
      </c>
      <c r="AQ441" s="698">
        <f t="shared" si="1494"/>
        <v>15378.27</v>
      </c>
      <c r="AR441" s="698">
        <f t="shared" si="1494"/>
        <v>4962.1099999999997</v>
      </c>
      <c r="AS441" s="698">
        <f t="shared" si="1494"/>
        <v>65104.53</v>
      </c>
      <c r="AT441" s="698">
        <f t="shared" si="1494"/>
        <v>0</v>
      </c>
      <c r="AU441" s="698">
        <f t="shared" si="1494"/>
        <v>5460.04</v>
      </c>
      <c r="AV441" s="698">
        <f t="shared" si="1494"/>
        <v>5714.29</v>
      </c>
      <c r="AW441" s="698">
        <f t="shared" si="1494"/>
        <v>5365.5</v>
      </c>
      <c r="AX441" s="698">
        <f t="shared" si="1494"/>
        <v>4081.42</v>
      </c>
      <c r="AY441" s="698">
        <f t="shared" si="1495"/>
        <v>8991.43</v>
      </c>
      <c r="AZ441" s="698">
        <f t="shared" si="1495"/>
        <v>35989</v>
      </c>
      <c r="BA441" s="698">
        <f t="shared" si="1495"/>
        <v>5284.21</v>
      </c>
      <c r="BB441" s="698">
        <f t="shared" si="1495"/>
        <v>13756.4</v>
      </c>
      <c r="BC441" s="698">
        <f t="shared" si="1495"/>
        <v>6197.5</v>
      </c>
      <c r="BD441" s="698">
        <f t="shared" si="1495"/>
        <v>51429.21</v>
      </c>
      <c r="BE441" s="698">
        <f t="shared" si="1495"/>
        <v>0</v>
      </c>
      <c r="BF441" s="698">
        <f t="shared" si="1495"/>
        <v>10354.030000000001</v>
      </c>
      <c r="BG441" s="698">
        <f t="shared" si="1495"/>
        <v>17525.78</v>
      </c>
      <c r="BH441" s="698">
        <f t="shared" si="1495"/>
        <v>4935.24</v>
      </c>
      <c r="BI441" s="698">
        <f t="shared" si="1496"/>
        <v>17228.939999999999</v>
      </c>
      <c r="BJ441" s="698">
        <f t="shared" si="1496"/>
        <v>46632.91</v>
      </c>
      <c r="BK441" s="698">
        <f t="shared" si="1496"/>
        <v>4453.1899999999996</v>
      </c>
      <c r="BL441" s="698">
        <f t="shared" si="1496"/>
        <v>10252.629999999999</v>
      </c>
      <c r="BM441" s="698">
        <f t="shared" si="1496"/>
        <v>5525.8499999999995</v>
      </c>
      <c r="BN441" s="698">
        <f t="shared" si="1496"/>
        <v>0</v>
      </c>
      <c r="BO441" s="698">
        <f t="shared" si="1496"/>
        <v>13481.47</v>
      </c>
      <c r="BP441" s="698">
        <f t="shared" si="1497"/>
        <v>3929.02</v>
      </c>
      <c r="BQ441" s="698">
        <f t="shared" si="1497"/>
        <v>65059.98</v>
      </c>
      <c r="BR441" s="698">
        <f t="shared" si="1497"/>
        <v>5586.42</v>
      </c>
      <c r="BS441" s="698">
        <f t="shared" si="1497"/>
        <v>39092.120000000003</v>
      </c>
      <c r="BT441" s="698">
        <f t="shared" si="1497"/>
        <v>10307.42</v>
      </c>
      <c r="BU441" s="698">
        <f t="shared" si="1497"/>
        <v>0</v>
      </c>
      <c r="BV441" s="698">
        <f t="shared" si="1497"/>
        <v>0</v>
      </c>
      <c r="BW441" s="698">
        <f t="shared" si="1497"/>
        <v>0</v>
      </c>
      <c r="BX441" s="698">
        <f t="shared" si="1497"/>
        <v>16232.64</v>
      </c>
      <c r="BY441" s="698">
        <f t="shared" si="1498"/>
        <v>7598.45</v>
      </c>
      <c r="BZ441" s="698">
        <f t="shared" si="1498"/>
        <v>7738.58</v>
      </c>
      <c r="CA441" s="698">
        <f t="shared" si="1498"/>
        <v>35699</v>
      </c>
      <c r="CB441" s="698">
        <f t="shared" si="1498"/>
        <v>13938.75</v>
      </c>
      <c r="CC441" s="698">
        <f t="shared" si="1498"/>
        <v>2689.48</v>
      </c>
      <c r="CD441" s="698">
        <f t="shared" si="1498"/>
        <v>13438.3</v>
      </c>
      <c r="CE441" s="698">
        <f t="shared" si="1499"/>
        <v>3703.5</v>
      </c>
      <c r="CF441" s="698">
        <f t="shared" si="1499"/>
        <v>25110.51</v>
      </c>
      <c r="CG441" s="698">
        <f t="shared" si="1499"/>
        <v>18034.46</v>
      </c>
      <c r="CH441" s="698">
        <f t="shared" si="1499"/>
        <v>13454.32</v>
      </c>
      <c r="CI441" s="698">
        <f t="shared" si="1499"/>
        <v>11891.64</v>
      </c>
      <c r="CJ441" s="698">
        <f t="shared" si="1499"/>
        <v>5298.92</v>
      </c>
      <c r="CK441" s="698">
        <f t="shared" si="1499"/>
        <v>69257.39</v>
      </c>
      <c r="CL441" s="698">
        <f t="shared" si="1499"/>
        <v>3660.18</v>
      </c>
      <c r="CM441" s="698">
        <f t="shared" si="1499"/>
        <v>11874.11</v>
      </c>
      <c r="CN441" s="698">
        <f t="shared" si="1500"/>
        <v>4606.97</v>
      </c>
      <c r="CO441" s="698">
        <f t="shared" si="1500"/>
        <v>55734.62</v>
      </c>
      <c r="CP441" s="698">
        <f t="shared" si="1500"/>
        <v>11941.009999999998</v>
      </c>
      <c r="CQ441" s="698">
        <f t="shared" si="1500"/>
        <v>5581.21</v>
      </c>
      <c r="CR441" s="698">
        <f t="shared" si="1500"/>
        <v>2168.12</v>
      </c>
      <c r="CS441" s="698">
        <f t="shared" si="1500"/>
        <v>6069.82</v>
      </c>
      <c r="CT441" s="698">
        <f t="shared" si="1500"/>
        <v>9708.74</v>
      </c>
      <c r="CU441" s="698">
        <f t="shared" si="1500"/>
        <v>26210.38</v>
      </c>
      <c r="CV441" s="698">
        <f t="shared" si="1500"/>
        <v>5616.8</v>
      </c>
      <c r="CW441" s="698">
        <f t="shared" si="1500"/>
        <v>7219.74</v>
      </c>
      <c r="CX441" s="698">
        <f t="shared" si="1501"/>
        <v>8131.43</v>
      </c>
      <c r="CY441" s="698">
        <f t="shared" si="1501"/>
        <v>0</v>
      </c>
      <c r="CZ441" s="698">
        <f t="shared" si="1501"/>
        <v>44827.62</v>
      </c>
      <c r="DA441" s="698">
        <f t="shared" si="1501"/>
        <v>13155.05</v>
      </c>
      <c r="DB441" s="698">
        <f t="shared" si="1501"/>
        <v>3006.53</v>
      </c>
      <c r="DC441" s="698">
        <f t="shared" si="1501"/>
        <v>29124.28</v>
      </c>
      <c r="DD441" s="698">
        <f t="shared" si="1501"/>
        <v>6400.14</v>
      </c>
      <c r="DE441" s="698">
        <f t="shared" si="1501"/>
        <v>34295.82</v>
      </c>
      <c r="DF441" s="698">
        <f t="shared" si="1501"/>
        <v>2349.1999999999998</v>
      </c>
      <c r="DG441" s="698">
        <f t="shared" si="1501"/>
        <v>4505.9799999999996</v>
      </c>
      <c r="DH441" s="698">
        <f t="shared" si="1502"/>
        <v>5913.52</v>
      </c>
      <c r="DI441" s="698">
        <f t="shared" si="1502"/>
        <v>7594.68</v>
      </c>
      <c r="DJ441" s="698">
        <f t="shared" si="1502"/>
        <v>6059.73</v>
      </c>
      <c r="DK441" s="698">
        <f t="shared" si="1502"/>
        <v>7212.79</v>
      </c>
      <c r="DL441" s="698">
        <f t="shared" si="1502"/>
        <v>4511.09</v>
      </c>
      <c r="DM441" s="698">
        <f t="shared" si="1502"/>
        <v>3857.18</v>
      </c>
      <c r="DN441" s="698">
        <f t="shared" si="1502"/>
        <v>0</v>
      </c>
      <c r="DO441" s="698">
        <f t="shared" si="1502"/>
        <v>25009.17</v>
      </c>
      <c r="DP441" s="698">
        <f t="shared" si="1502"/>
        <v>185045.14</v>
      </c>
      <c r="DQ441" s="698">
        <f t="shared" si="1502"/>
        <v>12407.58</v>
      </c>
      <c r="DR441" s="698">
        <f t="shared" si="1503"/>
        <v>0</v>
      </c>
      <c r="DS441" s="698">
        <f t="shared" si="1503"/>
        <v>162645.56</v>
      </c>
      <c r="DT441" s="698">
        <f t="shared" si="1503"/>
        <v>13116.03</v>
      </c>
      <c r="DU441" s="698">
        <f t="shared" si="1503"/>
        <v>105118.36</v>
      </c>
      <c r="DV441" s="698">
        <f t="shared" si="1503"/>
        <v>195182.6</v>
      </c>
      <c r="DW441" s="698">
        <f t="shared" si="1503"/>
        <v>186741</v>
      </c>
      <c r="DX441" s="698">
        <f t="shared" si="1503"/>
        <v>14855.7</v>
      </c>
      <c r="DY441" s="698">
        <f t="shared" si="1503"/>
        <v>129379.85</v>
      </c>
      <c r="DZ441" s="698">
        <f t="shared" si="1504"/>
        <v>0</v>
      </c>
      <c r="EA441" s="698">
        <f t="shared" si="1504"/>
        <v>47705.65</v>
      </c>
      <c r="EB441" s="698">
        <f t="shared" si="1504"/>
        <v>0</v>
      </c>
      <c r="EC441" s="698">
        <f t="shared" si="1504"/>
        <v>0</v>
      </c>
      <c r="ED441" s="698">
        <f t="shared" si="1504"/>
        <v>177757.19</v>
      </c>
      <c r="EE441" s="698">
        <f t="shared" si="1504"/>
        <v>96569.26999999999</v>
      </c>
      <c r="EF441" s="698">
        <f t="shared" si="1504"/>
        <v>2231.29</v>
      </c>
      <c r="EG441" s="698">
        <f t="shared" si="1505"/>
        <v>19641.29</v>
      </c>
      <c r="EH441" s="698">
        <f t="shared" si="1505"/>
        <v>1381.47</v>
      </c>
      <c r="EI441" s="698">
        <f t="shared" si="1505"/>
        <v>2140.16</v>
      </c>
      <c r="EJ441" s="698">
        <f t="shared" si="1505"/>
        <v>0</v>
      </c>
      <c r="EK441" s="698">
        <f t="shared" si="1505"/>
        <v>0</v>
      </c>
      <c r="EL441" s="698">
        <f t="shared" si="1505"/>
        <v>66068.33</v>
      </c>
      <c r="EM441" s="698">
        <f t="shared" si="1505"/>
        <v>11982.32</v>
      </c>
      <c r="EN441" s="698">
        <f t="shared" si="1505"/>
        <v>0</v>
      </c>
      <c r="EO441" s="698">
        <f t="shared" si="1505"/>
        <v>0</v>
      </c>
      <c r="EP441" s="698">
        <f t="shared" si="1505"/>
        <v>9871.69</v>
      </c>
      <c r="EQ441" s="698">
        <f t="shared" si="1505"/>
        <v>0</v>
      </c>
      <c r="ER441" s="698">
        <f t="shared" si="1489"/>
        <v>0</v>
      </c>
      <c r="ES441" s="698">
        <f t="shared" si="1489"/>
        <v>0</v>
      </c>
      <c r="ET441" s="698">
        <f t="shared" si="1489"/>
        <v>10095.23</v>
      </c>
      <c r="EU441" s="698">
        <f t="shared" si="1489"/>
        <v>70531.8</v>
      </c>
      <c r="EV441" s="698">
        <f t="shared" si="1489"/>
        <v>32223</v>
      </c>
      <c r="EW441" s="698">
        <f t="shared" si="1489"/>
        <v>77920.92</v>
      </c>
      <c r="EX441" s="698">
        <f t="shared" si="1489"/>
        <v>28249.85</v>
      </c>
      <c r="EY441" s="698">
        <f t="shared" si="1489"/>
        <v>0</v>
      </c>
      <c r="EZ441" s="510"/>
    </row>
    <row r="442" spans="1:156" x14ac:dyDescent="0.25">
      <c r="A442">
        <v>33</v>
      </c>
      <c r="B442" s="26" t="s">
        <v>215</v>
      </c>
      <c r="D442" s="698">
        <f t="shared" si="1490"/>
        <v>1366.68</v>
      </c>
      <c r="E442" s="698">
        <f t="shared" si="1490"/>
        <v>3858</v>
      </c>
      <c r="F442" s="698">
        <f t="shared" si="1490"/>
        <v>3163.3900000000003</v>
      </c>
      <c r="G442" s="698">
        <f t="shared" si="1490"/>
        <v>1677.52</v>
      </c>
      <c r="H442" s="698">
        <f t="shared" si="1490"/>
        <v>1469.02</v>
      </c>
      <c r="I442" s="698">
        <f t="shared" si="1490"/>
        <v>12933.9</v>
      </c>
      <c r="J442" s="698">
        <f t="shared" si="1490"/>
        <v>9883.9500000000007</v>
      </c>
      <c r="K442" s="698">
        <f t="shared" si="1490"/>
        <v>8114.83</v>
      </c>
      <c r="L442" s="698">
        <f t="shared" si="1490"/>
        <v>15004.52</v>
      </c>
      <c r="M442" s="698">
        <f t="shared" si="1491"/>
        <v>11383.619999999999</v>
      </c>
      <c r="N442" s="698">
        <f t="shared" si="1491"/>
        <v>5129.2700000000004</v>
      </c>
      <c r="O442" s="698">
        <f t="shared" si="1491"/>
        <v>10324.14</v>
      </c>
      <c r="P442" s="698">
        <f t="shared" si="1491"/>
        <v>13417.04</v>
      </c>
      <c r="Q442" s="698">
        <f t="shared" si="1491"/>
        <v>13332.28</v>
      </c>
      <c r="R442" s="698">
        <f t="shared" si="1491"/>
        <v>11876.99</v>
      </c>
      <c r="S442" s="698">
        <f t="shared" si="1491"/>
        <v>7062.9599999999991</v>
      </c>
      <c r="T442" s="698">
        <f t="shared" si="1491"/>
        <v>5870.52</v>
      </c>
      <c r="U442" s="698">
        <f t="shared" si="1491"/>
        <v>13955.24</v>
      </c>
      <c r="V442" s="698">
        <f t="shared" si="1492"/>
        <v>0</v>
      </c>
      <c r="W442" s="698">
        <f t="shared" si="1492"/>
        <v>5993.01</v>
      </c>
      <c r="X442" s="698">
        <f t="shared" si="1492"/>
        <v>4995.5200000000004</v>
      </c>
      <c r="Y442" s="698">
        <f t="shared" si="1492"/>
        <v>5780.63</v>
      </c>
      <c r="Z442" s="698">
        <f t="shared" si="1492"/>
        <v>0</v>
      </c>
      <c r="AA442" s="698">
        <f t="shared" si="1492"/>
        <v>10894.34</v>
      </c>
      <c r="AB442" s="698">
        <f t="shared" si="1492"/>
        <v>2243.09</v>
      </c>
      <c r="AC442" s="698">
        <f t="shared" si="1492"/>
        <v>9485.1299999999992</v>
      </c>
      <c r="AD442" s="698">
        <f t="shared" si="1492"/>
        <v>18478.009999999998</v>
      </c>
      <c r="AE442" s="698">
        <f t="shared" si="1493"/>
        <v>6759.37</v>
      </c>
      <c r="AF442" s="698">
        <f t="shared" si="1493"/>
        <v>30692.31</v>
      </c>
      <c r="AG442" s="698">
        <f t="shared" si="1493"/>
        <v>3033</v>
      </c>
      <c r="AH442" s="698">
        <f t="shared" si="1493"/>
        <v>45534.600000000006</v>
      </c>
      <c r="AI442" s="698">
        <f t="shared" si="1493"/>
        <v>16544.39</v>
      </c>
      <c r="AJ442" s="698">
        <f t="shared" si="1493"/>
        <v>9463.99</v>
      </c>
      <c r="AK442" s="698">
        <f t="shared" si="1493"/>
        <v>7536.47</v>
      </c>
      <c r="AL442" s="698">
        <f t="shared" si="1493"/>
        <v>0</v>
      </c>
      <c r="AM442" s="698">
        <f t="shared" si="1493"/>
        <v>0</v>
      </c>
      <c r="AN442" s="698">
        <f t="shared" si="1493"/>
        <v>13423.86</v>
      </c>
      <c r="AO442" s="698">
        <f t="shared" si="1494"/>
        <v>0</v>
      </c>
      <c r="AP442" s="698">
        <f t="shared" si="1494"/>
        <v>0</v>
      </c>
      <c r="AQ442" s="698">
        <f t="shared" si="1494"/>
        <v>18017.23</v>
      </c>
      <c r="AR442" s="698">
        <f t="shared" si="1494"/>
        <v>31847.7</v>
      </c>
      <c r="AS442" s="698">
        <f t="shared" si="1494"/>
        <v>15956.93</v>
      </c>
      <c r="AT442" s="698">
        <f t="shared" si="1494"/>
        <v>0</v>
      </c>
      <c r="AU442" s="698">
        <f t="shared" si="1494"/>
        <v>7066.89</v>
      </c>
      <c r="AV442" s="698">
        <f t="shared" si="1494"/>
        <v>16675.78</v>
      </c>
      <c r="AW442" s="698">
        <f t="shared" si="1494"/>
        <v>14254.23</v>
      </c>
      <c r="AX442" s="698">
        <f t="shared" si="1494"/>
        <v>4707.6400000000003</v>
      </c>
      <c r="AY442" s="698">
        <f t="shared" si="1495"/>
        <v>4238.49</v>
      </c>
      <c r="AZ442" s="698">
        <f t="shared" si="1495"/>
        <v>13740.76</v>
      </c>
      <c r="BA442" s="698">
        <f t="shared" si="1495"/>
        <v>10600.49</v>
      </c>
      <c r="BB442" s="698">
        <f t="shared" si="1495"/>
        <v>8077.01</v>
      </c>
      <c r="BC442" s="698">
        <f t="shared" si="1495"/>
        <v>4728.09</v>
      </c>
      <c r="BD442" s="698">
        <f t="shared" si="1495"/>
        <v>8538.93</v>
      </c>
      <c r="BE442" s="698">
        <f t="shared" si="1495"/>
        <v>0</v>
      </c>
      <c r="BF442" s="698">
        <f t="shared" si="1495"/>
        <v>14403.009999999998</v>
      </c>
      <c r="BG442" s="698">
        <f t="shared" si="1495"/>
        <v>8915.24</v>
      </c>
      <c r="BH442" s="698">
        <f t="shared" si="1495"/>
        <v>5862.36</v>
      </c>
      <c r="BI442" s="698">
        <f t="shared" si="1496"/>
        <v>8706.98</v>
      </c>
      <c r="BJ442" s="698">
        <f t="shared" si="1496"/>
        <v>7972.85</v>
      </c>
      <c r="BK442" s="698">
        <f t="shared" si="1496"/>
        <v>1194.77</v>
      </c>
      <c r="BL442" s="698">
        <f t="shared" si="1496"/>
        <v>11232.24</v>
      </c>
      <c r="BM442" s="698">
        <f t="shared" si="1496"/>
        <v>5129.1400000000003</v>
      </c>
      <c r="BN442" s="698">
        <f t="shared" si="1496"/>
        <v>0</v>
      </c>
      <c r="BO442" s="698">
        <f t="shared" si="1496"/>
        <v>23793.040000000001</v>
      </c>
      <c r="BP442" s="698">
        <f t="shared" si="1497"/>
        <v>3904.8</v>
      </c>
      <c r="BQ442" s="698">
        <f t="shared" si="1497"/>
        <v>11994.77</v>
      </c>
      <c r="BR442" s="698">
        <f t="shared" si="1497"/>
        <v>7152.95</v>
      </c>
      <c r="BS442" s="698">
        <f t="shared" si="1497"/>
        <v>8398.2999999999993</v>
      </c>
      <c r="BT442" s="698">
        <f t="shared" si="1497"/>
        <v>9994.0499999999993</v>
      </c>
      <c r="BU442" s="698">
        <f t="shared" si="1497"/>
        <v>0</v>
      </c>
      <c r="BV442" s="698">
        <f t="shared" si="1497"/>
        <v>0</v>
      </c>
      <c r="BW442" s="698">
        <f t="shared" si="1497"/>
        <v>0</v>
      </c>
      <c r="BX442" s="698">
        <f t="shared" si="1497"/>
        <v>34939.839999999997</v>
      </c>
      <c r="BY442" s="698">
        <f t="shared" si="1498"/>
        <v>8911.7999999999993</v>
      </c>
      <c r="BZ442" s="698">
        <f t="shared" si="1498"/>
        <v>10253.4</v>
      </c>
      <c r="CA442" s="698">
        <f t="shared" si="1498"/>
        <v>5795.12</v>
      </c>
      <c r="CB442" s="698">
        <f t="shared" si="1498"/>
        <v>5682</v>
      </c>
      <c r="CC442" s="698">
        <f t="shared" si="1498"/>
        <v>8140.51</v>
      </c>
      <c r="CD442" s="698">
        <f t="shared" si="1498"/>
        <v>2037.3400000000001</v>
      </c>
      <c r="CE442" s="698">
        <f t="shared" si="1499"/>
        <v>9517.4700000000012</v>
      </c>
      <c r="CF442" s="698">
        <f t="shared" si="1499"/>
        <v>9003.85</v>
      </c>
      <c r="CG442" s="698">
        <f t="shared" si="1499"/>
        <v>4249.18</v>
      </c>
      <c r="CH442" s="698">
        <f t="shared" si="1499"/>
        <v>7699.1</v>
      </c>
      <c r="CI442" s="698">
        <f t="shared" si="1499"/>
        <v>18445.05</v>
      </c>
      <c r="CJ442" s="698">
        <f t="shared" si="1499"/>
        <v>41701.46</v>
      </c>
      <c r="CK442" s="698">
        <f t="shared" si="1499"/>
        <v>8416.32</v>
      </c>
      <c r="CL442" s="698">
        <f t="shared" si="1499"/>
        <v>5901.21</v>
      </c>
      <c r="CM442" s="698">
        <f t="shared" si="1499"/>
        <v>5832.85</v>
      </c>
      <c r="CN442" s="698">
        <f t="shared" si="1500"/>
        <v>12676.14</v>
      </c>
      <c r="CO442" s="698">
        <f t="shared" si="1500"/>
        <v>12797.98</v>
      </c>
      <c r="CP442" s="698">
        <f t="shared" si="1500"/>
        <v>9586.81</v>
      </c>
      <c r="CQ442" s="698">
        <f t="shared" si="1500"/>
        <v>15084.23</v>
      </c>
      <c r="CR442" s="698">
        <f t="shared" si="1500"/>
        <v>8804.39</v>
      </c>
      <c r="CS442" s="698">
        <f t="shared" si="1500"/>
        <v>9032.08</v>
      </c>
      <c r="CT442" s="698">
        <f t="shared" si="1500"/>
        <v>11948.21</v>
      </c>
      <c r="CU442" s="698">
        <f t="shared" si="1500"/>
        <v>8749.41</v>
      </c>
      <c r="CV442" s="698">
        <f t="shared" si="1500"/>
        <v>7293.54</v>
      </c>
      <c r="CW442" s="698">
        <f t="shared" si="1500"/>
        <v>24843.33</v>
      </c>
      <c r="CX442" s="698">
        <f t="shared" si="1501"/>
        <v>7543.32</v>
      </c>
      <c r="CY442" s="698">
        <f t="shared" si="1501"/>
        <v>-2125</v>
      </c>
      <c r="CZ442" s="698">
        <f t="shared" si="1501"/>
        <v>13974.49</v>
      </c>
      <c r="DA442" s="698">
        <f t="shared" si="1501"/>
        <v>17843.080000000002</v>
      </c>
      <c r="DB442" s="698">
        <f t="shared" si="1501"/>
        <v>6534.15</v>
      </c>
      <c r="DC442" s="698">
        <f t="shared" si="1501"/>
        <v>6661.21</v>
      </c>
      <c r="DD442" s="698">
        <f t="shared" si="1501"/>
        <v>16972.689999999999</v>
      </c>
      <c r="DE442" s="698">
        <f t="shared" si="1501"/>
        <v>4765.41</v>
      </c>
      <c r="DF442" s="698">
        <f t="shared" si="1501"/>
        <v>8738.9</v>
      </c>
      <c r="DG442" s="698">
        <f t="shared" si="1501"/>
        <v>-15192.51</v>
      </c>
      <c r="DH442" s="698">
        <f t="shared" si="1502"/>
        <v>4847.0600000000004</v>
      </c>
      <c r="DI442" s="698">
        <f t="shared" si="1502"/>
        <v>27806.050000000003</v>
      </c>
      <c r="DJ442" s="698">
        <f t="shared" si="1502"/>
        <v>10935.84</v>
      </c>
      <c r="DK442" s="698">
        <f t="shared" si="1502"/>
        <v>14277.89</v>
      </c>
      <c r="DL442" s="698">
        <f t="shared" si="1502"/>
        <v>13309.49</v>
      </c>
      <c r="DM442" s="698">
        <f t="shared" si="1502"/>
        <v>6222.96</v>
      </c>
      <c r="DN442" s="698">
        <f t="shared" si="1502"/>
        <v>0</v>
      </c>
      <c r="DO442" s="698">
        <f t="shared" si="1502"/>
        <v>0</v>
      </c>
      <c r="DP442" s="698">
        <f t="shared" si="1502"/>
        <v>20310.75</v>
      </c>
      <c r="DQ442" s="698">
        <f t="shared" si="1502"/>
        <v>83795.929999999993</v>
      </c>
      <c r="DR442" s="698">
        <f t="shared" si="1503"/>
        <v>0</v>
      </c>
      <c r="DS442" s="698">
        <f t="shared" si="1503"/>
        <v>23561.84</v>
      </c>
      <c r="DT442" s="698">
        <f t="shared" si="1503"/>
        <v>16814.13</v>
      </c>
      <c r="DU442" s="698">
        <f t="shared" si="1503"/>
        <v>22076.01</v>
      </c>
      <c r="DV442" s="698">
        <f t="shared" si="1503"/>
        <v>34717.21</v>
      </c>
      <c r="DW442" s="698">
        <f t="shared" si="1503"/>
        <v>34832.959999999999</v>
      </c>
      <c r="DX442" s="698">
        <f t="shared" si="1503"/>
        <v>27356.36</v>
      </c>
      <c r="DY442" s="698">
        <f t="shared" si="1503"/>
        <v>16985.439999999999</v>
      </c>
      <c r="DZ442" s="698">
        <f t="shared" si="1504"/>
        <v>0</v>
      </c>
      <c r="EA442" s="698">
        <f t="shared" si="1504"/>
        <v>28927.67</v>
      </c>
      <c r="EB442" s="698">
        <f t="shared" si="1504"/>
        <v>300</v>
      </c>
      <c r="EC442" s="698">
        <f t="shared" si="1504"/>
        <v>0</v>
      </c>
      <c r="ED442" s="698">
        <f t="shared" si="1504"/>
        <v>22838.670000000002</v>
      </c>
      <c r="EE442" s="698">
        <f t="shared" si="1504"/>
        <v>9174.84</v>
      </c>
      <c r="EF442" s="698">
        <f t="shared" si="1504"/>
        <v>7012.19</v>
      </c>
      <c r="EG442" s="698">
        <f t="shared" si="1505"/>
        <v>3609.2</v>
      </c>
      <c r="EH442" s="698">
        <f t="shared" si="1505"/>
        <v>6948.1</v>
      </c>
      <c r="EI442" s="698">
        <f t="shared" si="1505"/>
        <v>11767.44</v>
      </c>
      <c r="EJ442" s="698">
        <f t="shared" si="1505"/>
        <v>0</v>
      </c>
      <c r="EK442" s="698">
        <f t="shared" si="1505"/>
        <v>0</v>
      </c>
      <c r="EL442" s="698">
        <f t="shared" si="1505"/>
        <v>10093.68</v>
      </c>
      <c r="EM442" s="698">
        <f t="shared" si="1505"/>
        <v>3897.6</v>
      </c>
      <c r="EN442" s="698">
        <f t="shared" si="1505"/>
        <v>0</v>
      </c>
      <c r="EO442" s="698">
        <f t="shared" si="1505"/>
        <v>0</v>
      </c>
      <c r="EP442" s="698">
        <f t="shared" si="1505"/>
        <v>6201.02</v>
      </c>
      <c r="EQ442" s="698">
        <f t="shared" si="1505"/>
        <v>0</v>
      </c>
      <c r="ER442" s="698">
        <f t="shared" si="1489"/>
        <v>0</v>
      </c>
      <c r="ES442" s="698">
        <f t="shared" si="1489"/>
        <v>0</v>
      </c>
      <c r="ET442" s="698">
        <f t="shared" si="1489"/>
        <v>14947.400000000001</v>
      </c>
      <c r="EU442" s="698">
        <f t="shared" si="1489"/>
        <v>22167.96</v>
      </c>
      <c r="EV442" s="698">
        <f t="shared" si="1489"/>
        <v>12519.87</v>
      </c>
      <c r="EW442" s="698">
        <f t="shared" si="1489"/>
        <v>13787.75</v>
      </c>
      <c r="EX442" s="698">
        <f t="shared" si="1489"/>
        <v>29981.409999999996</v>
      </c>
      <c r="EY442" s="698">
        <f t="shared" si="1489"/>
        <v>0</v>
      </c>
      <c r="EZ442" s="510"/>
    </row>
    <row r="443" spans="1:156" x14ac:dyDescent="0.25">
      <c r="A443">
        <v>34</v>
      </c>
      <c r="B443" s="26" t="s">
        <v>217</v>
      </c>
      <c r="D443" s="698">
        <f t="shared" si="1490"/>
        <v>21649.809999999998</v>
      </c>
      <c r="E443" s="698">
        <f t="shared" si="1490"/>
        <v>43206</v>
      </c>
      <c r="F443" s="698">
        <f t="shared" si="1490"/>
        <v>17333.919999999998</v>
      </c>
      <c r="G443" s="698">
        <f t="shared" si="1490"/>
        <v>56045.8</v>
      </c>
      <c r="H443" s="698">
        <f t="shared" si="1490"/>
        <v>5275.18</v>
      </c>
      <c r="I443" s="698">
        <f t="shared" si="1490"/>
        <v>44825.48</v>
      </c>
      <c r="J443" s="698">
        <f t="shared" si="1490"/>
        <v>77104.78</v>
      </c>
      <c r="K443" s="698">
        <f t="shared" si="1490"/>
        <v>58187.08</v>
      </c>
      <c r="L443" s="698">
        <f t="shared" si="1490"/>
        <v>97521.78</v>
      </c>
      <c r="M443" s="698">
        <f t="shared" si="1491"/>
        <v>42331.42</v>
      </c>
      <c r="N443" s="698">
        <f t="shared" si="1491"/>
        <v>34427.660000000003</v>
      </c>
      <c r="O443" s="698">
        <f t="shared" si="1491"/>
        <v>25175.129999999997</v>
      </c>
      <c r="P443" s="698">
        <f t="shared" si="1491"/>
        <v>37347.9</v>
      </c>
      <c r="Q443" s="698">
        <f t="shared" si="1491"/>
        <v>41700.71</v>
      </c>
      <c r="R443" s="698">
        <f t="shared" si="1491"/>
        <v>31536.3</v>
      </c>
      <c r="S443" s="698">
        <f t="shared" si="1491"/>
        <v>50329.87</v>
      </c>
      <c r="T443" s="698">
        <f t="shared" si="1491"/>
        <v>37800.400000000001</v>
      </c>
      <c r="U443" s="698">
        <f t="shared" si="1491"/>
        <v>69447.12</v>
      </c>
      <c r="V443" s="698">
        <f t="shared" si="1492"/>
        <v>100</v>
      </c>
      <c r="W443" s="698">
        <f t="shared" si="1492"/>
        <v>62026.240000000005</v>
      </c>
      <c r="X443" s="698">
        <f t="shared" si="1492"/>
        <v>40877.54</v>
      </c>
      <c r="Y443" s="698">
        <f t="shared" si="1492"/>
        <v>49363.770000000004</v>
      </c>
      <c r="Z443" s="698">
        <f t="shared" si="1492"/>
        <v>0</v>
      </c>
      <c r="AA443" s="698">
        <f t="shared" si="1492"/>
        <v>82693.070000000007</v>
      </c>
      <c r="AB443" s="698">
        <f t="shared" si="1492"/>
        <v>36938.71</v>
      </c>
      <c r="AC443" s="698">
        <f t="shared" si="1492"/>
        <v>60785.71</v>
      </c>
      <c r="AD443" s="698">
        <f t="shared" si="1492"/>
        <v>81043.38</v>
      </c>
      <c r="AE443" s="698">
        <f t="shared" si="1493"/>
        <v>48442.65</v>
      </c>
      <c r="AF443" s="698">
        <f t="shared" si="1493"/>
        <v>57333.979999999996</v>
      </c>
      <c r="AG443" s="698">
        <f t="shared" si="1493"/>
        <v>-23157</v>
      </c>
      <c r="AH443" s="698">
        <f t="shared" si="1493"/>
        <v>52925.1</v>
      </c>
      <c r="AI443" s="698">
        <f t="shared" si="1493"/>
        <v>92815.56</v>
      </c>
      <c r="AJ443" s="698">
        <f t="shared" si="1493"/>
        <v>53468.42</v>
      </c>
      <c r="AK443" s="698">
        <f t="shared" si="1493"/>
        <v>37693.399999999994</v>
      </c>
      <c r="AL443" s="698">
        <f t="shared" si="1493"/>
        <v>0</v>
      </c>
      <c r="AM443" s="698">
        <f t="shared" si="1493"/>
        <v>0</v>
      </c>
      <c r="AN443" s="698">
        <f t="shared" si="1493"/>
        <v>67324.430000000008</v>
      </c>
      <c r="AO443" s="698">
        <f t="shared" si="1494"/>
        <v>0</v>
      </c>
      <c r="AP443" s="698">
        <f t="shared" si="1494"/>
        <v>0</v>
      </c>
      <c r="AQ443" s="698">
        <f t="shared" si="1494"/>
        <v>101642.06</v>
      </c>
      <c r="AR443" s="698">
        <f t="shared" si="1494"/>
        <v>41473.269999999997</v>
      </c>
      <c r="AS443" s="698">
        <f t="shared" si="1494"/>
        <v>58498.770000000004</v>
      </c>
      <c r="AT443" s="698">
        <f t="shared" si="1494"/>
        <v>0</v>
      </c>
      <c r="AU443" s="698">
        <f t="shared" si="1494"/>
        <v>65740.960000000006</v>
      </c>
      <c r="AV443" s="698">
        <f t="shared" si="1494"/>
        <v>53070.200000000004</v>
      </c>
      <c r="AW443" s="698">
        <f t="shared" si="1494"/>
        <v>48908.130000000005</v>
      </c>
      <c r="AX443" s="698">
        <f t="shared" si="1494"/>
        <v>73321.440000000002</v>
      </c>
      <c r="AY443" s="698">
        <f t="shared" si="1495"/>
        <v>89310.19</v>
      </c>
      <c r="AZ443" s="698">
        <f t="shared" si="1495"/>
        <v>63843.770000000004</v>
      </c>
      <c r="BA443" s="698">
        <f t="shared" si="1495"/>
        <v>46196.92</v>
      </c>
      <c r="BB443" s="698">
        <f t="shared" si="1495"/>
        <v>53287.479999999996</v>
      </c>
      <c r="BC443" s="698">
        <f t="shared" si="1495"/>
        <v>63929.87</v>
      </c>
      <c r="BD443" s="698">
        <f t="shared" si="1495"/>
        <v>61518.61</v>
      </c>
      <c r="BE443" s="698">
        <f t="shared" si="1495"/>
        <v>0</v>
      </c>
      <c r="BF443" s="698">
        <f t="shared" si="1495"/>
        <v>95519.95</v>
      </c>
      <c r="BG443" s="698">
        <f t="shared" si="1495"/>
        <v>74560.38</v>
      </c>
      <c r="BH443" s="698">
        <f t="shared" si="1495"/>
        <v>63560.909999999996</v>
      </c>
      <c r="BI443" s="698">
        <f t="shared" si="1496"/>
        <v>69850.3</v>
      </c>
      <c r="BJ443" s="698">
        <f t="shared" si="1496"/>
        <v>60201.34</v>
      </c>
      <c r="BK443" s="698">
        <f t="shared" si="1496"/>
        <v>49206.43</v>
      </c>
      <c r="BL443" s="698">
        <f t="shared" si="1496"/>
        <v>66142.61</v>
      </c>
      <c r="BM443" s="698">
        <f t="shared" si="1496"/>
        <v>34740.28</v>
      </c>
      <c r="BN443" s="698">
        <f t="shared" si="1496"/>
        <v>0</v>
      </c>
      <c r="BO443" s="698">
        <f t="shared" si="1496"/>
        <v>88214.64</v>
      </c>
      <c r="BP443" s="698">
        <f t="shared" si="1497"/>
        <v>20234.43</v>
      </c>
      <c r="BQ443" s="698">
        <f t="shared" si="1497"/>
        <v>83081.209999999992</v>
      </c>
      <c r="BR443" s="698">
        <f t="shared" si="1497"/>
        <v>73452.69</v>
      </c>
      <c r="BS443" s="698">
        <f t="shared" si="1497"/>
        <v>64662</v>
      </c>
      <c r="BT443" s="698">
        <f t="shared" si="1497"/>
        <v>72085.27</v>
      </c>
      <c r="BU443" s="698">
        <f t="shared" si="1497"/>
        <v>0</v>
      </c>
      <c r="BV443" s="698">
        <f t="shared" si="1497"/>
        <v>0</v>
      </c>
      <c r="BW443" s="698">
        <f t="shared" si="1497"/>
        <v>0</v>
      </c>
      <c r="BX443" s="698">
        <f t="shared" si="1497"/>
        <v>86676.99</v>
      </c>
      <c r="BY443" s="698">
        <f t="shared" si="1498"/>
        <v>38963.490000000005</v>
      </c>
      <c r="BZ443" s="698">
        <f t="shared" si="1498"/>
        <v>59384.24</v>
      </c>
      <c r="CA443" s="698">
        <f t="shared" si="1498"/>
        <v>51400.57</v>
      </c>
      <c r="CB443" s="698">
        <f t="shared" si="1498"/>
        <v>48768.3</v>
      </c>
      <c r="CC443" s="698">
        <f t="shared" si="1498"/>
        <v>37637.300000000003</v>
      </c>
      <c r="CD443" s="698">
        <f t="shared" si="1498"/>
        <v>82977.73000000001</v>
      </c>
      <c r="CE443" s="698">
        <f t="shared" si="1499"/>
        <v>55699.490000000005</v>
      </c>
      <c r="CF443" s="698">
        <f t="shared" si="1499"/>
        <v>45483.8</v>
      </c>
      <c r="CG443" s="698">
        <f t="shared" si="1499"/>
        <v>27710.959999999999</v>
      </c>
      <c r="CH443" s="698">
        <f t="shared" si="1499"/>
        <v>71001.259999999995</v>
      </c>
      <c r="CI443" s="698">
        <f t="shared" si="1499"/>
        <v>142859.77000000002</v>
      </c>
      <c r="CJ443" s="698">
        <f t="shared" si="1499"/>
        <v>48227.619999999995</v>
      </c>
      <c r="CK443" s="698">
        <f t="shared" si="1499"/>
        <v>59173.619999999995</v>
      </c>
      <c r="CL443" s="698">
        <f t="shared" si="1499"/>
        <v>29110.74</v>
      </c>
      <c r="CM443" s="698">
        <f t="shared" si="1499"/>
        <v>56305.1</v>
      </c>
      <c r="CN443" s="698">
        <f t="shared" si="1500"/>
        <v>43942.04</v>
      </c>
      <c r="CO443" s="698">
        <f t="shared" si="1500"/>
        <v>64333.200000000004</v>
      </c>
      <c r="CP443" s="698">
        <f t="shared" si="1500"/>
        <v>60545.27</v>
      </c>
      <c r="CQ443" s="698">
        <f t="shared" si="1500"/>
        <v>126303.31</v>
      </c>
      <c r="CR443" s="698">
        <f t="shared" si="1500"/>
        <v>31025.66</v>
      </c>
      <c r="CS443" s="698">
        <f t="shared" si="1500"/>
        <v>85911.679999999993</v>
      </c>
      <c r="CT443" s="698">
        <f t="shared" si="1500"/>
        <v>49677.22</v>
      </c>
      <c r="CU443" s="698">
        <f t="shared" si="1500"/>
        <v>54590.5</v>
      </c>
      <c r="CV443" s="698">
        <f t="shared" si="1500"/>
        <v>56829.37</v>
      </c>
      <c r="CW443" s="698">
        <f t="shared" si="1500"/>
        <v>39518.86</v>
      </c>
      <c r="CX443" s="698">
        <f t="shared" si="1501"/>
        <v>42633.4</v>
      </c>
      <c r="CY443" s="698">
        <f t="shared" si="1501"/>
        <v>-1200</v>
      </c>
      <c r="CZ443" s="698">
        <f t="shared" si="1501"/>
        <v>66923.08</v>
      </c>
      <c r="DA443" s="698">
        <f t="shared" si="1501"/>
        <v>101686.88</v>
      </c>
      <c r="DB443" s="698">
        <f t="shared" si="1501"/>
        <v>38333.39</v>
      </c>
      <c r="DC443" s="698">
        <f t="shared" si="1501"/>
        <v>61664.95</v>
      </c>
      <c r="DD443" s="698">
        <f t="shared" si="1501"/>
        <v>51397.32</v>
      </c>
      <c r="DE443" s="698">
        <f t="shared" si="1501"/>
        <v>41587.89</v>
      </c>
      <c r="DF443" s="698">
        <f t="shared" si="1501"/>
        <v>29972.69</v>
      </c>
      <c r="DG443" s="698">
        <f t="shared" si="1501"/>
        <v>48618.47</v>
      </c>
      <c r="DH443" s="698">
        <f t="shared" si="1502"/>
        <v>47753.740000000005</v>
      </c>
      <c r="DI443" s="698">
        <f t="shared" si="1502"/>
        <v>82466.28</v>
      </c>
      <c r="DJ443" s="698">
        <f t="shared" si="1502"/>
        <v>41217.17</v>
      </c>
      <c r="DK443" s="698">
        <f t="shared" si="1502"/>
        <v>79068.51999999999</v>
      </c>
      <c r="DL443" s="698">
        <f t="shared" si="1502"/>
        <v>82663.62</v>
      </c>
      <c r="DM443" s="698">
        <f t="shared" si="1502"/>
        <v>47524.02</v>
      </c>
      <c r="DN443" s="698">
        <f t="shared" si="1502"/>
        <v>-1600</v>
      </c>
      <c r="DO443" s="698">
        <f t="shared" si="1502"/>
        <v>12106.12</v>
      </c>
      <c r="DP443" s="698">
        <f t="shared" si="1502"/>
        <v>443889.27</v>
      </c>
      <c r="DQ443" s="698">
        <f t="shared" si="1502"/>
        <v>330961.40999999997</v>
      </c>
      <c r="DR443" s="698">
        <f t="shared" si="1503"/>
        <v>0</v>
      </c>
      <c r="DS443" s="698">
        <f t="shared" si="1503"/>
        <v>283735.09999999998</v>
      </c>
      <c r="DT443" s="698">
        <f t="shared" si="1503"/>
        <v>99073.430000000008</v>
      </c>
      <c r="DU443" s="698">
        <f t="shared" si="1503"/>
        <v>191335.95</v>
      </c>
      <c r="DV443" s="698">
        <f t="shared" si="1503"/>
        <v>417488.74</v>
      </c>
      <c r="DW443" s="698">
        <f t="shared" si="1503"/>
        <v>379335.01</v>
      </c>
      <c r="DX443" s="698">
        <f t="shared" si="1503"/>
        <v>230834.83</v>
      </c>
      <c r="DY443" s="698">
        <f t="shared" si="1503"/>
        <v>315832.15000000002</v>
      </c>
      <c r="DZ443" s="698">
        <f t="shared" si="1504"/>
        <v>0</v>
      </c>
      <c r="EA443" s="698">
        <f t="shared" si="1504"/>
        <v>386167.33</v>
      </c>
      <c r="EB443" s="698">
        <f t="shared" si="1504"/>
        <v>0</v>
      </c>
      <c r="EC443" s="698">
        <f t="shared" si="1504"/>
        <v>0</v>
      </c>
      <c r="ED443" s="698">
        <f t="shared" si="1504"/>
        <v>291496.28999999998</v>
      </c>
      <c r="EE443" s="698">
        <f t="shared" si="1504"/>
        <v>114803.99</v>
      </c>
      <c r="EF443" s="698">
        <f t="shared" si="1504"/>
        <v>50772.94</v>
      </c>
      <c r="EG443" s="698">
        <f t="shared" si="1505"/>
        <v>34999.009999999995</v>
      </c>
      <c r="EH443" s="698">
        <f t="shared" si="1505"/>
        <v>75833.709999999992</v>
      </c>
      <c r="EI443" s="698">
        <f t="shared" si="1505"/>
        <v>98893.31</v>
      </c>
      <c r="EJ443" s="698">
        <f t="shared" si="1505"/>
        <v>0</v>
      </c>
      <c r="EK443" s="698">
        <f t="shared" si="1505"/>
        <v>0</v>
      </c>
      <c r="EL443" s="698">
        <f t="shared" si="1505"/>
        <v>135963.82</v>
      </c>
      <c r="EM443" s="698">
        <f t="shared" si="1505"/>
        <v>81659.77</v>
      </c>
      <c r="EN443" s="698">
        <f t="shared" si="1505"/>
        <v>0</v>
      </c>
      <c r="EO443" s="698">
        <f t="shared" si="1505"/>
        <v>0</v>
      </c>
      <c r="EP443" s="698">
        <f t="shared" si="1505"/>
        <v>58105.450000000004</v>
      </c>
      <c r="EQ443" s="698">
        <f t="shared" si="1505"/>
        <v>0</v>
      </c>
      <c r="ER443" s="698">
        <f t="shared" si="1489"/>
        <v>0</v>
      </c>
      <c r="ES443" s="698">
        <f t="shared" si="1489"/>
        <v>0</v>
      </c>
      <c r="ET443" s="698">
        <f t="shared" si="1489"/>
        <v>112441.48</v>
      </c>
      <c r="EU443" s="698">
        <f t="shared" si="1489"/>
        <v>98330.82</v>
      </c>
      <c r="EV443" s="698">
        <f t="shared" si="1489"/>
        <v>81351.990000000005</v>
      </c>
      <c r="EW443" s="698">
        <f t="shared" si="1489"/>
        <v>107794.39</v>
      </c>
      <c r="EX443" s="698">
        <f t="shared" si="1489"/>
        <v>81466.17</v>
      </c>
      <c r="EY443" s="698">
        <f t="shared" si="1489"/>
        <v>0</v>
      </c>
      <c r="EZ443" s="510"/>
    </row>
    <row r="444" spans="1:156" x14ac:dyDescent="0.25">
      <c r="A444">
        <v>35</v>
      </c>
      <c r="B444" s="26" t="s">
        <v>219</v>
      </c>
      <c r="D444" s="698">
        <f t="shared" si="1490"/>
        <v>4790.3999999999996</v>
      </c>
      <c r="E444" s="698">
        <f t="shared" si="1490"/>
        <v>0</v>
      </c>
      <c r="F444" s="698">
        <f t="shared" si="1490"/>
        <v>4491</v>
      </c>
      <c r="G444" s="698">
        <f t="shared" si="1490"/>
        <v>8992.1299999999992</v>
      </c>
      <c r="H444" s="698">
        <f t="shared" si="1490"/>
        <v>46900.9</v>
      </c>
      <c r="I444" s="698">
        <f t="shared" si="1490"/>
        <v>20096</v>
      </c>
      <c r="J444" s="698">
        <f t="shared" si="1490"/>
        <v>19461</v>
      </c>
      <c r="K444" s="698">
        <f t="shared" si="1490"/>
        <v>18837.25</v>
      </c>
      <c r="L444" s="698">
        <f t="shared" si="1490"/>
        <v>11726.5</v>
      </c>
      <c r="M444" s="698">
        <f t="shared" si="1491"/>
        <v>28928</v>
      </c>
      <c r="N444" s="698">
        <f t="shared" si="1491"/>
        <v>2176</v>
      </c>
      <c r="O444" s="698">
        <f t="shared" si="1491"/>
        <v>4710.3999999999996</v>
      </c>
      <c r="P444" s="698">
        <f t="shared" si="1491"/>
        <v>3261.44</v>
      </c>
      <c r="Q444" s="698">
        <f t="shared" si="1491"/>
        <v>20096</v>
      </c>
      <c r="R444" s="698">
        <f t="shared" si="1491"/>
        <v>19960</v>
      </c>
      <c r="S444" s="698">
        <f t="shared" si="1491"/>
        <v>27904</v>
      </c>
      <c r="T444" s="698">
        <f t="shared" si="1491"/>
        <v>11726.5</v>
      </c>
      <c r="U444" s="698">
        <f t="shared" si="1491"/>
        <v>46080</v>
      </c>
      <c r="V444" s="698">
        <f t="shared" si="1492"/>
        <v>21332.25</v>
      </c>
      <c r="W444" s="698">
        <f t="shared" si="1492"/>
        <v>33280</v>
      </c>
      <c r="X444" s="698">
        <f t="shared" si="1492"/>
        <v>5427.2</v>
      </c>
      <c r="Y444" s="698">
        <f t="shared" si="1492"/>
        <v>3481.6</v>
      </c>
      <c r="Z444" s="698">
        <f t="shared" si="1492"/>
        <v>0</v>
      </c>
      <c r="AA444" s="698">
        <f t="shared" si="1492"/>
        <v>3584</v>
      </c>
      <c r="AB444" s="698">
        <f t="shared" si="1492"/>
        <v>2176</v>
      </c>
      <c r="AC444" s="698">
        <f t="shared" si="1492"/>
        <v>4736</v>
      </c>
      <c r="AD444" s="698">
        <f t="shared" si="1492"/>
        <v>4736</v>
      </c>
      <c r="AE444" s="698">
        <f t="shared" si="1493"/>
        <v>3507.2</v>
      </c>
      <c r="AF444" s="698">
        <f t="shared" si="1493"/>
        <v>6656</v>
      </c>
      <c r="AG444" s="698">
        <f t="shared" si="1493"/>
        <v>1206</v>
      </c>
      <c r="AH444" s="698">
        <f t="shared" si="1493"/>
        <v>94402.2</v>
      </c>
      <c r="AI444" s="698">
        <f t="shared" si="1493"/>
        <v>30720</v>
      </c>
      <c r="AJ444" s="698">
        <f t="shared" si="1493"/>
        <v>26547.5</v>
      </c>
      <c r="AK444" s="698">
        <f t="shared" si="1493"/>
        <v>16966</v>
      </c>
      <c r="AL444" s="698">
        <f t="shared" si="1493"/>
        <v>19960</v>
      </c>
      <c r="AM444" s="698">
        <f t="shared" si="1493"/>
        <v>22455</v>
      </c>
      <c r="AN444" s="698">
        <f t="shared" si="1493"/>
        <v>41115</v>
      </c>
      <c r="AO444" s="698">
        <f t="shared" si="1494"/>
        <v>26112</v>
      </c>
      <c r="AP444" s="698">
        <f t="shared" si="1494"/>
        <v>12225.5</v>
      </c>
      <c r="AQ444" s="698">
        <f t="shared" si="1494"/>
        <v>76800</v>
      </c>
      <c r="AR444" s="698">
        <f t="shared" si="1494"/>
        <v>3123.2</v>
      </c>
      <c r="AS444" s="698">
        <f t="shared" si="1494"/>
        <v>27904</v>
      </c>
      <c r="AT444" s="698">
        <f t="shared" si="1494"/>
        <v>38400</v>
      </c>
      <c r="AU444" s="698">
        <f t="shared" si="1494"/>
        <v>47360</v>
      </c>
      <c r="AV444" s="698">
        <f t="shared" si="1494"/>
        <v>26112</v>
      </c>
      <c r="AW444" s="698">
        <f t="shared" si="1494"/>
        <v>16217.5</v>
      </c>
      <c r="AX444" s="698">
        <f t="shared" si="1494"/>
        <v>34560</v>
      </c>
      <c r="AY444" s="698">
        <f t="shared" si="1495"/>
        <v>48640</v>
      </c>
      <c r="AZ444" s="698">
        <f t="shared" si="1495"/>
        <v>47616</v>
      </c>
      <c r="BA444" s="698">
        <f t="shared" si="1495"/>
        <v>13348.25</v>
      </c>
      <c r="BB444" s="698">
        <f t="shared" si="1495"/>
        <v>33831</v>
      </c>
      <c r="BC444" s="698">
        <f t="shared" si="1495"/>
        <v>42496</v>
      </c>
      <c r="BD444" s="698">
        <f t="shared" si="1495"/>
        <v>7014.4</v>
      </c>
      <c r="BE444" s="698">
        <f t="shared" si="1495"/>
        <v>38400</v>
      </c>
      <c r="BF444" s="698">
        <f t="shared" si="1495"/>
        <v>47360</v>
      </c>
      <c r="BG444" s="698">
        <f t="shared" si="1495"/>
        <v>28928</v>
      </c>
      <c r="BH444" s="698">
        <f t="shared" si="1495"/>
        <v>18088.75</v>
      </c>
      <c r="BI444" s="698">
        <f t="shared" si="1496"/>
        <v>51712</v>
      </c>
      <c r="BJ444" s="698">
        <f t="shared" si="1496"/>
        <v>63232</v>
      </c>
      <c r="BK444" s="698">
        <f t="shared" si="1496"/>
        <v>24950</v>
      </c>
      <c r="BL444" s="698">
        <f t="shared" si="1496"/>
        <v>18962</v>
      </c>
      <c r="BM444" s="698">
        <f t="shared" si="1496"/>
        <v>20958</v>
      </c>
      <c r="BN444" s="698">
        <f t="shared" si="1496"/>
        <v>11851.25</v>
      </c>
      <c r="BO444" s="698">
        <f t="shared" si="1496"/>
        <v>34816</v>
      </c>
      <c r="BP444" s="698">
        <f t="shared" si="1497"/>
        <v>8550.4</v>
      </c>
      <c r="BQ444" s="698">
        <f t="shared" si="1497"/>
        <v>27904</v>
      </c>
      <c r="BR444" s="698">
        <f t="shared" si="1497"/>
        <v>45209</v>
      </c>
      <c r="BS444" s="698">
        <f t="shared" si="1497"/>
        <v>39168</v>
      </c>
      <c r="BT444" s="698">
        <f t="shared" si="1497"/>
        <v>16841.25</v>
      </c>
      <c r="BU444" s="698">
        <f t="shared" si="1497"/>
        <v>44544</v>
      </c>
      <c r="BV444" s="698">
        <f t="shared" si="1497"/>
        <v>37376</v>
      </c>
      <c r="BW444" s="698">
        <f t="shared" si="1497"/>
        <v>25199.5</v>
      </c>
      <c r="BX444" s="698">
        <f t="shared" si="1497"/>
        <v>34304</v>
      </c>
      <c r="BY444" s="698">
        <f t="shared" si="1498"/>
        <v>19055.75</v>
      </c>
      <c r="BZ444" s="698">
        <f t="shared" si="1498"/>
        <v>6195.2</v>
      </c>
      <c r="CA444" s="698">
        <f t="shared" si="1498"/>
        <v>4326.3999999999996</v>
      </c>
      <c r="CB444" s="698">
        <f t="shared" si="1498"/>
        <v>5094.3999999999996</v>
      </c>
      <c r="CC444" s="698">
        <f t="shared" si="1498"/>
        <v>3123.2</v>
      </c>
      <c r="CD444" s="698">
        <f t="shared" si="1498"/>
        <v>23078.75</v>
      </c>
      <c r="CE444" s="698">
        <f t="shared" si="1499"/>
        <v>39424</v>
      </c>
      <c r="CF444" s="698">
        <f t="shared" si="1499"/>
        <v>21831.25</v>
      </c>
      <c r="CG444" s="698">
        <f t="shared" si="1499"/>
        <v>15968</v>
      </c>
      <c r="CH444" s="698">
        <f t="shared" si="1499"/>
        <v>4070.4</v>
      </c>
      <c r="CI444" s="698">
        <f t="shared" si="1499"/>
        <v>12160</v>
      </c>
      <c r="CJ444" s="698">
        <f t="shared" si="1499"/>
        <v>4249.6000000000004</v>
      </c>
      <c r="CK444" s="698">
        <f t="shared" si="1499"/>
        <v>9676.7999999999993</v>
      </c>
      <c r="CL444" s="698">
        <f t="shared" si="1499"/>
        <v>2969.6</v>
      </c>
      <c r="CM444" s="698">
        <f t="shared" si="1499"/>
        <v>6246.4</v>
      </c>
      <c r="CN444" s="698">
        <f t="shared" si="1500"/>
        <v>4070.4</v>
      </c>
      <c r="CO444" s="698">
        <f t="shared" si="1500"/>
        <v>2688</v>
      </c>
      <c r="CP444" s="698">
        <f t="shared" si="1500"/>
        <v>4505.6000000000004</v>
      </c>
      <c r="CQ444" s="698">
        <f t="shared" si="1500"/>
        <v>4147.2</v>
      </c>
      <c r="CR444" s="698">
        <f t="shared" si="1500"/>
        <v>2790.4</v>
      </c>
      <c r="CS444" s="698">
        <f t="shared" si="1500"/>
        <v>5273.6</v>
      </c>
      <c r="CT444" s="698">
        <f t="shared" si="1500"/>
        <v>2688</v>
      </c>
      <c r="CU444" s="698">
        <f t="shared" si="1500"/>
        <v>3123.2</v>
      </c>
      <c r="CV444" s="698">
        <f t="shared" si="1500"/>
        <v>4403.2</v>
      </c>
      <c r="CW444" s="698">
        <f t="shared" si="1500"/>
        <v>2483.1999999999998</v>
      </c>
      <c r="CX444" s="698">
        <f t="shared" si="1501"/>
        <v>4275.2</v>
      </c>
      <c r="CY444" s="698">
        <f t="shared" si="1501"/>
        <v>0</v>
      </c>
      <c r="CZ444" s="698">
        <f t="shared" si="1501"/>
        <v>4070.4</v>
      </c>
      <c r="DA444" s="698">
        <f t="shared" si="1501"/>
        <v>9139.2000000000007</v>
      </c>
      <c r="DB444" s="698">
        <f t="shared" si="1501"/>
        <v>3251.2</v>
      </c>
      <c r="DC444" s="698">
        <f t="shared" si="1501"/>
        <v>5324.8</v>
      </c>
      <c r="DD444" s="698">
        <f t="shared" si="1501"/>
        <v>3865.6</v>
      </c>
      <c r="DE444" s="698">
        <f t="shared" si="1501"/>
        <v>3046.4</v>
      </c>
      <c r="DF444" s="698">
        <f t="shared" si="1501"/>
        <v>3353.6</v>
      </c>
      <c r="DG444" s="698">
        <f t="shared" si="1501"/>
        <v>2508.8000000000002</v>
      </c>
      <c r="DH444" s="698">
        <f t="shared" si="1502"/>
        <v>6041.6</v>
      </c>
      <c r="DI444" s="698">
        <f t="shared" si="1502"/>
        <v>5967.2</v>
      </c>
      <c r="DJ444" s="698">
        <f t="shared" si="1502"/>
        <v>5632</v>
      </c>
      <c r="DK444" s="698">
        <f t="shared" si="1502"/>
        <v>7065.6</v>
      </c>
      <c r="DL444" s="698">
        <f t="shared" si="1502"/>
        <v>2995.2</v>
      </c>
      <c r="DM444" s="698">
        <f t="shared" si="1502"/>
        <v>2944</v>
      </c>
      <c r="DN444" s="698">
        <f t="shared" si="1502"/>
        <v>0</v>
      </c>
      <c r="DO444" s="698">
        <f t="shared" si="1502"/>
        <v>156476.79999999999</v>
      </c>
      <c r="DP444" s="698">
        <f t="shared" si="1502"/>
        <v>185600</v>
      </c>
      <c r="DQ444" s="698">
        <f t="shared" si="1502"/>
        <v>202240</v>
      </c>
      <c r="DR444" s="698">
        <f t="shared" si="1503"/>
        <v>0</v>
      </c>
      <c r="DS444" s="698">
        <f t="shared" si="1503"/>
        <v>45568</v>
      </c>
      <c r="DT444" s="698">
        <f t="shared" si="1503"/>
        <v>28160</v>
      </c>
      <c r="DU444" s="698">
        <f t="shared" si="1503"/>
        <v>47872</v>
      </c>
      <c r="DV444" s="698">
        <f t="shared" si="1503"/>
        <v>28160</v>
      </c>
      <c r="DW444" s="698">
        <f t="shared" si="1503"/>
        <v>20480</v>
      </c>
      <c r="DX444" s="698">
        <f t="shared" si="1503"/>
        <v>40704</v>
      </c>
      <c r="DY444" s="698">
        <f t="shared" si="1503"/>
        <v>34357</v>
      </c>
      <c r="DZ444" s="698">
        <f t="shared" si="1504"/>
        <v>0</v>
      </c>
      <c r="EA444" s="698">
        <f t="shared" si="1504"/>
        <v>49408</v>
      </c>
      <c r="EB444" s="698">
        <f t="shared" si="1504"/>
        <v>0</v>
      </c>
      <c r="EC444" s="698">
        <f t="shared" si="1504"/>
        <v>0</v>
      </c>
      <c r="ED444" s="698">
        <f t="shared" si="1504"/>
        <v>81590</v>
      </c>
      <c r="EE444" s="698">
        <f t="shared" si="1504"/>
        <v>0</v>
      </c>
      <c r="EF444" s="698">
        <f t="shared" si="1504"/>
        <v>0</v>
      </c>
      <c r="EG444" s="698">
        <f t="shared" si="1505"/>
        <v>0</v>
      </c>
      <c r="EH444" s="698">
        <f t="shared" si="1505"/>
        <v>0</v>
      </c>
      <c r="EI444" s="698">
        <f t="shared" si="1505"/>
        <v>0</v>
      </c>
      <c r="EJ444" s="698">
        <f t="shared" si="1505"/>
        <v>0</v>
      </c>
      <c r="EK444" s="698">
        <f t="shared" si="1505"/>
        <v>0</v>
      </c>
      <c r="EL444" s="698">
        <f t="shared" si="1505"/>
        <v>0</v>
      </c>
      <c r="EM444" s="698">
        <f t="shared" si="1505"/>
        <v>0</v>
      </c>
      <c r="EN444" s="698">
        <f t="shared" si="1505"/>
        <v>0</v>
      </c>
      <c r="EO444" s="698">
        <f t="shared" si="1505"/>
        <v>0</v>
      </c>
      <c r="EP444" s="698">
        <f t="shared" si="1505"/>
        <v>0</v>
      </c>
      <c r="EQ444" s="698">
        <f t="shared" si="1505"/>
        <v>0</v>
      </c>
      <c r="ER444" s="698">
        <f t="shared" si="1489"/>
        <v>0</v>
      </c>
      <c r="ES444" s="698">
        <f t="shared" si="1489"/>
        <v>0</v>
      </c>
      <c r="ET444" s="698">
        <f t="shared" si="1489"/>
        <v>0</v>
      </c>
      <c r="EU444" s="698">
        <f t="shared" si="1489"/>
        <v>0</v>
      </c>
      <c r="EV444" s="698">
        <f t="shared" si="1489"/>
        <v>0</v>
      </c>
      <c r="EW444" s="698">
        <f t="shared" si="1489"/>
        <v>0</v>
      </c>
      <c r="EX444" s="698">
        <f t="shared" si="1489"/>
        <v>0</v>
      </c>
      <c r="EY444" s="698">
        <f t="shared" si="1489"/>
        <v>0</v>
      </c>
      <c r="EZ444" s="510"/>
    </row>
    <row r="445" spans="1:156" x14ac:dyDescent="0.25">
      <c r="A445">
        <v>36</v>
      </c>
      <c r="B445" s="26" t="s">
        <v>221</v>
      </c>
      <c r="D445" s="698">
        <f t="shared" ref="D445:L460" si="1506">SUMIF($B$208:$B$407,$B445,D$208:D$407)</f>
        <v>4833.9799999999996</v>
      </c>
      <c r="E445" s="698">
        <f t="shared" si="1506"/>
        <v>0</v>
      </c>
      <c r="F445" s="698">
        <f t="shared" si="1506"/>
        <v>6198.53</v>
      </c>
      <c r="G445" s="698">
        <f t="shared" si="1506"/>
        <v>9493.8700000000008</v>
      </c>
      <c r="H445" s="698">
        <f t="shared" si="1506"/>
        <v>0</v>
      </c>
      <c r="I445" s="698">
        <f t="shared" si="1506"/>
        <v>2906.08</v>
      </c>
      <c r="J445" s="698">
        <f t="shared" si="1506"/>
        <v>5122.63</v>
      </c>
      <c r="K445" s="698">
        <f t="shared" si="1506"/>
        <v>3679.83</v>
      </c>
      <c r="L445" s="698">
        <f t="shared" si="1506"/>
        <v>5719</v>
      </c>
      <c r="M445" s="698">
        <f t="shared" ref="M445:U460" si="1507">SUMIF($B$208:$B$407,$B445,M$208:M$407)</f>
        <v>17021.55</v>
      </c>
      <c r="N445" s="698">
        <f t="shared" si="1507"/>
        <v>7671.39</v>
      </c>
      <c r="O445" s="698">
        <f t="shared" si="1507"/>
        <v>75</v>
      </c>
      <c r="P445" s="698">
        <f t="shared" si="1507"/>
        <v>0</v>
      </c>
      <c r="Q445" s="698">
        <f t="shared" si="1507"/>
        <v>4135.49</v>
      </c>
      <c r="R445" s="698">
        <f t="shared" si="1507"/>
        <v>16763.849999999999</v>
      </c>
      <c r="S445" s="698">
        <f t="shared" si="1507"/>
        <v>2528.9299999999998</v>
      </c>
      <c r="T445" s="698">
        <f t="shared" si="1507"/>
        <v>3948.8</v>
      </c>
      <c r="U445" s="698">
        <f t="shared" si="1507"/>
        <v>5130</v>
      </c>
      <c r="V445" s="698">
        <f t="shared" ref="V445:AD460" si="1508">SUMIF($B$208:$B$407,$B445,V$208:V$407)</f>
        <v>0</v>
      </c>
      <c r="W445" s="698">
        <f t="shared" si="1508"/>
        <v>8736.16</v>
      </c>
      <c r="X445" s="698">
        <f t="shared" si="1508"/>
        <v>1221.3599999999999</v>
      </c>
      <c r="Y445" s="698">
        <f t="shared" si="1508"/>
        <v>5052.91</v>
      </c>
      <c r="Z445" s="698">
        <f t="shared" si="1508"/>
        <v>0</v>
      </c>
      <c r="AA445" s="698">
        <f t="shared" si="1508"/>
        <v>30271.5</v>
      </c>
      <c r="AB445" s="698">
        <f t="shared" si="1508"/>
        <v>7612.63</v>
      </c>
      <c r="AC445" s="698">
        <f t="shared" si="1508"/>
        <v>6147.75</v>
      </c>
      <c r="AD445" s="698">
        <f t="shared" si="1508"/>
        <v>22028.080000000002</v>
      </c>
      <c r="AE445" s="698">
        <f t="shared" ref="AE445:AN460" si="1509">SUMIF($B$208:$B$407,$B445,AE$208:AE$407)</f>
        <v>4513.88</v>
      </c>
      <c r="AF445" s="698">
        <f t="shared" si="1509"/>
        <v>9690.35</v>
      </c>
      <c r="AG445" s="698">
        <f t="shared" si="1509"/>
        <v>2630</v>
      </c>
      <c r="AH445" s="698">
        <f t="shared" si="1509"/>
        <v>5892.58</v>
      </c>
      <c r="AI445" s="698">
        <f t="shared" si="1509"/>
        <v>2375.94</v>
      </c>
      <c r="AJ445" s="698">
        <f t="shared" si="1509"/>
        <v>2273.89</v>
      </c>
      <c r="AK445" s="698">
        <f t="shared" si="1509"/>
        <v>6843.25</v>
      </c>
      <c r="AL445" s="698">
        <f t="shared" si="1509"/>
        <v>0</v>
      </c>
      <c r="AM445" s="698">
        <f t="shared" si="1509"/>
        <v>0</v>
      </c>
      <c r="AN445" s="698">
        <f t="shared" si="1509"/>
        <v>2271.36</v>
      </c>
      <c r="AO445" s="698">
        <f t="shared" ref="AO445:AX460" si="1510">SUMIF($B$208:$B$407,$B445,AO$208:AO$407)</f>
        <v>0</v>
      </c>
      <c r="AP445" s="698">
        <f t="shared" si="1510"/>
        <v>289.89999999999998</v>
      </c>
      <c r="AQ445" s="698">
        <f t="shared" si="1510"/>
        <v>9120.1299999999992</v>
      </c>
      <c r="AR445" s="698">
        <f t="shared" si="1510"/>
        <v>3907.97</v>
      </c>
      <c r="AS445" s="698">
        <f t="shared" si="1510"/>
        <v>2113.65</v>
      </c>
      <c r="AT445" s="698">
        <f t="shared" si="1510"/>
        <v>0</v>
      </c>
      <c r="AU445" s="698">
        <f t="shared" si="1510"/>
        <v>5990.79</v>
      </c>
      <c r="AV445" s="698">
        <f t="shared" si="1510"/>
        <v>25524.42</v>
      </c>
      <c r="AW445" s="698">
        <f t="shared" si="1510"/>
        <v>647.98</v>
      </c>
      <c r="AX445" s="698">
        <f t="shared" si="1510"/>
        <v>170.5</v>
      </c>
      <c r="AY445" s="698">
        <f t="shared" ref="AY445:BH460" si="1511">SUMIF($B$208:$B$407,$B445,AY$208:AY$407)</f>
        <v>1385</v>
      </c>
      <c r="AZ445" s="698">
        <f t="shared" si="1511"/>
        <v>17080.87</v>
      </c>
      <c r="BA445" s="698">
        <f t="shared" si="1511"/>
        <v>15134.67</v>
      </c>
      <c r="BB445" s="698">
        <f t="shared" si="1511"/>
        <v>15128.51</v>
      </c>
      <c r="BC445" s="698">
        <f t="shared" si="1511"/>
        <v>1781.25</v>
      </c>
      <c r="BD445" s="698">
        <f t="shared" si="1511"/>
        <v>11996.76</v>
      </c>
      <c r="BE445" s="698">
        <f t="shared" si="1511"/>
        <v>0</v>
      </c>
      <c r="BF445" s="698">
        <f t="shared" si="1511"/>
        <v>2486.38</v>
      </c>
      <c r="BG445" s="698">
        <f t="shared" si="1511"/>
        <v>5136.2</v>
      </c>
      <c r="BH445" s="698">
        <f t="shared" si="1511"/>
        <v>19222.73</v>
      </c>
      <c r="BI445" s="698">
        <f t="shared" ref="BI445:BO460" si="1512">SUMIF($B$208:$B$407,$B445,BI$208:BI$407)</f>
        <v>9375.7999999999993</v>
      </c>
      <c r="BJ445" s="698">
        <f t="shared" si="1512"/>
        <v>6059.64</v>
      </c>
      <c r="BK445" s="698">
        <f t="shared" si="1512"/>
        <v>11779.83</v>
      </c>
      <c r="BL445" s="698">
        <f t="shared" si="1512"/>
        <v>0</v>
      </c>
      <c r="BM445" s="698">
        <f t="shared" si="1512"/>
        <v>8001.34</v>
      </c>
      <c r="BN445" s="698">
        <f t="shared" si="1512"/>
        <v>0</v>
      </c>
      <c r="BO445" s="698">
        <f t="shared" si="1512"/>
        <v>4331.33</v>
      </c>
      <c r="BP445" s="698">
        <f t="shared" ref="BP445:BX460" si="1513">SUMIF($B$208:$B$407,$B445,BP$208:BP$407)</f>
        <v>14788.27</v>
      </c>
      <c r="BQ445" s="698">
        <f t="shared" si="1513"/>
        <v>11276.44</v>
      </c>
      <c r="BR445" s="698">
        <f t="shared" si="1513"/>
        <v>13482.28</v>
      </c>
      <c r="BS445" s="698">
        <f t="shared" si="1513"/>
        <v>3373.32</v>
      </c>
      <c r="BT445" s="698">
        <f t="shared" si="1513"/>
        <v>27206.04</v>
      </c>
      <c r="BU445" s="698">
        <f t="shared" si="1513"/>
        <v>0</v>
      </c>
      <c r="BV445" s="698">
        <f t="shared" si="1513"/>
        <v>0</v>
      </c>
      <c r="BW445" s="698">
        <f t="shared" si="1513"/>
        <v>0</v>
      </c>
      <c r="BX445" s="698">
        <f t="shared" si="1513"/>
        <v>19055.310000000001</v>
      </c>
      <c r="BY445" s="698">
        <f t="shared" ref="BY445:CD460" si="1514">SUMIF($B$208:$B$407,$B445,BY$208:BY$407)</f>
        <v>20760.75</v>
      </c>
      <c r="BZ445" s="698">
        <f t="shared" si="1514"/>
        <v>2020.89</v>
      </c>
      <c r="CA445" s="698">
        <f t="shared" si="1514"/>
        <v>13081.13</v>
      </c>
      <c r="CB445" s="698">
        <f t="shared" si="1514"/>
        <v>0</v>
      </c>
      <c r="CC445" s="698">
        <f t="shared" si="1514"/>
        <v>4597.66</v>
      </c>
      <c r="CD445" s="698">
        <f t="shared" si="1514"/>
        <v>6293.19</v>
      </c>
      <c r="CE445" s="698">
        <f t="shared" ref="CE445:CM460" si="1515">SUMIF($B$208:$B$407,$B445,CE$208:CE$407)</f>
        <v>24004.82</v>
      </c>
      <c r="CF445" s="698">
        <f t="shared" si="1515"/>
        <v>11725.89</v>
      </c>
      <c r="CG445" s="698">
        <f t="shared" si="1515"/>
        <v>3131.98</v>
      </c>
      <c r="CH445" s="698">
        <f t="shared" si="1515"/>
        <v>2410</v>
      </c>
      <c r="CI445" s="698">
        <f t="shared" si="1515"/>
        <v>17274.41</v>
      </c>
      <c r="CJ445" s="698">
        <f t="shared" si="1515"/>
        <v>3637.8</v>
      </c>
      <c r="CK445" s="698">
        <f t="shared" si="1515"/>
        <v>9274.68</v>
      </c>
      <c r="CL445" s="698">
        <f t="shared" si="1515"/>
        <v>0</v>
      </c>
      <c r="CM445" s="698">
        <f t="shared" si="1515"/>
        <v>3864.6</v>
      </c>
      <c r="CN445" s="698">
        <f t="shared" ref="CN445:CW460" si="1516">SUMIF($B$208:$B$407,$B445,CN$208:CN$407)</f>
        <v>1840</v>
      </c>
      <c r="CO445" s="698">
        <f t="shared" si="1516"/>
        <v>459.42</v>
      </c>
      <c r="CP445" s="698">
        <f t="shared" si="1516"/>
        <v>3834.55</v>
      </c>
      <c r="CQ445" s="698">
        <f t="shared" si="1516"/>
        <v>11613.86</v>
      </c>
      <c r="CR445" s="698">
        <f t="shared" si="1516"/>
        <v>3963.09</v>
      </c>
      <c r="CS445" s="698">
        <f t="shared" si="1516"/>
        <v>32614.720000000001</v>
      </c>
      <c r="CT445" s="698">
        <f t="shared" si="1516"/>
        <v>5638.42</v>
      </c>
      <c r="CU445" s="698">
        <f t="shared" si="1516"/>
        <v>8484.9599999999991</v>
      </c>
      <c r="CV445" s="698">
        <f t="shared" si="1516"/>
        <v>5375.28</v>
      </c>
      <c r="CW445" s="698">
        <f t="shared" si="1516"/>
        <v>1137.73</v>
      </c>
      <c r="CX445" s="698">
        <f t="shared" ref="CX445:DG460" si="1517">SUMIF($B$208:$B$407,$B445,CX$208:CX$407)</f>
        <v>5988.4</v>
      </c>
      <c r="CY445" s="698">
        <f t="shared" si="1517"/>
        <v>0</v>
      </c>
      <c r="CZ445" s="698">
        <f t="shared" si="1517"/>
        <v>14839.39</v>
      </c>
      <c r="DA445" s="698">
        <f t="shared" si="1517"/>
        <v>7533.1</v>
      </c>
      <c r="DB445" s="698">
        <f t="shared" si="1517"/>
        <v>0</v>
      </c>
      <c r="DC445" s="698">
        <f t="shared" si="1517"/>
        <v>5663.94</v>
      </c>
      <c r="DD445" s="698">
        <f t="shared" si="1517"/>
        <v>2510.09</v>
      </c>
      <c r="DE445" s="698">
        <f t="shared" si="1517"/>
        <v>10874.34</v>
      </c>
      <c r="DF445" s="698">
        <f t="shared" si="1517"/>
        <v>7579.23</v>
      </c>
      <c r="DG445" s="698">
        <f t="shared" si="1517"/>
        <v>0</v>
      </c>
      <c r="DH445" s="698">
        <f t="shared" ref="DH445:DQ460" si="1518">SUMIF($B$208:$B$407,$B445,DH$208:DH$407)</f>
        <v>2193.92</v>
      </c>
      <c r="DI445" s="698">
        <f t="shared" si="1518"/>
        <v>3955</v>
      </c>
      <c r="DJ445" s="698">
        <f t="shared" si="1518"/>
        <v>167.06</v>
      </c>
      <c r="DK445" s="698">
        <f t="shared" si="1518"/>
        <v>6399.64</v>
      </c>
      <c r="DL445" s="698">
        <f t="shared" si="1518"/>
        <v>6004.26</v>
      </c>
      <c r="DM445" s="698">
        <f t="shared" si="1518"/>
        <v>0</v>
      </c>
      <c r="DN445" s="698">
        <f t="shared" si="1518"/>
        <v>0</v>
      </c>
      <c r="DO445" s="698">
        <f t="shared" si="1518"/>
        <v>0</v>
      </c>
      <c r="DP445" s="698">
        <f t="shared" si="1518"/>
        <v>13107.87</v>
      </c>
      <c r="DQ445" s="698">
        <f t="shared" si="1518"/>
        <v>15026.25</v>
      </c>
      <c r="DR445" s="698">
        <f t="shared" ref="DR445:DY460" si="1519">SUMIF($B$208:$B$407,$B445,DR$208:DR$407)</f>
        <v>0</v>
      </c>
      <c r="DS445" s="698">
        <f t="shared" si="1519"/>
        <v>148895.74</v>
      </c>
      <c r="DT445" s="698">
        <f t="shared" si="1519"/>
        <v>22864.9</v>
      </c>
      <c r="DU445" s="698">
        <f t="shared" si="1519"/>
        <v>60520</v>
      </c>
      <c r="DV445" s="698">
        <f t="shared" si="1519"/>
        <v>39415.94</v>
      </c>
      <c r="DW445" s="698">
        <f t="shared" si="1519"/>
        <v>37269.32</v>
      </c>
      <c r="DX445" s="698">
        <f t="shared" si="1519"/>
        <v>69314.259999999995</v>
      </c>
      <c r="DY445" s="698">
        <f t="shared" si="1519"/>
        <v>121781.63</v>
      </c>
      <c r="DZ445" s="698">
        <f t="shared" ref="DZ445:EF460" si="1520">SUMIF($B$208:$B$407,$B445,DZ$208:DZ$407)</f>
        <v>0</v>
      </c>
      <c r="EA445" s="698">
        <f t="shared" si="1520"/>
        <v>138788.29999999999</v>
      </c>
      <c r="EB445" s="698">
        <f t="shared" si="1520"/>
        <v>0</v>
      </c>
      <c r="EC445" s="698">
        <f t="shared" si="1520"/>
        <v>0</v>
      </c>
      <c r="ED445" s="698">
        <f t="shared" si="1520"/>
        <v>58647.78</v>
      </c>
      <c r="EE445" s="698">
        <f t="shared" si="1520"/>
        <v>8566.26</v>
      </c>
      <c r="EF445" s="698">
        <f t="shared" si="1520"/>
        <v>7365.37</v>
      </c>
      <c r="EG445" s="698">
        <f t="shared" ref="EG445:ET460" si="1521">SUMIF($B$208:$B$407,$B445,EG$208:EG$407)</f>
        <v>5472.15</v>
      </c>
      <c r="EH445" s="698">
        <f t="shared" si="1521"/>
        <v>7459.05</v>
      </c>
      <c r="EI445" s="698">
        <f t="shared" si="1521"/>
        <v>1709.4</v>
      </c>
      <c r="EJ445" s="698">
        <f t="shared" si="1521"/>
        <v>0</v>
      </c>
      <c r="EK445" s="698">
        <f t="shared" si="1521"/>
        <v>0</v>
      </c>
      <c r="EL445" s="698">
        <f t="shared" si="1521"/>
        <v>20177.62</v>
      </c>
      <c r="EM445" s="698">
        <f t="shared" si="1521"/>
        <v>12880.71</v>
      </c>
      <c r="EN445" s="698">
        <f t="shared" si="1521"/>
        <v>0</v>
      </c>
      <c r="EO445" s="698">
        <f t="shared" si="1521"/>
        <v>0</v>
      </c>
      <c r="EP445" s="698">
        <f t="shared" si="1521"/>
        <v>6288.61</v>
      </c>
      <c r="EQ445" s="698">
        <f t="shared" si="1521"/>
        <v>0</v>
      </c>
      <c r="ER445" s="698">
        <f t="shared" si="1521"/>
        <v>0</v>
      </c>
      <c r="ES445" s="698">
        <f t="shared" si="1521"/>
        <v>0</v>
      </c>
      <c r="ET445" s="698">
        <f t="shared" si="1521"/>
        <v>798.49</v>
      </c>
      <c r="EU445" s="698">
        <f t="shared" si="1489"/>
        <v>7048.38</v>
      </c>
      <c r="EV445" s="698">
        <f t="shared" si="1489"/>
        <v>23377.84</v>
      </c>
      <c r="EW445" s="698">
        <f t="shared" si="1489"/>
        <v>4675.78</v>
      </c>
      <c r="EX445" s="698">
        <f t="shared" si="1489"/>
        <v>14373.64</v>
      </c>
      <c r="EY445" s="698">
        <f t="shared" si="1489"/>
        <v>0</v>
      </c>
      <c r="EZ445" s="510"/>
    </row>
    <row r="446" spans="1:156" x14ac:dyDescent="0.25">
      <c r="A446">
        <v>37</v>
      </c>
      <c r="B446" s="26" t="s">
        <v>223</v>
      </c>
      <c r="D446" s="698">
        <f t="shared" si="1506"/>
        <v>5344.64</v>
      </c>
      <c r="E446" s="698">
        <f t="shared" si="1506"/>
        <v>15385.8</v>
      </c>
      <c r="F446" s="698">
        <f t="shared" si="1506"/>
        <v>8961.5500000000011</v>
      </c>
      <c r="G446" s="698">
        <f t="shared" si="1506"/>
        <v>28889.14</v>
      </c>
      <c r="H446" s="698">
        <f t="shared" si="1506"/>
        <v>15264.660000000002</v>
      </c>
      <c r="I446" s="698">
        <f t="shared" si="1506"/>
        <v>44076.899999999994</v>
      </c>
      <c r="J446" s="698">
        <f t="shared" si="1506"/>
        <v>65842.67</v>
      </c>
      <c r="K446" s="698">
        <f t="shared" si="1506"/>
        <v>36242</v>
      </c>
      <c r="L446" s="698">
        <f t="shared" si="1506"/>
        <v>40768.239999999998</v>
      </c>
      <c r="M446" s="698">
        <f t="shared" si="1507"/>
        <v>37652.139999999992</v>
      </c>
      <c r="N446" s="698">
        <f t="shared" si="1507"/>
        <v>31198.449999999997</v>
      </c>
      <c r="O446" s="698">
        <f t="shared" si="1507"/>
        <v>51714.729999999996</v>
      </c>
      <c r="P446" s="698">
        <f t="shared" si="1507"/>
        <v>44638.010000000009</v>
      </c>
      <c r="Q446" s="698">
        <f t="shared" si="1507"/>
        <v>161281.46</v>
      </c>
      <c r="R446" s="698">
        <f t="shared" si="1507"/>
        <v>127247.60999999999</v>
      </c>
      <c r="S446" s="698">
        <f t="shared" si="1507"/>
        <v>78226.12</v>
      </c>
      <c r="T446" s="698">
        <f t="shared" si="1507"/>
        <v>78746.41</v>
      </c>
      <c r="U446" s="698">
        <f t="shared" si="1507"/>
        <v>127672.69</v>
      </c>
      <c r="V446" s="698">
        <f t="shared" si="1508"/>
        <v>67745.099999999991</v>
      </c>
      <c r="W446" s="698">
        <f t="shared" si="1508"/>
        <v>60179.67</v>
      </c>
      <c r="X446" s="698">
        <f t="shared" si="1508"/>
        <v>32610.22</v>
      </c>
      <c r="Y446" s="698">
        <f t="shared" si="1508"/>
        <v>47868.42</v>
      </c>
      <c r="Z446" s="698">
        <f t="shared" si="1508"/>
        <v>0</v>
      </c>
      <c r="AA446" s="698">
        <f t="shared" si="1508"/>
        <v>59129.06</v>
      </c>
      <c r="AB446" s="698">
        <f t="shared" si="1508"/>
        <v>43441.54</v>
      </c>
      <c r="AC446" s="698">
        <f t="shared" si="1508"/>
        <v>257623.32000000004</v>
      </c>
      <c r="AD446" s="698">
        <f t="shared" si="1508"/>
        <v>114046.22000000002</v>
      </c>
      <c r="AE446" s="698">
        <f t="shared" si="1509"/>
        <v>49068.489999999991</v>
      </c>
      <c r="AF446" s="698">
        <f t="shared" si="1509"/>
        <v>116958.65</v>
      </c>
      <c r="AG446" s="698">
        <f t="shared" si="1509"/>
        <v>45489.18</v>
      </c>
      <c r="AH446" s="698">
        <f t="shared" si="1509"/>
        <v>144497.83000000002</v>
      </c>
      <c r="AI446" s="698">
        <f t="shared" si="1509"/>
        <v>158306.29000000004</v>
      </c>
      <c r="AJ446" s="698">
        <f t="shared" si="1509"/>
        <v>37200.35</v>
      </c>
      <c r="AK446" s="698">
        <f t="shared" si="1509"/>
        <v>83367.67</v>
      </c>
      <c r="AL446" s="698">
        <f t="shared" si="1509"/>
        <v>75939.600000000006</v>
      </c>
      <c r="AM446" s="698">
        <f t="shared" si="1509"/>
        <v>93969.44</v>
      </c>
      <c r="AN446" s="698">
        <f t="shared" si="1509"/>
        <v>46293.270000000004</v>
      </c>
      <c r="AO446" s="698">
        <f t="shared" si="1510"/>
        <v>56230.920000000006</v>
      </c>
      <c r="AP446" s="698">
        <f t="shared" si="1510"/>
        <v>29292.27</v>
      </c>
      <c r="AQ446" s="698">
        <f t="shared" si="1510"/>
        <v>265026.74</v>
      </c>
      <c r="AR446" s="698">
        <f t="shared" si="1510"/>
        <v>56284.800000000003</v>
      </c>
      <c r="AS446" s="698">
        <f t="shared" si="1510"/>
        <v>76854.73</v>
      </c>
      <c r="AT446" s="698">
        <f t="shared" si="1510"/>
        <v>115232.67000000001</v>
      </c>
      <c r="AU446" s="698">
        <f t="shared" si="1510"/>
        <v>87549.41</v>
      </c>
      <c r="AV446" s="698">
        <f t="shared" si="1510"/>
        <v>55980.77</v>
      </c>
      <c r="AW446" s="698">
        <f t="shared" si="1510"/>
        <v>38419.589999999997</v>
      </c>
      <c r="AX446" s="698">
        <f t="shared" si="1510"/>
        <v>63959.46</v>
      </c>
      <c r="AY446" s="698">
        <f t="shared" si="1511"/>
        <v>107721.34</v>
      </c>
      <c r="AZ446" s="698">
        <f t="shared" si="1511"/>
        <v>97977.65</v>
      </c>
      <c r="BA446" s="698">
        <f t="shared" si="1511"/>
        <v>44386.96</v>
      </c>
      <c r="BB446" s="698">
        <f t="shared" si="1511"/>
        <v>136103.59</v>
      </c>
      <c r="BC446" s="698">
        <f t="shared" si="1511"/>
        <v>173947.97999999998</v>
      </c>
      <c r="BD446" s="698">
        <f t="shared" si="1511"/>
        <v>68286.94</v>
      </c>
      <c r="BE446" s="698">
        <f t="shared" si="1511"/>
        <v>123151.25999999998</v>
      </c>
      <c r="BF446" s="698">
        <f t="shared" si="1511"/>
        <v>174783.08</v>
      </c>
      <c r="BG446" s="698">
        <f t="shared" si="1511"/>
        <v>151245.04999999999</v>
      </c>
      <c r="BH446" s="698">
        <f t="shared" si="1511"/>
        <v>44939.45</v>
      </c>
      <c r="BI446" s="698">
        <f t="shared" si="1512"/>
        <v>87697.459999999992</v>
      </c>
      <c r="BJ446" s="698">
        <f t="shared" si="1512"/>
        <v>84246.299999999988</v>
      </c>
      <c r="BK446" s="698">
        <f t="shared" si="1512"/>
        <v>35594.97</v>
      </c>
      <c r="BL446" s="698">
        <f t="shared" si="1512"/>
        <v>70121.81</v>
      </c>
      <c r="BM446" s="698">
        <f t="shared" si="1512"/>
        <v>51062.1</v>
      </c>
      <c r="BN446" s="698">
        <f t="shared" si="1512"/>
        <v>40878.75</v>
      </c>
      <c r="BO446" s="698">
        <f t="shared" si="1512"/>
        <v>175606.65</v>
      </c>
      <c r="BP446" s="698">
        <f t="shared" si="1513"/>
        <v>66263.12</v>
      </c>
      <c r="BQ446" s="698">
        <f t="shared" si="1513"/>
        <v>158839.95000000001</v>
      </c>
      <c r="BR446" s="698">
        <f t="shared" si="1513"/>
        <v>61552.939999999995</v>
      </c>
      <c r="BS446" s="698">
        <f t="shared" si="1513"/>
        <v>52325.51</v>
      </c>
      <c r="BT446" s="698">
        <f t="shared" si="1513"/>
        <v>92465.349999999991</v>
      </c>
      <c r="BU446" s="698">
        <f t="shared" si="1513"/>
        <v>42301.17</v>
      </c>
      <c r="BV446" s="698">
        <f t="shared" si="1513"/>
        <v>79125.94</v>
      </c>
      <c r="BW446" s="698">
        <f t="shared" si="1513"/>
        <v>141860.65</v>
      </c>
      <c r="BX446" s="698">
        <f t="shared" si="1513"/>
        <v>149739.01</v>
      </c>
      <c r="BY446" s="698">
        <f t="shared" si="1514"/>
        <v>63485.78</v>
      </c>
      <c r="BZ446" s="698">
        <f t="shared" si="1514"/>
        <v>117764.12</v>
      </c>
      <c r="CA446" s="698">
        <f t="shared" si="1514"/>
        <v>49773.04</v>
      </c>
      <c r="CB446" s="698">
        <f t="shared" si="1514"/>
        <v>46866.540000000008</v>
      </c>
      <c r="CC446" s="698">
        <f t="shared" si="1514"/>
        <v>49093</v>
      </c>
      <c r="CD446" s="698">
        <f t="shared" si="1514"/>
        <v>81855.260000000009</v>
      </c>
      <c r="CE446" s="698">
        <f t="shared" si="1515"/>
        <v>94645.21</v>
      </c>
      <c r="CF446" s="698">
        <f t="shared" si="1515"/>
        <v>37745.49</v>
      </c>
      <c r="CG446" s="698">
        <f t="shared" si="1515"/>
        <v>24932.859999999997</v>
      </c>
      <c r="CH446" s="698">
        <f t="shared" si="1515"/>
        <v>217150.21</v>
      </c>
      <c r="CI446" s="698">
        <f t="shared" si="1515"/>
        <v>117939.01000000001</v>
      </c>
      <c r="CJ446" s="698">
        <f t="shared" si="1515"/>
        <v>158384.43</v>
      </c>
      <c r="CK446" s="698">
        <f t="shared" si="1515"/>
        <v>69257.649999999994</v>
      </c>
      <c r="CL446" s="698">
        <f t="shared" si="1515"/>
        <v>46972.290000000008</v>
      </c>
      <c r="CM446" s="698">
        <f t="shared" si="1515"/>
        <v>33499.050000000003</v>
      </c>
      <c r="CN446" s="698">
        <f t="shared" si="1516"/>
        <v>33222.100000000006</v>
      </c>
      <c r="CO446" s="698">
        <f t="shared" si="1516"/>
        <v>53354.53</v>
      </c>
      <c r="CP446" s="698">
        <f t="shared" si="1516"/>
        <v>139193.02000000002</v>
      </c>
      <c r="CQ446" s="698">
        <f t="shared" si="1516"/>
        <v>125654.32999999999</v>
      </c>
      <c r="CR446" s="698">
        <f t="shared" si="1516"/>
        <v>28888.989999999998</v>
      </c>
      <c r="CS446" s="698">
        <f t="shared" si="1516"/>
        <v>98205.489999999991</v>
      </c>
      <c r="CT446" s="698">
        <f t="shared" si="1516"/>
        <v>44467.81</v>
      </c>
      <c r="CU446" s="698">
        <f t="shared" si="1516"/>
        <v>83327.56</v>
      </c>
      <c r="CV446" s="698">
        <f t="shared" si="1516"/>
        <v>52443.46</v>
      </c>
      <c r="CW446" s="698">
        <f t="shared" si="1516"/>
        <v>12559.1</v>
      </c>
      <c r="CX446" s="698">
        <f t="shared" si="1517"/>
        <v>53181.8</v>
      </c>
      <c r="CY446" s="698">
        <f t="shared" si="1517"/>
        <v>0</v>
      </c>
      <c r="CZ446" s="698">
        <f t="shared" si="1517"/>
        <v>130827.86</v>
      </c>
      <c r="DA446" s="698">
        <f t="shared" si="1517"/>
        <v>79181.329999999987</v>
      </c>
      <c r="DB446" s="698">
        <f t="shared" si="1517"/>
        <v>67824.47</v>
      </c>
      <c r="DC446" s="698">
        <f t="shared" si="1517"/>
        <v>67441.33</v>
      </c>
      <c r="DD446" s="698">
        <f t="shared" si="1517"/>
        <v>83815.039999999994</v>
      </c>
      <c r="DE446" s="698">
        <f t="shared" si="1517"/>
        <v>50696.54</v>
      </c>
      <c r="DF446" s="698">
        <f t="shared" si="1517"/>
        <v>45321.11</v>
      </c>
      <c r="DG446" s="698">
        <f t="shared" si="1517"/>
        <v>49429.05</v>
      </c>
      <c r="DH446" s="698">
        <f t="shared" si="1518"/>
        <v>59308.91</v>
      </c>
      <c r="DI446" s="698">
        <f t="shared" si="1518"/>
        <v>78894.09</v>
      </c>
      <c r="DJ446" s="698">
        <f t="shared" si="1518"/>
        <v>113208.43</v>
      </c>
      <c r="DK446" s="698">
        <f t="shared" si="1518"/>
        <v>68053.2</v>
      </c>
      <c r="DL446" s="698">
        <f t="shared" si="1518"/>
        <v>63000.61</v>
      </c>
      <c r="DM446" s="698">
        <f t="shared" si="1518"/>
        <v>71791.259999999995</v>
      </c>
      <c r="DN446" s="698">
        <f t="shared" si="1518"/>
        <v>0</v>
      </c>
      <c r="DO446" s="698">
        <f t="shared" si="1518"/>
        <v>250458.77</v>
      </c>
      <c r="DP446" s="698">
        <f t="shared" si="1518"/>
        <v>203397.25</v>
      </c>
      <c r="DQ446" s="698">
        <f t="shared" si="1518"/>
        <v>446602.96</v>
      </c>
      <c r="DR446" s="698">
        <f t="shared" si="1519"/>
        <v>0</v>
      </c>
      <c r="DS446" s="698">
        <f t="shared" si="1519"/>
        <v>207708.82</v>
      </c>
      <c r="DT446" s="698">
        <f t="shared" si="1519"/>
        <v>299144.2</v>
      </c>
      <c r="DU446" s="698">
        <f t="shared" si="1519"/>
        <v>460412.97000000003</v>
      </c>
      <c r="DV446" s="698">
        <f t="shared" si="1519"/>
        <v>282080.71000000002</v>
      </c>
      <c r="DW446" s="698">
        <f t="shared" si="1519"/>
        <v>247632.61000000002</v>
      </c>
      <c r="DX446" s="698">
        <f t="shared" si="1519"/>
        <v>219787.86</v>
      </c>
      <c r="DY446" s="698">
        <f t="shared" si="1519"/>
        <v>296164.25999999995</v>
      </c>
      <c r="DZ446" s="698">
        <f t="shared" si="1520"/>
        <v>19225.55</v>
      </c>
      <c r="EA446" s="698">
        <f t="shared" si="1520"/>
        <v>243074.81</v>
      </c>
      <c r="EB446" s="698">
        <f t="shared" si="1520"/>
        <v>0</v>
      </c>
      <c r="EC446" s="698">
        <f t="shared" si="1520"/>
        <v>0</v>
      </c>
      <c r="ED446" s="698">
        <f t="shared" si="1520"/>
        <v>127399.63</v>
      </c>
      <c r="EE446" s="698">
        <f t="shared" si="1520"/>
        <v>204522.18</v>
      </c>
      <c r="EF446" s="698">
        <f t="shared" si="1520"/>
        <v>92150.12000000001</v>
      </c>
      <c r="EG446" s="698">
        <f t="shared" si="1521"/>
        <v>21679.22</v>
      </c>
      <c r="EH446" s="698">
        <f t="shared" si="1521"/>
        <v>35625.99</v>
      </c>
      <c r="EI446" s="698">
        <f t="shared" si="1521"/>
        <v>29521.070000000003</v>
      </c>
      <c r="EJ446" s="698">
        <f t="shared" si="1521"/>
        <v>464.67</v>
      </c>
      <c r="EK446" s="698">
        <f t="shared" si="1521"/>
        <v>2264.27</v>
      </c>
      <c r="EL446" s="698">
        <f t="shared" si="1521"/>
        <v>332336.47000000003</v>
      </c>
      <c r="EM446" s="698">
        <f t="shared" si="1521"/>
        <v>99992.4</v>
      </c>
      <c r="EN446" s="698">
        <f t="shared" si="1521"/>
        <v>0</v>
      </c>
      <c r="EO446" s="698">
        <f t="shared" si="1521"/>
        <v>0</v>
      </c>
      <c r="EP446" s="698">
        <f t="shared" si="1521"/>
        <v>132787.19</v>
      </c>
      <c r="EQ446" s="698">
        <f t="shared" si="1521"/>
        <v>4089.45</v>
      </c>
      <c r="ER446" s="698">
        <f t="shared" si="1489"/>
        <v>0</v>
      </c>
      <c r="ES446" s="698">
        <f t="shared" si="1489"/>
        <v>0</v>
      </c>
      <c r="ET446" s="698">
        <f t="shared" si="1489"/>
        <v>30890.260000000002</v>
      </c>
      <c r="EU446" s="698">
        <f t="shared" si="1489"/>
        <v>38218.35</v>
      </c>
      <c r="EV446" s="698">
        <f t="shared" si="1489"/>
        <v>75318.69</v>
      </c>
      <c r="EW446" s="698">
        <f t="shared" si="1489"/>
        <v>27034.83</v>
      </c>
      <c r="EX446" s="698">
        <f t="shared" si="1489"/>
        <v>251576.61000000002</v>
      </c>
      <c r="EY446" s="698">
        <f t="shared" si="1489"/>
        <v>0</v>
      </c>
      <c r="EZ446" s="510"/>
    </row>
    <row r="447" spans="1:156" x14ac:dyDescent="0.25">
      <c r="A447">
        <v>38</v>
      </c>
      <c r="B447" s="26" t="s">
        <v>225</v>
      </c>
      <c r="D447" s="698">
        <f t="shared" si="1506"/>
        <v>6628.9</v>
      </c>
      <c r="E447" s="698">
        <f t="shared" si="1506"/>
        <v>4180</v>
      </c>
      <c r="F447" s="698">
        <f t="shared" si="1506"/>
        <v>10881.05</v>
      </c>
      <c r="G447" s="698">
        <f t="shared" si="1506"/>
        <v>7399.4</v>
      </c>
      <c r="H447" s="698">
        <f t="shared" si="1506"/>
        <v>3942.67</v>
      </c>
      <c r="I447" s="698">
        <f t="shared" si="1506"/>
        <v>15572.69</v>
      </c>
      <c r="J447" s="698">
        <f t="shared" si="1506"/>
        <v>16126.73</v>
      </c>
      <c r="K447" s="698">
        <f t="shared" si="1506"/>
        <v>954.09</v>
      </c>
      <c r="L447" s="698">
        <f t="shared" si="1506"/>
        <v>0</v>
      </c>
      <c r="M447" s="698">
        <f t="shared" si="1507"/>
        <v>20444.78</v>
      </c>
      <c r="N447" s="698">
        <f t="shared" si="1507"/>
        <v>20272.86</v>
      </c>
      <c r="O447" s="698">
        <f t="shared" si="1507"/>
        <v>5386.44</v>
      </c>
      <c r="P447" s="698">
        <f t="shared" si="1507"/>
        <v>11129.91</v>
      </c>
      <c r="Q447" s="698">
        <f t="shared" si="1507"/>
        <v>78424.490000000005</v>
      </c>
      <c r="R447" s="698">
        <f t="shared" si="1507"/>
        <v>89589.65</v>
      </c>
      <c r="S447" s="698">
        <f t="shared" si="1507"/>
        <v>5884.62</v>
      </c>
      <c r="T447" s="698">
        <f t="shared" si="1507"/>
        <v>0</v>
      </c>
      <c r="U447" s="698">
        <f t="shared" si="1507"/>
        <v>12682.3</v>
      </c>
      <c r="V447" s="698">
        <f t="shared" si="1508"/>
        <v>6337.38</v>
      </c>
      <c r="W447" s="698">
        <f t="shared" si="1508"/>
        <v>29663.52</v>
      </c>
      <c r="X447" s="698">
        <f t="shared" si="1508"/>
        <v>3240</v>
      </c>
      <c r="Y447" s="698">
        <f t="shared" si="1508"/>
        <v>2217.48</v>
      </c>
      <c r="Z447" s="698">
        <f t="shared" si="1508"/>
        <v>0</v>
      </c>
      <c r="AA447" s="698">
        <f t="shared" si="1508"/>
        <v>47591.07</v>
      </c>
      <c r="AB447" s="698">
        <f t="shared" si="1508"/>
        <v>18268.990000000002</v>
      </c>
      <c r="AC447" s="698">
        <f t="shared" si="1508"/>
        <v>47685.15</v>
      </c>
      <c r="AD447" s="698">
        <f t="shared" si="1508"/>
        <v>31908.23</v>
      </c>
      <c r="AE447" s="698">
        <f t="shared" si="1509"/>
        <v>6721.31</v>
      </c>
      <c r="AF447" s="698">
        <f t="shared" si="1509"/>
        <v>68221.289999999994</v>
      </c>
      <c r="AG447" s="698">
        <f t="shared" si="1509"/>
        <v>6740.81</v>
      </c>
      <c r="AH447" s="698">
        <f t="shared" si="1509"/>
        <v>3454.29</v>
      </c>
      <c r="AI447" s="698">
        <f t="shared" si="1509"/>
        <v>19314.849999999999</v>
      </c>
      <c r="AJ447" s="698">
        <f t="shared" si="1509"/>
        <v>18015.689999999999</v>
      </c>
      <c r="AK447" s="698">
        <f t="shared" si="1509"/>
        <v>18414.330000000002</v>
      </c>
      <c r="AL447" s="698">
        <f t="shared" si="1509"/>
        <v>48210.22</v>
      </c>
      <c r="AM447" s="698">
        <f t="shared" si="1509"/>
        <v>9975.6200000000008</v>
      </c>
      <c r="AN447" s="698">
        <f t="shared" si="1509"/>
        <v>5122.13</v>
      </c>
      <c r="AO447" s="698">
        <f t="shared" si="1510"/>
        <v>2033.22</v>
      </c>
      <c r="AP447" s="698">
        <f t="shared" si="1510"/>
        <v>16151.44</v>
      </c>
      <c r="AQ447" s="698">
        <f t="shared" si="1510"/>
        <v>41664.01</v>
      </c>
      <c r="AR447" s="698">
        <f t="shared" si="1510"/>
        <v>0</v>
      </c>
      <c r="AS447" s="698">
        <f t="shared" si="1510"/>
        <v>35514.03</v>
      </c>
      <c r="AT447" s="698">
        <f t="shared" si="1510"/>
        <v>53280.6</v>
      </c>
      <c r="AU447" s="698">
        <f t="shared" si="1510"/>
        <v>10049.6</v>
      </c>
      <c r="AV447" s="698">
        <f t="shared" si="1510"/>
        <v>23891.56</v>
      </c>
      <c r="AW447" s="698">
        <f t="shared" si="1510"/>
        <v>9620</v>
      </c>
      <c r="AX447" s="698">
        <f t="shared" si="1510"/>
        <v>20754.57</v>
      </c>
      <c r="AY447" s="698">
        <f t="shared" si="1511"/>
        <v>12551.78</v>
      </c>
      <c r="AZ447" s="698">
        <f t="shared" si="1511"/>
        <v>10989.26</v>
      </c>
      <c r="BA447" s="698">
        <f t="shared" si="1511"/>
        <v>21197.21</v>
      </c>
      <c r="BB447" s="698">
        <f t="shared" si="1511"/>
        <v>10347.530000000001</v>
      </c>
      <c r="BC447" s="698">
        <f t="shared" si="1511"/>
        <v>24460.09</v>
      </c>
      <c r="BD447" s="698">
        <f t="shared" si="1511"/>
        <v>77.459999999999994</v>
      </c>
      <c r="BE447" s="698">
        <f t="shared" si="1511"/>
        <v>2984.35</v>
      </c>
      <c r="BF447" s="698">
        <f t="shared" si="1511"/>
        <v>3096.6</v>
      </c>
      <c r="BG447" s="698">
        <f t="shared" si="1511"/>
        <v>8477.5</v>
      </c>
      <c r="BH447" s="698">
        <f t="shared" si="1511"/>
        <v>9569.15</v>
      </c>
      <c r="BI447" s="698">
        <f t="shared" si="1512"/>
        <v>19227.89</v>
      </c>
      <c r="BJ447" s="698">
        <f t="shared" si="1512"/>
        <v>7206.9</v>
      </c>
      <c r="BK447" s="698">
        <f t="shared" si="1512"/>
        <v>13082.9</v>
      </c>
      <c r="BL447" s="698">
        <f t="shared" si="1512"/>
        <v>15926.88</v>
      </c>
      <c r="BM447" s="698">
        <f t="shared" si="1512"/>
        <v>37618.230000000003</v>
      </c>
      <c r="BN447" s="698">
        <f t="shared" si="1512"/>
        <v>19319.099999999999</v>
      </c>
      <c r="BO447" s="698">
        <f t="shared" si="1512"/>
        <v>40662.870000000003</v>
      </c>
      <c r="BP447" s="698">
        <f t="shared" si="1513"/>
        <v>36622.15</v>
      </c>
      <c r="BQ447" s="698">
        <f t="shared" si="1513"/>
        <v>33459.96</v>
      </c>
      <c r="BR447" s="698">
        <f t="shared" si="1513"/>
        <v>31414.13</v>
      </c>
      <c r="BS447" s="698">
        <f t="shared" si="1513"/>
        <v>33169.949999999997</v>
      </c>
      <c r="BT447" s="698">
        <f t="shared" si="1513"/>
        <v>52591.08</v>
      </c>
      <c r="BU447" s="698">
        <f t="shared" si="1513"/>
        <v>5507.11</v>
      </c>
      <c r="BV447" s="698">
        <f t="shared" si="1513"/>
        <v>10967.87</v>
      </c>
      <c r="BW447" s="698">
        <f t="shared" si="1513"/>
        <v>17985.25</v>
      </c>
      <c r="BX447" s="698">
        <f t="shared" si="1513"/>
        <v>30175.31</v>
      </c>
      <c r="BY447" s="698">
        <f t="shared" si="1514"/>
        <v>12926.44</v>
      </c>
      <c r="BZ447" s="698">
        <f t="shared" si="1514"/>
        <v>9088.48</v>
      </c>
      <c r="CA447" s="698">
        <f t="shared" si="1514"/>
        <v>24282.7</v>
      </c>
      <c r="CB447" s="698">
        <f t="shared" si="1514"/>
        <v>19295.75</v>
      </c>
      <c r="CC447" s="698">
        <f t="shared" si="1514"/>
        <v>5642.98</v>
      </c>
      <c r="CD447" s="698">
        <f t="shared" si="1514"/>
        <v>17373.88</v>
      </c>
      <c r="CE447" s="698">
        <f t="shared" si="1515"/>
        <v>16210.18</v>
      </c>
      <c r="CF447" s="698">
        <f t="shared" si="1515"/>
        <v>18648.05</v>
      </c>
      <c r="CG447" s="698">
        <f t="shared" si="1515"/>
        <v>7474.68</v>
      </c>
      <c r="CH447" s="698">
        <f t="shared" si="1515"/>
        <v>5965.18</v>
      </c>
      <c r="CI447" s="698">
        <f t="shared" si="1515"/>
        <v>27336.37</v>
      </c>
      <c r="CJ447" s="698">
        <f t="shared" si="1515"/>
        <v>32037.22</v>
      </c>
      <c r="CK447" s="698">
        <f t="shared" si="1515"/>
        <v>75863.58</v>
      </c>
      <c r="CL447" s="698">
        <f t="shared" si="1515"/>
        <v>17210.59</v>
      </c>
      <c r="CM447" s="698">
        <f t="shared" si="1515"/>
        <v>9158.59</v>
      </c>
      <c r="CN447" s="698">
        <f t="shared" si="1516"/>
        <v>30337.119999999999</v>
      </c>
      <c r="CO447" s="698">
        <f t="shared" si="1516"/>
        <v>860.13</v>
      </c>
      <c r="CP447" s="698">
        <f t="shared" si="1516"/>
        <v>30113.64</v>
      </c>
      <c r="CQ447" s="698">
        <f t="shared" si="1516"/>
        <v>89757.02</v>
      </c>
      <c r="CR447" s="698">
        <f t="shared" si="1516"/>
        <v>6540.89</v>
      </c>
      <c r="CS447" s="698">
        <f t="shared" si="1516"/>
        <v>38447.64</v>
      </c>
      <c r="CT447" s="698">
        <f t="shared" si="1516"/>
        <v>5352.9</v>
      </c>
      <c r="CU447" s="698">
        <f t="shared" si="1516"/>
        <v>34655.22</v>
      </c>
      <c r="CV447" s="698">
        <f t="shared" si="1516"/>
        <v>19416.47</v>
      </c>
      <c r="CW447" s="698">
        <f t="shared" si="1516"/>
        <v>0</v>
      </c>
      <c r="CX447" s="698">
        <f t="shared" si="1517"/>
        <v>7513.66</v>
      </c>
      <c r="CY447" s="698">
        <f t="shared" si="1517"/>
        <v>0</v>
      </c>
      <c r="CZ447" s="698">
        <f t="shared" si="1517"/>
        <v>51611.7</v>
      </c>
      <c r="DA447" s="698">
        <f t="shared" si="1517"/>
        <v>23883.34</v>
      </c>
      <c r="DB447" s="698">
        <f t="shared" si="1517"/>
        <v>11362.29</v>
      </c>
      <c r="DC447" s="698">
        <f t="shared" si="1517"/>
        <v>41954.55</v>
      </c>
      <c r="DD447" s="698">
        <f t="shared" si="1517"/>
        <v>58008.33</v>
      </c>
      <c r="DE447" s="698">
        <f t="shared" si="1517"/>
        <v>28177.21</v>
      </c>
      <c r="DF447" s="698">
        <f t="shared" si="1517"/>
        <v>17136.560000000001</v>
      </c>
      <c r="DG447" s="698">
        <f t="shared" si="1517"/>
        <v>39720</v>
      </c>
      <c r="DH447" s="698">
        <f t="shared" si="1518"/>
        <v>62395.81</v>
      </c>
      <c r="DI447" s="698">
        <f t="shared" si="1518"/>
        <v>12649.03</v>
      </c>
      <c r="DJ447" s="698">
        <f t="shared" si="1518"/>
        <v>7559.3</v>
      </c>
      <c r="DK447" s="698">
        <f t="shared" si="1518"/>
        <v>0</v>
      </c>
      <c r="DL447" s="698">
        <f t="shared" si="1518"/>
        <v>9094.09</v>
      </c>
      <c r="DM447" s="698">
        <f t="shared" si="1518"/>
        <v>4154.33</v>
      </c>
      <c r="DN447" s="698">
        <f t="shared" si="1518"/>
        <v>0</v>
      </c>
      <c r="DO447" s="698">
        <f t="shared" si="1518"/>
        <v>46195.360000000001</v>
      </c>
      <c r="DP447" s="698">
        <f t="shared" si="1518"/>
        <v>56794.15</v>
      </c>
      <c r="DQ447" s="698">
        <f t="shared" si="1518"/>
        <v>122208.34</v>
      </c>
      <c r="DR447" s="698">
        <f t="shared" si="1519"/>
        <v>0</v>
      </c>
      <c r="DS447" s="698">
        <f t="shared" si="1519"/>
        <v>96153.16</v>
      </c>
      <c r="DT447" s="698">
        <f t="shared" si="1519"/>
        <v>186747.67</v>
      </c>
      <c r="DU447" s="698">
        <f t="shared" si="1519"/>
        <v>0</v>
      </c>
      <c r="DV447" s="698">
        <f t="shared" si="1519"/>
        <v>110163.87</v>
      </c>
      <c r="DW447" s="698">
        <f t="shared" si="1519"/>
        <v>99573.65</v>
      </c>
      <c r="DX447" s="698">
        <f t="shared" si="1519"/>
        <v>60337.66</v>
      </c>
      <c r="DY447" s="698">
        <f t="shared" si="1519"/>
        <v>152081.57</v>
      </c>
      <c r="DZ447" s="698">
        <f t="shared" si="1520"/>
        <v>29954.52</v>
      </c>
      <c r="EA447" s="698">
        <f t="shared" si="1520"/>
        <v>389009.6</v>
      </c>
      <c r="EB447" s="698">
        <f t="shared" si="1520"/>
        <v>0</v>
      </c>
      <c r="EC447" s="698">
        <f t="shared" si="1520"/>
        <v>0</v>
      </c>
      <c r="ED447" s="698">
        <f t="shared" si="1520"/>
        <v>26217.89</v>
      </c>
      <c r="EE447" s="698">
        <f t="shared" si="1520"/>
        <v>46385.38</v>
      </c>
      <c r="EF447" s="698">
        <f t="shared" si="1520"/>
        <v>6203.16</v>
      </c>
      <c r="EG447" s="698">
        <f t="shared" si="1521"/>
        <v>23355.29</v>
      </c>
      <c r="EH447" s="698">
        <f t="shared" si="1521"/>
        <v>107.78</v>
      </c>
      <c r="EI447" s="698">
        <f t="shared" si="1521"/>
        <v>24934.76</v>
      </c>
      <c r="EJ447" s="698">
        <f t="shared" si="1521"/>
        <v>0</v>
      </c>
      <c r="EK447" s="698">
        <f t="shared" si="1521"/>
        <v>0</v>
      </c>
      <c r="EL447" s="698">
        <f t="shared" si="1521"/>
        <v>48763.56</v>
      </c>
      <c r="EM447" s="698">
        <f t="shared" si="1521"/>
        <v>58768.53</v>
      </c>
      <c r="EN447" s="698">
        <f t="shared" si="1521"/>
        <v>0</v>
      </c>
      <c r="EO447" s="698">
        <f t="shared" si="1521"/>
        <v>0</v>
      </c>
      <c r="EP447" s="698">
        <f t="shared" si="1521"/>
        <v>49511.02</v>
      </c>
      <c r="EQ447" s="698">
        <f t="shared" si="1521"/>
        <v>0</v>
      </c>
      <c r="ER447" s="698">
        <f t="shared" ref="ER447:EY460" si="1522">SUMIF($B$208:$B$407,$B447,ER$208:ER$407)</f>
        <v>0</v>
      </c>
      <c r="ES447" s="698">
        <f t="shared" si="1522"/>
        <v>0</v>
      </c>
      <c r="ET447" s="698">
        <f t="shared" si="1522"/>
        <v>14378.41</v>
      </c>
      <c r="EU447" s="698">
        <f t="shared" si="1522"/>
        <v>31573.75</v>
      </c>
      <c r="EV447" s="698">
        <f t="shared" si="1522"/>
        <v>9635.4699999999993</v>
      </c>
      <c r="EW447" s="698">
        <f t="shared" si="1522"/>
        <v>20160.22</v>
      </c>
      <c r="EX447" s="698">
        <f t="shared" si="1522"/>
        <v>8934.2199999999993</v>
      </c>
      <c r="EY447" s="698">
        <f t="shared" si="1522"/>
        <v>0</v>
      </c>
      <c r="EZ447" s="510"/>
    </row>
    <row r="448" spans="1:156" x14ac:dyDescent="0.25">
      <c r="A448">
        <v>39</v>
      </c>
      <c r="B448" s="26" t="s">
        <v>227</v>
      </c>
      <c r="D448" s="698">
        <f t="shared" si="1506"/>
        <v>0</v>
      </c>
      <c r="E448" s="698">
        <f t="shared" si="1506"/>
        <v>0</v>
      </c>
      <c r="F448" s="698">
        <f t="shared" si="1506"/>
        <v>0</v>
      </c>
      <c r="G448" s="698">
        <f t="shared" si="1506"/>
        <v>0</v>
      </c>
      <c r="H448" s="698">
        <f t="shared" si="1506"/>
        <v>0</v>
      </c>
      <c r="I448" s="698">
        <f t="shared" si="1506"/>
        <v>0</v>
      </c>
      <c r="J448" s="698">
        <f t="shared" si="1506"/>
        <v>0</v>
      </c>
      <c r="K448" s="698">
        <f t="shared" si="1506"/>
        <v>0</v>
      </c>
      <c r="L448" s="698">
        <f t="shared" si="1506"/>
        <v>0</v>
      </c>
      <c r="M448" s="698">
        <f t="shared" si="1507"/>
        <v>0</v>
      </c>
      <c r="N448" s="698">
        <f t="shared" si="1507"/>
        <v>0</v>
      </c>
      <c r="O448" s="698">
        <f t="shared" si="1507"/>
        <v>0</v>
      </c>
      <c r="P448" s="698">
        <f t="shared" si="1507"/>
        <v>0</v>
      </c>
      <c r="Q448" s="698">
        <f t="shared" si="1507"/>
        <v>0</v>
      </c>
      <c r="R448" s="698">
        <f t="shared" si="1507"/>
        <v>0</v>
      </c>
      <c r="S448" s="698">
        <f t="shared" si="1507"/>
        <v>0</v>
      </c>
      <c r="T448" s="698">
        <f t="shared" si="1507"/>
        <v>0</v>
      </c>
      <c r="U448" s="698">
        <f t="shared" si="1507"/>
        <v>0</v>
      </c>
      <c r="V448" s="698">
        <f t="shared" si="1508"/>
        <v>0</v>
      </c>
      <c r="W448" s="698">
        <f t="shared" si="1508"/>
        <v>0</v>
      </c>
      <c r="X448" s="698">
        <f t="shared" si="1508"/>
        <v>0</v>
      </c>
      <c r="Y448" s="698">
        <f t="shared" si="1508"/>
        <v>0</v>
      </c>
      <c r="Z448" s="698">
        <f t="shared" si="1508"/>
        <v>0</v>
      </c>
      <c r="AA448" s="698">
        <f t="shared" si="1508"/>
        <v>0</v>
      </c>
      <c r="AB448" s="698">
        <f t="shared" si="1508"/>
        <v>0</v>
      </c>
      <c r="AC448" s="698">
        <f t="shared" si="1508"/>
        <v>0</v>
      </c>
      <c r="AD448" s="698">
        <f t="shared" si="1508"/>
        <v>0</v>
      </c>
      <c r="AE448" s="698">
        <f t="shared" si="1509"/>
        <v>0</v>
      </c>
      <c r="AF448" s="698">
        <f t="shared" si="1509"/>
        <v>0</v>
      </c>
      <c r="AG448" s="698">
        <f t="shared" si="1509"/>
        <v>0</v>
      </c>
      <c r="AH448" s="698">
        <f t="shared" si="1509"/>
        <v>0</v>
      </c>
      <c r="AI448" s="698">
        <f t="shared" si="1509"/>
        <v>0</v>
      </c>
      <c r="AJ448" s="698">
        <f t="shared" si="1509"/>
        <v>0</v>
      </c>
      <c r="AK448" s="698">
        <f t="shared" si="1509"/>
        <v>0</v>
      </c>
      <c r="AL448" s="698">
        <f t="shared" si="1509"/>
        <v>0</v>
      </c>
      <c r="AM448" s="698">
        <f t="shared" si="1509"/>
        <v>0</v>
      </c>
      <c r="AN448" s="698">
        <f t="shared" si="1509"/>
        <v>0</v>
      </c>
      <c r="AO448" s="698">
        <f t="shared" si="1510"/>
        <v>0</v>
      </c>
      <c r="AP448" s="698">
        <f t="shared" si="1510"/>
        <v>0</v>
      </c>
      <c r="AQ448" s="698">
        <f t="shared" si="1510"/>
        <v>0</v>
      </c>
      <c r="AR448" s="698">
        <f t="shared" si="1510"/>
        <v>0</v>
      </c>
      <c r="AS448" s="698">
        <f t="shared" si="1510"/>
        <v>0</v>
      </c>
      <c r="AT448" s="698">
        <f t="shared" si="1510"/>
        <v>0</v>
      </c>
      <c r="AU448" s="698">
        <f t="shared" si="1510"/>
        <v>0</v>
      </c>
      <c r="AV448" s="698">
        <f t="shared" si="1510"/>
        <v>0</v>
      </c>
      <c r="AW448" s="698">
        <f t="shared" si="1510"/>
        <v>0</v>
      </c>
      <c r="AX448" s="698">
        <f t="shared" si="1510"/>
        <v>0</v>
      </c>
      <c r="AY448" s="698">
        <f t="shared" si="1511"/>
        <v>0</v>
      </c>
      <c r="AZ448" s="698">
        <f t="shared" si="1511"/>
        <v>0</v>
      </c>
      <c r="BA448" s="698">
        <f t="shared" si="1511"/>
        <v>0</v>
      </c>
      <c r="BB448" s="698">
        <f t="shared" si="1511"/>
        <v>0</v>
      </c>
      <c r="BC448" s="698">
        <f t="shared" si="1511"/>
        <v>0</v>
      </c>
      <c r="BD448" s="698">
        <f t="shared" si="1511"/>
        <v>0</v>
      </c>
      <c r="BE448" s="698">
        <f t="shared" si="1511"/>
        <v>0</v>
      </c>
      <c r="BF448" s="698">
        <f t="shared" si="1511"/>
        <v>0</v>
      </c>
      <c r="BG448" s="698">
        <f t="shared" si="1511"/>
        <v>0</v>
      </c>
      <c r="BH448" s="698">
        <f t="shared" si="1511"/>
        <v>0</v>
      </c>
      <c r="BI448" s="698">
        <f t="shared" si="1512"/>
        <v>0</v>
      </c>
      <c r="BJ448" s="698">
        <f t="shared" si="1512"/>
        <v>0</v>
      </c>
      <c r="BK448" s="698">
        <f t="shared" si="1512"/>
        <v>0</v>
      </c>
      <c r="BL448" s="698">
        <f t="shared" si="1512"/>
        <v>0</v>
      </c>
      <c r="BM448" s="698">
        <f t="shared" si="1512"/>
        <v>0</v>
      </c>
      <c r="BN448" s="698">
        <f t="shared" si="1512"/>
        <v>0</v>
      </c>
      <c r="BO448" s="698">
        <f t="shared" si="1512"/>
        <v>0</v>
      </c>
      <c r="BP448" s="698">
        <f t="shared" si="1513"/>
        <v>0</v>
      </c>
      <c r="BQ448" s="698">
        <f t="shared" si="1513"/>
        <v>0</v>
      </c>
      <c r="BR448" s="698">
        <f t="shared" si="1513"/>
        <v>0</v>
      </c>
      <c r="BS448" s="698">
        <f t="shared" si="1513"/>
        <v>0</v>
      </c>
      <c r="BT448" s="698">
        <f t="shared" si="1513"/>
        <v>0</v>
      </c>
      <c r="BU448" s="698">
        <f t="shared" si="1513"/>
        <v>0</v>
      </c>
      <c r="BV448" s="698">
        <f t="shared" si="1513"/>
        <v>0</v>
      </c>
      <c r="BW448" s="698">
        <f t="shared" si="1513"/>
        <v>0</v>
      </c>
      <c r="BX448" s="698">
        <f t="shared" si="1513"/>
        <v>0</v>
      </c>
      <c r="BY448" s="698">
        <f t="shared" si="1514"/>
        <v>0</v>
      </c>
      <c r="BZ448" s="698">
        <f t="shared" si="1514"/>
        <v>0</v>
      </c>
      <c r="CA448" s="698">
        <f t="shared" si="1514"/>
        <v>0</v>
      </c>
      <c r="CB448" s="698">
        <f t="shared" si="1514"/>
        <v>0</v>
      </c>
      <c r="CC448" s="698">
        <f t="shared" si="1514"/>
        <v>0</v>
      </c>
      <c r="CD448" s="698">
        <f t="shared" si="1514"/>
        <v>0</v>
      </c>
      <c r="CE448" s="698">
        <f t="shared" si="1515"/>
        <v>0</v>
      </c>
      <c r="CF448" s="698">
        <f t="shared" si="1515"/>
        <v>0</v>
      </c>
      <c r="CG448" s="698">
        <f t="shared" si="1515"/>
        <v>0</v>
      </c>
      <c r="CH448" s="698">
        <f t="shared" si="1515"/>
        <v>0</v>
      </c>
      <c r="CI448" s="698">
        <f t="shared" si="1515"/>
        <v>0</v>
      </c>
      <c r="CJ448" s="698">
        <f t="shared" si="1515"/>
        <v>0</v>
      </c>
      <c r="CK448" s="698">
        <f t="shared" si="1515"/>
        <v>0</v>
      </c>
      <c r="CL448" s="698">
        <f t="shared" si="1515"/>
        <v>0</v>
      </c>
      <c r="CM448" s="698">
        <f t="shared" si="1515"/>
        <v>0</v>
      </c>
      <c r="CN448" s="698">
        <f t="shared" si="1516"/>
        <v>0</v>
      </c>
      <c r="CO448" s="698">
        <f t="shared" si="1516"/>
        <v>0</v>
      </c>
      <c r="CP448" s="698">
        <f t="shared" si="1516"/>
        <v>0</v>
      </c>
      <c r="CQ448" s="698">
        <f t="shared" si="1516"/>
        <v>0</v>
      </c>
      <c r="CR448" s="698">
        <f t="shared" si="1516"/>
        <v>0</v>
      </c>
      <c r="CS448" s="698">
        <f t="shared" si="1516"/>
        <v>0</v>
      </c>
      <c r="CT448" s="698">
        <f t="shared" si="1516"/>
        <v>0</v>
      </c>
      <c r="CU448" s="698">
        <f t="shared" si="1516"/>
        <v>0</v>
      </c>
      <c r="CV448" s="698">
        <f t="shared" si="1516"/>
        <v>0</v>
      </c>
      <c r="CW448" s="698">
        <f t="shared" si="1516"/>
        <v>0</v>
      </c>
      <c r="CX448" s="698">
        <f t="shared" si="1517"/>
        <v>0</v>
      </c>
      <c r="CY448" s="698">
        <f t="shared" si="1517"/>
        <v>0</v>
      </c>
      <c r="CZ448" s="698">
        <f t="shared" si="1517"/>
        <v>0</v>
      </c>
      <c r="DA448" s="698">
        <f t="shared" si="1517"/>
        <v>0</v>
      </c>
      <c r="DB448" s="698">
        <f t="shared" si="1517"/>
        <v>0</v>
      </c>
      <c r="DC448" s="698">
        <f t="shared" si="1517"/>
        <v>0</v>
      </c>
      <c r="DD448" s="698">
        <f t="shared" si="1517"/>
        <v>0</v>
      </c>
      <c r="DE448" s="698">
        <f t="shared" si="1517"/>
        <v>0</v>
      </c>
      <c r="DF448" s="698">
        <f t="shared" si="1517"/>
        <v>0</v>
      </c>
      <c r="DG448" s="698">
        <f t="shared" si="1517"/>
        <v>0</v>
      </c>
      <c r="DH448" s="698">
        <f t="shared" si="1518"/>
        <v>0</v>
      </c>
      <c r="DI448" s="698">
        <f t="shared" si="1518"/>
        <v>0</v>
      </c>
      <c r="DJ448" s="698">
        <f t="shared" si="1518"/>
        <v>0</v>
      </c>
      <c r="DK448" s="698">
        <f t="shared" si="1518"/>
        <v>0</v>
      </c>
      <c r="DL448" s="698">
        <f t="shared" si="1518"/>
        <v>0</v>
      </c>
      <c r="DM448" s="698">
        <f t="shared" si="1518"/>
        <v>0</v>
      </c>
      <c r="DN448" s="698">
        <f t="shared" si="1518"/>
        <v>0</v>
      </c>
      <c r="DO448" s="698">
        <f t="shared" si="1518"/>
        <v>103159.37</v>
      </c>
      <c r="DP448" s="698">
        <f t="shared" si="1518"/>
        <v>109548.49</v>
      </c>
      <c r="DQ448" s="698">
        <f t="shared" si="1518"/>
        <v>97713.27</v>
      </c>
      <c r="DR448" s="698">
        <f t="shared" si="1519"/>
        <v>0</v>
      </c>
      <c r="DS448" s="698">
        <f t="shared" si="1519"/>
        <v>93126.44</v>
      </c>
      <c r="DT448" s="698">
        <f t="shared" si="1519"/>
        <v>92679.6</v>
      </c>
      <c r="DU448" s="698">
        <f t="shared" si="1519"/>
        <v>179400.72</v>
      </c>
      <c r="DV448" s="698">
        <f t="shared" si="1519"/>
        <v>114719.66</v>
      </c>
      <c r="DW448" s="698">
        <f t="shared" si="1519"/>
        <v>219090.65</v>
      </c>
      <c r="DX448" s="698">
        <f t="shared" si="1519"/>
        <v>133905.13</v>
      </c>
      <c r="DY448" s="698">
        <f t="shared" si="1519"/>
        <v>108213.86</v>
      </c>
      <c r="DZ448" s="698">
        <f t="shared" si="1520"/>
        <v>3210</v>
      </c>
      <c r="EA448" s="698">
        <f t="shared" si="1520"/>
        <v>153974.63</v>
      </c>
      <c r="EB448" s="698">
        <f t="shared" si="1520"/>
        <v>0</v>
      </c>
      <c r="EC448" s="698">
        <f t="shared" si="1520"/>
        <v>0</v>
      </c>
      <c r="ED448" s="698">
        <f t="shared" si="1520"/>
        <v>72894.880000000005</v>
      </c>
      <c r="EE448" s="698">
        <f t="shared" si="1520"/>
        <v>3651.63</v>
      </c>
      <c r="EF448" s="698">
        <f t="shared" si="1520"/>
        <v>8674.9599999999991</v>
      </c>
      <c r="EG448" s="698">
        <f t="shared" si="1521"/>
        <v>0</v>
      </c>
      <c r="EH448" s="698">
        <f t="shared" si="1521"/>
        <v>0</v>
      </c>
      <c r="EI448" s="698">
        <f t="shared" si="1521"/>
        <v>11766.93</v>
      </c>
      <c r="EJ448" s="698">
        <f t="shared" si="1521"/>
        <v>0</v>
      </c>
      <c r="EK448" s="698">
        <f t="shared" si="1521"/>
        <v>0</v>
      </c>
      <c r="EL448" s="698">
        <f t="shared" si="1521"/>
        <v>17254.53</v>
      </c>
      <c r="EM448" s="698">
        <f t="shared" si="1521"/>
        <v>12700.77</v>
      </c>
      <c r="EN448" s="698">
        <f t="shared" si="1521"/>
        <v>0</v>
      </c>
      <c r="EO448" s="698">
        <f t="shared" si="1521"/>
        <v>0</v>
      </c>
      <c r="EP448" s="698">
        <f t="shared" si="1521"/>
        <v>10112.040000000001</v>
      </c>
      <c r="EQ448" s="698">
        <f t="shared" si="1521"/>
        <v>0</v>
      </c>
      <c r="ER448" s="698">
        <f t="shared" si="1522"/>
        <v>0</v>
      </c>
      <c r="ES448" s="698">
        <f t="shared" si="1522"/>
        <v>0</v>
      </c>
      <c r="ET448" s="698">
        <f t="shared" si="1522"/>
        <v>0</v>
      </c>
      <c r="EU448" s="698">
        <f t="shared" si="1522"/>
        <v>3349.25</v>
      </c>
      <c r="EV448" s="698">
        <f t="shared" si="1522"/>
        <v>0</v>
      </c>
      <c r="EW448" s="698">
        <f t="shared" si="1522"/>
        <v>4372.2</v>
      </c>
      <c r="EX448" s="698">
        <f t="shared" si="1522"/>
        <v>12690.01</v>
      </c>
      <c r="EY448" s="698">
        <f t="shared" si="1522"/>
        <v>0</v>
      </c>
      <c r="EZ448" s="510"/>
    </row>
    <row r="449" spans="1:159" x14ac:dyDescent="0.25">
      <c r="A449">
        <v>40</v>
      </c>
      <c r="B449" s="26" t="s">
        <v>229</v>
      </c>
      <c r="D449" s="698">
        <f t="shared" si="1506"/>
        <v>7888.09</v>
      </c>
      <c r="E449" s="698">
        <f t="shared" si="1506"/>
        <v>25755.99</v>
      </c>
      <c r="F449" s="698">
        <f t="shared" si="1506"/>
        <v>10395.42</v>
      </c>
      <c r="G449" s="698">
        <f t="shared" si="1506"/>
        <v>4446.9400000000005</v>
      </c>
      <c r="H449" s="698">
        <f t="shared" si="1506"/>
        <v>10709.210000000001</v>
      </c>
      <c r="I449" s="698">
        <f t="shared" si="1506"/>
        <v>16194.170000000002</v>
      </c>
      <c r="J449" s="698">
        <f t="shared" si="1506"/>
        <v>24874.32</v>
      </c>
      <c r="K449" s="698">
        <f t="shared" si="1506"/>
        <v>22834.190000000002</v>
      </c>
      <c r="L449" s="698">
        <f t="shared" si="1506"/>
        <v>20409.870000000003</v>
      </c>
      <c r="M449" s="698">
        <f t="shared" si="1507"/>
        <v>18835.349999999999</v>
      </c>
      <c r="N449" s="698">
        <f t="shared" si="1507"/>
        <v>9039.14</v>
      </c>
      <c r="O449" s="698">
        <f t="shared" si="1507"/>
        <v>34765.199999999997</v>
      </c>
      <c r="P449" s="698">
        <f t="shared" si="1507"/>
        <v>8220.32</v>
      </c>
      <c r="Q449" s="698">
        <f t="shared" si="1507"/>
        <v>22436.66</v>
      </c>
      <c r="R449" s="698">
        <f t="shared" si="1507"/>
        <v>35258.720000000001</v>
      </c>
      <c r="S449" s="698">
        <f t="shared" si="1507"/>
        <v>9239.67</v>
      </c>
      <c r="T449" s="698">
        <f t="shared" si="1507"/>
        <v>20498</v>
      </c>
      <c r="U449" s="698">
        <f t="shared" si="1507"/>
        <v>40660.25</v>
      </c>
      <c r="V449" s="698">
        <f t="shared" si="1508"/>
        <v>10267.420000000002</v>
      </c>
      <c r="W449" s="698">
        <f t="shared" si="1508"/>
        <v>26739.38</v>
      </c>
      <c r="X449" s="698">
        <f t="shared" si="1508"/>
        <v>19137.86</v>
      </c>
      <c r="Y449" s="698">
        <f t="shared" si="1508"/>
        <v>19992.989999999998</v>
      </c>
      <c r="Z449" s="698">
        <f t="shared" si="1508"/>
        <v>0</v>
      </c>
      <c r="AA449" s="698">
        <f t="shared" si="1508"/>
        <v>15537.119999999999</v>
      </c>
      <c r="AB449" s="698">
        <f t="shared" si="1508"/>
        <v>18128.34</v>
      </c>
      <c r="AC449" s="698">
        <f t="shared" si="1508"/>
        <v>44692.18</v>
      </c>
      <c r="AD449" s="698">
        <f t="shared" si="1508"/>
        <v>33550.19</v>
      </c>
      <c r="AE449" s="698">
        <f t="shared" si="1509"/>
        <v>33894.44</v>
      </c>
      <c r="AF449" s="698">
        <f t="shared" si="1509"/>
        <v>34704.85</v>
      </c>
      <c r="AG449" s="698">
        <f t="shared" si="1509"/>
        <v>13017.84</v>
      </c>
      <c r="AH449" s="698">
        <f t="shared" si="1509"/>
        <v>106752.56</v>
      </c>
      <c r="AI449" s="698">
        <f t="shared" si="1509"/>
        <v>54804.149999999994</v>
      </c>
      <c r="AJ449" s="698">
        <f t="shared" si="1509"/>
        <v>23831.06</v>
      </c>
      <c r="AK449" s="698">
        <f t="shared" si="1509"/>
        <v>16207.519999999997</v>
      </c>
      <c r="AL449" s="698">
        <f t="shared" si="1509"/>
        <v>46566.599999999991</v>
      </c>
      <c r="AM449" s="698">
        <f t="shared" si="1509"/>
        <v>18412.519999999997</v>
      </c>
      <c r="AN449" s="698">
        <f t="shared" si="1509"/>
        <v>19804.129999999997</v>
      </c>
      <c r="AO449" s="698">
        <f t="shared" si="1510"/>
        <v>13835.810000000001</v>
      </c>
      <c r="AP449" s="698">
        <f t="shared" si="1510"/>
        <v>23960.54</v>
      </c>
      <c r="AQ449" s="698">
        <f t="shared" si="1510"/>
        <v>39885.64</v>
      </c>
      <c r="AR449" s="698">
        <f t="shared" si="1510"/>
        <v>30773.97</v>
      </c>
      <c r="AS449" s="698">
        <f t="shared" si="1510"/>
        <v>16328.05</v>
      </c>
      <c r="AT449" s="698">
        <f t="shared" si="1510"/>
        <v>21834.399999999998</v>
      </c>
      <c r="AU449" s="698">
        <f t="shared" si="1510"/>
        <v>18739.88</v>
      </c>
      <c r="AV449" s="698">
        <f t="shared" si="1510"/>
        <v>19195.5</v>
      </c>
      <c r="AW449" s="698">
        <f t="shared" si="1510"/>
        <v>18111.379999999997</v>
      </c>
      <c r="AX449" s="698">
        <f t="shared" si="1510"/>
        <v>30718.819999999996</v>
      </c>
      <c r="AY449" s="698">
        <f t="shared" si="1511"/>
        <v>26632.5</v>
      </c>
      <c r="AZ449" s="698">
        <f t="shared" si="1511"/>
        <v>59184.770000000004</v>
      </c>
      <c r="BA449" s="698">
        <f t="shared" si="1511"/>
        <v>13934.630000000001</v>
      </c>
      <c r="BB449" s="698">
        <f t="shared" si="1511"/>
        <v>68881.75</v>
      </c>
      <c r="BC449" s="698">
        <f t="shared" si="1511"/>
        <v>42515.15</v>
      </c>
      <c r="BD449" s="698">
        <f t="shared" si="1511"/>
        <v>24874.1</v>
      </c>
      <c r="BE449" s="698">
        <f t="shared" si="1511"/>
        <v>24897.82</v>
      </c>
      <c r="BF449" s="698">
        <f t="shared" si="1511"/>
        <v>50418.979999999996</v>
      </c>
      <c r="BG449" s="698">
        <f t="shared" si="1511"/>
        <v>16935.809999999998</v>
      </c>
      <c r="BH449" s="698">
        <f t="shared" si="1511"/>
        <v>20655.940000000002</v>
      </c>
      <c r="BI449" s="698">
        <f t="shared" si="1512"/>
        <v>18255.150000000001</v>
      </c>
      <c r="BJ449" s="698">
        <f t="shared" si="1512"/>
        <v>30661.560000000005</v>
      </c>
      <c r="BK449" s="698">
        <f t="shared" si="1512"/>
        <v>15599.52</v>
      </c>
      <c r="BL449" s="698">
        <f t="shared" si="1512"/>
        <v>69028</v>
      </c>
      <c r="BM449" s="698">
        <f t="shared" si="1512"/>
        <v>22212.039999999997</v>
      </c>
      <c r="BN449" s="698">
        <f t="shared" si="1512"/>
        <v>13940.45</v>
      </c>
      <c r="BO449" s="698">
        <f t="shared" si="1512"/>
        <v>45319.03</v>
      </c>
      <c r="BP449" s="698">
        <f t="shared" si="1513"/>
        <v>32143</v>
      </c>
      <c r="BQ449" s="698">
        <f t="shared" si="1513"/>
        <v>38042.450000000004</v>
      </c>
      <c r="BR449" s="698">
        <f t="shared" si="1513"/>
        <v>40872.11</v>
      </c>
      <c r="BS449" s="698">
        <f t="shared" si="1513"/>
        <v>29163.839999999997</v>
      </c>
      <c r="BT449" s="698">
        <f t="shared" si="1513"/>
        <v>60265.86</v>
      </c>
      <c r="BU449" s="698">
        <f t="shared" si="1513"/>
        <v>7573.34</v>
      </c>
      <c r="BV449" s="698">
        <f t="shared" si="1513"/>
        <v>29452.649999999998</v>
      </c>
      <c r="BW449" s="698">
        <f t="shared" si="1513"/>
        <v>20988.04</v>
      </c>
      <c r="BX449" s="698">
        <f t="shared" si="1513"/>
        <v>25604.489999999998</v>
      </c>
      <c r="BY449" s="698">
        <f t="shared" si="1514"/>
        <v>25322.35</v>
      </c>
      <c r="BZ449" s="698">
        <f t="shared" si="1514"/>
        <v>11980.9</v>
      </c>
      <c r="CA449" s="698">
        <f t="shared" si="1514"/>
        <v>41056.86</v>
      </c>
      <c r="CB449" s="698">
        <f t="shared" si="1514"/>
        <v>52662.229999999996</v>
      </c>
      <c r="CC449" s="698">
        <f t="shared" si="1514"/>
        <v>13058.28</v>
      </c>
      <c r="CD449" s="698">
        <f t="shared" si="1514"/>
        <v>48384.02</v>
      </c>
      <c r="CE449" s="698">
        <f t="shared" si="1515"/>
        <v>26095.090000000004</v>
      </c>
      <c r="CF449" s="698">
        <f t="shared" si="1515"/>
        <v>26904.560000000001</v>
      </c>
      <c r="CG449" s="698">
        <f t="shared" si="1515"/>
        <v>14018.61</v>
      </c>
      <c r="CH449" s="698">
        <f t="shared" si="1515"/>
        <v>37001.379999999997</v>
      </c>
      <c r="CI449" s="698">
        <f t="shared" si="1515"/>
        <v>79434.070000000007</v>
      </c>
      <c r="CJ449" s="698">
        <f t="shared" si="1515"/>
        <v>35734.61</v>
      </c>
      <c r="CK449" s="698">
        <f t="shared" si="1515"/>
        <v>32695.190000000002</v>
      </c>
      <c r="CL449" s="698">
        <f t="shared" si="1515"/>
        <v>41140.550000000003</v>
      </c>
      <c r="CM449" s="698">
        <f t="shared" si="1515"/>
        <v>39492.759999999995</v>
      </c>
      <c r="CN449" s="698">
        <f t="shared" si="1516"/>
        <v>28460.789999999994</v>
      </c>
      <c r="CO449" s="698">
        <f t="shared" si="1516"/>
        <v>40562.21</v>
      </c>
      <c r="CP449" s="698">
        <f t="shared" si="1516"/>
        <v>32792.74</v>
      </c>
      <c r="CQ449" s="698">
        <f t="shared" si="1516"/>
        <v>17827.260000000002</v>
      </c>
      <c r="CR449" s="698">
        <f t="shared" si="1516"/>
        <v>17869.580000000002</v>
      </c>
      <c r="CS449" s="698">
        <f t="shared" si="1516"/>
        <v>31453.9</v>
      </c>
      <c r="CT449" s="698">
        <f t="shared" si="1516"/>
        <v>15562.259999999998</v>
      </c>
      <c r="CU449" s="698">
        <f t="shared" si="1516"/>
        <v>46836.649999999994</v>
      </c>
      <c r="CV449" s="698">
        <f t="shared" si="1516"/>
        <v>24009.18</v>
      </c>
      <c r="CW449" s="698">
        <f t="shared" si="1516"/>
        <v>18856.86</v>
      </c>
      <c r="CX449" s="698">
        <f t="shared" si="1517"/>
        <v>21117.820000000003</v>
      </c>
      <c r="CY449" s="698">
        <f t="shared" si="1517"/>
        <v>0</v>
      </c>
      <c r="CZ449" s="698">
        <f t="shared" si="1517"/>
        <v>60445.95</v>
      </c>
      <c r="DA449" s="698">
        <f t="shared" si="1517"/>
        <v>39763.68</v>
      </c>
      <c r="DB449" s="698">
        <f t="shared" si="1517"/>
        <v>7948.2599999999993</v>
      </c>
      <c r="DC449" s="698">
        <f t="shared" si="1517"/>
        <v>24301.19</v>
      </c>
      <c r="DD449" s="698">
        <f t="shared" si="1517"/>
        <v>36908.54</v>
      </c>
      <c r="DE449" s="698">
        <f t="shared" si="1517"/>
        <v>32506.62</v>
      </c>
      <c r="DF449" s="698">
        <f t="shared" si="1517"/>
        <v>18757.120000000003</v>
      </c>
      <c r="DG449" s="698">
        <f t="shared" si="1517"/>
        <v>10740.43</v>
      </c>
      <c r="DH449" s="698">
        <f t="shared" si="1518"/>
        <v>30255.63</v>
      </c>
      <c r="DI449" s="698">
        <f t="shared" si="1518"/>
        <v>20610.93</v>
      </c>
      <c r="DJ449" s="698">
        <f t="shared" si="1518"/>
        <v>18842.37</v>
      </c>
      <c r="DK449" s="698">
        <f t="shared" si="1518"/>
        <v>13044.55</v>
      </c>
      <c r="DL449" s="698">
        <f t="shared" si="1518"/>
        <v>25893.52</v>
      </c>
      <c r="DM449" s="698">
        <f t="shared" si="1518"/>
        <v>15692.82</v>
      </c>
      <c r="DN449" s="698">
        <f t="shared" si="1518"/>
        <v>0</v>
      </c>
      <c r="DO449" s="698">
        <f t="shared" si="1518"/>
        <v>207905.78999999998</v>
      </c>
      <c r="DP449" s="698">
        <f t="shared" si="1518"/>
        <v>221906.01</v>
      </c>
      <c r="DQ449" s="698">
        <f t="shared" si="1518"/>
        <v>74223.850000000006</v>
      </c>
      <c r="DR449" s="698">
        <f t="shared" si="1519"/>
        <v>9.44</v>
      </c>
      <c r="DS449" s="698">
        <f t="shared" si="1519"/>
        <v>114993.8</v>
      </c>
      <c r="DT449" s="698">
        <f t="shared" si="1519"/>
        <v>135346.35</v>
      </c>
      <c r="DU449" s="698">
        <f t="shared" si="1519"/>
        <v>269553.17</v>
      </c>
      <c r="DV449" s="698">
        <f t="shared" si="1519"/>
        <v>92930.66</v>
      </c>
      <c r="DW449" s="698">
        <f t="shared" si="1519"/>
        <v>259537.74</v>
      </c>
      <c r="DX449" s="698">
        <f t="shared" si="1519"/>
        <v>150531.51</v>
      </c>
      <c r="DY449" s="698">
        <f t="shared" si="1519"/>
        <v>171204.48000000001</v>
      </c>
      <c r="DZ449" s="698">
        <f t="shared" si="1520"/>
        <v>244220.38999999998</v>
      </c>
      <c r="EA449" s="698">
        <f t="shared" si="1520"/>
        <v>389698.85</v>
      </c>
      <c r="EB449" s="698">
        <f t="shared" si="1520"/>
        <v>410</v>
      </c>
      <c r="EC449" s="698">
        <f t="shared" si="1520"/>
        <v>0</v>
      </c>
      <c r="ED449" s="698">
        <f t="shared" si="1520"/>
        <v>49673.34</v>
      </c>
      <c r="EE449" s="698">
        <f t="shared" si="1520"/>
        <v>71108.08</v>
      </c>
      <c r="EF449" s="698">
        <f t="shared" si="1520"/>
        <v>37373.56</v>
      </c>
      <c r="EG449" s="698">
        <f t="shared" si="1521"/>
        <v>21456.61</v>
      </c>
      <c r="EH449" s="698">
        <f t="shared" si="1521"/>
        <v>18105.72</v>
      </c>
      <c r="EI449" s="698">
        <f t="shared" si="1521"/>
        <v>18763.22</v>
      </c>
      <c r="EJ449" s="698">
        <f t="shared" si="1521"/>
        <v>-754.67</v>
      </c>
      <c r="EK449" s="698">
        <f t="shared" si="1521"/>
        <v>1503.06</v>
      </c>
      <c r="EL449" s="698">
        <f t="shared" si="1521"/>
        <v>61347.090000000004</v>
      </c>
      <c r="EM449" s="698">
        <f t="shared" si="1521"/>
        <v>43234.32</v>
      </c>
      <c r="EN449" s="698">
        <f t="shared" si="1521"/>
        <v>0</v>
      </c>
      <c r="EO449" s="698">
        <f t="shared" si="1521"/>
        <v>0</v>
      </c>
      <c r="EP449" s="698">
        <f t="shared" si="1521"/>
        <v>20352.900000000001</v>
      </c>
      <c r="EQ449" s="698">
        <f t="shared" si="1521"/>
        <v>322692.52</v>
      </c>
      <c r="ER449" s="698">
        <f t="shared" si="1522"/>
        <v>0</v>
      </c>
      <c r="ES449" s="698">
        <f t="shared" si="1522"/>
        <v>0</v>
      </c>
      <c r="ET449" s="698">
        <f t="shared" si="1522"/>
        <v>23310.629999999997</v>
      </c>
      <c r="EU449" s="698">
        <f t="shared" si="1522"/>
        <v>33679.410000000003</v>
      </c>
      <c r="EV449" s="698">
        <f t="shared" si="1522"/>
        <v>17072.36</v>
      </c>
      <c r="EW449" s="698">
        <f t="shared" si="1522"/>
        <v>15126.98</v>
      </c>
      <c r="EX449" s="698">
        <f t="shared" si="1522"/>
        <v>43610.380000000005</v>
      </c>
      <c r="EY449" s="698">
        <f t="shared" si="1522"/>
        <v>0</v>
      </c>
      <c r="EZ449" s="510"/>
    </row>
    <row r="450" spans="1:159" x14ac:dyDescent="0.25">
      <c r="A450">
        <v>41</v>
      </c>
      <c r="B450" s="26" t="s">
        <v>231</v>
      </c>
      <c r="D450" s="698">
        <f t="shared" si="1506"/>
        <v>843</v>
      </c>
      <c r="E450" s="698">
        <f t="shared" si="1506"/>
        <v>1279</v>
      </c>
      <c r="F450" s="698">
        <f t="shared" si="1506"/>
        <v>1065</v>
      </c>
      <c r="G450" s="698">
        <f t="shared" si="1506"/>
        <v>1499</v>
      </c>
      <c r="H450" s="698">
        <f t="shared" si="1506"/>
        <v>1807</v>
      </c>
      <c r="I450" s="698">
        <f t="shared" si="1506"/>
        <v>5301</v>
      </c>
      <c r="J450" s="698">
        <f t="shared" si="1506"/>
        <v>6110</v>
      </c>
      <c r="K450" s="698">
        <f t="shared" si="1506"/>
        <v>4658</v>
      </c>
      <c r="L450" s="698">
        <f t="shared" si="1506"/>
        <v>3409</v>
      </c>
      <c r="M450" s="698">
        <f t="shared" si="1507"/>
        <v>5704</v>
      </c>
      <c r="N450" s="698">
        <f t="shared" si="1507"/>
        <v>4539.2199999999993</v>
      </c>
      <c r="O450" s="698">
        <f t="shared" si="1507"/>
        <v>5471.17</v>
      </c>
      <c r="P450" s="698">
        <f t="shared" si="1507"/>
        <v>5189.1000000000004</v>
      </c>
      <c r="Q450" s="698">
        <f t="shared" si="1507"/>
        <v>6581</v>
      </c>
      <c r="R450" s="698">
        <f t="shared" si="1507"/>
        <v>5602</v>
      </c>
      <c r="S450" s="698">
        <f t="shared" si="1507"/>
        <v>5616</v>
      </c>
      <c r="T450" s="698">
        <f t="shared" si="1507"/>
        <v>3499</v>
      </c>
      <c r="U450" s="698">
        <f t="shared" si="1507"/>
        <v>6465</v>
      </c>
      <c r="V450" s="698">
        <f t="shared" si="1508"/>
        <v>4930</v>
      </c>
      <c r="W450" s="698">
        <f t="shared" si="1508"/>
        <v>6595</v>
      </c>
      <c r="X450" s="698">
        <f t="shared" si="1508"/>
        <v>4095.54</v>
      </c>
      <c r="Y450" s="698">
        <f t="shared" si="1508"/>
        <v>1509</v>
      </c>
      <c r="Z450" s="698">
        <f t="shared" si="1508"/>
        <v>0</v>
      </c>
      <c r="AA450" s="698">
        <f t="shared" si="1508"/>
        <v>7800.09</v>
      </c>
      <c r="AB450" s="698">
        <f t="shared" si="1508"/>
        <v>3760.12</v>
      </c>
      <c r="AC450" s="698">
        <f t="shared" si="1508"/>
        <v>14439.88</v>
      </c>
      <c r="AD450" s="698">
        <f t="shared" si="1508"/>
        <v>8370.57</v>
      </c>
      <c r="AE450" s="698">
        <f t="shared" si="1509"/>
        <v>1803</v>
      </c>
      <c r="AF450" s="698">
        <f t="shared" si="1509"/>
        <v>7636.41</v>
      </c>
      <c r="AG450" s="698">
        <f t="shared" si="1509"/>
        <v>10350.119999999999</v>
      </c>
      <c r="AH450" s="698">
        <f t="shared" si="1509"/>
        <v>0</v>
      </c>
      <c r="AI450" s="698">
        <f t="shared" si="1509"/>
        <v>11884</v>
      </c>
      <c r="AJ450" s="698">
        <f t="shared" si="1509"/>
        <v>4302</v>
      </c>
      <c r="AK450" s="698">
        <f t="shared" si="1509"/>
        <v>4960</v>
      </c>
      <c r="AL450" s="698">
        <f t="shared" si="1509"/>
        <v>7059</v>
      </c>
      <c r="AM450" s="698">
        <f t="shared" si="1509"/>
        <v>-73</v>
      </c>
      <c r="AN450" s="698">
        <f t="shared" si="1509"/>
        <v>0</v>
      </c>
      <c r="AO450" s="698">
        <f t="shared" si="1510"/>
        <v>6374</v>
      </c>
      <c r="AP450" s="698">
        <f t="shared" si="1510"/>
        <v>2463</v>
      </c>
      <c r="AQ450" s="698">
        <f t="shared" si="1510"/>
        <v>12823</v>
      </c>
      <c r="AR450" s="698">
        <f t="shared" si="1510"/>
        <v>3726</v>
      </c>
      <c r="AS450" s="698">
        <f t="shared" si="1510"/>
        <v>6780</v>
      </c>
      <c r="AT450" s="698">
        <f t="shared" si="1510"/>
        <v>8172</v>
      </c>
      <c r="AU450" s="698">
        <f t="shared" si="1510"/>
        <v>7410</v>
      </c>
      <c r="AV450" s="698">
        <f t="shared" si="1510"/>
        <v>7603</v>
      </c>
      <c r="AW450" s="698">
        <f t="shared" si="1510"/>
        <v>5469</v>
      </c>
      <c r="AX450" s="698">
        <f t="shared" si="1510"/>
        <v>5312</v>
      </c>
      <c r="AY450" s="698">
        <f t="shared" si="1511"/>
        <v>8857.52</v>
      </c>
      <c r="AZ450" s="698">
        <f t="shared" si="1511"/>
        <v>2724</v>
      </c>
      <c r="BA450" s="698">
        <f t="shared" si="1511"/>
        <v>4195</v>
      </c>
      <c r="BB450" s="698">
        <f t="shared" si="1511"/>
        <v>2307.56</v>
      </c>
      <c r="BC450" s="698">
        <f t="shared" si="1511"/>
        <v>6908</v>
      </c>
      <c r="BD450" s="698">
        <f t="shared" si="1511"/>
        <v>3931</v>
      </c>
      <c r="BE450" s="698">
        <f t="shared" si="1511"/>
        <v>5674</v>
      </c>
      <c r="BF450" s="698">
        <f t="shared" si="1511"/>
        <v>2326</v>
      </c>
      <c r="BG450" s="698">
        <f t="shared" si="1511"/>
        <v>6695</v>
      </c>
      <c r="BH450" s="698">
        <f t="shared" si="1511"/>
        <v>4270</v>
      </c>
      <c r="BI450" s="698">
        <f t="shared" si="1512"/>
        <v>7407</v>
      </c>
      <c r="BJ450" s="698">
        <f t="shared" si="1512"/>
        <v>7010</v>
      </c>
      <c r="BK450" s="698">
        <f t="shared" si="1512"/>
        <v>5238</v>
      </c>
      <c r="BL450" s="698">
        <f t="shared" si="1512"/>
        <v>6552</v>
      </c>
      <c r="BM450" s="698">
        <f t="shared" si="1512"/>
        <v>3166.9</v>
      </c>
      <c r="BN450" s="698">
        <f t="shared" si="1512"/>
        <v>1630</v>
      </c>
      <c r="BO450" s="698">
        <f t="shared" si="1512"/>
        <v>9806</v>
      </c>
      <c r="BP450" s="698">
        <f t="shared" si="1513"/>
        <v>7399.25</v>
      </c>
      <c r="BQ450" s="698">
        <f t="shared" si="1513"/>
        <v>7409</v>
      </c>
      <c r="BR450" s="698">
        <f t="shared" si="1513"/>
        <v>7098</v>
      </c>
      <c r="BS450" s="698">
        <f t="shared" si="1513"/>
        <v>10028</v>
      </c>
      <c r="BT450" s="698">
        <f t="shared" si="1513"/>
        <v>8842</v>
      </c>
      <c r="BU450" s="698">
        <f t="shared" si="1513"/>
        <v>4905.45</v>
      </c>
      <c r="BV450" s="698">
        <f t="shared" si="1513"/>
        <v>5790</v>
      </c>
      <c r="BW450" s="698">
        <f t="shared" si="1513"/>
        <v>0</v>
      </c>
      <c r="BX450" s="698">
        <f t="shared" si="1513"/>
        <v>10440</v>
      </c>
      <c r="BY450" s="698">
        <f t="shared" si="1514"/>
        <v>4539</v>
      </c>
      <c r="BZ450" s="698">
        <f t="shared" si="1514"/>
        <v>7885.58</v>
      </c>
      <c r="CA450" s="698">
        <f t="shared" si="1514"/>
        <v>11474.67</v>
      </c>
      <c r="CB450" s="698">
        <f t="shared" si="1514"/>
        <v>8326.4700000000012</v>
      </c>
      <c r="CC450" s="698">
        <f t="shared" si="1514"/>
        <v>6961.9</v>
      </c>
      <c r="CD450" s="698">
        <f t="shared" si="1514"/>
        <v>8896.24</v>
      </c>
      <c r="CE450" s="698">
        <f t="shared" si="1515"/>
        <v>6956.24</v>
      </c>
      <c r="CF450" s="698">
        <f t="shared" si="1515"/>
        <v>5118</v>
      </c>
      <c r="CG450" s="698">
        <f t="shared" si="1515"/>
        <v>2747.24</v>
      </c>
      <c r="CH450" s="698">
        <f t="shared" si="1515"/>
        <v>11546.029999999999</v>
      </c>
      <c r="CI450" s="698">
        <f t="shared" si="1515"/>
        <v>14913.36</v>
      </c>
      <c r="CJ450" s="698">
        <f t="shared" si="1515"/>
        <v>7225.18</v>
      </c>
      <c r="CK450" s="698">
        <f t="shared" si="1515"/>
        <v>7116.3899999999994</v>
      </c>
      <c r="CL450" s="698">
        <f t="shared" si="1515"/>
        <v>4193.7</v>
      </c>
      <c r="CM450" s="698">
        <f t="shared" si="1515"/>
        <v>5702.52</v>
      </c>
      <c r="CN450" s="698">
        <f t="shared" si="1516"/>
        <v>3502.27</v>
      </c>
      <c r="CO450" s="698">
        <f t="shared" si="1516"/>
        <v>1728</v>
      </c>
      <c r="CP450" s="698">
        <f t="shared" si="1516"/>
        <v>6441.37</v>
      </c>
      <c r="CQ450" s="698">
        <f t="shared" si="1516"/>
        <v>6676</v>
      </c>
      <c r="CR450" s="698">
        <f t="shared" si="1516"/>
        <v>3093.66</v>
      </c>
      <c r="CS450" s="698">
        <f t="shared" si="1516"/>
        <v>6097.54</v>
      </c>
      <c r="CT450" s="698">
        <f t="shared" si="1516"/>
        <v>1696</v>
      </c>
      <c r="CU450" s="698">
        <f t="shared" si="1516"/>
        <v>7510.25</v>
      </c>
      <c r="CV450" s="698">
        <f t="shared" si="1516"/>
        <v>8418.27</v>
      </c>
      <c r="CW450" s="698">
        <f t="shared" si="1516"/>
        <v>1406</v>
      </c>
      <c r="CX450" s="698">
        <f t="shared" si="1517"/>
        <v>8376.17</v>
      </c>
      <c r="CY450" s="698">
        <f t="shared" si="1517"/>
        <v>0</v>
      </c>
      <c r="CZ450" s="698">
        <f t="shared" si="1517"/>
        <v>8580.02</v>
      </c>
      <c r="DA450" s="698">
        <f t="shared" si="1517"/>
        <v>9464.52</v>
      </c>
      <c r="DB450" s="698">
        <f t="shared" si="1517"/>
        <v>3089.34</v>
      </c>
      <c r="DC450" s="698">
        <f t="shared" si="1517"/>
        <v>8456.369999999999</v>
      </c>
      <c r="DD450" s="698">
        <f t="shared" si="1517"/>
        <v>2963</v>
      </c>
      <c r="DE450" s="698">
        <f t="shared" si="1517"/>
        <v>3768.92</v>
      </c>
      <c r="DF450" s="698">
        <f t="shared" si="1517"/>
        <v>4578.1200000000008</v>
      </c>
      <c r="DG450" s="698">
        <f t="shared" si="1517"/>
        <v>2524.9499999999998</v>
      </c>
      <c r="DH450" s="698">
        <f t="shared" si="1518"/>
        <v>5677.02</v>
      </c>
      <c r="DI450" s="698">
        <f t="shared" si="1518"/>
        <v>1395.24</v>
      </c>
      <c r="DJ450" s="698">
        <f t="shared" si="1518"/>
        <v>3987.5699999999997</v>
      </c>
      <c r="DK450" s="698">
        <f t="shared" si="1518"/>
        <v>4783.4699999999993</v>
      </c>
      <c r="DL450" s="698">
        <f t="shared" si="1518"/>
        <v>5118.67</v>
      </c>
      <c r="DM450" s="698">
        <f t="shared" si="1518"/>
        <v>3175.03</v>
      </c>
      <c r="DN450" s="698">
        <f t="shared" si="1518"/>
        <v>0</v>
      </c>
      <c r="DO450" s="698">
        <f t="shared" si="1518"/>
        <v>19065</v>
      </c>
      <c r="DP450" s="698">
        <f t="shared" si="1518"/>
        <v>18304</v>
      </c>
      <c r="DQ450" s="698">
        <f t="shared" si="1518"/>
        <v>15889</v>
      </c>
      <c r="DR450" s="698">
        <f t="shared" si="1519"/>
        <v>0</v>
      </c>
      <c r="DS450" s="698">
        <f t="shared" si="1519"/>
        <v>21174.87</v>
      </c>
      <c r="DT450" s="698">
        <f t="shared" si="1519"/>
        <v>19699.89</v>
      </c>
      <c r="DU450" s="698">
        <f t="shared" si="1519"/>
        <v>31287.26</v>
      </c>
      <c r="DV450" s="698">
        <f t="shared" si="1519"/>
        <v>29982.31</v>
      </c>
      <c r="DW450" s="698">
        <f t="shared" si="1519"/>
        <v>35894.69</v>
      </c>
      <c r="DX450" s="698">
        <f t="shared" si="1519"/>
        <v>23875.55</v>
      </c>
      <c r="DY450" s="698">
        <f t="shared" si="1519"/>
        <v>60358.79</v>
      </c>
      <c r="DZ450" s="698">
        <f t="shared" si="1520"/>
        <v>6789.08</v>
      </c>
      <c r="EA450" s="698">
        <f t="shared" si="1520"/>
        <v>16960</v>
      </c>
      <c r="EB450" s="698">
        <f t="shared" si="1520"/>
        <v>0</v>
      </c>
      <c r="EC450" s="698">
        <f t="shared" si="1520"/>
        <v>0</v>
      </c>
      <c r="ED450" s="698">
        <f t="shared" si="1520"/>
        <v>21058.809999999998</v>
      </c>
      <c r="EE450" s="698">
        <f t="shared" si="1520"/>
        <v>11312.84</v>
      </c>
      <c r="EF450" s="698">
        <f t="shared" si="1520"/>
        <v>1199</v>
      </c>
      <c r="EG450" s="698">
        <f t="shared" si="1521"/>
        <v>2597.8000000000002</v>
      </c>
      <c r="EH450" s="698">
        <f t="shared" si="1521"/>
        <v>3364</v>
      </c>
      <c r="EI450" s="698">
        <f t="shared" si="1521"/>
        <v>971.64</v>
      </c>
      <c r="EJ450" s="698">
        <f t="shared" si="1521"/>
        <v>0</v>
      </c>
      <c r="EK450" s="698">
        <f t="shared" si="1521"/>
        <v>0</v>
      </c>
      <c r="EL450" s="698">
        <f t="shared" si="1521"/>
        <v>16641.45</v>
      </c>
      <c r="EM450" s="698">
        <f t="shared" si="1521"/>
        <v>2705</v>
      </c>
      <c r="EN450" s="698">
        <f t="shared" si="1521"/>
        <v>0</v>
      </c>
      <c r="EO450" s="698">
        <f t="shared" si="1521"/>
        <v>0</v>
      </c>
      <c r="EP450" s="698">
        <f t="shared" si="1521"/>
        <v>5693.72</v>
      </c>
      <c r="EQ450" s="698">
        <f t="shared" si="1521"/>
        <v>0</v>
      </c>
      <c r="ER450" s="698">
        <f t="shared" si="1522"/>
        <v>0</v>
      </c>
      <c r="ES450" s="698">
        <f t="shared" si="1522"/>
        <v>0</v>
      </c>
      <c r="ET450" s="698">
        <f t="shared" si="1522"/>
        <v>7379</v>
      </c>
      <c r="EU450" s="698">
        <f t="shared" si="1522"/>
        <v>6072</v>
      </c>
      <c r="EV450" s="698">
        <f t="shared" si="1522"/>
        <v>2989</v>
      </c>
      <c r="EW450" s="698">
        <f t="shared" si="1522"/>
        <v>8218.2000000000007</v>
      </c>
      <c r="EX450" s="698">
        <f t="shared" si="1522"/>
        <v>1812</v>
      </c>
      <c r="EY450" s="698">
        <f t="shared" si="1522"/>
        <v>0</v>
      </c>
      <c r="EZ450" s="510"/>
    </row>
    <row r="451" spans="1:159" x14ac:dyDescent="0.25">
      <c r="A451">
        <v>42</v>
      </c>
      <c r="B451" s="26" t="s">
        <v>233</v>
      </c>
      <c r="D451" s="698">
        <f t="shared" si="1506"/>
        <v>1286.0999999999999</v>
      </c>
      <c r="E451" s="698">
        <f t="shared" si="1506"/>
        <v>0</v>
      </c>
      <c r="F451" s="698">
        <f t="shared" si="1506"/>
        <v>201.11</v>
      </c>
      <c r="G451" s="698">
        <f t="shared" si="1506"/>
        <v>14421.220000000001</v>
      </c>
      <c r="H451" s="698">
        <f t="shared" si="1506"/>
        <v>2411.5</v>
      </c>
      <c r="I451" s="698">
        <f t="shared" si="1506"/>
        <v>1559.54</v>
      </c>
      <c r="J451" s="698">
        <f t="shared" si="1506"/>
        <v>3000</v>
      </c>
      <c r="K451" s="698">
        <f t="shared" si="1506"/>
        <v>1112.5900000000001</v>
      </c>
      <c r="L451" s="698">
        <f t="shared" si="1506"/>
        <v>0</v>
      </c>
      <c r="M451" s="698">
        <f t="shared" si="1507"/>
        <v>453.83</v>
      </c>
      <c r="N451" s="698">
        <f t="shared" si="1507"/>
        <v>0</v>
      </c>
      <c r="O451" s="698">
        <f t="shared" si="1507"/>
        <v>1034.04</v>
      </c>
      <c r="P451" s="698">
        <f t="shared" si="1507"/>
        <v>6086</v>
      </c>
      <c r="Q451" s="698">
        <f t="shared" si="1507"/>
        <v>3050.15</v>
      </c>
      <c r="R451" s="698">
        <f t="shared" si="1507"/>
        <v>6439.61</v>
      </c>
      <c r="S451" s="698">
        <f t="shared" si="1507"/>
        <v>11464.44</v>
      </c>
      <c r="T451" s="698">
        <f t="shared" si="1507"/>
        <v>0</v>
      </c>
      <c r="U451" s="698">
        <f t="shared" si="1507"/>
        <v>6078</v>
      </c>
      <c r="V451" s="698">
        <f t="shared" si="1508"/>
        <v>17426.96</v>
      </c>
      <c r="W451" s="698">
        <f t="shared" si="1508"/>
        <v>10646.5</v>
      </c>
      <c r="X451" s="698">
        <f t="shared" si="1508"/>
        <v>1950</v>
      </c>
      <c r="Y451" s="698">
        <f t="shared" si="1508"/>
        <v>1349.2</v>
      </c>
      <c r="Z451" s="698">
        <f t="shared" si="1508"/>
        <v>0</v>
      </c>
      <c r="AA451" s="698">
        <f t="shared" si="1508"/>
        <v>42642.400000000001</v>
      </c>
      <c r="AB451" s="698">
        <f t="shared" si="1508"/>
        <v>13261.42</v>
      </c>
      <c r="AC451" s="698">
        <f t="shared" si="1508"/>
        <v>-9</v>
      </c>
      <c r="AD451" s="698">
        <f t="shared" si="1508"/>
        <v>15914.51</v>
      </c>
      <c r="AE451" s="698">
        <f t="shared" si="1509"/>
        <v>889.68000000000006</v>
      </c>
      <c r="AF451" s="698">
        <f t="shared" si="1509"/>
        <v>5944.5</v>
      </c>
      <c r="AG451" s="698">
        <f t="shared" si="1509"/>
        <v>7340.74</v>
      </c>
      <c r="AH451" s="698">
        <f t="shared" si="1509"/>
        <v>0</v>
      </c>
      <c r="AI451" s="698">
        <f t="shared" si="1509"/>
        <v>14820</v>
      </c>
      <c r="AJ451" s="698">
        <f t="shared" si="1509"/>
        <v>15411</v>
      </c>
      <c r="AK451" s="698">
        <f t="shared" si="1509"/>
        <v>7283.49</v>
      </c>
      <c r="AL451" s="698">
        <f t="shared" si="1509"/>
        <v>4719</v>
      </c>
      <c r="AM451" s="698">
        <f t="shared" si="1509"/>
        <v>8833.4</v>
      </c>
      <c r="AN451" s="698">
        <f t="shared" si="1509"/>
        <v>7539.8799999999992</v>
      </c>
      <c r="AO451" s="698">
        <f t="shared" si="1510"/>
        <v>16776.78</v>
      </c>
      <c r="AP451" s="698">
        <f t="shared" si="1510"/>
        <v>3783</v>
      </c>
      <c r="AQ451" s="698">
        <f t="shared" si="1510"/>
        <v>59033.95</v>
      </c>
      <c r="AR451" s="698">
        <f t="shared" si="1510"/>
        <v>16.3</v>
      </c>
      <c r="AS451" s="698">
        <f t="shared" si="1510"/>
        <v>16636.66</v>
      </c>
      <c r="AT451" s="698">
        <f t="shared" si="1510"/>
        <v>6506.5</v>
      </c>
      <c r="AU451" s="698">
        <f t="shared" si="1510"/>
        <v>7090</v>
      </c>
      <c r="AV451" s="698">
        <f t="shared" si="1510"/>
        <v>8197.7000000000007</v>
      </c>
      <c r="AW451" s="698">
        <f t="shared" si="1510"/>
        <v>472.09</v>
      </c>
      <c r="AX451" s="698">
        <f t="shared" si="1510"/>
        <v>17737.95</v>
      </c>
      <c r="AY451" s="698">
        <f t="shared" si="1511"/>
        <v>15993.5</v>
      </c>
      <c r="AZ451" s="698">
        <f t="shared" si="1511"/>
        <v>19905.010000000002</v>
      </c>
      <c r="BA451" s="698">
        <f t="shared" si="1511"/>
        <v>8140.62</v>
      </c>
      <c r="BB451" s="698">
        <f t="shared" si="1511"/>
        <v>10677.73</v>
      </c>
      <c r="BC451" s="698">
        <f t="shared" si="1511"/>
        <v>12628</v>
      </c>
      <c r="BD451" s="698">
        <f t="shared" si="1511"/>
        <v>12065.5</v>
      </c>
      <c r="BE451" s="698">
        <f t="shared" si="1511"/>
        <v>10945</v>
      </c>
      <c r="BF451" s="698">
        <f t="shared" si="1511"/>
        <v>0</v>
      </c>
      <c r="BG451" s="698">
        <f t="shared" si="1511"/>
        <v>16102.8</v>
      </c>
      <c r="BH451" s="698">
        <f t="shared" si="1511"/>
        <v>7439.6500000000005</v>
      </c>
      <c r="BI451" s="698">
        <f t="shared" si="1512"/>
        <v>8893.5</v>
      </c>
      <c r="BJ451" s="698">
        <f t="shared" si="1512"/>
        <v>18676.7</v>
      </c>
      <c r="BK451" s="698">
        <f t="shared" si="1512"/>
        <v>3014.24</v>
      </c>
      <c r="BL451" s="698">
        <f t="shared" si="1512"/>
        <v>17070.89</v>
      </c>
      <c r="BM451" s="698">
        <f t="shared" si="1512"/>
        <v>4767.29</v>
      </c>
      <c r="BN451" s="698">
        <f t="shared" si="1512"/>
        <v>3047.98</v>
      </c>
      <c r="BO451" s="698">
        <f t="shared" si="1512"/>
        <v>17483.88</v>
      </c>
      <c r="BP451" s="698">
        <f t="shared" si="1513"/>
        <v>15234.47</v>
      </c>
      <c r="BQ451" s="698">
        <f t="shared" si="1513"/>
        <v>15106.98</v>
      </c>
      <c r="BR451" s="698">
        <f t="shared" si="1513"/>
        <v>7843.34</v>
      </c>
      <c r="BS451" s="698">
        <f t="shared" si="1513"/>
        <v>1430.64</v>
      </c>
      <c r="BT451" s="698">
        <f t="shared" si="1513"/>
        <v>24698.05</v>
      </c>
      <c r="BU451" s="698">
        <f t="shared" si="1513"/>
        <v>-840.61999999999989</v>
      </c>
      <c r="BV451" s="698">
        <f t="shared" si="1513"/>
        <v>9534.1299999999992</v>
      </c>
      <c r="BW451" s="698">
        <f t="shared" si="1513"/>
        <v>8858.5300000000007</v>
      </c>
      <c r="BX451" s="698">
        <f t="shared" si="1513"/>
        <v>10003.5</v>
      </c>
      <c r="BY451" s="698">
        <f t="shared" si="1514"/>
        <v>68170.61</v>
      </c>
      <c r="BZ451" s="698">
        <f t="shared" si="1514"/>
        <v>5781.5</v>
      </c>
      <c r="CA451" s="698">
        <f t="shared" si="1514"/>
        <v>16570.32</v>
      </c>
      <c r="CB451" s="698">
        <f t="shared" si="1514"/>
        <v>6838.73</v>
      </c>
      <c r="CC451" s="698">
        <f t="shared" si="1514"/>
        <v>1740</v>
      </c>
      <c r="CD451" s="698">
        <f t="shared" si="1514"/>
        <v>8755.5</v>
      </c>
      <c r="CE451" s="698">
        <f t="shared" si="1515"/>
        <v>21265.239999999998</v>
      </c>
      <c r="CF451" s="698">
        <f t="shared" si="1515"/>
        <v>12900.53</v>
      </c>
      <c r="CG451" s="698">
        <f t="shared" si="1515"/>
        <v>7245.14</v>
      </c>
      <c r="CH451" s="698">
        <f t="shared" si="1515"/>
        <v>19387.940000000002</v>
      </c>
      <c r="CI451" s="698">
        <f t="shared" si="1515"/>
        <v>19572.52</v>
      </c>
      <c r="CJ451" s="698">
        <f t="shared" si="1515"/>
        <v>4137.5</v>
      </c>
      <c r="CK451" s="698">
        <f t="shared" si="1515"/>
        <v>14697.76</v>
      </c>
      <c r="CL451" s="698">
        <f t="shared" si="1515"/>
        <v>4160</v>
      </c>
      <c r="CM451" s="698">
        <f t="shared" si="1515"/>
        <v>8470</v>
      </c>
      <c r="CN451" s="698">
        <f t="shared" si="1516"/>
        <v>10334.51</v>
      </c>
      <c r="CO451" s="698">
        <f t="shared" si="1516"/>
        <v>1584</v>
      </c>
      <c r="CP451" s="698">
        <f t="shared" si="1516"/>
        <v>11089.79</v>
      </c>
      <c r="CQ451" s="698">
        <f t="shared" si="1516"/>
        <v>27119.639999999996</v>
      </c>
      <c r="CR451" s="698">
        <f t="shared" si="1516"/>
        <v>11094.82</v>
      </c>
      <c r="CS451" s="698">
        <f t="shared" si="1516"/>
        <v>8879.4500000000007</v>
      </c>
      <c r="CT451" s="698">
        <f t="shared" si="1516"/>
        <v>10835.71</v>
      </c>
      <c r="CU451" s="698">
        <f t="shared" si="1516"/>
        <v>54484.4</v>
      </c>
      <c r="CV451" s="698">
        <f t="shared" si="1516"/>
        <v>5895.18</v>
      </c>
      <c r="CW451" s="698">
        <f t="shared" si="1516"/>
        <v>4995.5</v>
      </c>
      <c r="CX451" s="698">
        <f t="shared" si="1517"/>
        <v>6103</v>
      </c>
      <c r="CY451" s="698">
        <f t="shared" si="1517"/>
        <v>-1265</v>
      </c>
      <c r="CZ451" s="698">
        <f t="shared" si="1517"/>
        <v>12558.800000000001</v>
      </c>
      <c r="DA451" s="698">
        <f t="shared" si="1517"/>
        <v>21137.56</v>
      </c>
      <c r="DB451" s="698">
        <f t="shared" si="1517"/>
        <v>0</v>
      </c>
      <c r="DC451" s="698">
        <f t="shared" si="1517"/>
        <v>42073.17</v>
      </c>
      <c r="DD451" s="698">
        <f t="shared" si="1517"/>
        <v>5663.87</v>
      </c>
      <c r="DE451" s="698">
        <f t="shared" si="1517"/>
        <v>6847.97</v>
      </c>
      <c r="DF451" s="698">
        <f t="shared" si="1517"/>
        <v>7049.98</v>
      </c>
      <c r="DG451" s="698">
        <f t="shared" si="1517"/>
        <v>2268</v>
      </c>
      <c r="DH451" s="698">
        <f t="shared" si="1518"/>
        <v>14087.47</v>
      </c>
      <c r="DI451" s="698">
        <f t="shared" si="1518"/>
        <v>8660</v>
      </c>
      <c r="DJ451" s="698">
        <f t="shared" si="1518"/>
        <v>12071.82</v>
      </c>
      <c r="DK451" s="698">
        <f t="shared" si="1518"/>
        <v>2457</v>
      </c>
      <c r="DL451" s="698">
        <f t="shared" si="1518"/>
        <v>4920</v>
      </c>
      <c r="DM451" s="698">
        <f t="shared" si="1518"/>
        <v>4038.42</v>
      </c>
      <c r="DN451" s="698">
        <f t="shared" si="1518"/>
        <v>0</v>
      </c>
      <c r="DO451" s="698">
        <f t="shared" si="1518"/>
        <v>23083.17</v>
      </c>
      <c r="DP451" s="698">
        <f t="shared" si="1518"/>
        <v>1043.3399999999999</v>
      </c>
      <c r="DQ451" s="698">
        <f t="shared" si="1518"/>
        <v>0</v>
      </c>
      <c r="DR451" s="698">
        <f t="shared" si="1519"/>
        <v>0</v>
      </c>
      <c r="DS451" s="698">
        <f t="shared" si="1519"/>
        <v>22560</v>
      </c>
      <c r="DT451" s="698">
        <f t="shared" si="1519"/>
        <v>0</v>
      </c>
      <c r="DU451" s="698">
        <f t="shared" si="1519"/>
        <v>0</v>
      </c>
      <c r="DV451" s="698">
        <f t="shared" si="1519"/>
        <v>0</v>
      </c>
      <c r="DW451" s="698">
        <f t="shared" si="1519"/>
        <v>14308.58</v>
      </c>
      <c r="DX451" s="698">
        <f t="shared" si="1519"/>
        <v>1194.22</v>
      </c>
      <c r="DY451" s="698">
        <f t="shared" si="1519"/>
        <v>5206.6899999999996</v>
      </c>
      <c r="DZ451" s="698">
        <f t="shared" si="1520"/>
        <v>0</v>
      </c>
      <c r="EA451" s="698">
        <f t="shared" si="1520"/>
        <v>23367.88</v>
      </c>
      <c r="EB451" s="698">
        <f t="shared" si="1520"/>
        <v>23450.34</v>
      </c>
      <c r="EC451" s="698">
        <f t="shared" si="1520"/>
        <v>0</v>
      </c>
      <c r="ED451" s="698">
        <f t="shared" si="1520"/>
        <v>-20.399999999999999</v>
      </c>
      <c r="EE451" s="698">
        <f t="shared" si="1520"/>
        <v>0</v>
      </c>
      <c r="EF451" s="698">
        <f t="shared" si="1520"/>
        <v>0</v>
      </c>
      <c r="EG451" s="698">
        <f t="shared" si="1521"/>
        <v>4101.7</v>
      </c>
      <c r="EH451" s="698">
        <f t="shared" si="1521"/>
        <v>2260</v>
      </c>
      <c r="EI451" s="698">
        <f t="shared" si="1521"/>
        <v>116.66</v>
      </c>
      <c r="EJ451" s="698">
        <f t="shared" si="1521"/>
        <v>0</v>
      </c>
      <c r="EK451" s="698">
        <f t="shared" si="1521"/>
        <v>0</v>
      </c>
      <c r="EL451" s="698">
        <f t="shared" si="1521"/>
        <v>15213.83</v>
      </c>
      <c r="EM451" s="698">
        <f t="shared" si="1521"/>
        <v>8398.75</v>
      </c>
      <c r="EN451" s="698">
        <f t="shared" si="1521"/>
        <v>0</v>
      </c>
      <c r="EO451" s="698">
        <f t="shared" si="1521"/>
        <v>0</v>
      </c>
      <c r="EP451" s="698">
        <f t="shared" si="1521"/>
        <v>10565.5</v>
      </c>
      <c r="EQ451" s="698">
        <f t="shared" si="1521"/>
        <v>50900</v>
      </c>
      <c r="ER451" s="698">
        <f t="shared" si="1522"/>
        <v>0</v>
      </c>
      <c r="ES451" s="698">
        <f t="shared" si="1522"/>
        <v>0</v>
      </c>
      <c r="ET451" s="698">
        <f t="shared" si="1522"/>
        <v>12719.89</v>
      </c>
      <c r="EU451" s="698">
        <f t="shared" si="1522"/>
        <v>10757.5</v>
      </c>
      <c r="EV451" s="698">
        <f t="shared" si="1522"/>
        <v>90135.650000000009</v>
      </c>
      <c r="EW451" s="698">
        <f t="shared" si="1522"/>
        <v>82147.91</v>
      </c>
      <c r="EX451" s="698">
        <f t="shared" si="1522"/>
        <v>0</v>
      </c>
      <c r="EY451" s="698">
        <f t="shared" si="1522"/>
        <v>0</v>
      </c>
      <c r="EZ451" s="510"/>
    </row>
    <row r="452" spans="1:159" x14ac:dyDescent="0.25">
      <c r="A452">
        <v>43</v>
      </c>
      <c r="B452" s="26" t="s">
        <v>235</v>
      </c>
      <c r="D452" s="698">
        <f t="shared" si="1506"/>
        <v>2652.01</v>
      </c>
      <c r="E452" s="698">
        <f t="shared" si="1506"/>
        <v>6934</v>
      </c>
      <c r="F452" s="698">
        <f t="shared" si="1506"/>
        <v>0</v>
      </c>
      <c r="G452" s="698">
        <f t="shared" si="1506"/>
        <v>24798.06</v>
      </c>
      <c r="H452" s="698">
        <f t="shared" si="1506"/>
        <v>4372.7699999999995</v>
      </c>
      <c r="I452" s="698">
        <f t="shared" si="1506"/>
        <v>45351.26</v>
      </c>
      <c r="J452" s="698">
        <f t="shared" si="1506"/>
        <v>62046.5</v>
      </c>
      <c r="K452" s="698">
        <f t="shared" si="1506"/>
        <v>65272.59</v>
      </c>
      <c r="L452" s="698">
        <f t="shared" si="1506"/>
        <v>66875.86</v>
      </c>
      <c r="M452" s="698">
        <f t="shared" si="1507"/>
        <v>113027.04000000001</v>
      </c>
      <c r="N452" s="698">
        <f t="shared" si="1507"/>
        <v>34228.340000000004</v>
      </c>
      <c r="O452" s="698">
        <f t="shared" si="1507"/>
        <v>76532</v>
      </c>
      <c r="P452" s="698">
        <f t="shared" si="1507"/>
        <v>128026.08</v>
      </c>
      <c r="Q452" s="698">
        <f t="shared" si="1507"/>
        <v>23275.79</v>
      </c>
      <c r="R452" s="698">
        <f t="shared" si="1507"/>
        <v>49390.12</v>
      </c>
      <c r="S452" s="698">
        <f t="shared" si="1507"/>
        <v>38334.65</v>
      </c>
      <c r="T452" s="698">
        <f t="shared" si="1507"/>
        <v>33681.480000000003</v>
      </c>
      <c r="U452" s="698">
        <f t="shared" si="1507"/>
        <v>115456.94</v>
      </c>
      <c r="V452" s="698">
        <f t="shared" si="1508"/>
        <v>4931.66</v>
      </c>
      <c r="W452" s="698">
        <f t="shared" si="1508"/>
        <v>86627.670000000013</v>
      </c>
      <c r="X452" s="698">
        <f t="shared" si="1508"/>
        <v>22033.170000000002</v>
      </c>
      <c r="Y452" s="698">
        <f t="shared" si="1508"/>
        <v>45761.78</v>
      </c>
      <c r="Z452" s="698">
        <f t="shared" si="1508"/>
        <v>0</v>
      </c>
      <c r="AA452" s="698">
        <f t="shared" si="1508"/>
        <v>58251.42</v>
      </c>
      <c r="AB452" s="698">
        <f t="shared" si="1508"/>
        <v>35629.22</v>
      </c>
      <c r="AC452" s="698">
        <f t="shared" si="1508"/>
        <v>41853.980000000003</v>
      </c>
      <c r="AD452" s="698">
        <f t="shared" si="1508"/>
        <v>85650.57</v>
      </c>
      <c r="AE452" s="698">
        <f t="shared" si="1509"/>
        <v>59362.96</v>
      </c>
      <c r="AF452" s="698">
        <f t="shared" si="1509"/>
        <v>72197.490000000005</v>
      </c>
      <c r="AG452" s="698">
        <f t="shared" si="1509"/>
        <v>6633.69</v>
      </c>
      <c r="AH452" s="698">
        <f t="shared" si="1509"/>
        <v>38799.08</v>
      </c>
      <c r="AI452" s="698">
        <f t="shared" si="1509"/>
        <v>128289.66</v>
      </c>
      <c r="AJ452" s="698">
        <f t="shared" si="1509"/>
        <v>43768.14</v>
      </c>
      <c r="AK452" s="698">
        <f t="shared" si="1509"/>
        <v>88233.05</v>
      </c>
      <c r="AL452" s="698">
        <f t="shared" si="1509"/>
        <v>0</v>
      </c>
      <c r="AM452" s="698">
        <f t="shared" si="1509"/>
        <v>0</v>
      </c>
      <c r="AN452" s="698">
        <f t="shared" si="1509"/>
        <v>76290.22</v>
      </c>
      <c r="AO452" s="698">
        <f t="shared" si="1510"/>
        <v>619.4</v>
      </c>
      <c r="AP452" s="698">
        <f t="shared" si="1510"/>
        <v>3033.57</v>
      </c>
      <c r="AQ452" s="698">
        <f t="shared" si="1510"/>
        <v>117622.23999999999</v>
      </c>
      <c r="AR452" s="698">
        <f t="shared" si="1510"/>
        <v>44107.06</v>
      </c>
      <c r="AS452" s="698">
        <f t="shared" si="1510"/>
        <v>53591.850000000006</v>
      </c>
      <c r="AT452" s="698">
        <f t="shared" si="1510"/>
        <v>0</v>
      </c>
      <c r="AU452" s="698">
        <f t="shared" si="1510"/>
        <v>68833.8</v>
      </c>
      <c r="AV452" s="698">
        <f t="shared" si="1510"/>
        <v>74412.540000000008</v>
      </c>
      <c r="AW452" s="698">
        <f t="shared" si="1510"/>
        <v>49715.43</v>
      </c>
      <c r="AX452" s="698">
        <f t="shared" si="1510"/>
        <v>97204.07</v>
      </c>
      <c r="AY452" s="698">
        <f t="shared" si="1511"/>
        <v>85816.590000000011</v>
      </c>
      <c r="AZ452" s="698">
        <f t="shared" si="1511"/>
        <v>87953.72</v>
      </c>
      <c r="BA452" s="698">
        <f t="shared" si="1511"/>
        <v>40739.81</v>
      </c>
      <c r="BB452" s="698">
        <f t="shared" si="1511"/>
        <v>59648.75</v>
      </c>
      <c r="BC452" s="698">
        <f t="shared" si="1511"/>
        <v>85621.03</v>
      </c>
      <c r="BD452" s="698">
        <f t="shared" si="1511"/>
        <v>29689.06</v>
      </c>
      <c r="BE452" s="698">
        <f t="shared" si="1511"/>
        <v>0</v>
      </c>
      <c r="BF452" s="698">
        <f t="shared" si="1511"/>
        <v>98760.66</v>
      </c>
      <c r="BG452" s="698">
        <f t="shared" si="1511"/>
        <v>89375.200000000012</v>
      </c>
      <c r="BH452" s="698">
        <f t="shared" si="1511"/>
        <v>52257.810000000005</v>
      </c>
      <c r="BI452" s="698">
        <f t="shared" si="1512"/>
        <v>68250.840000000011</v>
      </c>
      <c r="BJ452" s="698">
        <f t="shared" si="1512"/>
        <v>114372.81</v>
      </c>
      <c r="BK452" s="698">
        <f t="shared" si="1512"/>
        <v>48723.05</v>
      </c>
      <c r="BL452" s="698">
        <f t="shared" si="1512"/>
        <v>76359.97</v>
      </c>
      <c r="BM452" s="698">
        <f t="shared" si="1512"/>
        <v>47679.08</v>
      </c>
      <c r="BN452" s="698">
        <f t="shared" si="1512"/>
        <v>476</v>
      </c>
      <c r="BO452" s="698">
        <f t="shared" si="1512"/>
        <v>76065.240000000005</v>
      </c>
      <c r="BP452" s="698">
        <f t="shared" si="1513"/>
        <v>124182.01999999999</v>
      </c>
      <c r="BQ452" s="698">
        <f t="shared" si="1513"/>
        <v>68297.84</v>
      </c>
      <c r="BR452" s="698">
        <f t="shared" si="1513"/>
        <v>65565.22</v>
      </c>
      <c r="BS452" s="698">
        <f t="shared" si="1513"/>
        <v>88068.79</v>
      </c>
      <c r="BT452" s="698">
        <f t="shared" si="1513"/>
        <v>88145.86</v>
      </c>
      <c r="BU452" s="698">
        <f t="shared" si="1513"/>
        <v>1476.7</v>
      </c>
      <c r="BV452" s="698">
        <f t="shared" si="1513"/>
        <v>0</v>
      </c>
      <c r="BW452" s="698">
        <f t="shared" si="1513"/>
        <v>0</v>
      </c>
      <c r="BX452" s="698">
        <f t="shared" si="1513"/>
        <v>69108.73</v>
      </c>
      <c r="BY452" s="698">
        <f t="shared" si="1514"/>
        <v>68694.69</v>
      </c>
      <c r="BZ452" s="698">
        <f t="shared" si="1514"/>
        <v>60007.99</v>
      </c>
      <c r="CA452" s="698">
        <f t="shared" si="1514"/>
        <v>49064.42</v>
      </c>
      <c r="CB452" s="698">
        <f t="shared" si="1514"/>
        <v>71701.679999999993</v>
      </c>
      <c r="CC452" s="698">
        <f t="shared" si="1514"/>
        <v>75604.77</v>
      </c>
      <c r="CD452" s="698">
        <f t="shared" si="1514"/>
        <v>61285.270000000004</v>
      </c>
      <c r="CE452" s="698">
        <f t="shared" si="1515"/>
        <v>77855.3</v>
      </c>
      <c r="CF452" s="698">
        <f t="shared" si="1515"/>
        <v>54866.060000000005</v>
      </c>
      <c r="CG452" s="698">
        <f t="shared" si="1515"/>
        <v>49905.060000000005</v>
      </c>
      <c r="CH452" s="698">
        <f t="shared" si="1515"/>
        <v>89420.75</v>
      </c>
      <c r="CI452" s="698">
        <f t="shared" si="1515"/>
        <v>112512.56</v>
      </c>
      <c r="CJ452" s="698">
        <f t="shared" si="1515"/>
        <v>95414</v>
      </c>
      <c r="CK452" s="698">
        <f t="shared" si="1515"/>
        <v>89241.62</v>
      </c>
      <c r="CL452" s="698">
        <f t="shared" si="1515"/>
        <v>54623.67</v>
      </c>
      <c r="CM452" s="698">
        <f t="shared" si="1515"/>
        <v>31162.74</v>
      </c>
      <c r="CN452" s="698">
        <f t="shared" si="1516"/>
        <v>38007.340000000004</v>
      </c>
      <c r="CO452" s="698">
        <f t="shared" si="1516"/>
        <v>28471.91</v>
      </c>
      <c r="CP452" s="698">
        <f t="shared" si="1516"/>
        <v>45283.28</v>
      </c>
      <c r="CQ452" s="698">
        <f t="shared" si="1516"/>
        <v>99049.31</v>
      </c>
      <c r="CR452" s="698">
        <f t="shared" si="1516"/>
        <v>23942.55</v>
      </c>
      <c r="CS452" s="698">
        <f t="shared" si="1516"/>
        <v>74894.28</v>
      </c>
      <c r="CT452" s="698">
        <f t="shared" si="1516"/>
        <v>46657.3</v>
      </c>
      <c r="CU452" s="698">
        <f t="shared" si="1516"/>
        <v>52730.36</v>
      </c>
      <c r="CV452" s="698">
        <f t="shared" si="1516"/>
        <v>66390.94</v>
      </c>
      <c r="CW452" s="698">
        <f t="shared" si="1516"/>
        <v>61660.79</v>
      </c>
      <c r="CX452" s="698">
        <f t="shared" si="1517"/>
        <v>39683.120000000003</v>
      </c>
      <c r="CY452" s="698">
        <f t="shared" si="1517"/>
        <v>0</v>
      </c>
      <c r="CZ452" s="698">
        <f t="shared" si="1517"/>
        <v>60848.719999999994</v>
      </c>
      <c r="DA452" s="698">
        <f t="shared" si="1517"/>
        <v>99430.260000000009</v>
      </c>
      <c r="DB452" s="698">
        <f t="shared" si="1517"/>
        <v>55119.86</v>
      </c>
      <c r="DC452" s="698">
        <f t="shared" si="1517"/>
        <v>58769.590000000004</v>
      </c>
      <c r="DD452" s="698">
        <f t="shared" si="1517"/>
        <v>74168.789999999994</v>
      </c>
      <c r="DE452" s="698">
        <f t="shared" si="1517"/>
        <v>41600.49</v>
      </c>
      <c r="DF452" s="698">
        <f t="shared" si="1517"/>
        <v>42072.22</v>
      </c>
      <c r="DG452" s="698">
        <f t="shared" si="1517"/>
        <v>56321.06</v>
      </c>
      <c r="DH452" s="698">
        <f t="shared" si="1518"/>
        <v>52171.79</v>
      </c>
      <c r="DI452" s="698">
        <f t="shared" si="1518"/>
        <v>82987.91</v>
      </c>
      <c r="DJ452" s="698">
        <f t="shared" si="1518"/>
        <v>83032.429999999993</v>
      </c>
      <c r="DK452" s="698">
        <f t="shared" si="1518"/>
        <v>60129.08</v>
      </c>
      <c r="DL452" s="698">
        <f t="shared" si="1518"/>
        <v>32796.909999999996</v>
      </c>
      <c r="DM452" s="698">
        <f t="shared" si="1518"/>
        <v>34317.82</v>
      </c>
      <c r="DN452" s="698">
        <f t="shared" si="1518"/>
        <v>0</v>
      </c>
      <c r="DO452" s="698">
        <f t="shared" si="1518"/>
        <v>4066.1</v>
      </c>
      <c r="DP452" s="698">
        <f t="shared" si="1518"/>
        <v>245565.37</v>
      </c>
      <c r="DQ452" s="698">
        <f t="shared" si="1518"/>
        <v>151496.95000000001</v>
      </c>
      <c r="DR452" s="698">
        <f t="shared" si="1519"/>
        <v>0</v>
      </c>
      <c r="DS452" s="698">
        <f t="shared" si="1519"/>
        <v>155644.66999999998</v>
      </c>
      <c r="DT452" s="698">
        <f t="shared" si="1519"/>
        <v>234496.48</v>
      </c>
      <c r="DU452" s="698">
        <f t="shared" si="1519"/>
        <v>119040.12</v>
      </c>
      <c r="DV452" s="698">
        <f t="shared" si="1519"/>
        <v>205974.90000000002</v>
      </c>
      <c r="DW452" s="698">
        <f t="shared" si="1519"/>
        <v>231276.13999999998</v>
      </c>
      <c r="DX452" s="698">
        <f t="shared" si="1519"/>
        <v>175822.27</v>
      </c>
      <c r="DY452" s="698">
        <f t="shared" si="1519"/>
        <v>164453.65</v>
      </c>
      <c r="DZ452" s="698">
        <f t="shared" si="1520"/>
        <v>0</v>
      </c>
      <c r="EA452" s="698">
        <f t="shared" si="1520"/>
        <v>188464.96</v>
      </c>
      <c r="EB452" s="698">
        <f t="shared" si="1520"/>
        <v>0</v>
      </c>
      <c r="EC452" s="698">
        <f t="shared" si="1520"/>
        <v>0</v>
      </c>
      <c r="ED452" s="698">
        <f t="shared" si="1520"/>
        <v>214387.84999999998</v>
      </c>
      <c r="EE452" s="698">
        <f t="shared" si="1520"/>
        <v>29681.739999999998</v>
      </c>
      <c r="EF452" s="698">
        <f t="shared" si="1520"/>
        <v>57195.519999999997</v>
      </c>
      <c r="EG452" s="698">
        <f t="shared" si="1521"/>
        <v>50422.270000000004</v>
      </c>
      <c r="EH452" s="698">
        <f t="shared" si="1521"/>
        <v>28760.42</v>
      </c>
      <c r="EI452" s="698">
        <f t="shared" si="1521"/>
        <v>21335.49</v>
      </c>
      <c r="EJ452" s="698">
        <f t="shared" si="1521"/>
        <v>0</v>
      </c>
      <c r="EK452" s="698">
        <f t="shared" si="1521"/>
        <v>0</v>
      </c>
      <c r="EL452" s="698">
        <f t="shared" si="1521"/>
        <v>52391.85</v>
      </c>
      <c r="EM452" s="698">
        <f t="shared" si="1521"/>
        <v>53117.81</v>
      </c>
      <c r="EN452" s="698">
        <f t="shared" si="1521"/>
        <v>0</v>
      </c>
      <c r="EO452" s="698">
        <f t="shared" si="1521"/>
        <v>0</v>
      </c>
      <c r="EP452" s="698">
        <f t="shared" si="1521"/>
        <v>18352.900000000001</v>
      </c>
      <c r="EQ452" s="698">
        <f t="shared" si="1521"/>
        <v>0</v>
      </c>
      <c r="ER452" s="698">
        <f t="shared" si="1522"/>
        <v>0</v>
      </c>
      <c r="ES452" s="698">
        <f t="shared" si="1522"/>
        <v>0</v>
      </c>
      <c r="ET452" s="698">
        <f t="shared" si="1522"/>
        <v>32355.03</v>
      </c>
      <c r="EU452" s="698">
        <f t="shared" si="1522"/>
        <v>35621.329999999994</v>
      </c>
      <c r="EV452" s="698">
        <f t="shared" si="1522"/>
        <v>17729.939999999999</v>
      </c>
      <c r="EW452" s="698">
        <f t="shared" si="1522"/>
        <v>49599.270000000004</v>
      </c>
      <c r="EX452" s="698">
        <f t="shared" si="1522"/>
        <v>60947.25</v>
      </c>
      <c r="EY452" s="698">
        <f t="shared" si="1522"/>
        <v>0</v>
      </c>
      <c r="EZ452" s="510"/>
    </row>
    <row r="453" spans="1:159" x14ac:dyDescent="0.25">
      <c r="A453">
        <v>44</v>
      </c>
      <c r="B453" s="26" t="s">
        <v>237</v>
      </c>
      <c r="D453" s="698">
        <f t="shared" si="1506"/>
        <v>38319.79</v>
      </c>
      <c r="E453" s="698">
        <f t="shared" si="1506"/>
        <v>44490.91</v>
      </c>
      <c r="F453" s="698">
        <f t="shared" si="1506"/>
        <v>0</v>
      </c>
      <c r="G453" s="698">
        <f t="shared" si="1506"/>
        <v>11268.41</v>
      </c>
      <c r="H453" s="698">
        <f t="shared" si="1506"/>
        <v>68487.48</v>
      </c>
      <c r="I453" s="698">
        <f t="shared" si="1506"/>
        <v>23850.799999999999</v>
      </c>
      <c r="J453" s="698">
        <f t="shared" si="1506"/>
        <v>177802.82</v>
      </c>
      <c r="K453" s="698">
        <f t="shared" si="1506"/>
        <v>245737.98</v>
      </c>
      <c r="L453" s="698">
        <f t="shared" si="1506"/>
        <v>29493.11</v>
      </c>
      <c r="M453" s="698">
        <f t="shared" si="1507"/>
        <v>21186.720000000001</v>
      </c>
      <c r="N453" s="698">
        <f t="shared" si="1507"/>
        <v>54363.02</v>
      </c>
      <c r="O453" s="698">
        <f t="shared" si="1507"/>
        <v>77340.600000000006</v>
      </c>
      <c r="P453" s="698">
        <f t="shared" si="1507"/>
        <v>37626.74</v>
      </c>
      <c r="Q453" s="698">
        <f t="shared" si="1507"/>
        <v>32186.78</v>
      </c>
      <c r="R453" s="698">
        <f t="shared" si="1507"/>
        <v>57512.5</v>
      </c>
      <c r="S453" s="698">
        <f t="shared" si="1507"/>
        <v>80101.81</v>
      </c>
      <c r="T453" s="698">
        <f t="shared" si="1507"/>
        <v>55592.47</v>
      </c>
      <c r="U453" s="698">
        <f t="shared" si="1507"/>
        <v>340424.61</v>
      </c>
      <c r="V453" s="698">
        <f t="shared" si="1508"/>
        <v>44162.41</v>
      </c>
      <c r="W453" s="698">
        <f t="shared" si="1508"/>
        <v>140062.85999999999</v>
      </c>
      <c r="X453" s="698">
        <f t="shared" si="1508"/>
        <v>86212.35</v>
      </c>
      <c r="Y453" s="698">
        <f t="shared" si="1508"/>
        <v>56793.17</v>
      </c>
      <c r="Z453" s="698">
        <f t="shared" si="1508"/>
        <v>0</v>
      </c>
      <c r="AA453" s="698">
        <f t="shared" si="1508"/>
        <v>74843.679999999993</v>
      </c>
      <c r="AB453" s="698">
        <f t="shared" si="1508"/>
        <v>17279.41</v>
      </c>
      <c r="AC453" s="698">
        <f t="shared" si="1508"/>
        <v>44526.89</v>
      </c>
      <c r="AD453" s="698">
        <f t="shared" si="1508"/>
        <v>145520.17000000001</v>
      </c>
      <c r="AE453" s="698">
        <f t="shared" si="1509"/>
        <v>65865.820000000007</v>
      </c>
      <c r="AF453" s="698">
        <f t="shared" si="1509"/>
        <v>107684.81</v>
      </c>
      <c r="AG453" s="698">
        <f t="shared" si="1509"/>
        <v>179078.45</v>
      </c>
      <c r="AH453" s="698">
        <f t="shared" si="1509"/>
        <v>127834.13</v>
      </c>
      <c r="AI453" s="698">
        <f t="shared" si="1509"/>
        <v>209877.25</v>
      </c>
      <c r="AJ453" s="698">
        <f t="shared" si="1509"/>
        <v>16803.939999999999</v>
      </c>
      <c r="AK453" s="698">
        <f t="shared" si="1509"/>
        <v>33979.050000000003</v>
      </c>
      <c r="AL453" s="698">
        <f t="shared" si="1509"/>
        <v>242850.23</v>
      </c>
      <c r="AM453" s="698">
        <f t="shared" si="1509"/>
        <v>13727.72</v>
      </c>
      <c r="AN453" s="698">
        <f t="shared" si="1509"/>
        <v>110232.33</v>
      </c>
      <c r="AO453" s="698">
        <f t="shared" si="1510"/>
        <v>57453.29</v>
      </c>
      <c r="AP453" s="698">
        <f t="shared" si="1510"/>
        <v>46225.32</v>
      </c>
      <c r="AQ453" s="698">
        <f t="shared" si="1510"/>
        <v>117487.17000000001</v>
      </c>
      <c r="AR453" s="698">
        <f t="shared" si="1510"/>
        <v>41364.89</v>
      </c>
      <c r="AS453" s="698">
        <f t="shared" si="1510"/>
        <v>18929.75</v>
      </c>
      <c r="AT453" s="698">
        <f t="shared" si="1510"/>
        <v>54572.160000000003</v>
      </c>
      <c r="AU453" s="698">
        <f t="shared" si="1510"/>
        <v>4557.3999999999996</v>
      </c>
      <c r="AV453" s="698">
        <f t="shared" si="1510"/>
        <v>441400.58</v>
      </c>
      <c r="AW453" s="698">
        <f t="shared" si="1510"/>
        <v>302149.18</v>
      </c>
      <c r="AX453" s="698">
        <f t="shared" si="1510"/>
        <v>199597.94</v>
      </c>
      <c r="AY453" s="698">
        <f t="shared" si="1511"/>
        <v>25810.86</v>
      </c>
      <c r="AZ453" s="698">
        <f t="shared" si="1511"/>
        <v>128479.28</v>
      </c>
      <c r="BA453" s="698">
        <f t="shared" si="1511"/>
        <v>37683.81</v>
      </c>
      <c r="BB453" s="698">
        <f t="shared" si="1511"/>
        <v>355253.41</v>
      </c>
      <c r="BC453" s="698">
        <f t="shared" si="1511"/>
        <v>137385.19</v>
      </c>
      <c r="BD453" s="698">
        <f t="shared" si="1511"/>
        <v>185531.78</v>
      </c>
      <c r="BE453" s="698">
        <f t="shared" si="1511"/>
        <v>44671.58</v>
      </c>
      <c r="BF453" s="698">
        <f t="shared" si="1511"/>
        <v>101406.12</v>
      </c>
      <c r="BG453" s="698">
        <f t="shared" si="1511"/>
        <v>164411.99</v>
      </c>
      <c r="BH453" s="698">
        <f t="shared" si="1511"/>
        <v>127080.41</v>
      </c>
      <c r="BI453" s="698">
        <f t="shared" si="1512"/>
        <v>230510.89</v>
      </c>
      <c r="BJ453" s="698">
        <f t="shared" si="1512"/>
        <v>220826.78</v>
      </c>
      <c r="BK453" s="698">
        <f t="shared" si="1512"/>
        <v>43263.12</v>
      </c>
      <c r="BL453" s="698">
        <f t="shared" si="1512"/>
        <v>55654.67</v>
      </c>
      <c r="BM453" s="698">
        <f t="shared" si="1512"/>
        <v>8247.6</v>
      </c>
      <c r="BN453" s="698">
        <f t="shared" si="1512"/>
        <v>46098.73</v>
      </c>
      <c r="BO453" s="698">
        <f t="shared" si="1512"/>
        <v>245290.16999999998</v>
      </c>
      <c r="BP453" s="698">
        <f t="shared" si="1513"/>
        <v>109492.71</v>
      </c>
      <c r="BQ453" s="698">
        <f t="shared" si="1513"/>
        <v>60654.21</v>
      </c>
      <c r="BR453" s="698">
        <f t="shared" si="1513"/>
        <v>185130.01</v>
      </c>
      <c r="BS453" s="698">
        <f t="shared" si="1513"/>
        <v>155480.64000000001</v>
      </c>
      <c r="BT453" s="698">
        <f t="shared" si="1513"/>
        <v>158702.57</v>
      </c>
      <c r="BU453" s="698">
        <f t="shared" si="1513"/>
        <v>111439.97</v>
      </c>
      <c r="BV453" s="698">
        <f t="shared" si="1513"/>
        <v>26155.4</v>
      </c>
      <c r="BW453" s="698">
        <f t="shared" si="1513"/>
        <v>54349.65</v>
      </c>
      <c r="BX453" s="698">
        <f t="shared" si="1513"/>
        <v>154660.18</v>
      </c>
      <c r="BY453" s="698">
        <f t="shared" si="1514"/>
        <v>86294.569999999992</v>
      </c>
      <c r="BZ453" s="698">
        <f t="shared" si="1514"/>
        <v>69299.72</v>
      </c>
      <c r="CA453" s="698">
        <f t="shared" si="1514"/>
        <v>54865.83</v>
      </c>
      <c r="CB453" s="698">
        <f t="shared" si="1514"/>
        <v>47103.76</v>
      </c>
      <c r="CC453" s="698">
        <f t="shared" si="1514"/>
        <v>22765.79</v>
      </c>
      <c r="CD453" s="698">
        <f t="shared" si="1514"/>
        <v>123200.65</v>
      </c>
      <c r="CE453" s="698">
        <f t="shared" si="1515"/>
        <v>1718.12</v>
      </c>
      <c r="CF453" s="698">
        <f t="shared" si="1515"/>
        <v>72984.19</v>
      </c>
      <c r="CG453" s="698">
        <f t="shared" si="1515"/>
        <v>38749.42</v>
      </c>
      <c r="CH453" s="698">
        <f t="shared" si="1515"/>
        <v>18935.580000000002</v>
      </c>
      <c r="CI453" s="698">
        <f t="shared" si="1515"/>
        <v>218886.15</v>
      </c>
      <c r="CJ453" s="698">
        <f t="shared" si="1515"/>
        <v>121484.24</v>
      </c>
      <c r="CK453" s="698">
        <f t="shared" si="1515"/>
        <v>256386.53999999998</v>
      </c>
      <c r="CL453" s="698">
        <f t="shared" si="1515"/>
        <v>18915.810000000001</v>
      </c>
      <c r="CM453" s="698">
        <f t="shared" si="1515"/>
        <v>104826.71</v>
      </c>
      <c r="CN453" s="698">
        <f t="shared" si="1516"/>
        <v>102489.91</v>
      </c>
      <c r="CO453" s="698">
        <f t="shared" si="1516"/>
        <v>21259.46</v>
      </c>
      <c r="CP453" s="698">
        <f t="shared" si="1516"/>
        <v>196499.31</v>
      </c>
      <c r="CQ453" s="698">
        <f t="shared" si="1516"/>
        <v>79745.2</v>
      </c>
      <c r="CR453" s="698">
        <f t="shared" si="1516"/>
        <v>38011.160000000003</v>
      </c>
      <c r="CS453" s="698">
        <f t="shared" si="1516"/>
        <v>65117.18</v>
      </c>
      <c r="CT453" s="698">
        <f t="shared" si="1516"/>
        <v>37933.58</v>
      </c>
      <c r="CU453" s="698">
        <f t="shared" si="1516"/>
        <v>70102.69</v>
      </c>
      <c r="CV453" s="698">
        <f t="shared" si="1516"/>
        <v>170001.1</v>
      </c>
      <c r="CW453" s="698">
        <f t="shared" si="1516"/>
        <v>118611.76</v>
      </c>
      <c r="CX453" s="698">
        <f t="shared" si="1517"/>
        <v>26868.86</v>
      </c>
      <c r="CY453" s="698">
        <f t="shared" si="1517"/>
        <v>0</v>
      </c>
      <c r="CZ453" s="698">
        <f t="shared" si="1517"/>
        <v>182770.02</v>
      </c>
      <c r="DA453" s="698">
        <f t="shared" si="1517"/>
        <v>280012.63</v>
      </c>
      <c r="DB453" s="698">
        <f t="shared" si="1517"/>
        <v>3490.95</v>
      </c>
      <c r="DC453" s="698">
        <f t="shared" si="1517"/>
        <v>16253.07</v>
      </c>
      <c r="DD453" s="698">
        <f t="shared" si="1517"/>
        <v>212931.21</v>
      </c>
      <c r="DE453" s="698">
        <f t="shared" si="1517"/>
        <v>33753.82</v>
      </c>
      <c r="DF453" s="698">
        <f t="shared" si="1517"/>
        <v>83991.02</v>
      </c>
      <c r="DG453" s="698">
        <f t="shared" si="1517"/>
        <v>21433.68</v>
      </c>
      <c r="DH453" s="698">
        <f t="shared" si="1518"/>
        <v>140633.06</v>
      </c>
      <c r="DI453" s="698">
        <f t="shared" si="1518"/>
        <v>172992.95</v>
      </c>
      <c r="DJ453" s="698">
        <f t="shared" si="1518"/>
        <v>33944.480000000003</v>
      </c>
      <c r="DK453" s="698">
        <f t="shared" si="1518"/>
        <v>3628.42</v>
      </c>
      <c r="DL453" s="698">
        <f t="shared" si="1518"/>
        <v>102059.92</v>
      </c>
      <c r="DM453" s="698">
        <f t="shared" si="1518"/>
        <v>58169.760000000002</v>
      </c>
      <c r="DN453" s="698">
        <f t="shared" si="1518"/>
        <v>0</v>
      </c>
      <c r="DO453" s="698">
        <f t="shared" si="1518"/>
        <v>361181.74000000005</v>
      </c>
      <c r="DP453" s="698">
        <f t="shared" si="1518"/>
        <v>213902.99</v>
      </c>
      <c r="DQ453" s="698">
        <f t="shared" si="1518"/>
        <v>154721.74</v>
      </c>
      <c r="DR453" s="698">
        <f t="shared" si="1519"/>
        <v>0</v>
      </c>
      <c r="DS453" s="698">
        <f t="shared" si="1519"/>
        <v>19322.88</v>
      </c>
      <c r="DT453" s="698">
        <f t="shared" si="1519"/>
        <v>159945.97</v>
      </c>
      <c r="DU453" s="698">
        <f t="shared" si="1519"/>
        <v>382817.7</v>
      </c>
      <c r="DV453" s="698">
        <f t="shared" si="1519"/>
        <v>134177.71</v>
      </c>
      <c r="DW453" s="698">
        <f t="shared" si="1519"/>
        <v>122509.84000000001</v>
      </c>
      <c r="DX453" s="698">
        <f t="shared" si="1519"/>
        <v>342274.95</v>
      </c>
      <c r="DY453" s="698">
        <f t="shared" si="1519"/>
        <v>161111.19</v>
      </c>
      <c r="DZ453" s="698">
        <f t="shared" si="1520"/>
        <v>46816.08</v>
      </c>
      <c r="EA453" s="698">
        <f t="shared" si="1520"/>
        <v>462283.72</v>
      </c>
      <c r="EB453" s="698">
        <f t="shared" si="1520"/>
        <v>262.5</v>
      </c>
      <c r="EC453" s="698">
        <f t="shared" si="1520"/>
        <v>0</v>
      </c>
      <c r="ED453" s="698">
        <f t="shared" si="1520"/>
        <v>346061.85</v>
      </c>
      <c r="EE453" s="698">
        <f t="shared" si="1520"/>
        <v>172849.83</v>
      </c>
      <c r="EF453" s="698">
        <f t="shared" si="1520"/>
        <v>209957.41</v>
      </c>
      <c r="EG453" s="698">
        <f t="shared" si="1521"/>
        <v>165534.64000000001</v>
      </c>
      <c r="EH453" s="698">
        <f t="shared" si="1521"/>
        <v>103744.45999999999</v>
      </c>
      <c r="EI453" s="698">
        <f t="shared" si="1521"/>
        <v>65637.3</v>
      </c>
      <c r="EJ453" s="698">
        <f t="shared" si="1521"/>
        <v>79.08</v>
      </c>
      <c r="EK453" s="698">
        <f t="shared" si="1521"/>
        <v>1595.3</v>
      </c>
      <c r="EL453" s="698">
        <f t="shared" si="1521"/>
        <v>475779.99</v>
      </c>
      <c r="EM453" s="698">
        <f t="shared" si="1521"/>
        <v>433158.46</v>
      </c>
      <c r="EN453" s="698">
        <f t="shared" si="1521"/>
        <v>0</v>
      </c>
      <c r="EO453" s="698">
        <f t="shared" si="1521"/>
        <v>0</v>
      </c>
      <c r="EP453" s="698">
        <f t="shared" si="1521"/>
        <v>174278.35</v>
      </c>
      <c r="EQ453" s="698">
        <f t="shared" si="1521"/>
        <v>0</v>
      </c>
      <c r="ER453" s="698">
        <f t="shared" si="1522"/>
        <v>0</v>
      </c>
      <c r="ES453" s="698">
        <f t="shared" si="1522"/>
        <v>0</v>
      </c>
      <c r="ET453" s="698">
        <f t="shared" si="1522"/>
        <v>24922.78</v>
      </c>
      <c r="EU453" s="698">
        <f t="shared" si="1522"/>
        <v>27641.79</v>
      </c>
      <c r="EV453" s="698">
        <f t="shared" si="1522"/>
        <v>504948.73</v>
      </c>
      <c r="EW453" s="698">
        <f t="shared" si="1522"/>
        <v>255375.41</v>
      </c>
      <c r="EX453" s="698">
        <f t="shared" si="1522"/>
        <v>402472.81</v>
      </c>
      <c r="EY453" s="698">
        <f t="shared" si="1522"/>
        <v>0</v>
      </c>
      <c r="EZ453" s="510"/>
    </row>
    <row r="454" spans="1:159" x14ac:dyDescent="0.25">
      <c r="A454">
        <v>45</v>
      </c>
      <c r="B454" s="26" t="s">
        <v>239</v>
      </c>
      <c r="D454" s="698">
        <f t="shared" si="1506"/>
        <v>7179.5</v>
      </c>
      <c r="E454" s="698">
        <f t="shared" si="1506"/>
        <v>3926.5</v>
      </c>
      <c r="F454" s="698">
        <f t="shared" si="1506"/>
        <v>2325</v>
      </c>
      <c r="G454" s="698">
        <f t="shared" si="1506"/>
        <v>0</v>
      </c>
      <c r="H454" s="698">
        <f t="shared" si="1506"/>
        <v>5707.75</v>
      </c>
      <c r="I454" s="698">
        <f t="shared" si="1506"/>
        <v>14325.1</v>
      </c>
      <c r="J454" s="698">
        <f t="shared" si="1506"/>
        <v>13481.96</v>
      </c>
      <c r="K454" s="698">
        <f t="shared" si="1506"/>
        <v>22347</v>
      </c>
      <c r="L454" s="698">
        <f t="shared" si="1506"/>
        <v>23207.05</v>
      </c>
      <c r="M454" s="698">
        <f t="shared" si="1507"/>
        <v>6645</v>
      </c>
      <c r="N454" s="698">
        <f t="shared" si="1507"/>
        <v>18865.2</v>
      </c>
      <c r="O454" s="698">
        <f t="shared" si="1507"/>
        <v>46003.45</v>
      </c>
      <c r="P454" s="698">
        <f t="shared" si="1507"/>
        <v>18341.21</v>
      </c>
      <c r="Q454" s="698">
        <f t="shared" si="1507"/>
        <v>63477.29</v>
      </c>
      <c r="R454" s="698">
        <f t="shared" si="1507"/>
        <v>15620.76</v>
      </c>
      <c r="S454" s="698">
        <f t="shared" si="1507"/>
        <v>30879.23</v>
      </c>
      <c r="T454" s="698">
        <f t="shared" si="1507"/>
        <v>42176.65</v>
      </c>
      <c r="U454" s="698">
        <f t="shared" si="1507"/>
        <v>36061.699999999997</v>
      </c>
      <c r="V454" s="698">
        <f t="shared" si="1508"/>
        <v>38310.47</v>
      </c>
      <c r="W454" s="698">
        <f t="shared" si="1508"/>
        <v>57030.95</v>
      </c>
      <c r="X454" s="698">
        <f t="shared" si="1508"/>
        <v>32959.85</v>
      </c>
      <c r="Y454" s="698">
        <f t="shared" si="1508"/>
        <v>34137.79</v>
      </c>
      <c r="Z454" s="698">
        <f t="shared" si="1508"/>
        <v>0</v>
      </c>
      <c r="AA454" s="698">
        <f t="shared" si="1508"/>
        <v>29613.8</v>
      </c>
      <c r="AB454" s="698">
        <f t="shared" si="1508"/>
        <v>68057.63</v>
      </c>
      <c r="AC454" s="698">
        <f t="shared" si="1508"/>
        <v>65547.27</v>
      </c>
      <c r="AD454" s="698">
        <f t="shared" si="1508"/>
        <v>80302.960000000006</v>
      </c>
      <c r="AE454" s="698">
        <f t="shared" si="1509"/>
        <v>60399.21</v>
      </c>
      <c r="AF454" s="698">
        <f t="shared" si="1509"/>
        <v>67726.960000000006</v>
      </c>
      <c r="AG454" s="698">
        <f t="shared" si="1509"/>
        <v>37798.03</v>
      </c>
      <c r="AH454" s="698">
        <f t="shared" si="1509"/>
        <v>42869.02</v>
      </c>
      <c r="AI454" s="698">
        <f t="shared" si="1509"/>
        <v>17203.5</v>
      </c>
      <c r="AJ454" s="698">
        <f t="shared" si="1509"/>
        <v>49915.25</v>
      </c>
      <c r="AK454" s="698">
        <f t="shared" si="1509"/>
        <v>46244.39</v>
      </c>
      <c r="AL454" s="698">
        <f t="shared" si="1509"/>
        <v>38690.33</v>
      </c>
      <c r="AM454" s="698">
        <f t="shared" si="1509"/>
        <v>19775</v>
      </c>
      <c r="AN454" s="698">
        <f t="shared" si="1509"/>
        <v>30096.74</v>
      </c>
      <c r="AO454" s="698">
        <f t="shared" si="1510"/>
        <v>65864.41</v>
      </c>
      <c r="AP454" s="698">
        <f t="shared" si="1510"/>
        <v>19096.5</v>
      </c>
      <c r="AQ454" s="698">
        <f t="shared" si="1510"/>
        <v>63197.57</v>
      </c>
      <c r="AR454" s="698">
        <f t="shared" si="1510"/>
        <v>47801.61</v>
      </c>
      <c r="AS454" s="698">
        <f t="shared" si="1510"/>
        <v>12055</v>
      </c>
      <c r="AT454" s="698">
        <f t="shared" si="1510"/>
        <v>25321.19</v>
      </c>
      <c r="AU454" s="698">
        <f t="shared" si="1510"/>
        <v>50667.5</v>
      </c>
      <c r="AV454" s="698">
        <f t="shared" si="1510"/>
        <v>69304.740000000005</v>
      </c>
      <c r="AW454" s="698">
        <f t="shared" si="1510"/>
        <v>52035.839999999997</v>
      </c>
      <c r="AX454" s="698">
        <f t="shared" si="1510"/>
        <v>51511</v>
      </c>
      <c r="AY454" s="698">
        <f t="shared" si="1511"/>
        <v>19103</v>
      </c>
      <c r="AZ454" s="698">
        <f t="shared" si="1511"/>
        <v>83860.69</v>
      </c>
      <c r="BA454" s="698">
        <f t="shared" si="1511"/>
        <v>42938.7</v>
      </c>
      <c r="BB454" s="698">
        <f t="shared" si="1511"/>
        <v>46382.42</v>
      </c>
      <c r="BC454" s="698">
        <f t="shared" si="1511"/>
        <v>49921.5</v>
      </c>
      <c r="BD454" s="698">
        <f t="shared" si="1511"/>
        <v>46938.62</v>
      </c>
      <c r="BE454" s="698">
        <f t="shared" si="1511"/>
        <v>59262.45</v>
      </c>
      <c r="BF454" s="698">
        <f t="shared" si="1511"/>
        <v>134334.39999999999</v>
      </c>
      <c r="BG454" s="698">
        <f t="shared" si="1511"/>
        <v>28136.5</v>
      </c>
      <c r="BH454" s="698">
        <f t="shared" si="1511"/>
        <v>31554.5</v>
      </c>
      <c r="BI454" s="698">
        <f t="shared" si="1512"/>
        <v>14154.99</v>
      </c>
      <c r="BJ454" s="698">
        <f t="shared" si="1512"/>
        <v>57304.53</v>
      </c>
      <c r="BK454" s="698">
        <f t="shared" si="1512"/>
        <v>45134.239999999998</v>
      </c>
      <c r="BL454" s="698">
        <f t="shared" si="1512"/>
        <v>57323.17</v>
      </c>
      <c r="BM454" s="698">
        <f t="shared" si="1512"/>
        <v>26841.759999999998</v>
      </c>
      <c r="BN454" s="698">
        <f t="shared" si="1512"/>
        <v>46952.49</v>
      </c>
      <c r="BO454" s="698">
        <f t="shared" si="1512"/>
        <v>19976.63</v>
      </c>
      <c r="BP454" s="698">
        <f t="shared" si="1513"/>
        <v>40817.870000000003</v>
      </c>
      <c r="BQ454" s="698">
        <f t="shared" si="1513"/>
        <v>13695.5</v>
      </c>
      <c r="BR454" s="698">
        <f t="shared" si="1513"/>
        <v>23857</v>
      </c>
      <c r="BS454" s="698">
        <f t="shared" si="1513"/>
        <v>25878.17</v>
      </c>
      <c r="BT454" s="698">
        <f t="shared" si="1513"/>
        <v>62303</v>
      </c>
      <c r="BU454" s="698">
        <f t="shared" si="1513"/>
        <v>22193.63</v>
      </c>
      <c r="BV454" s="698">
        <f t="shared" si="1513"/>
        <v>78055.98</v>
      </c>
      <c r="BW454" s="698">
        <f t="shared" si="1513"/>
        <v>12863.4</v>
      </c>
      <c r="BX454" s="698">
        <f t="shared" si="1513"/>
        <v>117021.2</v>
      </c>
      <c r="BY454" s="698">
        <f t="shared" si="1514"/>
        <v>79303.399999999994</v>
      </c>
      <c r="BZ454" s="698">
        <f t="shared" si="1514"/>
        <v>2195.25</v>
      </c>
      <c r="CA454" s="698">
        <f t="shared" si="1514"/>
        <v>115990.7</v>
      </c>
      <c r="CB454" s="698">
        <f t="shared" si="1514"/>
        <v>35853</v>
      </c>
      <c r="CC454" s="698">
        <f t="shared" si="1514"/>
        <v>8233.25</v>
      </c>
      <c r="CD454" s="698">
        <f t="shared" si="1514"/>
        <v>98829.21</v>
      </c>
      <c r="CE454" s="698">
        <f t="shared" si="1515"/>
        <v>53596.57</v>
      </c>
      <c r="CF454" s="698">
        <f t="shared" si="1515"/>
        <v>43804.2</v>
      </c>
      <c r="CG454" s="698">
        <f t="shared" si="1515"/>
        <v>17684</v>
      </c>
      <c r="CH454" s="698">
        <f t="shared" si="1515"/>
        <v>42820</v>
      </c>
      <c r="CI454" s="698">
        <f t="shared" si="1515"/>
        <v>87126.74</v>
      </c>
      <c r="CJ454" s="698">
        <f t="shared" si="1515"/>
        <v>55989.52</v>
      </c>
      <c r="CK454" s="698">
        <f t="shared" si="1515"/>
        <v>43507.34</v>
      </c>
      <c r="CL454" s="698">
        <f t="shared" si="1515"/>
        <v>29295.45</v>
      </c>
      <c r="CM454" s="698">
        <f t="shared" si="1515"/>
        <v>32883</v>
      </c>
      <c r="CN454" s="698">
        <f t="shared" si="1516"/>
        <v>71070.880000000005</v>
      </c>
      <c r="CO454" s="698">
        <f t="shared" si="1516"/>
        <v>56689.33</v>
      </c>
      <c r="CP454" s="698">
        <f t="shared" si="1516"/>
        <v>3255</v>
      </c>
      <c r="CQ454" s="698">
        <f t="shared" si="1516"/>
        <v>29946.76</v>
      </c>
      <c r="CR454" s="698">
        <f t="shared" si="1516"/>
        <v>41891.74</v>
      </c>
      <c r="CS454" s="698">
        <f t="shared" si="1516"/>
        <v>88533.6</v>
      </c>
      <c r="CT454" s="698">
        <f t="shared" si="1516"/>
        <v>81733.02</v>
      </c>
      <c r="CU454" s="698">
        <f t="shared" si="1516"/>
        <v>56704.82</v>
      </c>
      <c r="CV454" s="698">
        <f t="shared" si="1516"/>
        <v>1392.5</v>
      </c>
      <c r="CW454" s="698">
        <f t="shared" si="1516"/>
        <v>45160.45</v>
      </c>
      <c r="CX454" s="698">
        <f t="shared" si="1517"/>
        <v>39421.980000000003</v>
      </c>
      <c r="CY454" s="698">
        <f t="shared" si="1517"/>
        <v>0</v>
      </c>
      <c r="CZ454" s="698">
        <f t="shared" si="1517"/>
        <v>70903.399999999994</v>
      </c>
      <c r="DA454" s="698">
        <f t="shared" si="1517"/>
        <v>41282.699999999997</v>
      </c>
      <c r="DB454" s="698">
        <f t="shared" si="1517"/>
        <v>22427.43</v>
      </c>
      <c r="DC454" s="698">
        <f t="shared" si="1517"/>
        <v>34947</v>
      </c>
      <c r="DD454" s="698">
        <f t="shared" si="1517"/>
        <v>42260</v>
      </c>
      <c r="DE454" s="698">
        <f t="shared" si="1517"/>
        <v>15153.37</v>
      </c>
      <c r="DF454" s="698">
        <f t="shared" si="1517"/>
        <v>25315.88</v>
      </c>
      <c r="DG454" s="698">
        <f t="shared" si="1517"/>
        <v>33373.699999999997</v>
      </c>
      <c r="DH454" s="698">
        <f t="shared" si="1518"/>
        <v>18179.7</v>
      </c>
      <c r="DI454" s="698">
        <f t="shared" si="1518"/>
        <v>65323.25</v>
      </c>
      <c r="DJ454" s="698">
        <f t="shared" si="1518"/>
        <v>78880</v>
      </c>
      <c r="DK454" s="698">
        <f t="shared" si="1518"/>
        <v>32980.71</v>
      </c>
      <c r="DL454" s="698">
        <f t="shared" si="1518"/>
        <v>79902.03</v>
      </c>
      <c r="DM454" s="698">
        <f t="shared" si="1518"/>
        <v>17982.5</v>
      </c>
      <c r="DN454" s="698">
        <f t="shared" si="1518"/>
        <v>0</v>
      </c>
      <c r="DO454" s="698">
        <f t="shared" si="1518"/>
        <v>301063.73</v>
      </c>
      <c r="DP454" s="698">
        <f t="shared" si="1518"/>
        <v>19135.5</v>
      </c>
      <c r="DQ454" s="698">
        <f t="shared" si="1518"/>
        <v>137078.67000000001</v>
      </c>
      <c r="DR454" s="698">
        <f t="shared" si="1519"/>
        <v>13258.79</v>
      </c>
      <c r="DS454" s="698">
        <f t="shared" si="1519"/>
        <v>102920.32000000001</v>
      </c>
      <c r="DT454" s="698">
        <f t="shared" si="1519"/>
        <v>148840.59</v>
      </c>
      <c r="DU454" s="698">
        <f t="shared" si="1519"/>
        <v>187331.5</v>
      </c>
      <c r="DV454" s="698">
        <f t="shared" si="1519"/>
        <v>146143.04000000001</v>
      </c>
      <c r="DW454" s="698">
        <f t="shared" si="1519"/>
        <v>299933.34000000003</v>
      </c>
      <c r="DX454" s="698">
        <f t="shared" si="1519"/>
        <v>187934.17</v>
      </c>
      <c r="DY454" s="698">
        <f t="shared" si="1519"/>
        <v>243246.24</v>
      </c>
      <c r="DZ454" s="698">
        <f t="shared" si="1520"/>
        <v>90311.82</v>
      </c>
      <c r="EA454" s="698">
        <f t="shared" si="1520"/>
        <v>101870.32</v>
      </c>
      <c r="EB454" s="698">
        <f t="shared" si="1520"/>
        <v>0</v>
      </c>
      <c r="EC454" s="698">
        <f t="shared" si="1520"/>
        <v>0</v>
      </c>
      <c r="ED454" s="698">
        <f t="shared" si="1520"/>
        <v>36381.96</v>
      </c>
      <c r="EE454" s="698">
        <f t="shared" si="1520"/>
        <v>27767.55</v>
      </c>
      <c r="EF454" s="698">
        <f t="shared" si="1520"/>
        <v>76792.92</v>
      </c>
      <c r="EG454" s="698">
        <f t="shared" si="1521"/>
        <v>15775</v>
      </c>
      <c r="EH454" s="698">
        <f t="shared" si="1521"/>
        <v>2735.06</v>
      </c>
      <c r="EI454" s="698">
        <f t="shared" si="1521"/>
        <v>688.24</v>
      </c>
      <c r="EJ454" s="698">
        <f t="shared" si="1521"/>
        <v>0</v>
      </c>
      <c r="EK454" s="698">
        <f t="shared" si="1521"/>
        <v>2913.7</v>
      </c>
      <c r="EL454" s="698">
        <f t="shared" si="1521"/>
        <v>160563.15</v>
      </c>
      <c r="EM454" s="698">
        <f t="shared" si="1521"/>
        <v>53110.74</v>
      </c>
      <c r="EN454" s="698">
        <f t="shared" si="1521"/>
        <v>0</v>
      </c>
      <c r="EO454" s="698">
        <f t="shared" si="1521"/>
        <v>0</v>
      </c>
      <c r="EP454" s="698">
        <f t="shared" si="1521"/>
        <v>6062.49</v>
      </c>
      <c r="EQ454" s="698">
        <f t="shared" si="1521"/>
        <v>0</v>
      </c>
      <c r="ER454" s="698">
        <f t="shared" si="1522"/>
        <v>0</v>
      </c>
      <c r="ES454" s="698">
        <f t="shared" si="1522"/>
        <v>0</v>
      </c>
      <c r="ET454" s="698">
        <f t="shared" si="1522"/>
        <v>0</v>
      </c>
      <c r="EU454" s="698">
        <f t="shared" si="1522"/>
        <v>682</v>
      </c>
      <c r="EV454" s="698">
        <f t="shared" si="1522"/>
        <v>5098.6000000000004</v>
      </c>
      <c r="EW454" s="698">
        <f t="shared" si="1522"/>
        <v>30270.25</v>
      </c>
      <c r="EX454" s="698">
        <f t="shared" si="1522"/>
        <v>102210.2</v>
      </c>
      <c r="EY454" s="698">
        <f t="shared" si="1522"/>
        <v>0</v>
      </c>
      <c r="EZ454" s="510"/>
    </row>
    <row r="455" spans="1:159" x14ac:dyDescent="0.25">
      <c r="A455">
        <v>46</v>
      </c>
      <c r="B455" s="26" t="s">
        <v>241</v>
      </c>
      <c r="D455" s="698">
        <f t="shared" si="1506"/>
        <v>18375.810000000001</v>
      </c>
      <c r="E455" s="698">
        <f t="shared" si="1506"/>
        <v>19584.53</v>
      </c>
      <c r="F455" s="698">
        <f t="shared" si="1506"/>
        <v>9290.8799999999992</v>
      </c>
      <c r="G455" s="698">
        <f t="shared" si="1506"/>
        <v>18121.12</v>
      </c>
      <c r="H455" s="698">
        <f t="shared" si="1506"/>
        <v>32096.07</v>
      </c>
      <c r="I455" s="698">
        <f t="shared" si="1506"/>
        <v>26420.36</v>
      </c>
      <c r="J455" s="698">
        <f t="shared" si="1506"/>
        <v>19296.32</v>
      </c>
      <c r="K455" s="698">
        <f t="shared" si="1506"/>
        <v>32376.59</v>
      </c>
      <c r="L455" s="698">
        <f t="shared" si="1506"/>
        <v>43916.86</v>
      </c>
      <c r="M455" s="698">
        <f t="shared" si="1507"/>
        <v>38149.870000000003</v>
      </c>
      <c r="N455" s="698">
        <f t="shared" si="1507"/>
        <v>19008.240000000002</v>
      </c>
      <c r="O455" s="698">
        <f t="shared" si="1507"/>
        <v>60291.42</v>
      </c>
      <c r="P455" s="698">
        <f t="shared" si="1507"/>
        <v>52973.01</v>
      </c>
      <c r="Q455" s="698">
        <f t="shared" si="1507"/>
        <v>25732.53</v>
      </c>
      <c r="R455" s="698">
        <f t="shared" si="1507"/>
        <v>20647.25</v>
      </c>
      <c r="S455" s="698">
        <f t="shared" si="1507"/>
        <v>38247.980000000003</v>
      </c>
      <c r="T455" s="698">
        <f t="shared" si="1507"/>
        <v>60821.21</v>
      </c>
      <c r="U455" s="698">
        <f t="shared" si="1507"/>
        <v>55678.71</v>
      </c>
      <c r="V455" s="698">
        <f t="shared" si="1508"/>
        <v>35668.959999999999</v>
      </c>
      <c r="W455" s="698">
        <f t="shared" si="1508"/>
        <v>39457.660000000003</v>
      </c>
      <c r="X455" s="698">
        <f t="shared" si="1508"/>
        <v>74220.52</v>
      </c>
      <c r="Y455" s="698">
        <f t="shared" si="1508"/>
        <v>69914.2</v>
      </c>
      <c r="Z455" s="698">
        <f t="shared" si="1508"/>
        <v>0</v>
      </c>
      <c r="AA455" s="698">
        <f t="shared" si="1508"/>
        <v>17730.73</v>
      </c>
      <c r="AB455" s="698">
        <f t="shared" si="1508"/>
        <v>17803.12</v>
      </c>
      <c r="AC455" s="698">
        <f t="shared" si="1508"/>
        <v>111594.56</v>
      </c>
      <c r="AD455" s="698">
        <f t="shared" si="1508"/>
        <v>74632.86</v>
      </c>
      <c r="AE455" s="698">
        <f t="shared" si="1509"/>
        <v>100694.54</v>
      </c>
      <c r="AF455" s="698">
        <f t="shared" si="1509"/>
        <v>49363.44</v>
      </c>
      <c r="AG455" s="698">
        <f t="shared" si="1509"/>
        <v>24828.44</v>
      </c>
      <c r="AH455" s="698">
        <f t="shared" si="1509"/>
        <v>51515.21</v>
      </c>
      <c r="AI455" s="698">
        <f t="shared" si="1509"/>
        <v>101993.14</v>
      </c>
      <c r="AJ455" s="698">
        <f t="shared" si="1509"/>
        <v>37548.730000000003</v>
      </c>
      <c r="AK455" s="698">
        <f t="shared" si="1509"/>
        <v>33630.49</v>
      </c>
      <c r="AL455" s="698">
        <f t="shared" si="1509"/>
        <v>60819.72</v>
      </c>
      <c r="AM455" s="698">
        <f t="shared" si="1509"/>
        <v>127201.74</v>
      </c>
      <c r="AN455" s="698">
        <f t="shared" si="1509"/>
        <v>74944.960000000006</v>
      </c>
      <c r="AO455" s="698">
        <f t="shared" si="1510"/>
        <v>61474.080000000002</v>
      </c>
      <c r="AP455" s="698">
        <f t="shared" si="1510"/>
        <v>17012.41</v>
      </c>
      <c r="AQ455" s="698">
        <f t="shared" si="1510"/>
        <v>46825.37</v>
      </c>
      <c r="AR455" s="698">
        <f t="shared" si="1510"/>
        <v>31832.07</v>
      </c>
      <c r="AS455" s="698">
        <f t="shared" si="1510"/>
        <v>40442.620000000003</v>
      </c>
      <c r="AT455" s="698">
        <f t="shared" si="1510"/>
        <v>49580.86</v>
      </c>
      <c r="AU455" s="698">
        <f t="shared" si="1510"/>
        <v>29731.27</v>
      </c>
      <c r="AV455" s="698">
        <f t="shared" si="1510"/>
        <v>42342.49</v>
      </c>
      <c r="AW455" s="698">
        <f t="shared" si="1510"/>
        <v>41486.839999999997</v>
      </c>
      <c r="AX455" s="698">
        <f t="shared" si="1510"/>
        <v>201783.56</v>
      </c>
      <c r="AY455" s="698">
        <f t="shared" si="1511"/>
        <v>23448.61</v>
      </c>
      <c r="AZ455" s="698">
        <f t="shared" si="1511"/>
        <v>73823.73</v>
      </c>
      <c r="BA455" s="698">
        <f t="shared" si="1511"/>
        <v>32513.49</v>
      </c>
      <c r="BB455" s="698">
        <f t="shared" si="1511"/>
        <v>159180.46</v>
      </c>
      <c r="BC455" s="698">
        <f t="shared" si="1511"/>
        <v>69096.929999999993</v>
      </c>
      <c r="BD455" s="698">
        <f t="shared" si="1511"/>
        <v>50400.55</v>
      </c>
      <c r="BE455" s="698">
        <f t="shared" si="1511"/>
        <v>54821.25</v>
      </c>
      <c r="BF455" s="698">
        <f t="shared" si="1511"/>
        <v>95737.37</v>
      </c>
      <c r="BG455" s="698">
        <f t="shared" si="1511"/>
        <v>32074.52</v>
      </c>
      <c r="BH455" s="698">
        <f t="shared" si="1511"/>
        <v>91466.03</v>
      </c>
      <c r="BI455" s="698">
        <f t="shared" si="1512"/>
        <v>96551.69</v>
      </c>
      <c r="BJ455" s="698">
        <f t="shared" si="1512"/>
        <v>29815.4</v>
      </c>
      <c r="BK455" s="698">
        <f t="shared" si="1512"/>
        <v>50872.6</v>
      </c>
      <c r="BL455" s="698">
        <f t="shared" si="1512"/>
        <v>132015.03</v>
      </c>
      <c r="BM455" s="698">
        <f t="shared" si="1512"/>
        <v>83429.02</v>
      </c>
      <c r="BN455" s="698">
        <f t="shared" si="1512"/>
        <v>18459.990000000002</v>
      </c>
      <c r="BO455" s="698">
        <f t="shared" si="1512"/>
        <v>64090.85</v>
      </c>
      <c r="BP455" s="698">
        <f t="shared" si="1513"/>
        <v>26610.34</v>
      </c>
      <c r="BQ455" s="698">
        <f t="shared" si="1513"/>
        <v>12987.85</v>
      </c>
      <c r="BR455" s="698">
        <f t="shared" si="1513"/>
        <v>54114.02</v>
      </c>
      <c r="BS455" s="698">
        <f t="shared" si="1513"/>
        <v>62323.19</v>
      </c>
      <c r="BT455" s="698">
        <f t="shared" si="1513"/>
        <v>91453.24</v>
      </c>
      <c r="BU455" s="698">
        <f t="shared" si="1513"/>
        <v>45536.46</v>
      </c>
      <c r="BV455" s="698">
        <f t="shared" si="1513"/>
        <v>23686.71</v>
      </c>
      <c r="BW455" s="698">
        <f t="shared" si="1513"/>
        <v>40643.39</v>
      </c>
      <c r="BX455" s="698">
        <f t="shared" si="1513"/>
        <v>41091.410000000003</v>
      </c>
      <c r="BY455" s="698">
        <f t="shared" si="1514"/>
        <v>29340.78</v>
      </c>
      <c r="BZ455" s="698">
        <f t="shared" si="1514"/>
        <v>85712.06</v>
      </c>
      <c r="CA455" s="698">
        <f t="shared" si="1514"/>
        <v>23918.61</v>
      </c>
      <c r="CB455" s="698">
        <f t="shared" si="1514"/>
        <v>51452.12</v>
      </c>
      <c r="CC455" s="698">
        <f t="shared" si="1514"/>
        <v>25463.43</v>
      </c>
      <c r="CD455" s="698">
        <f t="shared" si="1514"/>
        <v>102332.43</v>
      </c>
      <c r="CE455" s="698">
        <f t="shared" si="1515"/>
        <v>23706.2</v>
      </c>
      <c r="CF455" s="698">
        <f t="shared" si="1515"/>
        <v>15032.86</v>
      </c>
      <c r="CG455" s="698">
        <f t="shared" si="1515"/>
        <v>11360.7</v>
      </c>
      <c r="CH455" s="698">
        <f t="shared" si="1515"/>
        <v>80816.240000000005</v>
      </c>
      <c r="CI455" s="698">
        <f t="shared" si="1515"/>
        <v>82470.080000000002</v>
      </c>
      <c r="CJ455" s="698">
        <f t="shared" si="1515"/>
        <v>31207.919999999998</v>
      </c>
      <c r="CK455" s="698">
        <f t="shared" si="1515"/>
        <v>26343.21</v>
      </c>
      <c r="CL455" s="698">
        <f t="shared" si="1515"/>
        <v>74920.539999999994</v>
      </c>
      <c r="CM455" s="698">
        <f t="shared" si="1515"/>
        <v>35681.379999999997</v>
      </c>
      <c r="CN455" s="698">
        <f t="shared" si="1516"/>
        <v>51383.32</v>
      </c>
      <c r="CO455" s="698">
        <f t="shared" si="1516"/>
        <v>76505.740000000005</v>
      </c>
      <c r="CP455" s="698">
        <f t="shared" si="1516"/>
        <v>63826.7</v>
      </c>
      <c r="CQ455" s="698">
        <f t="shared" si="1516"/>
        <v>50101.84</v>
      </c>
      <c r="CR455" s="698">
        <f t="shared" si="1516"/>
        <v>32738.2</v>
      </c>
      <c r="CS455" s="698">
        <f t="shared" si="1516"/>
        <v>46531.17</v>
      </c>
      <c r="CT455" s="698">
        <f t="shared" si="1516"/>
        <v>29878.17</v>
      </c>
      <c r="CU455" s="698">
        <f t="shared" si="1516"/>
        <v>21628</v>
      </c>
      <c r="CV455" s="698">
        <f t="shared" si="1516"/>
        <v>70702.69</v>
      </c>
      <c r="CW455" s="698">
        <f t="shared" si="1516"/>
        <v>22436.13</v>
      </c>
      <c r="CX455" s="698">
        <f t="shared" si="1517"/>
        <v>49741.24</v>
      </c>
      <c r="CY455" s="698">
        <f t="shared" si="1517"/>
        <v>0</v>
      </c>
      <c r="CZ455" s="698">
        <f t="shared" si="1517"/>
        <v>95458.1</v>
      </c>
      <c r="DA455" s="698">
        <f t="shared" si="1517"/>
        <v>74871.45</v>
      </c>
      <c r="DB455" s="698">
        <f t="shared" si="1517"/>
        <v>36925.86</v>
      </c>
      <c r="DC455" s="698">
        <f t="shared" si="1517"/>
        <v>59580.18</v>
      </c>
      <c r="DD455" s="698">
        <f t="shared" si="1517"/>
        <v>85728.21</v>
      </c>
      <c r="DE455" s="698">
        <f t="shared" si="1517"/>
        <v>39962.65</v>
      </c>
      <c r="DF455" s="698">
        <f t="shared" si="1517"/>
        <v>14148.54</v>
      </c>
      <c r="DG455" s="698">
        <f t="shared" si="1517"/>
        <v>57452.71</v>
      </c>
      <c r="DH455" s="698">
        <f t="shared" si="1518"/>
        <v>72452.37</v>
      </c>
      <c r="DI455" s="698">
        <f t="shared" si="1518"/>
        <v>79566.91</v>
      </c>
      <c r="DJ455" s="698">
        <f t="shared" si="1518"/>
        <v>63342.32</v>
      </c>
      <c r="DK455" s="698">
        <f t="shared" si="1518"/>
        <v>47956.85</v>
      </c>
      <c r="DL455" s="698">
        <f t="shared" si="1518"/>
        <v>41235.17</v>
      </c>
      <c r="DM455" s="698">
        <f t="shared" si="1518"/>
        <v>33533.61</v>
      </c>
      <c r="DN455" s="698">
        <f t="shared" si="1518"/>
        <v>0</v>
      </c>
      <c r="DO455" s="698">
        <f t="shared" si="1518"/>
        <v>0</v>
      </c>
      <c r="DP455" s="698">
        <f t="shared" si="1518"/>
        <v>101036.95</v>
      </c>
      <c r="DQ455" s="698">
        <f t="shared" si="1518"/>
        <v>74613.88</v>
      </c>
      <c r="DR455" s="698">
        <f t="shared" si="1519"/>
        <v>0</v>
      </c>
      <c r="DS455" s="698">
        <f t="shared" si="1519"/>
        <v>198481.69</v>
      </c>
      <c r="DT455" s="698">
        <f t="shared" si="1519"/>
        <v>29521.759999999998</v>
      </c>
      <c r="DU455" s="698">
        <f t="shared" si="1519"/>
        <v>252010.82</v>
      </c>
      <c r="DV455" s="698">
        <f t="shared" si="1519"/>
        <v>183379.79</v>
      </c>
      <c r="DW455" s="698">
        <f t="shared" si="1519"/>
        <v>65570.39</v>
      </c>
      <c r="DX455" s="698">
        <f t="shared" si="1519"/>
        <v>72305.58</v>
      </c>
      <c r="DY455" s="698">
        <f t="shared" si="1519"/>
        <v>201055.58</v>
      </c>
      <c r="DZ455" s="698">
        <f t="shared" si="1520"/>
        <v>153789.69</v>
      </c>
      <c r="EA455" s="698">
        <f t="shared" si="1520"/>
        <v>144646.31</v>
      </c>
      <c r="EB455" s="698">
        <f t="shared" si="1520"/>
        <v>0</v>
      </c>
      <c r="EC455" s="698">
        <f t="shared" si="1520"/>
        <v>0</v>
      </c>
      <c r="ED455" s="698">
        <f t="shared" si="1520"/>
        <v>72474.509999999995</v>
      </c>
      <c r="EE455" s="698">
        <f t="shared" si="1520"/>
        <v>88101.21</v>
      </c>
      <c r="EF455" s="698">
        <f t="shared" si="1520"/>
        <v>37708.879999999997</v>
      </c>
      <c r="EG455" s="698">
        <f t="shared" si="1521"/>
        <v>56514.81</v>
      </c>
      <c r="EH455" s="698">
        <f t="shared" si="1521"/>
        <v>99079.59</v>
      </c>
      <c r="EI455" s="698">
        <f t="shared" si="1521"/>
        <v>42906.1</v>
      </c>
      <c r="EJ455" s="698">
        <f t="shared" si="1521"/>
        <v>0</v>
      </c>
      <c r="EK455" s="698">
        <f t="shared" si="1521"/>
        <v>0</v>
      </c>
      <c r="EL455" s="698">
        <f t="shared" si="1521"/>
        <v>96180.5</v>
      </c>
      <c r="EM455" s="698">
        <f t="shared" si="1521"/>
        <v>38582.550000000003</v>
      </c>
      <c r="EN455" s="698">
        <f t="shared" si="1521"/>
        <v>0</v>
      </c>
      <c r="EO455" s="698">
        <f t="shared" si="1521"/>
        <v>0</v>
      </c>
      <c r="EP455" s="698">
        <f t="shared" si="1521"/>
        <v>55993.56</v>
      </c>
      <c r="EQ455" s="698">
        <f t="shared" si="1521"/>
        <v>0</v>
      </c>
      <c r="ER455" s="698">
        <f t="shared" si="1522"/>
        <v>0</v>
      </c>
      <c r="ES455" s="698">
        <f t="shared" si="1522"/>
        <v>0</v>
      </c>
      <c r="ET455" s="698">
        <f t="shared" si="1522"/>
        <v>44703.57</v>
      </c>
      <c r="EU455" s="698">
        <f t="shared" si="1522"/>
        <v>19933.86</v>
      </c>
      <c r="EV455" s="698">
        <f t="shared" si="1522"/>
        <v>37735.21</v>
      </c>
      <c r="EW455" s="698">
        <f t="shared" si="1522"/>
        <v>39713.08</v>
      </c>
      <c r="EX455" s="698">
        <f t="shared" si="1522"/>
        <v>88684.95</v>
      </c>
      <c r="EY455" s="698">
        <f t="shared" si="1522"/>
        <v>0</v>
      </c>
      <c r="EZ455" s="510"/>
    </row>
    <row r="456" spans="1:159" x14ac:dyDescent="0.25">
      <c r="A456">
        <v>47</v>
      </c>
      <c r="B456" s="812" t="s">
        <v>1404</v>
      </c>
      <c r="D456" s="698">
        <f t="shared" si="1506"/>
        <v>0</v>
      </c>
      <c r="E456" s="698">
        <f t="shared" si="1506"/>
        <v>0</v>
      </c>
      <c r="F456" s="698">
        <f t="shared" si="1506"/>
        <v>0</v>
      </c>
      <c r="G456" s="698">
        <f t="shared" si="1506"/>
        <v>0</v>
      </c>
      <c r="H456" s="698">
        <f t="shared" si="1506"/>
        <v>0</v>
      </c>
      <c r="I456" s="698">
        <f t="shared" si="1506"/>
        <v>0</v>
      </c>
      <c r="J456" s="698">
        <f t="shared" si="1506"/>
        <v>0</v>
      </c>
      <c r="K456" s="698">
        <f t="shared" si="1506"/>
        <v>0</v>
      </c>
      <c r="L456" s="698">
        <f t="shared" si="1506"/>
        <v>0</v>
      </c>
      <c r="M456" s="698">
        <f t="shared" si="1507"/>
        <v>0</v>
      </c>
      <c r="N456" s="698">
        <f t="shared" si="1507"/>
        <v>0</v>
      </c>
      <c r="O456" s="698">
        <f t="shared" si="1507"/>
        <v>0</v>
      </c>
      <c r="P456" s="698">
        <f t="shared" si="1507"/>
        <v>0</v>
      </c>
      <c r="Q456" s="698">
        <f t="shared" si="1507"/>
        <v>0</v>
      </c>
      <c r="R456" s="698">
        <f t="shared" si="1507"/>
        <v>0</v>
      </c>
      <c r="S456" s="698">
        <f t="shared" si="1507"/>
        <v>0</v>
      </c>
      <c r="T456" s="698">
        <f t="shared" si="1507"/>
        <v>0</v>
      </c>
      <c r="U456" s="698">
        <f t="shared" si="1507"/>
        <v>0</v>
      </c>
      <c r="V456" s="698">
        <f t="shared" si="1508"/>
        <v>365873</v>
      </c>
      <c r="W456" s="698">
        <f t="shared" si="1508"/>
        <v>0</v>
      </c>
      <c r="X456" s="698">
        <f t="shared" si="1508"/>
        <v>0</v>
      </c>
      <c r="Y456" s="698">
        <f t="shared" si="1508"/>
        <v>0</v>
      </c>
      <c r="Z456" s="698">
        <f t="shared" si="1508"/>
        <v>0</v>
      </c>
      <c r="AA456" s="698">
        <f t="shared" si="1508"/>
        <v>0</v>
      </c>
      <c r="AB456" s="698">
        <f t="shared" si="1508"/>
        <v>0</v>
      </c>
      <c r="AC456" s="698">
        <f t="shared" si="1508"/>
        <v>0</v>
      </c>
      <c r="AD456" s="698">
        <f t="shared" si="1508"/>
        <v>0</v>
      </c>
      <c r="AE456" s="698">
        <f t="shared" si="1509"/>
        <v>0</v>
      </c>
      <c r="AF456" s="698">
        <f t="shared" si="1509"/>
        <v>0</v>
      </c>
      <c r="AG456" s="698">
        <f t="shared" si="1509"/>
        <v>0</v>
      </c>
      <c r="AH456" s="698">
        <f t="shared" si="1509"/>
        <v>0</v>
      </c>
      <c r="AI456" s="698">
        <f t="shared" si="1509"/>
        <v>0</v>
      </c>
      <c r="AJ456" s="698">
        <f t="shared" si="1509"/>
        <v>0</v>
      </c>
      <c r="AK456" s="698">
        <f t="shared" si="1509"/>
        <v>0</v>
      </c>
      <c r="AL456" s="698">
        <f t="shared" si="1509"/>
        <v>381791</v>
      </c>
      <c r="AM456" s="698">
        <f t="shared" si="1509"/>
        <v>345804</v>
      </c>
      <c r="AN456" s="698">
        <f t="shared" si="1509"/>
        <v>0</v>
      </c>
      <c r="AO456" s="698">
        <f t="shared" si="1510"/>
        <v>295780.89</v>
      </c>
      <c r="AP456" s="698">
        <f t="shared" si="1510"/>
        <v>291301</v>
      </c>
      <c r="AQ456" s="698">
        <f t="shared" si="1510"/>
        <v>0</v>
      </c>
      <c r="AR456" s="698">
        <f t="shared" si="1510"/>
        <v>0</v>
      </c>
      <c r="AS456" s="698">
        <f t="shared" si="1510"/>
        <v>0</v>
      </c>
      <c r="AT456" s="698">
        <f t="shared" si="1510"/>
        <v>366646</v>
      </c>
      <c r="AU456" s="698">
        <f t="shared" si="1510"/>
        <v>0</v>
      </c>
      <c r="AV456" s="698">
        <f t="shared" si="1510"/>
        <v>0</v>
      </c>
      <c r="AW456" s="698">
        <f t="shared" si="1510"/>
        <v>0</v>
      </c>
      <c r="AX456" s="698">
        <f t="shared" si="1510"/>
        <v>0</v>
      </c>
      <c r="AY456" s="698">
        <f t="shared" si="1511"/>
        <v>0</v>
      </c>
      <c r="AZ456" s="698">
        <f t="shared" si="1511"/>
        <v>0</v>
      </c>
      <c r="BA456" s="698">
        <f t="shared" si="1511"/>
        <v>0</v>
      </c>
      <c r="BB456" s="698">
        <f t="shared" si="1511"/>
        <v>0</v>
      </c>
      <c r="BC456" s="698">
        <f t="shared" si="1511"/>
        <v>0</v>
      </c>
      <c r="BD456" s="698">
        <f t="shared" si="1511"/>
        <v>0</v>
      </c>
      <c r="BE456" s="698">
        <f t="shared" si="1511"/>
        <v>422833</v>
      </c>
      <c r="BF456" s="698">
        <f t="shared" si="1511"/>
        <v>0</v>
      </c>
      <c r="BG456" s="698">
        <f t="shared" si="1511"/>
        <v>0</v>
      </c>
      <c r="BH456" s="698">
        <f t="shared" si="1511"/>
        <v>0</v>
      </c>
      <c r="BI456" s="698">
        <f t="shared" si="1512"/>
        <v>0</v>
      </c>
      <c r="BJ456" s="698">
        <f t="shared" si="1512"/>
        <v>0</v>
      </c>
      <c r="BK456" s="698">
        <f t="shared" si="1512"/>
        <v>0</v>
      </c>
      <c r="BL456" s="698">
        <f t="shared" si="1512"/>
        <v>0</v>
      </c>
      <c r="BM456" s="698">
        <f t="shared" si="1512"/>
        <v>0</v>
      </c>
      <c r="BN456" s="698">
        <f t="shared" si="1512"/>
        <v>273772</v>
      </c>
      <c r="BO456" s="698">
        <f t="shared" si="1512"/>
        <v>0</v>
      </c>
      <c r="BP456" s="698">
        <f t="shared" si="1513"/>
        <v>0</v>
      </c>
      <c r="BQ456" s="698">
        <f t="shared" si="1513"/>
        <v>0</v>
      </c>
      <c r="BR456" s="698">
        <f t="shared" si="1513"/>
        <v>0</v>
      </c>
      <c r="BS456" s="698">
        <f t="shared" si="1513"/>
        <v>0</v>
      </c>
      <c r="BT456" s="698">
        <f t="shared" si="1513"/>
        <v>0</v>
      </c>
      <c r="BU456" s="698">
        <f t="shared" si="1513"/>
        <v>437936</v>
      </c>
      <c r="BV456" s="698">
        <f t="shared" si="1513"/>
        <v>411875</v>
      </c>
      <c r="BW456" s="698">
        <f t="shared" si="1513"/>
        <v>308243.08</v>
      </c>
      <c r="BX456" s="698">
        <f t="shared" si="1513"/>
        <v>0</v>
      </c>
      <c r="BY456" s="698">
        <f t="shared" si="1514"/>
        <v>0</v>
      </c>
      <c r="BZ456" s="698">
        <f t="shared" si="1514"/>
        <v>0</v>
      </c>
      <c r="CA456" s="698">
        <f t="shared" si="1514"/>
        <v>0</v>
      </c>
      <c r="CB456" s="698">
        <f t="shared" si="1514"/>
        <v>0</v>
      </c>
      <c r="CC456" s="698">
        <f t="shared" si="1514"/>
        <v>0</v>
      </c>
      <c r="CD456" s="698">
        <f t="shared" si="1514"/>
        <v>0</v>
      </c>
      <c r="CE456" s="698">
        <f t="shared" si="1515"/>
        <v>0</v>
      </c>
      <c r="CF456" s="698">
        <f t="shared" si="1515"/>
        <v>0</v>
      </c>
      <c r="CG456" s="698">
        <f t="shared" si="1515"/>
        <v>0</v>
      </c>
      <c r="CH456" s="698">
        <f t="shared" si="1515"/>
        <v>0</v>
      </c>
      <c r="CI456" s="698">
        <f t="shared" si="1515"/>
        <v>0</v>
      </c>
      <c r="CJ456" s="698">
        <f t="shared" si="1515"/>
        <v>0</v>
      </c>
      <c r="CK456" s="698">
        <f t="shared" si="1515"/>
        <v>0</v>
      </c>
      <c r="CL456" s="698">
        <f t="shared" si="1515"/>
        <v>0</v>
      </c>
      <c r="CM456" s="698">
        <f t="shared" si="1515"/>
        <v>0</v>
      </c>
      <c r="CN456" s="698">
        <f t="shared" si="1516"/>
        <v>0</v>
      </c>
      <c r="CO456" s="698">
        <f t="shared" si="1516"/>
        <v>0</v>
      </c>
      <c r="CP456" s="698">
        <f t="shared" si="1516"/>
        <v>0</v>
      </c>
      <c r="CQ456" s="698">
        <f t="shared" si="1516"/>
        <v>0</v>
      </c>
      <c r="CR456" s="698">
        <f t="shared" si="1516"/>
        <v>0</v>
      </c>
      <c r="CS456" s="698">
        <f t="shared" si="1516"/>
        <v>0</v>
      </c>
      <c r="CT456" s="698">
        <f t="shared" si="1516"/>
        <v>0</v>
      </c>
      <c r="CU456" s="698">
        <f t="shared" si="1516"/>
        <v>0</v>
      </c>
      <c r="CV456" s="698">
        <f t="shared" si="1516"/>
        <v>0</v>
      </c>
      <c r="CW456" s="698">
        <f t="shared" si="1516"/>
        <v>0</v>
      </c>
      <c r="CX456" s="698">
        <f t="shared" si="1517"/>
        <v>0</v>
      </c>
      <c r="CY456" s="698">
        <f t="shared" si="1517"/>
        <v>0</v>
      </c>
      <c r="CZ456" s="698">
        <f t="shared" si="1517"/>
        <v>0</v>
      </c>
      <c r="DA456" s="698">
        <f t="shared" si="1517"/>
        <v>0</v>
      </c>
      <c r="DB456" s="698">
        <f t="shared" si="1517"/>
        <v>0</v>
      </c>
      <c r="DC456" s="698">
        <f t="shared" si="1517"/>
        <v>0</v>
      </c>
      <c r="DD456" s="698">
        <f t="shared" si="1517"/>
        <v>0</v>
      </c>
      <c r="DE456" s="698">
        <f t="shared" si="1517"/>
        <v>0</v>
      </c>
      <c r="DF456" s="698">
        <f t="shared" si="1517"/>
        <v>0</v>
      </c>
      <c r="DG456" s="698">
        <f t="shared" si="1517"/>
        <v>0</v>
      </c>
      <c r="DH456" s="698">
        <f t="shared" si="1518"/>
        <v>0</v>
      </c>
      <c r="DI456" s="698">
        <f t="shared" si="1518"/>
        <v>0</v>
      </c>
      <c r="DJ456" s="698">
        <f t="shared" si="1518"/>
        <v>0</v>
      </c>
      <c r="DK456" s="698">
        <f t="shared" si="1518"/>
        <v>0</v>
      </c>
      <c r="DL456" s="698">
        <f t="shared" si="1518"/>
        <v>0</v>
      </c>
      <c r="DM456" s="698">
        <f t="shared" si="1518"/>
        <v>0</v>
      </c>
      <c r="DN456" s="698">
        <f t="shared" si="1518"/>
        <v>0</v>
      </c>
      <c r="DO456" s="698">
        <f t="shared" si="1518"/>
        <v>1660999</v>
      </c>
      <c r="DP456" s="698">
        <f t="shared" si="1518"/>
        <v>0</v>
      </c>
      <c r="DQ456" s="698">
        <f t="shared" si="1518"/>
        <v>0</v>
      </c>
      <c r="DR456" s="698">
        <f t="shared" si="1519"/>
        <v>0</v>
      </c>
      <c r="DS456" s="698">
        <f t="shared" si="1519"/>
        <v>0</v>
      </c>
      <c r="DT456" s="698">
        <f t="shared" si="1519"/>
        <v>0</v>
      </c>
      <c r="DU456" s="698">
        <f t="shared" si="1519"/>
        <v>0</v>
      </c>
      <c r="DV456" s="698">
        <f t="shared" si="1519"/>
        <v>0</v>
      </c>
      <c r="DW456" s="698">
        <f t="shared" si="1519"/>
        <v>0</v>
      </c>
      <c r="DX456" s="698">
        <f t="shared" si="1519"/>
        <v>0</v>
      </c>
      <c r="DY456" s="698">
        <f t="shared" si="1519"/>
        <v>0</v>
      </c>
      <c r="DZ456" s="698">
        <f t="shared" si="1520"/>
        <v>0</v>
      </c>
      <c r="EA456" s="698">
        <f t="shared" si="1520"/>
        <v>0</v>
      </c>
      <c r="EB456" s="698">
        <f t="shared" si="1520"/>
        <v>0</v>
      </c>
      <c r="EC456" s="698">
        <f t="shared" si="1520"/>
        <v>0</v>
      </c>
      <c r="ED456" s="698">
        <f t="shared" si="1520"/>
        <v>0</v>
      </c>
      <c r="EE456" s="698">
        <f t="shared" si="1520"/>
        <v>0</v>
      </c>
      <c r="EF456" s="698">
        <f t="shared" si="1520"/>
        <v>0</v>
      </c>
      <c r="EG456" s="698">
        <f t="shared" si="1521"/>
        <v>0</v>
      </c>
      <c r="EH456" s="698">
        <f t="shared" si="1521"/>
        <v>0</v>
      </c>
      <c r="EI456" s="698">
        <f t="shared" si="1521"/>
        <v>0</v>
      </c>
      <c r="EJ456" s="698">
        <f t="shared" si="1521"/>
        <v>0</v>
      </c>
      <c r="EK456" s="698">
        <f t="shared" si="1521"/>
        <v>0</v>
      </c>
      <c r="EL456" s="698">
        <f t="shared" si="1521"/>
        <v>0</v>
      </c>
      <c r="EM456" s="698">
        <f t="shared" si="1521"/>
        <v>0</v>
      </c>
      <c r="EN456" s="698">
        <f t="shared" si="1521"/>
        <v>0</v>
      </c>
      <c r="EO456" s="698">
        <f t="shared" si="1521"/>
        <v>0</v>
      </c>
      <c r="EP456" s="698">
        <f t="shared" si="1521"/>
        <v>0</v>
      </c>
      <c r="EQ456" s="698">
        <f t="shared" si="1521"/>
        <v>0</v>
      </c>
      <c r="ER456" s="698">
        <f t="shared" si="1522"/>
        <v>0</v>
      </c>
      <c r="ES456" s="698">
        <f t="shared" si="1522"/>
        <v>0</v>
      </c>
      <c r="ET456" s="698">
        <f t="shared" si="1522"/>
        <v>0</v>
      </c>
      <c r="EU456" s="698">
        <f t="shared" si="1522"/>
        <v>0</v>
      </c>
      <c r="EV456" s="698">
        <f t="shared" si="1522"/>
        <v>0</v>
      </c>
      <c r="EW456" s="698">
        <f t="shared" si="1522"/>
        <v>0</v>
      </c>
      <c r="EX456" s="698">
        <f t="shared" si="1522"/>
        <v>0</v>
      </c>
      <c r="EY456" s="698">
        <f t="shared" si="1522"/>
        <v>0</v>
      </c>
      <c r="EZ456" s="510"/>
    </row>
    <row r="457" spans="1:159" x14ac:dyDescent="0.25">
      <c r="A457">
        <v>48</v>
      </c>
      <c r="B457" s="26" t="s">
        <v>243</v>
      </c>
      <c r="D457" s="698">
        <f t="shared" si="1506"/>
        <v>0</v>
      </c>
      <c r="E457" s="698">
        <f t="shared" si="1506"/>
        <v>0</v>
      </c>
      <c r="F457" s="698">
        <f t="shared" si="1506"/>
        <v>0</v>
      </c>
      <c r="G457" s="698">
        <f t="shared" si="1506"/>
        <v>0</v>
      </c>
      <c r="H457" s="698">
        <f t="shared" si="1506"/>
        <v>0</v>
      </c>
      <c r="I457" s="698">
        <f t="shared" si="1506"/>
        <v>0</v>
      </c>
      <c r="J457" s="698">
        <f t="shared" si="1506"/>
        <v>0</v>
      </c>
      <c r="K457" s="698">
        <f t="shared" si="1506"/>
        <v>0</v>
      </c>
      <c r="L457" s="698">
        <f t="shared" si="1506"/>
        <v>0</v>
      </c>
      <c r="M457" s="698">
        <f t="shared" si="1507"/>
        <v>0</v>
      </c>
      <c r="N457" s="698">
        <f t="shared" si="1507"/>
        <v>0</v>
      </c>
      <c r="O457" s="698">
        <f t="shared" si="1507"/>
        <v>0</v>
      </c>
      <c r="P457" s="698">
        <f t="shared" si="1507"/>
        <v>0</v>
      </c>
      <c r="Q457" s="698">
        <f t="shared" si="1507"/>
        <v>0</v>
      </c>
      <c r="R457" s="698">
        <f t="shared" si="1507"/>
        <v>0</v>
      </c>
      <c r="S457" s="698">
        <f t="shared" si="1507"/>
        <v>0</v>
      </c>
      <c r="T457" s="698">
        <f t="shared" si="1507"/>
        <v>0</v>
      </c>
      <c r="U457" s="698">
        <f t="shared" si="1507"/>
        <v>0</v>
      </c>
      <c r="V457" s="698">
        <f t="shared" si="1508"/>
        <v>0</v>
      </c>
      <c r="W457" s="698">
        <f t="shared" si="1508"/>
        <v>0</v>
      </c>
      <c r="X457" s="698">
        <f t="shared" si="1508"/>
        <v>0</v>
      </c>
      <c r="Y457" s="698">
        <f t="shared" si="1508"/>
        <v>0</v>
      </c>
      <c r="Z457" s="698">
        <f t="shared" si="1508"/>
        <v>0</v>
      </c>
      <c r="AA457" s="698">
        <f t="shared" si="1508"/>
        <v>0</v>
      </c>
      <c r="AB457" s="698">
        <f t="shared" si="1508"/>
        <v>0</v>
      </c>
      <c r="AC457" s="698">
        <f t="shared" si="1508"/>
        <v>0</v>
      </c>
      <c r="AD457" s="698">
        <f t="shared" si="1508"/>
        <v>0</v>
      </c>
      <c r="AE457" s="698">
        <f t="shared" si="1509"/>
        <v>0</v>
      </c>
      <c r="AF457" s="698">
        <f t="shared" si="1509"/>
        <v>0</v>
      </c>
      <c r="AG457" s="698">
        <f t="shared" si="1509"/>
        <v>0</v>
      </c>
      <c r="AH457" s="698">
        <f t="shared" si="1509"/>
        <v>0</v>
      </c>
      <c r="AI457" s="698">
        <f t="shared" si="1509"/>
        <v>0</v>
      </c>
      <c r="AJ457" s="698">
        <f t="shared" si="1509"/>
        <v>0</v>
      </c>
      <c r="AK457" s="698">
        <f t="shared" si="1509"/>
        <v>0</v>
      </c>
      <c r="AL457" s="698">
        <f t="shared" si="1509"/>
        <v>0</v>
      </c>
      <c r="AM457" s="698">
        <f t="shared" si="1509"/>
        <v>0</v>
      </c>
      <c r="AN457" s="698">
        <f t="shared" si="1509"/>
        <v>0</v>
      </c>
      <c r="AO457" s="698">
        <f t="shared" si="1510"/>
        <v>0</v>
      </c>
      <c r="AP457" s="698">
        <f t="shared" si="1510"/>
        <v>0</v>
      </c>
      <c r="AQ457" s="698">
        <f t="shared" si="1510"/>
        <v>0</v>
      </c>
      <c r="AR457" s="698">
        <f t="shared" si="1510"/>
        <v>0</v>
      </c>
      <c r="AS457" s="698">
        <f t="shared" si="1510"/>
        <v>0</v>
      </c>
      <c r="AT457" s="698">
        <f t="shared" si="1510"/>
        <v>0</v>
      </c>
      <c r="AU457" s="698">
        <f t="shared" si="1510"/>
        <v>0</v>
      </c>
      <c r="AV457" s="698">
        <f t="shared" si="1510"/>
        <v>0</v>
      </c>
      <c r="AW457" s="698">
        <f t="shared" si="1510"/>
        <v>0</v>
      </c>
      <c r="AX457" s="698">
        <f t="shared" si="1510"/>
        <v>0</v>
      </c>
      <c r="AY457" s="698">
        <f t="shared" si="1511"/>
        <v>0</v>
      </c>
      <c r="AZ457" s="698">
        <f t="shared" si="1511"/>
        <v>0</v>
      </c>
      <c r="BA457" s="698">
        <f t="shared" si="1511"/>
        <v>0</v>
      </c>
      <c r="BB457" s="698">
        <f t="shared" si="1511"/>
        <v>0</v>
      </c>
      <c r="BC457" s="698">
        <f t="shared" si="1511"/>
        <v>0</v>
      </c>
      <c r="BD457" s="698">
        <f t="shared" si="1511"/>
        <v>0</v>
      </c>
      <c r="BE457" s="698">
        <f t="shared" si="1511"/>
        <v>0</v>
      </c>
      <c r="BF457" s="698">
        <f t="shared" si="1511"/>
        <v>0</v>
      </c>
      <c r="BG457" s="698">
        <f t="shared" si="1511"/>
        <v>0</v>
      </c>
      <c r="BH457" s="698">
        <f t="shared" si="1511"/>
        <v>0</v>
      </c>
      <c r="BI457" s="698">
        <f t="shared" si="1512"/>
        <v>0</v>
      </c>
      <c r="BJ457" s="698">
        <f t="shared" si="1512"/>
        <v>0</v>
      </c>
      <c r="BK457" s="698">
        <f t="shared" si="1512"/>
        <v>0</v>
      </c>
      <c r="BL457" s="698">
        <f t="shared" si="1512"/>
        <v>0</v>
      </c>
      <c r="BM457" s="698">
        <f t="shared" si="1512"/>
        <v>0</v>
      </c>
      <c r="BN457" s="698">
        <f t="shared" si="1512"/>
        <v>0</v>
      </c>
      <c r="BO457" s="698">
        <f t="shared" si="1512"/>
        <v>0</v>
      </c>
      <c r="BP457" s="698">
        <f t="shared" si="1513"/>
        <v>0</v>
      </c>
      <c r="BQ457" s="698">
        <f t="shared" si="1513"/>
        <v>0</v>
      </c>
      <c r="BR457" s="698">
        <f t="shared" si="1513"/>
        <v>0</v>
      </c>
      <c r="BS457" s="698">
        <f t="shared" si="1513"/>
        <v>0</v>
      </c>
      <c r="BT457" s="698">
        <f t="shared" si="1513"/>
        <v>0</v>
      </c>
      <c r="BU457" s="698">
        <f t="shared" si="1513"/>
        <v>0</v>
      </c>
      <c r="BV457" s="698">
        <f t="shared" si="1513"/>
        <v>0</v>
      </c>
      <c r="BW457" s="698">
        <f t="shared" si="1513"/>
        <v>0</v>
      </c>
      <c r="BX457" s="698">
        <f t="shared" si="1513"/>
        <v>0</v>
      </c>
      <c r="BY457" s="698">
        <f t="shared" si="1514"/>
        <v>0</v>
      </c>
      <c r="BZ457" s="698">
        <f t="shared" si="1514"/>
        <v>0</v>
      </c>
      <c r="CA457" s="698">
        <f t="shared" si="1514"/>
        <v>0</v>
      </c>
      <c r="CB457" s="698">
        <f t="shared" si="1514"/>
        <v>0</v>
      </c>
      <c r="CC457" s="698">
        <f t="shared" si="1514"/>
        <v>0</v>
      </c>
      <c r="CD457" s="698">
        <f t="shared" si="1514"/>
        <v>0</v>
      </c>
      <c r="CE457" s="698">
        <f t="shared" si="1515"/>
        <v>0</v>
      </c>
      <c r="CF457" s="698">
        <f t="shared" si="1515"/>
        <v>0</v>
      </c>
      <c r="CG457" s="698">
        <f t="shared" si="1515"/>
        <v>0</v>
      </c>
      <c r="CH457" s="698">
        <f t="shared" si="1515"/>
        <v>0</v>
      </c>
      <c r="CI457" s="698">
        <f t="shared" si="1515"/>
        <v>0</v>
      </c>
      <c r="CJ457" s="698">
        <f t="shared" si="1515"/>
        <v>0</v>
      </c>
      <c r="CK457" s="698">
        <f t="shared" si="1515"/>
        <v>0</v>
      </c>
      <c r="CL457" s="698">
        <f t="shared" si="1515"/>
        <v>0</v>
      </c>
      <c r="CM457" s="698">
        <f t="shared" si="1515"/>
        <v>0</v>
      </c>
      <c r="CN457" s="698">
        <f t="shared" si="1516"/>
        <v>0</v>
      </c>
      <c r="CO457" s="698">
        <f t="shared" si="1516"/>
        <v>0</v>
      </c>
      <c r="CP457" s="698">
        <f t="shared" si="1516"/>
        <v>0</v>
      </c>
      <c r="CQ457" s="698">
        <f t="shared" si="1516"/>
        <v>0</v>
      </c>
      <c r="CR457" s="698">
        <f t="shared" si="1516"/>
        <v>0</v>
      </c>
      <c r="CS457" s="698">
        <f t="shared" si="1516"/>
        <v>0</v>
      </c>
      <c r="CT457" s="698">
        <f t="shared" si="1516"/>
        <v>0</v>
      </c>
      <c r="CU457" s="698">
        <f t="shared" si="1516"/>
        <v>0</v>
      </c>
      <c r="CV457" s="698">
        <f t="shared" si="1516"/>
        <v>0</v>
      </c>
      <c r="CW457" s="698">
        <f t="shared" si="1516"/>
        <v>0</v>
      </c>
      <c r="CX457" s="698">
        <f t="shared" si="1517"/>
        <v>0</v>
      </c>
      <c r="CY457" s="698">
        <f t="shared" si="1517"/>
        <v>0</v>
      </c>
      <c r="CZ457" s="698">
        <f t="shared" si="1517"/>
        <v>0</v>
      </c>
      <c r="DA457" s="698">
        <f t="shared" si="1517"/>
        <v>0</v>
      </c>
      <c r="DB457" s="698">
        <f t="shared" si="1517"/>
        <v>0</v>
      </c>
      <c r="DC457" s="698">
        <f t="shared" si="1517"/>
        <v>0</v>
      </c>
      <c r="DD457" s="698">
        <f t="shared" si="1517"/>
        <v>0</v>
      </c>
      <c r="DE457" s="698">
        <f t="shared" si="1517"/>
        <v>0</v>
      </c>
      <c r="DF457" s="698">
        <f t="shared" si="1517"/>
        <v>0</v>
      </c>
      <c r="DG457" s="698">
        <f t="shared" si="1517"/>
        <v>0</v>
      </c>
      <c r="DH457" s="698">
        <f t="shared" si="1518"/>
        <v>0</v>
      </c>
      <c r="DI457" s="698">
        <f t="shared" si="1518"/>
        <v>0</v>
      </c>
      <c r="DJ457" s="698">
        <f t="shared" si="1518"/>
        <v>0</v>
      </c>
      <c r="DK457" s="698">
        <f t="shared" si="1518"/>
        <v>0</v>
      </c>
      <c r="DL457" s="698">
        <f t="shared" si="1518"/>
        <v>0</v>
      </c>
      <c r="DM457" s="698">
        <f t="shared" si="1518"/>
        <v>0</v>
      </c>
      <c r="DN457" s="698">
        <f t="shared" si="1518"/>
        <v>0</v>
      </c>
      <c r="DO457" s="698">
        <f t="shared" si="1518"/>
        <v>0</v>
      </c>
      <c r="DP457" s="698">
        <f t="shared" si="1518"/>
        <v>0</v>
      </c>
      <c r="DQ457" s="698">
        <f t="shared" si="1518"/>
        <v>0</v>
      </c>
      <c r="DR457" s="698">
        <f t="shared" si="1519"/>
        <v>0</v>
      </c>
      <c r="DS457" s="698">
        <f t="shared" si="1519"/>
        <v>0</v>
      </c>
      <c r="DT457" s="698">
        <f t="shared" si="1519"/>
        <v>0</v>
      </c>
      <c r="DU457" s="698">
        <f t="shared" si="1519"/>
        <v>0</v>
      </c>
      <c r="DV457" s="698">
        <f t="shared" si="1519"/>
        <v>0</v>
      </c>
      <c r="DW457" s="698">
        <f t="shared" si="1519"/>
        <v>0</v>
      </c>
      <c r="DX457" s="698">
        <f t="shared" si="1519"/>
        <v>0</v>
      </c>
      <c r="DY457" s="698">
        <f t="shared" si="1519"/>
        <v>0</v>
      </c>
      <c r="DZ457" s="698">
        <f t="shared" si="1520"/>
        <v>0</v>
      </c>
      <c r="EA457" s="698">
        <f t="shared" si="1520"/>
        <v>0</v>
      </c>
      <c r="EB457" s="698">
        <f t="shared" si="1520"/>
        <v>0</v>
      </c>
      <c r="EC457" s="698">
        <f t="shared" si="1520"/>
        <v>0</v>
      </c>
      <c r="ED457" s="698">
        <f t="shared" si="1520"/>
        <v>0</v>
      </c>
      <c r="EE457" s="698">
        <f t="shared" si="1520"/>
        <v>0</v>
      </c>
      <c r="EF457" s="698">
        <f t="shared" si="1520"/>
        <v>0</v>
      </c>
      <c r="EG457" s="698">
        <f t="shared" si="1521"/>
        <v>0</v>
      </c>
      <c r="EH457" s="698">
        <f t="shared" si="1521"/>
        <v>0</v>
      </c>
      <c r="EI457" s="698">
        <f t="shared" si="1521"/>
        <v>0</v>
      </c>
      <c r="EJ457" s="698">
        <f t="shared" si="1521"/>
        <v>0</v>
      </c>
      <c r="EK457" s="698">
        <f t="shared" si="1521"/>
        <v>0</v>
      </c>
      <c r="EL457" s="698">
        <f t="shared" si="1521"/>
        <v>0</v>
      </c>
      <c r="EM457" s="698">
        <f t="shared" si="1521"/>
        <v>0</v>
      </c>
      <c r="EN457" s="698">
        <f t="shared" si="1521"/>
        <v>0</v>
      </c>
      <c r="EO457" s="698">
        <f t="shared" si="1521"/>
        <v>0</v>
      </c>
      <c r="EP457" s="698">
        <f t="shared" si="1521"/>
        <v>0</v>
      </c>
      <c r="EQ457" s="698">
        <f t="shared" si="1521"/>
        <v>0</v>
      </c>
      <c r="ER457" s="698">
        <f t="shared" si="1522"/>
        <v>0</v>
      </c>
      <c r="ES457" s="698">
        <f t="shared" si="1522"/>
        <v>0</v>
      </c>
      <c r="ET457" s="698">
        <f t="shared" si="1522"/>
        <v>0</v>
      </c>
      <c r="EU457" s="698">
        <f t="shared" si="1522"/>
        <v>0</v>
      </c>
      <c r="EV457" s="698">
        <f t="shared" si="1522"/>
        <v>0</v>
      </c>
      <c r="EW457" s="698">
        <f t="shared" si="1522"/>
        <v>0</v>
      </c>
      <c r="EX457" s="698">
        <f t="shared" si="1522"/>
        <v>0</v>
      </c>
      <c r="EY457" s="698">
        <f t="shared" si="1522"/>
        <v>0</v>
      </c>
      <c r="EZ457" s="510"/>
    </row>
    <row r="458" spans="1:159" x14ac:dyDescent="0.25">
      <c r="A458">
        <v>49</v>
      </c>
      <c r="B458" s="26" t="s">
        <v>245</v>
      </c>
      <c r="D458" s="698">
        <f t="shared" si="1506"/>
        <v>0</v>
      </c>
      <c r="E458" s="698">
        <f t="shared" si="1506"/>
        <v>0</v>
      </c>
      <c r="F458" s="698">
        <f t="shared" si="1506"/>
        <v>0</v>
      </c>
      <c r="G458" s="698">
        <f t="shared" si="1506"/>
        <v>0</v>
      </c>
      <c r="H458" s="698">
        <f t="shared" si="1506"/>
        <v>0</v>
      </c>
      <c r="I458" s="698">
        <f t="shared" si="1506"/>
        <v>0</v>
      </c>
      <c r="J458" s="698">
        <f t="shared" si="1506"/>
        <v>0</v>
      </c>
      <c r="K458" s="698">
        <f t="shared" si="1506"/>
        <v>0</v>
      </c>
      <c r="L458" s="698">
        <f t="shared" si="1506"/>
        <v>0</v>
      </c>
      <c r="M458" s="698">
        <f t="shared" si="1507"/>
        <v>0</v>
      </c>
      <c r="N458" s="698">
        <f t="shared" si="1507"/>
        <v>0</v>
      </c>
      <c r="O458" s="698">
        <f t="shared" si="1507"/>
        <v>0</v>
      </c>
      <c r="P458" s="698">
        <f t="shared" si="1507"/>
        <v>0</v>
      </c>
      <c r="Q458" s="698">
        <f t="shared" si="1507"/>
        <v>0</v>
      </c>
      <c r="R458" s="698">
        <f t="shared" si="1507"/>
        <v>0</v>
      </c>
      <c r="S458" s="698">
        <f t="shared" si="1507"/>
        <v>0</v>
      </c>
      <c r="T458" s="698">
        <f t="shared" si="1507"/>
        <v>0</v>
      </c>
      <c r="U458" s="698">
        <f t="shared" si="1507"/>
        <v>0</v>
      </c>
      <c r="V458" s="698">
        <f t="shared" si="1508"/>
        <v>0</v>
      </c>
      <c r="W458" s="698">
        <f t="shared" si="1508"/>
        <v>0</v>
      </c>
      <c r="X458" s="698">
        <f t="shared" si="1508"/>
        <v>0</v>
      </c>
      <c r="Y458" s="698">
        <f t="shared" si="1508"/>
        <v>0</v>
      </c>
      <c r="Z458" s="698">
        <f t="shared" si="1508"/>
        <v>0</v>
      </c>
      <c r="AA458" s="698">
        <f t="shared" si="1508"/>
        <v>0</v>
      </c>
      <c r="AB458" s="698">
        <f t="shared" si="1508"/>
        <v>0</v>
      </c>
      <c r="AC458" s="698">
        <f t="shared" si="1508"/>
        <v>0</v>
      </c>
      <c r="AD458" s="698">
        <f t="shared" si="1508"/>
        <v>0</v>
      </c>
      <c r="AE458" s="698">
        <f t="shared" si="1509"/>
        <v>0</v>
      </c>
      <c r="AF458" s="698">
        <f t="shared" si="1509"/>
        <v>0</v>
      </c>
      <c r="AG458" s="698">
        <f t="shared" si="1509"/>
        <v>21534.52</v>
      </c>
      <c r="AH458" s="698">
        <f t="shared" si="1509"/>
        <v>0</v>
      </c>
      <c r="AI458" s="698">
        <f t="shared" si="1509"/>
        <v>0</v>
      </c>
      <c r="AJ458" s="698">
        <f t="shared" si="1509"/>
        <v>0</v>
      </c>
      <c r="AK458" s="698">
        <f t="shared" si="1509"/>
        <v>0</v>
      </c>
      <c r="AL458" s="698">
        <f t="shared" si="1509"/>
        <v>0</v>
      </c>
      <c r="AM458" s="698">
        <f t="shared" si="1509"/>
        <v>0</v>
      </c>
      <c r="AN458" s="698">
        <f t="shared" si="1509"/>
        <v>0</v>
      </c>
      <c r="AO458" s="698">
        <f t="shared" si="1510"/>
        <v>0</v>
      </c>
      <c r="AP458" s="698">
        <f t="shared" si="1510"/>
        <v>0</v>
      </c>
      <c r="AQ458" s="698">
        <f t="shared" si="1510"/>
        <v>0</v>
      </c>
      <c r="AR458" s="698">
        <f t="shared" si="1510"/>
        <v>0</v>
      </c>
      <c r="AS458" s="698">
        <f t="shared" si="1510"/>
        <v>0</v>
      </c>
      <c r="AT458" s="698">
        <f t="shared" si="1510"/>
        <v>0</v>
      </c>
      <c r="AU458" s="698">
        <f t="shared" si="1510"/>
        <v>0</v>
      </c>
      <c r="AV458" s="698">
        <f t="shared" si="1510"/>
        <v>0</v>
      </c>
      <c r="AW458" s="698">
        <f t="shared" si="1510"/>
        <v>0</v>
      </c>
      <c r="AX458" s="698">
        <f t="shared" si="1510"/>
        <v>0</v>
      </c>
      <c r="AY458" s="698">
        <f t="shared" si="1511"/>
        <v>0</v>
      </c>
      <c r="AZ458" s="698">
        <f t="shared" si="1511"/>
        <v>0</v>
      </c>
      <c r="BA458" s="698">
        <f t="shared" si="1511"/>
        <v>0</v>
      </c>
      <c r="BB458" s="698">
        <f t="shared" si="1511"/>
        <v>0</v>
      </c>
      <c r="BC458" s="698">
        <f t="shared" si="1511"/>
        <v>0</v>
      </c>
      <c r="BD458" s="698">
        <f t="shared" si="1511"/>
        <v>0</v>
      </c>
      <c r="BE458" s="698">
        <f t="shared" si="1511"/>
        <v>0</v>
      </c>
      <c r="BF458" s="698">
        <f t="shared" si="1511"/>
        <v>0</v>
      </c>
      <c r="BG458" s="698">
        <f t="shared" si="1511"/>
        <v>0</v>
      </c>
      <c r="BH458" s="698">
        <f t="shared" si="1511"/>
        <v>0</v>
      </c>
      <c r="BI458" s="698">
        <f t="shared" si="1512"/>
        <v>0</v>
      </c>
      <c r="BJ458" s="698">
        <f t="shared" si="1512"/>
        <v>0</v>
      </c>
      <c r="BK458" s="698">
        <f t="shared" si="1512"/>
        <v>0</v>
      </c>
      <c r="BL458" s="698">
        <f t="shared" si="1512"/>
        <v>0</v>
      </c>
      <c r="BM458" s="698">
        <f t="shared" si="1512"/>
        <v>0</v>
      </c>
      <c r="BN458" s="698">
        <f t="shared" si="1512"/>
        <v>0</v>
      </c>
      <c r="BO458" s="698">
        <f t="shared" si="1512"/>
        <v>0</v>
      </c>
      <c r="BP458" s="698">
        <f t="shared" si="1513"/>
        <v>0</v>
      </c>
      <c r="BQ458" s="698">
        <f t="shared" si="1513"/>
        <v>0</v>
      </c>
      <c r="BR458" s="698">
        <f t="shared" si="1513"/>
        <v>0</v>
      </c>
      <c r="BS458" s="698">
        <f t="shared" si="1513"/>
        <v>0</v>
      </c>
      <c r="BT458" s="698">
        <f t="shared" si="1513"/>
        <v>0</v>
      </c>
      <c r="BU458" s="698">
        <f t="shared" si="1513"/>
        <v>0</v>
      </c>
      <c r="BV458" s="698">
        <f t="shared" si="1513"/>
        <v>0</v>
      </c>
      <c r="BW458" s="698">
        <f t="shared" si="1513"/>
        <v>0</v>
      </c>
      <c r="BX458" s="698">
        <f t="shared" si="1513"/>
        <v>0</v>
      </c>
      <c r="BY458" s="698">
        <f t="shared" si="1514"/>
        <v>0</v>
      </c>
      <c r="BZ458" s="698">
        <f t="shared" si="1514"/>
        <v>0</v>
      </c>
      <c r="CA458" s="698">
        <f t="shared" si="1514"/>
        <v>0</v>
      </c>
      <c r="CB458" s="698">
        <f t="shared" si="1514"/>
        <v>0</v>
      </c>
      <c r="CC458" s="698">
        <f t="shared" si="1514"/>
        <v>0</v>
      </c>
      <c r="CD458" s="698">
        <f t="shared" si="1514"/>
        <v>0</v>
      </c>
      <c r="CE458" s="698">
        <f t="shared" si="1515"/>
        <v>0</v>
      </c>
      <c r="CF458" s="698">
        <f t="shared" si="1515"/>
        <v>0</v>
      </c>
      <c r="CG458" s="698">
        <f t="shared" si="1515"/>
        <v>0</v>
      </c>
      <c r="CH458" s="698">
        <f t="shared" si="1515"/>
        <v>0</v>
      </c>
      <c r="CI458" s="698">
        <f t="shared" si="1515"/>
        <v>0</v>
      </c>
      <c r="CJ458" s="698">
        <f t="shared" si="1515"/>
        <v>0</v>
      </c>
      <c r="CK458" s="698">
        <f t="shared" si="1515"/>
        <v>0</v>
      </c>
      <c r="CL458" s="698">
        <f t="shared" si="1515"/>
        <v>0</v>
      </c>
      <c r="CM458" s="698">
        <f t="shared" si="1515"/>
        <v>0</v>
      </c>
      <c r="CN458" s="698">
        <f t="shared" si="1516"/>
        <v>0</v>
      </c>
      <c r="CO458" s="698">
        <f t="shared" si="1516"/>
        <v>0</v>
      </c>
      <c r="CP458" s="698">
        <f t="shared" si="1516"/>
        <v>0</v>
      </c>
      <c r="CQ458" s="698">
        <f t="shared" si="1516"/>
        <v>0</v>
      </c>
      <c r="CR458" s="698">
        <f t="shared" si="1516"/>
        <v>0</v>
      </c>
      <c r="CS458" s="698">
        <f t="shared" si="1516"/>
        <v>0</v>
      </c>
      <c r="CT458" s="698">
        <f t="shared" si="1516"/>
        <v>0</v>
      </c>
      <c r="CU458" s="698">
        <f t="shared" si="1516"/>
        <v>0</v>
      </c>
      <c r="CV458" s="698">
        <f t="shared" si="1516"/>
        <v>0</v>
      </c>
      <c r="CW458" s="698">
        <f t="shared" si="1516"/>
        <v>0</v>
      </c>
      <c r="CX458" s="698">
        <f t="shared" si="1517"/>
        <v>0</v>
      </c>
      <c r="CY458" s="698">
        <f t="shared" si="1517"/>
        <v>0</v>
      </c>
      <c r="CZ458" s="698">
        <f t="shared" si="1517"/>
        <v>0</v>
      </c>
      <c r="DA458" s="698">
        <f t="shared" si="1517"/>
        <v>0</v>
      </c>
      <c r="DB458" s="698">
        <f t="shared" si="1517"/>
        <v>0</v>
      </c>
      <c r="DC458" s="698">
        <f t="shared" si="1517"/>
        <v>0</v>
      </c>
      <c r="DD458" s="698">
        <f t="shared" si="1517"/>
        <v>0</v>
      </c>
      <c r="DE458" s="698">
        <f t="shared" si="1517"/>
        <v>0</v>
      </c>
      <c r="DF458" s="698">
        <f t="shared" si="1517"/>
        <v>0</v>
      </c>
      <c r="DG458" s="698">
        <f t="shared" si="1517"/>
        <v>0</v>
      </c>
      <c r="DH458" s="698">
        <f t="shared" si="1518"/>
        <v>0</v>
      </c>
      <c r="DI458" s="698">
        <f t="shared" si="1518"/>
        <v>0</v>
      </c>
      <c r="DJ458" s="698">
        <f t="shared" si="1518"/>
        <v>0</v>
      </c>
      <c r="DK458" s="698">
        <f t="shared" si="1518"/>
        <v>0</v>
      </c>
      <c r="DL458" s="698">
        <f t="shared" si="1518"/>
        <v>0</v>
      </c>
      <c r="DM458" s="698">
        <f t="shared" si="1518"/>
        <v>0</v>
      </c>
      <c r="DN458" s="698">
        <f t="shared" si="1518"/>
        <v>0</v>
      </c>
      <c r="DO458" s="698">
        <f t="shared" si="1518"/>
        <v>0</v>
      </c>
      <c r="DP458" s="698">
        <f t="shared" si="1518"/>
        <v>0</v>
      </c>
      <c r="DQ458" s="698">
        <f t="shared" si="1518"/>
        <v>0</v>
      </c>
      <c r="DR458" s="698">
        <f t="shared" si="1519"/>
        <v>0</v>
      </c>
      <c r="DS458" s="698">
        <f t="shared" si="1519"/>
        <v>0</v>
      </c>
      <c r="DT458" s="698">
        <f t="shared" si="1519"/>
        <v>0</v>
      </c>
      <c r="DU458" s="698">
        <f t="shared" si="1519"/>
        <v>0</v>
      </c>
      <c r="DV458" s="698">
        <f t="shared" si="1519"/>
        <v>0</v>
      </c>
      <c r="DW458" s="698">
        <f t="shared" si="1519"/>
        <v>0</v>
      </c>
      <c r="DX458" s="698">
        <f t="shared" si="1519"/>
        <v>500000</v>
      </c>
      <c r="DY458" s="698">
        <f t="shared" si="1519"/>
        <v>0</v>
      </c>
      <c r="DZ458" s="698">
        <f t="shared" si="1520"/>
        <v>0</v>
      </c>
      <c r="EA458" s="698">
        <f t="shared" si="1520"/>
        <v>25000</v>
      </c>
      <c r="EB458" s="698">
        <f t="shared" si="1520"/>
        <v>0</v>
      </c>
      <c r="EC458" s="698">
        <f t="shared" si="1520"/>
        <v>0</v>
      </c>
      <c r="ED458" s="698">
        <f t="shared" si="1520"/>
        <v>0</v>
      </c>
      <c r="EE458" s="698">
        <f t="shared" si="1520"/>
        <v>0</v>
      </c>
      <c r="EF458" s="698">
        <f t="shared" si="1520"/>
        <v>0</v>
      </c>
      <c r="EG458" s="698">
        <f t="shared" si="1521"/>
        <v>0</v>
      </c>
      <c r="EH458" s="698">
        <f t="shared" si="1521"/>
        <v>0</v>
      </c>
      <c r="EI458" s="698">
        <f t="shared" si="1521"/>
        <v>0</v>
      </c>
      <c r="EJ458" s="698">
        <f t="shared" si="1521"/>
        <v>0</v>
      </c>
      <c r="EK458" s="698">
        <f t="shared" si="1521"/>
        <v>0</v>
      </c>
      <c r="EL458" s="698">
        <f t="shared" si="1521"/>
        <v>0</v>
      </c>
      <c r="EM458" s="698">
        <f t="shared" si="1521"/>
        <v>0</v>
      </c>
      <c r="EN458" s="698">
        <f t="shared" si="1521"/>
        <v>0</v>
      </c>
      <c r="EO458" s="698">
        <f t="shared" si="1521"/>
        <v>0</v>
      </c>
      <c r="EP458" s="698">
        <f t="shared" si="1521"/>
        <v>0</v>
      </c>
      <c r="EQ458" s="698">
        <f t="shared" si="1521"/>
        <v>0</v>
      </c>
      <c r="ER458" s="698">
        <f t="shared" si="1522"/>
        <v>0</v>
      </c>
      <c r="ES458" s="698">
        <f t="shared" si="1522"/>
        <v>0</v>
      </c>
      <c r="ET458" s="698">
        <f t="shared" si="1522"/>
        <v>0</v>
      </c>
      <c r="EU458" s="698">
        <f t="shared" si="1522"/>
        <v>0</v>
      </c>
      <c r="EV458" s="698">
        <f t="shared" si="1522"/>
        <v>0</v>
      </c>
      <c r="EW458" s="698">
        <f t="shared" si="1522"/>
        <v>0</v>
      </c>
      <c r="EX458" s="698">
        <f t="shared" si="1522"/>
        <v>0</v>
      </c>
      <c r="EY458" s="698">
        <f t="shared" si="1522"/>
        <v>0</v>
      </c>
      <c r="EZ458" s="510"/>
    </row>
    <row r="459" spans="1:159" x14ac:dyDescent="0.25">
      <c r="A459">
        <v>50</v>
      </c>
      <c r="B459" s="26" t="s">
        <v>734</v>
      </c>
      <c r="D459" s="698">
        <f t="shared" si="1506"/>
        <v>0</v>
      </c>
      <c r="E459" s="698">
        <f t="shared" si="1506"/>
        <v>0</v>
      </c>
      <c r="F459" s="698">
        <f t="shared" si="1506"/>
        <v>0</v>
      </c>
      <c r="G459" s="698">
        <f t="shared" si="1506"/>
        <v>0</v>
      </c>
      <c r="H459" s="698">
        <f t="shared" si="1506"/>
        <v>0</v>
      </c>
      <c r="I459" s="698">
        <f t="shared" si="1506"/>
        <v>0</v>
      </c>
      <c r="J459" s="698">
        <f t="shared" si="1506"/>
        <v>0</v>
      </c>
      <c r="K459" s="698">
        <f t="shared" si="1506"/>
        <v>0</v>
      </c>
      <c r="L459" s="698">
        <f t="shared" si="1506"/>
        <v>0</v>
      </c>
      <c r="M459" s="698">
        <f t="shared" si="1507"/>
        <v>0</v>
      </c>
      <c r="N459" s="698">
        <f t="shared" si="1507"/>
        <v>0</v>
      </c>
      <c r="O459" s="698">
        <f t="shared" si="1507"/>
        <v>0</v>
      </c>
      <c r="P459" s="698">
        <f t="shared" si="1507"/>
        <v>0</v>
      </c>
      <c r="Q459" s="698">
        <f t="shared" si="1507"/>
        <v>0</v>
      </c>
      <c r="R459" s="698">
        <f t="shared" si="1507"/>
        <v>0</v>
      </c>
      <c r="S459" s="698">
        <f t="shared" si="1507"/>
        <v>0</v>
      </c>
      <c r="T459" s="698">
        <f t="shared" si="1507"/>
        <v>0</v>
      </c>
      <c r="U459" s="698">
        <f t="shared" si="1507"/>
        <v>0</v>
      </c>
      <c r="V459" s="698">
        <f t="shared" si="1508"/>
        <v>0</v>
      </c>
      <c r="W459" s="698">
        <f t="shared" si="1508"/>
        <v>0</v>
      </c>
      <c r="X459" s="698">
        <f t="shared" si="1508"/>
        <v>0</v>
      </c>
      <c r="Y459" s="698">
        <f t="shared" si="1508"/>
        <v>0</v>
      </c>
      <c r="Z459" s="698">
        <f t="shared" si="1508"/>
        <v>0</v>
      </c>
      <c r="AA459" s="698">
        <f t="shared" si="1508"/>
        <v>0</v>
      </c>
      <c r="AB459" s="698">
        <f t="shared" si="1508"/>
        <v>0</v>
      </c>
      <c r="AC459" s="698">
        <f t="shared" si="1508"/>
        <v>0</v>
      </c>
      <c r="AD459" s="698">
        <f t="shared" si="1508"/>
        <v>0</v>
      </c>
      <c r="AE459" s="698">
        <f t="shared" si="1509"/>
        <v>0</v>
      </c>
      <c r="AF459" s="698">
        <f t="shared" si="1509"/>
        <v>0</v>
      </c>
      <c r="AG459" s="698">
        <f t="shared" si="1509"/>
        <v>0</v>
      </c>
      <c r="AH459" s="698">
        <f t="shared" si="1509"/>
        <v>0</v>
      </c>
      <c r="AI459" s="698">
        <f t="shared" si="1509"/>
        <v>0</v>
      </c>
      <c r="AJ459" s="698">
        <f t="shared" si="1509"/>
        <v>0</v>
      </c>
      <c r="AK459" s="698">
        <f t="shared" si="1509"/>
        <v>0</v>
      </c>
      <c r="AL459" s="698">
        <f t="shared" si="1509"/>
        <v>0</v>
      </c>
      <c r="AM459" s="698">
        <f t="shared" si="1509"/>
        <v>0</v>
      </c>
      <c r="AN459" s="698">
        <f t="shared" si="1509"/>
        <v>0</v>
      </c>
      <c r="AO459" s="698">
        <f t="shared" si="1510"/>
        <v>0</v>
      </c>
      <c r="AP459" s="698">
        <f t="shared" si="1510"/>
        <v>0</v>
      </c>
      <c r="AQ459" s="698">
        <f t="shared" si="1510"/>
        <v>0</v>
      </c>
      <c r="AR459" s="698">
        <f t="shared" si="1510"/>
        <v>0</v>
      </c>
      <c r="AS459" s="698">
        <f t="shared" si="1510"/>
        <v>0</v>
      </c>
      <c r="AT459" s="698">
        <f t="shared" si="1510"/>
        <v>0</v>
      </c>
      <c r="AU459" s="698">
        <f t="shared" si="1510"/>
        <v>0</v>
      </c>
      <c r="AV459" s="698">
        <f t="shared" si="1510"/>
        <v>0</v>
      </c>
      <c r="AW459" s="698">
        <f t="shared" si="1510"/>
        <v>0</v>
      </c>
      <c r="AX459" s="698">
        <f t="shared" si="1510"/>
        <v>0</v>
      </c>
      <c r="AY459" s="698">
        <f t="shared" si="1511"/>
        <v>0</v>
      </c>
      <c r="AZ459" s="698">
        <f t="shared" si="1511"/>
        <v>0</v>
      </c>
      <c r="BA459" s="698">
        <f t="shared" si="1511"/>
        <v>0</v>
      </c>
      <c r="BB459" s="698">
        <f t="shared" si="1511"/>
        <v>0</v>
      </c>
      <c r="BC459" s="698">
        <f t="shared" si="1511"/>
        <v>0</v>
      </c>
      <c r="BD459" s="698">
        <f t="shared" si="1511"/>
        <v>0</v>
      </c>
      <c r="BE459" s="698">
        <f t="shared" si="1511"/>
        <v>0</v>
      </c>
      <c r="BF459" s="698">
        <f t="shared" si="1511"/>
        <v>0</v>
      </c>
      <c r="BG459" s="698">
        <f t="shared" si="1511"/>
        <v>0</v>
      </c>
      <c r="BH459" s="698">
        <f t="shared" si="1511"/>
        <v>0</v>
      </c>
      <c r="BI459" s="698">
        <f t="shared" si="1512"/>
        <v>0</v>
      </c>
      <c r="BJ459" s="698">
        <f t="shared" si="1512"/>
        <v>0</v>
      </c>
      <c r="BK459" s="698">
        <f t="shared" si="1512"/>
        <v>0</v>
      </c>
      <c r="BL459" s="698">
        <f t="shared" si="1512"/>
        <v>0</v>
      </c>
      <c r="BM459" s="698">
        <f t="shared" si="1512"/>
        <v>0</v>
      </c>
      <c r="BN459" s="698">
        <f t="shared" si="1512"/>
        <v>0</v>
      </c>
      <c r="BO459" s="698">
        <f t="shared" si="1512"/>
        <v>0</v>
      </c>
      <c r="BP459" s="698">
        <f t="shared" si="1513"/>
        <v>0</v>
      </c>
      <c r="BQ459" s="698">
        <f t="shared" si="1513"/>
        <v>0</v>
      </c>
      <c r="BR459" s="698">
        <f t="shared" si="1513"/>
        <v>0</v>
      </c>
      <c r="BS459" s="698">
        <f t="shared" si="1513"/>
        <v>0</v>
      </c>
      <c r="BT459" s="698">
        <f t="shared" si="1513"/>
        <v>0</v>
      </c>
      <c r="BU459" s="698">
        <f t="shared" si="1513"/>
        <v>0</v>
      </c>
      <c r="BV459" s="698">
        <f t="shared" si="1513"/>
        <v>0</v>
      </c>
      <c r="BW459" s="698">
        <f t="shared" si="1513"/>
        <v>0</v>
      </c>
      <c r="BX459" s="698">
        <f t="shared" si="1513"/>
        <v>0</v>
      </c>
      <c r="BY459" s="698">
        <f t="shared" si="1514"/>
        <v>0</v>
      </c>
      <c r="BZ459" s="698">
        <f t="shared" si="1514"/>
        <v>0</v>
      </c>
      <c r="CA459" s="698">
        <f t="shared" si="1514"/>
        <v>0</v>
      </c>
      <c r="CB459" s="698">
        <f t="shared" si="1514"/>
        <v>0</v>
      </c>
      <c r="CC459" s="698">
        <f t="shared" si="1514"/>
        <v>0</v>
      </c>
      <c r="CD459" s="698">
        <f t="shared" si="1514"/>
        <v>0</v>
      </c>
      <c r="CE459" s="698">
        <f t="shared" si="1515"/>
        <v>0</v>
      </c>
      <c r="CF459" s="698">
        <f t="shared" si="1515"/>
        <v>0</v>
      </c>
      <c r="CG459" s="698">
        <f t="shared" si="1515"/>
        <v>0</v>
      </c>
      <c r="CH459" s="698">
        <f t="shared" si="1515"/>
        <v>0</v>
      </c>
      <c r="CI459" s="698">
        <f t="shared" si="1515"/>
        <v>0</v>
      </c>
      <c r="CJ459" s="698">
        <f t="shared" si="1515"/>
        <v>0</v>
      </c>
      <c r="CK459" s="698">
        <f t="shared" si="1515"/>
        <v>0</v>
      </c>
      <c r="CL459" s="698">
        <f t="shared" si="1515"/>
        <v>0</v>
      </c>
      <c r="CM459" s="698">
        <f t="shared" si="1515"/>
        <v>0</v>
      </c>
      <c r="CN459" s="698">
        <f t="shared" si="1516"/>
        <v>0</v>
      </c>
      <c r="CO459" s="698">
        <f t="shared" si="1516"/>
        <v>0</v>
      </c>
      <c r="CP459" s="698">
        <f t="shared" si="1516"/>
        <v>0</v>
      </c>
      <c r="CQ459" s="698">
        <f t="shared" si="1516"/>
        <v>0</v>
      </c>
      <c r="CR459" s="698">
        <f t="shared" si="1516"/>
        <v>0</v>
      </c>
      <c r="CS459" s="698">
        <f t="shared" si="1516"/>
        <v>0</v>
      </c>
      <c r="CT459" s="698">
        <f t="shared" si="1516"/>
        <v>0</v>
      </c>
      <c r="CU459" s="698">
        <f t="shared" si="1516"/>
        <v>0</v>
      </c>
      <c r="CV459" s="698">
        <f t="shared" si="1516"/>
        <v>0</v>
      </c>
      <c r="CW459" s="698">
        <f t="shared" si="1516"/>
        <v>0</v>
      </c>
      <c r="CX459" s="698">
        <f t="shared" si="1517"/>
        <v>0</v>
      </c>
      <c r="CY459" s="698">
        <f t="shared" si="1517"/>
        <v>0</v>
      </c>
      <c r="CZ459" s="698">
        <f t="shared" si="1517"/>
        <v>0</v>
      </c>
      <c r="DA459" s="698">
        <f t="shared" si="1517"/>
        <v>0</v>
      </c>
      <c r="DB459" s="698">
        <f t="shared" si="1517"/>
        <v>0</v>
      </c>
      <c r="DC459" s="698">
        <f t="shared" si="1517"/>
        <v>0</v>
      </c>
      <c r="DD459" s="698">
        <f t="shared" si="1517"/>
        <v>0</v>
      </c>
      <c r="DE459" s="698">
        <f t="shared" si="1517"/>
        <v>0</v>
      </c>
      <c r="DF459" s="698">
        <f t="shared" si="1517"/>
        <v>0</v>
      </c>
      <c r="DG459" s="698">
        <f t="shared" si="1517"/>
        <v>0</v>
      </c>
      <c r="DH459" s="698">
        <f t="shared" si="1518"/>
        <v>0</v>
      </c>
      <c r="DI459" s="698">
        <f t="shared" si="1518"/>
        <v>0</v>
      </c>
      <c r="DJ459" s="698">
        <f t="shared" si="1518"/>
        <v>0</v>
      </c>
      <c r="DK459" s="698">
        <f t="shared" si="1518"/>
        <v>0</v>
      </c>
      <c r="DL459" s="698">
        <f t="shared" si="1518"/>
        <v>0</v>
      </c>
      <c r="DM459" s="698">
        <f t="shared" si="1518"/>
        <v>0</v>
      </c>
      <c r="DN459" s="698">
        <f t="shared" si="1518"/>
        <v>0</v>
      </c>
      <c r="DO459" s="698">
        <f t="shared" si="1518"/>
        <v>0</v>
      </c>
      <c r="DP459" s="698">
        <f t="shared" si="1518"/>
        <v>0</v>
      </c>
      <c r="DQ459" s="698">
        <f t="shared" si="1518"/>
        <v>0</v>
      </c>
      <c r="DR459" s="698">
        <f t="shared" si="1519"/>
        <v>0</v>
      </c>
      <c r="DS459" s="698">
        <f t="shared" si="1519"/>
        <v>0</v>
      </c>
      <c r="DT459" s="698">
        <f t="shared" si="1519"/>
        <v>0</v>
      </c>
      <c r="DU459" s="698">
        <f t="shared" si="1519"/>
        <v>0</v>
      </c>
      <c r="DV459" s="698">
        <f t="shared" si="1519"/>
        <v>0</v>
      </c>
      <c r="DW459" s="698">
        <f t="shared" si="1519"/>
        <v>0</v>
      </c>
      <c r="DX459" s="698">
        <f t="shared" si="1519"/>
        <v>0</v>
      </c>
      <c r="DY459" s="698">
        <f t="shared" si="1519"/>
        <v>0</v>
      </c>
      <c r="DZ459" s="698">
        <f t="shared" si="1520"/>
        <v>0</v>
      </c>
      <c r="EA459" s="698">
        <f t="shared" si="1520"/>
        <v>0</v>
      </c>
      <c r="EB459" s="698">
        <f t="shared" si="1520"/>
        <v>0</v>
      </c>
      <c r="EC459" s="698">
        <f t="shared" si="1520"/>
        <v>0</v>
      </c>
      <c r="ED459" s="698">
        <f t="shared" si="1520"/>
        <v>0</v>
      </c>
      <c r="EE459" s="698">
        <f t="shared" si="1520"/>
        <v>0</v>
      </c>
      <c r="EF459" s="698">
        <f t="shared" si="1520"/>
        <v>0</v>
      </c>
      <c r="EG459" s="698">
        <f t="shared" si="1521"/>
        <v>0</v>
      </c>
      <c r="EH459" s="698">
        <f t="shared" si="1521"/>
        <v>0</v>
      </c>
      <c r="EI459" s="698">
        <f t="shared" si="1521"/>
        <v>0</v>
      </c>
      <c r="EJ459" s="698">
        <f t="shared" si="1521"/>
        <v>0</v>
      </c>
      <c r="EK459" s="698">
        <f t="shared" si="1521"/>
        <v>0</v>
      </c>
      <c r="EL459" s="698">
        <f t="shared" si="1521"/>
        <v>0</v>
      </c>
      <c r="EM459" s="698">
        <f t="shared" si="1521"/>
        <v>0</v>
      </c>
      <c r="EN459" s="698">
        <f t="shared" si="1521"/>
        <v>0</v>
      </c>
      <c r="EO459" s="698">
        <f t="shared" si="1521"/>
        <v>0</v>
      </c>
      <c r="EP459" s="698">
        <f t="shared" si="1521"/>
        <v>0</v>
      </c>
      <c r="EQ459" s="698">
        <f t="shared" si="1521"/>
        <v>0</v>
      </c>
      <c r="ER459" s="698">
        <f t="shared" si="1522"/>
        <v>0</v>
      </c>
      <c r="ES459" s="698">
        <f t="shared" si="1522"/>
        <v>0</v>
      </c>
      <c r="ET459" s="698">
        <f t="shared" si="1522"/>
        <v>0</v>
      </c>
      <c r="EU459" s="698">
        <f t="shared" si="1522"/>
        <v>0</v>
      </c>
      <c r="EV459" s="698">
        <f t="shared" si="1522"/>
        <v>0</v>
      </c>
      <c r="EW459" s="698">
        <f t="shared" si="1522"/>
        <v>0</v>
      </c>
      <c r="EX459" s="698">
        <f t="shared" si="1522"/>
        <v>0</v>
      </c>
      <c r="EY459" s="698">
        <f t="shared" si="1522"/>
        <v>0</v>
      </c>
      <c r="EZ459" s="510"/>
    </row>
    <row r="460" spans="1:159" x14ac:dyDescent="0.25">
      <c r="A460">
        <v>51</v>
      </c>
      <c r="B460" s="26" t="s">
        <v>736</v>
      </c>
      <c r="D460" s="698">
        <f t="shared" si="1506"/>
        <v>0</v>
      </c>
      <c r="E460" s="698">
        <f t="shared" si="1506"/>
        <v>0</v>
      </c>
      <c r="F460" s="698">
        <f t="shared" si="1506"/>
        <v>0</v>
      </c>
      <c r="G460" s="698">
        <f t="shared" si="1506"/>
        <v>30813.69</v>
      </c>
      <c r="H460" s="698">
        <f t="shared" si="1506"/>
        <v>0</v>
      </c>
      <c r="I460" s="698">
        <f t="shared" si="1506"/>
        <v>0</v>
      </c>
      <c r="J460" s="698">
        <f t="shared" si="1506"/>
        <v>0</v>
      </c>
      <c r="K460" s="698">
        <f t="shared" si="1506"/>
        <v>0</v>
      </c>
      <c r="L460" s="698">
        <f t="shared" si="1506"/>
        <v>0</v>
      </c>
      <c r="M460" s="698">
        <f t="shared" si="1507"/>
        <v>0</v>
      </c>
      <c r="N460" s="698">
        <f t="shared" si="1507"/>
        <v>0</v>
      </c>
      <c r="O460" s="698">
        <f t="shared" si="1507"/>
        <v>0</v>
      </c>
      <c r="P460" s="698">
        <f t="shared" si="1507"/>
        <v>0</v>
      </c>
      <c r="Q460" s="698">
        <f t="shared" si="1507"/>
        <v>0</v>
      </c>
      <c r="R460" s="698">
        <f t="shared" si="1507"/>
        <v>0</v>
      </c>
      <c r="S460" s="698">
        <f t="shared" si="1507"/>
        <v>0</v>
      </c>
      <c r="T460" s="698">
        <f t="shared" si="1507"/>
        <v>0</v>
      </c>
      <c r="U460" s="698">
        <f t="shared" si="1507"/>
        <v>1993.54</v>
      </c>
      <c r="V460" s="698">
        <f t="shared" si="1508"/>
        <v>321.3</v>
      </c>
      <c r="W460" s="698">
        <f t="shared" si="1508"/>
        <v>0</v>
      </c>
      <c r="X460" s="698">
        <f t="shared" si="1508"/>
        <v>0</v>
      </c>
      <c r="Y460" s="698">
        <f t="shared" si="1508"/>
        <v>0</v>
      </c>
      <c r="Z460" s="698">
        <f t="shared" si="1508"/>
        <v>0</v>
      </c>
      <c r="AA460" s="698">
        <f t="shared" si="1508"/>
        <v>0</v>
      </c>
      <c r="AB460" s="698">
        <f t="shared" si="1508"/>
        <v>0</v>
      </c>
      <c r="AC460" s="698">
        <f t="shared" si="1508"/>
        <v>0</v>
      </c>
      <c r="AD460" s="698">
        <f t="shared" si="1508"/>
        <v>0</v>
      </c>
      <c r="AE460" s="698">
        <f t="shared" si="1509"/>
        <v>0</v>
      </c>
      <c r="AF460" s="698">
        <f t="shared" si="1509"/>
        <v>0</v>
      </c>
      <c r="AG460" s="698">
        <f t="shared" si="1509"/>
        <v>0</v>
      </c>
      <c r="AH460" s="698">
        <f t="shared" si="1509"/>
        <v>0</v>
      </c>
      <c r="AI460" s="698">
        <f t="shared" si="1509"/>
        <v>0</v>
      </c>
      <c r="AJ460" s="698">
        <f t="shared" si="1509"/>
        <v>0</v>
      </c>
      <c r="AK460" s="698">
        <f t="shared" si="1509"/>
        <v>0</v>
      </c>
      <c r="AL460" s="698">
        <f t="shared" si="1509"/>
        <v>0</v>
      </c>
      <c r="AM460" s="698">
        <f t="shared" si="1509"/>
        <v>0</v>
      </c>
      <c r="AN460" s="698">
        <f t="shared" si="1509"/>
        <v>0</v>
      </c>
      <c r="AO460" s="698">
        <f t="shared" si="1510"/>
        <v>0</v>
      </c>
      <c r="AP460" s="698">
        <f t="shared" si="1510"/>
        <v>0</v>
      </c>
      <c r="AQ460" s="698">
        <f t="shared" si="1510"/>
        <v>0</v>
      </c>
      <c r="AR460" s="698">
        <f t="shared" si="1510"/>
        <v>0</v>
      </c>
      <c r="AS460" s="698">
        <f t="shared" si="1510"/>
        <v>0</v>
      </c>
      <c r="AT460" s="698">
        <f t="shared" si="1510"/>
        <v>0</v>
      </c>
      <c r="AU460" s="698">
        <f t="shared" si="1510"/>
        <v>0</v>
      </c>
      <c r="AV460" s="698">
        <f t="shared" si="1510"/>
        <v>0</v>
      </c>
      <c r="AW460" s="698">
        <f t="shared" si="1510"/>
        <v>0</v>
      </c>
      <c r="AX460" s="698">
        <f t="shared" si="1510"/>
        <v>0</v>
      </c>
      <c r="AY460" s="698">
        <f t="shared" si="1511"/>
        <v>0</v>
      </c>
      <c r="AZ460" s="698">
        <f t="shared" si="1511"/>
        <v>0</v>
      </c>
      <c r="BA460" s="698">
        <f t="shared" si="1511"/>
        <v>0</v>
      </c>
      <c r="BB460" s="698">
        <f t="shared" si="1511"/>
        <v>100130.16</v>
      </c>
      <c r="BC460" s="698">
        <f t="shared" si="1511"/>
        <v>264.20999999999998</v>
      </c>
      <c r="BD460" s="698">
        <f t="shared" si="1511"/>
        <v>12052.71</v>
      </c>
      <c r="BE460" s="698">
        <f t="shared" si="1511"/>
        <v>0</v>
      </c>
      <c r="BF460" s="698">
        <f t="shared" si="1511"/>
        <v>0</v>
      </c>
      <c r="BG460" s="698">
        <f t="shared" si="1511"/>
        <v>0</v>
      </c>
      <c r="BH460" s="698">
        <f t="shared" si="1511"/>
        <v>0</v>
      </c>
      <c r="BI460" s="698">
        <f t="shared" si="1512"/>
        <v>0</v>
      </c>
      <c r="BJ460" s="698">
        <f t="shared" si="1512"/>
        <v>0</v>
      </c>
      <c r="BK460" s="698">
        <f t="shared" si="1512"/>
        <v>0</v>
      </c>
      <c r="BL460" s="698">
        <f t="shared" si="1512"/>
        <v>0</v>
      </c>
      <c r="BM460" s="698">
        <f t="shared" si="1512"/>
        <v>0</v>
      </c>
      <c r="BN460" s="698">
        <f t="shared" si="1512"/>
        <v>0</v>
      </c>
      <c r="BO460" s="698">
        <f t="shared" si="1512"/>
        <v>0</v>
      </c>
      <c r="BP460" s="698">
        <f t="shared" si="1513"/>
        <v>0</v>
      </c>
      <c r="BQ460" s="698">
        <f t="shared" si="1513"/>
        <v>0</v>
      </c>
      <c r="BR460" s="698">
        <f t="shared" si="1513"/>
        <v>0</v>
      </c>
      <c r="BS460" s="698">
        <f t="shared" si="1513"/>
        <v>0</v>
      </c>
      <c r="BT460" s="698">
        <f t="shared" si="1513"/>
        <v>0</v>
      </c>
      <c r="BU460" s="698">
        <f t="shared" si="1513"/>
        <v>0</v>
      </c>
      <c r="BV460" s="698">
        <f t="shared" si="1513"/>
        <v>0</v>
      </c>
      <c r="BW460" s="698">
        <f t="shared" si="1513"/>
        <v>0</v>
      </c>
      <c r="BX460" s="698">
        <f t="shared" si="1513"/>
        <v>0</v>
      </c>
      <c r="BY460" s="698">
        <f t="shared" si="1514"/>
        <v>0</v>
      </c>
      <c r="BZ460" s="698">
        <f t="shared" si="1514"/>
        <v>0</v>
      </c>
      <c r="CA460" s="698">
        <f t="shared" si="1514"/>
        <v>0</v>
      </c>
      <c r="CB460" s="698">
        <f t="shared" si="1514"/>
        <v>0</v>
      </c>
      <c r="CC460" s="698">
        <f t="shared" si="1514"/>
        <v>0</v>
      </c>
      <c r="CD460" s="698">
        <f t="shared" si="1514"/>
        <v>0</v>
      </c>
      <c r="CE460" s="698">
        <f t="shared" si="1515"/>
        <v>0</v>
      </c>
      <c r="CF460" s="698">
        <f t="shared" si="1515"/>
        <v>0</v>
      </c>
      <c r="CG460" s="698">
        <f t="shared" si="1515"/>
        <v>0</v>
      </c>
      <c r="CH460" s="698">
        <f t="shared" si="1515"/>
        <v>0</v>
      </c>
      <c r="CI460" s="698">
        <f t="shared" si="1515"/>
        <v>0</v>
      </c>
      <c r="CJ460" s="698">
        <f t="shared" si="1515"/>
        <v>0</v>
      </c>
      <c r="CK460" s="698">
        <f t="shared" si="1515"/>
        <v>0</v>
      </c>
      <c r="CL460" s="698">
        <f t="shared" si="1515"/>
        <v>0</v>
      </c>
      <c r="CM460" s="698">
        <f t="shared" si="1515"/>
        <v>0</v>
      </c>
      <c r="CN460" s="698">
        <f t="shared" si="1516"/>
        <v>0</v>
      </c>
      <c r="CO460" s="698">
        <f t="shared" si="1516"/>
        <v>0</v>
      </c>
      <c r="CP460" s="698">
        <f t="shared" si="1516"/>
        <v>0</v>
      </c>
      <c r="CQ460" s="698">
        <f t="shared" si="1516"/>
        <v>0</v>
      </c>
      <c r="CR460" s="698">
        <f t="shared" si="1516"/>
        <v>0</v>
      </c>
      <c r="CS460" s="698">
        <f t="shared" si="1516"/>
        <v>0</v>
      </c>
      <c r="CT460" s="698">
        <f t="shared" si="1516"/>
        <v>0</v>
      </c>
      <c r="CU460" s="698">
        <f t="shared" si="1516"/>
        <v>0</v>
      </c>
      <c r="CV460" s="698">
        <f t="shared" si="1516"/>
        <v>0</v>
      </c>
      <c r="CW460" s="698">
        <f t="shared" si="1516"/>
        <v>0</v>
      </c>
      <c r="CX460" s="698">
        <f t="shared" si="1517"/>
        <v>0</v>
      </c>
      <c r="CY460" s="698">
        <f t="shared" si="1517"/>
        <v>0</v>
      </c>
      <c r="CZ460" s="698">
        <f t="shared" si="1517"/>
        <v>0</v>
      </c>
      <c r="DA460" s="698">
        <f t="shared" si="1517"/>
        <v>0</v>
      </c>
      <c r="DB460" s="698">
        <f t="shared" si="1517"/>
        <v>0</v>
      </c>
      <c r="DC460" s="698">
        <f t="shared" si="1517"/>
        <v>0</v>
      </c>
      <c r="DD460" s="698">
        <f t="shared" si="1517"/>
        <v>0</v>
      </c>
      <c r="DE460" s="698">
        <f t="shared" si="1517"/>
        <v>0</v>
      </c>
      <c r="DF460" s="698">
        <f t="shared" si="1517"/>
        <v>0</v>
      </c>
      <c r="DG460" s="698">
        <f t="shared" si="1517"/>
        <v>0</v>
      </c>
      <c r="DH460" s="698">
        <f t="shared" si="1518"/>
        <v>0</v>
      </c>
      <c r="DI460" s="698">
        <f t="shared" si="1518"/>
        <v>0</v>
      </c>
      <c r="DJ460" s="698">
        <f t="shared" si="1518"/>
        <v>0</v>
      </c>
      <c r="DK460" s="698">
        <f t="shared" si="1518"/>
        <v>0</v>
      </c>
      <c r="DL460" s="698">
        <f t="shared" si="1518"/>
        <v>0</v>
      </c>
      <c r="DM460" s="698">
        <f t="shared" si="1518"/>
        <v>0</v>
      </c>
      <c r="DN460" s="698">
        <f t="shared" si="1518"/>
        <v>0</v>
      </c>
      <c r="DO460" s="698">
        <f t="shared" si="1518"/>
        <v>0</v>
      </c>
      <c r="DP460" s="698">
        <f t="shared" si="1518"/>
        <v>0</v>
      </c>
      <c r="DQ460" s="698">
        <f t="shared" si="1518"/>
        <v>0</v>
      </c>
      <c r="DR460" s="698">
        <f t="shared" si="1519"/>
        <v>0</v>
      </c>
      <c r="DS460" s="698">
        <f t="shared" si="1519"/>
        <v>0</v>
      </c>
      <c r="DT460" s="698">
        <f t="shared" si="1519"/>
        <v>0</v>
      </c>
      <c r="DU460" s="698">
        <f t="shared" si="1519"/>
        <v>0</v>
      </c>
      <c r="DV460" s="698">
        <f t="shared" si="1519"/>
        <v>0</v>
      </c>
      <c r="DW460" s="698">
        <f t="shared" si="1519"/>
        <v>28254.52</v>
      </c>
      <c r="DX460" s="698">
        <f t="shared" si="1519"/>
        <v>0</v>
      </c>
      <c r="DY460" s="698">
        <f t="shared" si="1519"/>
        <v>0</v>
      </c>
      <c r="DZ460" s="698">
        <f t="shared" si="1520"/>
        <v>0</v>
      </c>
      <c r="EA460" s="698">
        <f t="shared" si="1520"/>
        <v>9825.99</v>
      </c>
      <c r="EB460" s="698">
        <f t="shared" si="1520"/>
        <v>0</v>
      </c>
      <c r="EC460" s="698">
        <f t="shared" si="1520"/>
        <v>0</v>
      </c>
      <c r="ED460" s="698">
        <f t="shared" si="1520"/>
        <v>0</v>
      </c>
      <c r="EE460" s="698">
        <f t="shared" si="1520"/>
        <v>0</v>
      </c>
      <c r="EF460" s="698">
        <f t="shared" si="1520"/>
        <v>0</v>
      </c>
      <c r="EG460" s="698">
        <f t="shared" si="1521"/>
        <v>0</v>
      </c>
      <c r="EH460" s="698">
        <f t="shared" si="1521"/>
        <v>0</v>
      </c>
      <c r="EI460" s="698">
        <f t="shared" si="1521"/>
        <v>0</v>
      </c>
      <c r="EJ460" s="698">
        <f t="shared" si="1521"/>
        <v>0</v>
      </c>
      <c r="EK460" s="698">
        <f t="shared" si="1521"/>
        <v>0</v>
      </c>
      <c r="EL460" s="698">
        <f t="shared" si="1521"/>
        <v>0</v>
      </c>
      <c r="EM460" s="698">
        <f t="shared" si="1521"/>
        <v>0</v>
      </c>
      <c r="EN460" s="698">
        <f t="shared" si="1521"/>
        <v>0</v>
      </c>
      <c r="EO460" s="698">
        <f t="shared" si="1521"/>
        <v>0</v>
      </c>
      <c r="EP460" s="698">
        <f t="shared" si="1521"/>
        <v>0</v>
      </c>
      <c r="EQ460" s="698">
        <f t="shared" si="1521"/>
        <v>0</v>
      </c>
      <c r="ER460" s="698">
        <f t="shared" si="1522"/>
        <v>0</v>
      </c>
      <c r="ES460" s="698">
        <f t="shared" si="1522"/>
        <v>0</v>
      </c>
      <c r="ET460" s="698">
        <f t="shared" si="1522"/>
        <v>0</v>
      </c>
      <c r="EU460" s="698">
        <f t="shared" si="1522"/>
        <v>0</v>
      </c>
      <c r="EV460" s="698">
        <f t="shared" si="1522"/>
        <v>0</v>
      </c>
      <c r="EW460" s="698">
        <f t="shared" si="1522"/>
        <v>0</v>
      </c>
      <c r="EX460" s="698">
        <f t="shared" si="1522"/>
        <v>0</v>
      </c>
      <c r="EY460" s="698">
        <f t="shared" si="1522"/>
        <v>0</v>
      </c>
      <c r="EZ460" s="510"/>
    </row>
    <row r="461" spans="1:159" x14ac:dyDescent="0.25">
      <c r="A461">
        <v>52</v>
      </c>
      <c r="D461" s="699">
        <f>SUM(D411:D460)</f>
        <v>453605.06000000011</v>
      </c>
      <c r="E461" s="699">
        <f t="shared" ref="E461:BB461" si="1523">SUM(E411:E460)</f>
        <v>471617.91000000003</v>
      </c>
      <c r="F461" s="699">
        <f t="shared" si="1523"/>
        <v>671915.04000000015</v>
      </c>
      <c r="G461" s="699">
        <f t="shared" si="1523"/>
        <v>773438.99</v>
      </c>
      <c r="H461" s="699">
        <f t="shared" si="1523"/>
        <v>893246.58000000007</v>
      </c>
      <c r="I461" s="699">
        <f t="shared" si="1523"/>
        <v>1356736.8499999999</v>
      </c>
      <c r="J461" s="699">
        <f t="shared" si="1523"/>
        <v>1596106.06</v>
      </c>
      <c r="K461" s="699">
        <f t="shared" si="1523"/>
        <v>1321475.3899999999</v>
      </c>
      <c r="L461" s="699">
        <f t="shared" si="1523"/>
        <v>1052966.5900000001</v>
      </c>
      <c r="M461" s="699">
        <f t="shared" si="1523"/>
        <v>1567826.4600000004</v>
      </c>
      <c r="N461" s="699">
        <f t="shared" si="1523"/>
        <v>949079.28999999992</v>
      </c>
      <c r="O461" s="699">
        <f t="shared" si="1523"/>
        <v>2097984.4499999997</v>
      </c>
      <c r="P461" s="699">
        <f t="shared" si="1523"/>
        <v>1532598.7400000002</v>
      </c>
      <c r="Q461" s="699">
        <f t="shared" si="1523"/>
        <v>1607690.4799999997</v>
      </c>
      <c r="R461" s="699">
        <f t="shared" si="1523"/>
        <v>1583410.6800000004</v>
      </c>
      <c r="S461" s="699">
        <f t="shared" si="1523"/>
        <v>1512003.48</v>
      </c>
      <c r="T461" s="699">
        <f t="shared" si="1523"/>
        <v>1079980.9500000002</v>
      </c>
      <c r="U461" s="699">
        <f t="shared" si="1523"/>
        <v>2333332.2800000007</v>
      </c>
      <c r="V461" s="699">
        <f t="shared" si="1523"/>
        <v>1587834.6399999997</v>
      </c>
      <c r="W461" s="699">
        <f t="shared" si="1523"/>
        <v>1724705.9999999995</v>
      </c>
      <c r="X461" s="699">
        <f t="shared" si="1523"/>
        <v>848425.04999999993</v>
      </c>
      <c r="Y461" s="699">
        <f t="shared" si="1523"/>
        <v>968780.83000000019</v>
      </c>
      <c r="Z461" s="699">
        <f t="shared" si="1523"/>
        <v>-78.75</v>
      </c>
      <c r="AA461" s="699">
        <f t="shared" si="1523"/>
        <v>1393733.9900000002</v>
      </c>
      <c r="AB461" s="699">
        <f t="shared" si="1523"/>
        <v>1146793.6000000001</v>
      </c>
      <c r="AC461" s="699">
        <f t="shared" si="1523"/>
        <v>2061295.0399999993</v>
      </c>
      <c r="AD461" s="699">
        <f t="shared" si="1523"/>
        <v>2206160.6699999995</v>
      </c>
      <c r="AE461" s="699">
        <f t="shared" si="1523"/>
        <v>1486988.9399999997</v>
      </c>
      <c r="AF461" s="699">
        <f t="shared" si="1523"/>
        <v>2193942.04</v>
      </c>
      <c r="AG461" s="699">
        <f t="shared" si="1523"/>
        <v>1620091.6199999999</v>
      </c>
      <c r="AH461" s="699">
        <f t="shared" si="1523"/>
        <v>2586219.3099999996</v>
      </c>
      <c r="AI461" s="699">
        <f t="shared" si="1523"/>
        <v>3209163.9000000008</v>
      </c>
      <c r="AJ461" s="699">
        <f t="shared" si="1523"/>
        <v>1284232.8499999999</v>
      </c>
      <c r="AK461" s="699">
        <f t="shared" si="1523"/>
        <v>1426111.48</v>
      </c>
      <c r="AL461" s="699">
        <f t="shared" si="1523"/>
        <v>1896837.2500000002</v>
      </c>
      <c r="AM461" s="699">
        <f t="shared" si="1523"/>
        <v>2210083.9299999997</v>
      </c>
      <c r="AN461" s="699">
        <f t="shared" si="1523"/>
        <v>1882591.2699999998</v>
      </c>
      <c r="AO461" s="699">
        <f t="shared" si="1523"/>
        <v>1204803.0200000003</v>
      </c>
      <c r="AP461" s="699">
        <f t="shared" si="1523"/>
        <v>1003699.96</v>
      </c>
      <c r="AQ461" s="699">
        <f t="shared" si="1523"/>
        <v>3564671.85</v>
      </c>
      <c r="AR461" s="699">
        <f t="shared" si="1523"/>
        <v>1169945.5000000002</v>
      </c>
      <c r="AS461" s="699">
        <f t="shared" si="1523"/>
        <v>2148790.1300000004</v>
      </c>
      <c r="AT461" s="699">
        <f t="shared" si="1523"/>
        <v>2360609.5699999998</v>
      </c>
      <c r="AU461" s="699">
        <f t="shared" si="1523"/>
        <v>2042119.8199999996</v>
      </c>
      <c r="AV461" s="699">
        <f t="shared" si="1523"/>
        <v>1975250.35</v>
      </c>
      <c r="AW461" s="699">
        <f t="shared" si="1523"/>
        <v>1487783.17</v>
      </c>
      <c r="AX461" s="699">
        <f t="shared" si="1523"/>
        <v>2046595.8099999998</v>
      </c>
      <c r="AY461" s="699">
        <f t="shared" si="1523"/>
        <v>2575329.84</v>
      </c>
      <c r="AZ461" s="699">
        <f t="shared" si="1523"/>
        <v>3153742.5499999989</v>
      </c>
      <c r="BA461" s="699">
        <f t="shared" si="1523"/>
        <v>1589153.13</v>
      </c>
      <c r="BB461" s="699">
        <f t="shared" si="1523"/>
        <v>2489816.7599999998</v>
      </c>
      <c r="BC461" s="699">
        <f t="shared" ref="BC461:CZ461" si="1524">SUM(BC411:BC460)</f>
        <v>2170728.0400000005</v>
      </c>
      <c r="BD461" s="699">
        <f t="shared" si="1524"/>
        <v>1449977.07</v>
      </c>
      <c r="BE461" s="699">
        <f t="shared" si="1524"/>
        <v>1904680.5200000003</v>
      </c>
      <c r="BF461" s="699">
        <f t="shared" si="1524"/>
        <v>3328923.3400000003</v>
      </c>
      <c r="BG461" s="699">
        <f t="shared" si="1524"/>
        <v>1905942.1500000001</v>
      </c>
      <c r="BH461" s="699">
        <f t="shared" si="1524"/>
        <v>1118918.1600000001</v>
      </c>
      <c r="BI461" s="699">
        <f t="shared" si="1524"/>
        <v>2077444.5600000003</v>
      </c>
      <c r="BJ461" s="699">
        <f t="shared" si="1524"/>
        <v>1917250.5200000003</v>
      </c>
      <c r="BK461" s="699">
        <f t="shared" si="1524"/>
        <v>1542067.32</v>
      </c>
      <c r="BL461" s="699">
        <f t="shared" si="1524"/>
        <v>2044209.8599999996</v>
      </c>
      <c r="BM461" s="699">
        <f t="shared" si="1524"/>
        <v>1957969.4100000006</v>
      </c>
      <c r="BN461" s="699">
        <f t="shared" si="1524"/>
        <v>1195120.9399999997</v>
      </c>
      <c r="BO461" s="699">
        <f t="shared" si="1524"/>
        <v>3019120.6800000006</v>
      </c>
      <c r="BP461" s="699">
        <f t="shared" si="1524"/>
        <v>1427157.0100000005</v>
      </c>
      <c r="BQ461" s="699">
        <f t="shared" si="1524"/>
        <v>1945298.4099999997</v>
      </c>
      <c r="BR461" s="699">
        <f t="shared" si="1524"/>
        <v>1932718.94</v>
      </c>
      <c r="BS461" s="699">
        <f t="shared" si="1524"/>
        <v>1753956.27</v>
      </c>
      <c r="BT461" s="699">
        <f t="shared" si="1524"/>
        <v>2846346.6199999996</v>
      </c>
      <c r="BU461" s="699">
        <f t="shared" si="1524"/>
        <v>2418559.87</v>
      </c>
      <c r="BV461" s="699">
        <f t="shared" si="1524"/>
        <v>2025352.09</v>
      </c>
      <c r="BW461" s="699">
        <f t="shared" si="1524"/>
        <v>1724964.6799999997</v>
      </c>
      <c r="BX461" s="699">
        <f t="shared" si="1524"/>
        <v>2811149.4900000007</v>
      </c>
      <c r="BY461" s="699">
        <f t="shared" si="1524"/>
        <v>1489329.7000000002</v>
      </c>
      <c r="BZ461" s="699">
        <f t="shared" si="1524"/>
        <v>1863525.3600000003</v>
      </c>
      <c r="CA461" s="699">
        <f t="shared" si="1524"/>
        <v>1797649.5999999999</v>
      </c>
      <c r="CB461" s="699">
        <f t="shared" si="1524"/>
        <v>1301685.2300000002</v>
      </c>
      <c r="CC461" s="699">
        <f t="shared" si="1524"/>
        <v>893738.58000000007</v>
      </c>
      <c r="CD461" s="699">
        <f t="shared" si="1524"/>
        <v>2220584.1</v>
      </c>
      <c r="CE461" s="699">
        <f t="shared" si="1524"/>
        <v>2178723.1100000003</v>
      </c>
      <c r="CF461" s="699">
        <f t="shared" si="1524"/>
        <v>1382036.9400000002</v>
      </c>
      <c r="CG461" s="699">
        <f t="shared" si="1524"/>
        <v>885373.71</v>
      </c>
      <c r="CH461" s="699">
        <f t="shared" si="1524"/>
        <v>2895839.82</v>
      </c>
      <c r="CI461" s="699">
        <f t="shared" si="1524"/>
        <v>3527142.0900000012</v>
      </c>
      <c r="CJ461" s="699">
        <f t="shared" si="1524"/>
        <v>1918039.27</v>
      </c>
      <c r="CK461" s="699">
        <f t="shared" si="1524"/>
        <v>2034974.4599999997</v>
      </c>
      <c r="CL461" s="699">
        <f t="shared" si="1524"/>
        <v>989136.77</v>
      </c>
      <c r="CM461" s="699">
        <f t="shared" si="1524"/>
        <v>1316248.43</v>
      </c>
      <c r="CN461" s="699">
        <f t="shared" si="1524"/>
        <v>1720560.03</v>
      </c>
      <c r="CO461" s="699">
        <f t="shared" si="1524"/>
        <v>1188569.6300000001</v>
      </c>
      <c r="CP461" s="699">
        <f t="shared" si="1524"/>
        <v>1737018.95</v>
      </c>
      <c r="CQ461" s="699">
        <f t="shared" si="1524"/>
        <v>1887675.13</v>
      </c>
      <c r="CR461" s="699">
        <f t="shared" si="1524"/>
        <v>798562.08000000019</v>
      </c>
      <c r="CS461" s="699">
        <f t="shared" si="1524"/>
        <v>2030271.24</v>
      </c>
      <c r="CT461" s="699">
        <f t="shared" si="1524"/>
        <v>1155508.24</v>
      </c>
      <c r="CU461" s="699">
        <f t="shared" si="1524"/>
        <v>1475861.89</v>
      </c>
      <c r="CV461" s="699">
        <f t="shared" si="1524"/>
        <v>1819919.24</v>
      </c>
      <c r="CW461" s="699">
        <f t="shared" si="1524"/>
        <v>1000400.3799999999</v>
      </c>
      <c r="CX461" s="699">
        <f t="shared" si="1524"/>
        <v>1113986.6200000001</v>
      </c>
      <c r="CY461" s="699">
        <f t="shared" si="1524"/>
        <v>2171</v>
      </c>
      <c r="CZ461" s="699">
        <f t="shared" si="1524"/>
        <v>2521040.84</v>
      </c>
      <c r="DA461" s="699">
        <f t="shared" ref="DA461:EF461" si="1525">SUM(DA411:DA460)</f>
        <v>2847750.2700000014</v>
      </c>
      <c r="DB461" s="699">
        <f t="shared" si="1525"/>
        <v>892530.92</v>
      </c>
      <c r="DC461" s="699">
        <f t="shared" si="1525"/>
        <v>1786435.7100000002</v>
      </c>
      <c r="DD461" s="699">
        <f t="shared" si="1525"/>
        <v>2037107.6900000004</v>
      </c>
      <c r="DE461" s="699">
        <f t="shared" si="1525"/>
        <v>939243.77999999991</v>
      </c>
      <c r="DF461" s="699">
        <f t="shared" si="1525"/>
        <v>1033689.51</v>
      </c>
      <c r="DG461" s="699">
        <f t="shared" si="1525"/>
        <v>1082531.2900000003</v>
      </c>
      <c r="DH461" s="699">
        <f t="shared" si="1525"/>
        <v>1198575.1299999999</v>
      </c>
      <c r="DI461" s="699">
        <f t="shared" si="1525"/>
        <v>2461107.2200000002</v>
      </c>
      <c r="DJ461" s="699">
        <f t="shared" si="1525"/>
        <v>1737381.9800000004</v>
      </c>
      <c r="DK461" s="699">
        <f t="shared" si="1525"/>
        <v>1124064.3100000003</v>
      </c>
      <c r="DL461" s="699">
        <f t="shared" si="1525"/>
        <v>1224444.42</v>
      </c>
      <c r="DM461" s="699">
        <f t="shared" si="1525"/>
        <v>1134367.26</v>
      </c>
      <c r="DN461" s="699">
        <f t="shared" si="1525"/>
        <v>5994.99</v>
      </c>
      <c r="DO461" s="699">
        <f t="shared" si="1525"/>
        <v>9556446.6699999999</v>
      </c>
      <c r="DP461" s="699">
        <f t="shared" si="1525"/>
        <v>7566688.9900000012</v>
      </c>
      <c r="DQ461" s="699">
        <f t="shared" si="1525"/>
        <v>6506323.7099999981</v>
      </c>
      <c r="DR461" s="699">
        <f t="shared" si="1525"/>
        <v>13268.230000000001</v>
      </c>
      <c r="DS461" s="699">
        <f t="shared" si="1525"/>
        <v>5988805.5300000003</v>
      </c>
      <c r="DT461" s="699">
        <f t="shared" si="1525"/>
        <v>6424625.129999999</v>
      </c>
      <c r="DU461" s="699">
        <f t="shared" si="1525"/>
        <v>7288697.6000000006</v>
      </c>
      <c r="DV461" s="699">
        <f t="shared" si="1525"/>
        <v>7795737.1800000006</v>
      </c>
      <c r="DW461" s="699">
        <f t="shared" si="1525"/>
        <v>8538626.2600000035</v>
      </c>
      <c r="DX461" s="699">
        <f t="shared" si="1525"/>
        <v>6660759.7000000002</v>
      </c>
      <c r="DY461" s="699">
        <f t="shared" si="1525"/>
        <v>6930126.6400000025</v>
      </c>
      <c r="DZ461" s="699">
        <f t="shared" si="1525"/>
        <v>-108041.18999999994</v>
      </c>
      <c r="EA461" s="699">
        <f t="shared" si="1525"/>
        <v>7421207.9299999988</v>
      </c>
      <c r="EB461" s="699">
        <f t="shared" si="1525"/>
        <v>24413.13</v>
      </c>
      <c r="EC461" s="699">
        <f t="shared" si="1525"/>
        <v>0</v>
      </c>
      <c r="ED461" s="699">
        <f t="shared" si="1525"/>
        <v>4677906.5099999988</v>
      </c>
      <c r="EE461" s="699">
        <f t="shared" si="1525"/>
        <v>5180238.1999999983</v>
      </c>
      <c r="EF461" s="699">
        <f t="shared" si="1525"/>
        <v>1414084.6799999997</v>
      </c>
      <c r="EG461" s="699">
        <f t="shared" ref="EG461:EN461" si="1526">SUM(EG411:EG460)</f>
        <v>1260292.23</v>
      </c>
      <c r="EH461" s="699">
        <f t="shared" si="1526"/>
        <v>1269498.8400000001</v>
      </c>
      <c r="EI461" s="699">
        <f t="shared" si="1526"/>
        <v>1389537.9999999998</v>
      </c>
      <c r="EJ461" s="699">
        <f t="shared" si="1526"/>
        <v>353588.26</v>
      </c>
      <c r="EK461" s="699">
        <f t="shared" si="1526"/>
        <v>227511.61999999997</v>
      </c>
      <c r="EL461" s="699">
        <f t="shared" si="1526"/>
        <v>4784016.1000000006</v>
      </c>
      <c r="EM461" s="699">
        <f t="shared" si="1526"/>
        <v>2926653.19</v>
      </c>
      <c r="EN461" s="699">
        <f t="shared" si="1526"/>
        <v>0</v>
      </c>
      <c r="EO461" s="699">
        <f>SUM(EO411:EO460)</f>
        <v>0</v>
      </c>
      <c r="EP461" s="699">
        <f>SUM(EP411:EP460)</f>
        <v>2902869.7700000005</v>
      </c>
      <c r="EQ461" s="699">
        <f>SUM(EQ411:EQ460)</f>
        <v>-862606.29</v>
      </c>
      <c r="ER461" s="699">
        <f t="shared" ref="ER461:EX461" si="1527">SUM(ER411:ER460)</f>
        <v>0</v>
      </c>
      <c r="ES461" s="699">
        <f t="shared" si="1527"/>
        <v>0</v>
      </c>
      <c r="ET461" s="699">
        <f t="shared" si="1527"/>
        <v>3076135.1599999992</v>
      </c>
      <c r="EU461" s="699">
        <f t="shared" si="1527"/>
        <v>2860177.1799999988</v>
      </c>
      <c r="EV461" s="699">
        <f t="shared" si="1527"/>
        <v>3423711.1300000008</v>
      </c>
      <c r="EW461" s="699">
        <f t="shared" si="1527"/>
        <v>3280618.7500000014</v>
      </c>
      <c r="EX461" s="699">
        <f t="shared" si="1527"/>
        <v>3336931.6500000004</v>
      </c>
      <c r="EY461" s="699">
        <f>SUM(EY411:EY460)</f>
        <v>0</v>
      </c>
      <c r="EZ461" s="510"/>
    </row>
    <row r="462" spans="1:159" s="435" customFormat="1" ht="13" x14ac:dyDescent="0.3">
      <c r="A462">
        <v>53</v>
      </c>
      <c r="B462" s="849" t="s">
        <v>1494</v>
      </c>
      <c r="C462" s="435" t="s">
        <v>1418</v>
      </c>
      <c r="D462" s="111">
        <f t="shared" ref="D462:AI462" si="1528">VLOOKUP(D2,needs,3,FALSE)</f>
        <v>21683.02792416446</v>
      </c>
      <c r="E462" s="111">
        <f t="shared" si="1528"/>
        <v>96857.619362676211</v>
      </c>
      <c r="F462" s="111">
        <f t="shared" si="1528"/>
        <v>87693.947937427147</v>
      </c>
      <c r="G462" s="111">
        <f t="shared" si="1528"/>
        <v>83167.233493090083</v>
      </c>
      <c r="H462" s="111">
        <f t="shared" si="1528"/>
        <v>178308.82413028867</v>
      </c>
      <c r="I462" s="111">
        <f t="shared" si="1528"/>
        <v>-8126.4986411557911</v>
      </c>
      <c r="J462" s="111">
        <f t="shared" si="1528"/>
        <v>199271.10235092367</v>
      </c>
      <c r="K462" s="111">
        <f t="shared" si="1528"/>
        <v>15861.315519495605</v>
      </c>
      <c r="L462" s="111">
        <f t="shared" si="1528"/>
        <v>-3016.3764750682167</v>
      </c>
      <c r="M462" s="111">
        <f t="shared" si="1528"/>
        <v>342238.33838692069</v>
      </c>
      <c r="N462" s="111">
        <f t="shared" si="1528"/>
        <v>57816.61657905078</v>
      </c>
      <c r="O462" s="111">
        <f t="shared" si="1528"/>
        <v>328546.33950900001</v>
      </c>
      <c r="P462" s="111">
        <f t="shared" si="1528"/>
        <v>94080.047530877142</v>
      </c>
      <c r="Q462" s="111">
        <f t="shared" si="1528"/>
        <v>217704.97648546207</v>
      </c>
      <c r="R462" s="111">
        <f t="shared" si="1528"/>
        <v>36001.490572977578</v>
      </c>
      <c r="S462" s="111">
        <f t="shared" si="1528"/>
        <v>148391.95038073763</v>
      </c>
      <c r="T462" s="111">
        <f t="shared" si="1528"/>
        <v>12963.178525278898</v>
      </c>
      <c r="U462" s="111">
        <f t="shared" si="1528"/>
        <v>16805.652674888843</v>
      </c>
      <c r="V462" s="111">
        <f t="shared" si="1528"/>
        <v>148231.76750835907</v>
      </c>
      <c r="W462" s="111">
        <f t="shared" si="1528"/>
        <v>180769.15154019138</v>
      </c>
      <c r="X462" s="111">
        <f t="shared" si="1528"/>
        <v>211887.56373297342</v>
      </c>
      <c r="Y462" s="111">
        <f t="shared" si="1528"/>
        <v>-4096.1267282068438</v>
      </c>
      <c r="Z462" s="111" t="e">
        <f t="shared" si="1528"/>
        <v>#N/A</v>
      </c>
      <c r="AA462" s="111">
        <f t="shared" si="1528"/>
        <v>26698.834536089154</v>
      </c>
      <c r="AB462" s="111">
        <f t="shared" si="1528"/>
        <v>95405.573873206071</v>
      </c>
      <c r="AC462" s="111">
        <f t="shared" si="1528"/>
        <v>142142.62980470399</v>
      </c>
      <c r="AD462" s="111">
        <f t="shared" si="1528"/>
        <v>215389.41609620495</v>
      </c>
      <c r="AE462" s="111">
        <f t="shared" si="1528"/>
        <v>149957.86353800588</v>
      </c>
      <c r="AF462" s="111">
        <f t="shared" si="1528"/>
        <v>297280.50027974218</v>
      </c>
      <c r="AG462" s="111">
        <f t="shared" si="1528"/>
        <v>-152391.41000000003</v>
      </c>
      <c r="AH462" s="111">
        <f t="shared" si="1528"/>
        <v>-1585284.3623007657</v>
      </c>
      <c r="AI462" s="111">
        <f t="shared" si="1528"/>
        <v>-75356.37097196118</v>
      </c>
      <c r="AJ462" s="111">
        <f t="shared" ref="AJ462:BN462" si="1529">VLOOKUP(AJ2,needs,3,FALSE)</f>
        <v>211272.90322815691</v>
      </c>
      <c r="AK462" s="111">
        <f t="shared" si="1529"/>
        <v>317305.40871776349</v>
      </c>
      <c r="AL462" s="111">
        <f t="shared" si="1529"/>
        <v>76319.060893207497</v>
      </c>
      <c r="AM462" s="111">
        <f t="shared" si="1529"/>
        <v>131983.7125721979</v>
      </c>
      <c r="AN462" s="111">
        <f t="shared" si="1529"/>
        <v>1169.0701524284959</v>
      </c>
      <c r="AO462" s="111">
        <f t="shared" si="1529"/>
        <v>136183.84758011822</v>
      </c>
      <c r="AP462" s="111">
        <f t="shared" si="1529"/>
        <v>-515532.20123903692</v>
      </c>
      <c r="AQ462" s="111">
        <f t="shared" si="1529"/>
        <v>351263.42735003214</v>
      </c>
      <c r="AR462" s="111">
        <f t="shared" si="1529"/>
        <v>45476.178892059252</v>
      </c>
      <c r="AS462" s="111">
        <f t="shared" si="1529"/>
        <v>152866.59740312764</v>
      </c>
      <c r="AT462" s="111">
        <f t="shared" si="1529"/>
        <v>276763.20017150801</v>
      </c>
      <c r="AU462" s="111">
        <f t="shared" si="1529"/>
        <v>116413.43042979442</v>
      </c>
      <c r="AV462" s="111">
        <f t="shared" si="1529"/>
        <v>167417.04863526346</v>
      </c>
      <c r="AW462" s="111">
        <f t="shared" si="1529"/>
        <v>15379.961505501706</v>
      </c>
      <c r="AX462" s="111">
        <f t="shared" si="1529"/>
        <v>141707.39933371264</v>
      </c>
      <c r="AY462" s="111">
        <f t="shared" si="1529"/>
        <v>338000.10273953143</v>
      </c>
      <c r="AZ462" s="111">
        <f t="shared" si="1529"/>
        <v>393852.79761924723</v>
      </c>
      <c r="BA462" s="111">
        <f t="shared" si="1529"/>
        <v>124709.25828425909</v>
      </c>
      <c r="BB462" s="111">
        <f t="shared" si="1529"/>
        <v>283182.26775835833</v>
      </c>
      <c r="BC462" s="111">
        <f t="shared" si="1529"/>
        <v>263739.98740400217</v>
      </c>
      <c r="BD462" s="111">
        <f t="shared" si="1529"/>
        <v>195199.86589109967</v>
      </c>
      <c r="BE462" s="111">
        <f t="shared" si="1529"/>
        <v>4347.7433401056915</v>
      </c>
      <c r="BF462" s="111">
        <f t="shared" si="1529"/>
        <v>282238.72097426036</v>
      </c>
      <c r="BG462" s="111">
        <f t="shared" si="1529"/>
        <v>148198.82034870685</v>
      </c>
      <c r="BH462" s="111">
        <f t="shared" si="1529"/>
        <v>-625871.70415553916</v>
      </c>
      <c r="BI462" s="111">
        <f t="shared" si="1529"/>
        <v>219587.49529148394</v>
      </c>
      <c r="BJ462" s="111">
        <f t="shared" si="1529"/>
        <v>236582.99152265023</v>
      </c>
      <c r="BK462" s="111">
        <f t="shared" si="1529"/>
        <v>156918.8856230416</v>
      </c>
      <c r="BL462" s="111">
        <f t="shared" si="1529"/>
        <v>277469.24446460581</v>
      </c>
      <c r="BM462" s="111">
        <f t="shared" si="1529"/>
        <v>168928.2905882271</v>
      </c>
      <c r="BN462" s="111">
        <f t="shared" si="1529"/>
        <v>83893.213783017127</v>
      </c>
      <c r="BO462" s="111">
        <f t="shared" ref="BO462:CP462" si="1530">VLOOKUP(BO2,needs,3,FALSE)</f>
        <v>-3345.2105943798088</v>
      </c>
      <c r="BP462" s="111">
        <f t="shared" si="1530"/>
        <v>-180510.95999999993</v>
      </c>
      <c r="BQ462" s="111">
        <f t="shared" si="1530"/>
        <v>138570.2285434996</v>
      </c>
      <c r="BR462" s="111">
        <f t="shared" si="1530"/>
        <v>98153.569571763146</v>
      </c>
      <c r="BS462" s="111">
        <f t="shared" si="1530"/>
        <v>20424.399903133075</v>
      </c>
      <c r="BT462" s="111">
        <f t="shared" si="1530"/>
        <v>289440.92267391289</v>
      </c>
      <c r="BU462" s="111">
        <f t="shared" si="1530"/>
        <v>-669391.85121813789</v>
      </c>
      <c r="BV462" s="111">
        <f t="shared" si="1530"/>
        <v>143005.91191026301</v>
      </c>
      <c r="BW462" s="111">
        <f t="shared" si="1530"/>
        <v>214152.21000000014</v>
      </c>
      <c r="BX462" s="111">
        <f t="shared" si="1530"/>
        <v>186088.02654995988</v>
      </c>
      <c r="BY462" s="111">
        <f t="shared" si="1530"/>
        <v>67920.047046954336</v>
      </c>
      <c r="BZ462" s="111">
        <f t="shared" si="1530"/>
        <v>174474.86211323092</v>
      </c>
      <c r="CA462" s="111">
        <f t="shared" si="1530"/>
        <v>57656.014940576744</v>
      </c>
      <c r="CB462" s="111">
        <f t="shared" si="1530"/>
        <v>9115.732321917254</v>
      </c>
      <c r="CC462" s="111">
        <f t="shared" si="1530"/>
        <v>108697.22244745833</v>
      </c>
      <c r="CD462" s="111">
        <f t="shared" si="1530"/>
        <v>182080.99343653466</v>
      </c>
      <c r="CE462" s="111">
        <f t="shared" si="1530"/>
        <v>23031.264629735815</v>
      </c>
      <c r="CF462" s="111">
        <f t="shared" si="1530"/>
        <v>121198.60643973702</v>
      </c>
      <c r="CG462" s="111">
        <f t="shared" si="1530"/>
        <v>80154.773215087946</v>
      </c>
      <c r="CH462" s="111">
        <f t="shared" si="1530"/>
        <v>-186088.69069212908</v>
      </c>
      <c r="CI462" s="111">
        <f t="shared" si="1530"/>
        <v>-513108.892068872</v>
      </c>
      <c r="CJ462" s="111">
        <f t="shared" si="1530"/>
        <v>287110.74554404704</v>
      </c>
      <c r="CK462" s="111">
        <f t="shared" si="1530"/>
        <v>136540.75720564747</v>
      </c>
      <c r="CL462" s="111">
        <f t="shared" si="1530"/>
        <v>114724.21721966371</v>
      </c>
      <c r="CM462" s="111">
        <f t="shared" si="1530"/>
        <v>119042.01660777058</v>
      </c>
      <c r="CN462" s="111">
        <f t="shared" si="1530"/>
        <v>126158.29126287808</v>
      </c>
      <c r="CO462" s="111">
        <f t="shared" si="1530"/>
        <v>-296433.34263474424</v>
      </c>
      <c r="CP462" s="111">
        <f t="shared" si="1530"/>
        <v>135052.00294495351</v>
      </c>
      <c r="CQ462" s="111">
        <f t="shared" ref="CQ462:DU462" si="1531">VLOOKUP(CQ2,needs,3,FALSE)</f>
        <v>466214.88468866597</v>
      </c>
      <c r="CR462" s="111">
        <f t="shared" si="1531"/>
        <v>170406.71885181239</v>
      </c>
      <c r="CS462" s="111">
        <f t="shared" si="1531"/>
        <v>228702.15941705229</v>
      </c>
      <c r="CT462" s="111">
        <f t="shared" si="1531"/>
        <v>123298.97649255479</v>
      </c>
      <c r="CU462" s="111">
        <f t="shared" si="1531"/>
        <v>59947.52812531474</v>
      </c>
      <c r="CV462" s="111">
        <f t="shared" si="1531"/>
        <v>17431.306505386194</v>
      </c>
      <c r="CW462" s="111">
        <f t="shared" si="1531"/>
        <v>114749.34802380204</v>
      </c>
      <c r="CX462" s="111">
        <f t="shared" si="1531"/>
        <v>194587.08196156693</v>
      </c>
      <c r="CY462" s="111" t="e">
        <f t="shared" si="1531"/>
        <v>#N/A</v>
      </c>
      <c r="CZ462" s="111">
        <f t="shared" si="1531"/>
        <v>361240.63308932207</v>
      </c>
      <c r="DA462" s="111">
        <f t="shared" si="1531"/>
        <v>11868.201467489591</v>
      </c>
      <c r="DB462" s="111">
        <f t="shared" si="1531"/>
        <v>8761.4951853870007</v>
      </c>
      <c r="DC462" s="111">
        <f t="shared" si="1531"/>
        <v>382055.26730392413</v>
      </c>
      <c r="DD462" s="111">
        <f t="shared" si="1531"/>
        <v>37805.81907662045</v>
      </c>
      <c r="DE462" s="111">
        <f t="shared" si="1531"/>
        <v>154164.71551148512</v>
      </c>
      <c r="DF462" s="111">
        <f t="shared" si="1531"/>
        <v>253575.25287644853</v>
      </c>
      <c r="DG462" s="111">
        <f t="shared" si="1531"/>
        <v>232665.01846573653</v>
      </c>
      <c r="DH462" s="111">
        <f t="shared" si="1531"/>
        <v>136455.42809585191</v>
      </c>
      <c r="DI462" s="111">
        <f t="shared" si="1531"/>
        <v>153961.99345992884</v>
      </c>
      <c r="DJ462" s="111">
        <f t="shared" si="1531"/>
        <v>233113.13650675013</v>
      </c>
      <c r="DK462" s="111">
        <f t="shared" si="1531"/>
        <v>114003.89823543967</v>
      </c>
      <c r="DL462" s="111">
        <f t="shared" si="1531"/>
        <v>27684.734830912712</v>
      </c>
      <c r="DM462" s="111">
        <f t="shared" si="1531"/>
        <v>152743.2489801076</v>
      </c>
      <c r="DN462" s="111" t="e">
        <f t="shared" si="1531"/>
        <v>#N/A</v>
      </c>
      <c r="DO462" s="111">
        <f t="shared" si="1531"/>
        <v>931662.31261106825</v>
      </c>
      <c r="DP462" s="111">
        <f t="shared" si="1531"/>
        <v>-2987840.3560765763</v>
      </c>
      <c r="DQ462" s="111">
        <f t="shared" si="1531"/>
        <v>-2224907.5142864818</v>
      </c>
      <c r="DR462" s="111" t="e">
        <f t="shared" si="1531"/>
        <v>#N/A</v>
      </c>
      <c r="DS462" s="111">
        <f t="shared" si="1531"/>
        <v>521442.25000000093</v>
      </c>
      <c r="DT462" s="111">
        <f t="shared" si="1531"/>
        <v>680381.83042370738</v>
      </c>
      <c r="DU462" s="111">
        <f t="shared" si="1531"/>
        <v>533403.12547314237</v>
      </c>
      <c r="DV462" s="111">
        <f t="shared" ref="DV462:EY462" si="1532">VLOOKUP(DV2,needs,3,FALSE)</f>
        <v>692988.66958731948</v>
      </c>
      <c r="DW462" s="111">
        <f t="shared" si="1532"/>
        <v>579862.21456101816</v>
      </c>
      <c r="DX462" s="111">
        <f t="shared" si="1532"/>
        <v>1339479.616245721</v>
      </c>
      <c r="DY462" s="111">
        <f t="shared" si="1532"/>
        <v>271781.5697661899</v>
      </c>
      <c r="DZ462" s="111" t="e">
        <f t="shared" si="1532"/>
        <v>#N/A</v>
      </c>
      <c r="EA462" s="111">
        <f t="shared" si="1532"/>
        <v>775649.0580679602</v>
      </c>
      <c r="EB462" s="111" t="e">
        <f t="shared" si="1532"/>
        <v>#N/A</v>
      </c>
      <c r="EC462" s="111" t="e">
        <f t="shared" si="1532"/>
        <v>#N/A</v>
      </c>
      <c r="ED462" s="111">
        <f t="shared" si="1532"/>
        <v>433831.97000000038</v>
      </c>
      <c r="EE462" s="111">
        <f t="shared" si="1532"/>
        <v>335645.75999999774</v>
      </c>
      <c r="EF462" s="111">
        <f t="shared" si="1532"/>
        <v>23509.30914021784</v>
      </c>
      <c r="EG462" s="111">
        <f t="shared" si="1532"/>
        <v>109164.70848682243</v>
      </c>
      <c r="EH462" s="111">
        <f t="shared" si="1532"/>
        <v>95222.239123595762</v>
      </c>
      <c r="EI462" s="111">
        <f t="shared" si="1532"/>
        <v>144721.18884157215</v>
      </c>
      <c r="EJ462" s="111" t="e">
        <f t="shared" si="1532"/>
        <v>#N/A</v>
      </c>
      <c r="EK462" s="111" t="e">
        <f t="shared" si="1532"/>
        <v>#N/A</v>
      </c>
      <c r="EL462" s="111">
        <f t="shared" si="1532"/>
        <v>483401.75937731448</v>
      </c>
      <c r="EM462" s="111">
        <f t="shared" si="1532"/>
        <v>143993.48146786581</v>
      </c>
      <c r="EN462" s="111" t="e">
        <f t="shared" si="1532"/>
        <v>#N/A</v>
      </c>
      <c r="EO462" s="111" t="e">
        <f t="shared" si="1532"/>
        <v>#N/A</v>
      </c>
      <c r="EP462" s="111">
        <f t="shared" si="1532"/>
        <v>726648.33783060708</v>
      </c>
      <c r="EQ462" s="111" t="e">
        <f t="shared" si="1532"/>
        <v>#N/A</v>
      </c>
      <c r="ER462" s="111" t="e">
        <f t="shared" si="1532"/>
        <v>#N/A</v>
      </c>
      <c r="ES462" s="111" t="e">
        <f t="shared" si="1532"/>
        <v>#N/A</v>
      </c>
      <c r="ET462" s="111">
        <f t="shared" si="1532"/>
        <v>-212862.16135458119</v>
      </c>
      <c r="EU462" s="111">
        <f t="shared" si="1532"/>
        <v>463240.02134639502</v>
      </c>
      <c r="EV462" s="111">
        <f t="shared" si="1532"/>
        <v>275960.68283015903</v>
      </c>
      <c r="EW462" s="111">
        <f t="shared" si="1532"/>
        <v>-255003.23166041612</v>
      </c>
      <c r="EX462" s="111">
        <f t="shared" si="1532"/>
        <v>317220.12739045452</v>
      </c>
      <c r="EY462" s="111" t="e">
        <f t="shared" si="1532"/>
        <v>#N/A</v>
      </c>
      <c r="EZ462" s="700"/>
    </row>
    <row r="463" spans="1:159" s="435" customFormat="1" ht="13" x14ac:dyDescent="0.3">
      <c r="A463">
        <v>54</v>
      </c>
      <c r="B463" s="435" t="s">
        <v>1156</v>
      </c>
      <c r="D463" s="717">
        <f>D488</f>
        <v>13572.15</v>
      </c>
      <c r="E463" s="717">
        <f t="shared" ref="E463:BK463" si="1533">E488</f>
        <v>18814.34</v>
      </c>
      <c r="F463" s="717">
        <f t="shared" si="1533"/>
        <v>45721.599999999999</v>
      </c>
      <c r="G463" s="717">
        <f t="shared" si="1533"/>
        <v>11905.5</v>
      </c>
      <c r="H463" s="717">
        <f t="shared" si="1533"/>
        <v>20560.89</v>
      </c>
      <c r="I463" s="717">
        <f t="shared" si="1533"/>
        <v>16272.85</v>
      </c>
      <c r="J463" s="717">
        <f t="shared" si="1533"/>
        <v>123296.58</v>
      </c>
      <c r="K463" s="717">
        <f t="shared" si="1533"/>
        <v>47002.65</v>
      </c>
      <c r="L463" s="717">
        <f t="shared" si="1533"/>
        <v>25978.86</v>
      </c>
      <c r="M463" s="717">
        <f t="shared" si="1533"/>
        <v>58335.69</v>
      </c>
      <c r="N463" s="717">
        <f t="shared" si="1533"/>
        <v>0</v>
      </c>
      <c r="O463" s="717">
        <f t="shared" si="1533"/>
        <v>0</v>
      </c>
      <c r="P463" s="717">
        <f t="shared" si="1533"/>
        <v>0</v>
      </c>
      <c r="Q463" s="717">
        <f t="shared" si="1533"/>
        <v>47410.29</v>
      </c>
      <c r="R463" s="717">
        <f t="shared" si="1533"/>
        <v>32411.52</v>
      </c>
      <c r="S463" s="717">
        <f t="shared" si="1533"/>
        <v>33250.080000000002</v>
      </c>
      <c r="T463" s="717">
        <f t="shared" si="1533"/>
        <v>33232.120000000003</v>
      </c>
      <c r="U463" s="717">
        <f t="shared" si="1533"/>
        <v>35982.75</v>
      </c>
      <c r="V463" s="717">
        <f t="shared" si="1533"/>
        <v>40769.4</v>
      </c>
      <c r="W463" s="717">
        <f t="shared" si="1533"/>
        <v>45621.54</v>
      </c>
      <c r="X463" s="717">
        <f t="shared" si="1533"/>
        <v>0</v>
      </c>
      <c r="Y463" s="717">
        <f t="shared" si="1533"/>
        <v>0</v>
      </c>
      <c r="Z463" s="717">
        <f t="shared" si="1533"/>
        <v>0</v>
      </c>
      <c r="AA463" s="717">
        <f t="shared" si="1533"/>
        <v>0</v>
      </c>
      <c r="AB463" s="717">
        <f t="shared" si="1533"/>
        <v>0</v>
      </c>
      <c r="AC463" s="717">
        <f t="shared" si="1533"/>
        <v>0</v>
      </c>
      <c r="AD463" s="717">
        <f t="shared" si="1533"/>
        <v>0</v>
      </c>
      <c r="AE463" s="717">
        <f t="shared" si="1533"/>
        <v>0</v>
      </c>
      <c r="AF463" s="717">
        <f t="shared" si="1533"/>
        <v>0</v>
      </c>
      <c r="AG463" s="717">
        <f t="shared" si="1533"/>
        <v>0</v>
      </c>
      <c r="AH463" s="717">
        <f t="shared" si="1533"/>
        <v>64099.360000000001</v>
      </c>
      <c r="AI463" s="717">
        <f t="shared" si="1533"/>
        <v>20468.34</v>
      </c>
      <c r="AJ463" s="717">
        <f t="shared" si="1533"/>
        <v>7300.38</v>
      </c>
      <c r="AK463" s="717">
        <f t="shared" si="1533"/>
        <v>34864.639999999999</v>
      </c>
      <c r="AL463" s="717">
        <f t="shared" si="1533"/>
        <v>34643.82</v>
      </c>
      <c r="AM463" s="717">
        <f t="shared" si="1533"/>
        <v>75484.61</v>
      </c>
      <c r="AN463" s="717">
        <f t="shared" si="1533"/>
        <v>91290.49</v>
      </c>
      <c r="AO463" s="717">
        <f t="shared" si="1533"/>
        <v>40350.69</v>
      </c>
      <c r="AP463" s="717">
        <f t="shared" si="1533"/>
        <v>51891.3</v>
      </c>
      <c r="AQ463" s="717">
        <f t="shared" si="1533"/>
        <v>21443.82</v>
      </c>
      <c r="AR463" s="717">
        <f t="shared" si="1533"/>
        <v>5738.89</v>
      </c>
      <c r="AS463" s="717">
        <f t="shared" si="1533"/>
        <v>30036.639999999999</v>
      </c>
      <c r="AT463" s="717">
        <f t="shared" si="1533"/>
        <v>25720</v>
      </c>
      <c r="AU463" s="717">
        <f t="shared" si="1533"/>
        <v>20326.61</v>
      </c>
      <c r="AV463" s="717">
        <f t="shared" si="1533"/>
        <v>75605.77</v>
      </c>
      <c r="AW463" s="717">
        <f t="shared" si="1533"/>
        <v>34627.07</v>
      </c>
      <c r="AX463" s="717">
        <f t="shared" si="1533"/>
        <v>114376.97</v>
      </c>
      <c r="AY463" s="717">
        <f t="shared" si="1533"/>
        <v>38595.629999999997</v>
      </c>
      <c r="AZ463" s="717">
        <f t="shared" si="1533"/>
        <v>28428.57</v>
      </c>
      <c r="BA463" s="717">
        <f t="shared" si="1533"/>
        <v>47494.05</v>
      </c>
      <c r="BB463" s="717">
        <f t="shared" si="1533"/>
        <v>74070.350000000006</v>
      </c>
      <c r="BC463" s="717">
        <f t="shared" si="1533"/>
        <v>27968.11</v>
      </c>
      <c r="BD463" s="717">
        <f t="shared" si="1533"/>
        <v>20867</v>
      </c>
      <c r="BE463" s="717">
        <f t="shared" si="1533"/>
        <v>25232.05</v>
      </c>
      <c r="BF463" s="717">
        <f t="shared" si="1533"/>
        <v>83786.37</v>
      </c>
      <c r="BG463" s="717">
        <f t="shared" si="1533"/>
        <v>58219.42</v>
      </c>
      <c r="BH463" s="717">
        <f t="shared" si="1533"/>
        <v>11080.03</v>
      </c>
      <c r="BI463" s="717">
        <f t="shared" si="1533"/>
        <v>27228.12</v>
      </c>
      <c r="BJ463" s="717">
        <f t="shared" si="1533"/>
        <v>26047.87</v>
      </c>
      <c r="BK463" s="717">
        <f t="shared" si="1533"/>
        <v>14217.39</v>
      </c>
      <c r="BL463" s="717">
        <f t="shared" ref="BL463:DP463" si="1534">BL488</f>
        <v>62434.080000000002</v>
      </c>
      <c r="BM463" s="717">
        <f t="shared" si="1534"/>
        <v>67297.27</v>
      </c>
      <c r="BN463" s="717">
        <f t="shared" si="1534"/>
        <v>51059.94</v>
      </c>
      <c r="BO463" s="717">
        <f t="shared" si="1534"/>
        <v>46293.86</v>
      </c>
      <c r="BP463" s="717">
        <f t="shared" si="1534"/>
        <v>0</v>
      </c>
      <c r="BQ463" s="717">
        <f t="shared" si="1534"/>
        <v>24722.9</v>
      </c>
      <c r="BR463" s="717">
        <f t="shared" si="1534"/>
        <v>51866.68</v>
      </c>
      <c r="BS463" s="717">
        <f t="shared" si="1534"/>
        <v>4379.49</v>
      </c>
      <c r="BT463" s="717">
        <f t="shared" si="1534"/>
        <v>43823.39</v>
      </c>
      <c r="BU463" s="717">
        <f t="shared" si="1534"/>
        <v>36850.839999999997</v>
      </c>
      <c r="BV463" s="717">
        <f t="shared" si="1534"/>
        <v>44803.88</v>
      </c>
      <c r="BW463" s="717">
        <f t="shared" si="1534"/>
        <v>22723.91</v>
      </c>
      <c r="BX463" s="717">
        <f t="shared" si="1534"/>
        <v>41356.74</v>
      </c>
      <c r="BY463" s="717">
        <f t="shared" si="1534"/>
        <v>64021.87</v>
      </c>
      <c r="BZ463" s="717">
        <f t="shared" si="1534"/>
        <v>0</v>
      </c>
      <c r="CA463" s="717">
        <f t="shared" si="1534"/>
        <v>0</v>
      </c>
      <c r="CB463" s="717">
        <f t="shared" si="1534"/>
        <v>0</v>
      </c>
      <c r="CC463" s="717">
        <f t="shared" si="1534"/>
        <v>0</v>
      </c>
      <c r="CD463" s="717">
        <f t="shared" si="1534"/>
        <v>22553.37</v>
      </c>
      <c r="CE463" s="717">
        <f t="shared" si="1534"/>
        <v>19374.54</v>
      </c>
      <c r="CF463" s="717">
        <f t="shared" si="1534"/>
        <v>46948.22</v>
      </c>
      <c r="CG463" s="717">
        <f t="shared" si="1534"/>
        <v>21596.9</v>
      </c>
      <c r="CH463" s="717">
        <f t="shared" si="1534"/>
        <v>0</v>
      </c>
      <c r="CI463" s="717">
        <f t="shared" si="1534"/>
        <v>0</v>
      </c>
      <c r="CJ463" s="717">
        <f t="shared" si="1534"/>
        <v>0</v>
      </c>
      <c r="CK463" s="717">
        <f t="shared" si="1534"/>
        <v>0</v>
      </c>
      <c r="CL463" s="717">
        <f t="shared" si="1534"/>
        <v>0</v>
      </c>
      <c r="CM463" s="717">
        <f t="shared" si="1534"/>
        <v>0</v>
      </c>
      <c r="CN463" s="717">
        <f t="shared" si="1534"/>
        <v>0</v>
      </c>
      <c r="CO463" s="717">
        <f t="shared" si="1534"/>
        <v>0</v>
      </c>
      <c r="CP463" s="717">
        <f t="shared" si="1534"/>
        <v>0</v>
      </c>
      <c r="CQ463" s="717">
        <f t="shared" si="1534"/>
        <v>0</v>
      </c>
      <c r="CR463" s="717">
        <f t="shared" si="1534"/>
        <v>0</v>
      </c>
      <c r="CS463" s="717">
        <f t="shared" si="1534"/>
        <v>0</v>
      </c>
      <c r="CT463" s="717">
        <f t="shared" si="1534"/>
        <v>0</v>
      </c>
      <c r="CU463" s="717">
        <f t="shared" si="1534"/>
        <v>0</v>
      </c>
      <c r="CV463" s="717">
        <f t="shared" si="1534"/>
        <v>0</v>
      </c>
      <c r="CW463" s="717">
        <f t="shared" si="1534"/>
        <v>0</v>
      </c>
      <c r="CX463" s="717">
        <f t="shared" si="1534"/>
        <v>0</v>
      </c>
      <c r="CY463" s="717">
        <f t="shared" si="1534"/>
        <v>0</v>
      </c>
      <c r="CZ463" s="717">
        <f t="shared" si="1534"/>
        <v>0</v>
      </c>
      <c r="DA463" s="717">
        <f t="shared" si="1534"/>
        <v>0</v>
      </c>
      <c r="DB463" s="717">
        <f t="shared" si="1534"/>
        <v>0</v>
      </c>
      <c r="DC463" s="717">
        <f t="shared" si="1534"/>
        <v>0</v>
      </c>
      <c r="DD463" s="717">
        <f t="shared" si="1534"/>
        <v>0</v>
      </c>
      <c r="DE463" s="717">
        <f t="shared" si="1534"/>
        <v>0</v>
      </c>
      <c r="DF463" s="717">
        <f t="shared" si="1534"/>
        <v>0</v>
      </c>
      <c r="DG463" s="717">
        <f t="shared" si="1534"/>
        <v>0</v>
      </c>
      <c r="DH463" s="717">
        <f t="shared" si="1534"/>
        <v>0</v>
      </c>
      <c r="DI463" s="717">
        <f t="shared" si="1534"/>
        <v>0</v>
      </c>
      <c r="DJ463" s="717">
        <f t="shared" si="1534"/>
        <v>0</v>
      </c>
      <c r="DK463" s="717">
        <f t="shared" si="1534"/>
        <v>0</v>
      </c>
      <c r="DL463" s="717">
        <f t="shared" si="1534"/>
        <v>0</v>
      </c>
      <c r="DM463" s="717">
        <f t="shared" si="1534"/>
        <v>0</v>
      </c>
      <c r="DN463" s="717">
        <f t="shared" si="1534"/>
        <v>0</v>
      </c>
      <c r="DO463" s="717">
        <f t="shared" si="1534"/>
        <v>-266215.99</v>
      </c>
      <c r="DP463" s="717">
        <f t="shared" si="1534"/>
        <v>71610.62</v>
      </c>
      <c r="DQ463" s="717">
        <f t="shared" ref="DQ463:EQ463" si="1535">DQ488</f>
        <v>46329.39</v>
      </c>
      <c r="DR463" s="717" t="e">
        <f t="shared" si="1535"/>
        <v>#N/A</v>
      </c>
      <c r="DS463" s="717">
        <f t="shared" si="1535"/>
        <v>0</v>
      </c>
      <c r="DT463" s="717">
        <f t="shared" si="1535"/>
        <v>0</v>
      </c>
      <c r="DU463" s="717">
        <f t="shared" si="1535"/>
        <v>0</v>
      </c>
      <c r="DV463" s="717">
        <f t="shared" si="1535"/>
        <v>0</v>
      </c>
      <c r="DW463" s="717">
        <f t="shared" si="1535"/>
        <v>0</v>
      </c>
      <c r="DX463" s="717">
        <f t="shared" si="1535"/>
        <v>0</v>
      </c>
      <c r="DY463" s="717">
        <f t="shared" si="1535"/>
        <v>0</v>
      </c>
      <c r="DZ463" s="717" t="e">
        <f t="shared" si="1535"/>
        <v>#N/A</v>
      </c>
      <c r="EA463" s="717">
        <f t="shared" si="1535"/>
        <v>0</v>
      </c>
      <c r="EB463" s="717" t="e">
        <f t="shared" si="1535"/>
        <v>#N/A</v>
      </c>
      <c r="EC463" s="717">
        <f t="shared" si="1535"/>
        <v>0</v>
      </c>
      <c r="ED463" s="717">
        <f t="shared" si="1535"/>
        <v>0</v>
      </c>
      <c r="EE463" s="717">
        <f t="shared" si="1535"/>
        <v>-0.12</v>
      </c>
      <c r="EF463" s="717">
        <f t="shared" si="1535"/>
        <v>18190.830000000002</v>
      </c>
      <c r="EG463" s="717">
        <f t="shared" si="1535"/>
        <v>81493.37</v>
      </c>
      <c r="EH463" s="717">
        <f t="shared" si="1535"/>
        <v>65400.78</v>
      </c>
      <c r="EI463" s="717">
        <f t="shared" si="1535"/>
        <v>65782.740000000005</v>
      </c>
      <c r="EJ463" s="717" t="e">
        <f t="shared" si="1535"/>
        <v>#N/A</v>
      </c>
      <c r="EK463" s="717" t="e">
        <f t="shared" si="1535"/>
        <v>#N/A</v>
      </c>
      <c r="EL463" s="717">
        <f t="shared" si="1535"/>
        <v>127272.74</v>
      </c>
      <c r="EM463" s="717">
        <f t="shared" si="1535"/>
        <v>40693.22</v>
      </c>
      <c r="EN463" s="717" t="e">
        <f t="shared" si="1535"/>
        <v>#N/A</v>
      </c>
      <c r="EO463" s="717" t="e">
        <f t="shared" si="1535"/>
        <v>#N/A</v>
      </c>
      <c r="EP463" s="717">
        <f t="shared" si="1535"/>
        <v>123739.14</v>
      </c>
      <c r="EQ463" s="717" t="e">
        <f t="shared" si="1535"/>
        <v>#N/A</v>
      </c>
      <c r="ER463" s="717" t="e">
        <f t="shared" ref="ER463:EY463" si="1536">ER488</f>
        <v>#N/A</v>
      </c>
      <c r="ES463" s="717" t="e">
        <f t="shared" si="1536"/>
        <v>#N/A</v>
      </c>
      <c r="ET463" s="717">
        <f t="shared" si="1536"/>
        <v>21926.23</v>
      </c>
      <c r="EU463" s="717">
        <f t="shared" si="1536"/>
        <v>59777.15</v>
      </c>
      <c r="EV463" s="717">
        <f t="shared" si="1536"/>
        <v>47407.040000000001</v>
      </c>
      <c r="EW463" s="717">
        <f t="shared" si="1536"/>
        <v>71419.89</v>
      </c>
      <c r="EX463" s="717">
        <f t="shared" si="1536"/>
        <v>39030.839999999997</v>
      </c>
      <c r="EY463" s="717" t="e">
        <f t="shared" si="1536"/>
        <v>#N/A</v>
      </c>
      <c r="EZ463" s="700"/>
    </row>
    <row r="464" spans="1:159" ht="13" x14ac:dyDescent="0.3">
      <c r="A464">
        <v>55</v>
      </c>
      <c r="B464" s="435" t="s">
        <v>1157</v>
      </c>
      <c r="D464" s="717">
        <f>D489</f>
        <v>0</v>
      </c>
      <c r="E464" s="717">
        <f t="shared" ref="E464:BK464" si="1537">E489</f>
        <v>0</v>
      </c>
      <c r="F464" s="717">
        <f t="shared" si="1537"/>
        <v>0</v>
      </c>
      <c r="G464" s="717">
        <f t="shared" si="1537"/>
        <v>0</v>
      </c>
      <c r="H464" s="717">
        <f t="shared" si="1537"/>
        <v>0</v>
      </c>
      <c r="I464" s="717">
        <f t="shared" si="1537"/>
        <v>0</v>
      </c>
      <c r="J464" s="717">
        <f t="shared" si="1537"/>
        <v>0</v>
      </c>
      <c r="K464" s="717">
        <f t="shared" si="1537"/>
        <v>0</v>
      </c>
      <c r="L464" s="717">
        <f t="shared" si="1537"/>
        <v>0</v>
      </c>
      <c r="M464" s="717">
        <f t="shared" si="1537"/>
        <v>0</v>
      </c>
      <c r="N464" s="717">
        <f t="shared" si="1537"/>
        <v>0</v>
      </c>
      <c r="O464" s="717">
        <f t="shared" si="1537"/>
        <v>0</v>
      </c>
      <c r="P464" s="717">
        <f t="shared" si="1537"/>
        <v>0</v>
      </c>
      <c r="Q464" s="717">
        <f t="shared" si="1537"/>
        <v>0</v>
      </c>
      <c r="R464" s="717">
        <f t="shared" si="1537"/>
        <v>0</v>
      </c>
      <c r="S464" s="717">
        <f t="shared" si="1537"/>
        <v>0</v>
      </c>
      <c r="T464" s="717">
        <f t="shared" si="1537"/>
        <v>0</v>
      </c>
      <c r="U464" s="717">
        <f t="shared" si="1537"/>
        <v>0</v>
      </c>
      <c r="V464" s="717">
        <f t="shared" si="1537"/>
        <v>0</v>
      </c>
      <c r="W464" s="717">
        <f t="shared" si="1537"/>
        <v>0</v>
      </c>
      <c r="X464" s="717">
        <f t="shared" si="1537"/>
        <v>0</v>
      </c>
      <c r="Y464" s="717">
        <f t="shared" si="1537"/>
        <v>0</v>
      </c>
      <c r="Z464" s="717">
        <f t="shared" si="1537"/>
        <v>0</v>
      </c>
      <c r="AA464" s="717">
        <f t="shared" si="1537"/>
        <v>0</v>
      </c>
      <c r="AB464" s="717">
        <f t="shared" si="1537"/>
        <v>0</v>
      </c>
      <c r="AC464" s="717">
        <f t="shared" si="1537"/>
        <v>0</v>
      </c>
      <c r="AD464" s="717">
        <f t="shared" si="1537"/>
        <v>0</v>
      </c>
      <c r="AE464" s="717">
        <f t="shared" si="1537"/>
        <v>0</v>
      </c>
      <c r="AF464" s="717">
        <f t="shared" si="1537"/>
        <v>0</v>
      </c>
      <c r="AG464" s="717">
        <f t="shared" si="1537"/>
        <v>0</v>
      </c>
      <c r="AH464" s="717">
        <f t="shared" si="1537"/>
        <v>0</v>
      </c>
      <c r="AI464" s="717">
        <f t="shared" si="1537"/>
        <v>0</v>
      </c>
      <c r="AJ464" s="717">
        <f t="shared" si="1537"/>
        <v>0</v>
      </c>
      <c r="AK464" s="717">
        <f t="shared" si="1537"/>
        <v>0</v>
      </c>
      <c r="AL464" s="717">
        <f t="shared" si="1537"/>
        <v>0</v>
      </c>
      <c r="AM464" s="717">
        <f t="shared" si="1537"/>
        <v>0</v>
      </c>
      <c r="AN464" s="717">
        <f t="shared" si="1537"/>
        <v>0</v>
      </c>
      <c r="AO464" s="717">
        <f t="shared" si="1537"/>
        <v>0</v>
      </c>
      <c r="AP464" s="717">
        <f t="shared" si="1537"/>
        <v>0</v>
      </c>
      <c r="AQ464" s="717">
        <f t="shared" si="1537"/>
        <v>0</v>
      </c>
      <c r="AR464" s="717">
        <f t="shared" si="1537"/>
        <v>0</v>
      </c>
      <c r="AS464" s="717">
        <f t="shared" si="1537"/>
        <v>0</v>
      </c>
      <c r="AT464" s="717">
        <f t="shared" si="1537"/>
        <v>0</v>
      </c>
      <c r="AU464" s="717">
        <f t="shared" si="1537"/>
        <v>0</v>
      </c>
      <c r="AV464" s="717">
        <f t="shared" si="1537"/>
        <v>0</v>
      </c>
      <c r="AW464" s="717">
        <f t="shared" si="1537"/>
        <v>0</v>
      </c>
      <c r="AX464" s="717">
        <f t="shared" si="1537"/>
        <v>0</v>
      </c>
      <c r="AY464" s="717">
        <f t="shared" si="1537"/>
        <v>0</v>
      </c>
      <c r="AZ464" s="717">
        <f t="shared" si="1537"/>
        <v>0</v>
      </c>
      <c r="BA464" s="717">
        <f t="shared" si="1537"/>
        <v>0</v>
      </c>
      <c r="BB464" s="717">
        <f t="shared" si="1537"/>
        <v>0</v>
      </c>
      <c r="BC464" s="717">
        <f t="shared" si="1537"/>
        <v>0</v>
      </c>
      <c r="BD464" s="717">
        <f t="shared" si="1537"/>
        <v>0</v>
      </c>
      <c r="BE464" s="717">
        <f t="shared" si="1537"/>
        <v>0</v>
      </c>
      <c r="BF464" s="717">
        <f t="shared" si="1537"/>
        <v>0</v>
      </c>
      <c r="BG464" s="717">
        <f t="shared" si="1537"/>
        <v>0</v>
      </c>
      <c r="BH464" s="717">
        <f t="shared" si="1537"/>
        <v>0</v>
      </c>
      <c r="BI464" s="717">
        <f t="shared" si="1537"/>
        <v>0</v>
      </c>
      <c r="BJ464" s="717">
        <f t="shared" si="1537"/>
        <v>0</v>
      </c>
      <c r="BK464" s="717">
        <f t="shared" si="1537"/>
        <v>0</v>
      </c>
      <c r="BL464" s="717">
        <f t="shared" ref="BL464:DP464" si="1538">BL489</f>
        <v>0</v>
      </c>
      <c r="BM464" s="717">
        <f t="shared" si="1538"/>
        <v>0</v>
      </c>
      <c r="BN464" s="717">
        <f t="shared" si="1538"/>
        <v>0</v>
      </c>
      <c r="BO464" s="717">
        <f t="shared" si="1538"/>
        <v>0</v>
      </c>
      <c r="BP464" s="717">
        <f t="shared" si="1538"/>
        <v>0</v>
      </c>
      <c r="BQ464" s="717">
        <f t="shared" si="1538"/>
        <v>0</v>
      </c>
      <c r="BR464" s="717">
        <f t="shared" si="1538"/>
        <v>0</v>
      </c>
      <c r="BS464" s="717">
        <f t="shared" si="1538"/>
        <v>0</v>
      </c>
      <c r="BT464" s="717">
        <f t="shared" si="1538"/>
        <v>0</v>
      </c>
      <c r="BU464" s="717">
        <f t="shared" si="1538"/>
        <v>0</v>
      </c>
      <c r="BV464" s="717">
        <f t="shared" si="1538"/>
        <v>0</v>
      </c>
      <c r="BW464" s="717">
        <f t="shared" si="1538"/>
        <v>0</v>
      </c>
      <c r="BX464" s="717">
        <f t="shared" si="1538"/>
        <v>0</v>
      </c>
      <c r="BY464" s="717">
        <f t="shared" si="1538"/>
        <v>0</v>
      </c>
      <c r="BZ464" s="717">
        <f t="shared" si="1538"/>
        <v>0</v>
      </c>
      <c r="CA464" s="717">
        <f t="shared" si="1538"/>
        <v>0</v>
      </c>
      <c r="CB464" s="717">
        <f t="shared" si="1538"/>
        <v>0</v>
      </c>
      <c r="CC464" s="717">
        <f t="shared" si="1538"/>
        <v>0</v>
      </c>
      <c r="CD464" s="717">
        <f t="shared" si="1538"/>
        <v>0</v>
      </c>
      <c r="CE464" s="717">
        <f t="shared" si="1538"/>
        <v>0</v>
      </c>
      <c r="CF464" s="717">
        <f t="shared" si="1538"/>
        <v>0</v>
      </c>
      <c r="CG464" s="717">
        <f t="shared" si="1538"/>
        <v>0</v>
      </c>
      <c r="CH464" s="717">
        <f t="shared" si="1538"/>
        <v>0</v>
      </c>
      <c r="CI464" s="717">
        <f t="shared" si="1538"/>
        <v>0</v>
      </c>
      <c r="CJ464" s="717">
        <f t="shared" si="1538"/>
        <v>0</v>
      </c>
      <c r="CK464" s="717">
        <f t="shared" si="1538"/>
        <v>0</v>
      </c>
      <c r="CL464" s="717">
        <f t="shared" si="1538"/>
        <v>0</v>
      </c>
      <c r="CM464" s="717">
        <f t="shared" si="1538"/>
        <v>0</v>
      </c>
      <c r="CN464" s="717">
        <f t="shared" si="1538"/>
        <v>0</v>
      </c>
      <c r="CO464" s="717">
        <f t="shared" si="1538"/>
        <v>0</v>
      </c>
      <c r="CP464" s="717">
        <f t="shared" si="1538"/>
        <v>0</v>
      </c>
      <c r="CQ464" s="717">
        <f t="shared" si="1538"/>
        <v>0</v>
      </c>
      <c r="CR464" s="717">
        <f t="shared" si="1538"/>
        <v>0</v>
      </c>
      <c r="CS464" s="717">
        <f t="shared" si="1538"/>
        <v>0</v>
      </c>
      <c r="CT464" s="717">
        <f t="shared" si="1538"/>
        <v>0</v>
      </c>
      <c r="CU464" s="717">
        <f t="shared" si="1538"/>
        <v>0</v>
      </c>
      <c r="CV464" s="717">
        <f t="shared" si="1538"/>
        <v>0</v>
      </c>
      <c r="CW464" s="717">
        <f t="shared" si="1538"/>
        <v>0</v>
      </c>
      <c r="CX464" s="717">
        <f t="shared" si="1538"/>
        <v>0</v>
      </c>
      <c r="CY464" s="717">
        <f t="shared" si="1538"/>
        <v>0</v>
      </c>
      <c r="CZ464" s="717">
        <f t="shared" si="1538"/>
        <v>0</v>
      </c>
      <c r="DA464" s="717">
        <f t="shared" si="1538"/>
        <v>0</v>
      </c>
      <c r="DB464" s="717">
        <f t="shared" si="1538"/>
        <v>0</v>
      </c>
      <c r="DC464" s="717">
        <f t="shared" si="1538"/>
        <v>0</v>
      </c>
      <c r="DD464" s="717">
        <f t="shared" si="1538"/>
        <v>0</v>
      </c>
      <c r="DE464" s="717">
        <f t="shared" si="1538"/>
        <v>0</v>
      </c>
      <c r="DF464" s="717">
        <f t="shared" si="1538"/>
        <v>0</v>
      </c>
      <c r="DG464" s="717">
        <f t="shared" si="1538"/>
        <v>0</v>
      </c>
      <c r="DH464" s="717">
        <f t="shared" si="1538"/>
        <v>0</v>
      </c>
      <c r="DI464" s="717">
        <f t="shared" si="1538"/>
        <v>0</v>
      </c>
      <c r="DJ464" s="717">
        <f t="shared" si="1538"/>
        <v>0</v>
      </c>
      <c r="DK464" s="717">
        <f t="shared" si="1538"/>
        <v>0</v>
      </c>
      <c r="DL464" s="717">
        <f t="shared" si="1538"/>
        <v>0</v>
      </c>
      <c r="DM464" s="717">
        <f t="shared" si="1538"/>
        <v>0</v>
      </c>
      <c r="DN464" s="717">
        <f t="shared" si="1538"/>
        <v>0</v>
      </c>
      <c r="DO464" s="717">
        <f t="shared" si="1538"/>
        <v>0</v>
      </c>
      <c r="DP464" s="717">
        <f t="shared" si="1538"/>
        <v>0</v>
      </c>
      <c r="DQ464" s="717">
        <f t="shared" ref="DQ464:EQ464" si="1539">DQ489</f>
        <v>0</v>
      </c>
      <c r="DR464" s="717">
        <f t="shared" si="1539"/>
        <v>0</v>
      </c>
      <c r="DS464" s="717">
        <f t="shared" si="1539"/>
        <v>0</v>
      </c>
      <c r="DT464" s="717">
        <f t="shared" si="1539"/>
        <v>0</v>
      </c>
      <c r="DU464" s="717">
        <f t="shared" si="1539"/>
        <v>0</v>
      </c>
      <c r="DV464" s="717">
        <f t="shared" si="1539"/>
        <v>0</v>
      </c>
      <c r="DW464" s="717">
        <f t="shared" si="1539"/>
        <v>0</v>
      </c>
      <c r="DX464" s="717">
        <f t="shared" si="1539"/>
        <v>0</v>
      </c>
      <c r="DY464" s="717">
        <f t="shared" si="1539"/>
        <v>0</v>
      </c>
      <c r="DZ464" s="717">
        <f t="shared" si="1539"/>
        <v>0</v>
      </c>
      <c r="EA464" s="717">
        <f t="shared" si="1539"/>
        <v>0</v>
      </c>
      <c r="EB464" s="717">
        <f t="shared" si="1539"/>
        <v>0</v>
      </c>
      <c r="EC464" s="717">
        <f t="shared" si="1539"/>
        <v>0</v>
      </c>
      <c r="ED464" s="717">
        <f t="shared" si="1539"/>
        <v>0</v>
      </c>
      <c r="EE464" s="717">
        <f t="shared" si="1539"/>
        <v>0</v>
      </c>
      <c r="EF464" s="717">
        <f t="shared" si="1539"/>
        <v>0</v>
      </c>
      <c r="EG464" s="717">
        <f t="shared" si="1539"/>
        <v>0</v>
      </c>
      <c r="EH464" s="717">
        <f t="shared" si="1539"/>
        <v>0</v>
      </c>
      <c r="EI464" s="717">
        <f t="shared" si="1539"/>
        <v>0</v>
      </c>
      <c r="EJ464" s="717">
        <f t="shared" si="1539"/>
        <v>0</v>
      </c>
      <c r="EK464" s="717">
        <f t="shared" si="1539"/>
        <v>0</v>
      </c>
      <c r="EL464" s="717">
        <f t="shared" si="1539"/>
        <v>0</v>
      </c>
      <c r="EM464" s="717">
        <f t="shared" si="1539"/>
        <v>0</v>
      </c>
      <c r="EN464" s="717">
        <f t="shared" si="1539"/>
        <v>0</v>
      </c>
      <c r="EO464" s="717">
        <f t="shared" si="1539"/>
        <v>0</v>
      </c>
      <c r="EP464" s="717">
        <f t="shared" si="1539"/>
        <v>0</v>
      </c>
      <c r="EQ464" s="717">
        <f t="shared" si="1539"/>
        <v>0</v>
      </c>
      <c r="ER464" s="717">
        <f t="shared" ref="ER464:EY464" si="1540">ER489</f>
        <v>0</v>
      </c>
      <c r="ES464" s="717">
        <f t="shared" si="1540"/>
        <v>0</v>
      </c>
      <c r="ET464" s="717">
        <f t="shared" si="1540"/>
        <v>0</v>
      </c>
      <c r="EU464" s="717">
        <f t="shared" si="1540"/>
        <v>0</v>
      </c>
      <c r="EV464" s="717">
        <f t="shared" si="1540"/>
        <v>0</v>
      </c>
      <c r="EW464" s="717">
        <f t="shared" si="1540"/>
        <v>0</v>
      </c>
      <c r="EX464" s="717">
        <f t="shared" si="1540"/>
        <v>0</v>
      </c>
      <c r="EY464" s="717">
        <f t="shared" si="1540"/>
        <v>0</v>
      </c>
      <c r="EZ464" s="707"/>
      <c r="FA464" s="4"/>
      <c r="FB464" s="4"/>
      <c r="FC464" s="4"/>
    </row>
    <row r="465" spans="1:156" s="435" customFormat="1" ht="13" x14ac:dyDescent="0.3">
      <c r="A465">
        <v>56</v>
      </c>
      <c r="B465" s="435" t="s">
        <v>1155</v>
      </c>
      <c r="D465" s="717">
        <f>D490</f>
        <v>2036.7</v>
      </c>
      <c r="E465" s="717">
        <f t="shared" ref="E465:BK465" si="1541">E490</f>
        <v>-0.31</v>
      </c>
      <c r="F465" s="717">
        <f t="shared" si="1541"/>
        <v>1739.97</v>
      </c>
      <c r="G465" s="717">
        <f t="shared" si="1541"/>
        <v>-0.41</v>
      </c>
      <c r="H465" s="717">
        <f t="shared" si="1541"/>
        <v>323.54000000000002</v>
      </c>
      <c r="I465" s="717">
        <f t="shared" si="1541"/>
        <v>-5.13</v>
      </c>
      <c r="J465" s="717">
        <f t="shared" si="1541"/>
        <v>3201.13</v>
      </c>
      <c r="K465" s="717">
        <f t="shared" si="1541"/>
        <v>0.46</v>
      </c>
      <c r="L465" s="717">
        <f t="shared" si="1541"/>
        <v>-5402.32</v>
      </c>
      <c r="M465" s="717">
        <f t="shared" si="1541"/>
        <v>120.06</v>
      </c>
      <c r="N465" s="717">
        <f t="shared" si="1541"/>
        <v>0</v>
      </c>
      <c r="O465" s="717">
        <f t="shared" si="1541"/>
        <v>14523.83</v>
      </c>
      <c r="P465" s="717">
        <f t="shared" si="1541"/>
        <v>-0.4</v>
      </c>
      <c r="Q465" s="717">
        <f t="shared" si="1541"/>
        <v>2953.92</v>
      </c>
      <c r="R465" s="717">
        <f t="shared" si="1541"/>
        <v>61866.62</v>
      </c>
      <c r="S465" s="717">
        <f t="shared" si="1541"/>
        <v>-2787.91</v>
      </c>
      <c r="T465" s="717">
        <f t="shared" si="1541"/>
        <v>-13091.43</v>
      </c>
      <c r="U465" s="717">
        <f t="shared" si="1541"/>
        <v>22220</v>
      </c>
      <c r="V465" s="717">
        <f t="shared" si="1541"/>
        <v>-47056.09</v>
      </c>
      <c r="W465" s="717">
        <f t="shared" si="1541"/>
        <v>0</v>
      </c>
      <c r="X465" s="717">
        <f t="shared" si="1541"/>
        <v>0.19</v>
      </c>
      <c r="Y465" s="717">
        <f t="shared" si="1541"/>
        <v>0</v>
      </c>
      <c r="Z465" s="717">
        <f t="shared" si="1541"/>
        <v>0</v>
      </c>
      <c r="AA465" s="717">
        <f t="shared" si="1541"/>
        <v>0</v>
      </c>
      <c r="AB465" s="717">
        <f t="shared" si="1541"/>
        <v>12155.81</v>
      </c>
      <c r="AC465" s="717">
        <f t="shared" si="1541"/>
        <v>62462.17</v>
      </c>
      <c r="AD465" s="717">
        <f t="shared" si="1541"/>
        <v>5230.42</v>
      </c>
      <c r="AE465" s="717">
        <f t="shared" si="1541"/>
        <v>0</v>
      </c>
      <c r="AF465" s="717">
        <f t="shared" si="1541"/>
        <v>0</v>
      </c>
      <c r="AG465" s="717">
        <f t="shared" si="1541"/>
        <v>235217.34</v>
      </c>
      <c r="AH465" s="717">
        <f t="shared" si="1541"/>
        <v>133375.62</v>
      </c>
      <c r="AI465" s="717">
        <f t="shared" si="1541"/>
        <v>115.25</v>
      </c>
      <c r="AJ465" s="717">
        <f t="shared" si="1541"/>
        <v>966.86</v>
      </c>
      <c r="AK465" s="717">
        <f t="shared" si="1541"/>
        <v>-0.41</v>
      </c>
      <c r="AL465" s="717">
        <f t="shared" si="1541"/>
        <v>2822.43</v>
      </c>
      <c r="AM465" s="717">
        <f t="shared" si="1541"/>
        <v>4530.59</v>
      </c>
      <c r="AN465" s="717">
        <f t="shared" si="1541"/>
        <v>2242.96</v>
      </c>
      <c r="AO465" s="717">
        <f t="shared" si="1541"/>
        <v>7842.05</v>
      </c>
      <c r="AP465" s="717">
        <f t="shared" si="1541"/>
        <v>2023.06</v>
      </c>
      <c r="AQ465" s="717">
        <f t="shared" si="1541"/>
        <v>52385.58</v>
      </c>
      <c r="AR465" s="717">
        <f t="shared" si="1541"/>
        <v>0</v>
      </c>
      <c r="AS465" s="717">
        <f t="shared" si="1541"/>
        <v>296.77</v>
      </c>
      <c r="AT465" s="717">
        <f t="shared" si="1541"/>
        <v>-2615.2800000000002</v>
      </c>
      <c r="AU465" s="717">
        <f t="shared" si="1541"/>
        <v>5274.9</v>
      </c>
      <c r="AV465" s="717">
        <f t="shared" si="1541"/>
        <v>4669.32</v>
      </c>
      <c r="AW465" s="717">
        <f t="shared" si="1541"/>
        <v>0</v>
      </c>
      <c r="AX465" s="717">
        <f t="shared" si="1541"/>
        <v>26499.9</v>
      </c>
      <c r="AY465" s="717">
        <f t="shared" si="1541"/>
        <v>-11692.54</v>
      </c>
      <c r="AZ465" s="717">
        <f t="shared" si="1541"/>
        <v>-953.45</v>
      </c>
      <c r="BA465" s="717">
        <f t="shared" si="1541"/>
        <v>2472.67</v>
      </c>
      <c r="BB465" s="717">
        <f t="shared" si="1541"/>
        <v>-5418.44</v>
      </c>
      <c r="BC465" s="717">
        <f t="shared" si="1541"/>
        <v>-223.91</v>
      </c>
      <c r="BD465" s="717">
        <f t="shared" si="1541"/>
        <v>950.51</v>
      </c>
      <c r="BE465" s="717">
        <f t="shared" si="1541"/>
        <v>0</v>
      </c>
      <c r="BF465" s="717">
        <f t="shared" si="1541"/>
        <v>21106.62</v>
      </c>
      <c r="BG465" s="717">
        <f t="shared" si="1541"/>
        <v>9022.4</v>
      </c>
      <c r="BH465" s="717">
        <f t="shared" si="1541"/>
        <v>0.12</v>
      </c>
      <c r="BI465" s="717">
        <f t="shared" si="1541"/>
        <v>-10</v>
      </c>
      <c r="BJ465" s="717">
        <f t="shared" si="1541"/>
        <v>882.32</v>
      </c>
      <c r="BK465" s="717">
        <f t="shared" si="1541"/>
        <v>0</v>
      </c>
      <c r="BL465" s="717">
        <f t="shared" ref="BL465:DP465" si="1542">BL490</f>
        <v>3257.62</v>
      </c>
      <c r="BM465" s="717">
        <f t="shared" si="1542"/>
        <v>-18528.189999999999</v>
      </c>
      <c r="BN465" s="717">
        <f t="shared" si="1542"/>
        <v>2380.5</v>
      </c>
      <c r="BO465" s="717">
        <f t="shared" si="1542"/>
        <v>-431.32</v>
      </c>
      <c r="BP465" s="717">
        <f t="shared" si="1542"/>
        <v>29717.17</v>
      </c>
      <c r="BQ465" s="717">
        <f t="shared" si="1542"/>
        <v>2467.11</v>
      </c>
      <c r="BR465" s="717">
        <f t="shared" si="1542"/>
        <v>100.84</v>
      </c>
      <c r="BS465" s="717">
        <f t="shared" si="1542"/>
        <v>2729.95</v>
      </c>
      <c r="BT465" s="717">
        <f t="shared" si="1542"/>
        <v>2659.18</v>
      </c>
      <c r="BU465" s="717">
        <f t="shared" si="1542"/>
        <v>5509.1</v>
      </c>
      <c r="BV465" s="717">
        <f t="shared" si="1542"/>
        <v>3045.11</v>
      </c>
      <c r="BW465" s="717">
        <f t="shared" si="1542"/>
        <v>2613.2399999999998</v>
      </c>
      <c r="BX465" s="717">
        <f t="shared" si="1542"/>
        <v>950.28</v>
      </c>
      <c r="BY465" s="717">
        <f t="shared" si="1542"/>
        <v>5371.44</v>
      </c>
      <c r="BZ465" s="717">
        <f t="shared" si="1542"/>
        <v>83.66</v>
      </c>
      <c r="CA465" s="717">
        <f t="shared" si="1542"/>
        <v>-13224.34</v>
      </c>
      <c r="CB465" s="717">
        <f t="shared" si="1542"/>
        <v>0</v>
      </c>
      <c r="CC465" s="717">
        <f t="shared" si="1542"/>
        <v>0</v>
      </c>
      <c r="CD465" s="717">
        <f t="shared" si="1542"/>
        <v>0</v>
      </c>
      <c r="CE465" s="717">
        <f t="shared" si="1542"/>
        <v>-9398.4699999999993</v>
      </c>
      <c r="CF465" s="717">
        <f t="shared" si="1542"/>
        <v>0</v>
      </c>
      <c r="CG465" s="717">
        <f t="shared" si="1542"/>
        <v>0</v>
      </c>
      <c r="CH465" s="922">
        <f>CH490</f>
        <v>4043.7</v>
      </c>
      <c r="CI465" s="717">
        <f t="shared" si="1542"/>
        <v>0.06</v>
      </c>
      <c r="CJ465" s="717">
        <f t="shared" si="1542"/>
        <v>0</v>
      </c>
      <c r="CK465" s="717">
        <f t="shared" si="1542"/>
        <v>49509.56</v>
      </c>
      <c r="CL465" s="717">
        <f t="shared" si="1542"/>
        <v>0</v>
      </c>
      <c r="CM465" s="717">
        <f t="shared" si="1542"/>
        <v>612.41999999999996</v>
      </c>
      <c r="CN465" s="717">
        <f t="shared" si="1542"/>
        <v>-0.35</v>
      </c>
      <c r="CO465" s="717">
        <f t="shared" si="1542"/>
        <v>1892.15</v>
      </c>
      <c r="CP465" s="717">
        <f t="shared" si="1542"/>
        <v>0</v>
      </c>
      <c r="CQ465" s="717">
        <f t="shared" si="1542"/>
        <v>0</v>
      </c>
      <c r="CR465" s="717">
        <f t="shared" si="1542"/>
        <v>0.19</v>
      </c>
      <c r="CS465" s="717">
        <f t="shared" si="1542"/>
        <v>27994.95</v>
      </c>
      <c r="CT465" s="717">
        <f t="shared" si="1542"/>
        <v>0.25</v>
      </c>
      <c r="CU465" s="717">
        <f t="shared" si="1542"/>
        <v>-864</v>
      </c>
      <c r="CV465" s="717">
        <f t="shared" si="1542"/>
        <v>-0.05</v>
      </c>
      <c r="CW465" s="717">
        <f t="shared" si="1542"/>
        <v>0</v>
      </c>
      <c r="CX465" s="717">
        <f t="shared" si="1542"/>
        <v>5301.48</v>
      </c>
      <c r="CY465" s="717">
        <f t="shared" si="1542"/>
        <v>-0.27</v>
      </c>
      <c r="CZ465" s="717">
        <f t="shared" si="1542"/>
        <v>1083.1500000000001</v>
      </c>
      <c r="DA465" s="717">
        <f t="shared" si="1542"/>
        <v>605.59</v>
      </c>
      <c r="DB465" s="717">
        <f t="shared" si="1542"/>
        <v>18565.419999999998</v>
      </c>
      <c r="DC465" s="717">
        <f t="shared" si="1542"/>
        <v>6429.65</v>
      </c>
      <c r="DD465" s="717">
        <f t="shared" si="1542"/>
        <v>0</v>
      </c>
      <c r="DE465" s="717">
        <f t="shared" si="1542"/>
        <v>0</v>
      </c>
      <c r="DF465" s="717">
        <f t="shared" si="1542"/>
        <v>0.8</v>
      </c>
      <c r="DG465" s="717">
        <f t="shared" si="1542"/>
        <v>4492</v>
      </c>
      <c r="DH465" s="717">
        <f t="shared" si="1542"/>
        <v>54.07</v>
      </c>
      <c r="DI465" s="717">
        <f t="shared" si="1542"/>
        <v>0</v>
      </c>
      <c r="DJ465" s="717">
        <f t="shared" si="1542"/>
        <v>0.34</v>
      </c>
      <c r="DK465" s="717">
        <f t="shared" si="1542"/>
        <v>6211.01</v>
      </c>
      <c r="DL465" s="717">
        <f t="shared" si="1542"/>
        <v>4</v>
      </c>
      <c r="DM465" s="717">
        <f t="shared" si="1542"/>
        <v>-22851.53</v>
      </c>
      <c r="DN465" s="717">
        <f t="shared" si="1542"/>
        <v>14953.45</v>
      </c>
      <c r="DO465" s="717">
        <f t="shared" si="1542"/>
        <v>7232.87</v>
      </c>
      <c r="DP465" s="717">
        <f t="shared" si="1542"/>
        <v>0.1</v>
      </c>
      <c r="DQ465" s="717">
        <f t="shared" ref="DQ465:EQ465" si="1543">DQ490</f>
        <v>1013.51</v>
      </c>
      <c r="DR465" s="717" t="e">
        <f t="shared" si="1543"/>
        <v>#N/A</v>
      </c>
      <c r="DS465" s="717">
        <f t="shared" si="1543"/>
        <v>49306.59</v>
      </c>
      <c r="DT465" s="717">
        <f t="shared" si="1543"/>
        <v>19110.060000000001</v>
      </c>
      <c r="DU465" s="717">
        <f t="shared" si="1543"/>
        <v>0</v>
      </c>
      <c r="DV465" s="717">
        <f t="shared" si="1543"/>
        <v>97250.15</v>
      </c>
      <c r="DW465" s="717">
        <f t="shared" si="1543"/>
        <v>0.42</v>
      </c>
      <c r="DX465" s="717">
        <f t="shared" si="1543"/>
        <v>646297.48</v>
      </c>
      <c r="DY465" s="717">
        <f t="shared" si="1543"/>
        <v>96054.6</v>
      </c>
      <c r="DZ465" s="717">
        <f t="shared" si="1543"/>
        <v>0</v>
      </c>
      <c r="EA465" s="717">
        <f t="shared" si="1543"/>
        <v>136746.29</v>
      </c>
      <c r="EB465" s="717" t="e">
        <f t="shared" si="1543"/>
        <v>#N/A</v>
      </c>
      <c r="EC465" s="717" t="e">
        <f t="shared" si="1543"/>
        <v>#N/A</v>
      </c>
      <c r="ED465" s="717">
        <f t="shared" si="1543"/>
        <v>77944.179999999993</v>
      </c>
      <c r="EE465" s="717">
        <f t="shared" si="1543"/>
        <v>3115.37</v>
      </c>
      <c r="EF465" s="717">
        <f t="shared" si="1543"/>
        <v>-2312.15</v>
      </c>
      <c r="EG465" s="717">
        <f t="shared" si="1543"/>
        <v>6630.85</v>
      </c>
      <c r="EH465" s="717">
        <f t="shared" si="1543"/>
        <v>0</v>
      </c>
      <c r="EI465" s="717">
        <f t="shared" si="1543"/>
        <v>0</v>
      </c>
      <c r="EJ465" s="717" t="e">
        <f t="shared" si="1543"/>
        <v>#N/A</v>
      </c>
      <c r="EK465" s="717" t="e">
        <f t="shared" si="1543"/>
        <v>#N/A</v>
      </c>
      <c r="EL465" s="717">
        <f t="shared" si="1543"/>
        <v>11236.72</v>
      </c>
      <c r="EM465" s="717">
        <f t="shared" si="1543"/>
        <v>0</v>
      </c>
      <c r="EN465" s="717" t="e">
        <f t="shared" si="1543"/>
        <v>#N/A</v>
      </c>
      <c r="EO465" s="717" t="e">
        <f t="shared" si="1543"/>
        <v>#N/A</v>
      </c>
      <c r="EP465" s="717">
        <f t="shared" si="1543"/>
        <v>56037.61</v>
      </c>
      <c r="EQ465" s="717" t="e">
        <f t="shared" si="1543"/>
        <v>#N/A</v>
      </c>
      <c r="ER465" s="717" t="e">
        <f t="shared" ref="ER465:EY465" si="1544">ER490</f>
        <v>#N/A</v>
      </c>
      <c r="ES465" s="717" t="e">
        <f t="shared" si="1544"/>
        <v>#N/A</v>
      </c>
      <c r="ET465" s="717">
        <f t="shared" si="1544"/>
        <v>1618.67</v>
      </c>
      <c r="EU465" s="717">
        <f t="shared" si="1544"/>
        <v>2730.01</v>
      </c>
      <c r="EV465" s="717">
        <f t="shared" si="1544"/>
        <v>-155773.20000000001</v>
      </c>
      <c r="EW465" s="717">
        <f t="shared" si="1544"/>
        <v>1366.05</v>
      </c>
      <c r="EX465" s="717">
        <f t="shared" si="1544"/>
        <v>1567.62</v>
      </c>
      <c r="EY465" s="717" t="e">
        <f t="shared" si="1544"/>
        <v>#N/A</v>
      </c>
      <c r="EZ465" s="700"/>
    </row>
    <row r="466" spans="1:156" s="435" customFormat="1" ht="13" x14ac:dyDescent="0.3">
      <c r="A466">
        <v>57</v>
      </c>
      <c r="B466" s="435" t="s">
        <v>1495</v>
      </c>
      <c r="D466" s="702">
        <f>SUM(D467:D470)</f>
        <v>456562</v>
      </c>
      <c r="E466" s="702">
        <f t="shared" ref="E466:BK466" si="1545">SUM(E467:E470)</f>
        <v>429655</v>
      </c>
      <c r="F466" s="702">
        <f t="shared" si="1545"/>
        <v>642031</v>
      </c>
      <c r="G466" s="702">
        <f t="shared" si="1545"/>
        <v>838146</v>
      </c>
      <c r="H466" s="702">
        <f t="shared" si="1545"/>
        <v>861172</v>
      </c>
      <c r="I466" s="702">
        <f t="shared" si="1545"/>
        <v>1392824</v>
      </c>
      <c r="J466" s="702">
        <f t="shared" si="1545"/>
        <v>1553740</v>
      </c>
      <c r="K466" s="702">
        <f t="shared" si="1545"/>
        <v>1301235</v>
      </c>
      <c r="L466" s="702">
        <f t="shared" si="1545"/>
        <v>1049312</v>
      </c>
      <c r="M466" s="702">
        <f t="shared" si="1545"/>
        <v>1527211</v>
      </c>
      <c r="N466" s="702">
        <f t="shared" si="1545"/>
        <v>974294</v>
      </c>
      <c r="O466" s="702">
        <f t="shared" si="1545"/>
        <v>1873118</v>
      </c>
      <c r="P466" s="702">
        <f t="shared" si="1545"/>
        <v>1547010</v>
      </c>
      <c r="Q466" s="702">
        <f t="shared" si="1545"/>
        <v>1602004</v>
      </c>
      <c r="R466" s="702">
        <f t="shared" si="1545"/>
        <v>1571156</v>
      </c>
      <c r="S466" s="702">
        <f t="shared" si="1545"/>
        <v>1517527</v>
      </c>
      <c r="T466" s="702">
        <f t="shared" si="1545"/>
        <v>1088273</v>
      </c>
      <c r="U466" s="702">
        <f t="shared" si="1545"/>
        <v>2398155</v>
      </c>
      <c r="V466" s="702">
        <f t="shared" si="1545"/>
        <v>1609874</v>
      </c>
      <c r="W466" s="702">
        <f t="shared" si="1545"/>
        <v>1841608</v>
      </c>
      <c r="X466" s="702">
        <f t="shared" si="1545"/>
        <v>756194</v>
      </c>
      <c r="Y466" s="702">
        <f t="shared" si="1545"/>
        <v>1031105</v>
      </c>
      <c r="Z466" s="702" t="e">
        <f t="shared" si="1545"/>
        <v>#N/A</v>
      </c>
      <c r="AA466" s="702">
        <f t="shared" si="1545"/>
        <v>1374553</v>
      </c>
      <c r="AB466" s="702">
        <f t="shared" si="1545"/>
        <v>1198923</v>
      </c>
      <c r="AC466" s="702">
        <f t="shared" si="1545"/>
        <v>2142569</v>
      </c>
      <c r="AD466" s="702">
        <f t="shared" si="1545"/>
        <v>2328887</v>
      </c>
      <c r="AE466" s="702">
        <f t="shared" si="1545"/>
        <v>1382189</v>
      </c>
      <c r="AF466" s="702">
        <f t="shared" si="1545"/>
        <v>2095505</v>
      </c>
      <c r="AG466" s="702">
        <f t="shared" si="1545"/>
        <v>1901112</v>
      </c>
      <c r="AH466" s="702">
        <f t="shared" si="1545"/>
        <v>1742260</v>
      </c>
      <c r="AI466" s="702">
        <f t="shared" si="1545"/>
        <v>3236096</v>
      </c>
      <c r="AJ466" s="702">
        <f t="shared" si="1545"/>
        <v>1317487</v>
      </c>
      <c r="AK466" s="702">
        <f t="shared" si="1545"/>
        <v>1493271</v>
      </c>
      <c r="AL466" s="702">
        <f t="shared" si="1545"/>
        <v>1894497</v>
      </c>
      <c r="AM466" s="702">
        <f t="shared" si="1545"/>
        <v>2093220</v>
      </c>
      <c r="AN466" s="702">
        <f t="shared" si="1545"/>
        <v>1940911</v>
      </c>
      <c r="AO466" s="702">
        <f t="shared" si="1545"/>
        <v>1262684</v>
      </c>
      <c r="AP466" s="702">
        <f t="shared" si="1545"/>
        <v>1011296</v>
      </c>
      <c r="AQ466" s="702">
        <f t="shared" si="1545"/>
        <v>3520117</v>
      </c>
      <c r="AR466" s="702">
        <f t="shared" si="1545"/>
        <v>1121798</v>
      </c>
      <c r="AS466" s="702">
        <f t="shared" si="1545"/>
        <v>2027437</v>
      </c>
      <c r="AT466" s="702">
        <f t="shared" si="1545"/>
        <v>2262894</v>
      </c>
      <c r="AU466" s="702">
        <f t="shared" si="1545"/>
        <v>2060887</v>
      </c>
      <c r="AV466" s="702">
        <f t="shared" si="1545"/>
        <v>1928545</v>
      </c>
      <c r="AW466" s="702">
        <f t="shared" si="1545"/>
        <v>1553894</v>
      </c>
      <c r="AX466" s="702">
        <f t="shared" si="1545"/>
        <v>2023864</v>
      </c>
      <c r="AY466" s="702">
        <f t="shared" si="1545"/>
        <v>2694535</v>
      </c>
      <c r="AZ466" s="702">
        <f t="shared" si="1545"/>
        <v>2814986</v>
      </c>
      <c r="BA466" s="702">
        <f t="shared" si="1545"/>
        <v>1590666</v>
      </c>
      <c r="BB466" s="702">
        <f t="shared" si="1545"/>
        <v>2354941</v>
      </c>
      <c r="BC466" s="702">
        <f t="shared" si="1545"/>
        <v>2007899</v>
      </c>
      <c r="BD466" s="702">
        <f t="shared" si="1545"/>
        <v>1413856</v>
      </c>
      <c r="BE466" s="702">
        <f t="shared" si="1545"/>
        <v>1915615</v>
      </c>
      <c r="BF466" s="702">
        <f t="shared" si="1545"/>
        <v>3180638</v>
      </c>
      <c r="BG466" s="702">
        <f t="shared" si="1545"/>
        <v>1771930</v>
      </c>
      <c r="BH466" s="702">
        <f t="shared" si="1545"/>
        <v>1114353</v>
      </c>
      <c r="BI466" s="702">
        <f t="shared" si="1545"/>
        <v>2164789</v>
      </c>
      <c r="BJ466" s="702">
        <f t="shared" si="1545"/>
        <v>1835161</v>
      </c>
      <c r="BK466" s="702">
        <f t="shared" si="1545"/>
        <v>1526869</v>
      </c>
      <c r="BL466" s="702">
        <f t="shared" ref="BL466:DP466" si="1546">SUM(BL467:BL470)</f>
        <v>2008193</v>
      </c>
      <c r="BM466" s="702">
        <f t="shared" si="1546"/>
        <v>1931464</v>
      </c>
      <c r="BN466" s="702">
        <f t="shared" si="1546"/>
        <v>1231602</v>
      </c>
      <c r="BO466" s="702">
        <f t="shared" si="1546"/>
        <v>2972029</v>
      </c>
      <c r="BP466" s="702">
        <f t="shared" si="1546"/>
        <v>1234588</v>
      </c>
      <c r="BQ466" s="702">
        <f t="shared" si="1546"/>
        <v>1903823</v>
      </c>
      <c r="BR466" s="702">
        <f t="shared" si="1546"/>
        <v>2047056</v>
      </c>
      <c r="BS466" s="702">
        <f t="shared" si="1546"/>
        <v>1834631</v>
      </c>
      <c r="BT466" s="702">
        <f t="shared" si="1546"/>
        <v>2823759</v>
      </c>
      <c r="BU466" s="702">
        <f t="shared" si="1546"/>
        <v>2285938</v>
      </c>
      <c r="BV466" s="702">
        <f t="shared" si="1546"/>
        <v>2070866</v>
      </c>
      <c r="BW466" s="702">
        <f t="shared" si="1546"/>
        <v>1722760</v>
      </c>
      <c r="BX466" s="702">
        <f t="shared" si="1546"/>
        <v>2770881</v>
      </c>
      <c r="BY466" s="702">
        <f t="shared" si="1546"/>
        <v>1453046</v>
      </c>
      <c r="BZ466" s="702">
        <f t="shared" si="1546"/>
        <v>1799961</v>
      </c>
      <c r="CA466" s="702">
        <f t="shared" si="1546"/>
        <v>1757358</v>
      </c>
      <c r="CB466" s="702">
        <f t="shared" si="1546"/>
        <v>1390827</v>
      </c>
      <c r="CC466" s="702">
        <f t="shared" si="1546"/>
        <v>904832</v>
      </c>
      <c r="CD466" s="702">
        <f t="shared" si="1546"/>
        <v>2164482</v>
      </c>
      <c r="CE466" s="702">
        <f t="shared" si="1546"/>
        <v>2219384</v>
      </c>
      <c r="CF466" s="702">
        <f t="shared" si="1546"/>
        <v>1375406</v>
      </c>
      <c r="CG466" s="702">
        <f t="shared" si="1546"/>
        <v>894579</v>
      </c>
      <c r="CH466" s="702">
        <f t="shared" si="1546"/>
        <v>2901229</v>
      </c>
      <c r="CI466" s="702">
        <f t="shared" si="1546"/>
        <v>3506321</v>
      </c>
      <c r="CJ466" s="702">
        <f t="shared" si="1546"/>
        <v>1730302</v>
      </c>
      <c r="CK466" s="702">
        <f t="shared" si="1546"/>
        <v>1913652</v>
      </c>
      <c r="CL466" s="702">
        <f t="shared" si="1546"/>
        <v>963753</v>
      </c>
      <c r="CM466" s="702">
        <f t="shared" si="1546"/>
        <v>1215591</v>
      </c>
      <c r="CN466" s="702">
        <f t="shared" si="1546"/>
        <v>1585277</v>
      </c>
      <c r="CO466" s="702">
        <f t="shared" si="1546"/>
        <v>1050759</v>
      </c>
      <c r="CP466" s="702">
        <f t="shared" si="1546"/>
        <v>1728358</v>
      </c>
      <c r="CQ466" s="702">
        <f t="shared" si="1546"/>
        <v>1772612</v>
      </c>
      <c r="CR466" s="702">
        <f t="shared" si="1546"/>
        <v>698930</v>
      </c>
      <c r="CS466" s="702">
        <f t="shared" si="1546"/>
        <v>1984740</v>
      </c>
      <c r="CT466" s="702">
        <f t="shared" si="1546"/>
        <v>1061767</v>
      </c>
      <c r="CU466" s="702">
        <f t="shared" si="1546"/>
        <v>1501054</v>
      </c>
      <c r="CV466" s="702">
        <f t="shared" si="1546"/>
        <v>1812462</v>
      </c>
      <c r="CW466" s="702">
        <f t="shared" si="1546"/>
        <v>927220</v>
      </c>
      <c r="CX466" s="702">
        <f t="shared" si="1546"/>
        <v>1157206</v>
      </c>
      <c r="CY466" s="702" t="e">
        <f t="shared" si="1546"/>
        <v>#N/A</v>
      </c>
      <c r="CZ466" s="702">
        <f t="shared" si="1546"/>
        <v>2359298</v>
      </c>
      <c r="DA466" s="702">
        <f t="shared" si="1546"/>
        <v>2636011</v>
      </c>
      <c r="DB466" s="702">
        <f t="shared" si="1546"/>
        <v>885359</v>
      </c>
      <c r="DC466" s="702">
        <f t="shared" si="1546"/>
        <v>1839906</v>
      </c>
      <c r="DD466" s="702">
        <f t="shared" si="1546"/>
        <v>1944738</v>
      </c>
      <c r="DE466" s="702">
        <f t="shared" si="1546"/>
        <v>968945</v>
      </c>
      <c r="DF466" s="702">
        <f t="shared" si="1546"/>
        <v>1028076</v>
      </c>
      <c r="DG466" s="702">
        <f t="shared" si="1546"/>
        <v>1152377</v>
      </c>
      <c r="DH466" s="702">
        <f t="shared" si="1546"/>
        <v>1279018</v>
      </c>
      <c r="DI466" s="702">
        <f t="shared" si="1546"/>
        <v>2415542</v>
      </c>
      <c r="DJ466" s="702">
        <f t="shared" si="1546"/>
        <v>1714863</v>
      </c>
      <c r="DK466" s="702">
        <f t="shared" si="1546"/>
        <v>1113182</v>
      </c>
      <c r="DL466" s="702">
        <f t="shared" si="1546"/>
        <v>1202839</v>
      </c>
      <c r="DM466" s="702">
        <f t="shared" si="1546"/>
        <v>1116890</v>
      </c>
      <c r="DN466" s="702" t="e">
        <f t="shared" si="1546"/>
        <v>#N/A</v>
      </c>
      <c r="DO466" s="702">
        <f t="shared" si="1546"/>
        <v>9449315</v>
      </c>
      <c r="DP466" s="702">
        <f t="shared" si="1546"/>
        <v>7582019</v>
      </c>
      <c r="DQ466" s="702">
        <f t="shared" ref="DQ466:EQ466" si="1547">SUM(DQ467:DQ470)</f>
        <v>6717629</v>
      </c>
      <c r="DR466" s="702" t="e">
        <f t="shared" si="1547"/>
        <v>#N/A</v>
      </c>
      <c r="DS466" s="702">
        <f t="shared" si="1547"/>
        <v>6112749</v>
      </c>
      <c r="DT466" s="702">
        <f t="shared" si="1547"/>
        <v>6260665</v>
      </c>
      <c r="DU466" s="702">
        <f t="shared" si="1547"/>
        <v>7443342</v>
      </c>
      <c r="DV466" s="702">
        <f t="shared" si="1547"/>
        <v>7545660</v>
      </c>
      <c r="DW466" s="702">
        <f t="shared" si="1547"/>
        <v>8646176</v>
      </c>
      <c r="DX466" s="702">
        <f t="shared" si="1547"/>
        <v>6302581</v>
      </c>
      <c r="DY466" s="702">
        <f t="shared" si="1547"/>
        <v>7011454</v>
      </c>
      <c r="DZ466" s="702" t="e">
        <f t="shared" si="1547"/>
        <v>#N/A</v>
      </c>
      <c r="EA466" s="702">
        <f t="shared" si="1547"/>
        <v>7218451</v>
      </c>
      <c r="EB466" s="702" t="e">
        <f t="shared" si="1547"/>
        <v>#N/A</v>
      </c>
      <c r="EC466" s="702" t="e">
        <f t="shared" si="1547"/>
        <v>#N/A</v>
      </c>
      <c r="ED466" s="702">
        <f t="shared" si="1547"/>
        <v>4266284</v>
      </c>
      <c r="EE466" s="702">
        <f t="shared" si="1547"/>
        <v>4976350</v>
      </c>
      <c r="EF466" s="702">
        <f t="shared" si="1547"/>
        <v>1347215</v>
      </c>
      <c r="EG466" s="702">
        <f t="shared" si="1547"/>
        <v>1252285</v>
      </c>
      <c r="EH466" s="702">
        <f t="shared" si="1547"/>
        <v>1291894</v>
      </c>
      <c r="EI466" s="702">
        <f t="shared" si="1547"/>
        <v>1498613</v>
      </c>
      <c r="EJ466" s="702" t="e">
        <f t="shared" si="1547"/>
        <v>#N/A</v>
      </c>
      <c r="EK466" s="702" t="e">
        <f t="shared" si="1547"/>
        <v>#N/A</v>
      </c>
      <c r="EL466" s="702">
        <f t="shared" si="1547"/>
        <v>4854429</v>
      </c>
      <c r="EM466" s="702">
        <f t="shared" si="1547"/>
        <v>3031859</v>
      </c>
      <c r="EN466" s="702" t="e">
        <f t="shared" si="1547"/>
        <v>#N/A</v>
      </c>
      <c r="EO466" s="702" t="e">
        <f t="shared" si="1547"/>
        <v>#N/A</v>
      </c>
      <c r="EP466" s="702">
        <f t="shared" si="1547"/>
        <v>3046571</v>
      </c>
      <c r="EQ466" s="702" t="e">
        <f t="shared" si="1547"/>
        <v>#N/A</v>
      </c>
      <c r="ER466" s="702" t="e">
        <f t="shared" ref="ER466:EY466" si="1548">SUM(ER467:ER470)</f>
        <v>#N/A</v>
      </c>
      <c r="ES466" s="702" t="e">
        <f t="shared" si="1548"/>
        <v>#N/A</v>
      </c>
      <c r="ET466" s="702">
        <f t="shared" si="1548"/>
        <v>2727400</v>
      </c>
      <c r="EU466" s="702">
        <f t="shared" si="1548"/>
        <v>2794565</v>
      </c>
      <c r="EV466" s="702">
        <f t="shared" si="1548"/>
        <v>3788383</v>
      </c>
      <c r="EW466" s="702">
        <f t="shared" si="1548"/>
        <v>2818240</v>
      </c>
      <c r="EX466" s="702">
        <f t="shared" si="1548"/>
        <v>3101957</v>
      </c>
      <c r="EY466" s="702" t="e">
        <f t="shared" si="1548"/>
        <v>#N/A</v>
      </c>
      <c r="EZ466" s="700"/>
    </row>
    <row r="467" spans="1:156" s="435" customFormat="1" ht="13" x14ac:dyDescent="0.3">
      <c r="A467">
        <v>58</v>
      </c>
      <c r="B467" s="26" t="s">
        <v>158</v>
      </c>
      <c r="D467" s="703">
        <f>D481</f>
        <v>454562</v>
      </c>
      <c r="E467" s="703">
        <f t="shared" ref="E467:BK467" si="1549">E481</f>
        <v>429655</v>
      </c>
      <c r="F467" s="703">
        <f t="shared" si="1549"/>
        <v>635031</v>
      </c>
      <c r="G467" s="703">
        <f t="shared" si="1549"/>
        <v>829146</v>
      </c>
      <c r="H467" s="703">
        <f t="shared" si="1549"/>
        <v>852172</v>
      </c>
      <c r="I467" s="703">
        <f t="shared" si="1549"/>
        <v>1392824</v>
      </c>
      <c r="J467" s="703">
        <f t="shared" si="1549"/>
        <v>1553740</v>
      </c>
      <c r="K467" s="703">
        <f t="shared" si="1549"/>
        <v>1301235</v>
      </c>
      <c r="L467" s="703">
        <f t="shared" si="1549"/>
        <v>1049312</v>
      </c>
      <c r="M467" s="703">
        <f t="shared" si="1549"/>
        <v>1527211</v>
      </c>
      <c r="N467" s="703">
        <f t="shared" si="1549"/>
        <v>974294</v>
      </c>
      <c r="O467" s="703">
        <f t="shared" si="1549"/>
        <v>1873118</v>
      </c>
      <c r="P467" s="703">
        <f t="shared" si="1549"/>
        <v>1547010</v>
      </c>
      <c r="Q467" s="703">
        <f t="shared" si="1549"/>
        <v>1602004</v>
      </c>
      <c r="R467" s="703">
        <f t="shared" si="1549"/>
        <v>1571156</v>
      </c>
      <c r="S467" s="703">
        <f t="shared" si="1549"/>
        <v>1517527</v>
      </c>
      <c r="T467" s="703">
        <f t="shared" si="1549"/>
        <v>1088273</v>
      </c>
      <c r="U467" s="703">
        <f t="shared" si="1549"/>
        <v>2398155</v>
      </c>
      <c r="V467" s="703">
        <f t="shared" si="1549"/>
        <v>1586654</v>
      </c>
      <c r="W467" s="703">
        <f t="shared" si="1549"/>
        <v>1841608</v>
      </c>
      <c r="X467" s="703">
        <f t="shared" si="1549"/>
        <v>756194</v>
      </c>
      <c r="Y467" s="703">
        <f t="shared" si="1549"/>
        <v>1031105</v>
      </c>
      <c r="Z467" s="703" t="e">
        <f t="shared" si="1549"/>
        <v>#N/A</v>
      </c>
      <c r="AA467" s="703">
        <f t="shared" si="1549"/>
        <v>1374553</v>
      </c>
      <c r="AB467" s="703">
        <f t="shared" si="1549"/>
        <v>1198923</v>
      </c>
      <c r="AC467" s="703">
        <f t="shared" si="1549"/>
        <v>2142569</v>
      </c>
      <c r="AD467" s="703">
        <f t="shared" si="1549"/>
        <v>2328887</v>
      </c>
      <c r="AE467" s="703">
        <f t="shared" si="1549"/>
        <v>1382189</v>
      </c>
      <c r="AF467" s="703">
        <f t="shared" si="1549"/>
        <v>2095505</v>
      </c>
      <c r="AG467" s="703">
        <f t="shared" si="1549"/>
        <v>1901112</v>
      </c>
      <c r="AH467" s="703">
        <f t="shared" si="1549"/>
        <v>1742260</v>
      </c>
      <c r="AI467" s="703">
        <f t="shared" si="1549"/>
        <v>3236096</v>
      </c>
      <c r="AJ467" s="703">
        <f t="shared" si="1549"/>
        <v>1317487</v>
      </c>
      <c r="AK467" s="703">
        <f t="shared" si="1549"/>
        <v>1493271</v>
      </c>
      <c r="AL467" s="703">
        <f t="shared" si="1549"/>
        <v>1894497</v>
      </c>
      <c r="AM467" s="703">
        <f t="shared" si="1549"/>
        <v>2093220</v>
      </c>
      <c r="AN467" s="703">
        <f t="shared" si="1549"/>
        <v>1940911</v>
      </c>
      <c r="AO467" s="703">
        <f t="shared" si="1549"/>
        <v>1262684</v>
      </c>
      <c r="AP467" s="703">
        <f t="shared" si="1549"/>
        <v>1011296</v>
      </c>
      <c r="AQ467" s="703">
        <f t="shared" si="1549"/>
        <v>3520117</v>
      </c>
      <c r="AR467" s="703">
        <f t="shared" si="1549"/>
        <v>1121798</v>
      </c>
      <c r="AS467" s="703">
        <f t="shared" si="1549"/>
        <v>2027437</v>
      </c>
      <c r="AT467" s="703">
        <f t="shared" si="1549"/>
        <v>2262894</v>
      </c>
      <c r="AU467" s="703">
        <f t="shared" si="1549"/>
        <v>2060887</v>
      </c>
      <c r="AV467" s="703">
        <f t="shared" si="1549"/>
        <v>1928545</v>
      </c>
      <c r="AW467" s="703">
        <f t="shared" si="1549"/>
        <v>1553894</v>
      </c>
      <c r="AX467" s="703">
        <f t="shared" si="1549"/>
        <v>2023864</v>
      </c>
      <c r="AY467" s="703">
        <f t="shared" si="1549"/>
        <v>2694535</v>
      </c>
      <c r="AZ467" s="703">
        <f t="shared" si="1549"/>
        <v>2814986</v>
      </c>
      <c r="BA467" s="703">
        <f t="shared" si="1549"/>
        <v>1391295</v>
      </c>
      <c r="BB467" s="703">
        <f t="shared" si="1549"/>
        <v>2354941</v>
      </c>
      <c r="BC467" s="703">
        <f t="shared" si="1549"/>
        <v>2007899</v>
      </c>
      <c r="BD467" s="703">
        <f t="shared" si="1549"/>
        <v>1367980</v>
      </c>
      <c r="BE467" s="703">
        <f t="shared" si="1549"/>
        <v>1915615</v>
      </c>
      <c r="BF467" s="703">
        <f t="shared" si="1549"/>
        <v>3180638</v>
      </c>
      <c r="BG467" s="703">
        <f t="shared" si="1549"/>
        <v>1771930</v>
      </c>
      <c r="BH467" s="703">
        <f t="shared" si="1549"/>
        <v>1114353</v>
      </c>
      <c r="BI467" s="703">
        <f t="shared" si="1549"/>
        <v>2164789</v>
      </c>
      <c r="BJ467" s="703">
        <f t="shared" si="1549"/>
        <v>1835161</v>
      </c>
      <c r="BK467" s="703">
        <f t="shared" si="1549"/>
        <v>1480993</v>
      </c>
      <c r="BL467" s="703">
        <f t="shared" ref="BL467:DP467" si="1550">BL481</f>
        <v>2008193</v>
      </c>
      <c r="BM467" s="703">
        <f t="shared" si="1550"/>
        <v>1676236</v>
      </c>
      <c r="BN467" s="703">
        <f t="shared" si="1550"/>
        <v>1231602</v>
      </c>
      <c r="BO467" s="703">
        <f t="shared" si="1550"/>
        <v>2798536</v>
      </c>
      <c r="BP467" s="703">
        <f t="shared" si="1550"/>
        <v>1234588</v>
      </c>
      <c r="BQ467" s="703">
        <f t="shared" si="1550"/>
        <v>1903823</v>
      </c>
      <c r="BR467" s="703">
        <f t="shared" si="1550"/>
        <v>1974060</v>
      </c>
      <c r="BS467" s="703">
        <f t="shared" si="1550"/>
        <v>1834631</v>
      </c>
      <c r="BT467" s="703">
        <f t="shared" si="1550"/>
        <v>2823759</v>
      </c>
      <c r="BU467" s="703">
        <f t="shared" si="1550"/>
        <v>1822228</v>
      </c>
      <c r="BV467" s="703">
        <f t="shared" si="1550"/>
        <v>2070866</v>
      </c>
      <c r="BW467" s="703">
        <f t="shared" si="1550"/>
        <v>1722760</v>
      </c>
      <c r="BX467" s="703">
        <f t="shared" si="1550"/>
        <v>2770881</v>
      </c>
      <c r="BY467" s="703">
        <f t="shared" si="1550"/>
        <v>1453046</v>
      </c>
      <c r="BZ467" s="703">
        <f t="shared" si="1550"/>
        <v>1799961</v>
      </c>
      <c r="CA467" s="703">
        <f t="shared" si="1550"/>
        <v>1757358</v>
      </c>
      <c r="CB467" s="703">
        <f t="shared" si="1550"/>
        <v>1390827</v>
      </c>
      <c r="CC467" s="703">
        <f t="shared" si="1550"/>
        <v>904832</v>
      </c>
      <c r="CD467" s="703">
        <f t="shared" si="1550"/>
        <v>2164482</v>
      </c>
      <c r="CE467" s="703">
        <f t="shared" si="1550"/>
        <v>2219384</v>
      </c>
      <c r="CF467" s="703">
        <f t="shared" si="1550"/>
        <v>1375406</v>
      </c>
      <c r="CG467" s="703">
        <f t="shared" si="1550"/>
        <v>894579</v>
      </c>
      <c r="CH467" s="703">
        <f t="shared" si="1550"/>
        <v>2564261</v>
      </c>
      <c r="CI467" s="703">
        <f t="shared" si="1550"/>
        <v>3146321</v>
      </c>
      <c r="CJ467" s="703">
        <f t="shared" si="1550"/>
        <v>1730302</v>
      </c>
      <c r="CK467" s="703">
        <f t="shared" si="1550"/>
        <v>1913652</v>
      </c>
      <c r="CL467" s="703">
        <f t="shared" si="1550"/>
        <v>963753</v>
      </c>
      <c r="CM467" s="703">
        <f t="shared" si="1550"/>
        <v>1215591</v>
      </c>
      <c r="CN467" s="703">
        <f t="shared" si="1550"/>
        <v>1585277</v>
      </c>
      <c r="CO467" s="703">
        <f t="shared" si="1550"/>
        <v>1050759</v>
      </c>
      <c r="CP467" s="703">
        <f t="shared" si="1550"/>
        <v>1728358</v>
      </c>
      <c r="CQ467" s="703">
        <f t="shared" si="1550"/>
        <v>1772612</v>
      </c>
      <c r="CR467" s="703">
        <f t="shared" si="1550"/>
        <v>698930</v>
      </c>
      <c r="CS467" s="703">
        <f t="shared" si="1550"/>
        <v>1984740</v>
      </c>
      <c r="CT467" s="703">
        <f t="shared" si="1550"/>
        <v>1061767</v>
      </c>
      <c r="CU467" s="703">
        <f t="shared" si="1550"/>
        <v>1291256</v>
      </c>
      <c r="CV467" s="703">
        <f t="shared" si="1550"/>
        <v>1812462</v>
      </c>
      <c r="CW467" s="703">
        <f t="shared" si="1550"/>
        <v>927220</v>
      </c>
      <c r="CX467" s="703">
        <f t="shared" si="1550"/>
        <v>1157206</v>
      </c>
      <c r="CY467" s="703" t="e">
        <f t="shared" si="1550"/>
        <v>#N/A</v>
      </c>
      <c r="CZ467" s="703">
        <f t="shared" si="1550"/>
        <v>2359298</v>
      </c>
      <c r="DA467" s="703">
        <f t="shared" si="1550"/>
        <v>2636011</v>
      </c>
      <c r="DB467" s="703">
        <f t="shared" si="1550"/>
        <v>885359</v>
      </c>
      <c r="DC467" s="703">
        <f t="shared" si="1550"/>
        <v>1839906</v>
      </c>
      <c r="DD467" s="703">
        <f t="shared" si="1550"/>
        <v>1944738</v>
      </c>
      <c r="DE467" s="703">
        <f t="shared" si="1550"/>
        <v>968945</v>
      </c>
      <c r="DF467" s="703">
        <f t="shared" si="1550"/>
        <v>1028076</v>
      </c>
      <c r="DG467" s="703">
        <f t="shared" si="1550"/>
        <v>1152377</v>
      </c>
      <c r="DH467" s="703">
        <f t="shared" si="1550"/>
        <v>1279018</v>
      </c>
      <c r="DI467" s="703">
        <f t="shared" si="1550"/>
        <v>2415542</v>
      </c>
      <c r="DJ467" s="703">
        <f t="shared" si="1550"/>
        <v>1714863</v>
      </c>
      <c r="DK467" s="703">
        <f t="shared" si="1550"/>
        <v>1113182</v>
      </c>
      <c r="DL467" s="703">
        <f t="shared" si="1550"/>
        <v>1202839</v>
      </c>
      <c r="DM467" s="703">
        <f t="shared" si="1550"/>
        <v>1116890</v>
      </c>
      <c r="DN467" s="703" t="e">
        <f t="shared" si="1550"/>
        <v>#N/A</v>
      </c>
      <c r="DO467" s="703">
        <f t="shared" si="1550"/>
        <v>8303801</v>
      </c>
      <c r="DP467" s="703">
        <f t="shared" si="1550"/>
        <v>6799065</v>
      </c>
      <c r="DQ467" s="703">
        <f t="shared" ref="DQ467:EQ467" si="1551">DQ481</f>
        <v>6232465</v>
      </c>
      <c r="DR467" s="703" t="e">
        <f t="shared" si="1551"/>
        <v>#N/A</v>
      </c>
      <c r="DS467" s="703">
        <f t="shared" si="1551"/>
        <v>5062548</v>
      </c>
      <c r="DT467" s="703">
        <f t="shared" si="1551"/>
        <v>4985046</v>
      </c>
      <c r="DU467" s="703">
        <f t="shared" si="1551"/>
        <v>5820682</v>
      </c>
      <c r="DV467" s="703">
        <f t="shared" si="1551"/>
        <v>6582176</v>
      </c>
      <c r="DW467" s="703">
        <f t="shared" si="1551"/>
        <v>7481321</v>
      </c>
      <c r="DX467" s="703">
        <f t="shared" si="1551"/>
        <v>5405489</v>
      </c>
      <c r="DY467" s="703">
        <f t="shared" si="1551"/>
        <v>6151867</v>
      </c>
      <c r="DZ467" s="703" t="e">
        <f t="shared" si="1551"/>
        <v>#N/A</v>
      </c>
      <c r="EA467" s="703">
        <f t="shared" si="1551"/>
        <v>6086311</v>
      </c>
      <c r="EB467" s="703" t="e">
        <f t="shared" si="1551"/>
        <v>#N/A</v>
      </c>
      <c r="EC467" s="703" t="e">
        <f t="shared" si="1551"/>
        <v>#N/A</v>
      </c>
      <c r="ED467" s="703">
        <f t="shared" si="1551"/>
        <v>3436927</v>
      </c>
      <c r="EE467" s="703">
        <f t="shared" si="1551"/>
        <v>2720000</v>
      </c>
      <c r="EF467" s="703">
        <f>EF481</f>
        <v>680000</v>
      </c>
      <c r="EG467" s="703">
        <f t="shared" si="1551"/>
        <v>658333</v>
      </c>
      <c r="EH467" s="703">
        <f t="shared" si="1551"/>
        <v>680000</v>
      </c>
      <c r="EI467" s="703">
        <f t="shared" si="1551"/>
        <v>729167</v>
      </c>
      <c r="EJ467" s="703" t="e">
        <f t="shared" si="1551"/>
        <v>#N/A</v>
      </c>
      <c r="EK467" s="703" t="e">
        <f t="shared" si="1551"/>
        <v>#N/A</v>
      </c>
      <c r="EL467" s="703">
        <f t="shared" si="1551"/>
        <v>2772500</v>
      </c>
      <c r="EM467" s="703">
        <f t="shared" si="1551"/>
        <v>1755000</v>
      </c>
      <c r="EN467" s="703" t="e">
        <f t="shared" si="1551"/>
        <v>#N/A</v>
      </c>
      <c r="EO467" s="703" t="e">
        <f t="shared" si="1551"/>
        <v>#N/A</v>
      </c>
      <c r="EP467" s="703">
        <f t="shared" si="1551"/>
        <v>2296781</v>
      </c>
      <c r="EQ467" s="703" t="e">
        <f t="shared" si="1551"/>
        <v>#N/A</v>
      </c>
      <c r="ER467" s="703" t="e">
        <f t="shared" ref="ER467:EY467" si="1552">ER481</f>
        <v>#N/A</v>
      </c>
      <c r="ES467" s="703" t="e">
        <f t="shared" si="1552"/>
        <v>#N/A</v>
      </c>
      <c r="ET467" s="703">
        <f t="shared" si="1552"/>
        <v>1350000</v>
      </c>
      <c r="EU467" s="703">
        <f t="shared" si="1552"/>
        <v>1445833</v>
      </c>
      <c r="EV467" s="703">
        <f t="shared" si="1552"/>
        <v>1920833</v>
      </c>
      <c r="EW467" s="703">
        <f t="shared" si="1552"/>
        <v>1459167</v>
      </c>
      <c r="EX467" s="703">
        <f t="shared" si="1552"/>
        <v>2220000</v>
      </c>
      <c r="EY467" s="703" t="e">
        <f t="shared" si="1552"/>
        <v>#N/A</v>
      </c>
      <c r="EZ467" s="700"/>
    </row>
    <row r="468" spans="1:156" x14ac:dyDescent="0.25">
      <c r="A468">
        <v>59</v>
      </c>
      <c r="B468" s="26" t="s">
        <v>160</v>
      </c>
      <c r="D468" s="698">
        <f>D482</f>
        <v>0</v>
      </c>
      <c r="E468" s="698">
        <f t="shared" ref="E468:BK468" si="1553">E482</f>
        <v>0</v>
      </c>
      <c r="F468" s="698">
        <f t="shared" si="1553"/>
        <v>0</v>
      </c>
      <c r="G468" s="698">
        <f t="shared" si="1553"/>
        <v>0</v>
      </c>
      <c r="H468" s="698">
        <f t="shared" si="1553"/>
        <v>0</v>
      </c>
      <c r="I468" s="698">
        <f t="shared" si="1553"/>
        <v>0</v>
      </c>
      <c r="J468" s="698">
        <f t="shared" si="1553"/>
        <v>0</v>
      </c>
      <c r="K468" s="698">
        <f t="shared" si="1553"/>
        <v>0</v>
      </c>
      <c r="L468" s="698">
        <f t="shared" si="1553"/>
        <v>0</v>
      </c>
      <c r="M468" s="698">
        <f t="shared" si="1553"/>
        <v>0</v>
      </c>
      <c r="N468" s="698">
        <f t="shared" si="1553"/>
        <v>0</v>
      </c>
      <c r="O468" s="698">
        <f t="shared" si="1553"/>
        <v>0</v>
      </c>
      <c r="P468" s="698">
        <f t="shared" si="1553"/>
        <v>0</v>
      </c>
      <c r="Q468" s="698">
        <f t="shared" si="1553"/>
        <v>0</v>
      </c>
      <c r="R468" s="698">
        <f t="shared" si="1553"/>
        <v>0</v>
      </c>
      <c r="S468" s="698">
        <f t="shared" si="1553"/>
        <v>0</v>
      </c>
      <c r="T468" s="698">
        <f t="shared" si="1553"/>
        <v>0</v>
      </c>
      <c r="U468" s="698">
        <f t="shared" si="1553"/>
        <v>0</v>
      </c>
      <c r="V468" s="698">
        <f t="shared" si="1553"/>
        <v>0</v>
      </c>
      <c r="W468" s="698">
        <f t="shared" si="1553"/>
        <v>0</v>
      </c>
      <c r="X468" s="698">
        <f t="shared" si="1553"/>
        <v>0</v>
      </c>
      <c r="Y468" s="698">
        <f t="shared" si="1553"/>
        <v>0</v>
      </c>
      <c r="Z468" s="698" t="e">
        <f t="shared" si="1553"/>
        <v>#N/A</v>
      </c>
      <c r="AA468" s="698">
        <f t="shared" si="1553"/>
        <v>0</v>
      </c>
      <c r="AB468" s="698">
        <f t="shared" si="1553"/>
        <v>0</v>
      </c>
      <c r="AC468" s="698">
        <f t="shared" si="1553"/>
        <v>0</v>
      </c>
      <c r="AD468" s="698">
        <f t="shared" si="1553"/>
        <v>0</v>
      </c>
      <c r="AE468" s="698">
        <f t="shared" si="1553"/>
        <v>0</v>
      </c>
      <c r="AF468" s="698">
        <f t="shared" si="1553"/>
        <v>0</v>
      </c>
      <c r="AG468" s="698">
        <f t="shared" si="1553"/>
        <v>0</v>
      </c>
      <c r="AH468" s="698">
        <f t="shared" si="1553"/>
        <v>0</v>
      </c>
      <c r="AI468" s="698">
        <f t="shared" si="1553"/>
        <v>0</v>
      </c>
      <c r="AJ468" s="698">
        <f t="shared" si="1553"/>
        <v>0</v>
      </c>
      <c r="AK468" s="698">
        <f t="shared" si="1553"/>
        <v>0</v>
      </c>
      <c r="AL468" s="698">
        <f t="shared" si="1553"/>
        <v>0</v>
      </c>
      <c r="AM468" s="698">
        <f t="shared" si="1553"/>
        <v>0</v>
      </c>
      <c r="AN468" s="698">
        <f t="shared" si="1553"/>
        <v>0</v>
      </c>
      <c r="AO468" s="698">
        <f t="shared" si="1553"/>
        <v>0</v>
      </c>
      <c r="AP468" s="698">
        <f t="shared" si="1553"/>
        <v>0</v>
      </c>
      <c r="AQ468" s="698">
        <f t="shared" si="1553"/>
        <v>0</v>
      </c>
      <c r="AR468" s="698">
        <f t="shared" si="1553"/>
        <v>0</v>
      </c>
      <c r="AS468" s="698">
        <f t="shared" si="1553"/>
        <v>0</v>
      </c>
      <c r="AT468" s="698">
        <f t="shared" si="1553"/>
        <v>0</v>
      </c>
      <c r="AU468" s="698">
        <f t="shared" si="1553"/>
        <v>0</v>
      </c>
      <c r="AV468" s="698">
        <f t="shared" si="1553"/>
        <v>0</v>
      </c>
      <c r="AW468" s="698">
        <f t="shared" si="1553"/>
        <v>0</v>
      </c>
      <c r="AX468" s="698">
        <f t="shared" si="1553"/>
        <v>0</v>
      </c>
      <c r="AY468" s="698">
        <f t="shared" si="1553"/>
        <v>0</v>
      </c>
      <c r="AZ468" s="698">
        <f t="shared" si="1553"/>
        <v>0</v>
      </c>
      <c r="BA468" s="698">
        <f t="shared" si="1553"/>
        <v>0</v>
      </c>
      <c r="BB468" s="698">
        <f t="shared" si="1553"/>
        <v>0</v>
      </c>
      <c r="BC468" s="698">
        <f t="shared" si="1553"/>
        <v>0</v>
      </c>
      <c r="BD468" s="698">
        <f t="shared" si="1553"/>
        <v>0</v>
      </c>
      <c r="BE468" s="698">
        <f t="shared" si="1553"/>
        <v>0</v>
      </c>
      <c r="BF468" s="698">
        <f t="shared" si="1553"/>
        <v>0</v>
      </c>
      <c r="BG468" s="698">
        <f t="shared" si="1553"/>
        <v>0</v>
      </c>
      <c r="BH468" s="698">
        <f t="shared" si="1553"/>
        <v>0</v>
      </c>
      <c r="BI468" s="698">
        <f t="shared" si="1553"/>
        <v>0</v>
      </c>
      <c r="BJ468" s="698">
        <f t="shared" si="1553"/>
        <v>0</v>
      </c>
      <c r="BK468" s="698">
        <f t="shared" si="1553"/>
        <v>0</v>
      </c>
      <c r="BL468" s="698">
        <f t="shared" ref="BL468:DP468" si="1554">BL482</f>
        <v>0</v>
      </c>
      <c r="BM468" s="698">
        <f t="shared" si="1554"/>
        <v>0</v>
      </c>
      <c r="BN468" s="698">
        <f t="shared" si="1554"/>
        <v>0</v>
      </c>
      <c r="BO468" s="698">
        <f t="shared" si="1554"/>
        <v>0</v>
      </c>
      <c r="BP468" s="698">
        <f t="shared" si="1554"/>
        <v>0</v>
      </c>
      <c r="BQ468" s="698">
        <f t="shared" si="1554"/>
        <v>0</v>
      </c>
      <c r="BR468" s="698">
        <f t="shared" si="1554"/>
        <v>0</v>
      </c>
      <c r="BS468" s="698">
        <f t="shared" si="1554"/>
        <v>0</v>
      </c>
      <c r="BT468" s="698">
        <f t="shared" si="1554"/>
        <v>0</v>
      </c>
      <c r="BU468" s="698">
        <f t="shared" si="1554"/>
        <v>0</v>
      </c>
      <c r="BV468" s="698">
        <f t="shared" si="1554"/>
        <v>0</v>
      </c>
      <c r="BW468" s="698">
        <f t="shared" si="1554"/>
        <v>0</v>
      </c>
      <c r="BX468" s="698">
        <f t="shared" si="1554"/>
        <v>0</v>
      </c>
      <c r="BY468" s="698">
        <f t="shared" si="1554"/>
        <v>0</v>
      </c>
      <c r="BZ468" s="698">
        <f t="shared" si="1554"/>
        <v>0</v>
      </c>
      <c r="CA468" s="698">
        <f t="shared" si="1554"/>
        <v>0</v>
      </c>
      <c r="CB468" s="698">
        <f t="shared" si="1554"/>
        <v>0</v>
      </c>
      <c r="CC468" s="698">
        <f t="shared" si="1554"/>
        <v>0</v>
      </c>
      <c r="CD468" s="698">
        <f t="shared" si="1554"/>
        <v>0</v>
      </c>
      <c r="CE468" s="698">
        <f t="shared" si="1554"/>
        <v>0</v>
      </c>
      <c r="CF468" s="698">
        <f t="shared" si="1554"/>
        <v>0</v>
      </c>
      <c r="CG468" s="698">
        <f t="shared" si="1554"/>
        <v>0</v>
      </c>
      <c r="CH468" s="698">
        <f t="shared" si="1554"/>
        <v>0</v>
      </c>
      <c r="CI468" s="698">
        <f t="shared" si="1554"/>
        <v>0</v>
      </c>
      <c r="CJ468" s="698">
        <f t="shared" si="1554"/>
        <v>0</v>
      </c>
      <c r="CK468" s="698">
        <f t="shared" si="1554"/>
        <v>0</v>
      </c>
      <c r="CL468" s="698">
        <f t="shared" si="1554"/>
        <v>0</v>
      </c>
      <c r="CM468" s="698">
        <f t="shared" si="1554"/>
        <v>0</v>
      </c>
      <c r="CN468" s="698">
        <f t="shared" si="1554"/>
        <v>0</v>
      </c>
      <c r="CO468" s="698">
        <f t="shared" si="1554"/>
        <v>0</v>
      </c>
      <c r="CP468" s="698">
        <f t="shared" si="1554"/>
        <v>0</v>
      </c>
      <c r="CQ468" s="698">
        <f t="shared" si="1554"/>
        <v>0</v>
      </c>
      <c r="CR468" s="698">
        <f t="shared" si="1554"/>
        <v>0</v>
      </c>
      <c r="CS468" s="698">
        <f t="shared" si="1554"/>
        <v>0</v>
      </c>
      <c r="CT468" s="698">
        <f t="shared" si="1554"/>
        <v>0</v>
      </c>
      <c r="CU468" s="698">
        <f t="shared" si="1554"/>
        <v>0</v>
      </c>
      <c r="CV468" s="698">
        <f t="shared" si="1554"/>
        <v>0</v>
      </c>
      <c r="CW468" s="698">
        <f t="shared" si="1554"/>
        <v>0</v>
      </c>
      <c r="CX468" s="698">
        <f t="shared" si="1554"/>
        <v>0</v>
      </c>
      <c r="CY468" s="698" t="e">
        <f t="shared" si="1554"/>
        <v>#N/A</v>
      </c>
      <c r="CZ468" s="698">
        <f t="shared" si="1554"/>
        <v>0</v>
      </c>
      <c r="DA468" s="698">
        <f t="shared" si="1554"/>
        <v>0</v>
      </c>
      <c r="DB468" s="698">
        <f t="shared" si="1554"/>
        <v>0</v>
      </c>
      <c r="DC468" s="698">
        <f t="shared" si="1554"/>
        <v>0</v>
      </c>
      <c r="DD468" s="698">
        <f t="shared" si="1554"/>
        <v>0</v>
      </c>
      <c r="DE468" s="698">
        <f t="shared" si="1554"/>
        <v>0</v>
      </c>
      <c r="DF468" s="698">
        <f t="shared" si="1554"/>
        <v>0</v>
      </c>
      <c r="DG468" s="698">
        <f t="shared" si="1554"/>
        <v>0</v>
      </c>
      <c r="DH468" s="698">
        <f t="shared" si="1554"/>
        <v>0</v>
      </c>
      <c r="DI468" s="698">
        <f t="shared" si="1554"/>
        <v>0</v>
      </c>
      <c r="DJ468" s="698">
        <f t="shared" si="1554"/>
        <v>0</v>
      </c>
      <c r="DK468" s="698">
        <f t="shared" si="1554"/>
        <v>0</v>
      </c>
      <c r="DL468" s="698">
        <f t="shared" si="1554"/>
        <v>0</v>
      </c>
      <c r="DM468" s="698">
        <f t="shared" si="1554"/>
        <v>0</v>
      </c>
      <c r="DN468" s="698" t="e">
        <f t="shared" si="1554"/>
        <v>#N/A</v>
      </c>
      <c r="DO468" s="698">
        <f t="shared" si="1554"/>
        <v>1145514</v>
      </c>
      <c r="DP468" s="698">
        <f t="shared" si="1554"/>
        <v>782954</v>
      </c>
      <c r="DQ468" s="698">
        <f t="shared" ref="DQ468:EQ468" si="1555">DQ482</f>
        <v>485164</v>
      </c>
      <c r="DR468" s="698" t="e">
        <f t="shared" si="1555"/>
        <v>#N/A</v>
      </c>
      <c r="DS468" s="698">
        <f t="shared" si="1555"/>
        <v>1050201</v>
      </c>
      <c r="DT468" s="698">
        <f t="shared" si="1555"/>
        <v>1275619</v>
      </c>
      <c r="DU468" s="698">
        <f t="shared" si="1555"/>
        <v>1622660</v>
      </c>
      <c r="DV468" s="698">
        <f t="shared" si="1555"/>
        <v>963484</v>
      </c>
      <c r="DW468" s="698">
        <f t="shared" si="1555"/>
        <v>1164855</v>
      </c>
      <c r="DX468" s="698">
        <f t="shared" si="1555"/>
        <v>897092</v>
      </c>
      <c r="DY468" s="698">
        <f t="shared" si="1555"/>
        <v>732526</v>
      </c>
      <c r="DZ468" s="698" t="e">
        <f t="shared" si="1555"/>
        <v>#N/A</v>
      </c>
      <c r="EA468" s="698">
        <f t="shared" si="1555"/>
        <v>1132140</v>
      </c>
      <c r="EB468" s="698" t="e">
        <f t="shared" si="1555"/>
        <v>#N/A</v>
      </c>
      <c r="EC468" s="698" t="e">
        <f t="shared" si="1555"/>
        <v>#N/A</v>
      </c>
      <c r="ED468" s="698">
        <f t="shared" si="1555"/>
        <v>829357</v>
      </c>
      <c r="EE468" s="698">
        <f t="shared" si="1555"/>
        <v>9465</v>
      </c>
      <c r="EF468" s="698">
        <f>EF482</f>
        <v>0</v>
      </c>
      <c r="EG468" s="698">
        <f t="shared" si="1555"/>
        <v>0</v>
      </c>
      <c r="EH468" s="698">
        <f t="shared" si="1555"/>
        <v>0</v>
      </c>
      <c r="EI468" s="698">
        <f t="shared" si="1555"/>
        <v>0</v>
      </c>
      <c r="EJ468" s="698" t="e">
        <f t="shared" si="1555"/>
        <v>#N/A</v>
      </c>
      <c r="EK468" s="698" t="e">
        <f t="shared" si="1555"/>
        <v>#N/A</v>
      </c>
      <c r="EL468" s="698">
        <f t="shared" si="1555"/>
        <v>5947</v>
      </c>
      <c r="EM468" s="698">
        <f t="shared" si="1555"/>
        <v>4405</v>
      </c>
      <c r="EN468" s="698" t="e">
        <f t="shared" si="1555"/>
        <v>#N/A</v>
      </c>
      <c r="EO468" s="698" t="e">
        <f t="shared" si="1555"/>
        <v>#N/A</v>
      </c>
      <c r="EP468" s="698">
        <f t="shared" si="1555"/>
        <v>8147</v>
      </c>
      <c r="EQ468" s="698" t="e">
        <f t="shared" si="1555"/>
        <v>#N/A</v>
      </c>
      <c r="ER468" s="698" t="e">
        <f t="shared" ref="ER468:EY468" si="1556">ER482</f>
        <v>#N/A</v>
      </c>
      <c r="ES468" s="698" t="e">
        <f t="shared" si="1556"/>
        <v>#N/A</v>
      </c>
      <c r="ET468" s="698">
        <f t="shared" si="1556"/>
        <v>0</v>
      </c>
      <c r="EU468" s="698">
        <f t="shared" si="1556"/>
        <v>10568</v>
      </c>
      <c r="EV468" s="698">
        <f t="shared" si="1556"/>
        <v>0</v>
      </c>
      <c r="EW468" s="698">
        <f t="shared" si="1556"/>
        <v>8585</v>
      </c>
      <c r="EX468" s="698">
        <f t="shared" si="1556"/>
        <v>0</v>
      </c>
      <c r="EY468" s="698" t="e">
        <f t="shared" si="1556"/>
        <v>#N/A</v>
      </c>
      <c r="EZ468" s="510"/>
    </row>
    <row r="469" spans="1:156" x14ac:dyDescent="0.25">
      <c r="A469">
        <v>60</v>
      </c>
      <c r="B469" s="26" t="s">
        <v>162</v>
      </c>
      <c r="D469" s="704">
        <f>D483</f>
        <v>2000</v>
      </c>
      <c r="E469" s="704">
        <f t="shared" ref="E469:BK469" si="1557">E483</f>
        <v>0</v>
      </c>
      <c r="F469" s="704">
        <f t="shared" si="1557"/>
        <v>7000</v>
      </c>
      <c r="G469" s="704">
        <f t="shared" si="1557"/>
        <v>9000</v>
      </c>
      <c r="H469" s="704">
        <f t="shared" si="1557"/>
        <v>9000</v>
      </c>
      <c r="I469" s="704">
        <f t="shared" si="1557"/>
        <v>0</v>
      </c>
      <c r="J469" s="704">
        <f t="shared" si="1557"/>
        <v>0</v>
      </c>
      <c r="K469" s="704">
        <f t="shared" si="1557"/>
        <v>0</v>
      </c>
      <c r="L469" s="704">
        <f t="shared" si="1557"/>
        <v>0</v>
      </c>
      <c r="M469" s="704">
        <f t="shared" si="1557"/>
        <v>0</v>
      </c>
      <c r="N469" s="704">
        <f t="shared" si="1557"/>
        <v>0</v>
      </c>
      <c r="O469" s="704">
        <f t="shared" si="1557"/>
        <v>0</v>
      </c>
      <c r="P469" s="704">
        <f t="shared" si="1557"/>
        <v>0</v>
      </c>
      <c r="Q469" s="704">
        <f t="shared" si="1557"/>
        <v>0</v>
      </c>
      <c r="R469" s="704">
        <f t="shared" si="1557"/>
        <v>0</v>
      </c>
      <c r="S469" s="704">
        <f t="shared" si="1557"/>
        <v>0</v>
      </c>
      <c r="T469" s="704">
        <f t="shared" si="1557"/>
        <v>0</v>
      </c>
      <c r="U469" s="704">
        <f t="shared" si="1557"/>
        <v>0</v>
      </c>
      <c r="V469" s="704">
        <f t="shared" si="1557"/>
        <v>23220</v>
      </c>
      <c r="W469" s="704">
        <f t="shared" si="1557"/>
        <v>0</v>
      </c>
      <c r="X469" s="704">
        <f t="shared" si="1557"/>
        <v>0</v>
      </c>
      <c r="Y469" s="704">
        <f t="shared" si="1557"/>
        <v>0</v>
      </c>
      <c r="Z469" s="704" t="e">
        <f t="shared" si="1557"/>
        <v>#N/A</v>
      </c>
      <c r="AA469" s="704">
        <f t="shared" si="1557"/>
        <v>0</v>
      </c>
      <c r="AB469" s="704">
        <f t="shared" si="1557"/>
        <v>0</v>
      </c>
      <c r="AC469" s="704">
        <f t="shared" si="1557"/>
        <v>0</v>
      </c>
      <c r="AD469" s="704">
        <f t="shared" si="1557"/>
        <v>0</v>
      </c>
      <c r="AE469" s="704">
        <f t="shared" si="1557"/>
        <v>0</v>
      </c>
      <c r="AF469" s="704">
        <f t="shared" si="1557"/>
        <v>0</v>
      </c>
      <c r="AG469" s="704">
        <f t="shared" si="1557"/>
        <v>0</v>
      </c>
      <c r="AH469" s="704">
        <f t="shared" si="1557"/>
        <v>0</v>
      </c>
      <c r="AI469" s="704">
        <f t="shared" si="1557"/>
        <v>0</v>
      </c>
      <c r="AJ469" s="704">
        <f t="shared" si="1557"/>
        <v>0</v>
      </c>
      <c r="AK469" s="704">
        <f t="shared" si="1557"/>
        <v>0</v>
      </c>
      <c r="AL469" s="704">
        <f t="shared" si="1557"/>
        <v>0</v>
      </c>
      <c r="AM469" s="704">
        <f t="shared" si="1557"/>
        <v>0</v>
      </c>
      <c r="AN469" s="704">
        <f t="shared" si="1557"/>
        <v>0</v>
      </c>
      <c r="AO469" s="704">
        <f t="shared" si="1557"/>
        <v>0</v>
      </c>
      <c r="AP469" s="704">
        <f t="shared" si="1557"/>
        <v>0</v>
      </c>
      <c r="AQ469" s="704">
        <f t="shared" si="1557"/>
        <v>0</v>
      </c>
      <c r="AR469" s="704">
        <f t="shared" si="1557"/>
        <v>0</v>
      </c>
      <c r="AS469" s="704">
        <f t="shared" si="1557"/>
        <v>0</v>
      </c>
      <c r="AT469" s="704">
        <f t="shared" si="1557"/>
        <v>0</v>
      </c>
      <c r="AU469" s="704">
        <f t="shared" si="1557"/>
        <v>0</v>
      </c>
      <c r="AV469" s="704">
        <f t="shared" si="1557"/>
        <v>0</v>
      </c>
      <c r="AW469" s="704">
        <f t="shared" si="1557"/>
        <v>0</v>
      </c>
      <c r="AX469" s="704">
        <f t="shared" si="1557"/>
        <v>0</v>
      </c>
      <c r="AY469" s="704">
        <f t="shared" si="1557"/>
        <v>0</v>
      </c>
      <c r="AZ469" s="704">
        <f t="shared" si="1557"/>
        <v>0</v>
      </c>
      <c r="BA469" s="704">
        <f t="shared" si="1557"/>
        <v>199371</v>
      </c>
      <c r="BB469" s="704">
        <f t="shared" si="1557"/>
        <v>0</v>
      </c>
      <c r="BC469" s="704">
        <f t="shared" si="1557"/>
        <v>0</v>
      </c>
      <c r="BD469" s="704">
        <f t="shared" si="1557"/>
        <v>45876</v>
      </c>
      <c r="BE469" s="704">
        <f t="shared" si="1557"/>
        <v>0</v>
      </c>
      <c r="BF469" s="704">
        <f t="shared" si="1557"/>
        <v>0</v>
      </c>
      <c r="BG469" s="704">
        <f t="shared" si="1557"/>
        <v>0</v>
      </c>
      <c r="BH469" s="704">
        <f t="shared" si="1557"/>
        <v>0</v>
      </c>
      <c r="BI469" s="704">
        <f t="shared" si="1557"/>
        <v>0</v>
      </c>
      <c r="BJ469" s="704">
        <f t="shared" si="1557"/>
        <v>0</v>
      </c>
      <c r="BK469" s="704">
        <f t="shared" si="1557"/>
        <v>45876</v>
      </c>
      <c r="BL469" s="704">
        <f t="shared" ref="BL469:DP469" si="1558">BL483</f>
        <v>0</v>
      </c>
      <c r="BM469" s="704">
        <f t="shared" si="1558"/>
        <v>255228</v>
      </c>
      <c r="BN469" s="704">
        <f t="shared" si="1558"/>
        <v>0</v>
      </c>
      <c r="BO469" s="704">
        <f t="shared" si="1558"/>
        <v>173493</v>
      </c>
      <c r="BP469" s="704">
        <f t="shared" si="1558"/>
        <v>0</v>
      </c>
      <c r="BQ469" s="704">
        <f t="shared" si="1558"/>
        <v>0</v>
      </c>
      <c r="BR469" s="704">
        <f t="shared" si="1558"/>
        <v>72996</v>
      </c>
      <c r="BS469" s="704">
        <f t="shared" si="1558"/>
        <v>0</v>
      </c>
      <c r="BT469" s="704">
        <f t="shared" si="1558"/>
        <v>0</v>
      </c>
      <c r="BU469" s="704">
        <f t="shared" si="1558"/>
        <v>463710</v>
      </c>
      <c r="BV469" s="704">
        <f t="shared" si="1558"/>
        <v>0</v>
      </c>
      <c r="BW469" s="704">
        <f t="shared" si="1558"/>
        <v>0</v>
      </c>
      <c r="BX469" s="704">
        <f t="shared" si="1558"/>
        <v>0</v>
      </c>
      <c r="BY469" s="704">
        <f t="shared" si="1558"/>
        <v>0</v>
      </c>
      <c r="BZ469" s="704">
        <f t="shared" si="1558"/>
        <v>0</v>
      </c>
      <c r="CA469" s="704">
        <f t="shared" si="1558"/>
        <v>0</v>
      </c>
      <c r="CB469" s="704">
        <f t="shared" si="1558"/>
        <v>0</v>
      </c>
      <c r="CC469" s="704">
        <f t="shared" si="1558"/>
        <v>0</v>
      </c>
      <c r="CD469" s="704">
        <f t="shared" si="1558"/>
        <v>0</v>
      </c>
      <c r="CE469" s="704">
        <f t="shared" si="1558"/>
        <v>0</v>
      </c>
      <c r="CF469" s="704">
        <f t="shared" si="1558"/>
        <v>0</v>
      </c>
      <c r="CG469" s="704">
        <f t="shared" si="1558"/>
        <v>0</v>
      </c>
      <c r="CH469" s="704">
        <f t="shared" si="1558"/>
        <v>336968</v>
      </c>
      <c r="CI469" s="704">
        <f t="shared" si="1558"/>
        <v>360000</v>
      </c>
      <c r="CJ469" s="704">
        <f t="shared" si="1558"/>
        <v>0</v>
      </c>
      <c r="CK469" s="704">
        <f t="shared" si="1558"/>
        <v>0</v>
      </c>
      <c r="CL469" s="704">
        <f t="shared" si="1558"/>
        <v>0</v>
      </c>
      <c r="CM469" s="704">
        <f t="shared" si="1558"/>
        <v>0</v>
      </c>
      <c r="CN469" s="704">
        <f t="shared" si="1558"/>
        <v>0</v>
      </c>
      <c r="CO469" s="704">
        <f t="shared" si="1558"/>
        <v>0</v>
      </c>
      <c r="CP469" s="704">
        <f t="shared" si="1558"/>
        <v>0</v>
      </c>
      <c r="CQ469" s="704">
        <f t="shared" si="1558"/>
        <v>0</v>
      </c>
      <c r="CR469" s="704">
        <f t="shared" si="1558"/>
        <v>0</v>
      </c>
      <c r="CS469" s="704">
        <f t="shared" si="1558"/>
        <v>0</v>
      </c>
      <c r="CT469" s="704">
        <f t="shared" si="1558"/>
        <v>0</v>
      </c>
      <c r="CU469" s="704">
        <f t="shared" si="1558"/>
        <v>209798</v>
      </c>
      <c r="CV469" s="704">
        <f t="shared" si="1558"/>
        <v>0</v>
      </c>
      <c r="CW469" s="704">
        <f t="shared" si="1558"/>
        <v>0</v>
      </c>
      <c r="CX469" s="704">
        <f t="shared" si="1558"/>
        <v>0</v>
      </c>
      <c r="CY469" s="704" t="e">
        <f t="shared" si="1558"/>
        <v>#N/A</v>
      </c>
      <c r="CZ469" s="704">
        <f t="shared" si="1558"/>
        <v>0</v>
      </c>
      <c r="DA469" s="704">
        <f t="shared" si="1558"/>
        <v>0</v>
      </c>
      <c r="DB469" s="704">
        <f t="shared" si="1558"/>
        <v>0</v>
      </c>
      <c r="DC469" s="704">
        <f t="shared" si="1558"/>
        <v>0</v>
      </c>
      <c r="DD469" s="704">
        <f t="shared" si="1558"/>
        <v>0</v>
      </c>
      <c r="DE469" s="704">
        <f t="shared" si="1558"/>
        <v>0</v>
      </c>
      <c r="DF469" s="704">
        <f t="shared" si="1558"/>
        <v>0</v>
      </c>
      <c r="DG469" s="704">
        <f t="shared" si="1558"/>
        <v>0</v>
      </c>
      <c r="DH469" s="704">
        <f t="shared" si="1558"/>
        <v>0</v>
      </c>
      <c r="DI469" s="704">
        <f t="shared" si="1558"/>
        <v>0</v>
      </c>
      <c r="DJ469" s="704">
        <f t="shared" si="1558"/>
        <v>0</v>
      </c>
      <c r="DK469" s="704">
        <f t="shared" si="1558"/>
        <v>0</v>
      </c>
      <c r="DL469" s="704">
        <f t="shared" si="1558"/>
        <v>0</v>
      </c>
      <c r="DM469" s="704">
        <f t="shared" si="1558"/>
        <v>0</v>
      </c>
      <c r="DN469" s="704" t="e">
        <f t="shared" si="1558"/>
        <v>#N/A</v>
      </c>
      <c r="DO469" s="704">
        <f t="shared" si="1558"/>
        <v>0</v>
      </c>
      <c r="DP469" s="704">
        <f t="shared" si="1558"/>
        <v>0</v>
      </c>
      <c r="DQ469" s="704">
        <f t="shared" ref="DQ469:EQ469" si="1559">DQ483</f>
        <v>0</v>
      </c>
      <c r="DR469" s="704" t="e">
        <f t="shared" si="1559"/>
        <v>#N/A</v>
      </c>
      <c r="DS469" s="704">
        <f t="shared" si="1559"/>
        <v>0</v>
      </c>
      <c r="DT469" s="704">
        <f t="shared" si="1559"/>
        <v>0</v>
      </c>
      <c r="DU469" s="704">
        <f t="shared" si="1559"/>
        <v>0</v>
      </c>
      <c r="DV469" s="704">
        <f t="shared" si="1559"/>
        <v>0</v>
      </c>
      <c r="DW469" s="704">
        <f t="shared" si="1559"/>
        <v>0</v>
      </c>
      <c r="DX469" s="704">
        <f t="shared" si="1559"/>
        <v>0</v>
      </c>
      <c r="DY469" s="704">
        <f t="shared" si="1559"/>
        <v>127061</v>
      </c>
      <c r="DZ469" s="704" t="e">
        <f t="shared" si="1559"/>
        <v>#N/A</v>
      </c>
      <c r="EA469" s="704">
        <f t="shared" si="1559"/>
        <v>0</v>
      </c>
      <c r="EB469" s="704" t="e">
        <f t="shared" si="1559"/>
        <v>#N/A</v>
      </c>
      <c r="EC469" s="704" t="e">
        <f t="shared" si="1559"/>
        <v>#N/A</v>
      </c>
      <c r="ED469" s="704">
        <f t="shared" si="1559"/>
        <v>0</v>
      </c>
      <c r="EE469" s="704">
        <f t="shared" si="1559"/>
        <v>2246885</v>
      </c>
      <c r="EF469" s="704">
        <f>EF483</f>
        <v>667215</v>
      </c>
      <c r="EG469" s="704">
        <f t="shared" si="1559"/>
        <v>593952</v>
      </c>
      <c r="EH469" s="704">
        <f t="shared" si="1559"/>
        <v>611894</v>
      </c>
      <c r="EI469" s="704">
        <f t="shared" si="1559"/>
        <v>769446</v>
      </c>
      <c r="EJ469" s="704" t="e">
        <f t="shared" si="1559"/>
        <v>#N/A</v>
      </c>
      <c r="EK469" s="704" t="e">
        <f t="shared" si="1559"/>
        <v>#N/A</v>
      </c>
      <c r="EL469" s="704">
        <f t="shared" si="1559"/>
        <v>2075982</v>
      </c>
      <c r="EM469" s="704">
        <f t="shared" si="1559"/>
        <v>1272454</v>
      </c>
      <c r="EN469" s="704" t="e">
        <f t="shared" si="1559"/>
        <v>#N/A</v>
      </c>
      <c r="EO469" s="704" t="e">
        <f t="shared" si="1559"/>
        <v>#N/A</v>
      </c>
      <c r="EP469" s="704">
        <f t="shared" si="1559"/>
        <v>741643</v>
      </c>
      <c r="EQ469" s="704" t="e">
        <f t="shared" si="1559"/>
        <v>#N/A</v>
      </c>
      <c r="ER469" s="704" t="e">
        <f t="shared" ref="ER469:EY469" si="1560">ER483</f>
        <v>#N/A</v>
      </c>
      <c r="ES469" s="704" t="e">
        <f t="shared" si="1560"/>
        <v>#N/A</v>
      </c>
      <c r="ET469" s="704">
        <f t="shared" si="1560"/>
        <v>1377400</v>
      </c>
      <c r="EU469" s="704">
        <f t="shared" si="1560"/>
        <v>1338164</v>
      </c>
      <c r="EV469" s="704">
        <f t="shared" si="1560"/>
        <v>1867550</v>
      </c>
      <c r="EW469" s="704">
        <f t="shared" si="1560"/>
        <v>1350488</v>
      </c>
      <c r="EX469" s="704">
        <f t="shared" si="1560"/>
        <v>881957</v>
      </c>
      <c r="EY469" s="704" t="e">
        <f t="shared" si="1560"/>
        <v>#N/A</v>
      </c>
      <c r="EZ469" s="510"/>
    </row>
    <row r="470" spans="1:156" x14ac:dyDescent="0.25">
      <c r="A470">
        <v>61</v>
      </c>
      <c r="B470" s="26" t="s">
        <v>164</v>
      </c>
      <c r="D470" s="704">
        <f>D484</f>
        <v>0</v>
      </c>
      <c r="E470" s="704">
        <f t="shared" ref="E470:BK470" si="1561">E484</f>
        <v>0</v>
      </c>
      <c r="F470" s="704">
        <f t="shared" si="1561"/>
        <v>0</v>
      </c>
      <c r="G470" s="704">
        <f t="shared" si="1561"/>
        <v>0</v>
      </c>
      <c r="H470" s="704">
        <f t="shared" si="1561"/>
        <v>0</v>
      </c>
      <c r="I470" s="704">
        <f t="shared" si="1561"/>
        <v>0</v>
      </c>
      <c r="J470" s="704">
        <f t="shared" si="1561"/>
        <v>0</v>
      </c>
      <c r="K470" s="704">
        <f t="shared" si="1561"/>
        <v>0</v>
      </c>
      <c r="L470" s="704">
        <f t="shared" si="1561"/>
        <v>0</v>
      </c>
      <c r="M470" s="704">
        <f t="shared" si="1561"/>
        <v>0</v>
      </c>
      <c r="N470" s="704">
        <f t="shared" si="1561"/>
        <v>0</v>
      </c>
      <c r="O470" s="704">
        <f t="shared" si="1561"/>
        <v>0</v>
      </c>
      <c r="P470" s="704">
        <f t="shared" si="1561"/>
        <v>0</v>
      </c>
      <c r="Q470" s="704">
        <f t="shared" si="1561"/>
        <v>0</v>
      </c>
      <c r="R470" s="704">
        <f t="shared" si="1561"/>
        <v>0</v>
      </c>
      <c r="S470" s="704">
        <f t="shared" si="1561"/>
        <v>0</v>
      </c>
      <c r="T470" s="704">
        <f t="shared" si="1561"/>
        <v>0</v>
      </c>
      <c r="U470" s="704">
        <f t="shared" si="1561"/>
        <v>0</v>
      </c>
      <c r="V470" s="704">
        <f t="shared" si="1561"/>
        <v>0</v>
      </c>
      <c r="W470" s="704">
        <f t="shared" si="1561"/>
        <v>0</v>
      </c>
      <c r="X470" s="704">
        <f t="shared" si="1561"/>
        <v>0</v>
      </c>
      <c r="Y470" s="704">
        <f t="shared" si="1561"/>
        <v>0</v>
      </c>
      <c r="Z470" s="704">
        <f t="shared" si="1561"/>
        <v>0</v>
      </c>
      <c r="AA470" s="704">
        <f t="shared" si="1561"/>
        <v>0</v>
      </c>
      <c r="AB470" s="704">
        <f t="shared" si="1561"/>
        <v>0</v>
      </c>
      <c r="AC470" s="704">
        <f t="shared" si="1561"/>
        <v>0</v>
      </c>
      <c r="AD470" s="704">
        <f t="shared" si="1561"/>
        <v>0</v>
      </c>
      <c r="AE470" s="704">
        <f t="shared" si="1561"/>
        <v>0</v>
      </c>
      <c r="AF470" s="704">
        <f t="shared" si="1561"/>
        <v>0</v>
      </c>
      <c r="AG470" s="704">
        <f t="shared" si="1561"/>
        <v>0</v>
      </c>
      <c r="AH470" s="704">
        <f t="shared" si="1561"/>
        <v>0</v>
      </c>
      <c r="AI470" s="704">
        <f t="shared" si="1561"/>
        <v>0</v>
      </c>
      <c r="AJ470" s="704">
        <f t="shared" si="1561"/>
        <v>0</v>
      </c>
      <c r="AK470" s="704">
        <f t="shared" si="1561"/>
        <v>0</v>
      </c>
      <c r="AL470" s="704">
        <f t="shared" si="1561"/>
        <v>0</v>
      </c>
      <c r="AM470" s="704">
        <f t="shared" si="1561"/>
        <v>0</v>
      </c>
      <c r="AN470" s="704">
        <f t="shared" si="1561"/>
        <v>0</v>
      </c>
      <c r="AO470" s="704">
        <f t="shared" si="1561"/>
        <v>0</v>
      </c>
      <c r="AP470" s="704">
        <f t="shared" si="1561"/>
        <v>0</v>
      </c>
      <c r="AQ470" s="704">
        <f t="shared" si="1561"/>
        <v>0</v>
      </c>
      <c r="AR470" s="704">
        <f t="shared" si="1561"/>
        <v>0</v>
      </c>
      <c r="AS470" s="704">
        <f t="shared" si="1561"/>
        <v>0</v>
      </c>
      <c r="AT470" s="704">
        <f t="shared" si="1561"/>
        <v>0</v>
      </c>
      <c r="AU470" s="704">
        <f t="shared" si="1561"/>
        <v>0</v>
      </c>
      <c r="AV470" s="704">
        <f t="shared" si="1561"/>
        <v>0</v>
      </c>
      <c r="AW470" s="704">
        <f t="shared" si="1561"/>
        <v>0</v>
      </c>
      <c r="AX470" s="704">
        <f t="shared" si="1561"/>
        <v>0</v>
      </c>
      <c r="AY470" s="704">
        <f t="shared" si="1561"/>
        <v>0</v>
      </c>
      <c r="AZ470" s="704">
        <f t="shared" si="1561"/>
        <v>0</v>
      </c>
      <c r="BA470" s="704">
        <f t="shared" si="1561"/>
        <v>0</v>
      </c>
      <c r="BB470" s="704">
        <f t="shared" si="1561"/>
        <v>0</v>
      </c>
      <c r="BC470" s="704">
        <f t="shared" si="1561"/>
        <v>0</v>
      </c>
      <c r="BD470" s="704">
        <f t="shared" si="1561"/>
        <v>0</v>
      </c>
      <c r="BE470" s="704">
        <f t="shared" si="1561"/>
        <v>0</v>
      </c>
      <c r="BF470" s="704">
        <f t="shared" si="1561"/>
        <v>0</v>
      </c>
      <c r="BG470" s="704">
        <f t="shared" si="1561"/>
        <v>0</v>
      </c>
      <c r="BH470" s="704">
        <f t="shared" si="1561"/>
        <v>0</v>
      </c>
      <c r="BI470" s="704">
        <f t="shared" si="1561"/>
        <v>0</v>
      </c>
      <c r="BJ470" s="704">
        <f t="shared" si="1561"/>
        <v>0</v>
      </c>
      <c r="BK470" s="704">
        <f t="shared" si="1561"/>
        <v>0</v>
      </c>
      <c r="BL470" s="704">
        <f t="shared" ref="BL470:DP470" si="1562">BL484</f>
        <v>0</v>
      </c>
      <c r="BM470" s="704">
        <f t="shared" si="1562"/>
        <v>0</v>
      </c>
      <c r="BN470" s="704">
        <f t="shared" si="1562"/>
        <v>0</v>
      </c>
      <c r="BO470" s="704">
        <f t="shared" si="1562"/>
        <v>0</v>
      </c>
      <c r="BP470" s="704">
        <f t="shared" si="1562"/>
        <v>0</v>
      </c>
      <c r="BQ470" s="704">
        <f t="shared" si="1562"/>
        <v>0</v>
      </c>
      <c r="BR470" s="704">
        <f t="shared" si="1562"/>
        <v>0</v>
      </c>
      <c r="BS470" s="704">
        <f t="shared" si="1562"/>
        <v>0</v>
      </c>
      <c r="BT470" s="704">
        <f t="shared" si="1562"/>
        <v>0</v>
      </c>
      <c r="BU470" s="704">
        <f t="shared" si="1562"/>
        <v>0</v>
      </c>
      <c r="BV470" s="704">
        <f t="shared" si="1562"/>
        <v>0</v>
      </c>
      <c r="BW470" s="704">
        <f t="shared" si="1562"/>
        <v>0</v>
      </c>
      <c r="BX470" s="704">
        <f t="shared" si="1562"/>
        <v>0</v>
      </c>
      <c r="BY470" s="704">
        <f t="shared" si="1562"/>
        <v>0</v>
      </c>
      <c r="BZ470" s="704">
        <f t="shared" si="1562"/>
        <v>0</v>
      </c>
      <c r="CA470" s="704">
        <f t="shared" si="1562"/>
        <v>0</v>
      </c>
      <c r="CB470" s="704">
        <f t="shared" si="1562"/>
        <v>0</v>
      </c>
      <c r="CC470" s="704">
        <f t="shared" si="1562"/>
        <v>0</v>
      </c>
      <c r="CD470" s="704">
        <f t="shared" si="1562"/>
        <v>0</v>
      </c>
      <c r="CE470" s="704">
        <f t="shared" si="1562"/>
        <v>0</v>
      </c>
      <c r="CF470" s="704">
        <f t="shared" si="1562"/>
        <v>0</v>
      </c>
      <c r="CG470" s="704">
        <f t="shared" si="1562"/>
        <v>0</v>
      </c>
      <c r="CH470" s="704">
        <f t="shared" si="1562"/>
        <v>0</v>
      </c>
      <c r="CI470" s="704">
        <f t="shared" si="1562"/>
        <v>0</v>
      </c>
      <c r="CJ470" s="704">
        <f t="shared" si="1562"/>
        <v>0</v>
      </c>
      <c r="CK470" s="704">
        <f t="shared" si="1562"/>
        <v>0</v>
      </c>
      <c r="CL470" s="704">
        <f t="shared" si="1562"/>
        <v>0</v>
      </c>
      <c r="CM470" s="704">
        <f t="shared" si="1562"/>
        <v>0</v>
      </c>
      <c r="CN470" s="704">
        <f t="shared" si="1562"/>
        <v>0</v>
      </c>
      <c r="CO470" s="704">
        <f t="shared" si="1562"/>
        <v>0</v>
      </c>
      <c r="CP470" s="704">
        <f t="shared" si="1562"/>
        <v>0</v>
      </c>
      <c r="CQ470" s="704">
        <f t="shared" si="1562"/>
        <v>0</v>
      </c>
      <c r="CR470" s="704">
        <f t="shared" si="1562"/>
        <v>0</v>
      </c>
      <c r="CS470" s="704">
        <f t="shared" si="1562"/>
        <v>0</v>
      </c>
      <c r="CT470" s="704">
        <f t="shared" si="1562"/>
        <v>0</v>
      </c>
      <c r="CU470" s="704">
        <f t="shared" si="1562"/>
        <v>0</v>
      </c>
      <c r="CV470" s="704">
        <f t="shared" si="1562"/>
        <v>0</v>
      </c>
      <c r="CW470" s="704">
        <f t="shared" si="1562"/>
        <v>0</v>
      </c>
      <c r="CX470" s="704">
        <f t="shared" si="1562"/>
        <v>0</v>
      </c>
      <c r="CY470" s="704">
        <f t="shared" si="1562"/>
        <v>0</v>
      </c>
      <c r="CZ470" s="704">
        <f t="shared" si="1562"/>
        <v>0</v>
      </c>
      <c r="DA470" s="704">
        <f t="shared" si="1562"/>
        <v>0</v>
      </c>
      <c r="DB470" s="704">
        <f t="shared" si="1562"/>
        <v>0</v>
      </c>
      <c r="DC470" s="704">
        <f t="shared" si="1562"/>
        <v>0</v>
      </c>
      <c r="DD470" s="704">
        <f t="shared" si="1562"/>
        <v>0</v>
      </c>
      <c r="DE470" s="704">
        <f t="shared" si="1562"/>
        <v>0</v>
      </c>
      <c r="DF470" s="704">
        <f t="shared" si="1562"/>
        <v>0</v>
      </c>
      <c r="DG470" s="704">
        <f t="shared" si="1562"/>
        <v>0</v>
      </c>
      <c r="DH470" s="704">
        <f t="shared" si="1562"/>
        <v>0</v>
      </c>
      <c r="DI470" s="704">
        <f t="shared" si="1562"/>
        <v>0</v>
      </c>
      <c r="DJ470" s="704">
        <f t="shared" si="1562"/>
        <v>0</v>
      </c>
      <c r="DK470" s="704">
        <f t="shared" si="1562"/>
        <v>0</v>
      </c>
      <c r="DL470" s="704">
        <f t="shared" si="1562"/>
        <v>0</v>
      </c>
      <c r="DM470" s="704">
        <f t="shared" si="1562"/>
        <v>0</v>
      </c>
      <c r="DN470" s="704">
        <f t="shared" si="1562"/>
        <v>0</v>
      </c>
      <c r="DO470" s="704">
        <f t="shared" si="1562"/>
        <v>0</v>
      </c>
      <c r="DP470" s="704">
        <f t="shared" si="1562"/>
        <v>0</v>
      </c>
      <c r="DQ470" s="704">
        <f t="shared" ref="DQ470:EQ470" si="1563">DQ484</f>
        <v>0</v>
      </c>
      <c r="DR470" s="704">
        <f t="shared" si="1563"/>
        <v>0</v>
      </c>
      <c r="DS470" s="704">
        <f t="shared" si="1563"/>
        <v>0</v>
      </c>
      <c r="DT470" s="704">
        <f t="shared" si="1563"/>
        <v>0</v>
      </c>
      <c r="DU470" s="704">
        <f t="shared" si="1563"/>
        <v>0</v>
      </c>
      <c r="DV470" s="704">
        <f t="shared" si="1563"/>
        <v>0</v>
      </c>
      <c r="DW470" s="704">
        <f t="shared" si="1563"/>
        <v>0</v>
      </c>
      <c r="DX470" s="704">
        <f t="shared" si="1563"/>
        <v>0</v>
      </c>
      <c r="DY470" s="704">
        <f t="shared" si="1563"/>
        <v>0</v>
      </c>
      <c r="DZ470" s="704">
        <f t="shared" si="1563"/>
        <v>0</v>
      </c>
      <c r="EA470" s="704">
        <f t="shared" si="1563"/>
        <v>0</v>
      </c>
      <c r="EB470" s="704">
        <f t="shared" si="1563"/>
        <v>0</v>
      </c>
      <c r="EC470" s="704">
        <f t="shared" si="1563"/>
        <v>0</v>
      </c>
      <c r="ED470" s="704">
        <f t="shared" si="1563"/>
        <v>0</v>
      </c>
      <c r="EE470" s="704">
        <f t="shared" si="1563"/>
        <v>0</v>
      </c>
      <c r="EF470" s="704">
        <f>EF484</f>
        <v>0</v>
      </c>
      <c r="EG470" s="704">
        <f t="shared" si="1563"/>
        <v>0</v>
      </c>
      <c r="EH470" s="704">
        <f t="shared" si="1563"/>
        <v>0</v>
      </c>
      <c r="EI470" s="704">
        <f t="shared" si="1563"/>
        <v>0</v>
      </c>
      <c r="EJ470" s="704">
        <f t="shared" si="1563"/>
        <v>0</v>
      </c>
      <c r="EK470" s="704">
        <f t="shared" si="1563"/>
        <v>0</v>
      </c>
      <c r="EL470" s="704">
        <f t="shared" si="1563"/>
        <v>0</v>
      </c>
      <c r="EM470" s="704">
        <f t="shared" si="1563"/>
        <v>0</v>
      </c>
      <c r="EN470" s="704">
        <f t="shared" si="1563"/>
        <v>0</v>
      </c>
      <c r="EO470" s="704">
        <f t="shared" si="1563"/>
        <v>0</v>
      </c>
      <c r="EP470" s="704">
        <f t="shared" si="1563"/>
        <v>0</v>
      </c>
      <c r="EQ470" s="704">
        <f t="shared" si="1563"/>
        <v>0</v>
      </c>
      <c r="ER470" s="704">
        <f t="shared" ref="ER470:EY470" si="1564">ER484</f>
        <v>0</v>
      </c>
      <c r="ES470" s="704">
        <f t="shared" si="1564"/>
        <v>0</v>
      </c>
      <c r="ET470" s="704">
        <f t="shared" si="1564"/>
        <v>0</v>
      </c>
      <c r="EU470" s="704">
        <f t="shared" si="1564"/>
        <v>0</v>
      </c>
      <c r="EV470" s="704">
        <f t="shared" si="1564"/>
        <v>0</v>
      </c>
      <c r="EW470" s="704">
        <f t="shared" si="1564"/>
        <v>0</v>
      </c>
      <c r="EX470" s="704">
        <f t="shared" si="1564"/>
        <v>0</v>
      </c>
      <c r="EY470" s="704">
        <f t="shared" si="1564"/>
        <v>0</v>
      </c>
      <c r="EZ470" s="510"/>
    </row>
    <row r="471" spans="1:156" ht="13" x14ac:dyDescent="0.3">
      <c r="B471" s="19" t="s">
        <v>783</v>
      </c>
      <c r="D471" s="510">
        <f>D205-D461</f>
        <v>0</v>
      </c>
      <c r="E471" s="510">
        <f t="shared" ref="E471:BK471" si="1565">E205-E461</f>
        <v>0</v>
      </c>
      <c r="F471" s="510">
        <f t="shared" si="1565"/>
        <v>0</v>
      </c>
      <c r="G471" s="510">
        <f t="shared" si="1565"/>
        <v>0</v>
      </c>
      <c r="H471" s="510">
        <f t="shared" si="1565"/>
        <v>0</v>
      </c>
      <c r="I471" s="510">
        <f t="shared" si="1565"/>
        <v>0</v>
      </c>
      <c r="J471" s="510">
        <f t="shared" si="1565"/>
        <v>0</v>
      </c>
      <c r="K471" s="510">
        <f t="shared" si="1565"/>
        <v>0</v>
      </c>
      <c r="L471" s="510">
        <f t="shared" si="1565"/>
        <v>0</v>
      </c>
      <c r="M471" s="510">
        <f t="shared" si="1565"/>
        <v>0</v>
      </c>
      <c r="N471" s="510">
        <f t="shared" si="1565"/>
        <v>0</v>
      </c>
      <c r="O471" s="510">
        <f t="shared" si="1565"/>
        <v>0</v>
      </c>
      <c r="P471" s="510">
        <f t="shared" si="1565"/>
        <v>0</v>
      </c>
      <c r="Q471" s="510">
        <f t="shared" si="1565"/>
        <v>0</v>
      </c>
      <c r="R471" s="510">
        <f t="shared" si="1565"/>
        <v>0</v>
      </c>
      <c r="S471" s="510">
        <f t="shared" si="1565"/>
        <v>0</v>
      </c>
      <c r="T471" s="510">
        <f t="shared" si="1565"/>
        <v>0</v>
      </c>
      <c r="U471" s="510">
        <f t="shared" si="1565"/>
        <v>0</v>
      </c>
      <c r="V471" s="510">
        <f t="shared" si="1565"/>
        <v>0</v>
      </c>
      <c r="W471" s="510">
        <f t="shared" si="1565"/>
        <v>0</v>
      </c>
      <c r="X471" s="510">
        <f t="shared" si="1565"/>
        <v>0</v>
      </c>
      <c r="Y471" s="510">
        <f t="shared" si="1565"/>
        <v>-9.3132257461547852E-10</v>
      </c>
      <c r="Z471" s="510">
        <f t="shared" si="1565"/>
        <v>-1.1368683772161603E-13</v>
      </c>
      <c r="AA471" s="510">
        <f t="shared" si="1565"/>
        <v>0</v>
      </c>
      <c r="AB471" s="510">
        <f t="shared" si="1565"/>
        <v>0</v>
      </c>
      <c r="AC471" s="510">
        <f t="shared" si="1565"/>
        <v>0</v>
      </c>
      <c r="AD471" s="510">
        <f t="shared" si="1565"/>
        <v>0</v>
      </c>
      <c r="AE471" s="510">
        <f t="shared" si="1565"/>
        <v>0</v>
      </c>
      <c r="AF471" s="510">
        <f t="shared" si="1565"/>
        <v>0</v>
      </c>
      <c r="AG471" s="510">
        <f t="shared" si="1565"/>
        <v>0</v>
      </c>
      <c r="AH471" s="510">
        <f t="shared" si="1565"/>
        <v>0</v>
      </c>
      <c r="AI471" s="510">
        <f t="shared" si="1565"/>
        <v>0</v>
      </c>
      <c r="AJ471" s="510">
        <f t="shared" si="1565"/>
        <v>0</v>
      </c>
      <c r="AK471" s="510">
        <f t="shared" si="1565"/>
        <v>0</v>
      </c>
      <c r="AL471" s="510">
        <f t="shared" si="1565"/>
        <v>0</v>
      </c>
      <c r="AM471" s="510">
        <f t="shared" si="1565"/>
        <v>0</v>
      </c>
      <c r="AN471" s="510">
        <f t="shared" si="1565"/>
        <v>0</v>
      </c>
      <c r="AO471" s="510">
        <f t="shared" si="1565"/>
        <v>0</v>
      </c>
      <c r="AP471" s="510">
        <f t="shared" si="1565"/>
        <v>0</v>
      </c>
      <c r="AQ471" s="510">
        <f t="shared" si="1565"/>
        <v>0</v>
      </c>
      <c r="AR471" s="510">
        <f t="shared" si="1565"/>
        <v>0</v>
      </c>
      <c r="AS471" s="510">
        <f t="shared" si="1565"/>
        <v>0</v>
      </c>
      <c r="AT471" s="510">
        <f t="shared" si="1565"/>
        <v>0</v>
      </c>
      <c r="AU471" s="510">
        <f t="shared" si="1565"/>
        <v>0</v>
      </c>
      <c r="AV471" s="510">
        <f t="shared" si="1565"/>
        <v>0</v>
      </c>
      <c r="AW471" s="510">
        <f t="shared" si="1565"/>
        <v>0</v>
      </c>
      <c r="AX471" s="510">
        <f t="shared" si="1565"/>
        <v>0</v>
      </c>
      <c r="AY471" s="510">
        <f t="shared" si="1565"/>
        <v>0</v>
      </c>
      <c r="AZ471" s="510">
        <f t="shared" si="1565"/>
        <v>0</v>
      </c>
      <c r="BA471" s="510">
        <f t="shared" si="1565"/>
        <v>0</v>
      </c>
      <c r="BB471" s="510">
        <f t="shared" si="1565"/>
        <v>0</v>
      </c>
      <c r="BC471" s="510">
        <f t="shared" si="1565"/>
        <v>0</v>
      </c>
      <c r="BD471" s="510">
        <f t="shared" si="1565"/>
        <v>0</v>
      </c>
      <c r="BE471" s="510">
        <f t="shared" si="1565"/>
        <v>0</v>
      </c>
      <c r="BF471" s="510">
        <f t="shared" si="1565"/>
        <v>0</v>
      </c>
      <c r="BG471" s="510">
        <f t="shared" si="1565"/>
        <v>0</v>
      </c>
      <c r="BH471" s="510">
        <f t="shared" si="1565"/>
        <v>0</v>
      </c>
      <c r="BI471" s="510">
        <f t="shared" si="1565"/>
        <v>0</v>
      </c>
      <c r="BJ471" s="510">
        <f t="shared" si="1565"/>
        <v>0</v>
      </c>
      <c r="BK471" s="510">
        <f t="shared" si="1565"/>
        <v>0</v>
      </c>
      <c r="BL471" s="510">
        <f t="shared" ref="BL471:DP471" si="1566">BL205-BL461</f>
        <v>0</v>
      </c>
      <c r="BM471" s="510">
        <f t="shared" si="1566"/>
        <v>0</v>
      </c>
      <c r="BN471" s="510">
        <f t="shared" si="1566"/>
        <v>0</v>
      </c>
      <c r="BO471" s="510">
        <f t="shared" si="1566"/>
        <v>0</v>
      </c>
      <c r="BP471" s="510">
        <f t="shared" si="1566"/>
        <v>0</v>
      </c>
      <c r="BQ471" s="510">
        <f t="shared" si="1566"/>
        <v>0</v>
      </c>
      <c r="BR471" s="510">
        <f t="shared" si="1566"/>
        <v>0</v>
      </c>
      <c r="BS471" s="510">
        <f t="shared" si="1566"/>
        <v>0</v>
      </c>
      <c r="BT471" s="510">
        <f t="shared" si="1566"/>
        <v>0</v>
      </c>
      <c r="BU471" s="510">
        <f t="shared" si="1566"/>
        <v>0</v>
      </c>
      <c r="BV471" s="510">
        <f t="shared" si="1566"/>
        <v>0</v>
      </c>
      <c r="BW471" s="510">
        <f t="shared" si="1566"/>
        <v>0</v>
      </c>
      <c r="BX471" s="510">
        <f t="shared" si="1566"/>
        <v>0</v>
      </c>
      <c r="BY471" s="510">
        <f t="shared" si="1566"/>
        <v>0</v>
      </c>
      <c r="BZ471" s="510">
        <f t="shared" si="1566"/>
        <v>0</v>
      </c>
      <c r="CA471" s="510">
        <f t="shared" si="1566"/>
        <v>0</v>
      </c>
      <c r="CB471" s="510">
        <f t="shared" si="1566"/>
        <v>0</v>
      </c>
      <c r="CC471" s="510">
        <f t="shared" si="1566"/>
        <v>0</v>
      </c>
      <c r="CD471" s="510">
        <f t="shared" si="1566"/>
        <v>0</v>
      </c>
      <c r="CE471" s="510">
        <f t="shared" si="1566"/>
        <v>0</v>
      </c>
      <c r="CF471" s="510">
        <f t="shared" si="1566"/>
        <v>0</v>
      </c>
      <c r="CG471" s="510">
        <f t="shared" si="1566"/>
        <v>0</v>
      </c>
      <c r="CH471" s="510">
        <f t="shared" si="1566"/>
        <v>0</v>
      </c>
      <c r="CI471" s="510">
        <f t="shared" si="1566"/>
        <v>0</v>
      </c>
      <c r="CJ471" s="510">
        <f t="shared" si="1566"/>
        <v>0</v>
      </c>
      <c r="CK471" s="510">
        <f t="shared" si="1566"/>
        <v>0</v>
      </c>
      <c r="CL471" s="510">
        <f t="shared" si="1566"/>
        <v>0</v>
      </c>
      <c r="CM471" s="510">
        <f t="shared" si="1566"/>
        <v>0</v>
      </c>
      <c r="CN471" s="510">
        <f t="shared" si="1566"/>
        <v>0</v>
      </c>
      <c r="CO471" s="510">
        <f t="shared" si="1566"/>
        <v>0</v>
      </c>
      <c r="CP471" s="510">
        <f t="shared" si="1566"/>
        <v>0</v>
      </c>
      <c r="CQ471" s="510">
        <f t="shared" si="1566"/>
        <v>0</v>
      </c>
      <c r="CR471" s="510">
        <f t="shared" si="1566"/>
        <v>0</v>
      </c>
      <c r="CS471" s="510">
        <f t="shared" si="1566"/>
        <v>0</v>
      </c>
      <c r="CT471" s="510">
        <f t="shared" si="1566"/>
        <v>0</v>
      </c>
      <c r="CU471" s="510">
        <f t="shared" si="1566"/>
        <v>0</v>
      </c>
      <c r="CV471" s="510">
        <f t="shared" si="1566"/>
        <v>0</v>
      </c>
      <c r="CW471" s="510">
        <f t="shared" si="1566"/>
        <v>0</v>
      </c>
      <c r="CX471" s="510">
        <f t="shared" si="1566"/>
        <v>0</v>
      </c>
      <c r="CY471" s="510">
        <f t="shared" si="1566"/>
        <v>0</v>
      </c>
      <c r="CZ471" s="510">
        <f t="shared" si="1566"/>
        <v>0</v>
      </c>
      <c r="DA471" s="510">
        <f t="shared" si="1566"/>
        <v>0</v>
      </c>
      <c r="DB471" s="510">
        <f t="shared" si="1566"/>
        <v>0</v>
      </c>
      <c r="DC471" s="510">
        <f t="shared" si="1566"/>
        <v>0</v>
      </c>
      <c r="DD471" s="510">
        <f t="shared" si="1566"/>
        <v>0</v>
      </c>
      <c r="DE471" s="510">
        <f t="shared" si="1566"/>
        <v>0</v>
      </c>
      <c r="DF471" s="510">
        <f t="shared" si="1566"/>
        <v>0</v>
      </c>
      <c r="DG471" s="510">
        <f t="shared" si="1566"/>
        <v>0</v>
      </c>
      <c r="DH471" s="510">
        <f t="shared" si="1566"/>
        <v>0</v>
      </c>
      <c r="DI471" s="510">
        <f t="shared" si="1566"/>
        <v>0</v>
      </c>
      <c r="DJ471" s="510">
        <f t="shared" si="1566"/>
        <v>0</v>
      </c>
      <c r="DK471" s="510">
        <f t="shared" si="1566"/>
        <v>0</v>
      </c>
      <c r="DL471" s="510">
        <f t="shared" si="1566"/>
        <v>0</v>
      </c>
      <c r="DM471" s="510">
        <f t="shared" si="1566"/>
        <v>0</v>
      </c>
      <c r="DN471" s="510">
        <f t="shared" si="1566"/>
        <v>0</v>
      </c>
      <c r="DO471" s="510">
        <f t="shared" si="1566"/>
        <v>0</v>
      </c>
      <c r="DP471" s="510">
        <f t="shared" si="1566"/>
        <v>0</v>
      </c>
      <c r="DQ471" s="510">
        <f t="shared" ref="DQ471:EQ471" si="1567">DQ205-DQ461</f>
        <v>0</v>
      </c>
      <c r="DR471" s="510">
        <f t="shared" si="1567"/>
        <v>245168.37</v>
      </c>
      <c r="DS471" s="510">
        <f t="shared" si="1567"/>
        <v>0</v>
      </c>
      <c r="DT471" s="510">
        <f t="shared" si="1567"/>
        <v>0</v>
      </c>
      <c r="DU471" s="510">
        <f t="shared" si="1567"/>
        <v>0</v>
      </c>
      <c r="DV471" s="510">
        <f t="shared" si="1567"/>
        <v>0</v>
      </c>
      <c r="DW471" s="510">
        <f t="shared" si="1567"/>
        <v>0</v>
      </c>
      <c r="DX471" s="510">
        <f t="shared" si="1567"/>
        <v>0</v>
      </c>
      <c r="DY471" s="510">
        <f t="shared" si="1567"/>
        <v>0</v>
      </c>
      <c r="DZ471" s="510">
        <f t="shared" si="1567"/>
        <v>0</v>
      </c>
      <c r="EA471" s="510">
        <f t="shared" si="1567"/>
        <v>0</v>
      </c>
      <c r="EB471" s="510">
        <f t="shared" si="1567"/>
        <v>0</v>
      </c>
      <c r="EC471" s="510">
        <f t="shared" si="1567"/>
        <v>-84466326.810000002</v>
      </c>
      <c r="ED471" s="510">
        <f t="shared" si="1567"/>
        <v>0</v>
      </c>
      <c r="EE471" s="510">
        <f t="shared" si="1567"/>
        <v>0</v>
      </c>
      <c r="EF471" s="510">
        <f t="shared" si="1567"/>
        <v>0</v>
      </c>
      <c r="EG471" s="510">
        <f t="shared" si="1567"/>
        <v>0</v>
      </c>
      <c r="EH471" s="510">
        <f t="shared" si="1567"/>
        <v>0</v>
      </c>
      <c r="EI471" s="510">
        <f t="shared" si="1567"/>
        <v>0</v>
      </c>
      <c r="EJ471" s="510">
        <f t="shared" si="1567"/>
        <v>27400.549999999988</v>
      </c>
      <c r="EK471" s="510">
        <f t="shared" si="1567"/>
        <v>9954.570000000007</v>
      </c>
      <c r="EL471" s="510">
        <f t="shared" si="1567"/>
        <v>0</v>
      </c>
      <c r="EM471" s="510">
        <f t="shared" si="1567"/>
        <v>0</v>
      </c>
      <c r="EN471" s="510">
        <f t="shared" si="1567"/>
        <v>-18608926.890000001</v>
      </c>
      <c r="EO471" s="510">
        <f t="shared" si="1567"/>
        <v>-346983.44</v>
      </c>
      <c r="EP471" s="510">
        <f t="shared" si="1567"/>
        <v>0</v>
      </c>
      <c r="EQ471" s="510">
        <f t="shared" si="1567"/>
        <v>1473110.9999999998</v>
      </c>
      <c r="ER471" s="510">
        <f t="shared" ref="ER471:EY471" si="1568">ER205-ER461</f>
        <v>-192688.01</v>
      </c>
      <c r="ES471" s="510">
        <f t="shared" si="1568"/>
        <v>0</v>
      </c>
      <c r="ET471" s="510">
        <f t="shared" si="1568"/>
        <v>0</v>
      </c>
      <c r="EU471" s="510">
        <f t="shared" si="1568"/>
        <v>0</v>
      </c>
      <c r="EV471" s="510">
        <f t="shared" si="1568"/>
        <v>0</v>
      </c>
      <c r="EW471" s="510">
        <f t="shared" si="1568"/>
        <v>0</v>
      </c>
      <c r="EX471" s="510">
        <f t="shared" si="1568"/>
        <v>0</v>
      </c>
      <c r="EY471" s="510">
        <f t="shared" si="1568"/>
        <v>0</v>
      </c>
      <c r="EZ471" s="510"/>
    </row>
    <row r="472" spans="1:156" x14ac:dyDescent="0.25">
      <c r="B472" s="72" t="s">
        <v>641</v>
      </c>
      <c r="D472" s="698">
        <f>SUMIF($B$208:$B$407,$B472,D$208:D$407)</f>
        <v>0</v>
      </c>
      <c r="E472" s="698">
        <f t="shared" ref="E472:BK473" si="1569">SUMIF($B$208:$B$407,$B472,E$208:E$407)</f>
        <v>0</v>
      </c>
      <c r="F472" s="698">
        <f t="shared" si="1569"/>
        <v>0</v>
      </c>
      <c r="G472" s="698">
        <f t="shared" si="1569"/>
        <v>0</v>
      </c>
      <c r="H472" s="698">
        <f t="shared" si="1569"/>
        <v>0</v>
      </c>
      <c r="I472" s="698">
        <f t="shared" si="1569"/>
        <v>0</v>
      </c>
      <c r="J472" s="698">
        <f t="shared" si="1569"/>
        <v>0</v>
      </c>
      <c r="K472" s="698">
        <f t="shared" si="1569"/>
        <v>0</v>
      </c>
      <c r="L472" s="698">
        <f t="shared" si="1569"/>
        <v>0</v>
      </c>
      <c r="M472" s="698">
        <f t="shared" si="1569"/>
        <v>0</v>
      </c>
      <c r="N472" s="698">
        <f t="shared" si="1569"/>
        <v>0</v>
      </c>
      <c r="O472" s="698">
        <f t="shared" si="1569"/>
        <v>0</v>
      </c>
      <c r="P472" s="698">
        <f t="shared" si="1569"/>
        <v>0</v>
      </c>
      <c r="Q472" s="698">
        <f t="shared" si="1569"/>
        <v>0</v>
      </c>
      <c r="R472" s="698">
        <f t="shared" si="1569"/>
        <v>0</v>
      </c>
      <c r="S472" s="698">
        <f t="shared" si="1569"/>
        <v>0</v>
      </c>
      <c r="T472" s="698">
        <f t="shared" si="1569"/>
        <v>0</v>
      </c>
      <c r="U472" s="698">
        <f t="shared" si="1569"/>
        <v>0</v>
      </c>
      <c r="V472" s="698">
        <f t="shared" si="1569"/>
        <v>0</v>
      </c>
      <c r="W472" s="698">
        <f t="shared" si="1569"/>
        <v>0</v>
      </c>
      <c r="X472" s="698">
        <f t="shared" si="1569"/>
        <v>0</v>
      </c>
      <c r="Y472" s="698">
        <f t="shared" si="1569"/>
        <v>0</v>
      </c>
      <c r="Z472" s="698">
        <f t="shared" si="1569"/>
        <v>0</v>
      </c>
      <c r="AA472" s="698">
        <f t="shared" si="1569"/>
        <v>0</v>
      </c>
      <c r="AB472" s="698">
        <f t="shared" si="1569"/>
        <v>0</v>
      </c>
      <c r="AC472" s="698">
        <f t="shared" si="1569"/>
        <v>0</v>
      </c>
      <c r="AD472" s="698">
        <f t="shared" si="1569"/>
        <v>0</v>
      </c>
      <c r="AE472" s="698">
        <f t="shared" si="1569"/>
        <v>0</v>
      </c>
      <c r="AF472" s="698">
        <f t="shared" si="1569"/>
        <v>0</v>
      </c>
      <c r="AG472" s="698">
        <f t="shared" si="1569"/>
        <v>0</v>
      </c>
      <c r="AH472" s="698">
        <f t="shared" si="1569"/>
        <v>0</v>
      </c>
      <c r="AI472" s="698">
        <f t="shared" si="1569"/>
        <v>0</v>
      </c>
      <c r="AJ472" s="698">
        <f t="shared" si="1569"/>
        <v>0</v>
      </c>
      <c r="AK472" s="698">
        <f t="shared" si="1569"/>
        <v>0</v>
      </c>
      <c r="AL472" s="698">
        <f t="shared" si="1569"/>
        <v>0</v>
      </c>
      <c r="AM472" s="698">
        <f t="shared" si="1569"/>
        <v>0</v>
      </c>
      <c r="AN472" s="698">
        <f t="shared" si="1569"/>
        <v>0</v>
      </c>
      <c r="AO472" s="698">
        <f t="shared" si="1569"/>
        <v>0</v>
      </c>
      <c r="AP472" s="698">
        <f t="shared" si="1569"/>
        <v>0</v>
      </c>
      <c r="AQ472" s="698">
        <f t="shared" si="1569"/>
        <v>0</v>
      </c>
      <c r="AR472" s="698">
        <f t="shared" si="1569"/>
        <v>0</v>
      </c>
      <c r="AS472" s="698">
        <f t="shared" si="1569"/>
        <v>0</v>
      </c>
      <c r="AT472" s="698">
        <f t="shared" si="1569"/>
        <v>0</v>
      </c>
      <c r="AU472" s="698">
        <f t="shared" si="1569"/>
        <v>0</v>
      </c>
      <c r="AV472" s="698">
        <f t="shared" si="1569"/>
        <v>0</v>
      </c>
      <c r="AW472" s="698">
        <f t="shared" si="1569"/>
        <v>0</v>
      </c>
      <c r="AX472" s="698">
        <f t="shared" si="1569"/>
        <v>0</v>
      </c>
      <c r="AY472" s="698">
        <f t="shared" si="1569"/>
        <v>0</v>
      </c>
      <c r="AZ472" s="698">
        <f t="shared" si="1569"/>
        <v>0</v>
      </c>
      <c r="BA472" s="698">
        <f t="shared" si="1569"/>
        <v>0</v>
      </c>
      <c r="BB472" s="698">
        <f t="shared" si="1569"/>
        <v>0</v>
      </c>
      <c r="BC472" s="698">
        <f t="shared" si="1569"/>
        <v>0</v>
      </c>
      <c r="BD472" s="698">
        <f t="shared" si="1569"/>
        <v>0</v>
      </c>
      <c r="BE472" s="698">
        <f t="shared" si="1569"/>
        <v>0</v>
      </c>
      <c r="BF472" s="698">
        <f t="shared" si="1569"/>
        <v>0</v>
      </c>
      <c r="BG472" s="698">
        <f t="shared" si="1569"/>
        <v>0</v>
      </c>
      <c r="BH472" s="698">
        <f t="shared" si="1569"/>
        <v>0</v>
      </c>
      <c r="BI472" s="698">
        <f t="shared" si="1569"/>
        <v>0</v>
      </c>
      <c r="BJ472" s="698">
        <f t="shared" si="1569"/>
        <v>0</v>
      </c>
      <c r="BK472" s="698">
        <f t="shared" si="1569"/>
        <v>0</v>
      </c>
      <c r="BL472" s="698">
        <f t="shared" ref="BL472:DP473" si="1570">SUMIF($B$208:$B$407,$B472,BL$208:BL$407)</f>
        <v>0</v>
      </c>
      <c r="BM472" s="698">
        <f t="shared" si="1570"/>
        <v>0</v>
      </c>
      <c r="BN472" s="698">
        <f t="shared" si="1570"/>
        <v>0</v>
      </c>
      <c r="BO472" s="698">
        <f t="shared" si="1570"/>
        <v>0</v>
      </c>
      <c r="BP472" s="698">
        <f t="shared" si="1570"/>
        <v>0</v>
      </c>
      <c r="BQ472" s="698">
        <f t="shared" si="1570"/>
        <v>0</v>
      </c>
      <c r="BR472" s="698">
        <f t="shared" si="1570"/>
        <v>0</v>
      </c>
      <c r="BS472" s="698">
        <f t="shared" si="1570"/>
        <v>0</v>
      </c>
      <c r="BT472" s="698">
        <f t="shared" si="1570"/>
        <v>0</v>
      </c>
      <c r="BU472" s="698">
        <f t="shared" si="1570"/>
        <v>0</v>
      </c>
      <c r="BV472" s="698">
        <f t="shared" si="1570"/>
        <v>0</v>
      </c>
      <c r="BW472" s="698">
        <f t="shared" si="1570"/>
        <v>0</v>
      </c>
      <c r="BX472" s="698">
        <f t="shared" si="1570"/>
        <v>0</v>
      </c>
      <c r="BY472" s="698">
        <f t="shared" si="1570"/>
        <v>0</v>
      </c>
      <c r="BZ472" s="698">
        <f t="shared" si="1570"/>
        <v>0</v>
      </c>
      <c r="CA472" s="698">
        <f t="shared" si="1570"/>
        <v>0</v>
      </c>
      <c r="CB472" s="698">
        <f t="shared" si="1570"/>
        <v>0</v>
      </c>
      <c r="CC472" s="698">
        <f t="shared" si="1570"/>
        <v>0</v>
      </c>
      <c r="CD472" s="698">
        <f t="shared" si="1570"/>
        <v>0</v>
      </c>
      <c r="CE472" s="698">
        <f t="shared" si="1570"/>
        <v>0</v>
      </c>
      <c r="CF472" s="698">
        <f t="shared" si="1570"/>
        <v>0</v>
      </c>
      <c r="CG472" s="698">
        <f t="shared" si="1570"/>
        <v>0</v>
      </c>
      <c r="CH472" s="698">
        <f t="shared" si="1570"/>
        <v>0</v>
      </c>
      <c r="CI472" s="698">
        <f t="shared" si="1570"/>
        <v>0</v>
      </c>
      <c r="CJ472" s="698">
        <f t="shared" si="1570"/>
        <v>0</v>
      </c>
      <c r="CK472" s="698">
        <f t="shared" si="1570"/>
        <v>0</v>
      </c>
      <c r="CL472" s="698">
        <f t="shared" si="1570"/>
        <v>0</v>
      </c>
      <c r="CM472" s="698">
        <f t="shared" si="1570"/>
        <v>0</v>
      </c>
      <c r="CN472" s="698">
        <f t="shared" si="1570"/>
        <v>0</v>
      </c>
      <c r="CO472" s="698">
        <f t="shared" si="1570"/>
        <v>0</v>
      </c>
      <c r="CP472" s="698">
        <f t="shared" si="1570"/>
        <v>0</v>
      </c>
      <c r="CQ472" s="698">
        <f t="shared" si="1570"/>
        <v>0</v>
      </c>
      <c r="CR472" s="698">
        <f t="shared" si="1570"/>
        <v>0</v>
      </c>
      <c r="CS472" s="698">
        <f t="shared" si="1570"/>
        <v>0</v>
      </c>
      <c r="CT472" s="698">
        <f t="shared" si="1570"/>
        <v>0</v>
      </c>
      <c r="CU472" s="698">
        <f t="shared" si="1570"/>
        <v>0</v>
      </c>
      <c r="CV472" s="698">
        <f t="shared" si="1570"/>
        <v>0</v>
      </c>
      <c r="CW472" s="698">
        <f t="shared" si="1570"/>
        <v>0</v>
      </c>
      <c r="CX472" s="698">
        <f t="shared" si="1570"/>
        <v>0</v>
      </c>
      <c r="CY472" s="698">
        <f t="shared" si="1570"/>
        <v>0</v>
      </c>
      <c r="CZ472" s="698">
        <f t="shared" si="1570"/>
        <v>0</v>
      </c>
      <c r="DA472" s="698">
        <f t="shared" si="1570"/>
        <v>0</v>
      </c>
      <c r="DB472" s="698">
        <f t="shared" si="1570"/>
        <v>0</v>
      </c>
      <c r="DC472" s="698">
        <f t="shared" si="1570"/>
        <v>0</v>
      </c>
      <c r="DD472" s="698">
        <f t="shared" si="1570"/>
        <v>0</v>
      </c>
      <c r="DE472" s="698">
        <f t="shared" si="1570"/>
        <v>0</v>
      </c>
      <c r="DF472" s="698">
        <f t="shared" si="1570"/>
        <v>0</v>
      </c>
      <c r="DG472" s="698">
        <f t="shared" si="1570"/>
        <v>0</v>
      </c>
      <c r="DH472" s="698">
        <f t="shared" si="1570"/>
        <v>0</v>
      </c>
      <c r="DI472" s="698">
        <f t="shared" si="1570"/>
        <v>0</v>
      </c>
      <c r="DJ472" s="698">
        <f t="shared" si="1570"/>
        <v>0</v>
      </c>
      <c r="DK472" s="698">
        <f t="shared" si="1570"/>
        <v>0</v>
      </c>
      <c r="DL472" s="698">
        <f t="shared" si="1570"/>
        <v>0</v>
      </c>
      <c r="DM472" s="698">
        <f t="shared" si="1570"/>
        <v>0</v>
      </c>
      <c r="DN472" s="698">
        <f t="shared" si="1570"/>
        <v>0</v>
      </c>
      <c r="DO472" s="698">
        <f t="shared" si="1570"/>
        <v>0</v>
      </c>
      <c r="DP472" s="698">
        <f t="shared" si="1570"/>
        <v>0</v>
      </c>
      <c r="DQ472" s="698">
        <f t="shared" ref="DQ472:ER473" si="1571">SUMIF($B$208:$B$407,$B472,DQ$208:DQ$407)</f>
        <v>0</v>
      </c>
      <c r="DR472" s="698">
        <f t="shared" si="1571"/>
        <v>0</v>
      </c>
      <c r="DS472" s="698">
        <f t="shared" si="1571"/>
        <v>0</v>
      </c>
      <c r="DT472" s="698">
        <f t="shared" si="1571"/>
        <v>0</v>
      </c>
      <c r="DU472" s="698">
        <f t="shared" si="1571"/>
        <v>0</v>
      </c>
      <c r="DV472" s="698">
        <f t="shared" si="1571"/>
        <v>0</v>
      </c>
      <c r="DW472" s="698">
        <f t="shared" si="1571"/>
        <v>0</v>
      </c>
      <c r="DX472" s="698">
        <f t="shared" si="1571"/>
        <v>0</v>
      </c>
      <c r="DY472" s="698">
        <f t="shared" si="1571"/>
        <v>0</v>
      </c>
      <c r="DZ472" s="698">
        <f t="shared" si="1571"/>
        <v>0</v>
      </c>
      <c r="EA472" s="698">
        <f t="shared" si="1571"/>
        <v>0</v>
      </c>
      <c r="EB472" s="698">
        <f t="shared" si="1571"/>
        <v>0</v>
      </c>
      <c r="EC472" s="698">
        <f t="shared" si="1571"/>
        <v>0</v>
      </c>
      <c r="ED472" s="698">
        <f t="shared" si="1571"/>
        <v>0</v>
      </c>
      <c r="EE472" s="698">
        <f t="shared" si="1571"/>
        <v>0</v>
      </c>
      <c r="EF472" s="698">
        <f t="shared" si="1571"/>
        <v>0</v>
      </c>
      <c r="EG472" s="698">
        <f t="shared" si="1571"/>
        <v>0</v>
      </c>
      <c r="EH472" s="698">
        <f t="shared" si="1571"/>
        <v>0</v>
      </c>
      <c r="EI472" s="698">
        <f t="shared" si="1571"/>
        <v>0</v>
      </c>
      <c r="EJ472" s="698">
        <f t="shared" si="1571"/>
        <v>0</v>
      </c>
      <c r="EK472" s="698">
        <f t="shared" si="1571"/>
        <v>0</v>
      </c>
      <c r="EL472" s="698">
        <f t="shared" si="1571"/>
        <v>0</v>
      </c>
      <c r="EM472" s="698">
        <f t="shared" si="1571"/>
        <v>0</v>
      </c>
      <c r="EN472" s="698">
        <f t="shared" si="1571"/>
        <v>0</v>
      </c>
      <c r="EO472" s="698">
        <f t="shared" si="1571"/>
        <v>0</v>
      </c>
      <c r="EP472" s="698">
        <f t="shared" si="1571"/>
        <v>0</v>
      </c>
      <c r="EQ472" s="698">
        <f t="shared" si="1571"/>
        <v>0</v>
      </c>
      <c r="ER472" s="698">
        <f t="shared" si="1571"/>
        <v>0</v>
      </c>
      <c r="ES472" s="698">
        <f t="shared" ref="ER472:EY473" si="1572">SUMIF($B$208:$B$407,$B472,ES$208:ES$407)</f>
        <v>0</v>
      </c>
      <c r="ET472" s="698">
        <f t="shared" si="1572"/>
        <v>0</v>
      </c>
      <c r="EU472" s="698">
        <f t="shared" si="1572"/>
        <v>0</v>
      </c>
      <c r="EV472" s="698">
        <f t="shared" si="1572"/>
        <v>0</v>
      </c>
      <c r="EW472" s="698">
        <f t="shared" si="1572"/>
        <v>0</v>
      </c>
      <c r="EX472" s="698">
        <f t="shared" si="1572"/>
        <v>0</v>
      </c>
      <c r="EY472" s="698">
        <f t="shared" si="1572"/>
        <v>0</v>
      </c>
      <c r="EZ472" s="510"/>
    </row>
    <row r="473" spans="1:156" x14ac:dyDescent="0.25">
      <c r="B473" s="72" t="s">
        <v>681</v>
      </c>
      <c r="D473" s="698">
        <f>SUMIF($B$208:$B$407,$B473,D$208:D$407)</f>
        <v>0</v>
      </c>
      <c r="E473" s="698">
        <f t="shared" si="1569"/>
        <v>0</v>
      </c>
      <c r="F473" s="698">
        <f t="shared" si="1569"/>
        <v>0</v>
      </c>
      <c r="G473" s="698">
        <f t="shared" si="1569"/>
        <v>0</v>
      </c>
      <c r="H473" s="698">
        <f t="shared" si="1569"/>
        <v>0</v>
      </c>
      <c r="I473" s="698">
        <f t="shared" si="1569"/>
        <v>0</v>
      </c>
      <c r="J473" s="698">
        <f t="shared" si="1569"/>
        <v>0</v>
      </c>
      <c r="K473" s="698">
        <f t="shared" si="1569"/>
        <v>0</v>
      </c>
      <c r="L473" s="698">
        <f t="shared" si="1569"/>
        <v>0</v>
      </c>
      <c r="M473" s="698">
        <f t="shared" si="1569"/>
        <v>0</v>
      </c>
      <c r="N473" s="698">
        <f t="shared" si="1569"/>
        <v>0</v>
      </c>
      <c r="O473" s="698">
        <f t="shared" si="1569"/>
        <v>0</v>
      </c>
      <c r="P473" s="698">
        <f t="shared" si="1569"/>
        <v>0</v>
      </c>
      <c r="Q473" s="698">
        <f t="shared" si="1569"/>
        <v>0</v>
      </c>
      <c r="R473" s="698">
        <f t="shared" si="1569"/>
        <v>0</v>
      </c>
      <c r="S473" s="698">
        <f t="shared" si="1569"/>
        <v>0</v>
      </c>
      <c r="T473" s="698">
        <f t="shared" si="1569"/>
        <v>0</v>
      </c>
      <c r="U473" s="698">
        <f t="shared" si="1569"/>
        <v>0</v>
      </c>
      <c r="V473" s="698">
        <f t="shared" si="1569"/>
        <v>0</v>
      </c>
      <c r="W473" s="698">
        <f t="shared" si="1569"/>
        <v>0</v>
      </c>
      <c r="X473" s="698">
        <f t="shared" si="1569"/>
        <v>0</v>
      </c>
      <c r="Y473" s="698">
        <f t="shared" si="1569"/>
        <v>0</v>
      </c>
      <c r="Z473" s="698">
        <f t="shared" si="1569"/>
        <v>0</v>
      </c>
      <c r="AA473" s="698">
        <f t="shared" si="1569"/>
        <v>0</v>
      </c>
      <c r="AB473" s="698">
        <f t="shared" si="1569"/>
        <v>0</v>
      </c>
      <c r="AC473" s="698">
        <f t="shared" si="1569"/>
        <v>0</v>
      </c>
      <c r="AD473" s="698">
        <f t="shared" si="1569"/>
        <v>0</v>
      </c>
      <c r="AE473" s="698">
        <f t="shared" si="1569"/>
        <v>0</v>
      </c>
      <c r="AF473" s="698">
        <f t="shared" si="1569"/>
        <v>0</v>
      </c>
      <c r="AG473" s="698">
        <f t="shared" si="1569"/>
        <v>0</v>
      </c>
      <c r="AH473" s="698">
        <f t="shared" si="1569"/>
        <v>0</v>
      </c>
      <c r="AI473" s="698">
        <f t="shared" si="1569"/>
        <v>0</v>
      </c>
      <c r="AJ473" s="698">
        <f t="shared" si="1569"/>
        <v>0</v>
      </c>
      <c r="AK473" s="698">
        <f t="shared" si="1569"/>
        <v>0</v>
      </c>
      <c r="AL473" s="698">
        <f t="shared" si="1569"/>
        <v>0</v>
      </c>
      <c r="AM473" s="698">
        <f t="shared" si="1569"/>
        <v>0</v>
      </c>
      <c r="AN473" s="698">
        <f t="shared" si="1569"/>
        <v>0</v>
      </c>
      <c r="AO473" s="698">
        <f t="shared" si="1569"/>
        <v>0</v>
      </c>
      <c r="AP473" s="698">
        <f t="shared" si="1569"/>
        <v>0</v>
      </c>
      <c r="AQ473" s="698">
        <f t="shared" si="1569"/>
        <v>0</v>
      </c>
      <c r="AR473" s="698">
        <f t="shared" si="1569"/>
        <v>0</v>
      </c>
      <c r="AS473" s="698">
        <f t="shared" si="1569"/>
        <v>0</v>
      </c>
      <c r="AT473" s="698">
        <f t="shared" si="1569"/>
        <v>0</v>
      </c>
      <c r="AU473" s="698">
        <f t="shared" si="1569"/>
        <v>0</v>
      </c>
      <c r="AV473" s="698">
        <f t="shared" si="1569"/>
        <v>0</v>
      </c>
      <c r="AW473" s="698">
        <f t="shared" si="1569"/>
        <v>0</v>
      </c>
      <c r="AX473" s="698">
        <f t="shared" si="1569"/>
        <v>0</v>
      </c>
      <c r="AY473" s="698">
        <f t="shared" si="1569"/>
        <v>0</v>
      </c>
      <c r="AZ473" s="698">
        <f t="shared" si="1569"/>
        <v>0</v>
      </c>
      <c r="BA473" s="698">
        <f t="shared" si="1569"/>
        <v>0</v>
      </c>
      <c r="BB473" s="698">
        <f t="shared" si="1569"/>
        <v>0</v>
      </c>
      <c r="BC473" s="698">
        <f t="shared" si="1569"/>
        <v>0</v>
      </c>
      <c r="BD473" s="698">
        <f t="shared" si="1569"/>
        <v>0</v>
      </c>
      <c r="BE473" s="698">
        <f t="shared" si="1569"/>
        <v>0</v>
      </c>
      <c r="BF473" s="698">
        <f t="shared" si="1569"/>
        <v>0</v>
      </c>
      <c r="BG473" s="698">
        <f t="shared" si="1569"/>
        <v>0</v>
      </c>
      <c r="BH473" s="698">
        <f t="shared" si="1569"/>
        <v>0</v>
      </c>
      <c r="BI473" s="698">
        <f t="shared" si="1569"/>
        <v>0</v>
      </c>
      <c r="BJ473" s="698">
        <f t="shared" si="1569"/>
        <v>0</v>
      </c>
      <c r="BK473" s="698">
        <f t="shared" si="1569"/>
        <v>0</v>
      </c>
      <c r="BL473" s="698">
        <f t="shared" si="1570"/>
        <v>0</v>
      </c>
      <c r="BM473" s="698">
        <f t="shared" si="1570"/>
        <v>0</v>
      </c>
      <c r="BN473" s="698">
        <f t="shared" si="1570"/>
        <v>0</v>
      </c>
      <c r="BO473" s="698">
        <f t="shared" si="1570"/>
        <v>0</v>
      </c>
      <c r="BP473" s="698">
        <f t="shared" si="1570"/>
        <v>0</v>
      </c>
      <c r="BQ473" s="698">
        <f t="shared" si="1570"/>
        <v>0</v>
      </c>
      <c r="BR473" s="698">
        <f t="shared" si="1570"/>
        <v>0</v>
      </c>
      <c r="BS473" s="698">
        <f t="shared" si="1570"/>
        <v>0</v>
      </c>
      <c r="BT473" s="698">
        <f t="shared" si="1570"/>
        <v>0</v>
      </c>
      <c r="BU473" s="698">
        <f t="shared" si="1570"/>
        <v>0</v>
      </c>
      <c r="BV473" s="698">
        <f t="shared" si="1570"/>
        <v>0</v>
      </c>
      <c r="BW473" s="698">
        <f t="shared" si="1570"/>
        <v>0</v>
      </c>
      <c r="BX473" s="698">
        <f t="shared" si="1570"/>
        <v>0</v>
      </c>
      <c r="BY473" s="698">
        <f t="shared" si="1570"/>
        <v>0</v>
      </c>
      <c r="BZ473" s="698">
        <f t="shared" si="1570"/>
        <v>0</v>
      </c>
      <c r="CA473" s="698">
        <f t="shared" si="1570"/>
        <v>0</v>
      </c>
      <c r="CB473" s="698">
        <f t="shared" si="1570"/>
        <v>0</v>
      </c>
      <c r="CC473" s="698">
        <f t="shared" si="1570"/>
        <v>0</v>
      </c>
      <c r="CD473" s="698">
        <f t="shared" si="1570"/>
        <v>0</v>
      </c>
      <c r="CE473" s="698">
        <f t="shared" si="1570"/>
        <v>0</v>
      </c>
      <c r="CF473" s="698">
        <f t="shared" si="1570"/>
        <v>0</v>
      </c>
      <c r="CG473" s="698">
        <f t="shared" si="1570"/>
        <v>0</v>
      </c>
      <c r="CH473" s="698">
        <f t="shared" si="1570"/>
        <v>0</v>
      </c>
      <c r="CI473" s="698">
        <f t="shared" si="1570"/>
        <v>0</v>
      </c>
      <c r="CJ473" s="698">
        <f t="shared" si="1570"/>
        <v>0</v>
      </c>
      <c r="CK473" s="698">
        <f t="shared" si="1570"/>
        <v>0</v>
      </c>
      <c r="CL473" s="698">
        <f t="shared" si="1570"/>
        <v>0</v>
      </c>
      <c r="CM473" s="698">
        <f t="shared" si="1570"/>
        <v>0</v>
      </c>
      <c r="CN473" s="698">
        <f t="shared" si="1570"/>
        <v>0</v>
      </c>
      <c r="CO473" s="698">
        <f t="shared" si="1570"/>
        <v>0</v>
      </c>
      <c r="CP473" s="698">
        <f t="shared" si="1570"/>
        <v>0</v>
      </c>
      <c r="CQ473" s="698">
        <f t="shared" si="1570"/>
        <v>0</v>
      </c>
      <c r="CR473" s="698">
        <f t="shared" si="1570"/>
        <v>0</v>
      </c>
      <c r="CS473" s="698">
        <f t="shared" si="1570"/>
        <v>0</v>
      </c>
      <c r="CT473" s="698">
        <f t="shared" si="1570"/>
        <v>0</v>
      </c>
      <c r="CU473" s="698">
        <f t="shared" si="1570"/>
        <v>0</v>
      </c>
      <c r="CV473" s="698">
        <f t="shared" si="1570"/>
        <v>0</v>
      </c>
      <c r="CW473" s="698">
        <f t="shared" si="1570"/>
        <v>0</v>
      </c>
      <c r="CX473" s="698">
        <f t="shared" si="1570"/>
        <v>0</v>
      </c>
      <c r="CY473" s="698">
        <f t="shared" si="1570"/>
        <v>0</v>
      </c>
      <c r="CZ473" s="698">
        <f t="shared" si="1570"/>
        <v>0</v>
      </c>
      <c r="DA473" s="698">
        <f t="shared" si="1570"/>
        <v>0</v>
      </c>
      <c r="DB473" s="698">
        <f t="shared" si="1570"/>
        <v>0</v>
      </c>
      <c r="DC473" s="698">
        <f t="shared" si="1570"/>
        <v>0</v>
      </c>
      <c r="DD473" s="698">
        <f t="shared" si="1570"/>
        <v>0</v>
      </c>
      <c r="DE473" s="698">
        <f t="shared" si="1570"/>
        <v>0</v>
      </c>
      <c r="DF473" s="698">
        <f t="shared" si="1570"/>
        <v>0</v>
      </c>
      <c r="DG473" s="698">
        <f t="shared" si="1570"/>
        <v>0</v>
      </c>
      <c r="DH473" s="698">
        <f t="shared" si="1570"/>
        <v>0</v>
      </c>
      <c r="DI473" s="698">
        <f t="shared" si="1570"/>
        <v>0</v>
      </c>
      <c r="DJ473" s="698">
        <f t="shared" si="1570"/>
        <v>0</v>
      </c>
      <c r="DK473" s="698">
        <f t="shared" si="1570"/>
        <v>0</v>
      </c>
      <c r="DL473" s="698">
        <f t="shared" si="1570"/>
        <v>0</v>
      </c>
      <c r="DM473" s="698">
        <f t="shared" si="1570"/>
        <v>0</v>
      </c>
      <c r="DN473" s="698">
        <f t="shared" si="1570"/>
        <v>0</v>
      </c>
      <c r="DO473" s="698">
        <f t="shared" si="1570"/>
        <v>0</v>
      </c>
      <c r="DP473" s="698">
        <f t="shared" si="1570"/>
        <v>0</v>
      </c>
      <c r="DQ473" s="698">
        <f t="shared" si="1571"/>
        <v>0</v>
      </c>
      <c r="DR473" s="698">
        <f t="shared" si="1571"/>
        <v>0</v>
      </c>
      <c r="DS473" s="698">
        <f t="shared" si="1571"/>
        <v>0</v>
      </c>
      <c r="DT473" s="698">
        <f t="shared" si="1571"/>
        <v>0</v>
      </c>
      <c r="DU473" s="698">
        <f t="shared" si="1571"/>
        <v>0</v>
      </c>
      <c r="DV473" s="698">
        <f t="shared" si="1571"/>
        <v>0</v>
      </c>
      <c r="DW473" s="698">
        <f t="shared" si="1571"/>
        <v>0</v>
      </c>
      <c r="DX473" s="698">
        <f t="shared" si="1571"/>
        <v>0</v>
      </c>
      <c r="DY473" s="698">
        <f t="shared" si="1571"/>
        <v>0</v>
      </c>
      <c r="DZ473" s="698">
        <f t="shared" si="1571"/>
        <v>0</v>
      </c>
      <c r="EA473" s="698">
        <f t="shared" si="1571"/>
        <v>0</v>
      </c>
      <c r="EB473" s="698">
        <f t="shared" si="1571"/>
        <v>0</v>
      </c>
      <c r="EC473" s="698">
        <f t="shared" si="1571"/>
        <v>0</v>
      </c>
      <c r="ED473" s="698">
        <f t="shared" si="1571"/>
        <v>0</v>
      </c>
      <c r="EE473" s="698">
        <f t="shared" si="1571"/>
        <v>0</v>
      </c>
      <c r="EF473" s="698">
        <f t="shared" si="1571"/>
        <v>0</v>
      </c>
      <c r="EG473" s="698">
        <f t="shared" si="1571"/>
        <v>0</v>
      </c>
      <c r="EH473" s="698">
        <f t="shared" si="1571"/>
        <v>0</v>
      </c>
      <c r="EI473" s="698">
        <f t="shared" si="1571"/>
        <v>0</v>
      </c>
      <c r="EJ473" s="698">
        <f t="shared" si="1571"/>
        <v>0</v>
      </c>
      <c r="EK473" s="698">
        <f t="shared" si="1571"/>
        <v>0</v>
      </c>
      <c r="EL473" s="698">
        <f t="shared" si="1571"/>
        <v>0</v>
      </c>
      <c r="EM473" s="698">
        <f t="shared" si="1571"/>
        <v>0</v>
      </c>
      <c r="EN473" s="698">
        <f t="shared" si="1571"/>
        <v>0</v>
      </c>
      <c r="EO473" s="698">
        <f t="shared" si="1571"/>
        <v>0</v>
      </c>
      <c r="EP473" s="698">
        <f t="shared" si="1571"/>
        <v>0</v>
      </c>
      <c r="EQ473" s="698">
        <f t="shared" si="1571"/>
        <v>0</v>
      </c>
      <c r="ER473" s="698">
        <f t="shared" si="1572"/>
        <v>0</v>
      </c>
      <c r="ES473" s="698">
        <f t="shared" si="1572"/>
        <v>0</v>
      </c>
      <c r="ET473" s="698">
        <f t="shared" si="1572"/>
        <v>0</v>
      </c>
      <c r="EU473" s="698">
        <f t="shared" si="1572"/>
        <v>0</v>
      </c>
      <c r="EV473" s="698">
        <f t="shared" si="1572"/>
        <v>0</v>
      </c>
      <c r="EW473" s="698">
        <f t="shared" si="1572"/>
        <v>0</v>
      </c>
      <c r="EX473" s="698">
        <f t="shared" si="1572"/>
        <v>0</v>
      </c>
      <c r="EY473" s="698">
        <f t="shared" si="1572"/>
        <v>0</v>
      </c>
      <c r="EZ473" s="510"/>
    </row>
    <row r="474" spans="1:156" ht="13" x14ac:dyDescent="0.3">
      <c r="B474" s="73" t="s">
        <v>642</v>
      </c>
      <c r="D474" s="699">
        <f>ROUND(D471-D472-D473,2)</f>
        <v>0</v>
      </c>
      <c r="E474" s="699">
        <f t="shared" ref="E474:BK474" si="1573">ROUND(E471-E472-E473,2)</f>
        <v>0</v>
      </c>
      <c r="F474" s="699">
        <f t="shared" si="1573"/>
        <v>0</v>
      </c>
      <c r="G474" s="699">
        <f t="shared" si="1573"/>
        <v>0</v>
      </c>
      <c r="H474" s="699">
        <f t="shared" si="1573"/>
        <v>0</v>
      </c>
      <c r="I474" s="699">
        <f t="shared" si="1573"/>
        <v>0</v>
      </c>
      <c r="J474" s="699">
        <f t="shared" si="1573"/>
        <v>0</v>
      </c>
      <c r="K474" s="699">
        <f t="shared" si="1573"/>
        <v>0</v>
      </c>
      <c r="L474" s="699">
        <f t="shared" si="1573"/>
        <v>0</v>
      </c>
      <c r="M474" s="699">
        <f t="shared" si="1573"/>
        <v>0</v>
      </c>
      <c r="N474" s="699">
        <f t="shared" si="1573"/>
        <v>0</v>
      </c>
      <c r="O474" s="699">
        <f t="shared" si="1573"/>
        <v>0</v>
      </c>
      <c r="P474" s="699">
        <f t="shared" si="1573"/>
        <v>0</v>
      </c>
      <c r="Q474" s="699">
        <f t="shared" si="1573"/>
        <v>0</v>
      </c>
      <c r="R474" s="699">
        <f t="shared" si="1573"/>
        <v>0</v>
      </c>
      <c r="S474" s="699">
        <f t="shared" si="1573"/>
        <v>0</v>
      </c>
      <c r="T474" s="699">
        <f t="shared" si="1573"/>
        <v>0</v>
      </c>
      <c r="U474" s="699">
        <f t="shared" si="1573"/>
        <v>0</v>
      </c>
      <c r="V474" s="699">
        <f t="shared" si="1573"/>
        <v>0</v>
      </c>
      <c r="W474" s="699">
        <f t="shared" si="1573"/>
        <v>0</v>
      </c>
      <c r="X474" s="699">
        <f t="shared" si="1573"/>
        <v>0</v>
      </c>
      <c r="Y474" s="699">
        <f t="shared" si="1573"/>
        <v>0</v>
      </c>
      <c r="Z474" s="699">
        <f t="shared" si="1573"/>
        <v>0</v>
      </c>
      <c r="AA474" s="699">
        <f t="shared" si="1573"/>
        <v>0</v>
      </c>
      <c r="AB474" s="699">
        <f t="shared" si="1573"/>
        <v>0</v>
      </c>
      <c r="AC474" s="699">
        <f t="shared" si="1573"/>
        <v>0</v>
      </c>
      <c r="AD474" s="699">
        <f t="shared" si="1573"/>
        <v>0</v>
      </c>
      <c r="AE474" s="699">
        <f t="shared" si="1573"/>
        <v>0</v>
      </c>
      <c r="AF474" s="699">
        <f t="shared" si="1573"/>
        <v>0</v>
      </c>
      <c r="AG474" s="699">
        <f t="shared" si="1573"/>
        <v>0</v>
      </c>
      <c r="AH474" s="699">
        <f t="shared" si="1573"/>
        <v>0</v>
      </c>
      <c r="AI474" s="699">
        <f t="shared" si="1573"/>
        <v>0</v>
      </c>
      <c r="AJ474" s="699">
        <f t="shared" si="1573"/>
        <v>0</v>
      </c>
      <c r="AK474" s="699">
        <f t="shared" si="1573"/>
        <v>0</v>
      </c>
      <c r="AL474" s="699">
        <f t="shared" si="1573"/>
        <v>0</v>
      </c>
      <c r="AM474" s="699">
        <f t="shared" si="1573"/>
        <v>0</v>
      </c>
      <c r="AN474" s="699">
        <f t="shared" si="1573"/>
        <v>0</v>
      </c>
      <c r="AO474" s="699">
        <f t="shared" si="1573"/>
        <v>0</v>
      </c>
      <c r="AP474" s="699">
        <f t="shared" si="1573"/>
        <v>0</v>
      </c>
      <c r="AQ474" s="699">
        <f t="shared" si="1573"/>
        <v>0</v>
      </c>
      <c r="AR474" s="699">
        <f t="shared" si="1573"/>
        <v>0</v>
      </c>
      <c r="AS474" s="699">
        <f t="shared" si="1573"/>
        <v>0</v>
      </c>
      <c r="AT474" s="699">
        <f t="shared" si="1573"/>
        <v>0</v>
      </c>
      <c r="AU474" s="699">
        <f t="shared" si="1573"/>
        <v>0</v>
      </c>
      <c r="AV474" s="699">
        <f t="shared" si="1573"/>
        <v>0</v>
      </c>
      <c r="AW474" s="699">
        <f t="shared" si="1573"/>
        <v>0</v>
      </c>
      <c r="AX474" s="699">
        <f t="shared" si="1573"/>
        <v>0</v>
      </c>
      <c r="AY474" s="699">
        <f t="shared" si="1573"/>
        <v>0</v>
      </c>
      <c r="AZ474" s="699">
        <f t="shared" si="1573"/>
        <v>0</v>
      </c>
      <c r="BA474" s="699">
        <f t="shared" si="1573"/>
        <v>0</v>
      </c>
      <c r="BB474" s="699">
        <f t="shared" si="1573"/>
        <v>0</v>
      </c>
      <c r="BC474" s="699">
        <f t="shared" si="1573"/>
        <v>0</v>
      </c>
      <c r="BD474" s="699">
        <f t="shared" si="1573"/>
        <v>0</v>
      </c>
      <c r="BE474" s="699">
        <f t="shared" si="1573"/>
        <v>0</v>
      </c>
      <c r="BF474" s="699">
        <f t="shared" si="1573"/>
        <v>0</v>
      </c>
      <c r="BG474" s="699">
        <f t="shared" si="1573"/>
        <v>0</v>
      </c>
      <c r="BH474" s="699">
        <f t="shared" si="1573"/>
        <v>0</v>
      </c>
      <c r="BI474" s="699">
        <f t="shared" si="1573"/>
        <v>0</v>
      </c>
      <c r="BJ474" s="699">
        <f t="shared" si="1573"/>
        <v>0</v>
      </c>
      <c r="BK474" s="699">
        <f t="shared" si="1573"/>
        <v>0</v>
      </c>
      <c r="BL474" s="699">
        <f t="shared" ref="BL474:DP474" si="1574">ROUND(BL471-BL472-BL473,2)</f>
        <v>0</v>
      </c>
      <c r="BM474" s="699">
        <f t="shared" si="1574"/>
        <v>0</v>
      </c>
      <c r="BN474" s="699">
        <f t="shared" si="1574"/>
        <v>0</v>
      </c>
      <c r="BO474" s="699">
        <f t="shared" si="1574"/>
        <v>0</v>
      </c>
      <c r="BP474" s="699">
        <f t="shared" si="1574"/>
        <v>0</v>
      </c>
      <c r="BQ474" s="699">
        <f t="shared" si="1574"/>
        <v>0</v>
      </c>
      <c r="BR474" s="699">
        <f t="shared" si="1574"/>
        <v>0</v>
      </c>
      <c r="BS474" s="699">
        <f t="shared" si="1574"/>
        <v>0</v>
      </c>
      <c r="BT474" s="699">
        <f t="shared" si="1574"/>
        <v>0</v>
      </c>
      <c r="BU474" s="699">
        <f t="shared" si="1574"/>
        <v>0</v>
      </c>
      <c r="BV474" s="699">
        <f t="shared" si="1574"/>
        <v>0</v>
      </c>
      <c r="BW474" s="699">
        <f t="shared" si="1574"/>
        <v>0</v>
      </c>
      <c r="BX474" s="699">
        <f t="shared" si="1574"/>
        <v>0</v>
      </c>
      <c r="BY474" s="699">
        <f t="shared" si="1574"/>
        <v>0</v>
      </c>
      <c r="BZ474" s="699">
        <f t="shared" si="1574"/>
        <v>0</v>
      </c>
      <c r="CA474" s="699">
        <f t="shared" si="1574"/>
        <v>0</v>
      </c>
      <c r="CB474" s="699">
        <f t="shared" si="1574"/>
        <v>0</v>
      </c>
      <c r="CC474" s="699">
        <f t="shared" si="1574"/>
        <v>0</v>
      </c>
      <c r="CD474" s="699">
        <f t="shared" si="1574"/>
        <v>0</v>
      </c>
      <c r="CE474" s="699">
        <f t="shared" si="1574"/>
        <v>0</v>
      </c>
      <c r="CF474" s="699">
        <f t="shared" si="1574"/>
        <v>0</v>
      </c>
      <c r="CG474" s="699">
        <f t="shared" si="1574"/>
        <v>0</v>
      </c>
      <c r="CH474" s="699">
        <f t="shared" si="1574"/>
        <v>0</v>
      </c>
      <c r="CI474" s="699">
        <f t="shared" si="1574"/>
        <v>0</v>
      </c>
      <c r="CJ474" s="699">
        <f t="shared" si="1574"/>
        <v>0</v>
      </c>
      <c r="CK474" s="699">
        <f t="shared" si="1574"/>
        <v>0</v>
      </c>
      <c r="CL474" s="699">
        <f t="shared" si="1574"/>
        <v>0</v>
      </c>
      <c r="CM474" s="699">
        <f t="shared" si="1574"/>
        <v>0</v>
      </c>
      <c r="CN474" s="699">
        <f t="shared" si="1574"/>
        <v>0</v>
      </c>
      <c r="CO474" s="699">
        <f t="shared" si="1574"/>
        <v>0</v>
      </c>
      <c r="CP474" s="699">
        <f t="shared" si="1574"/>
        <v>0</v>
      </c>
      <c r="CQ474" s="699">
        <f t="shared" si="1574"/>
        <v>0</v>
      </c>
      <c r="CR474" s="699">
        <f t="shared" si="1574"/>
        <v>0</v>
      </c>
      <c r="CS474" s="699">
        <f t="shared" si="1574"/>
        <v>0</v>
      </c>
      <c r="CT474" s="699">
        <f t="shared" si="1574"/>
        <v>0</v>
      </c>
      <c r="CU474" s="699">
        <f t="shared" si="1574"/>
        <v>0</v>
      </c>
      <c r="CV474" s="699">
        <f t="shared" si="1574"/>
        <v>0</v>
      </c>
      <c r="CW474" s="699">
        <f t="shared" si="1574"/>
        <v>0</v>
      </c>
      <c r="CX474" s="699">
        <f t="shared" si="1574"/>
        <v>0</v>
      </c>
      <c r="CY474" s="699">
        <f t="shared" si="1574"/>
        <v>0</v>
      </c>
      <c r="CZ474" s="699">
        <f t="shared" si="1574"/>
        <v>0</v>
      </c>
      <c r="DA474" s="699">
        <f t="shared" si="1574"/>
        <v>0</v>
      </c>
      <c r="DB474" s="699">
        <f t="shared" si="1574"/>
        <v>0</v>
      </c>
      <c r="DC474" s="699">
        <f t="shared" si="1574"/>
        <v>0</v>
      </c>
      <c r="DD474" s="699">
        <f t="shared" si="1574"/>
        <v>0</v>
      </c>
      <c r="DE474" s="699">
        <f t="shared" si="1574"/>
        <v>0</v>
      </c>
      <c r="DF474" s="699">
        <f t="shared" si="1574"/>
        <v>0</v>
      </c>
      <c r="DG474" s="699">
        <f t="shared" si="1574"/>
        <v>0</v>
      </c>
      <c r="DH474" s="699">
        <f t="shared" si="1574"/>
        <v>0</v>
      </c>
      <c r="DI474" s="699">
        <f t="shared" si="1574"/>
        <v>0</v>
      </c>
      <c r="DJ474" s="699">
        <f t="shared" si="1574"/>
        <v>0</v>
      </c>
      <c r="DK474" s="699">
        <f t="shared" si="1574"/>
        <v>0</v>
      </c>
      <c r="DL474" s="699">
        <f t="shared" si="1574"/>
        <v>0</v>
      </c>
      <c r="DM474" s="699">
        <f t="shared" si="1574"/>
        <v>0</v>
      </c>
      <c r="DN474" s="699">
        <f t="shared" si="1574"/>
        <v>0</v>
      </c>
      <c r="DO474" s="699">
        <f t="shared" si="1574"/>
        <v>0</v>
      </c>
      <c r="DP474" s="699">
        <f t="shared" si="1574"/>
        <v>0</v>
      </c>
      <c r="DQ474" s="699">
        <f t="shared" ref="DQ474:EQ474" si="1575">ROUND(DQ471-DQ472-DQ473,2)</f>
        <v>0</v>
      </c>
      <c r="DR474" s="699">
        <f t="shared" si="1575"/>
        <v>245168.37</v>
      </c>
      <c r="DS474" s="699">
        <f t="shared" si="1575"/>
        <v>0</v>
      </c>
      <c r="DT474" s="699">
        <f t="shared" si="1575"/>
        <v>0</v>
      </c>
      <c r="DU474" s="699">
        <f t="shared" si="1575"/>
        <v>0</v>
      </c>
      <c r="DV474" s="699">
        <f t="shared" si="1575"/>
        <v>0</v>
      </c>
      <c r="DW474" s="699">
        <f t="shared" si="1575"/>
        <v>0</v>
      </c>
      <c r="DX474" s="699">
        <f t="shared" si="1575"/>
        <v>0</v>
      </c>
      <c r="DY474" s="699">
        <f t="shared" si="1575"/>
        <v>0</v>
      </c>
      <c r="DZ474" s="699">
        <f t="shared" si="1575"/>
        <v>0</v>
      </c>
      <c r="EA474" s="699">
        <f t="shared" si="1575"/>
        <v>0</v>
      </c>
      <c r="EB474" s="699">
        <f t="shared" si="1575"/>
        <v>0</v>
      </c>
      <c r="EC474" s="699">
        <f t="shared" si="1575"/>
        <v>-84466326.810000002</v>
      </c>
      <c r="ED474" s="699">
        <f t="shared" si="1575"/>
        <v>0</v>
      </c>
      <c r="EE474" s="699">
        <f t="shared" si="1575"/>
        <v>0</v>
      </c>
      <c r="EF474" s="699">
        <f t="shared" si="1575"/>
        <v>0</v>
      </c>
      <c r="EG474" s="699">
        <f t="shared" si="1575"/>
        <v>0</v>
      </c>
      <c r="EH474" s="699">
        <f t="shared" si="1575"/>
        <v>0</v>
      </c>
      <c r="EI474" s="699">
        <f t="shared" si="1575"/>
        <v>0</v>
      </c>
      <c r="EJ474" s="699">
        <f t="shared" si="1575"/>
        <v>27400.55</v>
      </c>
      <c r="EK474" s="699">
        <f t="shared" si="1575"/>
        <v>9954.57</v>
      </c>
      <c r="EL474" s="699">
        <f t="shared" si="1575"/>
        <v>0</v>
      </c>
      <c r="EM474" s="699">
        <f t="shared" si="1575"/>
        <v>0</v>
      </c>
      <c r="EN474" s="699">
        <f t="shared" si="1575"/>
        <v>-18608926.890000001</v>
      </c>
      <c r="EO474" s="699">
        <f t="shared" si="1575"/>
        <v>-346983.44</v>
      </c>
      <c r="EP474" s="699">
        <f t="shared" si="1575"/>
        <v>0</v>
      </c>
      <c r="EQ474" s="699">
        <f t="shared" si="1575"/>
        <v>1473111</v>
      </c>
      <c r="ER474" s="699">
        <f t="shared" ref="ER474:EY474" si="1576">ROUND(ER471-ER472-ER473,2)</f>
        <v>-192688.01</v>
      </c>
      <c r="ES474" s="699">
        <f t="shared" si="1576"/>
        <v>0</v>
      </c>
      <c r="ET474" s="699">
        <f t="shared" si="1576"/>
        <v>0</v>
      </c>
      <c r="EU474" s="699">
        <f t="shared" si="1576"/>
        <v>0</v>
      </c>
      <c r="EV474" s="699">
        <f t="shared" si="1576"/>
        <v>0</v>
      </c>
      <c r="EW474" s="699">
        <f t="shared" si="1576"/>
        <v>0</v>
      </c>
      <c r="EX474" s="699">
        <f t="shared" si="1576"/>
        <v>0</v>
      </c>
      <c r="EY474" s="699">
        <f t="shared" si="1576"/>
        <v>0</v>
      </c>
      <c r="EZ474" s="510"/>
    </row>
    <row r="475" spans="1:156" x14ac:dyDescent="0.25">
      <c r="D475" s="510"/>
      <c r="E475" s="510"/>
      <c r="F475" s="510"/>
      <c r="G475" s="510"/>
      <c r="H475" s="510"/>
      <c r="I475" s="510"/>
      <c r="J475" s="510"/>
      <c r="K475" s="510"/>
      <c r="L475" s="510"/>
      <c r="M475" s="510"/>
      <c r="N475" s="510"/>
      <c r="O475" s="510"/>
      <c r="P475" s="510"/>
      <c r="Q475" s="510"/>
      <c r="R475" s="510"/>
      <c r="S475" s="510"/>
      <c r="T475" s="510"/>
      <c r="U475" s="510"/>
      <c r="V475" s="510"/>
      <c r="W475" s="510"/>
      <c r="X475" s="510"/>
      <c r="Y475" s="510"/>
      <c r="Z475" s="510"/>
      <c r="AA475" s="510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  <c r="BA475" s="510"/>
      <c r="BB475" s="510"/>
      <c r="BC475" s="510"/>
      <c r="BD475" s="510"/>
      <c r="BE475" s="510"/>
      <c r="BF475" s="510"/>
      <c r="BG475" s="510"/>
      <c r="BH475" s="510"/>
      <c r="BI475" s="510"/>
      <c r="BJ475" s="510"/>
      <c r="BK475" s="510"/>
      <c r="BL475" s="510"/>
      <c r="BM475" s="510"/>
      <c r="BN475" s="510"/>
      <c r="BO475" s="510"/>
      <c r="BP475" s="510"/>
      <c r="BQ475" s="510"/>
      <c r="BR475" s="510"/>
      <c r="BS475" s="510"/>
      <c r="BT475" s="510"/>
      <c r="BU475" s="510"/>
      <c r="BV475" s="510"/>
      <c r="BW475" s="510"/>
      <c r="BX475" s="510"/>
      <c r="BY475" s="510"/>
      <c r="BZ475" s="510"/>
      <c r="CA475" s="510"/>
      <c r="CB475" s="510"/>
      <c r="CC475" s="510"/>
      <c r="CD475" s="510"/>
      <c r="CE475" s="510"/>
      <c r="CF475" s="510"/>
      <c r="CG475" s="510"/>
      <c r="CH475" s="510"/>
      <c r="CI475" s="510"/>
      <c r="CJ475" s="510"/>
      <c r="CK475" s="510"/>
      <c r="CL475" s="510"/>
      <c r="CM475" s="510"/>
      <c r="CN475" s="510"/>
      <c r="CO475" s="510"/>
      <c r="CP475" s="510"/>
      <c r="CQ475" s="510"/>
      <c r="CR475" s="510"/>
      <c r="CS475" s="510"/>
      <c r="CT475" s="510"/>
      <c r="CU475" s="510"/>
      <c r="CV475" s="510"/>
      <c r="CW475" s="510"/>
      <c r="CX475" s="510"/>
      <c r="CY475" s="510"/>
      <c r="CZ475" s="510"/>
      <c r="DA475" s="510"/>
      <c r="DB475" s="510"/>
      <c r="DC475" s="510"/>
      <c r="DD475" s="510"/>
      <c r="DE475" s="510"/>
      <c r="DF475" s="510"/>
      <c r="DG475" s="510"/>
      <c r="DH475" s="510"/>
      <c r="DI475" s="510"/>
      <c r="DJ475" s="510"/>
      <c r="DK475" s="510"/>
      <c r="DL475" s="510"/>
      <c r="DM475" s="510"/>
      <c r="DN475" s="510"/>
      <c r="DO475" s="510"/>
      <c r="DP475" s="510"/>
      <c r="DQ475" s="510"/>
      <c r="DR475" s="510"/>
      <c r="DS475" s="510"/>
      <c r="DT475" s="510"/>
      <c r="DU475" s="510"/>
      <c r="DV475" s="510"/>
      <c r="DW475" s="510"/>
      <c r="DX475" s="510"/>
      <c r="DY475" s="510"/>
      <c r="DZ475" s="510"/>
      <c r="EA475" s="510"/>
      <c r="EB475" s="510"/>
      <c r="EC475" s="510"/>
      <c r="ED475" s="510"/>
      <c r="EE475" s="510"/>
      <c r="EF475" s="510"/>
      <c r="EG475" s="510"/>
      <c r="EH475" s="510"/>
      <c r="EI475" s="510"/>
      <c r="EJ475" s="510"/>
      <c r="EK475" s="510"/>
      <c r="EL475" s="510"/>
      <c r="EM475" s="510"/>
      <c r="EN475" s="510"/>
      <c r="EO475" s="510"/>
      <c r="EP475" s="510"/>
      <c r="EQ475" s="510"/>
      <c r="ER475" s="510"/>
      <c r="ES475" s="510"/>
      <c r="ET475" s="510"/>
      <c r="EU475" s="510"/>
      <c r="EV475" s="510"/>
      <c r="EW475" s="510"/>
      <c r="EX475" s="510"/>
      <c r="EY475" s="510"/>
      <c r="EZ475" s="510"/>
    </row>
    <row r="476" spans="1:156" s="436" customFormat="1" x14ac:dyDescent="0.25">
      <c r="B476" s="850" t="s">
        <v>1496</v>
      </c>
      <c r="D476" s="705">
        <f>D466-D461</f>
        <v>2956.9399999998859</v>
      </c>
      <c r="E476" s="705">
        <f t="shared" ref="E476:BF476" si="1577">E466-E461</f>
        <v>-41962.910000000033</v>
      </c>
      <c r="F476" s="705">
        <f t="shared" si="1577"/>
        <v>-29884.040000000154</v>
      </c>
      <c r="G476" s="705">
        <f t="shared" si="1577"/>
        <v>64707.010000000009</v>
      </c>
      <c r="H476" s="705">
        <f t="shared" si="1577"/>
        <v>-32074.580000000075</v>
      </c>
      <c r="I476" s="705">
        <f t="shared" si="1577"/>
        <v>36087.15000000014</v>
      </c>
      <c r="J476" s="705">
        <f t="shared" si="1577"/>
        <v>-42366.060000000056</v>
      </c>
      <c r="K476" s="705">
        <f t="shared" si="1577"/>
        <v>-20240.389999999898</v>
      </c>
      <c r="L476" s="705">
        <f t="shared" si="1577"/>
        <v>-3654.5900000000838</v>
      </c>
      <c r="M476" s="705">
        <f t="shared" si="1577"/>
        <v>-40615.460000000428</v>
      </c>
      <c r="N476" s="705">
        <f t="shared" si="1577"/>
        <v>25214.710000000079</v>
      </c>
      <c r="O476" s="705">
        <f t="shared" si="1577"/>
        <v>-224866.44999999972</v>
      </c>
      <c r="P476" s="705">
        <f t="shared" si="1577"/>
        <v>14411.259999999776</v>
      </c>
      <c r="Q476" s="705">
        <f t="shared" si="1577"/>
        <v>-5686.4799999997485</v>
      </c>
      <c r="R476" s="705">
        <f t="shared" si="1577"/>
        <v>-12254.6800000004</v>
      </c>
      <c r="S476" s="705">
        <f t="shared" si="1577"/>
        <v>5523.5200000000186</v>
      </c>
      <c r="T476" s="705">
        <f t="shared" si="1577"/>
        <v>8292.0499999998137</v>
      </c>
      <c r="U476" s="705">
        <f t="shared" si="1577"/>
        <v>64822.719999999274</v>
      </c>
      <c r="V476" s="705">
        <f t="shared" si="1577"/>
        <v>22039.360000000335</v>
      </c>
      <c r="W476" s="705">
        <f t="shared" si="1577"/>
        <v>116902.00000000047</v>
      </c>
      <c r="X476" s="705">
        <f t="shared" si="1577"/>
        <v>-92231.04999999993</v>
      </c>
      <c r="Y476" s="705">
        <f t="shared" si="1577"/>
        <v>62324.169999999809</v>
      </c>
      <c r="Z476" s="705" t="e">
        <f t="shared" si="1577"/>
        <v>#N/A</v>
      </c>
      <c r="AA476" s="705">
        <f t="shared" si="1577"/>
        <v>-19180.990000000224</v>
      </c>
      <c r="AB476" s="705">
        <f t="shared" si="1577"/>
        <v>52129.399999999907</v>
      </c>
      <c r="AC476" s="705">
        <f t="shared" si="1577"/>
        <v>81273.960000000661</v>
      </c>
      <c r="AD476" s="705">
        <f t="shared" si="1577"/>
        <v>122726.33000000054</v>
      </c>
      <c r="AE476" s="705">
        <f t="shared" si="1577"/>
        <v>-104799.93999999971</v>
      </c>
      <c r="AF476" s="705">
        <f t="shared" si="1577"/>
        <v>-98437.040000000037</v>
      </c>
      <c r="AG476" s="705">
        <f t="shared" si="1577"/>
        <v>281020.38000000012</v>
      </c>
      <c r="AH476" s="705">
        <f t="shared" si="1577"/>
        <v>-843959.30999999959</v>
      </c>
      <c r="AI476" s="705">
        <f t="shared" si="1577"/>
        <v>26932.099999999162</v>
      </c>
      <c r="AJ476" s="705">
        <f t="shared" si="1577"/>
        <v>33254.15000000014</v>
      </c>
      <c r="AK476" s="705">
        <f t="shared" si="1577"/>
        <v>67159.520000000019</v>
      </c>
      <c r="AL476" s="705">
        <f t="shared" si="1577"/>
        <v>-2340.2500000002328</v>
      </c>
      <c r="AM476" s="705">
        <f t="shared" si="1577"/>
        <v>-116863.9299999997</v>
      </c>
      <c r="AN476" s="705">
        <f t="shared" si="1577"/>
        <v>58319.730000000214</v>
      </c>
      <c r="AO476" s="705">
        <f t="shared" si="1577"/>
        <v>57880.979999999749</v>
      </c>
      <c r="AP476" s="705">
        <f t="shared" si="1577"/>
        <v>7596.0400000000373</v>
      </c>
      <c r="AQ476" s="705">
        <f t="shared" si="1577"/>
        <v>-44554.850000000093</v>
      </c>
      <c r="AR476" s="705">
        <f t="shared" si="1577"/>
        <v>-48147.500000000233</v>
      </c>
      <c r="AS476" s="705">
        <f t="shared" si="1577"/>
        <v>-121353.13000000035</v>
      </c>
      <c r="AT476" s="705">
        <f t="shared" si="1577"/>
        <v>-97715.569999999832</v>
      </c>
      <c r="AU476" s="705">
        <f t="shared" si="1577"/>
        <v>18767.1800000004</v>
      </c>
      <c r="AV476" s="705">
        <f t="shared" si="1577"/>
        <v>-46705.350000000093</v>
      </c>
      <c r="AW476" s="705">
        <f t="shared" si="1577"/>
        <v>66110.830000000075</v>
      </c>
      <c r="AX476" s="705">
        <f t="shared" si="1577"/>
        <v>-22731.809999999823</v>
      </c>
      <c r="AY476" s="705">
        <f t="shared" si="1577"/>
        <v>119205.16000000015</v>
      </c>
      <c r="AZ476" s="705">
        <f t="shared" si="1577"/>
        <v>-338756.54999999888</v>
      </c>
      <c r="BA476" s="705">
        <f t="shared" si="1577"/>
        <v>1512.8700000001118</v>
      </c>
      <c r="BB476" s="705">
        <f t="shared" si="1577"/>
        <v>-134875.75999999978</v>
      </c>
      <c r="BC476" s="705">
        <f t="shared" si="1577"/>
        <v>-162829.0400000005</v>
      </c>
      <c r="BD476" s="705">
        <f t="shared" si="1577"/>
        <v>-36121.070000000065</v>
      </c>
      <c r="BE476" s="705">
        <f t="shared" si="1577"/>
        <v>10934.479999999749</v>
      </c>
      <c r="BF476" s="705">
        <f t="shared" si="1577"/>
        <v>-148285.34000000032</v>
      </c>
      <c r="BG476" s="705">
        <f t="shared" ref="BG476:DG476" si="1578">BG466-BG461</f>
        <v>-134012.15000000014</v>
      </c>
      <c r="BH476" s="705">
        <f t="shared" si="1578"/>
        <v>-4565.160000000149</v>
      </c>
      <c r="BI476" s="705">
        <f t="shared" si="1578"/>
        <v>87344.439999999711</v>
      </c>
      <c r="BJ476" s="705">
        <f t="shared" si="1578"/>
        <v>-82089.520000000251</v>
      </c>
      <c r="BK476" s="705">
        <f t="shared" si="1578"/>
        <v>-15198.320000000065</v>
      </c>
      <c r="BL476" s="705">
        <f t="shared" si="1578"/>
        <v>-36016.859999999637</v>
      </c>
      <c r="BM476" s="705">
        <f t="shared" si="1578"/>
        <v>-26505.410000000615</v>
      </c>
      <c r="BN476" s="705">
        <f t="shared" si="1578"/>
        <v>36481.060000000289</v>
      </c>
      <c r="BO476" s="705">
        <f t="shared" si="1578"/>
        <v>-47091.680000000633</v>
      </c>
      <c r="BP476" s="705">
        <f t="shared" si="1578"/>
        <v>-192569.01000000047</v>
      </c>
      <c r="BQ476" s="705">
        <f t="shared" si="1578"/>
        <v>-41475.409999999683</v>
      </c>
      <c r="BR476" s="705">
        <f t="shared" si="1578"/>
        <v>114337.06000000006</v>
      </c>
      <c r="BS476" s="705">
        <f t="shared" si="1578"/>
        <v>80674.729999999981</v>
      </c>
      <c r="BT476" s="705">
        <f t="shared" si="1578"/>
        <v>-22587.619999999646</v>
      </c>
      <c r="BU476" s="705">
        <f t="shared" si="1578"/>
        <v>-132621.87000000011</v>
      </c>
      <c r="BV476" s="705">
        <f t="shared" si="1578"/>
        <v>45513.909999999916</v>
      </c>
      <c r="BW476" s="705">
        <f t="shared" si="1578"/>
        <v>-2204.679999999702</v>
      </c>
      <c r="BX476" s="705">
        <f t="shared" si="1578"/>
        <v>-40268.490000000689</v>
      </c>
      <c r="BY476" s="705">
        <f t="shared" si="1578"/>
        <v>-36283.700000000186</v>
      </c>
      <c r="BZ476" s="705">
        <f t="shared" si="1578"/>
        <v>-63564.360000000335</v>
      </c>
      <c r="CA476" s="705">
        <f t="shared" si="1578"/>
        <v>-40291.59999999986</v>
      </c>
      <c r="CB476" s="705">
        <f t="shared" si="1578"/>
        <v>89141.769999999786</v>
      </c>
      <c r="CC476" s="705">
        <f t="shared" si="1578"/>
        <v>11093.419999999925</v>
      </c>
      <c r="CD476" s="705">
        <f t="shared" si="1578"/>
        <v>-56102.100000000093</v>
      </c>
      <c r="CE476" s="705">
        <f t="shared" si="1578"/>
        <v>40660.889999999665</v>
      </c>
      <c r="CF476" s="705">
        <f t="shared" si="1578"/>
        <v>-6630.940000000177</v>
      </c>
      <c r="CG476" s="705">
        <f t="shared" si="1578"/>
        <v>9205.2900000000373</v>
      </c>
      <c r="CH476" s="705">
        <f t="shared" si="1578"/>
        <v>5389.1800000001676</v>
      </c>
      <c r="CI476" s="705">
        <f t="shared" si="1578"/>
        <v>-20821.090000001248</v>
      </c>
      <c r="CJ476" s="705">
        <f t="shared" si="1578"/>
        <v>-187737.27000000002</v>
      </c>
      <c r="CK476" s="705">
        <f t="shared" si="1578"/>
        <v>-121322.45999999973</v>
      </c>
      <c r="CL476" s="705">
        <f t="shared" si="1578"/>
        <v>-25383.770000000019</v>
      </c>
      <c r="CM476" s="705">
        <f t="shared" si="1578"/>
        <v>-100657.42999999993</v>
      </c>
      <c r="CN476" s="705">
        <f t="shared" si="1578"/>
        <v>-135283.03000000003</v>
      </c>
      <c r="CO476" s="705">
        <f t="shared" si="1578"/>
        <v>-137810.63000000012</v>
      </c>
      <c r="CP476" s="705">
        <f t="shared" si="1578"/>
        <v>-8660.9499999999534</v>
      </c>
      <c r="CQ476" s="705">
        <f t="shared" si="1578"/>
        <v>-115063.12999999989</v>
      </c>
      <c r="CR476" s="705">
        <f t="shared" si="1578"/>
        <v>-99632.080000000191</v>
      </c>
      <c r="CS476" s="705">
        <f t="shared" si="1578"/>
        <v>-45531.239999999991</v>
      </c>
      <c r="CT476" s="705">
        <f t="shared" si="1578"/>
        <v>-93741.239999999991</v>
      </c>
      <c r="CU476" s="705">
        <f t="shared" si="1578"/>
        <v>25192.110000000102</v>
      </c>
      <c r="CV476" s="705">
        <f t="shared" si="1578"/>
        <v>-7457.2399999999907</v>
      </c>
      <c r="CW476" s="705">
        <f t="shared" si="1578"/>
        <v>-73180.379999999888</v>
      </c>
      <c r="CX476" s="705">
        <f t="shared" si="1578"/>
        <v>43219.379999999888</v>
      </c>
      <c r="CY476" s="705" t="e">
        <f t="shared" si="1578"/>
        <v>#N/A</v>
      </c>
      <c r="CZ476" s="705">
        <f t="shared" si="1578"/>
        <v>-161742.83999999985</v>
      </c>
      <c r="DA476" s="705">
        <f t="shared" si="1578"/>
        <v>-211739.27000000142</v>
      </c>
      <c r="DB476" s="705">
        <f t="shared" si="1578"/>
        <v>-7171.9200000000419</v>
      </c>
      <c r="DC476" s="705">
        <f t="shared" si="1578"/>
        <v>53470.289999999804</v>
      </c>
      <c r="DD476" s="705">
        <f t="shared" si="1578"/>
        <v>-92369.69000000041</v>
      </c>
      <c r="DE476" s="705">
        <f t="shared" si="1578"/>
        <v>29701.220000000088</v>
      </c>
      <c r="DF476" s="705">
        <f t="shared" si="1578"/>
        <v>-5613.5100000000093</v>
      </c>
      <c r="DG476" s="705">
        <f t="shared" si="1578"/>
        <v>69845.70999999973</v>
      </c>
      <c r="DH476" s="705">
        <f t="shared" ref="DH476:EY476" si="1579">DH466-DH461</f>
        <v>80442.870000000112</v>
      </c>
      <c r="DI476" s="705">
        <f t="shared" si="1579"/>
        <v>-45565.220000000205</v>
      </c>
      <c r="DJ476" s="705">
        <f t="shared" si="1579"/>
        <v>-22518.980000000447</v>
      </c>
      <c r="DK476" s="705">
        <f t="shared" si="1579"/>
        <v>-10882.310000000289</v>
      </c>
      <c r="DL476" s="705">
        <f t="shared" si="1579"/>
        <v>-21605.419999999925</v>
      </c>
      <c r="DM476" s="705">
        <f t="shared" si="1579"/>
        <v>-17477.260000000009</v>
      </c>
      <c r="DN476" s="705" t="e">
        <f t="shared" si="1579"/>
        <v>#N/A</v>
      </c>
      <c r="DO476" s="705">
        <f t="shared" si="1579"/>
        <v>-107131.66999999993</v>
      </c>
      <c r="DP476" s="705">
        <f t="shared" si="1579"/>
        <v>15330.009999998845</v>
      </c>
      <c r="DQ476" s="705">
        <f t="shared" si="1579"/>
        <v>211305.2900000019</v>
      </c>
      <c r="DR476" s="705" t="e">
        <f t="shared" si="1579"/>
        <v>#N/A</v>
      </c>
      <c r="DS476" s="705">
        <f t="shared" si="1579"/>
        <v>123943.46999999974</v>
      </c>
      <c r="DT476" s="705">
        <f t="shared" si="1579"/>
        <v>-163960.12999999896</v>
      </c>
      <c r="DU476" s="705">
        <f t="shared" si="1579"/>
        <v>154644.39999999944</v>
      </c>
      <c r="DV476" s="705">
        <f t="shared" si="1579"/>
        <v>-250077.18000000063</v>
      </c>
      <c r="DW476" s="705">
        <f t="shared" si="1579"/>
        <v>107549.7399999965</v>
      </c>
      <c r="DX476" s="705">
        <f t="shared" si="1579"/>
        <v>-358178.70000000019</v>
      </c>
      <c r="DY476" s="705">
        <f t="shared" si="1579"/>
        <v>81327.359999997541</v>
      </c>
      <c r="DZ476" s="705" t="e">
        <f t="shared" si="1579"/>
        <v>#N/A</v>
      </c>
      <c r="EA476" s="705">
        <f t="shared" si="1579"/>
        <v>-202756.92999999877</v>
      </c>
      <c r="EB476" s="705" t="e">
        <f t="shared" si="1579"/>
        <v>#N/A</v>
      </c>
      <c r="EC476" s="705" t="e">
        <f t="shared" si="1579"/>
        <v>#N/A</v>
      </c>
      <c r="ED476" s="705">
        <f t="shared" si="1579"/>
        <v>-411622.50999999885</v>
      </c>
      <c r="EE476" s="705">
        <f t="shared" si="1579"/>
        <v>-203888.19999999832</v>
      </c>
      <c r="EF476" s="705">
        <f t="shared" si="1579"/>
        <v>-66869.679999999702</v>
      </c>
      <c r="EG476" s="705">
        <f t="shared" si="1579"/>
        <v>-8007.2299999999814</v>
      </c>
      <c r="EH476" s="705">
        <f t="shared" si="1579"/>
        <v>22395.159999999916</v>
      </c>
      <c r="EI476" s="705">
        <f t="shared" si="1579"/>
        <v>109075.00000000023</v>
      </c>
      <c r="EJ476" s="705" t="e">
        <f t="shared" si="1579"/>
        <v>#N/A</v>
      </c>
      <c r="EK476" s="705" t="e">
        <f t="shared" si="1579"/>
        <v>#N/A</v>
      </c>
      <c r="EL476" s="705">
        <f t="shared" si="1579"/>
        <v>70412.899999999441</v>
      </c>
      <c r="EM476" s="705">
        <f t="shared" si="1579"/>
        <v>105205.81000000006</v>
      </c>
      <c r="EN476" s="705" t="e">
        <f t="shared" si="1579"/>
        <v>#N/A</v>
      </c>
      <c r="EO476" s="705" t="e">
        <f t="shared" si="1579"/>
        <v>#N/A</v>
      </c>
      <c r="EP476" s="705">
        <f t="shared" si="1579"/>
        <v>143701.22999999952</v>
      </c>
      <c r="EQ476" s="705" t="e">
        <f t="shared" si="1579"/>
        <v>#N/A</v>
      </c>
      <c r="ER476" s="705" t="e">
        <f t="shared" si="1579"/>
        <v>#N/A</v>
      </c>
      <c r="ES476" s="705" t="e">
        <f t="shared" si="1579"/>
        <v>#N/A</v>
      </c>
      <c r="ET476" s="705">
        <f t="shared" si="1579"/>
        <v>-348735.15999999922</v>
      </c>
      <c r="EU476" s="705">
        <f t="shared" si="1579"/>
        <v>-65612.179999998771</v>
      </c>
      <c r="EV476" s="705">
        <f t="shared" si="1579"/>
        <v>364671.86999999918</v>
      </c>
      <c r="EW476" s="705">
        <f t="shared" si="1579"/>
        <v>-462378.7500000014</v>
      </c>
      <c r="EX476" s="705">
        <f t="shared" si="1579"/>
        <v>-234974.65000000037</v>
      </c>
      <c r="EY476" s="705" t="e">
        <f t="shared" si="1579"/>
        <v>#N/A</v>
      </c>
      <c r="EZ476" s="705"/>
    </row>
    <row r="477" spans="1:156" s="436" customFormat="1" x14ac:dyDescent="0.25">
      <c r="D477" s="705"/>
      <c r="E477" s="705"/>
      <c r="F477" s="705"/>
      <c r="G477" s="705"/>
      <c r="H477" s="705"/>
      <c r="I477" s="705"/>
      <c r="J477" s="705"/>
      <c r="K477" s="705"/>
      <c r="L477" s="705"/>
      <c r="M477" s="705"/>
      <c r="N477" s="705"/>
      <c r="O477" s="705"/>
      <c r="P477" s="705"/>
      <c r="Q477" s="705"/>
      <c r="R477" s="705"/>
      <c r="S477" s="705"/>
      <c r="T477" s="705"/>
      <c r="U477" s="705"/>
      <c r="V477" s="705"/>
      <c r="W477" s="705"/>
      <c r="X477" s="705"/>
      <c r="Y477" s="705"/>
      <c r="Z477" s="705"/>
      <c r="AA477" s="705"/>
      <c r="AB477" s="705"/>
      <c r="AC477" s="705"/>
      <c r="AD477" s="705"/>
      <c r="AE477" s="705"/>
      <c r="AF477" s="705"/>
      <c r="AG477" s="705"/>
      <c r="AH477" s="705"/>
      <c r="AI477" s="705"/>
      <c r="AJ477" s="705"/>
      <c r="AK477" s="705"/>
      <c r="AL477" s="705"/>
      <c r="AM477" s="705"/>
      <c r="AN477" s="705"/>
      <c r="AO477" s="705"/>
      <c r="AP477" s="705"/>
      <c r="AQ477" s="705"/>
      <c r="AR477" s="705"/>
      <c r="AS477" s="705"/>
      <c r="AT477" s="705"/>
      <c r="AU477" s="705"/>
      <c r="AV477" s="705"/>
      <c r="AW477" s="705"/>
      <c r="AX477" s="705"/>
      <c r="AY477" s="705"/>
      <c r="AZ477" s="705"/>
      <c r="BA477" s="705"/>
      <c r="BB477" s="706"/>
      <c r="BC477" s="705"/>
      <c r="BD477" s="705"/>
      <c r="BE477" s="705"/>
      <c r="BF477" s="705"/>
      <c r="BG477" s="705"/>
      <c r="BH477" s="705"/>
      <c r="BI477" s="705"/>
      <c r="BJ477" s="705"/>
      <c r="BK477" s="705"/>
      <c r="BL477" s="705"/>
      <c r="BM477" s="705"/>
      <c r="BN477" s="705"/>
      <c r="BO477" s="705"/>
      <c r="BP477" s="705"/>
      <c r="BQ477" s="705"/>
      <c r="BR477" s="705"/>
      <c r="BS477" s="705"/>
      <c r="BT477" s="705"/>
      <c r="BU477" s="705"/>
      <c r="BV477" s="705"/>
      <c r="BW477" s="705"/>
      <c r="BX477" s="705"/>
      <c r="BY477" s="705"/>
      <c r="BZ477" s="705"/>
      <c r="CA477" s="705"/>
      <c r="CB477" s="705"/>
      <c r="CC477" s="705"/>
      <c r="CD477" s="705"/>
      <c r="CE477" s="705"/>
      <c r="CF477" s="705"/>
      <c r="CG477" s="705"/>
      <c r="CH477" s="705"/>
      <c r="CI477" s="705"/>
      <c r="CJ477" s="705"/>
      <c r="CK477" s="705"/>
      <c r="CL477" s="705"/>
      <c r="CM477" s="705"/>
      <c r="CN477" s="705"/>
      <c r="CO477" s="705"/>
      <c r="CP477" s="705"/>
      <c r="CQ477" s="705"/>
      <c r="CR477" s="705"/>
      <c r="CS477" s="705"/>
      <c r="CT477" s="705"/>
      <c r="CU477" s="705"/>
      <c r="CV477" s="705"/>
      <c r="CW477" s="705"/>
      <c r="CX477" s="705"/>
      <c r="CY477" s="705"/>
      <c r="CZ477" s="705"/>
      <c r="DA477" s="705"/>
      <c r="DB477" s="705"/>
      <c r="DC477" s="705"/>
      <c r="DD477" s="705"/>
      <c r="DE477" s="705"/>
      <c r="DF477" s="705"/>
      <c r="DG477" s="705"/>
      <c r="DH477" s="705"/>
      <c r="DI477" s="705"/>
      <c r="DJ477" s="705"/>
      <c r="DK477" s="705"/>
      <c r="DL477" s="705"/>
      <c r="DM477" s="705"/>
      <c r="DN477" s="705"/>
      <c r="DO477" s="705"/>
      <c r="DP477" s="705"/>
      <c r="DQ477" s="705"/>
      <c r="DR477" s="705"/>
      <c r="DS477" s="705"/>
      <c r="DT477" s="705"/>
      <c r="DU477" s="705"/>
      <c r="DV477" s="705"/>
      <c r="DW477" s="705"/>
      <c r="DX477" s="705"/>
      <c r="DY477" s="705"/>
      <c r="DZ477" s="705"/>
      <c r="EA477" s="705"/>
      <c r="EB477" s="705"/>
      <c r="EC477" s="705"/>
      <c r="ED477" s="705"/>
      <c r="EE477" s="705"/>
      <c r="EF477" s="705"/>
      <c r="EG477" s="705"/>
      <c r="EH477" s="705"/>
      <c r="EI477" s="705"/>
      <c r="EJ477" s="705"/>
      <c r="EK477" s="705"/>
      <c r="EL477" s="705"/>
      <c r="EM477" s="705"/>
      <c r="EN477" s="705"/>
      <c r="EO477" s="705"/>
      <c r="EP477" s="705"/>
      <c r="EQ477" s="705"/>
      <c r="ER477" s="705"/>
      <c r="ES477" s="705"/>
      <c r="ET477" s="705"/>
      <c r="EU477" s="705"/>
      <c r="EV477" s="705"/>
      <c r="EW477" s="705"/>
      <c r="EX477" s="705"/>
      <c r="EY477" s="705"/>
      <c r="EZ477" s="705"/>
    </row>
    <row r="478" spans="1:156" s="436" customFormat="1" x14ac:dyDescent="0.25">
      <c r="B478" s="850" t="s">
        <v>1497</v>
      </c>
      <c r="C478" s="760"/>
      <c r="D478" s="761">
        <f>SUM(D462,D476)</f>
        <v>24639.967924164346</v>
      </c>
      <c r="E478" s="761">
        <f t="shared" ref="E478:BI478" si="1580">SUM(E462,E476)</f>
        <v>54894.709362676178</v>
      </c>
      <c r="F478" s="761">
        <f t="shared" si="1580"/>
        <v>57809.907937426993</v>
      </c>
      <c r="G478" s="761">
        <f t="shared" si="1580"/>
        <v>147874.24349309009</v>
      </c>
      <c r="H478" s="761">
        <f t="shared" si="1580"/>
        <v>146234.2441302886</v>
      </c>
      <c r="I478" s="761">
        <f t="shared" si="1580"/>
        <v>27960.651358844349</v>
      </c>
      <c r="J478" s="761">
        <f t="shared" si="1580"/>
        <v>156905.04235092361</v>
      </c>
      <c r="K478" s="761">
        <f t="shared" si="1580"/>
        <v>-4379.0744805042923</v>
      </c>
      <c r="L478" s="779">
        <f t="shared" si="1580"/>
        <v>-6670.9664750683005</v>
      </c>
      <c r="M478" s="761">
        <f t="shared" si="1580"/>
        <v>301622.87838692026</v>
      </c>
      <c r="N478" s="761">
        <f t="shared" si="1580"/>
        <v>83031.326579050859</v>
      </c>
      <c r="O478" s="761">
        <f t="shared" si="1580"/>
        <v>103679.88950900029</v>
      </c>
      <c r="P478" s="761">
        <f t="shared" si="1580"/>
        <v>108491.30753087692</v>
      </c>
      <c r="Q478" s="761">
        <f t="shared" si="1580"/>
        <v>212018.49648546232</v>
      </c>
      <c r="R478" s="761">
        <f t="shared" si="1580"/>
        <v>23746.810572977178</v>
      </c>
      <c r="S478" s="761">
        <f t="shared" si="1580"/>
        <v>153915.47038073765</v>
      </c>
      <c r="T478" s="761">
        <f t="shared" si="1580"/>
        <v>21255.228525278711</v>
      </c>
      <c r="U478" s="761">
        <f t="shared" si="1580"/>
        <v>81628.372674888116</v>
      </c>
      <c r="V478" s="761">
        <f t="shared" si="1580"/>
        <v>170271.12750835941</v>
      </c>
      <c r="W478" s="761">
        <f t="shared" si="1580"/>
        <v>297671.15154019184</v>
      </c>
      <c r="X478" s="761">
        <f t="shared" si="1580"/>
        <v>119656.51373297349</v>
      </c>
      <c r="Y478" s="761">
        <f t="shared" si="1580"/>
        <v>58228.043271792965</v>
      </c>
      <c r="Z478" s="761" t="e">
        <f t="shared" si="1580"/>
        <v>#N/A</v>
      </c>
      <c r="AA478" s="761">
        <f t="shared" si="1580"/>
        <v>7517.8445360889309</v>
      </c>
      <c r="AB478" s="761">
        <f t="shared" si="1580"/>
        <v>147534.97387320598</v>
      </c>
      <c r="AC478" s="761">
        <f t="shared" si="1580"/>
        <v>223416.58980470465</v>
      </c>
      <c r="AD478" s="761">
        <f t="shared" si="1580"/>
        <v>338115.74609620549</v>
      </c>
      <c r="AE478" s="761">
        <f t="shared" si="1580"/>
        <v>45157.923538006173</v>
      </c>
      <c r="AF478" s="761">
        <f t="shared" si="1580"/>
        <v>198843.46027974214</v>
      </c>
      <c r="AG478" s="761">
        <f t="shared" si="1580"/>
        <v>128628.97000000009</v>
      </c>
      <c r="AH478" s="761">
        <f t="shared" si="1580"/>
        <v>-2429243.6723007653</v>
      </c>
      <c r="AI478" s="761">
        <f t="shared" si="1580"/>
        <v>-48424.270971962018</v>
      </c>
      <c r="AJ478" s="761">
        <f t="shared" si="1580"/>
        <v>244527.05322815705</v>
      </c>
      <c r="AK478" s="761">
        <f t="shared" si="1580"/>
        <v>384464.92871776351</v>
      </c>
      <c r="AL478" s="761">
        <f t="shared" si="1580"/>
        <v>73978.810893207265</v>
      </c>
      <c r="AM478" s="761">
        <f t="shared" si="1580"/>
        <v>15119.782572198194</v>
      </c>
      <c r="AN478" s="761">
        <f t="shared" si="1580"/>
        <v>59488.80015242871</v>
      </c>
      <c r="AO478" s="761">
        <f t="shared" si="1580"/>
        <v>194064.82758011797</v>
      </c>
      <c r="AP478" s="761">
        <f t="shared" si="1580"/>
        <v>-507936.16123903688</v>
      </c>
      <c r="AQ478" s="761">
        <f t="shared" si="1580"/>
        <v>306708.57735003205</v>
      </c>
      <c r="AR478" s="761">
        <f t="shared" si="1580"/>
        <v>-2671.3211079409812</v>
      </c>
      <c r="AS478" s="761">
        <f t="shared" si="1580"/>
        <v>31513.467403127288</v>
      </c>
      <c r="AT478" s="761">
        <f t="shared" si="1580"/>
        <v>179047.63017150818</v>
      </c>
      <c r="AU478" s="761">
        <f t="shared" si="1580"/>
        <v>135180.61042979482</v>
      </c>
      <c r="AV478" s="761">
        <f t="shared" si="1580"/>
        <v>120711.69863526337</v>
      </c>
      <c r="AW478" s="761">
        <f t="shared" si="1580"/>
        <v>81490.79150550178</v>
      </c>
      <c r="AX478" s="761">
        <f t="shared" si="1580"/>
        <v>118975.58933371282</v>
      </c>
      <c r="AY478" s="761">
        <f t="shared" si="1580"/>
        <v>457205.26273953158</v>
      </c>
      <c r="AZ478" s="761">
        <f t="shared" si="1580"/>
        <v>55096.247619248345</v>
      </c>
      <c r="BA478" s="761">
        <f t="shared" si="1580"/>
        <v>126222.1282842592</v>
      </c>
      <c r="BB478" s="761">
        <f t="shared" si="1580"/>
        <v>148306.50775835855</v>
      </c>
      <c r="BC478" s="761">
        <f t="shared" si="1580"/>
        <v>100910.94740400166</v>
      </c>
      <c r="BD478" s="761">
        <f t="shared" si="1580"/>
        <v>159078.79589109961</v>
      </c>
      <c r="BE478" s="761">
        <f t="shared" si="1580"/>
        <v>15282.22334010544</v>
      </c>
      <c r="BF478" s="761">
        <f t="shared" si="1580"/>
        <v>133953.38097426004</v>
      </c>
      <c r="BG478" s="761">
        <f t="shared" si="1580"/>
        <v>14186.670348706713</v>
      </c>
      <c r="BH478" s="761">
        <f t="shared" si="1580"/>
        <v>-630436.86415553931</v>
      </c>
      <c r="BI478" s="761">
        <f t="shared" si="1580"/>
        <v>306931.93529148365</v>
      </c>
      <c r="BJ478" s="761">
        <f t="shared" ref="BJ478:DN478" si="1581">SUM(BJ462,BJ476)</f>
        <v>154493.47152264998</v>
      </c>
      <c r="BK478" s="761">
        <f t="shared" si="1581"/>
        <v>141720.56562304153</v>
      </c>
      <c r="BL478" s="761">
        <f t="shared" si="1581"/>
        <v>241452.38446460618</v>
      </c>
      <c r="BM478" s="761">
        <f t="shared" si="1581"/>
        <v>142422.88058822649</v>
      </c>
      <c r="BN478" s="761">
        <f t="shared" si="1581"/>
        <v>120374.27378301742</v>
      </c>
      <c r="BO478" s="761">
        <f t="shared" si="1581"/>
        <v>-50436.890594380442</v>
      </c>
      <c r="BP478" s="761">
        <f t="shared" si="1581"/>
        <v>-373079.97000000044</v>
      </c>
      <c r="BQ478" s="761">
        <f t="shared" si="1581"/>
        <v>97094.818543499918</v>
      </c>
      <c r="BR478" s="761">
        <f t="shared" si="1581"/>
        <v>212490.62957176322</v>
      </c>
      <c r="BS478" s="761">
        <f t="shared" si="1581"/>
        <v>101099.12990313306</v>
      </c>
      <c r="BT478" s="761">
        <f t="shared" si="1581"/>
        <v>266853.30267391325</v>
      </c>
      <c r="BU478" s="761">
        <f t="shared" si="1581"/>
        <v>-802013.721218138</v>
      </c>
      <c r="BV478" s="761">
        <f t="shared" si="1581"/>
        <v>188519.82191026292</v>
      </c>
      <c r="BW478" s="761">
        <f t="shared" si="1581"/>
        <v>211947.53000000044</v>
      </c>
      <c r="BX478" s="761">
        <f t="shared" si="1581"/>
        <v>145819.53654995919</v>
      </c>
      <c r="BY478" s="761">
        <f t="shared" si="1581"/>
        <v>31636.34704695415</v>
      </c>
      <c r="BZ478" s="761">
        <f t="shared" si="1581"/>
        <v>110910.50211323058</v>
      </c>
      <c r="CA478" s="761">
        <f t="shared" si="1581"/>
        <v>17364.414940576884</v>
      </c>
      <c r="CB478" s="761">
        <f t="shared" si="1581"/>
        <v>98257.50232191704</v>
      </c>
      <c r="CC478" s="761">
        <f t="shared" si="1581"/>
        <v>119790.64244745826</v>
      </c>
      <c r="CD478" s="761">
        <f t="shared" si="1581"/>
        <v>125978.89343653456</v>
      </c>
      <c r="CE478" s="761">
        <f t="shared" si="1581"/>
        <v>63692.15462973548</v>
      </c>
      <c r="CF478" s="761">
        <f t="shared" si="1581"/>
        <v>114567.66643973684</v>
      </c>
      <c r="CG478" s="761">
        <f t="shared" si="1581"/>
        <v>89360.063215087983</v>
      </c>
      <c r="CH478" s="761">
        <f t="shared" si="1581"/>
        <v>-180699.51069212891</v>
      </c>
      <c r="CI478" s="761">
        <f t="shared" si="1581"/>
        <v>-533929.98206887324</v>
      </c>
      <c r="CJ478" s="761">
        <f t="shared" si="1581"/>
        <v>99373.475544047018</v>
      </c>
      <c r="CK478" s="761">
        <f t="shared" si="1581"/>
        <v>15218.297205647745</v>
      </c>
      <c r="CL478" s="761">
        <f t="shared" si="1581"/>
        <v>89340.447219663693</v>
      </c>
      <c r="CM478" s="761">
        <f t="shared" si="1581"/>
        <v>18384.586607770645</v>
      </c>
      <c r="CN478" s="761">
        <f t="shared" si="1581"/>
        <v>-9124.738737121952</v>
      </c>
      <c r="CO478" s="761">
        <f t="shared" si="1581"/>
        <v>-434243.97263474436</v>
      </c>
      <c r="CP478" s="761">
        <f t="shared" si="1581"/>
        <v>126391.05294495355</v>
      </c>
      <c r="CQ478" s="761">
        <f t="shared" si="1581"/>
        <v>351151.75468866609</v>
      </c>
      <c r="CR478" s="761">
        <f t="shared" si="1581"/>
        <v>70774.638851812197</v>
      </c>
      <c r="CS478" s="761">
        <f t="shared" si="1581"/>
        <v>183170.9194170523</v>
      </c>
      <c r="CT478" s="761">
        <f t="shared" si="1581"/>
        <v>29557.736492554803</v>
      </c>
      <c r="CU478" s="761">
        <f t="shared" si="1581"/>
        <v>85139.638125314843</v>
      </c>
      <c r="CV478" s="761">
        <f t="shared" si="1581"/>
        <v>9974.0665053862031</v>
      </c>
      <c r="CW478" s="761">
        <f t="shared" si="1581"/>
        <v>41568.968023802154</v>
      </c>
      <c r="CX478" s="761">
        <f t="shared" si="1581"/>
        <v>237806.46196156682</v>
      </c>
      <c r="CY478" s="761" t="e">
        <f t="shared" si="1581"/>
        <v>#N/A</v>
      </c>
      <c r="CZ478" s="761">
        <f t="shared" si="1581"/>
        <v>199497.79308932222</v>
      </c>
      <c r="DA478" s="761">
        <f t="shared" si="1581"/>
        <v>-199871.06853251182</v>
      </c>
      <c r="DB478" s="761">
        <f t="shared" si="1581"/>
        <v>1589.5751853869588</v>
      </c>
      <c r="DC478" s="761">
        <f t="shared" si="1581"/>
        <v>435525.55730392394</v>
      </c>
      <c r="DD478" s="761">
        <f t="shared" si="1581"/>
        <v>-54563.87092337996</v>
      </c>
      <c r="DE478" s="761">
        <f t="shared" si="1581"/>
        <v>183865.93551148521</v>
      </c>
      <c r="DF478" s="761">
        <f t="shared" si="1581"/>
        <v>247961.74287644852</v>
      </c>
      <c r="DG478" s="761">
        <f t="shared" si="1581"/>
        <v>302510.72846573626</v>
      </c>
      <c r="DH478" s="761">
        <f t="shared" si="1581"/>
        <v>216898.29809585202</v>
      </c>
      <c r="DI478" s="761">
        <f t="shared" si="1581"/>
        <v>108396.77345992863</v>
      </c>
      <c r="DJ478" s="761">
        <f t="shared" si="1581"/>
        <v>210594.15650674968</v>
      </c>
      <c r="DK478" s="761">
        <f t="shared" si="1581"/>
        <v>103121.58823543938</v>
      </c>
      <c r="DL478" s="761">
        <f t="shared" si="1581"/>
        <v>6079.3148309127864</v>
      </c>
      <c r="DM478" s="761">
        <f t="shared" si="1581"/>
        <v>135265.98898010759</v>
      </c>
      <c r="DN478" s="761" t="e">
        <f t="shared" si="1581"/>
        <v>#N/A</v>
      </c>
      <c r="DO478" s="761">
        <f t="shared" ref="DO478:EY478" si="1582">SUM(DO462,DO476)</f>
        <v>824530.64261106832</v>
      </c>
      <c r="DP478" s="761">
        <f t="shared" si="1582"/>
        <v>-2972510.3460765774</v>
      </c>
      <c r="DQ478" s="761">
        <f t="shared" si="1582"/>
        <v>-2013602.2242864799</v>
      </c>
      <c r="DR478" s="761" t="e">
        <f t="shared" si="1582"/>
        <v>#N/A</v>
      </c>
      <c r="DS478" s="761">
        <f t="shared" si="1582"/>
        <v>645385.72000000067</v>
      </c>
      <c r="DT478" s="761">
        <f t="shared" si="1582"/>
        <v>516421.70042370842</v>
      </c>
      <c r="DU478" s="761">
        <f t="shared" si="1582"/>
        <v>688047.52547314181</v>
      </c>
      <c r="DV478" s="761">
        <f t="shared" si="1582"/>
        <v>442911.48958731885</v>
      </c>
      <c r="DW478" s="761">
        <f t="shared" si="1582"/>
        <v>687411.95456101466</v>
      </c>
      <c r="DX478" s="761">
        <f t="shared" si="1582"/>
        <v>981300.91624572081</v>
      </c>
      <c r="DY478" s="761">
        <f t="shared" si="1582"/>
        <v>353108.92976618744</v>
      </c>
      <c r="DZ478" s="761" t="e">
        <f t="shared" si="1582"/>
        <v>#N/A</v>
      </c>
      <c r="EA478" s="761">
        <f t="shared" si="1582"/>
        <v>572892.12806796143</v>
      </c>
      <c r="EB478" s="761" t="e">
        <f t="shared" si="1582"/>
        <v>#N/A</v>
      </c>
      <c r="EC478" s="761" t="e">
        <f t="shared" si="1582"/>
        <v>#N/A</v>
      </c>
      <c r="ED478" s="761">
        <f t="shared" si="1582"/>
        <v>22209.460000001534</v>
      </c>
      <c r="EE478" s="761">
        <f t="shared" si="1582"/>
        <v>131757.55999999942</v>
      </c>
      <c r="EF478" s="761">
        <f t="shared" si="1582"/>
        <v>-43360.370859781862</v>
      </c>
      <c r="EG478" s="761">
        <f t="shared" si="1582"/>
        <v>101157.47848682245</v>
      </c>
      <c r="EH478" s="761">
        <f t="shared" si="1582"/>
        <v>117617.39912359568</v>
      </c>
      <c r="EI478" s="761">
        <f t="shared" si="1582"/>
        <v>253796.18884157238</v>
      </c>
      <c r="EJ478" s="761" t="e">
        <f t="shared" si="1582"/>
        <v>#N/A</v>
      </c>
      <c r="EK478" s="761" t="e">
        <f t="shared" si="1582"/>
        <v>#N/A</v>
      </c>
      <c r="EL478" s="761">
        <f t="shared" si="1582"/>
        <v>553814.65937731392</v>
      </c>
      <c r="EM478" s="761">
        <f t="shared" si="1582"/>
        <v>249199.29146786587</v>
      </c>
      <c r="EN478" s="761" t="e">
        <f t="shared" si="1582"/>
        <v>#N/A</v>
      </c>
      <c r="EO478" s="761" t="e">
        <f t="shared" si="1582"/>
        <v>#N/A</v>
      </c>
      <c r="EP478" s="761">
        <f t="shared" si="1582"/>
        <v>870349.5678306066</v>
      </c>
      <c r="EQ478" s="761" t="e">
        <f t="shared" si="1582"/>
        <v>#N/A</v>
      </c>
      <c r="ER478" s="761" t="e">
        <f t="shared" si="1582"/>
        <v>#N/A</v>
      </c>
      <c r="ES478" s="761" t="e">
        <f t="shared" si="1582"/>
        <v>#N/A</v>
      </c>
      <c r="ET478" s="761">
        <f t="shared" si="1582"/>
        <v>-561597.32135458034</v>
      </c>
      <c r="EU478" s="761">
        <f t="shared" si="1582"/>
        <v>397627.84134639625</v>
      </c>
      <c r="EV478" s="761">
        <f t="shared" si="1582"/>
        <v>640632.55283015827</v>
      </c>
      <c r="EW478" s="761">
        <f t="shared" si="1582"/>
        <v>-717381.98166041751</v>
      </c>
      <c r="EX478" s="761">
        <f t="shared" si="1582"/>
        <v>82245.477390454151</v>
      </c>
      <c r="EY478" s="761" t="e">
        <f t="shared" si="1582"/>
        <v>#N/A</v>
      </c>
      <c r="EZ478" s="705"/>
    </row>
    <row r="479" spans="1:156" x14ac:dyDescent="0.25">
      <c r="D479" s="510"/>
      <c r="E479" s="510"/>
      <c r="F479" s="510"/>
      <c r="G479" s="555"/>
      <c r="H479" s="510"/>
      <c r="I479" s="510"/>
      <c r="J479" s="510"/>
      <c r="K479" s="510"/>
      <c r="L479" s="510"/>
      <c r="M479" s="510"/>
      <c r="N479" s="510"/>
      <c r="O479" s="510"/>
      <c r="P479" s="510"/>
      <c r="Q479" s="510"/>
      <c r="R479" s="510"/>
      <c r="S479" s="510"/>
      <c r="T479" s="510"/>
      <c r="U479" s="510"/>
      <c r="V479" s="510"/>
      <c r="W479" s="510"/>
      <c r="X479" s="510"/>
      <c r="Y479" s="510"/>
      <c r="Z479" s="510"/>
      <c r="AA479" s="510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  <c r="BA479" s="510"/>
      <c r="BB479" s="510"/>
      <c r="BC479" s="510"/>
      <c r="BD479" s="510"/>
      <c r="BE479" s="510"/>
      <c r="BF479" s="510"/>
      <c r="BG479" s="510"/>
      <c r="BH479" s="510"/>
      <c r="BI479" s="510"/>
      <c r="BJ479" s="510"/>
      <c r="BK479" s="510"/>
      <c r="BL479" s="510"/>
      <c r="BM479" s="510"/>
      <c r="BN479" s="510"/>
      <c r="BO479" s="510"/>
      <c r="BP479" s="510"/>
      <c r="BQ479" s="510"/>
      <c r="BR479" s="510"/>
      <c r="BS479" s="510"/>
      <c r="BT479" s="510"/>
      <c r="BU479" s="510"/>
      <c r="BV479" s="510"/>
      <c r="BW479" s="510"/>
      <c r="BX479" s="510"/>
      <c r="BY479" s="510"/>
      <c r="BZ479" s="510"/>
      <c r="CA479" s="510"/>
      <c r="CB479" s="510"/>
      <c r="CC479" s="510"/>
      <c r="CD479" s="510"/>
      <c r="CE479" s="510"/>
      <c r="CF479" s="510"/>
      <c r="CG479" s="510"/>
      <c r="CH479" s="510"/>
      <c r="CI479" s="510"/>
      <c r="CJ479" s="510"/>
      <c r="CK479" s="510"/>
      <c r="CL479" s="510"/>
      <c r="CM479" s="510"/>
      <c r="CN479" s="510"/>
      <c r="CO479" s="510"/>
      <c r="CP479" s="510"/>
      <c r="CQ479" s="510"/>
      <c r="CR479" s="510"/>
      <c r="CS479" s="510"/>
      <c r="CT479" s="510"/>
      <c r="CU479" s="510"/>
      <c r="CV479" s="510"/>
      <c r="CW479" s="510"/>
      <c r="CX479" s="510"/>
      <c r="CY479" s="510"/>
      <c r="CZ479" s="510"/>
      <c r="DA479" s="510"/>
      <c r="DB479" s="510"/>
      <c r="DC479" s="510"/>
      <c r="DD479" s="510"/>
      <c r="DE479" s="510"/>
      <c r="DF479" s="510"/>
      <c r="DG479" s="510"/>
      <c r="DH479" s="510"/>
      <c r="DI479" s="510"/>
      <c r="DJ479" s="510"/>
      <c r="DK479" s="510"/>
      <c r="DL479" s="510"/>
      <c r="DM479" s="510"/>
      <c r="DN479" s="510"/>
      <c r="DO479" s="510"/>
      <c r="DP479" s="510"/>
      <c r="DQ479" s="510"/>
      <c r="DR479" s="510"/>
      <c r="DS479" s="510"/>
      <c r="DT479" s="510"/>
      <c r="DU479" s="510"/>
      <c r="DV479" s="510"/>
      <c r="DW479" s="510"/>
      <c r="DX479" s="510"/>
      <c r="DY479" s="510"/>
      <c r="DZ479" s="510"/>
      <c r="EA479" s="510"/>
      <c r="EB479" s="510"/>
      <c r="EC479" s="510"/>
      <c r="ED479" s="510"/>
      <c r="EE479" s="510"/>
      <c r="EF479" s="510"/>
      <c r="EG479" s="510"/>
      <c r="EH479" s="510"/>
      <c r="EI479" s="510"/>
      <c r="EJ479" s="510"/>
      <c r="EK479" s="510"/>
      <c r="EL479" s="510"/>
      <c r="EM479" s="510"/>
      <c r="EN479" s="510"/>
      <c r="EO479" s="510"/>
      <c r="EP479" s="510"/>
      <c r="EQ479" s="510"/>
      <c r="ER479" s="510"/>
      <c r="ES479" s="510"/>
      <c r="ET479" s="510"/>
      <c r="EU479" s="510"/>
      <c r="EV479" s="510"/>
      <c r="EW479" s="510"/>
      <c r="EX479" s="510"/>
      <c r="EY479" s="510"/>
      <c r="EZ479" s="510"/>
    </row>
    <row r="480" spans="1:156" x14ac:dyDescent="0.25">
      <c r="D480" s="698"/>
      <c r="E480" s="698"/>
      <c r="F480" s="698"/>
      <c r="G480" s="698"/>
      <c r="H480" s="698"/>
      <c r="I480" s="698"/>
      <c r="J480" s="698"/>
      <c r="K480" s="698"/>
      <c r="L480" s="698"/>
      <c r="M480" s="698"/>
      <c r="N480" s="698"/>
      <c r="O480" s="698"/>
      <c r="P480" s="698"/>
      <c r="Q480" s="698"/>
      <c r="R480" s="698"/>
      <c r="S480" s="698"/>
      <c r="T480" s="698"/>
      <c r="U480" s="698"/>
      <c r="V480" s="698"/>
      <c r="W480" s="698"/>
      <c r="X480" s="698"/>
      <c r="Y480" s="698"/>
      <c r="Z480" s="698"/>
      <c r="AA480" s="698"/>
      <c r="AB480" s="698"/>
      <c r="AC480" s="698"/>
      <c r="AD480" s="698"/>
      <c r="AE480" s="698"/>
      <c r="AF480" s="698"/>
      <c r="AG480" s="698"/>
      <c r="AH480" s="698"/>
      <c r="AI480" s="698"/>
      <c r="AJ480" s="698"/>
      <c r="AK480" s="698"/>
      <c r="AL480" s="698"/>
      <c r="AM480" s="698"/>
      <c r="AN480" s="698"/>
      <c r="AO480" s="698"/>
      <c r="AP480" s="698"/>
      <c r="AQ480" s="698"/>
      <c r="AR480" s="698"/>
      <c r="AS480" s="698"/>
      <c r="AT480" s="698"/>
      <c r="AU480" s="698"/>
      <c r="AV480" s="698"/>
      <c r="AW480" s="698"/>
      <c r="AX480" s="698"/>
      <c r="AY480" s="698"/>
      <c r="AZ480" s="698"/>
      <c r="BA480" s="698"/>
      <c r="BB480" s="698"/>
      <c r="BC480" s="698"/>
      <c r="BD480" s="698"/>
      <c r="BE480" s="698"/>
      <c r="BF480" s="698"/>
      <c r="BG480" s="698"/>
      <c r="BH480" s="698"/>
      <c r="BI480" s="698"/>
      <c r="BJ480" s="698"/>
      <c r="BK480" s="698"/>
      <c r="BL480" s="698"/>
      <c r="BM480" s="698"/>
      <c r="BN480" s="698"/>
      <c r="BO480" s="698"/>
      <c r="BP480" s="698"/>
      <c r="BQ480" s="698"/>
      <c r="BR480" s="698"/>
      <c r="BS480" s="698"/>
      <c r="BT480" s="698"/>
      <c r="BU480" s="698"/>
      <c r="BV480" s="698"/>
      <c r="BW480" s="698"/>
      <c r="BX480" s="698"/>
      <c r="BY480" s="698"/>
      <c r="BZ480" s="698"/>
      <c r="CA480" s="698"/>
      <c r="CB480" s="698"/>
      <c r="CC480" s="698"/>
      <c r="CD480" s="698"/>
      <c r="CE480" s="698"/>
      <c r="CF480" s="698"/>
      <c r="CG480" s="698"/>
      <c r="CH480" s="698"/>
      <c r="CI480" s="698"/>
      <c r="CJ480" s="698"/>
      <c r="CK480" s="698"/>
      <c r="CL480" s="698"/>
      <c r="CM480" s="698"/>
      <c r="CN480" s="698"/>
      <c r="CO480" s="698"/>
      <c r="CP480" s="698"/>
      <c r="CQ480" s="698"/>
      <c r="CR480" s="698"/>
      <c r="CS480" s="698"/>
      <c r="CT480" s="698"/>
      <c r="CU480" s="698"/>
      <c r="CV480" s="698"/>
      <c r="CW480" s="698"/>
      <c r="CX480" s="698"/>
      <c r="CY480" s="698"/>
      <c r="CZ480" s="698"/>
      <c r="DA480" s="698"/>
      <c r="DB480" s="698"/>
      <c r="DC480" s="698"/>
      <c r="DD480" s="698"/>
      <c r="DE480" s="698"/>
      <c r="DF480" s="698"/>
      <c r="DG480" s="698"/>
      <c r="DH480" s="698"/>
      <c r="DI480" s="698"/>
      <c r="DJ480" s="698"/>
      <c r="DK480" s="698"/>
      <c r="DL480" s="698"/>
      <c r="DM480" s="698"/>
      <c r="DN480" s="698"/>
      <c r="DO480" s="698"/>
      <c r="DP480" s="698"/>
      <c r="DQ480" s="698"/>
      <c r="DR480" s="698"/>
      <c r="DS480" s="698"/>
      <c r="DT480" s="698"/>
      <c r="DU480" s="698"/>
      <c r="DV480" s="698"/>
      <c r="DW480" s="698"/>
      <c r="DX480" s="698"/>
      <c r="DY480" s="698"/>
      <c r="DZ480" s="698"/>
      <c r="EA480" s="698"/>
      <c r="EB480" s="698"/>
      <c r="EC480" s="698"/>
      <c r="ED480" s="698"/>
      <c r="EE480" s="698"/>
      <c r="EF480" s="698"/>
      <c r="EG480" s="698"/>
      <c r="EH480" s="510"/>
      <c r="EI480" s="510"/>
      <c r="EJ480" s="510"/>
      <c r="EK480" s="510"/>
      <c r="EL480" s="510"/>
      <c r="EM480" s="510"/>
      <c r="EN480" s="510"/>
      <c r="EO480" s="510"/>
      <c r="EP480" s="510"/>
      <c r="EQ480" s="510"/>
      <c r="ER480" s="510"/>
      <c r="ES480" s="510"/>
      <c r="ET480" s="510"/>
      <c r="EU480" s="510"/>
      <c r="EV480" s="510"/>
      <c r="EW480" s="510"/>
      <c r="EX480" s="510"/>
      <c r="EY480" s="510"/>
      <c r="EZ480" s="510"/>
    </row>
    <row r="481" spans="1:166" x14ac:dyDescent="0.25">
      <c r="A481" s="798" t="s">
        <v>111</v>
      </c>
      <c r="B481" s="799" t="s">
        <v>158</v>
      </c>
      <c r="D481" s="794">
        <f t="shared" ref="D481:AI481" si="1583">VLOOKUP(D2,needs,5,FALSE)</f>
        <v>454562</v>
      </c>
      <c r="E481" s="794">
        <f t="shared" si="1583"/>
        <v>429655</v>
      </c>
      <c r="F481" s="794">
        <f t="shared" si="1583"/>
        <v>635031</v>
      </c>
      <c r="G481" s="794">
        <f t="shared" si="1583"/>
        <v>829146</v>
      </c>
      <c r="H481" s="794">
        <f t="shared" si="1583"/>
        <v>852172</v>
      </c>
      <c r="I481" s="794">
        <f t="shared" si="1583"/>
        <v>1392824</v>
      </c>
      <c r="J481" s="794">
        <f t="shared" si="1583"/>
        <v>1553740</v>
      </c>
      <c r="K481" s="794">
        <f t="shared" si="1583"/>
        <v>1301235</v>
      </c>
      <c r="L481" s="794">
        <f t="shared" si="1583"/>
        <v>1049312</v>
      </c>
      <c r="M481" s="794">
        <f t="shared" si="1583"/>
        <v>1527211</v>
      </c>
      <c r="N481" s="794">
        <f t="shared" si="1583"/>
        <v>974294</v>
      </c>
      <c r="O481" s="794">
        <f t="shared" si="1583"/>
        <v>1873118</v>
      </c>
      <c r="P481" s="794">
        <f t="shared" si="1583"/>
        <v>1547010</v>
      </c>
      <c r="Q481" s="794">
        <f t="shared" si="1583"/>
        <v>1602004</v>
      </c>
      <c r="R481" s="794">
        <f t="shared" si="1583"/>
        <v>1571156</v>
      </c>
      <c r="S481" s="794">
        <f t="shared" si="1583"/>
        <v>1517527</v>
      </c>
      <c r="T481" s="794">
        <f t="shared" si="1583"/>
        <v>1088273</v>
      </c>
      <c r="U481" s="794">
        <f t="shared" si="1583"/>
        <v>2398155</v>
      </c>
      <c r="V481" s="794">
        <f t="shared" si="1583"/>
        <v>1586654</v>
      </c>
      <c r="W481" s="794">
        <f t="shared" si="1583"/>
        <v>1841608</v>
      </c>
      <c r="X481" s="794">
        <f t="shared" si="1583"/>
        <v>756194</v>
      </c>
      <c r="Y481" s="794">
        <f t="shared" si="1583"/>
        <v>1031105</v>
      </c>
      <c r="Z481" s="794" t="e">
        <f t="shared" si="1583"/>
        <v>#N/A</v>
      </c>
      <c r="AA481" s="794">
        <f t="shared" si="1583"/>
        <v>1374553</v>
      </c>
      <c r="AB481" s="794">
        <f t="shared" si="1583"/>
        <v>1198923</v>
      </c>
      <c r="AC481" s="794">
        <f t="shared" si="1583"/>
        <v>2142569</v>
      </c>
      <c r="AD481" s="794">
        <f t="shared" si="1583"/>
        <v>2328887</v>
      </c>
      <c r="AE481" s="794">
        <f t="shared" si="1583"/>
        <v>1382189</v>
      </c>
      <c r="AF481" s="794">
        <f t="shared" si="1583"/>
        <v>2095505</v>
      </c>
      <c r="AG481" s="794">
        <f t="shared" si="1583"/>
        <v>1901112</v>
      </c>
      <c r="AH481" s="794">
        <f t="shared" si="1583"/>
        <v>1742260</v>
      </c>
      <c r="AI481" s="794">
        <f t="shared" si="1583"/>
        <v>3236096</v>
      </c>
      <c r="AJ481" s="794">
        <f t="shared" ref="AJ481:BN481" si="1584">VLOOKUP(AJ2,needs,5,FALSE)</f>
        <v>1317487</v>
      </c>
      <c r="AK481" s="794">
        <f t="shared" si="1584"/>
        <v>1493271</v>
      </c>
      <c r="AL481" s="794">
        <f t="shared" si="1584"/>
        <v>1894497</v>
      </c>
      <c r="AM481" s="794">
        <f t="shared" si="1584"/>
        <v>2093220</v>
      </c>
      <c r="AN481" s="794">
        <f t="shared" si="1584"/>
        <v>1940911</v>
      </c>
      <c r="AO481" s="794">
        <f t="shared" si="1584"/>
        <v>1262684</v>
      </c>
      <c r="AP481" s="794">
        <f t="shared" si="1584"/>
        <v>1011296</v>
      </c>
      <c r="AQ481" s="794">
        <f t="shared" si="1584"/>
        <v>3520117</v>
      </c>
      <c r="AR481" s="794">
        <f t="shared" si="1584"/>
        <v>1121798</v>
      </c>
      <c r="AS481" s="794">
        <f t="shared" si="1584"/>
        <v>2027437</v>
      </c>
      <c r="AT481" s="794">
        <f t="shared" si="1584"/>
        <v>2262894</v>
      </c>
      <c r="AU481" s="794">
        <f t="shared" si="1584"/>
        <v>2060887</v>
      </c>
      <c r="AV481" s="794">
        <f t="shared" si="1584"/>
        <v>1928545</v>
      </c>
      <c r="AW481" s="794">
        <f t="shared" si="1584"/>
        <v>1553894</v>
      </c>
      <c r="AX481" s="794">
        <f t="shared" si="1584"/>
        <v>2023864</v>
      </c>
      <c r="AY481" s="794">
        <f t="shared" si="1584"/>
        <v>2694535</v>
      </c>
      <c r="AZ481" s="794">
        <f t="shared" si="1584"/>
        <v>2814986</v>
      </c>
      <c r="BA481" s="794">
        <f t="shared" si="1584"/>
        <v>1391295</v>
      </c>
      <c r="BB481" s="794">
        <f t="shared" si="1584"/>
        <v>2354941</v>
      </c>
      <c r="BC481" s="794">
        <f t="shared" si="1584"/>
        <v>2007899</v>
      </c>
      <c r="BD481" s="794">
        <f t="shared" si="1584"/>
        <v>1367980</v>
      </c>
      <c r="BE481" s="794">
        <f t="shared" si="1584"/>
        <v>1915615</v>
      </c>
      <c r="BF481" s="794">
        <f t="shared" si="1584"/>
        <v>3180638</v>
      </c>
      <c r="BG481" s="794">
        <f t="shared" si="1584"/>
        <v>1771930</v>
      </c>
      <c r="BH481" s="794">
        <f t="shared" si="1584"/>
        <v>1114353</v>
      </c>
      <c r="BI481" s="794">
        <f t="shared" si="1584"/>
        <v>2164789</v>
      </c>
      <c r="BJ481" s="794">
        <f t="shared" si="1584"/>
        <v>1835161</v>
      </c>
      <c r="BK481" s="794">
        <f t="shared" si="1584"/>
        <v>1480993</v>
      </c>
      <c r="BL481" s="794">
        <f t="shared" si="1584"/>
        <v>2008193</v>
      </c>
      <c r="BM481" s="794">
        <f t="shared" si="1584"/>
        <v>1676236</v>
      </c>
      <c r="BN481" s="794">
        <f t="shared" si="1584"/>
        <v>1231602</v>
      </c>
      <c r="BO481" s="794">
        <f t="shared" ref="BO481:CP481" si="1585">VLOOKUP(BO2,needs,5,FALSE)</f>
        <v>2798536</v>
      </c>
      <c r="BP481" s="794">
        <f t="shared" si="1585"/>
        <v>1234588</v>
      </c>
      <c r="BQ481" s="794">
        <f t="shared" si="1585"/>
        <v>1903823</v>
      </c>
      <c r="BR481" s="794">
        <f t="shared" si="1585"/>
        <v>1974060</v>
      </c>
      <c r="BS481" s="794">
        <f t="shared" si="1585"/>
        <v>1834631</v>
      </c>
      <c r="BT481" s="794">
        <f t="shared" si="1585"/>
        <v>2823759</v>
      </c>
      <c r="BU481" s="794">
        <f t="shared" si="1585"/>
        <v>1822228</v>
      </c>
      <c r="BV481" s="794">
        <f t="shared" si="1585"/>
        <v>2070866</v>
      </c>
      <c r="BW481" s="794">
        <f t="shared" si="1585"/>
        <v>1722760</v>
      </c>
      <c r="BX481" s="794">
        <f t="shared" si="1585"/>
        <v>2770881</v>
      </c>
      <c r="BY481" s="794">
        <f t="shared" si="1585"/>
        <v>1453046</v>
      </c>
      <c r="BZ481" s="794">
        <f t="shared" si="1585"/>
        <v>1799961</v>
      </c>
      <c r="CA481" s="794">
        <f t="shared" si="1585"/>
        <v>1757358</v>
      </c>
      <c r="CB481" s="794">
        <f t="shared" si="1585"/>
        <v>1390827</v>
      </c>
      <c r="CC481" s="794">
        <f t="shared" si="1585"/>
        <v>904832</v>
      </c>
      <c r="CD481" s="794">
        <f t="shared" si="1585"/>
        <v>2164482</v>
      </c>
      <c r="CE481" s="794">
        <f t="shared" si="1585"/>
        <v>2219384</v>
      </c>
      <c r="CF481" s="794">
        <f t="shared" si="1585"/>
        <v>1375406</v>
      </c>
      <c r="CG481" s="794">
        <f t="shared" si="1585"/>
        <v>894579</v>
      </c>
      <c r="CH481" s="794">
        <f t="shared" si="1585"/>
        <v>2564261</v>
      </c>
      <c r="CI481" s="794">
        <f t="shared" si="1585"/>
        <v>3146321</v>
      </c>
      <c r="CJ481" s="794">
        <f t="shared" si="1585"/>
        <v>1730302</v>
      </c>
      <c r="CK481" s="794">
        <f t="shared" si="1585"/>
        <v>1913652</v>
      </c>
      <c r="CL481" s="794">
        <f t="shared" si="1585"/>
        <v>963753</v>
      </c>
      <c r="CM481" s="794">
        <f t="shared" si="1585"/>
        <v>1215591</v>
      </c>
      <c r="CN481" s="794">
        <f t="shared" si="1585"/>
        <v>1585277</v>
      </c>
      <c r="CO481" s="794">
        <f t="shared" si="1585"/>
        <v>1050759</v>
      </c>
      <c r="CP481" s="794">
        <f t="shared" si="1585"/>
        <v>1728358</v>
      </c>
      <c r="CQ481" s="794">
        <f t="shared" ref="CQ481:DU481" si="1586">VLOOKUP(CQ2,needs,5,FALSE)</f>
        <v>1772612</v>
      </c>
      <c r="CR481" s="794">
        <f t="shared" si="1586"/>
        <v>698930</v>
      </c>
      <c r="CS481" s="794">
        <f t="shared" si="1586"/>
        <v>1984740</v>
      </c>
      <c r="CT481" s="794">
        <f t="shared" si="1586"/>
        <v>1061767</v>
      </c>
      <c r="CU481" s="794">
        <f t="shared" si="1586"/>
        <v>1291256</v>
      </c>
      <c r="CV481" s="794">
        <f t="shared" si="1586"/>
        <v>1812462</v>
      </c>
      <c r="CW481" s="794">
        <f t="shared" si="1586"/>
        <v>927220</v>
      </c>
      <c r="CX481" s="794">
        <f t="shared" si="1586"/>
        <v>1157206</v>
      </c>
      <c r="CY481" s="794" t="e">
        <f t="shared" si="1586"/>
        <v>#N/A</v>
      </c>
      <c r="CZ481" s="794">
        <f t="shared" si="1586"/>
        <v>2359298</v>
      </c>
      <c r="DA481" s="794">
        <f t="shared" si="1586"/>
        <v>2636011</v>
      </c>
      <c r="DB481" s="794">
        <f t="shared" si="1586"/>
        <v>885359</v>
      </c>
      <c r="DC481" s="794">
        <f t="shared" si="1586"/>
        <v>1839906</v>
      </c>
      <c r="DD481" s="794">
        <f t="shared" si="1586"/>
        <v>1944738</v>
      </c>
      <c r="DE481" s="794">
        <f t="shared" si="1586"/>
        <v>968945</v>
      </c>
      <c r="DF481" s="794">
        <f t="shared" si="1586"/>
        <v>1028076</v>
      </c>
      <c r="DG481" s="794">
        <f t="shared" si="1586"/>
        <v>1152377</v>
      </c>
      <c r="DH481" s="794">
        <f t="shared" si="1586"/>
        <v>1279018</v>
      </c>
      <c r="DI481" s="794">
        <f t="shared" si="1586"/>
        <v>2415542</v>
      </c>
      <c r="DJ481" s="794">
        <f t="shared" si="1586"/>
        <v>1714863</v>
      </c>
      <c r="DK481" s="794">
        <f t="shared" si="1586"/>
        <v>1113182</v>
      </c>
      <c r="DL481" s="794">
        <f t="shared" si="1586"/>
        <v>1202839</v>
      </c>
      <c r="DM481" s="794">
        <f t="shared" si="1586"/>
        <v>1116890</v>
      </c>
      <c r="DN481" s="794" t="e">
        <f t="shared" si="1586"/>
        <v>#N/A</v>
      </c>
      <c r="DO481" s="794">
        <f t="shared" si="1586"/>
        <v>8303801</v>
      </c>
      <c r="DP481" s="794">
        <f t="shared" si="1586"/>
        <v>6799065</v>
      </c>
      <c r="DQ481" s="794">
        <f t="shared" si="1586"/>
        <v>6232465</v>
      </c>
      <c r="DR481" s="794" t="e">
        <f t="shared" si="1586"/>
        <v>#N/A</v>
      </c>
      <c r="DS481" s="794">
        <f t="shared" si="1586"/>
        <v>5062548</v>
      </c>
      <c r="DT481" s="794">
        <f t="shared" si="1586"/>
        <v>4985046</v>
      </c>
      <c r="DU481" s="794">
        <f t="shared" si="1586"/>
        <v>5820682</v>
      </c>
      <c r="DV481" s="794">
        <f t="shared" ref="DV481:EW481" si="1587">VLOOKUP(DV2,needs,5,FALSE)</f>
        <v>6582176</v>
      </c>
      <c r="DW481" s="794">
        <f t="shared" si="1587"/>
        <v>7481321</v>
      </c>
      <c r="DX481" s="794">
        <f t="shared" si="1587"/>
        <v>5405489</v>
      </c>
      <c r="DY481" s="794">
        <f t="shared" si="1587"/>
        <v>6151867</v>
      </c>
      <c r="DZ481" s="794" t="e">
        <f t="shared" si="1587"/>
        <v>#N/A</v>
      </c>
      <c r="EA481" s="794">
        <f t="shared" si="1587"/>
        <v>6086311</v>
      </c>
      <c r="EB481" s="794" t="e">
        <f t="shared" si="1587"/>
        <v>#N/A</v>
      </c>
      <c r="EC481" s="794" t="e">
        <f t="shared" si="1587"/>
        <v>#N/A</v>
      </c>
      <c r="ED481" s="794">
        <f t="shared" si="1587"/>
        <v>3436927</v>
      </c>
      <c r="EE481" s="794">
        <f t="shared" si="1587"/>
        <v>2720000</v>
      </c>
      <c r="EF481" s="794">
        <f t="shared" si="1587"/>
        <v>680000</v>
      </c>
      <c r="EG481" s="794">
        <f t="shared" si="1587"/>
        <v>658333</v>
      </c>
      <c r="EH481" s="794">
        <f t="shared" si="1587"/>
        <v>680000</v>
      </c>
      <c r="EI481" s="794">
        <f t="shared" si="1587"/>
        <v>729167</v>
      </c>
      <c r="EJ481" s="794" t="e">
        <f t="shared" si="1587"/>
        <v>#N/A</v>
      </c>
      <c r="EK481" s="794" t="e">
        <f t="shared" si="1587"/>
        <v>#N/A</v>
      </c>
      <c r="EL481" s="794">
        <f t="shared" si="1587"/>
        <v>2772500</v>
      </c>
      <c r="EM481" s="794">
        <f t="shared" si="1587"/>
        <v>1755000</v>
      </c>
      <c r="EN481" s="794" t="e">
        <f t="shared" si="1587"/>
        <v>#N/A</v>
      </c>
      <c r="EO481" s="794" t="e">
        <f t="shared" si="1587"/>
        <v>#N/A</v>
      </c>
      <c r="EP481" s="794">
        <f t="shared" si="1587"/>
        <v>2296781</v>
      </c>
      <c r="EQ481" s="794" t="e">
        <f t="shared" si="1587"/>
        <v>#N/A</v>
      </c>
      <c r="ER481" s="794" t="e">
        <f t="shared" si="1587"/>
        <v>#N/A</v>
      </c>
      <c r="ES481" s="794" t="e">
        <f t="shared" si="1587"/>
        <v>#N/A</v>
      </c>
      <c r="ET481" s="794">
        <f t="shared" si="1587"/>
        <v>1350000</v>
      </c>
      <c r="EU481" s="794">
        <f t="shared" si="1587"/>
        <v>1445833</v>
      </c>
      <c r="EV481" s="794">
        <f t="shared" si="1587"/>
        <v>1920833</v>
      </c>
      <c r="EW481" s="794">
        <f t="shared" si="1587"/>
        <v>1459167</v>
      </c>
      <c r="EX481" s="794">
        <f>VLOOKUP(EX2,needs,5,FALSE)</f>
        <v>2220000</v>
      </c>
      <c r="EY481" s="794" t="e">
        <f>VLOOKUP(EY2,needs,5,FALSE)</f>
        <v>#N/A</v>
      </c>
      <c r="EZ481" s="794"/>
      <c r="FA481" s="794"/>
      <c r="FB481" s="794"/>
      <c r="FC481" s="794"/>
    </row>
    <row r="482" spans="1:166" x14ac:dyDescent="0.25">
      <c r="B482" s="799" t="s">
        <v>160</v>
      </c>
      <c r="D482" s="794">
        <f t="shared" ref="D482:AI482" si="1588">VLOOKUP(D2, needs,6,FALSE)</f>
        <v>0</v>
      </c>
      <c r="E482" s="794">
        <f t="shared" si="1588"/>
        <v>0</v>
      </c>
      <c r="F482" s="794">
        <f t="shared" si="1588"/>
        <v>0</v>
      </c>
      <c r="G482" s="794">
        <f t="shared" si="1588"/>
        <v>0</v>
      </c>
      <c r="H482" s="794">
        <f t="shared" si="1588"/>
        <v>0</v>
      </c>
      <c r="I482" s="794">
        <f t="shared" si="1588"/>
        <v>0</v>
      </c>
      <c r="J482" s="794">
        <f t="shared" si="1588"/>
        <v>0</v>
      </c>
      <c r="K482" s="794">
        <f t="shared" si="1588"/>
        <v>0</v>
      </c>
      <c r="L482" s="794">
        <f t="shared" si="1588"/>
        <v>0</v>
      </c>
      <c r="M482" s="794">
        <f t="shared" si="1588"/>
        <v>0</v>
      </c>
      <c r="N482" s="794">
        <f t="shared" si="1588"/>
        <v>0</v>
      </c>
      <c r="O482" s="794">
        <f t="shared" si="1588"/>
        <v>0</v>
      </c>
      <c r="P482" s="794">
        <f t="shared" si="1588"/>
        <v>0</v>
      </c>
      <c r="Q482" s="794">
        <f t="shared" si="1588"/>
        <v>0</v>
      </c>
      <c r="R482" s="794">
        <f t="shared" si="1588"/>
        <v>0</v>
      </c>
      <c r="S482" s="794">
        <f t="shared" si="1588"/>
        <v>0</v>
      </c>
      <c r="T482" s="794">
        <f t="shared" si="1588"/>
        <v>0</v>
      </c>
      <c r="U482" s="794">
        <f t="shared" si="1588"/>
        <v>0</v>
      </c>
      <c r="V482" s="794">
        <f t="shared" si="1588"/>
        <v>0</v>
      </c>
      <c r="W482" s="794">
        <f t="shared" si="1588"/>
        <v>0</v>
      </c>
      <c r="X482" s="794">
        <f t="shared" si="1588"/>
        <v>0</v>
      </c>
      <c r="Y482" s="794">
        <f t="shared" si="1588"/>
        <v>0</v>
      </c>
      <c r="Z482" s="794" t="e">
        <f t="shared" si="1588"/>
        <v>#N/A</v>
      </c>
      <c r="AA482" s="794">
        <f t="shared" si="1588"/>
        <v>0</v>
      </c>
      <c r="AB482" s="794">
        <f t="shared" si="1588"/>
        <v>0</v>
      </c>
      <c r="AC482" s="794">
        <f t="shared" si="1588"/>
        <v>0</v>
      </c>
      <c r="AD482" s="794">
        <f t="shared" si="1588"/>
        <v>0</v>
      </c>
      <c r="AE482" s="794">
        <f t="shared" si="1588"/>
        <v>0</v>
      </c>
      <c r="AF482" s="794">
        <f t="shared" si="1588"/>
        <v>0</v>
      </c>
      <c r="AG482" s="794">
        <f t="shared" si="1588"/>
        <v>0</v>
      </c>
      <c r="AH482" s="794">
        <f t="shared" si="1588"/>
        <v>0</v>
      </c>
      <c r="AI482" s="794">
        <f t="shared" si="1588"/>
        <v>0</v>
      </c>
      <c r="AJ482" s="794">
        <f t="shared" ref="AJ482:BN482" si="1589">VLOOKUP(AJ2, needs,6,FALSE)</f>
        <v>0</v>
      </c>
      <c r="AK482" s="794">
        <f t="shared" si="1589"/>
        <v>0</v>
      </c>
      <c r="AL482" s="794">
        <f t="shared" si="1589"/>
        <v>0</v>
      </c>
      <c r="AM482" s="794">
        <f t="shared" si="1589"/>
        <v>0</v>
      </c>
      <c r="AN482" s="794">
        <f t="shared" si="1589"/>
        <v>0</v>
      </c>
      <c r="AO482" s="794">
        <f t="shared" si="1589"/>
        <v>0</v>
      </c>
      <c r="AP482" s="794">
        <f t="shared" si="1589"/>
        <v>0</v>
      </c>
      <c r="AQ482" s="794">
        <f t="shared" si="1589"/>
        <v>0</v>
      </c>
      <c r="AR482" s="794">
        <f t="shared" si="1589"/>
        <v>0</v>
      </c>
      <c r="AS482" s="794">
        <f t="shared" si="1589"/>
        <v>0</v>
      </c>
      <c r="AT482" s="794">
        <f t="shared" si="1589"/>
        <v>0</v>
      </c>
      <c r="AU482" s="794">
        <f t="shared" si="1589"/>
        <v>0</v>
      </c>
      <c r="AV482" s="794">
        <f t="shared" si="1589"/>
        <v>0</v>
      </c>
      <c r="AW482" s="794">
        <f t="shared" si="1589"/>
        <v>0</v>
      </c>
      <c r="AX482" s="794">
        <f t="shared" si="1589"/>
        <v>0</v>
      </c>
      <c r="AY482" s="794">
        <f t="shared" si="1589"/>
        <v>0</v>
      </c>
      <c r="AZ482" s="794">
        <f t="shared" si="1589"/>
        <v>0</v>
      </c>
      <c r="BA482" s="794">
        <f t="shared" si="1589"/>
        <v>0</v>
      </c>
      <c r="BB482" s="794">
        <f t="shared" si="1589"/>
        <v>0</v>
      </c>
      <c r="BC482" s="794">
        <f t="shared" si="1589"/>
        <v>0</v>
      </c>
      <c r="BD482" s="794">
        <f t="shared" si="1589"/>
        <v>0</v>
      </c>
      <c r="BE482" s="794">
        <f t="shared" si="1589"/>
        <v>0</v>
      </c>
      <c r="BF482" s="794">
        <f t="shared" si="1589"/>
        <v>0</v>
      </c>
      <c r="BG482" s="794">
        <f t="shared" si="1589"/>
        <v>0</v>
      </c>
      <c r="BH482" s="794">
        <f t="shared" si="1589"/>
        <v>0</v>
      </c>
      <c r="BI482" s="794">
        <f t="shared" si="1589"/>
        <v>0</v>
      </c>
      <c r="BJ482" s="794">
        <f t="shared" si="1589"/>
        <v>0</v>
      </c>
      <c r="BK482" s="794">
        <f t="shared" si="1589"/>
        <v>0</v>
      </c>
      <c r="BL482" s="794">
        <f t="shared" si="1589"/>
        <v>0</v>
      </c>
      <c r="BM482" s="794">
        <f t="shared" si="1589"/>
        <v>0</v>
      </c>
      <c r="BN482" s="794">
        <f t="shared" si="1589"/>
        <v>0</v>
      </c>
      <c r="BO482" s="794">
        <f t="shared" ref="BO482:CP482" si="1590">VLOOKUP(BO2, needs,6,FALSE)</f>
        <v>0</v>
      </c>
      <c r="BP482" s="794">
        <f t="shared" si="1590"/>
        <v>0</v>
      </c>
      <c r="BQ482" s="794">
        <f t="shared" si="1590"/>
        <v>0</v>
      </c>
      <c r="BR482" s="794">
        <f t="shared" si="1590"/>
        <v>0</v>
      </c>
      <c r="BS482" s="794">
        <f t="shared" si="1590"/>
        <v>0</v>
      </c>
      <c r="BT482" s="794">
        <f t="shared" si="1590"/>
        <v>0</v>
      </c>
      <c r="BU482" s="794">
        <f t="shared" si="1590"/>
        <v>0</v>
      </c>
      <c r="BV482" s="794">
        <f t="shared" si="1590"/>
        <v>0</v>
      </c>
      <c r="BW482" s="794">
        <f t="shared" si="1590"/>
        <v>0</v>
      </c>
      <c r="BX482" s="794">
        <f t="shared" si="1590"/>
        <v>0</v>
      </c>
      <c r="BY482" s="794">
        <f t="shared" si="1590"/>
        <v>0</v>
      </c>
      <c r="BZ482" s="794">
        <f t="shared" si="1590"/>
        <v>0</v>
      </c>
      <c r="CA482" s="794">
        <f t="shared" si="1590"/>
        <v>0</v>
      </c>
      <c r="CB482" s="794">
        <f t="shared" si="1590"/>
        <v>0</v>
      </c>
      <c r="CC482" s="794">
        <f t="shared" si="1590"/>
        <v>0</v>
      </c>
      <c r="CD482" s="794">
        <f t="shared" si="1590"/>
        <v>0</v>
      </c>
      <c r="CE482" s="794">
        <f t="shared" si="1590"/>
        <v>0</v>
      </c>
      <c r="CF482" s="794">
        <f t="shared" si="1590"/>
        <v>0</v>
      </c>
      <c r="CG482" s="794">
        <f t="shared" si="1590"/>
        <v>0</v>
      </c>
      <c r="CH482" s="794">
        <f t="shared" si="1590"/>
        <v>0</v>
      </c>
      <c r="CI482" s="794">
        <f t="shared" si="1590"/>
        <v>0</v>
      </c>
      <c r="CJ482" s="794">
        <f t="shared" si="1590"/>
        <v>0</v>
      </c>
      <c r="CK482" s="794">
        <f t="shared" si="1590"/>
        <v>0</v>
      </c>
      <c r="CL482" s="794">
        <f t="shared" si="1590"/>
        <v>0</v>
      </c>
      <c r="CM482" s="794">
        <f t="shared" si="1590"/>
        <v>0</v>
      </c>
      <c r="CN482" s="794">
        <f t="shared" si="1590"/>
        <v>0</v>
      </c>
      <c r="CO482" s="794">
        <f t="shared" si="1590"/>
        <v>0</v>
      </c>
      <c r="CP482" s="794">
        <f t="shared" si="1590"/>
        <v>0</v>
      </c>
      <c r="CQ482" s="794">
        <f t="shared" ref="CQ482:DU482" si="1591">VLOOKUP(CQ2, needs,6,FALSE)</f>
        <v>0</v>
      </c>
      <c r="CR482" s="794">
        <f t="shared" si="1591"/>
        <v>0</v>
      </c>
      <c r="CS482" s="794">
        <f t="shared" si="1591"/>
        <v>0</v>
      </c>
      <c r="CT482" s="794">
        <f t="shared" si="1591"/>
        <v>0</v>
      </c>
      <c r="CU482" s="794">
        <f t="shared" si="1591"/>
        <v>0</v>
      </c>
      <c r="CV482" s="794">
        <f t="shared" si="1591"/>
        <v>0</v>
      </c>
      <c r="CW482" s="794">
        <f t="shared" si="1591"/>
        <v>0</v>
      </c>
      <c r="CX482" s="794">
        <f t="shared" si="1591"/>
        <v>0</v>
      </c>
      <c r="CY482" s="794" t="e">
        <f t="shared" si="1591"/>
        <v>#N/A</v>
      </c>
      <c r="CZ482" s="794">
        <f t="shared" si="1591"/>
        <v>0</v>
      </c>
      <c r="DA482" s="794">
        <f t="shared" si="1591"/>
        <v>0</v>
      </c>
      <c r="DB482" s="794">
        <f t="shared" si="1591"/>
        <v>0</v>
      </c>
      <c r="DC482" s="794">
        <f t="shared" si="1591"/>
        <v>0</v>
      </c>
      <c r="DD482" s="794">
        <f t="shared" si="1591"/>
        <v>0</v>
      </c>
      <c r="DE482" s="794">
        <f t="shared" si="1591"/>
        <v>0</v>
      </c>
      <c r="DF482" s="794">
        <f t="shared" si="1591"/>
        <v>0</v>
      </c>
      <c r="DG482" s="794">
        <f t="shared" si="1591"/>
        <v>0</v>
      </c>
      <c r="DH482" s="794">
        <f t="shared" si="1591"/>
        <v>0</v>
      </c>
      <c r="DI482" s="794">
        <f t="shared" si="1591"/>
        <v>0</v>
      </c>
      <c r="DJ482" s="794">
        <f t="shared" si="1591"/>
        <v>0</v>
      </c>
      <c r="DK482" s="794">
        <f t="shared" si="1591"/>
        <v>0</v>
      </c>
      <c r="DL482" s="794">
        <f t="shared" si="1591"/>
        <v>0</v>
      </c>
      <c r="DM482" s="794">
        <f t="shared" si="1591"/>
        <v>0</v>
      </c>
      <c r="DN482" s="794" t="e">
        <f t="shared" si="1591"/>
        <v>#N/A</v>
      </c>
      <c r="DO482" s="794">
        <f t="shared" si="1591"/>
        <v>1145514</v>
      </c>
      <c r="DP482" s="794">
        <f t="shared" si="1591"/>
        <v>782954</v>
      </c>
      <c r="DQ482" s="794">
        <f t="shared" si="1591"/>
        <v>485164</v>
      </c>
      <c r="DR482" s="794" t="e">
        <f t="shared" si="1591"/>
        <v>#N/A</v>
      </c>
      <c r="DS482" s="794">
        <f t="shared" si="1591"/>
        <v>1050201</v>
      </c>
      <c r="DT482" s="794">
        <f t="shared" si="1591"/>
        <v>1275619</v>
      </c>
      <c r="DU482" s="794">
        <f t="shared" si="1591"/>
        <v>1622660</v>
      </c>
      <c r="DV482" s="794">
        <f t="shared" ref="DV482:EW482" si="1592">VLOOKUP(DV2, needs,6,FALSE)</f>
        <v>963484</v>
      </c>
      <c r="DW482" s="794">
        <f t="shared" si="1592"/>
        <v>1164855</v>
      </c>
      <c r="DX482" s="794">
        <f t="shared" si="1592"/>
        <v>897092</v>
      </c>
      <c r="DY482" s="794">
        <f t="shared" si="1592"/>
        <v>732526</v>
      </c>
      <c r="DZ482" s="794" t="e">
        <f t="shared" si="1592"/>
        <v>#N/A</v>
      </c>
      <c r="EA482" s="794">
        <f t="shared" si="1592"/>
        <v>1132140</v>
      </c>
      <c r="EB482" s="794" t="e">
        <f t="shared" si="1592"/>
        <v>#N/A</v>
      </c>
      <c r="EC482" s="794" t="e">
        <f t="shared" si="1592"/>
        <v>#N/A</v>
      </c>
      <c r="ED482" s="794">
        <f t="shared" si="1592"/>
        <v>829357</v>
      </c>
      <c r="EE482" s="794">
        <f t="shared" si="1592"/>
        <v>9465</v>
      </c>
      <c r="EF482" s="794">
        <f t="shared" si="1592"/>
        <v>0</v>
      </c>
      <c r="EG482" s="794">
        <f t="shared" si="1592"/>
        <v>0</v>
      </c>
      <c r="EH482" s="794">
        <f t="shared" si="1592"/>
        <v>0</v>
      </c>
      <c r="EI482" s="794">
        <f t="shared" si="1592"/>
        <v>0</v>
      </c>
      <c r="EJ482" s="794" t="e">
        <f t="shared" si="1592"/>
        <v>#N/A</v>
      </c>
      <c r="EK482" s="794" t="e">
        <f t="shared" si="1592"/>
        <v>#N/A</v>
      </c>
      <c r="EL482" s="794">
        <f t="shared" si="1592"/>
        <v>5947</v>
      </c>
      <c r="EM482" s="794">
        <f t="shared" si="1592"/>
        <v>4405</v>
      </c>
      <c r="EN482" s="794" t="e">
        <f t="shared" si="1592"/>
        <v>#N/A</v>
      </c>
      <c r="EO482" s="794" t="e">
        <f t="shared" si="1592"/>
        <v>#N/A</v>
      </c>
      <c r="EP482" s="794">
        <f t="shared" si="1592"/>
        <v>8147</v>
      </c>
      <c r="EQ482" s="794" t="e">
        <f t="shared" si="1592"/>
        <v>#N/A</v>
      </c>
      <c r="ER482" s="794" t="e">
        <f t="shared" si="1592"/>
        <v>#N/A</v>
      </c>
      <c r="ES482" s="794" t="e">
        <f t="shared" si="1592"/>
        <v>#N/A</v>
      </c>
      <c r="ET482" s="794">
        <f t="shared" si="1592"/>
        <v>0</v>
      </c>
      <c r="EU482" s="794">
        <f t="shared" si="1592"/>
        <v>10568</v>
      </c>
      <c r="EV482" s="794">
        <f t="shared" si="1592"/>
        <v>0</v>
      </c>
      <c r="EW482" s="794">
        <f t="shared" si="1592"/>
        <v>8585</v>
      </c>
      <c r="EX482" s="794">
        <f>VLOOKUP(EX2, needs,6,FALSE)</f>
        <v>0</v>
      </c>
      <c r="EY482" s="794" t="e">
        <f>VLOOKUP(EY2, needs,6,FALSE)</f>
        <v>#N/A</v>
      </c>
      <c r="EZ482" s="794"/>
      <c r="FA482" s="794"/>
      <c r="FB482" s="794"/>
      <c r="FC482" s="794"/>
    </row>
    <row r="483" spans="1:166" x14ac:dyDescent="0.25">
      <c r="B483" s="799" t="s">
        <v>162</v>
      </c>
      <c r="D483" s="794">
        <f t="shared" ref="D483:AI483" si="1593">VLOOKUP(D2,needs,7,FALSE)</f>
        <v>2000</v>
      </c>
      <c r="E483" s="794">
        <f t="shared" si="1593"/>
        <v>0</v>
      </c>
      <c r="F483" s="794">
        <f t="shared" si="1593"/>
        <v>7000</v>
      </c>
      <c r="G483" s="794">
        <f t="shared" si="1593"/>
        <v>9000</v>
      </c>
      <c r="H483" s="794">
        <f t="shared" si="1593"/>
        <v>9000</v>
      </c>
      <c r="I483" s="794">
        <f t="shared" si="1593"/>
        <v>0</v>
      </c>
      <c r="J483" s="794">
        <f t="shared" si="1593"/>
        <v>0</v>
      </c>
      <c r="K483" s="794">
        <f t="shared" si="1593"/>
        <v>0</v>
      </c>
      <c r="L483" s="794">
        <f t="shared" si="1593"/>
        <v>0</v>
      </c>
      <c r="M483" s="794">
        <f t="shared" si="1593"/>
        <v>0</v>
      </c>
      <c r="N483" s="794">
        <f t="shared" si="1593"/>
        <v>0</v>
      </c>
      <c r="O483" s="794">
        <f t="shared" si="1593"/>
        <v>0</v>
      </c>
      <c r="P483" s="794">
        <f t="shared" si="1593"/>
        <v>0</v>
      </c>
      <c r="Q483" s="794">
        <f t="shared" si="1593"/>
        <v>0</v>
      </c>
      <c r="R483" s="794">
        <f t="shared" si="1593"/>
        <v>0</v>
      </c>
      <c r="S483" s="794">
        <f t="shared" si="1593"/>
        <v>0</v>
      </c>
      <c r="T483" s="794">
        <f t="shared" si="1593"/>
        <v>0</v>
      </c>
      <c r="U483" s="794">
        <f t="shared" si="1593"/>
        <v>0</v>
      </c>
      <c r="V483" s="794">
        <f t="shared" si="1593"/>
        <v>23220</v>
      </c>
      <c r="W483" s="794">
        <f t="shared" si="1593"/>
        <v>0</v>
      </c>
      <c r="X483" s="794">
        <f t="shared" si="1593"/>
        <v>0</v>
      </c>
      <c r="Y483" s="794">
        <f t="shared" si="1593"/>
        <v>0</v>
      </c>
      <c r="Z483" s="794" t="e">
        <f t="shared" si="1593"/>
        <v>#N/A</v>
      </c>
      <c r="AA483" s="794">
        <f t="shared" si="1593"/>
        <v>0</v>
      </c>
      <c r="AB483" s="794">
        <f t="shared" si="1593"/>
        <v>0</v>
      </c>
      <c r="AC483" s="794">
        <f t="shared" si="1593"/>
        <v>0</v>
      </c>
      <c r="AD483" s="794">
        <f t="shared" si="1593"/>
        <v>0</v>
      </c>
      <c r="AE483" s="794">
        <f t="shared" si="1593"/>
        <v>0</v>
      </c>
      <c r="AF483" s="794">
        <f t="shared" si="1593"/>
        <v>0</v>
      </c>
      <c r="AG483" s="794">
        <f t="shared" si="1593"/>
        <v>0</v>
      </c>
      <c r="AH483" s="794">
        <f t="shared" si="1593"/>
        <v>0</v>
      </c>
      <c r="AI483" s="794">
        <f t="shared" si="1593"/>
        <v>0</v>
      </c>
      <c r="AJ483" s="794">
        <f t="shared" ref="AJ483:BN483" si="1594">VLOOKUP(AJ2,needs,7,FALSE)</f>
        <v>0</v>
      </c>
      <c r="AK483" s="794">
        <f t="shared" si="1594"/>
        <v>0</v>
      </c>
      <c r="AL483" s="794">
        <f t="shared" si="1594"/>
        <v>0</v>
      </c>
      <c r="AM483" s="794">
        <f t="shared" si="1594"/>
        <v>0</v>
      </c>
      <c r="AN483" s="794">
        <f t="shared" si="1594"/>
        <v>0</v>
      </c>
      <c r="AO483" s="794">
        <f t="shared" si="1594"/>
        <v>0</v>
      </c>
      <c r="AP483" s="794">
        <f t="shared" si="1594"/>
        <v>0</v>
      </c>
      <c r="AQ483" s="794">
        <f t="shared" si="1594"/>
        <v>0</v>
      </c>
      <c r="AR483" s="794">
        <f t="shared" si="1594"/>
        <v>0</v>
      </c>
      <c r="AS483" s="794">
        <f t="shared" si="1594"/>
        <v>0</v>
      </c>
      <c r="AT483" s="794">
        <f t="shared" si="1594"/>
        <v>0</v>
      </c>
      <c r="AU483" s="794">
        <f t="shared" si="1594"/>
        <v>0</v>
      </c>
      <c r="AV483" s="794">
        <f t="shared" si="1594"/>
        <v>0</v>
      </c>
      <c r="AW483" s="794">
        <f t="shared" si="1594"/>
        <v>0</v>
      </c>
      <c r="AX483" s="794">
        <f t="shared" si="1594"/>
        <v>0</v>
      </c>
      <c r="AY483" s="794">
        <f t="shared" si="1594"/>
        <v>0</v>
      </c>
      <c r="AZ483" s="794">
        <f t="shared" si="1594"/>
        <v>0</v>
      </c>
      <c r="BA483" s="794">
        <f t="shared" si="1594"/>
        <v>199371</v>
      </c>
      <c r="BB483" s="794">
        <f t="shared" si="1594"/>
        <v>0</v>
      </c>
      <c r="BC483" s="794">
        <f t="shared" si="1594"/>
        <v>0</v>
      </c>
      <c r="BD483" s="794">
        <f t="shared" si="1594"/>
        <v>45876</v>
      </c>
      <c r="BE483" s="794">
        <f t="shared" si="1594"/>
        <v>0</v>
      </c>
      <c r="BF483" s="794">
        <f t="shared" si="1594"/>
        <v>0</v>
      </c>
      <c r="BG483" s="794">
        <f t="shared" si="1594"/>
        <v>0</v>
      </c>
      <c r="BH483" s="794">
        <f t="shared" si="1594"/>
        <v>0</v>
      </c>
      <c r="BI483" s="794">
        <f t="shared" si="1594"/>
        <v>0</v>
      </c>
      <c r="BJ483" s="794">
        <f t="shared" si="1594"/>
        <v>0</v>
      </c>
      <c r="BK483" s="794">
        <f t="shared" si="1594"/>
        <v>45876</v>
      </c>
      <c r="BL483" s="794">
        <f t="shared" si="1594"/>
        <v>0</v>
      </c>
      <c r="BM483" s="794">
        <f t="shared" si="1594"/>
        <v>255228</v>
      </c>
      <c r="BN483" s="794">
        <f t="shared" si="1594"/>
        <v>0</v>
      </c>
      <c r="BO483" s="794">
        <f t="shared" ref="BO483:CP483" si="1595">VLOOKUP(BO2,needs,7,FALSE)</f>
        <v>173493</v>
      </c>
      <c r="BP483" s="794">
        <f t="shared" si="1595"/>
        <v>0</v>
      </c>
      <c r="BQ483" s="794">
        <f t="shared" si="1595"/>
        <v>0</v>
      </c>
      <c r="BR483" s="794">
        <f t="shared" si="1595"/>
        <v>72996</v>
      </c>
      <c r="BS483" s="794">
        <f t="shared" si="1595"/>
        <v>0</v>
      </c>
      <c r="BT483" s="794">
        <f t="shared" si="1595"/>
        <v>0</v>
      </c>
      <c r="BU483" s="794">
        <f t="shared" si="1595"/>
        <v>463710</v>
      </c>
      <c r="BV483" s="794">
        <f t="shared" si="1595"/>
        <v>0</v>
      </c>
      <c r="BW483" s="794">
        <f t="shared" si="1595"/>
        <v>0</v>
      </c>
      <c r="BX483" s="794">
        <f t="shared" si="1595"/>
        <v>0</v>
      </c>
      <c r="BY483" s="794">
        <f t="shared" si="1595"/>
        <v>0</v>
      </c>
      <c r="BZ483" s="794">
        <f t="shared" si="1595"/>
        <v>0</v>
      </c>
      <c r="CA483" s="794">
        <f t="shared" si="1595"/>
        <v>0</v>
      </c>
      <c r="CB483" s="794">
        <f t="shared" si="1595"/>
        <v>0</v>
      </c>
      <c r="CC483" s="794">
        <f t="shared" si="1595"/>
        <v>0</v>
      </c>
      <c r="CD483" s="794">
        <f t="shared" si="1595"/>
        <v>0</v>
      </c>
      <c r="CE483" s="794">
        <f t="shared" si="1595"/>
        <v>0</v>
      </c>
      <c r="CF483" s="794">
        <f t="shared" si="1595"/>
        <v>0</v>
      </c>
      <c r="CG483" s="794">
        <f t="shared" si="1595"/>
        <v>0</v>
      </c>
      <c r="CH483" s="794">
        <f t="shared" si="1595"/>
        <v>336968</v>
      </c>
      <c r="CI483" s="794">
        <f t="shared" si="1595"/>
        <v>360000</v>
      </c>
      <c r="CJ483" s="794">
        <f t="shared" si="1595"/>
        <v>0</v>
      </c>
      <c r="CK483" s="794">
        <f t="shared" si="1595"/>
        <v>0</v>
      </c>
      <c r="CL483" s="794">
        <f t="shared" si="1595"/>
        <v>0</v>
      </c>
      <c r="CM483" s="794">
        <f t="shared" si="1595"/>
        <v>0</v>
      </c>
      <c r="CN483" s="794">
        <f t="shared" si="1595"/>
        <v>0</v>
      </c>
      <c r="CO483" s="794">
        <f t="shared" si="1595"/>
        <v>0</v>
      </c>
      <c r="CP483" s="794">
        <f t="shared" si="1595"/>
        <v>0</v>
      </c>
      <c r="CQ483" s="794">
        <f t="shared" ref="CQ483:DU483" si="1596">VLOOKUP(CQ2,needs,7,FALSE)</f>
        <v>0</v>
      </c>
      <c r="CR483" s="794">
        <f t="shared" si="1596"/>
        <v>0</v>
      </c>
      <c r="CS483" s="794">
        <f t="shared" si="1596"/>
        <v>0</v>
      </c>
      <c r="CT483" s="794">
        <f t="shared" si="1596"/>
        <v>0</v>
      </c>
      <c r="CU483" s="794">
        <f t="shared" si="1596"/>
        <v>209798</v>
      </c>
      <c r="CV483" s="794">
        <f t="shared" si="1596"/>
        <v>0</v>
      </c>
      <c r="CW483" s="794">
        <f t="shared" si="1596"/>
        <v>0</v>
      </c>
      <c r="CX483" s="794">
        <f t="shared" si="1596"/>
        <v>0</v>
      </c>
      <c r="CY483" s="794" t="e">
        <f t="shared" si="1596"/>
        <v>#N/A</v>
      </c>
      <c r="CZ483" s="794">
        <f t="shared" si="1596"/>
        <v>0</v>
      </c>
      <c r="DA483" s="794">
        <f t="shared" si="1596"/>
        <v>0</v>
      </c>
      <c r="DB483" s="794">
        <f t="shared" si="1596"/>
        <v>0</v>
      </c>
      <c r="DC483" s="794">
        <f t="shared" si="1596"/>
        <v>0</v>
      </c>
      <c r="DD483" s="794">
        <f t="shared" si="1596"/>
        <v>0</v>
      </c>
      <c r="DE483" s="794">
        <f t="shared" si="1596"/>
        <v>0</v>
      </c>
      <c r="DF483" s="794">
        <f t="shared" si="1596"/>
        <v>0</v>
      </c>
      <c r="DG483" s="794">
        <f t="shared" si="1596"/>
        <v>0</v>
      </c>
      <c r="DH483" s="794">
        <f t="shared" si="1596"/>
        <v>0</v>
      </c>
      <c r="DI483" s="794">
        <f t="shared" si="1596"/>
        <v>0</v>
      </c>
      <c r="DJ483" s="794">
        <f t="shared" si="1596"/>
        <v>0</v>
      </c>
      <c r="DK483" s="794">
        <f t="shared" si="1596"/>
        <v>0</v>
      </c>
      <c r="DL483" s="794">
        <f t="shared" si="1596"/>
        <v>0</v>
      </c>
      <c r="DM483" s="794">
        <f t="shared" si="1596"/>
        <v>0</v>
      </c>
      <c r="DN483" s="794" t="e">
        <f t="shared" si="1596"/>
        <v>#N/A</v>
      </c>
      <c r="DO483" s="794">
        <f t="shared" si="1596"/>
        <v>0</v>
      </c>
      <c r="DP483" s="794">
        <f t="shared" si="1596"/>
        <v>0</v>
      </c>
      <c r="DQ483" s="794">
        <f t="shared" si="1596"/>
        <v>0</v>
      </c>
      <c r="DR483" s="794" t="e">
        <f t="shared" si="1596"/>
        <v>#N/A</v>
      </c>
      <c r="DS483" s="794">
        <f t="shared" si="1596"/>
        <v>0</v>
      </c>
      <c r="DT483" s="794">
        <f t="shared" si="1596"/>
        <v>0</v>
      </c>
      <c r="DU483" s="794">
        <f t="shared" si="1596"/>
        <v>0</v>
      </c>
      <c r="DV483" s="794">
        <f t="shared" ref="DV483:EW483" si="1597">VLOOKUP(DV2,needs,7,FALSE)</f>
        <v>0</v>
      </c>
      <c r="DW483" s="794">
        <f t="shared" si="1597"/>
        <v>0</v>
      </c>
      <c r="DX483" s="794">
        <f t="shared" si="1597"/>
        <v>0</v>
      </c>
      <c r="DY483" s="794">
        <f t="shared" si="1597"/>
        <v>127061</v>
      </c>
      <c r="DZ483" s="794" t="e">
        <f t="shared" si="1597"/>
        <v>#N/A</v>
      </c>
      <c r="EA483" s="794">
        <f t="shared" si="1597"/>
        <v>0</v>
      </c>
      <c r="EB483" s="794" t="e">
        <f t="shared" si="1597"/>
        <v>#N/A</v>
      </c>
      <c r="EC483" s="794" t="e">
        <f t="shared" si="1597"/>
        <v>#N/A</v>
      </c>
      <c r="ED483" s="794">
        <f t="shared" si="1597"/>
        <v>0</v>
      </c>
      <c r="EE483" s="794">
        <f t="shared" si="1597"/>
        <v>2246885</v>
      </c>
      <c r="EF483" s="794">
        <f t="shared" si="1597"/>
        <v>667215</v>
      </c>
      <c r="EG483" s="794">
        <f t="shared" si="1597"/>
        <v>593952</v>
      </c>
      <c r="EH483" s="794">
        <f t="shared" si="1597"/>
        <v>611894</v>
      </c>
      <c r="EI483" s="794">
        <f t="shared" si="1597"/>
        <v>769446</v>
      </c>
      <c r="EJ483" s="794" t="e">
        <f t="shared" si="1597"/>
        <v>#N/A</v>
      </c>
      <c r="EK483" s="794" t="e">
        <f t="shared" si="1597"/>
        <v>#N/A</v>
      </c>
      <c r="EL483" s="794">
        <f t="shared" si="1597"/>
        <v>2075982</v>
      </c>
      <c r="EM483" s="794">
        <f t="shared" si="1597"/>
        <v>1272454</v>
      </c>
      <c r="EN483" s="794" t="e">
        <f t="shared" si="1597"/>
        <v>#N/A</v>
      </c>
      <c r="EO483" s="794" t="e">
        <f t="shared" si="1597"/>
        <v>#N/A</v>
      </c>
      <c r="EP483" s="794">
        <f t="shared" si="1597"/>
        <v>741643</v>
      </c>
      <c r="EQ483" s="794" t="e">
        <f t="shared" si="1597"/>
        <v>#N/A</v>
      </c>
      <c r="ER483" s="794" t="e">
        <f t="shared" si="1597"/>
        <v>#N/A</v>
      </c>
      <c r="ES483" s="794" t="e">
        <f t="shared" si="1597"/>
        <v>#N/A</v>
      </c>
      <c r="ET483" s="794">
        <f t="shared" si="1597"/>
        <v>1377400</v>
      </c>
      <c r="EU483" s="794">
        <f t="shared" si="1597"/>
        <v>1338164</v>
      </c>
      <c r="EV483" s="794">
        <f t="shared" si="1597"/>
        <v>1867550</v>
      </c>
      <c r="EW483" s="794">
        <f t="shared" si="1597"/>
        <v>1350488</v>
      </c>
      <c r="EX483" s="794">
        <f>VLOOKUP(EX2,needs,7,FALSE)</f>
        <v>881957</v>
      </c>
      <c r="EY483" s="794" t="e">
        <f>VLOOKUP(EY2,needs,7,FALSE)</f>
        <v>#N/A</v>
      </c>
      <c r="EZ483" s="794"/>
      <c r="FA483" s="794"/>
      <c r="FB483" s="794"/>
      <c r="FC483" s="794"/>
    </row>
    <row r="484" spans="1:166" x14ac:dyDescent="0.25">
      <c r="B484" s="799" t="s">
        <v>164</v>
      </c>
      <c r="D484" s="794">
        <v>0</v>
      </c>
      <c r="E484" s="794">
        <v>0</v>
      </c>
      <c r="F484" s="794">
        <v>0</v>
      </c>
      <c r="G484" s="794">
        <v>0</v>
      </c>
      <c r="H484" s="794">
        <v>0</v>
      </c>
      <c r="I484" s="795">
        <v>0</v>
      </c>
      <c r="J484" s="795">
        <v>0</v>
      </c>
      <c r="K484" s="795">
        <v>0</v>
      </c>
      <c r="L484" s="795">
        <v>0</v>
      </c>
      <c r="M484" s="794">
        <v>0</v>
      </c>
      <c r="N484" s="794">
        <v>0</v>
      </c>
      <c r="O484" s="794">
        <v>0</v>
      </c>
      <c r="P484" s="795">
        <v>0</v>
      </c>
      <c r="Q484" s="795">
        <v>0</v>
      </c>
      <c r="R484" s="795">
        <v>0</v>
      </c>
      <c r="S484" s="795">
        <v>0</v>
      </c>
      <c r="T484" s="795">
        <v>0</v>
      </c>
      <c r="U484" s="795">
        <v>0</v>
      </c>
      <c r="V484" s="795">
        <v>0</v>
      </c>
      <c r="W484" s="794">
        <v>0</v>
      </c>
      <c r="X484" s="794">
        <v>0</v>
      </c>
      <c r="Y484" s="794">
        <v>0</v>
      </c>
      <c r="Z484" s="794">
        <v>0</v>
      </c>
      <c r="AA484" s="794">
        <v>0</v>
      </c>
      <c r="AB484" s="794">
        <v>0</v>
      </c>
      <c r="AC484" s="794">
        <v>0</v>
      </c>
      <c r="AD484" s="794">
        <v>0</v>
      </c>
      <c r="AE484" s="794">
        <v>0</v>
      </c>
      <c r="AF484" s="795">
        <v>0</v>
      </c>
      <c r="AG484" s="795">
        <v>0</v>
      </c>
      <c r="AH484" s="795">
        <v>0</v>
      </c>
      <c r="AI484" s="795">
        <v>0</v>
      </c>
      <c r="AJ484" s="795">
        <v>0</v>
      </c>
      <c r="AK484" s="795">
        <v>0</v>
      </c>
      <c r="AL484" s="795">
        <v>0</v>
      </c>
      <c r="AM484" s="795">
        <v>0</v>
      </c>
      <c r="AN484" s="795">
        <v>0</v>
      </c>
      <c r="AO484" s="795">
        <v>0</v>
      </c>
      <c r="AP484" s="795">
        <v>0</v>
      </c>
      <c r="AQ484" s="795">
        <v>0</v>
      </c>
      <c r="AR484" s="795">
        <v>0</v>
      </c>
      <c r="AS484" s="795">
        <v>0</v>
      </c>
      <c r="AT484" s="795">
        <v>0</v>
      </c>
      <c r="AU484" s="795">
        <v>0</v>
      </c>
      <c r="AV484" s="795">
        <v>0</v>
      </c>
      <c r="AW484" s="795">
        <v>0</v>
      </c>
      <c r="AX484" s="795">
        <v>0</v>
      </c>
      <c r="AY484" s="795">
        <v>0</v>
      </c>
      <c r="AZ484" s="795">
        <v>0</v>
      </c>
      <c r="BA484" s="795">
        <v>0</v>
      </c>
      <c r="BB484" s="795">
        <v>0</v>
      </c>
      <c r="BC484" s="795">
        <v>0</v>
      </c>
      <c r="BD484" s="795">
        <v>0</v>
      </c>
      <c r="BE484" s="795">
        <v>0</v>
      </c>
      <c r="BF484" s="795">
        <v>0</v>
      </c>
      <c r="BG484" s="795">
        <v>0</v>
      </c>
      <c r="BH484" s="795">
        <v>0</v>
      </c>
      <c r="BI484" s="795">
        <v>0</v>
      </c>
      <c r="BJ484" s="795">
        <v>0</v>
      </c>
      <c r="BK484" s="795">
        <v>0</v>
      </c>
      <c r="BL484" s="795">
        <v>0</v>
      </c>
      <c r="BM484" s="795">
        <v>0</v>
      </c>
      <c r="BN484" s="795">
        <v>0</v>
      </c>
      <c r="BO484" s="795">
        <v>0</v>
      </c>
      <c r="BP484" s="795">
        <v>0</v>
      </c>
      <c r="BQ484" s="795">
        <v>0</v>
      </c>
      <c r="BR484" s="795">
        <v>0</v>
      </c>
      <c r="BS484" s="795">
        <v>0</v>
      </c>
      <c r="BT484" s="795">
        <v>0</v>
      </c>
      <c r="BU484" s="794">
        <v>0</v>
      </c>
      <c r="BV484" s="794">
        <v>0</v>
      </c>
      <c r="BW484" s="794">
        <v>0</v>
      </c>
      <c r="BX484" s="794">
        <v>0</v>
      </c>
      <c r="BY484" s="794">
        <v>0</v>
      </c>
      <c r="BZ484" s="794">
        <v>0</v>
      </c>
      <c r="CA484" s="794">
        <v>0</v>
      </c>
      <c r="CB484" s="794">
        <v>0</v>
      </c>
      <c r="CC484" s="794">
        <v>0</v>
      </c>
      <c r="CD484" s="794">
        <v>0</v>
      </c>
      <c r="CE484" s="794">
        <v>0</v>
      </c>
      <c r="CF484" s="794">
        <v>0</v>
      </c>
      <c r="CG484" s="794">
        <v>0</v>
      </c>
      <c r="CH484" s="794">
        <v>0</v>
      </c>
      <c r="CI484" s="794">
        <v>0</v>
      </c>
      <c r="CJ484" s="794">
        <v>0</v>
      </c>
      <c r="CK484" s="794">
        <v>0</v>
      </c>
      <c r="CL484" s="794">
        <v>0</v>
      </c>
      <c r="CM484" s="794">
        <v>0</v>
      </c>
      <c r="CN484" s="794">
        <v>0</v>
      </c>
      <c r="CO484" s="794">
        <v>0</v>
      </c>
      <c r="CP484" s="794">
        <v>0</v>
      </c>
      <c r="CQ484" s="794">
        <v>0</v>
      </c>
      <c r="CR484" s="794">
        <v>0</v>
      </c>
      <c r="CS484" s="794">
        <v>0</v>
      </c>
      <c r="CT484" s="794">
        <v>0</v>
      </c>
      <c r="CU484" s="794">
        <v>0</v>
      </c>
      <c r="CV484" s="794">
        <v>0</v>
      </c>
      <c r="CW484" s="794">
        <v>0</v>
      </c>
      <c r="CX484" s="794">
        <v>0</v>
      </c>
      <c r="CY484" s="794">
        <v>0</v>
      </c>
      <c r="CZ484" s="794">
        <v>0</v>
      </c>
      <c r="DA484" s="794">
        <v>0</v>
      </c>
      <c r="DB484" s="794">
        <v>0</v>
      </c>
      <c r="DC484" s="794">
        <v>0</v>
      </c>
      <c r="DD484" s="794">
        <v>0</v>
      </c>
      <c r="DE484" s="794">
        <v>0</v>
      </c>
      <c r="DF484" s="794">
        <v>0</v>
      </c>
      <c r="DG484" s="794">
        <v>0</v>
      </c>
      <c r="DH484" s="794">
        <v>0</v>
      </c>
      <c r="DI484" s="794">
        <v>0</v>
      </c>
      <c r="DJ484" s="794">
        <v>0</v>
      </c>
      <c r="DK484" s="794">
        <v>0</v>
      </c>
      <c r="DL484" s="794">
        <v>0</v>
      </c>
      <c r="DM484" s="794">
        <v>0</v>
      </c>
      <c r="DN484" s="794">
        <v>0</v>
      </c>
      <c r="DO484" s="794">
        <v>0</v>
      </c>
      <c r="DP484" s="794">
        <v>0</v>
      </c>
      <c r="DQ484" s="794">
        <v>0</v>
      </c>
      <c r="DR484" s="794">
        <v>0</v>
      </c>
      <c r="DS484" s="794">
        <v>0</v>
      </c>
      <c r="DT484" s="794">
        <v>0</v>
      </c>
      <c r="DU484" s="794">
        <v>0</v>
      </c>
      <c r="DV484" s="794">
        <v>0</v>
      </c>
      <c r="DW484" s="794">
        <v>0</v>
      </c>
      <c r="DX484" s="794">
        <v>0</v>
      </c>
      <c r="DY484" s="794">
        <v>0</v>
      </c>
      <c r="DZ484" s="794">
        <v>0</v>
      </c>
      <c r="EA484" s="794">
        <v>0</v>
      </c>
      <c r="EB484" s="794">
        <v>0</v>
      </c>
      <c r="EC484" s="794">
        <v>0</v>
      </c>
      <c r="ED484" s="794">
        <v>0</v>
      </c>
      <c r="EE484" s="794">
        <v>0</v>
      </c>
      <c r="EF484" s="794">
        <v>0</v>
      </c>
      <c r="EG484">
        <v>0</v>
      </c>
      <c r="EH484" s="510">
        <v>0</v>
      </c>
      <c r="EI484" s="510">
        <v>0</v>
      </c>
      <c r="EJ484" s="510">
        <v>0</v>
      </c>
      <c r="EK484" s="707">
        <v>0</v>
      </c>
      <c r="EL484" s="707">
        <v>0</v>
      </c>
      <c r="EM484" s="707">
        <v>0</v>
      </c>
      <c r="EN484" s="510"/>
      <c r="EO484" s="510"/>
      <c r="EP484" s="510"/>
      <c r="EQ484" s="510"/>
      <c r="ER484" s="510"/>
      <c r="ES484" s="510"/>
      <c r="ET484" s="510"/>
      <c r="EU484" s="510"/>
      <c r="EV484" s="510"/>
      <c r="EW484" s="510"/>
      <c r="EX484" s="510"/>
      <c r="EY484" s="510"/>
      <c r="EZ484" s="510"/>
    </row>
    <row r="485" spans="1:166" x14ac:dyDescent="0.25">
      <c r="D485" s="510"/>
      <c r="E485" s="510"/>
      <c r="F485" s="510"/>
      <c r="G485" s="510"/>
      <c r="H485" s="510"/>
      <c r="I485" s="510"/>
      <c r="J485" s="510"/>
      <c r="K485" s="510"/>
      <c r="L485" s="510"/>
      <c r="M485" s="510"/>
      <c r="N485" s="510"/>
      <c r="O485" s="510"/>
      <c r="P485" s="510"/>
      <c r="Q485" s="510"/>
      <c r="R485" s="510"/>
      <c r="S485" s="510"/>
      <c r="T485" s="510"/>
      <c r="U485" s="510"/>
      <c r="V485" s="510"/>
      <c r="W485" s="510"/>
      <c r="X485" s="510"/>
      <c r="Y485" s="510"/>
      <c r="Z485" s="510"/>
      <c r="AA485" s="510"/>
      <c r="AB485" s="510"/>
      <c r="AC485" s="510"/>
      <c r="AD485" s="510"/>
      <c r="AE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  <c r="BA485" s="510"/>
      <c r="BB485" s="510"/>
      <c r="BC485" s="510"/>
      <c r="BD485" s="510"/>
      <c r="BE485" s="510"/>
      <c r="BF485" s="510"/>
      <c r="BG485" s="510"/>
      <c r="BH485" s="510"/>
      <c r="BI485" s="510"/>
      <c r="BJ485" s="510"/>
      <c r="BK485" s="510"/>
      <c r="BL485" s="510"/>
      <c r="BM485" s="510"/>
      <c r="BN485" s="510"/>
      <c r="BO485" s="510"/>
      <c r="BP485" s="510"/>
      <c r="BQ485" s="510"/>
      <c r="BR485" s="510"/>
      <c r="BS485" s="510"/>
      <c r="BT485" s="510"/>
      <c r="BU485" s="510"/>
      <c r="BV485" s="510"/>
      <c r="BW485" s="510"/>
      <c r="BX485" s="510"/>
      <c r="BY485" s="510"/>
      <c r="BZ485" s="510"/>
      <c r="CA485" s="510"/>
      <c r="CB485" s="510"/>
      <c r="CC485" s="510"/>
      <c r="CD485" s="510"/>
      <c r="CE485" s="510"/>
      <c r="CF485" s="510"/>
      <c r="CG485" s="510"/>
      <c r="CH485" s="510"/>
      <c r="CI485" s="510"/>
      <c r="CJ485" s="510"/>
      <c r="CK485" s="510"/>
      <c r="CL485" s="510"/>
      <c r="CM485" s="510"/>
      <c r="CN485" s="510"/>
      <c r="CO485" s="510"/>
      <c r="CP485" s="510"/>
      <c r="CQ485" s="510"/>
      <c r="CR485" s="510"/>
      <c r="CS485" s="510"/>
      <c r="CT485" s="510"/>
      <c r="CU485" s="510"/>
      <c r="CV485" s="510"/>
      <c r="CW485" s="510"/>
      <c r="CX485" s="510"/>
      <c r="CY485" s="510"/>
      <c r="CZ485" s="510"/>
      <c r="DA485" s="510"/>
      <c r="DB485" s="510"/>
      <c r="DC485" s="510"/>
      <c r="DD485" s="510"/>
      <c r="DE485" s="510"/>
      <c r="DF485" s="510"/>
      <c r="DG485" s="510"/>
      <c r="DH485" s="510"/>
      <c r="DI485" s="510"/>
      <c r="DJ485" s="510"/>
      <c r="DK485" s="510"/>
      <c r="DL485" s="510"/>
      <c r="DM485" s="510"/>
      <c r="DN485" s="510"/>
      <c r="DO485" s="510"/>
      <c r="DP485" s="510"/>
      <c r="DQ485" s="510"/>
      <c r="DR485" s="510"/>
      <c r="DS485" s="510"/>
      <c r="DT485" s="510"/>
      <c r="DU485" s="510"/>
      <c r="DV485" s="510"/>
      <c r="DW485" s="510"/>
      <c r="DX485" s="510"/>
      <c r="DY485" s="510"/>
      <c r="DZ485" s="510"/>
      <c r="EA485" s="510"/>
      <c r="EB485" s="510"/>
      <c r="EC485" s="510"/>
      <c r="ED485" s="510"/>
      <c r="EE485" s="510"/>
      <c r="EF485" s="510"/>
      <c r="EG485" s="510"/>
      <c r="EH485" s="510"/>
      <c r="EI485" s="510"/>
      <c r="EJ485" s="510"/>
      <c r="EK485" s="743"/>
      <c r="EL485" s="743"/>
      <c r="EM485" s="743"/>
      <c r="EN485" s="743"/>
      <c r="EO485" s="743"/>
      <c r="EP485" s="743"/>
      <c r="EQ485" s="743"/>
      <c r="ER485" s="743"/>
      <c r="ES485" s="743"/>
      <c r="ET485" s="743"/>
      <c r="EU485" s="743"/>
      <c r="EV485" s="743"/>
      <c r="EW485" s="743"/>
      <c r="EX485" s="743"/>
      <c r="EY485" s="743"/>
      <c r="EZ485" s="743"/>
      <c r="FA485" s="743"/>
      <c r="FB485" s="743"/>
      <c r="FC485" s="743"/>
      <c r="FD485" s="743"/>
      <c r="FE485" s="743">
        <f t="shared" ref="FE485:FJ485" si="1598">SUM(FE481:FE484)</f>
        <v>0</v>
      </c>
      <c r="FF485" s="743">
        <f t="shared" si="1598"/>
        <v>0</v>
      </c>
      <c r="FG485" s="743">
        <f t="shared" si="1598"/>
        <v>0</v>
      </c>
      <c r="FH485" s="743">
        <f t="shared" si="1598"/>
        <v>0</v>
      </c>
      <c r="FI485" s="743">
        <f t="shared" si="1598"/>
        <v>0</v>
      </c>
      <c r="FJ485" s="743">
        <f t="shared" si="1598"/>
        <v>0</v>
      </c>
    </row>
    <row r="486" spans="1:166" x14ac:dyDescent="0.25">
      <c r="D486" s="698"/>
      <c r="E486" s="698"/>
      <c r="F486" s="698"/>
      <c r="G486" s="698"/>
      <c r="H486" s="698"/>
      <c r="I486" s="698"/>
      <c r="J486" s="698"/>
      <c r="K486" s="698"/>
      <c r="L486" s="698"/>
      <c r="M486" s="698"/>
      <c r="N486" s="698"/>
      <c r="O486" s="698"/>
      <c r="P486" s="698"/>
      <c r="Q486" s="698"/>
      <c r="R486" s="698"/>
      <c r="S486" s="698"/>
      <c r="T486" s="698"/>
      <c r="U486" s="698"/>
      <c r="V486" s="698"/>
      <c r="W486" s="698"/>
      <c r="X486" s="698"/>
      <c r="Y486" s="698"/>
      <c r="Z486" s="698"/>
      <c r="AA486" s="698"/>
      <c r="AB486" s="698"/>
      <c r="AC486" s="698"/>
      <c r="AD486" s="698"/>
      <c r="AE486" s="698"/>
      <c r="AF486" s="698"/>
      <c r="AG486" s="698"/>
      <c r="AH486" s="698"/>
      <c r="AI486" s="698"/>
      <c r="AJ486" s="698"/>
      <c r="AK486" s="698"/>
      <c r="AL486" s="698"/>
      <c r="AM486" s="698"/>
      <c r="AN486" s="698"/>
      <c r="AO486" s="698"/>
      <c r="AP486" s="698"/>
      <c r="AQ486" s="698"/>
      <c r="AR486" s="698"/>
      <c r="AS486" s="698"/>
      <c r="AT486" s="698"/>
      <c r="AU486" s="698"/>
      <c r="AV486" s="698"/>
      <c r="AW486" s="698"/>
      <c r="AX486" s="698"/>
      <c r="AY486" s="698"/>
      <c r="AZ486" s="698"/>
      <c r="BA486" s="698"/>
      <c r="BB486" s="706"/>
      <c r="BC486" s="698"/>
      <c r="BD486" s="698"/>
      <c r="BE486" s="698"/>
      <c r="BF486" s="698"/>
      <c r="BG486" s="698"/>
      <c r="BH486" s="698"/>
      <c r="BI486" s="698"/>
      <c r="BJ486" s="698"/>
      <c r="BK486" s="698"/>
      <c r="BL486" s="698"/>
      <c r="BM486" s="698"/>
      <c r="BN486" s="698"/>
      <c r="BO486" s="698"/>
      <c r="BP486" s="698"/>
      <c r="BQ486" s="698"/>
      <c r="BR486" s="698"/>
      <c r="BS486" s="698"/>
      <c r="BT486" s="698"/>
      <c r="BU486" s="698"/>
      <c r="BV486" s="698"/>
      <c r="BW486" s="698"/>
      <c r="BX486" s="698"/>
      <c r="BY486" s="698"/>
      <c r="BZ486" s="698"/>
      <c r="CA486" s="698"/>
      <c r="CB486" s="698"/>
      <c r="CC486" s="698"/>
      <c r="CD486" s="698"/>
      <c r="CE486" s="698"/>
      <c r="CF486" s="698"/>
      <c r="CG486" s="698"/>
      <c r="CH486" s="698"/>
      <c r="CI486" s="698"/>
      <c r="CJ486" s="698"/>
      <c r="CK486" s="698"/>
      <c r="CL486" s="698"/>
      <c r="CM486" s="698"/>
      <c r="CN486" s="698"/>
      <c r="CO486" s="698"/>
      <c r="CP486" s="698"/>
      <c r="CQ486" s="698"/>
      <c r="CR486" s="698"/>
      <c r="CS486" s="698"/>
      <c r="CT486" s="698"/>
      <c r="CU486" s="698"/>
      <c r="CV486" s="698"/>
      <c r="CW486" s="698"/>
      <c r="CX486" s="698"/>
      <c r="CY486" s="698"/>
      <c r="CZ486" s="698"/>
      <c r="DA486" s="698"/>
      <c r="DB486" s="698"/>
      <c r="DC486" s="698"/>
      <c r="DD486" s="698"/>
      <c r="DE486" s="698"/>
      <c r="DF486" s="698"/>
      <c r="DG486" s="698"/>
      <c r="DH486" s="698"/>
      <c r="DI486" s="698"/>
      <c r="DJ486" s="698"/>
      <c r="DK486" s="698"/>
      <c r="DL486" s="698"/>
      <c r="DM486" s="698"/>
      <c r="DN486" s="698"/>
      <c r="DO486" s="698"/>
      <c r="DP486" s="698"/>
      <c r="DQ486" s="698"/>
      <c r="DR486" s="698"/>
      <c r="DS486" s="698"/>
      <c r="DT486" s="698"/>
      <c r="DU486" s="698"/>
      <c r="DV486" s="698"/>
      <c r="DW486" s="698"/>
      <c r="DX486" s="698"/>
      <c r="DY486" s="698"/>
      <c r="DZ486" s="698"/>
      <c r="EA486" s="698"/>
      <c r="EB486" s="698"/>
      <c r="EC486" s="698"/>
      <c r="ED486" s="698"/>
      <c r="EE486" s="698"/>
      <c r="EF486" s="698"/>
      <c r="EG486" s="698"/>
      <c r="EH486" s="510"/>
      <c r="EI486" s="510"/>
      <c r="EJ486" s="510"/>
      <c r="EK486" s="510"/>
      <c r="EL486" s="510"/>
      <c r="EM486" s="510"/>
      <c r="EN486" s="510"/>
      <c r="EO486" s="510"/>
      <c r="EP486" s="510"/>
      <c r="EQ486" s="510"/>
      <c r="ER486" s="510"/>
      <c r="ES486" s="510"/>
      <c r="ET486" s="510"/>
      <c r="EU486" s="510"/>
      <c r="EV486" s="510"/>
      <c r="EW486" s="510"/>
      <c r="EX486" s="510"/>
      <c r="EY486" s="510"/>
      <c r="EZ486" s="510"/>
    </row>
    <row r="487" spans="1:166" x14ac:dyDescent="0.25">
      <c r="D487" s="698"/>
      <c r="E487" s="698"/>
      <c r="F487" s="698"/>
      <c r="G487" s="698"/>
      <c r="H487" s="698"/>
      <c r="I487" s="698"/>
      <c r="J487" s="698"/>
      <c r="K487" s="698"/>
      <c r="L487" s="698"/>
      <c r="M487" s="698"/>
      <c r="N487" s="698"/>
      <c r="O487" s="698"/>
      <c r="P487" s="698"/>
      <c r="Q487" s="698"/>
      <c r="R487" s="698"/>
      <c r="S487" s="698"/>
      <c r="T487" s="698"/>
      <c r="U487" s="698"/>
      <c r="V487" s="698"/>
      <c r="W487" s="698"/>
      <c r="X487" s="698"/>
      <c r="Y487" s="698"/>
      <c r="Z487" s="698"/>
      <c r="AA487" s="698"/>
      <c r="AB487" s="698"/>
      <c r="AC487" s="698"/>
      <c r="AD487" s="698"/>
      <c r="AE487" s="698"/>
      <c r="AF487" s="698"/>
      <c r="AG487" s="698"/>
      <c r="AH487" s="698"/>
      <c r="AI487" s="698"/>
      <c r="AJ487" s="698"/>
      <c r="AK487" s="698"/>
      <c r="AL487" s="698"/>
      <c r="AM487" s="698"/>
      <c r="AN487" s="698"/>
      <c r="AO487" s="698"/>
      <c r="AP487" s="698"/>
      <c r="AQ487" s="698"/>
      <c r="AR487" s="698"/>
      <c r="AS487" s="698"/>
      <c r="AT487" s="698"/>
      <c r="AU487" s="698"/>
      <c r="AV487" s="698"/>
      <c r="AW487" s="698"/>
      <c r="AX487" s="698"/>
      <c r="AY487" s="698"/>
      <c r="AZ487" s="698"/>
      <c r="BA487" s="698"/>
      <c r="BB487" s="706"/>
      <c r="BC487" s="698"/>
      <c r="BD487" s="698"/>
      <c r="BE487" s="698"/>
      <c r="BF487" s="698"/>
      <c r="BG487" s="698"/>
      <c r="BH487" s="698"/>
      <c r="BI487" s="698"/>
      <c r="BJ487" s="698"/>
      <c r="BK487" s="698"/>
      <c r="BL487" s="698"/>
      <c r="BM487" s="698"/>
      <c r="BN487" s="698"/>
      <c r="BO487" s="698"/>
      <c r="BP487" s="698"/>
      <c r="BQ487" s="698"/>
      <c r="BR487" s="698"/>
      <c r="BS487" s="698"/>
      <c r="BT487" s="698"/>
      <c r="BU487" s="698"/>
      <c r="BV487" s="698"/>
      <c r="BW487" s="698"/>
      <c r="BX487" s="698"/>
      <c r="BY487" s="698"/>
      <c r="BZ487" s="698"/>
      <c r="CA487" s="698"/>
      <c r="CB487" s="698"/>
      <c r="CC487" s="698"/>
      <c r="CD487" s="698"/>
      <c r="CE487" s="698"/>
      <c r="CF487" s="698"/>
      <c r="CG487" s="698"/>
      <c r="CH487" s="698"/>
      <c r="CI487" s="698"/>
      <c r="CJ487" s="698"/>
      <c r="CK487" s="698"/>
      <c r="CL487" s="698"/>
      <c r="CM487" s="698"/>
      <c r="CN487" s="698"/>
      <c r="CO487" s="698"/>
      <c r="CP487" s="698"/>
      <c r="CQ487" s="698"/>
      <c r="CR487" s="698"/>
      <c r="CS487" s="698"/>
      <c r="CT487" s="698"/>
      <c r="CU487" s="698"/>
      <c r="CV487" s="698"/>
      <c r="CW487" s="698"/>
      <c r="CX487" s="698"/>
      <c r="CY487" s="698"/>
      <c r="CZ487" s="698"/>
      <c r="DA487" s="698"/>
      <c r="DB487" s="698"/>
      <c r="DC487" s="701"/>
      <c r="DD487" s="698"/>
      <c r="DE487" s="698"/>
      <c r="DF487" s="698"/>
      <c r="DG487" s="698"/>
      <c r="DH487" s="698"/>
      <c r="DI487" s="698"/>
      <c r="DJ487" s="698"/>
      <c r="DK487" s="698"/>
      <c r="DL487" s="698"/>
      <c r="DM487" s="698"/>
      <c r="DN487" s="698"/>
      <c r="DO487" s="698"/>
      <c r="DP487" s="698"/>
      <c r="DQ487" s="698"/>
      <c r="DR487" s="698"/>
      <c r="DS487" s="698"/>
      <c r="DT487" s="698"/>
      <c r="DU487" s="698"/>
      <c r="DV487" s="698"/>
      <c r="DW487" s="698"/>
      <c r="DX487" s="698"/>
      <c r="DY487" s="698"/>
      <c r="DZ487" s="698"/>
      <c r="EA487" s="698"/>
      <c r="EB487" s="698"/>
      <c r="EC487" s="698"/>
      <c r="ED487" s="698"/>
      <c r="EE487" s="698"/>
      <c r="EF487" s="698"/>
      <c r="EG487" s="698"/>
      <c r="EH487" s="510"/>
      <c r="EI487" s="510"/>
      <c r="EJ487" s="510"/>
      <c r="EK487" s="510"/>
      <c r="EL487" s="510"/>
      <c r="EM487" s="510"/>
      <c r="EN487" s="510"/>
      <c r="EO487" s="510"/>
      <c r="EP487" s="510"/>
      <c r="EQ487" s="510"/>
      <c r="ER487" s="510"/>
      <c r="ES487" s="510"/>
      <c r="ET487" s="510"/>
      <c r="EU487" s="510"/>
      <c r="EV487" s="510"/>
      <c r="EW487" s="510"/>
      <c r="EX487" s="510"/>
      <c r="EY487" s="510"/>
      <c r="EZ487" s="510"/>
    </row>
    <row r="488" spans="1:166" x14ac:dyDescent="0.25">
      <c r="A488" s="542" t="s">
        <v>111</v>
      </c>
      <c r="B488" s="798" t="s">
        <v>1156</v>
      </c>
      <c r="C488">
        <v>81205</v>
      </c>
      <c r="D488" s="111">
        <f t="shared" ref="D488:BO488" si="1599">VLOOKUP(D2,FCAP,3,FALSE)</f>
        <v>13572.15</v>
      </c>
      <c r="E488" s="850">
        <f t="shared" ref="E488:F488" si="1600">VLOOKUP(E2,FCAP,3,FALSE)</f>
        <v>18814.34</v>
      </c>
      <c r="F488" s="850">
        <f t="shared" si="1600"/>
        <v>45721.599999999999</v>
      </c>
      <c r="G488" s="850">
        <f t="shared" si="1599"/>
        <v>11905.5</v>
      </c>
      <c r="H488" s="850">
        <f t="shared" si="1599"/>
        <v>20560.89</v>
      </c>
      <c r="I488" s="850">
        <f t="shared" si="1599"/>
        <v>16272.85</v>
      </c>
      <c r="J488" s="850">
        <f t="shared" si="1599"/>
        <v>123296.58</v>
      </c>
      <c r="K488" s="850">
        <f t="shared" si="1599"/>
        <v>47002.65</v>
      </c>
      <c r="L488" s="850">
        <f t="shared" si="1599"/>
        <v>25978.86</v>
      </c>
      <c r="M488" s="850">
        <f t="shared" si="1599"/>
        <v>58335.69</v>
      </c>
      <c r="N488" s="850">
        <v>0</v>
      </c>
      <c r="O488" s="850">
        <v>0</v>
      </c>
      <c r="P488" s="850">
        <f t="shared" si="1599"/>
        <v>0</v>
      </c>
      <c r="Q488" s="850">
        <f t="shared" si="1599"/>
        <v>47410.29</v>
      </c>
      <c r="R488" s="850">
        <f t="shared" si="1599"/>
        <v>32411.52</v>
      </c>
      <c r="S488" s="850">
        <f t="shared" si="1599"/>
        <v>33250.080000000002</v>
      </c>
      <c r="T488" s="850">
        <f t="shared" si="1599"/>
        <v>33232.120000000003</v>
      </c>
      <c r="U488" s="850">
        <f t="shared" si="1599"/>
        <v>35982.75</v>
      </c>
      <c r="V488" s="850">
        <f t="shared" si="1599"/>
        <v>40769.4</v>
      </c>
      <c r="W488" s="850">
        <f t="shared" si="1599"/>
        <v>45621.54</v>
      </c>
      <c r="X488" s="850">
        <v>0</v>
      </c>
      <c r="Y488" s="850">
        <v>0</v>
      </c>
      <c r="Z488" s="850">
        <v>0</v>
      </c>
      <c r="AA488" s="850">
        <f t="shared" si="1599"/>
        <v>0</v>
      </c>
      <c r="AB488" s="850">
        <v>0</v>
      </c>
      <c r="AC488" s="850">
        <f t="shared" si="1599"/>
        <v>0</v>
      </c>
      <c r="AD488" s="850">
        <f t="shared" si="1599"/>
        <v>0</v>
      </c>
      <c r="AE488" s="850">
        <v>0</v>
      </c>
      <c r="AF488" s="850">
        <f t="shared" si="1599"/>
        <v>0</v>
      </c>
      <c r="AG488" s="850">
        <f t="shared" si="1599"/>
        <v>0</v>
      </c>
      <c r="AH488" s="850">
        <f t="shared" si="1599"/>
        <v>64099.360000000001</v>
      </c>
      <c r="AI488" s="850">
        <f t="shared" si="1599"/>
        <v>20468.34</v>
      </c>
      <c r="AJ488" s="850">
        <f t="shared" si="1599"/>
        <v>7300.38</v>
      </c>
      <c r="AK488" s="850">
        <f t="shared" si="1599"/>
        <v>34864.639999999999</v>
      </c>
      <c r="AL488" s="850">
        <f t="shared" si="1599"/>
        <v>34643.82</v>
      </c>
      <c r="AM488" s="850">
        <f t="shared" si="1599"/>
        <v>75484.61</v>
      </c>
      <c r="AN488" s="850">
        <f t="shared" si="1599"/>
        <v>91290.49</v>
      </c>
      <c r="AO488" s="850">
        <f t="shared" si="1599"/>
        <v>40350.69</v>
      </c>
      <c r="AP488" s="850">
        <f t="shared" si="1599"/>
        <v>51891.3</v>
      </c>
      <c r="AQ488" s="850">
        <f t="shared" si="1599"/>
        <v>21443.82</v>
      </c>
      <c r="AR488" s="850">
        <f t="shared" si="1599"/>
        <v>5738.89</v>
      </c>
      <c r="AS488" s="850">
        <f t="shared" si="1599"/>
        <v>30036.639999999999</v>
      </c>
      <c r="AT488" s="850">
        <f t="shared" si="1599"/>
        <v>25720</v>
      </c>
      <c r="AU488" s="850">
        <f t="shared" si="1599"/>
        <v>20326.61</v>
      </c>
      <c r="AV488" s="850">
        <f t="shared" si="1599"/>
        <v>75605.77</v>
      </c>
      <c r="AW488" s="850">
        <f t="shared" si="1599"/>
        <v>34627.07</v>
      </c>
      <c r="AX488" s="850">
        <f t="shared" si="1599"/>
        <v>114376.97</v>
      </c>
      <c r="AY488" s="850">
        <f t="shared" si="1599"/>
        <v>38595.629999999997</v>
      </c>
      <c r="AZ488" s="850">
        <f t="shared" si="1599"/>
        <v>28428.57</v>
      </c>
      <c r="BA488" s="850">
        <f t="shared" si="1599"/>
        <v>47494.05</v>
      </c>
      <c r="BB488" s="850">
        <f t="shared" si="1599"/>
        <v>74070.350000000006</v>
      </c>
      <c r="BC488" s="850">
        <f t="shared" si="1599"/>
        <v>27968.11</v>
      </c>
      <c r="BD488" s="850">
        <f t="shared" si="1599"/>
        <v>20867</v>
      </c>
      <c r="BE488" s="850">
        <f t="shared" si="1599"/>
        <v>25232.05</v>
      </c>
      <c r="BF488" s="850">
        <f t="shared" si="1599"/>
        <v>83786.37</v>
      </c>
      <c r="BG488" s="850">
        <f t="shared" si="1599"/>
        <v>58219.42</v>
      </c>
      <c r="BH488" s="850">
        <f t="shared" si="1599"/>
        <v>11080.03</v>
      </c>
      <c r="BI488" s="850">
        <f t="shared" si="1599"/>
        <v>27228.12</v>
      </c>
      <c r="BJ488" s="850">
        <f t="shared" si="1599"/>
        <v>26047.87</v>
      </c>
      <c r="BK488" s="850">
        <f t="shared" si="1599"/>
        <v>14217.39</v>
      </c>
      <c r="BL488" s="850">
        <f t="shared" si="1599"/>
        <v>62434.080000000002</v>
      </c>
      <c r="BM488" s="850">
        <f t="shared" si="1599"/>
        <v>67297.27</v>
      </c>
      <c r="BN488" s="850">
        <f t="shared" si="1599"/>
        <v>51059.94</v>
      </c>
      <c r="BO488" s="850">
        <f t="shared" si="1599"/>
        <v>46293.86</v>
      </c>
      <c r="BP488" s="850">
        <v>0</v>
      </c>
      <c r="BQ488" s="850">
        <f t="shared" ref="BQ488:DZ488" si="1601">VLOOKUP(BQ2,FCAP,3,FALSE)</f>
        <v>24722.9</v>
      </c>
      <c r="BR488" s="850">
        <f t="shared" si="1601"/>
        <v>51866.68</v>
      </c>
      <c r="BS488" s="850">
        <f t="shared" si="1601"/>
        <v>4379.49</v>
      </c>
      <c r="BT488" s="850">
        <f t="shared" si="1601"/>
        <v>43823.39</v>
      </c>
      <c r="BU488" s="850">
        <f t="shared" si="1601"/>
        <v>36850.839999999997</v>
      </c>
      <c r="BV488" s="850">
        <f t="shared" si="1601"/>
        <v>44803.88</v>
      </c>
      <c r="BW488" s="850">
        <f t="shared" si="1601"/>
        <v>22723.91</v>
      </c>
      <c r="BX488" s="850">
        <f t="shared" si="1601"/>
        <v>41356.74</v>
      </c>
      <c r="BY488" s="850">
        <f t="shared" si="1601"/>
        <v>64021.87</v>
      </c>
      <c r="BZ488" s="850">
        <v>0</v>
      </c>
      <c r="CA488" s="850">
        <f t="shared" si="1601"/>
        <v>0</v>
      </c>
      <c r="CB488" s="850">
        <v>0</v>
      </c>
      <c r="CC488" s="850">
        <f t="shared" si="1601"/>
        <v>0</v>
      </c>
      <c r="CD488" s="850">
        <f t="shared" si="1601"/>
        <v>22553.37</v>
      </c>
      <c r="CE488" s="850">
        <f t="shared" si="1601"/>
        <v>19374.54</v>
      </c>
      <c r="CF488" s="850">
        <f t="shared" si="1601"/>
        <v>46948.22</v>
      </c>
      <c r="CG488" s="850">
        <f t="shared" si="1601"/>
        <v>21596.9</v>
      </c>
      <c r="CH488" s="850">
        <v>0</v>
      </c>
      <c r="CI488" s="850">
        <f t="shared" si="1601"/>
        <v>0</v>
      </c>
      <c r="CJ488" s="850">
        <f t="shared" si="1601"/>
        <v>0</v>
      </c>
      <c r="CK488" s="850">
        <f t="shared" si="1601"/>
        <v>0</v>
      </c>
      <c r="CL488" s="850">
        <f t="shared" si="1601"/>
        <v>0</v>
      </c>
      <c r="CM488" s="850">
        <v>0</v>
      </c>
      <c r="CN488" s="850">
        <f t="shared" si="1601"/>
        <v>0</v>
      </c>
      <c r="CO488" s="850">
        <f t="shared" si="1601"/>
        <v>0</v>
      </c>
      <c r="CP488" s="850">
        <v>0</v>
      </c>
      <c r="CQ488" s="850">
        <f t="shared" si="1601"/>
        <v>0</v>
      </c>
      <c r="CR488" s="850">
        <v>0</v>
      </c>
      <c r="CS488" s="850">
        <f t="shared" si="1601"/>
        <v>0</v>
      </c>
      <c r="CT488" s="850">
        <v>0</v>
      </c>
      <c r="CU488" s="850">
        <v>0</v>
      </c>
      <c r="CV488" s="850">
        <f t="shared" si="1601"/>
        <v>0</v>
      </c>
      <c r="CW488" s="850">
        <f t="shared" si="1601"/>
        <v>0</v>
      </c>
      <c r="CX488" s="850">
        <f t="shared" si="1601"/>
        <v>0</v>
      </c>
      <c r="CY488" s="850">
        <v>0</v>
      </c>
      <c r="CZ488" s="850">
        <f t="shared" si="1601"/>
        <v>0</v>
      </c>
      <c r="DA488" s="850">
        <f t="shared" si="1601"/>
        <v>0</v>
      </c>
      <c r="DB488" s="850">
        <v>0</v>
      </c>
      <c r="DC488" s="850">
        <v>0</v>
      </c>
      <c r="DD488" s="850">
        <v>0</v>
      </c>
      <c r="DE488" s="850">
        <f t="shared" si="1601"/>
        <v>0</v>
      </c>
      <c r="DF488" s="850">
        <f t="shared" si="1601"/>
        <v>0</v>
      </c>
      <c r="DG488" s="850">
        <v>0</v>
      </c>
      <c r="DH488" s="850">
        <f t="shared" si="1601"/>
        <v>0</v>
      </c>
      <c r="DI488" s="850">
        <v>0</v>
      </c>
      <c r="DJ488" s="850">
        <f t="shared" si="1601"/>
        <v>0</v>
      </c>
      <c r="DK488" s="850">
        <v>0</v>
      </c>
      <c r="DL488" s="850">
        <v>0</v>
      </c>
      <c r="DM488" s="850">
        <v>0</v>
      </c>
      <c r="DN488" s="850">
        <v>0</v>
      </c>
      <c r="DO488" s="850">
        <f>VLOOKUP(DO2,FCAP,3,FALSE)</f>
        <v>-266215.99</v>
      </c>
      <c r="DP488" s="850">
        <f t="shared" si="1601"/>
        <v>71610.62</v>
      </c>
      <c r="DQ488" s="850">
        <f t="shared" si="1601"/>
        <v>46329.39</v>
      </c>
      <c r="DR488" s="850" t="e">
        <f t="shared" si="1601"/>
        <v>#N/A</v>
      </c>
      <c r="DS488" s="850">
        <f t="shared" si="1601"/>
        <v>0</v>
      </c>
      <c r="DT488" s="850">
        <f t="shared" si="1601"/>
        <v>0</v>
      </c>
      <c r="DU488" s="850">
        <f t="shared" si="1601"/>
        <v>0</v>
      </c>
      <c r="DV488" s="850">
        <f t="shared" si="1601"/>
        <v>0</v>
      </c>
      <c r="DW488" s="850">
        <f t="shared" si="1601"/>
        <v>0</v>
      </c>
      <c r="DX488" s="850">
        <f t="shared" si="1601"/>
        <v>0</v>
      </c>
      <c r="DY488" s="850">
        <f t="shared" si="1601"/>
        <v>0</v>
      </c>
      <c r="DZ488" s="850" t="e">
        <f t="shared" si="1601"/>
        <v>#N/A</v>
      </c>
      <c r="EA488" s="850">
        <v>0</v>
      </c>
      <c r="EB488" s="850" t="e">
        <f t="shared" ref="EB488:EX488" si="1602">VLOOKUP(EB2,FCAP,3,FALSE)</f>
        <v>#N/A</v>
      </c>
      <c r="EC488" s="850">
        <v>0</v>
      </c>
      <c r="ED488" s="850">
        <v>0</v>
      </c>
      <c r="EE488" s="850">
        <f t="shared" si="1602"/>
        <v>-0.12</v>
      </c>
      <c r="EF488" s="850">
        <f t="shared" si="1602"/>
        <v>18190.830000000002</v>
      </c>
      <c r="EG488" s="850">
        <f t="shared" si="1602"/>
        <v>81493.37</v>
      </c>
      <c r="EH488" s="850">
        <f t="shared" si="1602"/>
        <v>65400.78</v>
      </c>
      <c r="EI488" s="850">
        <f t="shared" si="1602"/>
        <v>65782.740000000005</v>
      </c>
      <c r="EJ488" s="850" t="e">
        <f t="shared" si="1602"/>
        <v>#N/A</v>
      </c>
      <c r="EK488" s="850" t="e">
        <f t="shared" si="1602"/>
        <v>#N/A</v>
      </c>
      <c r="EL488" s="850">
        <f t="shared" si="1602"/>
        <v>127272.74</v>
      </c>
      <c r="EM488" s="850">
        <f t="shared" si="1602"/>
        <v>40693.22</v>
      </c>
      <c r="EN488" s="850" t="e">
        <f t="shared" si="1602"/>
        <v>#N/A</v>
      </c>
      <c r="EO488" s="850" t="e">
        <f t="shared" si="1602"/>
        <v>#N/A</v>
      </c>
      <c r="EP488" s="850">
        <f t="shared" si="1602"/>
        <v>123739.14</v>
      </c>
      <c r="EQ488" s="850" t="e">
        <f t="shared" si="1602"/>
        <v>#N/A</v>
      </c>
      <c r="ER488" s="850" t="e">
        <f t="shared" si="1602"/>
        <v>#N/A</v>
      </c>
      <c r="ES488" s="850" t="e">
        <f t="shared" si="1602"/>
        <v>#N/A</v>
      </c>
      <c r="ET488" s="850">
        <f t="shared" si="1602"/>
        <v>21926.23</v>
      </c>
      <c r="EU488" s="850">
        <f t="shared" si="1602"/>
        <v>59777.15</v>
      </c>
      <c r="EV488" s="850">
        <f t="shared" si="1602"/>
        <v>47407.040000000001</v>
      </c>
      <c r="EW488" s="850">
        <f t="shared" si="1602"/>
        <v>71419.89</v>
      </c>
      <c r="EX488" s="850">
        <f t="shared" si="1602"/>
        <v>39030.839999999997</v>
      </c>
      <c r="EY488" s="913" t="e">
        <f>VLOOKUP(EY2,FCAP,3,FALSE)</f>
        <v>#N/A</v>
      </c>
      <c r="EZ488" s="778"/>
      <c r="FA488" s="751"/>
    </row>
    <row r="489" spans="1:166" hidden="1" x14ac:dyDescent="0.25">
      <c r="B489" s="798" t="s">
        <v>1157</v>
      </c>
      <c r="D489" s="751"/>
      <c r="E489" s="842"/>
      <c r="F489" s="842"/>
      <c r="G489" s="876"/>
      <c r="H489" s="876"/>
      <c r="I489" s="876"/>
      <c r="J489" s="876"/>
      <c r="K489" s="876"/>
      <c r="L489" s="876"/>
      <c r="M489" s="876"/>
      <c r="N489" s="876"/>
      <c r="O489" s="876"/>
      <c r="P489" s="876"/>
      <c r="Q489" s="876"/>
      <c r="R489" s="876"/>
      <c r="S489" s="876"/>
      <c r="T489" s="876"/>
      <c r="U489" s="876"/>
      <c r="V489" s="876"/>
      <c r="W489" s="876"/>
      <c r="X489" s="876"/>
      <c r="Y489" s="876"/>
      <c r="Z489" s="876"/>
      <c r="AA489" s="876"/>
      <c r="AB489" s="876"/>
      <c r="AC489" s="876"/>
      <c r="AD489" s="876"/>
      <c r="AE489" s="876"/>
      <c r="AF489" s="876"/>
      <c r="AG489" s="876"/>
      <c r="AH489" s="876"/>
      <c r="AI489" s="876"/>
      <c r="AJ489" s="876"/>
      <c r="AK489" s="876"/>
      <c r="AL489" s="876"/>
      <c r="AM489" s="876"/>
      <c r="AN489" s="876"/>
      <c r="AO489" s="876"/>
      <c r="AP489" s="876"/>
      <c r="AQ489" s="876"/>
      <c r="AR489" s="876"/>
      <c r="AS489" s="876"/>
      <c r="AT489" s="876"/>
      <c r="AU489" s="876"/>
      <c r="AV489" s="876"/>
      <c r="AW489" s="876"/>
      <c r="AX489" s="876"/>
      <c r="AY489" s="876"/>
      <c r="AZ489" s="876"/>
      <c r="BA489" s="876"/>
      <c r="BB489" s="876"/>
      <c r="BC489" s="876"/>
      <c r="BD489" s="876"/>
      <c r="BE489" s="876"/>
      <c r="BF489" s="876"/>
      <c r="BG489" s="876"/>
      <c r="BH489" s="876"/>
      <c r="BI489" s="876"/>
      <c r="BJ489" s="876"/>
      <c r="BK489" s="876"/>
      <c r="BL489" s="876"/>
      <c r="BM489" s="876"/>
      <c r="BN489" s="876"/>
      <c r="BO489" s="876"/>
      <c r="BP489" s="876"/>
      <c r="BQ489" s="876"/>
      <c r="BR489" s="876"/>
      <c r="BS489" s="876"/>
      <c r="BT489" s="876"/>
      <c r="BU489" s="876"/>
      <c r="BV489" s="876"/>
      <c r="BW489" s="876"/>
      <c r="BX489" s="876"/>
      <c r="BY489" s="876"/>
      <c r="BZ489" s="876"/>
      <c r="CA489" s="876"/>
      <c r="CB489" s="876"/>
      <c r="CC489" s="876"/>
      <c r="CD489" s="876"/>
      <c r="CE489" s="876"/>
      <c r="CF489" s="876"/>
      <c r="CG489" s="876"/>
      <c r="CH489" s="876"/>
      <c r="CI489" s="876"/>
      <c r="CJ489" s="876"/>
      <c r="CK489" s="876"/>
      <c r="CL489" s="876"/>
      <c r="CM489" s="876"/>
      <c r="CN489" s="876"/>
      <c r="CO489" s="876"/>
      <c r="CP489" s="876"/>
      <c r="CQ489" s="876"/>
      <c r="CR489" s="876"/>
      <c r="CS489" s="876"/>
      <c r="CT489" s="876"/>
      <c r="CU489" s="876"/>
      <c r="CV489" s="876"/>
      <c r="CW489" s="876"/>
      <c r="CX489" s="876"/>
      <c r="CY489" s="876"/>
      <c r="CZ489" s="876"/>
      <c r="DA489" s="876"/>
      <c r="DB489" s="876"/>
      <c r="DC489" s="876"/>
      <c r="DD489" s="876"/>
      <c r="DE489" s="876"/>
      <c r="DF489" s="876"/>
      <c r="DG489" s="876"/>
      <c r="DH489" s="876"/>
      <c r="DI489" s="876"/>
      <c r="DJ489" s="876"/>
      <c r="DK489" s="876"/>
      <c r="DL489" s="876"/>
      <c r="DM489" s="876"/>
      <c r="DN489" s="876"/>
      <c r="DO489" s="876"/>
      <c r="DP489" s="876"/>
      <c r="DQ489" s="876"/>
      <c r="DR489" s="876"/>
      <c r="DS489" s="876"/>
      <c r="DT489" s="876"/>
      <c r="DU489" s="876"/>
      <c r="DV489" s="876"/>
      <c r="DW489" s="876"/>
      <c r="DX489" s="876"/>
      <c r="DY489" s="876"/>
      <c r="DZ489" s="876"/>
      <c r="EA489" s="876"/>
      <c r="EB489" s="876"/>
      <c r="EC489" s="876"/>
      <c r="ED489" s="876"/>
      <c r="EE489" s="876"/>
      <c r="EF489" s="876"/>
      <c r="EG489" s="876"/>
      <c r="EH489" s="876"/>
      <c r="EI489" s="876"/>
      <c r="EJ489" s="876"/>
      <c r="EK489" s="876"/>
      <c r="EL489" s="876"/>
      <c r="EM489" s="876"/>
      <c r="EN489" s="876"/>
      <c r="EO489" s="876"/>
      <c r="EP489" s="876"/>
      <c r="EQ489" s="876"/>
      <c r="ER489" s="876"/>
      <c r="ES489" s="876"/>
      <c r="ET489" s="876"/>
      <c r="EU489" s="876"/>
      <c r="EV489" s="876"/>
      <c r="EW489" s="876"/>
      <c r="EX489" s="876"/>
      <c r="EY489" s="876"/>
      <c r="EZ489" s="778"/>
      <c r="FA489" s="751"/>
    </row>
    <row r="490" spans="1:166" x14ac:dyDescent="0.25">
      <c r="A490" s="542" t="s">
        <v>111</v>
      </c>
      <c r="B490" s="798" t="s">
        <v>1155</v>
      </c>
      <c r="C490">
        <v>81208</v>
      </c>
      <c r="D490" s="111">
        <f t="shared" ref="D490:BO490" si="1603">VLOOKUP(D2,OCAP,3,FALSE)</f>
        <v>2036.7</v>
      </c>
      <c r="E490" s="850">
        <f t="shared" ref="E490:F490" si="1604">VLOOKUP(E2,OCAP,3,FALSE)</f>
        <v>-0.31</v>
      </c>
      <c r="F490" s="850">
        <f t="shared" si="1604"/>
        <v>1739.97</v>
      </c>
      <c r="G490" s="850">
        <f t="shared" si="1603"/>
        <v>-0.41</v>
      </c>
      <c r="H490" s="850">
        <f t="shared" si="1603"/>
        <v>323.54000000000002</v>
      </c>
      <c r="I490" s="850">
        <f t="shared" si="1603"/>
        <v>-5.13</v>
      </c>
      <c r="J490" s="850">
        <f t="shared" si="1603"/>
        <v>3201.13</v>
      </c>
      <c r="K490" s="850">
        <f t="shared" si="1603"/>
        <v>0.46</v>
      </c>
      <c r="L490" s="850">
        <f t="shared" si="1603"/>
        <v>-5402.32</v>
      </c>
      <c r="M490" s="850">
        <f t="shared" si="1603"/>
        <v>120.06</v>
      </c>
      <c r="N490" s="850">
        <f t="shared" si="1603"/>
        <v>0</v>
      </c>
      <c r="O490" s="850">
        <f t="shared" si="1603"/>
        <v>14523.83</v>
      </c>
      <c r="P490" s="850">
        <f t="shared" si="1603"/>
        <v>-0.4</v>
      </c>
      <c r="Q490" s="850">
        <f t="shared" si="1603"/>
        <v>2953.92</v>
      </c>
      <c r="R490" s="850">
        <f t="shared" si="1603"/>
        <v>61866.62</v>
      </c>
      <c r="S490" s="850">
        <f t="shared" si="1603"/>
        <v>-2787.91</v>
      </c>
      <c r="T490" s="850">
        <f t="shared" si="1603"/>
        <v>-13091.43</v>
      </c>
      <c r="U490" s="850">
        <f t="shared" si="1603"/>
        <v>22220</v>
      </c>
      <c r="V490" s="850">
        <f t="shared" si="1603"/>
        <v>-47056.09</v>
      </c>
      <c r="W490" s="850">
        <f t="shared" si="1603"/>
        <v>0</v>
      </c>
      <c r="X490" s="850">
        <f t="shared" si="1603"/>
        <v>0.19</v>
      </c>
      <c r="Y490" s="850">
        <f t="shared" si="1603"/>
        <v>0</v>
      </c>
      <c r="Z490" s="850">
        <f t="shared" si="1603"/>
        <v>0</v>
      </c>
      <c r="AA490" s="850">
        <f t="shared" si="1603"/>
        <v>0</v>
      </c>
      <c r="AB490" s="850">
        <f t="shared" si="1603"/>
        <v>12155.81</v>
      </c>
      <c r="AC490" s="850">
        <f t="shared" si="1603"/>
        <v>62462.17</v>
      </c>
      <c r="AD490" s="850">
        <f t="shared" si="1603"/>
        <v>5230.42</v>
      </c>
      <c r="AE490" s="850">
        <f t="shared" si="1603"/>
        <v>0</v>
      </c>
      <c r="AF490" s="850">
        <f t="shared" si="1603"/>
        <v>0</v>
      </c>
      <c r="AG490" s="850">
        <f t="shared" si="1603"/>
        <v>235217.34</v>
      </c>
      <c r="AH490" s="850">
        <f t="shared" si="1603"/>
        <v>133375.62</v>
      </c>
      <c r="AI490" s="850">
        <f t="shared" si="1603"/>
        <v>115.25</v>
      </c>
      <c r="AJ490" s="850">
        <f t="shared" si="1603"/>
        <v>966.86</v>
      </c>
      <c r="AK490" s="850">
        <f t="shared" si="1603"/>
        <v>-0.41</v>
      </c>
      <c r="AL490" s="850">
        <f t="shared" si="1603"/>
        <v>2822.43</v>
      </c>
      <c r="AM490" s="850">
        <f t="shared" si="1603"/>
        <v>4530.59</v>
      </c>
      <c r="AN490" s="850">
        <f t="shared" si="1603"/>
        <v>2242.96</v>
      </c>
      <c r="AO490" s="850">
        <f t="shared" si="1603"/>
        <v>7842.05</v>
      </c>
      <c r="AP490" s="850">
        <f t="shared" si="1603"/>
        <v>2023.06</v>
      </c>
      <c r="AQ490" s="850">
        <f t="shared" si="1603"/>
        <v>52385.58</v>
      </c>
      <c r="AR490" s="850">
        <f t="shared" si="1603"/>
        <v>0</v>
      </c>
      <c r="AS490" s="850">
        <f t="shared" si="1603"/>
        <v>296.77</v>
      </c>
      <c r="AT490" s="850">
        <f t="shared" si="1603"/>
        <v>-2615.2800000000002</v>
      </c>
      <c r="AU490" s="850">
        <f t="shared" si="1603"/>
        <v>5274.9</v>
      </c>
      <c r="AV490" s="850">
        <f t="shared" si="1603"/>
        <v>4669.32</v>
      </c>
      <c r="AW490" s="850">
        <f t="shared" si="1603"/>
        <v>0</v>
      </c>
      <c r="AX490" s="850">
        <f t="shared" si="1603"/>
        <v>26499.9</v>
      </c>
      <c r="AY490" s="850">
        <f t="shared" si="1603"/>
        <v>-11692.54</v>
      </c>
      <c r="AZ490" s="850">
        <f t="shared" si="1603"/>
        <v>-953.45</v>
      </c>
      <c r="BA490" s="850">
        <f t="shared" si="1603"/>
        <v>2472.67</v>
      </c>
      <c r="BB490" s="850">
        <f t="shared" si="1603"/>
        <v>-5418.44</v>
      </c>
      <c r="BC490" s="850">
        <f t="shared" si="1603"/>
        <v>-223.91</v>
      </c>
      <c r="BD490" s="850">
        <f t="shared" si="1603"/>
        <v>950.51</v>
      </c>
      <c r="BE490" s="850">
        <f t="shared" si="1603"/>
        <v>0</v>
      </c>
      <c r="BF490" s="850">
        <f t="shared" si="1603"/>
        <v>21106.62</v>
      </c>
      <c r="BG490" s="850">
        <f t="shared" si="1603"/>
        <v>9022.4</v>
      </c>
      <c r="BH490" s="850">
        <f t="shared" si="1603"/>
        <v>0.12</v>
      </c>
      <c r="BI490" s="850">
        <f t="shared" si="1603"/>
        <v>-10</v>
      </c>
      <c r="BJ490" s="850">
        <f t="shared" si="1603"/>
        <v>882.32</v>
      </c>
      <c r="BK490" s="850">
        <f t="shared" si="1603"/>
        <v>0</v>
      </c>
      <c r="BL490" s="850">
        <f t="shared" si="1603"/>
        <v>3257.62</v>
      </c>
      <c r="BM490" s="850">
        <f t="shared" si="1603"/>
        <v>-18528.189999999999</v>
      </c>
      <c r="BN490" s="850">
        <f t="shared" si="1603"/>
        <v>2380.5</v>
      </c>
      <c r="BO490" s="850">
        <f t="shared" si="1603"/>
        <v>-431.32</v>
      </c>
      <c r="BP490" s="850">
        <f t="shared" ref="BP490:DZ490" si="1605">VLOOKUP(BP2,OCAP,3,FALSE)</f>
        <v>29717.17</v>
      </c>
      <c r="BQ490" s="850">
        <f t="shared" si="1605"/>
        <v>2467.11</v>
      </c>
      <c r="BR490" s="850">
        <f t="shared" si="1605"/>
        <v>100.84</v>
      </c>
      <c r="BS490" s="850">
        <f t="shared" si="1605"/>
        <v>2729.95</v>
      </c>
      <c r="BT490" s="850">
        <f t="shared" si="1605"/>
        <v>2659.18</v>
      </c>
      <c r="BU490" s="850">
        <f t="shared" si="1605"/>
        <v>5509.1</v>
      </c>
      <c r="BV490" s="850">
        <f t="shared" si="1605"/>
        <v>3045.11</v>
      </c>
      <c r="BW490" s="850">
        <f>VLOOKUP(BW2,OCAP,3,FALSE)</f>
        <v>2613.2399999999998</v>
      </c>
      <c r="BX490" s="850">
        <f t="shared" si="1605"/>
        <v>950.28</v>
      </c>
      <c r="BY490" s="850">
        <f t="shared" si="1605"/>
        <v>5371.44</v>
      </c>
      <c r="BZ490" s="850">
        <f t="shared" si="1605"/>
        <v>83.66</v>
      </c>
      <c r="CA490" s="850">
        <f t="shared" si="1605"/>
        <v>-13224.34</v>
      </c>
      <c r="CB490" s="850">
        <f t="shared" si="1605"/>
        <v>0</v>
      </c>
      <c r="CC490" s="850">
        <f t="shared" si="1605"/>
        <v>0</v>
      </c>
      <c r="CD490" s="850">
        <f t="shared" si="1605"/>
        <v>0</v>
      </c>
      <c r="CE490" s="850">
        <f t="shared" si="1605"/>
        <v>-9398.4699999999993</v>
      </c>
      <c r="CF490" s="850">
        <f t="shared" si="1605"/>
        <v>0</v>
      </c>
      <c r="CG490" s="850">
        <f t="shared" si="1605"/>
        <v>0</v>
      </c>
      <c r="CH490" s="921">
        <f>VLOOKUP(CH2,OCAP,3,FALSE)+10285</f>
        <v>4043.7</v>
      </c>
      <c r="CI490" s="850">
        <f t="shared" si="1605"/>
        <v>0.06</v>
      </c>
      <c r="CJ490" s="850">
        <f t="shared" si="1605"/>
        <v>0</v>
      </c>
      <c r="CK490" s="850">
        <f t="shared" si="1605"/>
        <v>49509.56</v>
      </c>
      <c r="CL490" s="850">
        <f t="shared" si="1605"/>
        <v>0</v>
      </c>
      <c r="CM490" s="850">
        <f t="shared" si="1605"/>
        <v>612.41999999999996</v>
      </c>
      <c r="CN490" s="850">
        <f t="shared" si="1605"/>
        <v>-0.35</v>
      </c>
      <c r="CO490" s="850">
        <f t="shared" si="1605"/>
        <v>1892.15</v>
      </c>
      <c r="CP490" s="850">
        <f t="shared" si="1605"/>
        <v>0</v>
      </c>
      <c r="CQ490" s="850">
        <f t="shared" si="1605"/>
        <v>0</v>
      </c>
      <c r="CR490" s="850">
        <f>VLOOKUP(CR2,OCAP,3,FALSE)</f>
        <v>0.19</v>
      </c>
      <c r="CS490" s="920">
        <f>VLOOKUP(CS2,OCAP,3,FALSE)+6636</f>
        <v>27994.95</v>
      </c>
      <c r="CT490" s="850">
        <f t="shared" si="1605"/>
        <v>0.25</v>
      </c>
      <c r="CU490" s="920">
        <f>VLOOKUP(CU2,OCAP,3,FALSE)+7776</f>
        <v>-864</v>
      </c>
      <c r="CV490" s="850">
        <f t="shared" si="1605"/>
        <v>-0.05</v>
      </c>
      <c r="CW490" s="850">
        <f t="shared" si="1605"/>
        <v>0</v>
      </c>
      <c r="CX490" s="850">
        <f>VLOOKUP(CX2,OCAP,3,FALSE)</f>
        <v>5301.48</v>
      </c>
      <c r="CY490" s="850">
        <f t="shared" si="1605"/>
        <v>-0.27</v>
      </c>
      <c r="CZ490" s="850">
        <f t="shared" si="1605"/>
        <v>1083.1500000000001</v>
      </c>
      <c r="DA490" s="850">
        <f t="shared" si="1605"/>
        <v>605.59</v>
      </c>
      <c r="DB490" s="850">
        <f t="shared" si="1605"/>
        <v>18565.419999999998</v>
      </c>
      <c r="DC490" s="850">
        <f t="shared" si="1605"/>
        <v>6429.65</v>
      </c>
      <c r="DD490" s="850">
        <f t="shared" si="1605"/>
        <v>0</v>
      </c>
      <c r="DE490" s="850">
        <f t="shared" si="1605"/>
        <v>0</v>
      </c>
      <c r="DF490" s="850">
        <f t="shared" si="1605"/>
        <v>0.8</v>
      </c>
      <c r="DG490" s="920">
        <f>VLOOKUP(DG2,OCAP,3,FALSE)-22460</f>
        <v>4492</v>
      </c>
      <c r="DH490" s="850">
        <f t="shared" si="1605"/>
        <v>54.07</v>
      </c>
      <c r="DI490" s="850">
        <f>VLOOKUP(DI2,OCAP,3,FALSE)</f>
        <v>0</v>
      </c>
      <c r="DJ490" s="850">
        <f t="shared" si="1605"/>
        <v>0.34</v>
      </c>
      <c r="DK490" s="850">
        <f t="shared" si="1605"/>
        <v>6211.01</v>
      </c>
      <c r="DL490" s="850">
        <f t="shared" si="1605"/>
        <v>4</v>
      </c>
      <c r="DM490" s="850">
        <f>VLOOKUP(DM2,OCAP,3,FALSE)</f>
        <v>-22851.53</v>
      </c>
      <c r="DN490" s="850">
        <f t="shared" si="1605"/>
        <v>14953.45</v>
      </c>
      <c r="DO490" s="850">
        <f t="shared" si="1605"/>
        <v>7232.87</v>
      </c>
      <c r="DP490" s="850">
        <f t="shared" si="1605"/>
        <v>0.1</v>
      </c>
      <c r="DQ490" s="850">
        <f t="shared" si="1605"/>
        <v>1013.51</v>
      </c>
      <c r="DR490" s="850" t="e">
        <f t="shared" si="1605"/>
        <v>#N/A</v>
      </c>
      <c r="DS490" s="850">
        <f t="shared" si="1605"/>
        <v>49306.59</v>
      </c>
      <c r="DT490" s="850">
        <f t="shared" si="1605"/>
        <v>19110.060000000001</v>
      </c>
      <c r="DU490" s="850">
        <f t="shared" si="1605"/>
        <v>0</v>
      </c>
      <c r="DV490" s="850">
        <f>VLOOKUP(DV2,OCAP,3,FALSE)</f>
        <v>97250.15</v>
      </c>
      <c r="DW490" s="850">
        <f t="shared" si="1605"/>
        <v>0.42</v>
      </c>
      <c r="DX490" s="850">
        <f>VLOOKUP(DX2,OCAP,3,FALSE)</f>
        <v>646297.48</v>
      </c>
      <c r="DY490" s="850">
        <f t="shared" si="1605"/>
        <v>96054.6</v>
      </c>
      <c r="DZ490" s="850">
        <f t="shared" si="1605"/>
        <v>0</v>
      </c>
      <c r="EA490" s="850">
        <f>VLOOKUP(EA2,OCAP,3,FALSE)</f>
        <v>136746.29</v>
      </c>
      <c r="EB490" s="850" t="e">
        <f t="shared" ref="EB490:EX490" si="1606">VLOOKUP(EB2,OCAP,3,FALSE)</f>
        <v>#N/A</v>
      </c>
      <c r="EC490" s="850" t="e">
        <f t="shared" si="1606"/>
        <v>#N/A</v>
      </c>
      <c r="ED490" s="850">
        <f t="shared" si="1606"/>
        <v>77944.179999999993</v>
      </c>
      <c r="EE490" s="850">
        <f t="shared" si="1606"/>
        <v>3115.37</v>
      </c>
      <c r="EF490" s="850">
        <f t="shared" si="1606"/>
        <v>-2312.15</v>
      </c>
      <c r="EG490" s="850">
        <f t="shared" si="1606"/>
        <v>6630.85</v>
      </c>
      <c r="EH490" s="850">
        <f t="shared" si="1606"/>
        <v>0</v>
      </c>
      <c r="EI490" s="850">
        <f t="shared" si="1606"/>
        <v>0</v>
      </c>
      <c r="EJ490" s="850" t="e">
        <f t="shared" si="1606"/>
        <v>#N/A</v>
      </c>
      <c r="EK490" s="850" t="e">
        <f t="shared" si="1606"/>
        <v>#N/A</v>
      </c>
      <c r="EL490" s="850">
        <f t="shared" si="1606"/>
        <v>11236.72</v>
      </c>
      <c r="EM490" s="850">
        <f t="shared" si="1606"/>
        <v>0</v>
      </c>
      <c r="EN490" s="850" t="e">
        <f t="shared" si="1606"/>
        <v>#N/A</v>
      </c>
      <c r="EO490" s="850" t="e">
        <f t="shared" si="1606"/>
        <v>#N/A</v>
      </c>
      <c r="EP490" s="850">
        <f t="shared" si="1606"/>
        <v>56037.61</v>
      </c>
      <c r="EQ490" s="850" t="e">
        <f t="shared" si="1606"/>
        <v>#N/A</v>
      </c>
      <c r="ER490" s="850" t="e">
        <f t="shared" si="1606"/>
        <v>#N/A</v>
      </c>
      <c r="ES490" s="850" t="e">
        <f t="shared" si="1606"/>
        <v>#N/A</v>
      </c>
      <c r="ET490" s="850">
        <f t="shared" si="1606"/>
        <v>1618.67</v>
      </c>
      <c r="EU490" s="850">
        <f t="shared" si="1606"/>
        <v>2730.01</v>
      </c>
      <c r="EV490" s="850">
        <f t="shared" si="1606"/>
        <v>-155773.20000000001</v>
      </c>
      <c r="EW490" s="850">
        <f t="shared" si="1606"/>
        <v>1366.05</v>
      </c>
      <c r="EX490" s="850">
        <f t="shared" si="1606"/>
        <v>1567.62</v>
      </c>
      <c r="EY490" s="913" t="e">
        <f>VLOOKUP(EY2,OCAP,3,FALSE)</f>
        <v>#N/A</v>
      </c>
      <c r="EZ490" s="778"/>
      <c r="FA490" s="751"/>
    </row>
    <row r="491" spans="1:166" x14ac:dyDescent="0.25">
      <c r="B491" s="805" t="s">
        <v>1390</v>
      </c>
      <c r="C491" s="798"/>
      <c r="D491" s="510"/>
      <c r="E491" s="510"/>
      <c r="F491" s="510"/>
      <c r="G491" s="510"/>
      <c r="H491" s="510"/>
      <c r="I491" s="510"/>
      <c r="J491" s="510"/>
      <c r="K491" s="510"/>
      <c r="L491" s="510"/>
      <c r="M491" s="510"/>
      <c r="N491" s="510"/>
      <c r="O491" s="510"/>
      <c r="P491" s="510"/>
      <c r="Q491" s="510"/>
      <c r="R491" s="510"/>
      <c r="S491" s="510"/>
      <c r="T491" s="510"/>
      <c r="U491" s="510"/>
      <c r="V491" s="510"/>
      <c r="W491" s="510"/>
      <c r="X491" s="510"/>
      <c r="Y491" s="510"/>
      <c r="Z491" s="510"/>
      <c r="AA491" s="510"/>
      <c r="AB491" s="510"/>
      <c r="AC491" s="510"/>
      <c r="AD491" s="510"/>
      <c r="AE491" s="510"/>
      <c r="AF491" s="510"/>
      <c r="AG491" s="510"/>
      <c r="AH491" s="510"/>
      <c r="AI491" s="510"/>
      <c r="AJ491" s="510"/>
      <c r="AK491" s="510"/>
      <c r="AL491" s="510"/>
      <c r="AM491" s="510"/>
      <c r="AN491" s="510"/>
      <c r="AO491" s="510"/>
      <c r="AP491" s="510"/>
      <c r="AQ491" s="510"/>
      <c r="AR491" s="510"/>
      <c r="AS491" s="510"/>
      <c r="AT491" s="510"/>
      <c r="AU491" s="510"/>
      <c r="AV491" s="510"/>
      <c r="AW491" s="510"/>
      <c r="AX491" s="510"/>
      <c r="AY491" s="510"/>
      <c r="AZ491" s="510"/>
      <c r="BA491" s="510"/>
      <c r="BB491" s="510"/>
      <c r="BC491" s="510"/>
      <c r="BD491" s="510"/>
      <c r="BE491" s="510"/>
      <c r="BF491" s="510"/>
      <c r="BG491" s="510"/>
      <c r="BH491" s="510"/>
      <c r="BI491" s="510"/>
      <c r="BJ491" s="510"/>
      <c r="BK491" s="510"/>
      <c r="BL491" s="510"/>
      <c r="BM491" s="510"/>
      <c r="BN491" s="510"/>
      <c r="BO491" s="510"/>
      <c r="BP491" s="510"/>
      <c r="BQ491" s="510"/>
      <c r="BR491" s="510"/>
      <c r="BS491" s="510"/>
      <c r="BT491" s="510"/>
      <c r="BU491" s="510"/>
      <c r="BV491" s="510"/>
      <c r="BW491" s="510"/>
      <c r="BX491" s="510"/>
      <c r="BY491" s="510"/>
      <c r="BZ491" s="510"/>
      <c r="CA491" s="510"/>
      <c r="CB491" s="510"/>
      <c r="CC491" s="510"/>
      <c r="CD491" s="510"/>
      <c r="CE491" s="510"/>
      <c r="CF491" s="510"/>
      <c r="CG491" s="510"/>
      <c r="CH491" s="510"/>
      <c r="CI491" s="510"/>
      <c r="CJ491" s="510"/>
      <c r="CK491" s="510"/>
      <c r="CL491" s="510"/>
      <c r="CM491" s="510"/>
      <c r="CN491" s="510"/>
      <c r="CO491" s="510"/>
      <c r="CP491" s="510"/>
      <c r="CQ491" s="510"/>
      <c r="CR491" s="510"/>
      <c r="CS491" s="510"/>
      <c r="CT491" s="510"/>
      <c r="CU491" s="510"/>
      <c r="CV491" s="510"/>
      <c r="CW491" s="510"/>
      <c r="CX491" s="510"/>
      <c r="CY491" s="510"/>
      <c r="CZ491" s="510"/>
      <c r="DA491" s="510"/>
      <c r="DB491" s="510"/>
      <c r="DC491" s="510"/>
      <c r="DD491" s="510"/>
      <c r="DE491" s="510"/>
      <c r="DF491" s="510"/>
      <c r="DG491" s="510"/>
      <c r="DH491" s="510"/>
      <c r="DI491" s="510"/>
      <c r="DJ491" s="510"/>
      <c r="DK491" s="510"/>
      <c r="DL491" s="510"/>
      <c r="DM491" s="510"/>
      <c r="DN491" s="510"/>
      <c r="DO491" s="510"/>
      <c r="DP491" s="510"/>
      <c r="DQ491" s="510"/>
      <c r="DR491" s="510"/>
      <c r="DS491" s="510"/>
      <c r="DT491" s="510"/>
      <c r="DU491" s="510"/>
      <c r="DV491" s="510"/>
      <c r="DW491" s="510"/>
      <c r="DX491" s="510"/>
      <c r="DY491" s="510"/>
      <c r="DZ491" s="510"/>
      <c r="EA491" s="510"/>
      <c r="EB491" s="510"/>
      <c r="EC491" s="510"/>
      <c r="ED491" s="510"/>
      <c r="EE491" s="510"/>
      <c r="EF491" s="510"/>
      <c r="EG491" s="510"/>
      <c r="EH491" s="510"/>
      <c r="EI491" s="510"/>
      <c r="EJ491" s="510"/>
      <c r="EK491" s="510"/>
      <c r="EL491" s="510"/>
      <c r="EM491" s="510"/>
      <c r="EN491" s="510"/>
      <c r="EO491" s="510"/>
      <c r="EP491" s="510"/>
      <c r="EQ491" s="510"/>
      <c r="ER491" s="510"/>
      <c r="ES491" s="510"/>
      <c r="ET491" s="510"/>
      <c r="EU491" s="510"/>
      <c r="EV491" s="510"/>
      <c r="EW491" s="510"/>
      <c r="EX491" s="510"/>
      <c r="EY491" s="510"/>
      <c r="EZ491" s="510"/>
    </row>
    <row r="492" spans="1:166" x14ac:dyDescent="0.25">
      <c r="D492" s="510"/>
      <c r="E492" s="510"/>
      <c r="F492" s="510"/>
      <c r="G492" s="510"/>
      <c r="H492" s="510"/>
      <c r="I492" s="510"/>
      <c r="J492" s="510"/>
      <c r="K492" s="510"/>
      <c r="L492" s="510"/>
      <c r="M492" s="510"/>
      <c r="N492" s="510"/>
      <c r="O492" s="510"/>
      <c r="P492" s="510"/>
      <c r="Q492" s="510"/>
      <c r="R492" s="510"/>
      <c r="S492" s="510"/>
      <c r="T492" s="510"/>
      <c r="U492" s="510"/>
      <c r="V492" s="510"/>
      <c r="W492" s="510"/>
      <c r="X492" s="510"/>
      <c r="Y492" s="510"/>
      <c r="Z492" s="510"/>
      <c r="AA492" s="510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  <c r="BA492" s="510"/>
      <c r="BB492" s="706"/>
      <c r="BC492" s="510"/>
      <c r="BD492" s="510"/>
      <c r="BE492" s="510"/>
      <c r="BF492" s="510"/>
      <c r="BG492" s="510"/>
      <c r="BH492" s="510"/>
      <c r="BI492" s="510"/>
      <c r="BJ492" s="510"/>
      <c r="BK492" s="510"/>
      <c r="BL492" s="510"/>
      <c r="BM492" s="510"/>
      <c r="BN492" s="510"/>
      <c r="BO492" s="510"/>
      <c r="BP492" s="510"/>
      <c r="BQ492" s="510"/>
      <c r="BR492" s="510"/>
      <c r="BS492" s="510"/>
      <c r="BT492" s="510"/>
      <c r="BU492" s="510"/>
      <c r="BV492" s="510"/>
      <c r="BW492" s="510"/>
      <c r="BX492" s="510"/>
      <c r="BY492" s="510"/>
      <c r="BZ492" s="510"/>
      <c r="CA492" s="510"/>
      <c r="CB492" s="510"/>
      <c r="CC492" s="510"/>
      <c r="CD492" s="510"/>
      <c r="CE492" s="510"/>
      <c r="CF492" s="510"/>
      <c r="CG492" s="510"/>
      <c r="CH492" s="510"/>
      <c r="CI492" s="510"/>
      <c r="CJ492" s="510"/>
      <c r="CK492" s="510"/>
      <c r="CL492" s="510"/>
      <c r="CM492" s="510"/>
      <c r="CN492" s="510"/>
      <c r="CO492" s="510"/>
      <c r="CP492" s="510"/>
      <c r="CQ492" s="510"/>
      <c r="CR492" s="510"/>
      <c r="CS492" s="510"/>
      <c r="CT492" s="510"/>
      <c r="CU492" s="510"/>
      <c r="CV492" s="510"/>
      <c r="CW492" s="510"/>
      <c r="CX492" s="510"/>
      <c r="CY492" s="510"/>
      <c r="CZ492" s="510"/>
      <c r="DA492" s="510"/>
      <c r="DB492" s="510"/>
      <c r="DC492" s="510"/>
      <c r="DD492" s="510"/>
      <c r="DE492" s="510"/>
      <c r="DF492" s="510"/>
      <c r="DG492" s="510"/>
      <c r="DH492" s="510"/>
      <c r="DI492" s="510"/>
      <c r="DJ492" s="510"/>
      <c r="DK492" s="510"/>
      <c r="DL492" s="510"/>
      <c r="DM492" s="510"/>
      <c r="DN492" s="510"/>
      <c r="DO492" s="510"/>
      <c r="DP492" s="510"/>
      <c r="DQ492" s="510"/>
      <c r="DR492" s="510"/>
      <c r="DS492" s="510"/>
      <c r="DT492" s="510"/>
      <c r="DU492" s="510"/>
      <c r="DV492" s="510"/>
      <c r="DW492" s="510"/>
      <c r="DX492" s="510"/>
      <c r="DY492" s="510"/>
      <c r="DZ492" s="510"/>
      <c r="EA492" s="510"/>
      <c r="EB492" s="510"/>
      <c r="EC492" s="510"/>
      <c r="ED492" s="510"/>
      <c r="EE492" s="510"/>
      <c r="EF492" s="510"/>
      <c r="EG492" s="510"/>
      <c r="EH492" s="510"/>
      <c r="EI492" s="510"/>
      <c r="EJ492" s="510"/>
      <c r="EK492" s="510"/>
      <c r="EL492" s="510"/>
      <c r="EM492" s="510"/>
      <c r="EN492" s="510"/>
      <c r="EO492" s="510"/>
      <c r="EP492" s="510"/>
      <c r="EQ492" s="510"/>
      <c r="ER492" s="510"/>
      <c r="ES492" s="510"/>
      <c r="ET492" s="510"/>
      <c r="EU492" s="510"/>
      <c r="EV492" s="510"/>
      <c r="EW492" s="510"/>
      <c r="EX492" s="510"/>
      <c r="EY492" s="510"/>
      <c r="EZ492" s="510"/>
    </row>
    <row r="493" spans="1:166" x14ac:dyDescent="0.25">
      <c r="A493" t="s">
        <v>1425</v>
      </c>
      <c r="D493" s="510"/>
      <c r="E493" s="510"/>
      <c r="F493" s="510"/>
      <c r="G493" s="510"/>
      <c r="H493" s="510"/>
      <c r="I493" s="510"/>
      <c r="J493" s="510"/>
      <c r="K493" s="510"/>
      <c r="L493" s="510"/>
      <c r="M493" s="510"/>
      <c r="N493" s="510"/>
      <c r="O493" s="510"/>
      <c r="P493" s="510"/>
      <c r="Q493" s="510"/>
      <c r="R493" s="510"/>
      <c r="S493" s="510"/>
      <c r="T493" s="510"/>
      <c r="U493" s="510"/>
      <c r="V493" s="510"/>
      <c r="W493" s="510"/>
      <c r="X493" s="510"/>
      <c r="Y493" s="510"/>
      <c r="Z493" s="510"/>
      <c r="AA493" s="510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  <c r="BA493" s="510"/>
      <c r="BB493" s="706"/>
      <c r="BC493" s="510"/>
      <c r="BD493" s="510"/>
      <c r="BE493" s="510"/>
      <c r="BF493" s="510"/>
      <c r="BG493" s="510"/>
      <c r="BH493" s="510"/>
      <c r="BI493" s="510"/>
      <c r="BJ493" s="510"/>
      <c r="BK493" s="510"/>
      <c r="BL493" s="510"/>
      <c r="BM493" s="510"/>
      <c r="BN493" s="510"/>
      <c r="BO493" s="510"/>
      <c r="BP493" s="510"/>
      <c r="BQ493" s="510"/>
      <c r="BR493" s="510"/>
      <c r="BS493" s="510"/>
      <c r="BT493" s="510"/>
      <c r="BU493" s="510"/>
      <c r="BV493" s="510"/>
      <c r="BW493" s="510"/>
      <c r="BX493" s="510"/>
      <c r="BY493" s="510"/>
      <c r="BZ493" s="510"/>
      <c r="CA493" s="510"/>
      <c r="CB493" s="510"/>
      <c r="CC493" s="510"/>
      <c r="CD493" s="510"/>
      <c r="CE493" s="510"/>
      <c r="CF493" s="510"/>
      <c r="CG493" s="510"/>
      <c r="CH493" s="510"/>
      <c r="CI493" s="510"/>
      <c r="CJ493" s="510"/>
      <c r="CK493" s="510"/>
      <c r="CL493" s="510"/>
      <c r="CM493" s="510"/>
      <c r="CN493" s="510"/>
      <c r="CO493" s="510"/>
      <c r="CP493" s="510"/>
      <c r="CQ493" s="510"/>
      <c r="CR493" s="510"/>
      <c r="CS493" s="510"/>
      <c r="CT493" s="510"/>
      <c r="CU493" s="510"/>
      <c r="CV493" s="510"/>
      <c r="CW493" s="510"/>
      <c r="CX493" s="510"/>
      <c r="CY493" s="510"/>
      <c r="CZ493" s="510"/>
      <c r="DA493" s="510"/>
      <c r="DB493" s="510"/>
      <c r="DC493" s="510"/>
      <c r="DD493" s="510"/>
      <c r="DE493" s="510"/>
      <c r="DF493" s="510"/>
      <c r="DG493" s="510"/>
      <c r="DH493" s="510"/>
      <c r="DI493" s="510"/>
      <c r="DJ493" s="510"/>
      <c r="DK493" s="510"/>
      <c r="DL493" s="510"/>
      <c r="DM493" s="510"/>
      <c r="DN493" s="510"/>
      <c r="DO493" s="510"/>
      <c r="DP493" s="510"/>
      <c r="DQ493" s="510"/>
      <c r="DR493" s="510"/>
      <c r="DS493" s="510"/>
      <c r="DT493" s="510"/>
      <c r="DU493" s="510"/>
      <c r="DV493" s="510"/>
      <c r="DW493" s="510"/>
      <c r="DX493" s="510"/>
      <c r="DY493" s="510"/>
      <c r="DZ493" s="510"/>
      <c r="EA493" s="510"/>
      <c r="EB493" s="510"/>
      <c r="EC493" s="510"/>
      <c r="ED493" s="510"/>
      <c r="EE493" s="510"/>
      <c r="EF493" s="510"/>
      <c r="EG493" s="510"/>
      <c r="EH493" s="510"/>
      <c r="EI493" s="510"/>
      <c r="EJ493" s="510"/>
      <c r="EK493" s="510"/>
      <c r="EL493" s="510"/>
      <c r="EM493" s="510"/>
      <c r="EN493" s="510"/>
      <c r="EO493" s="510"/>
      <c r="EP493" s="510"/>
      <c r="EQ493" s="510"/>
      <c r="ER493" s="510"/>
      <c r="ES493" s="510"/>
      <c r="ET493" s="510"/>
      <c r="EU493" s="510"/>
      <c r="EV493" s="510"/>
      <c r="EW493" s="510"/>
      <c r="EX493" s="510"/>
      <c r="EY493" s="510"/>
      <c r="EZ493" s="510"/>
    </row>
    <row r="494" spans="1:166" s="437" customFormat="1" x14ac:dyDescent="0.25">
      <c r="A494" s="556"/>
      <c r="B494" s="754"/>
      <c r="D494" s="698"/>
      <c r="E494" s="698"/>
      <c r="F494" s="698"/>
      <c r="G494" s="698"/>
      <c r="H494" s="698"/>
      <c r="I494" s="698"/>
      <c r="J494" s="698"/>
      <c r="K494" s="698"/>
      <c r="L494" s="698"/>
      <c r="M494" s="698"/>
      <c r="N494" s="698"/>
      <c r="O494" s="698"/>
      <c r="P494" s="698"/>
      <c r="Q494" s="698"/>
      <c r="R494" s="698"/>
      <c r="S494" s="698"/>
      <c r="T494" s="698"/>
      <c r="U494" s="698"/>
      <c r="V494" s="698"/>
      <c r="W494" s="698"/>
      <c r="X494" s="698"/>
      <c r="Y494" s="698"/>
      <c r="Z494" s="698"/>
      <c r="AA494" s="698"/>
      <c r="AB494" s="698"/>
      <c r="AC494" s="698"/>
      <c r="AD494" s="698"/>
      <c r="AE494" s="698"/>
      <c r="AF494" s="698"/>
      <c r="AG494" s="698"/>
      <c r="AH494" s="698"/>
      <c r="AI494" s="698"/>
      <c r="AJ494" s="698"/>
      <c r="AK494" s="698"/>
      <c r="AL494" s="698"/>
      <c r="AM494" s="698"/>
      <c r="AN494" s="698"/>
      <c r="AO494" s="698"/>
      <c r="AP494" s="698"/>
      <c r="AQ494" s="698"/>
      <c r="AR494" s="698"/>
      <c r="AS494" s="698"/>
      <c r="AT494" s="698"/>
      <c r="AU494" s="698"/>
      <c r="AV494" s="698"/>
      <c r="AW494" s="698"/>
      <c r="AX494" s="698"/>
      <c r="AY494" s="698"/>
      <c r="AZ494" s="698"/>
      <c r="BA494" s="698"/>
      <c r="BB494" s="698"/>
      <c r="BC494" s="698"/>
      <c r="BD494" s="698"/>
      <c r="BE494" s="698"/>
      <c r="BF494" s="698"/>
      <c r="BG494" s="698"/>
      <c r="BH494" s="698"/>
      <c r="BI494" s="698"/>
      <c r="BJ494" s="698"/>
      <c r="BK494" s="698"/>
      <c r="BL494" s="698"/>
      <c r="BM494" s="698"/>
      <c r="BN494" s="698"/>
      <c r="BO494" s="698"/>
      <c r="BP494" s="698"/>
      <c r="BQ494" s="698"/>
      <c r="BR494" s="698"/>
      <c r="BS494" s="698"/>
      <c r="BT494" s="698"/>
      <c r="BU494" s="698"/>
      <c r="BV494" s="698"/>
      <c r="BW494" s="698"/>
      <c r="BX494" s="698"/>
      <c r="BY494" s="698"/>
      <c r="BZ494" s="698"/>
      <c r="CA494" s="698"/>
      <c r="CB494" s="698"/>
      <c r="CC494" s="698"/>
      <c r="CD494" s="698"/>
      <c r="CE494" s="698"/>
      <c r="CF494" s="698"/>
      <c r="CG494" s="698"/>
      <c r="CH494" s="698"/>
      <c r="CI494" s="698"/>
      <c r="CJ494" s="698"/>
      <c r="CK494" s="698"/>
      <c r="CL494" s="698"/>
      <c r="CM494" s="698"/>
      <c r="CN494" s="698"/>
      <c r="CO494" s="698"/>
      <c r="CP494" s="698"/>
      <c r="CQ494" s="698"/>
      <c r="CR494" s="698"/>
      <c r="CS494" s="698"/>
      <c r="CT494" s="698"/>
      <c r="CU494" s="698"/>
      <c r="CV494" s="698"/>
      <c r="CW494" s="698"/>
      <c r="CX494" s="698"/>
      <c r="CY494" s="698"/>
      <c r="CZ494" s="698"/>
      <c r="DA494" s="698"/>
      <c r="DB494" s="698"/>
      <c r="DC494" s="698"/>
      <c r="DD494" s="698"/>
      <c r="DE494" s="698"/>
      <c r="DF494" s="698"/>
      <c r="DG494" s="698"/>
      <c r="DH494" s="698"/>
      <c r="DI494" s="698"/>
      <c r="DJ494" s="698"/>
      <c r="DK494" s="698"/>
      <c r="DL494" s="698"/>
      <c r="DM494" s="698"/>
      <c r="DN494" s="698"/>
      <c r="DO494" s="698"/>
      <c r="DP494" s="698"/>
      <c r="DQ494" s="698"/>
      <c r="DR494" s="698"/>
      <c r="DS494" s="698"/>
      <c r="DT494" s="698"/>
      <c r="DU494" s="698"/>
      <c r="DV494" s="698"/>
      <c r="DW494" s="698"/>
      <c r="DX494" s="698"/>
      <c r="DY494" s="698"/>
      <c r="DZ494" s="698"/>
      <c r="EA494" s="698"/>
      <c r="EB494" s="698"/>
      <c r="EC494" s="698"/>
      <c r="ED494" s="698"/>
      <c r="EE494" s="698"/>
      <c r="EF494" s="698"/>
      <c r="EG494" s="698"/>
      <c r="EH494" s="698"/>
      <c r="EI494" s="698"/>
      <c r="EJ494" s="698"/>
      <c r="EK494" s="698"/>
      <c r="EL494" s="698"/>
      <c r="EM494" s="698"/>
      <c r="EN494" s="698"/>
      <c r="EO494" s="698"/>
      <c r="EP494" s="698"/>
      <c r="EQ494" s="698"/>
      <c r="ER494" s="698"/>
      <c r="ES494" s="698"/>
      <c r="ET494" s="698"/>
      <c r="EU494" s="698"/>
      <c r="EV494" s="698"/>
      <c r="EW494" s="698"/>
      <c r="EX494" s="698"/>
      <c r="EY494" s="698"/>
      <c r="EZ494" s="698"/>
    </row>
    <row r="495" spans="1:166" x14ac:dyDescent="0.25">
      <c r="A495" s="1" t="s">
        <v>111</v>
      </c>
      <c r="B495" s="800" t="s">
        <v>1387</v>
      </c>
      <c r="D495" s="111">
        <v>73120.137924164272</v>
      </c>
      <c r="E495" s="111">
        <v>2427.0393626761943</v>
      </c>
      <c r="F495" s="111">
        <v>65505.907937426877</v>
      </c>
      <c r="G495" s="111">
        <v>-146324.44650691014</v>
      </c>
      <c r="H495" s="111">
        <v>76457.414130288817</v>
      </c>
      <c r="I495" s="111">
        <v>10169.601358843953</v>
      </c>
      <c r="J495" s="111">
        <v>47219.72235092285</v>
      </c>
      <c r="K495" s="111">
        <v>8414.1655194956948</v>
      </c>
      <c r="L495" s="111">
        <v>111086.38352493156</v>
      </c>
      <c r="M495" s="111">
        <v>246970.51838692109</v>
      </c>
      <c r="N495" s="111">
        <v>37478.456579050864</v>
      </c>
      <c r="O495" s="111">
        <v>63950.70934150822</v>
      </c>
      <c r="P495" s="111">
        <v>148168.44753087798</v>
      </c>
      <c r="Q495" s="111">
        <v>44397.77648546212</v>
      </c>
      <c r="R495" s="111">
        <v>61406.890572977485</v>
      </c>
      <c r="S495" s="111">
        <v>92292.815058849592</v>
      </c>
      <c r="T495" s="111">
        <v>112934.75038073803</v>
      </c>
      <c r="U495" s="111">
        <v>70887.328525279503</v>
      </c>
      <c r="V495" s="111">
        <v>321024.15267488838</v>
      </c>
      <c r="W495" s="111">
        <v>1381.5975083583326</v>
      </c>
      <c r="X495" s="111">
        <v>203173.73154019122</v>
      </c>
      <c r="Y495" s="111">
        <v>115705.2937329734</v>
      </c>
      <c r="Z495" s="111">
        <v>78571.86327179303</v>
      </c>
      <c r="AA495" s="111">
        <v>-115019.74624510971</v>
      </c>
      <c r="AB495" s="111">
        <v>-18720.385463911269</v>
      </c>
      <c r="AC495" s="111">
        <v>19084.503873205889</v>
      </c>
      <c r="AD495" s="111">
        <v>158682.53980470297</v>
      </c>
      <c r="AE495" s="111">
        <v>54757.766096205974</v>
      </c>
      <c r="AF495" s="111">
        <v>167535.77353800557</v>
      </c>
      <c r="AG495" s="111">
        <v>266642.0302797422</v>
      </c>
      <c r="AH495" s="111">
        <v>118253.20072942026</v>
      </c>
      <c r="AI495" s="111">
        <v>-99896.482300766598</v>
      </c>
      <c r="AJ495" s="111">
        <v>-4084.7609719603788</v>
      </c>
      <c r="AK495" s="111">
        <v>-43539.356771842737</v>
      </c>
      <c r="AL495" s="111">
        <v>124919.70871776307</v>
      </c>
      <c r="AM495" s="111">
        <v>312064.55089320772</v>
      </c>
      <c r="AN495" s="111">
        <v>242127.76257219727</v>
      </c>
      <c r="AO495" s="111">
        <v>-60638.00984757088</v>
      </c>
      <c r="AP495" s="111">
        <v>118949.64758011827</v>
      </c>
      <c r="AQ495" s="111">
        <v>-25102.421239037008</v>
      </c>
      <c r="AR495" s="111">
        <v>240104.45735003194</v>
      </c>
      <c r="AS495" s="111">
        <v>40815.158892059582</v>
      </c>
      <c r="AT495" s="111">
        <v>122102.83740312717</v>
      </c>
      <c r="AU495" s="111">
        <v>63800.830171507434</v>
      </c>
      <c r="AV495" s="111">
        <v>219683.88042979344</v>
      </c>
      <c r="AW495" s="111">
        <v>68419.548635263462</v>
      </c>
      <c r="AX495" s="111">
        <v>47570.651505502115</v>
      </c>
      <c r="AY495" s="111">
        <v>174245.84933371376</v>
      </c>
      <c r="AZ495" s="111">
        <v>562808.56273953232</v>
      </c>
      <c r="BA495" s="111">
        <v>304940.91761924687</v>
      </c>
      <c r="BB495" s="111">
        <v>96448.448284259503</v>
      </c>
      <c r="BC495" s="111">
        <v>325560.27775835764</v>
      </c>
      <c r="BD495" s="111">
        <v>138711.56740400248</v>
      </c>
      <c r="BE495" s="111">
        <v>250522.9658910993</v>
      </c>
      <c r="BF495" s="111">
        <v>140924.70334010612</v>
      </c>
      <c r="BG495" s="111">
        <v>47944.460974259651</v>
      </c>
      <c r="BH495" s="111">
        <v>182786.35034870548</v>
      </c>
      <c r="BI495" s="111">
        <v>202985.47529148369</v>
      </c>
      <c r="BJ495" s="111">
        <v>154129.94152264996</v>
      </c>
      <c r="BK495" s="111">
        <v>183517.70562304143</v>
      </c>
      <c r="BL495" s="111">
        <v>145406.35446460612</v>
      </c>
      <c r="BM495" s="111">
        <v>81496.680588226765</v>
      </c>
      <c r="BN495">
        <v>78172.103783017141</v>
      </c>
      <c r="BO495" s="111">
        <v>354761.25940561993</v>
      </c>
      <c r="BP495" s="111">
        <v>84930.388543499284</v>
      </c>
      <c r="BQ495" s="111">
        <v>56794.969903133839</v>
      </c>
      <c r="BR495" s="111">
        <v>277819.96267391293</v>
      </c>
      <c r="BS495" s="111">
        <v>102013.23878186196</v>
      </c>
      <c r="BT495" s="111">
        <v>113706.18191026163</v>
      </c>
      <c r="BU495" s="111">
        <v>12249.324791410356</v>
      </c>
      <c r="BV495" s="111">
        <v>1325.7565499607881</v>
      </c>
      <c r="BW495" s="111">
        <v>121004.58704695414</v>
      </c>
      <c r="BX495" s="111">
        <v>82764.316184312484</v>
      </c>
      <c r="BY495" s="111">
        <v>290636.18211323005</v>
      </c>
      <c r="BZ495" s="111">
        <v>52346.602321917366</v>
      </c>
      <c r="CA495" s="111">
        <v>-143981.02656346629</v>
      </c>
      <c r="CB495" s="111">
        <v>52819.747592814267</v>
      </c>
      <c r="CC495" s="111">
        <v>-9632.4453702641476</v>
      </c>
      <c r="CD495" s="111">
        <v>-121668.60356026317</v>
      </c>
      <c r="CE495" s="111">
        <v>71455.14930786984</v>
      </c>
      <c r="CF495" s="111">
        <v>-82149.162068869686</v>
      </c>
      <c r="CG495" s="111">
        <v>169011.42554404814</v>
      </c>
      <c r="CH495" s="111">
        <v>149946.23720564792</v>
      </c>
      <c r="CI495" s="111">
        <v>20756.187219663567</v>
      </c>
      <c r="CJ495" s="111">
        <v>-121235.31339222926</v>
      </c>
      <c r="CK495" s="111">
        <v>130245.62126287768</v>
      </c>
      <c r="CL495" s="111">
        <v>-40902.022634743713</v>
      </c>
      <c r="CM495" s="111">
        <v>185828.53294495447</v>
      </c>
      <c r="CN495" s="111">
        <v>147406.00468866635</v>
      </c>
      <c r="CO495" s="111">
        <v>-27871.781148187496</v>
      </c>
      <c r="CP495" s="111">
        <v>243222.56941705293</v>
      </c>
      <c r="CQ495" s="111">
        <v>68645.976492555259</v>
      </c>
      <c r="CR495" s="111">
        <v>-85845.151874685311</v>
      </c>
      <c r="CS495" s="111">
        <v>198852.63650538767</v>
      </c>
      <c r="CT495" s="111">
        <v>97723.638023802312</v>
      </c>
      <c r="CU495" s="111">
        <v>154712.27196156699</v>
      </c>
      <c r="CV495" s="111">
        <v>136488.13755338796</v>
      </c>
      <c r="CW495" s="111">
        <v>49379.273089322203</v>
      </c>
      <c r="CX495" s="111">
        <v>781497.48146748985</v>
      </c>
      <c r="CY495" s="111">
        <v>9042.2851853872708</v>
      </c>
      <c r="CZ495" s="111">
        <v>81311.687303924991</v>
      </c>
      <c r="DA495" s="111">
        <v>144033.87907661957</v>
      </c>
      <c r="DB495" s="111">
        <v>139039.28551148507</v>
      </c>
      <c r="DC495" s="111">
        <v>43232.482876448863</v>
      </c>
      <c r="DD495" s="111">
        <v>25810.738465736751</v>
      </c>
      <c r="DE495" s="111">
        <v>250054.44009585225</v>
      </c>
      <c r="DF495" s="111">
        <v>145197.0234599277</v>
      </c>
      <c r="DG495" s="111">
        <v>112167.03650674934</v>
      </c>
      <c r="DH495" s="111">
        <v>139653.33823543973</v>
      </c>
      <c r="DI495" s="111">
        <v>6844.1048309128237</v>
      </c>
      <c r="DJ495" s="111">
        <v>-314334.31101989222</v>
      </c>
      <c r="DK495" s="111">
        <v>39659.420972177642</v>
      </c>
      <c r="DL495" s="111">
        <v>-772781.73434567521</v>
      </c>
      <c r="DM495" s="111">
        <v>219473.55261106568</v>
      </c>
      <c r="DN495" s="111">
        <v>-331537.11904204939</v>
      </c>
      <c r="DO495" s="111">
        <v>-1473892.4960765787</v>
      </c>
      <c r="DP495" s="111">
        <v>1221015.3632280999</v>
      </c>
      <c r="DQ495" s="111">
        <v>-1917018.6942864803</v>
      </c>
      <c r="DR495" s="111">
        <v>349617.1668782339</v>
      </c>
      <c r="DS495" s="111">
        <v>30386.680423707992</v>
      </c>
      <c r="DT495" s="111">
        <v>313324.43547313916</v>
      </c>
      <c r="DU495" s="111">
        <v>144519.00958731468</v>
      </c>
      <c r="DV495" s="111">
        <v>1445559.0562457242</v>
      </c>
      <c r="DW495" s="111">
        <v>4491.1797661930323</v>
      </c>
      <c r="DX495" s="111" t="e">
        <v>#N/A</v>
      </c>
      <c r="DY495" s="111">
        <v>107935.37806795863</v>
      </c>
      <c r="DZ495" s="111" t="e">
        <v>#N/A</v>
      </c>
      <c r="EA495" s="111">
        <v>111525.92274750659</v>
      </c>
      <c r="EB495" s="111">
        <v>131840.21925834863</v>
      </c>
      <c r="EC495" s="111">
        <v>105816.28914021805</v>
      </c>
      <c r="ED495" s="111">
        <v>322066.14848682308</v>
      </c>
      <c r="EE495" s="111">
        <v>212889.1891235963</v>
      </c>
      <c r="EF495" s="111">
        <v>-117422.59115842741</v>
      </c>
      <c r="EG495" s="510">
        <v>61074.321467867063</v>
      </c>
      <c r="EH495" s="510">
        <v>141462.58783060801</v>
      </c>
      <c r="EI495" s="510">
        <v>323793.77864541969</v>
      </c>
      <c r="EJ495" s="510">
        <v>508829.8213463932</v>
      </c>
      <c r="EK495" s="510">
        <v>176884.34283016011</v>
      </c>
      <c r="EL495" s="510">
        <v>243890.52833958459</v>
      </c>
      <c r="EM495" s="510">
        <v>50027.507390454179</v>
      </c>
      <c r="EN495" s="510"/>
      <c r="EO495" s="510"/>
      <c r="EP495" s="510"/>
      <c r="EQ495" s="510"/>
      <c r="ER495" s="510"/>
      <c r="ES495" s="510"/>
      <c r="ET495" s="510"/>
      <c r="EU495" s="510"/>
      <c r="EV495" s="510"/>
      <c r="EW495" s="510"/>
      <c r="EX495" s="510"/>
      <c r="EY495" s="510"/>
      <c r="EZ495" s="510"/>
    </row>
    <row r="496" spans="1:166" x14ac:dyDescent="0.25">
      <c r="D496" s="510"/>
      <c r="E496" s="510"/>
      <c r="F496" s="510"/>
      <c r="G496" s="510"/>
      <c r="H496" s="510"/>
      <c r="I496" s="510"/>
      <c r="J496" s="510"/>
      <c r="K496" s="510"/>
      <c r="L496" s="510"/>
      <c r="M496" s="510"/>
      <c r="N496" s="510"/>
      <c r="O496" s="510"/>
      <c r="P496" s="510"/>
      <c r="Q496" s="510"/>
      <c r="R496" s="510"/>
      <c r="S496" s="510"/>
      <c r="T496" s="510"/>
      <c r="U496" s="510"/>
      <c r="V496" s="510"/>
      <c r="W496" s="510"/>
      <c r="X496" s="510"/>
      <c r="Y496" s="510"/>
      <c r="Z496" s="510"/>
      <c r="AA496" s="510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  <c r="BA496" s="510"/>
      <c r="BB496" s="510"/>
      <c r="BC496" s="510"/>
      <c r="BD496" s="510"/>
      <c r="BE496" s="510"/>
      <c r="BF496" s="510"/>
      <c r="BG496" s="510"/>
      <c r="BH496" s="510"/>
      <c r="BI496" s="510"/>
      <c r="BJ496" s="510"/>
      <c r="BK496" s="510"/>
      <c r="BL496" s="510"/>
      <c r="BM496" s="510"/>
      <c r="BN496" s="510"/>
      <c r="BO496" s="510"/>
      <c r="BP496" s="510"/>
      <c r="BQ496" s="510"/>
      <c r="BR496" s="510"/>
      <c r="BS496" s="510"/>
      <c r="BT496" s="510"/>
      <c r="BU496" s="510"/>
      <c r="BV496" s="510"/>
      <c r="BW496" s="510"/>
      <c r="BX496" s="510"/>
      <c r="BY496" s="510"/>
      <c r="BZ496" s="510"/>
      <c r="CA496" s="510"/>
      <c r="CB496" s="510"/>
      <c r="CC496" s="510"/>
      <c r="CD496" s="510"/>
      <c r="CE496" s="510"/>
      <c r="CF496" s="510"/>
      <c r="CG496" s="510"/>
      <c r="CH496" s="510"/>
      <c r="CI496" s="510"/>
      <c r="CJ496" s="510"/>
      <c r="CK496" s="510"/>
      <c r="CL496" s="510"/>
      <c r="CM496" s="510"/>
      <c r="CN496" s="510"/>
      <c r="CO496" s="510"/>
      <c r="CP496" s="510"/>
      <c r="CQ496" s="510"/>
      <c r="CR496" s="510"/>
      <c r="CS496" s="510"/>
      <c r="CT496" s="510"/>
      <c r="CU496" s="510"/>
      <c r="CV496" s="510"/>
      <c r="CW496" s="510"/>
      <c r="CX496" s="510"/>
      <c r="CY496" s="510"/>
      <c r="CZ496" s="510"/>
      <c r="DA496" s="510"/>
      <c r="DB496" s="510"/>
      <c r="DC496" s="510"/>
      <c r="DD496" s="510"/>
      <c r="DE496" s="510"/>
      <c r="DF496" s="510"/>
      <c r="DG496" s="510"/>
      <c r="DH496" s="510"/>
      <c r="DI496" s="510"/>
      <c r="DJ496" s="510"/>
      <c r="DK496" s="510"/>
      <c r="DL496" s="510"/>
      <c r="DM496" s="510"/>
      <c r="DN496" s="510"/>
      <c r="DO496" s="510"/>
      <c r="DP496" s="510"/>
      <c r="DQ496" s="510"/>
      <c r="DR496" s="510"/>
      <c r="DS496" s="510"/>
      <c r="DT496" s="510"/>
      <c r="DU496" s="510"/>
      <c r="DV496" s="510"/>
      <c r="DW496" s="510"/>
      <c r="DX496" s="510"/>
      <c r="DY496" s="510"/>
      <c r="DZ496" s="510"/>
      <c r="EA496" s="510"/>
      <c r="EB496" s="510"/>
      <c r="EC496" s="510"/>
      <c r="ED496" s="510"/>
      <c r="EE496" s="510"/>
      <c r="EF496" s="510"/>
      <c r="EG496" s="510"/>
      <c r="EH496" s="510"/>
      <c r="EI496" s="510"/>
      <c r="EJ496" s="510"/>
      <c r="EK496" s="510"/>
      <c r="EL496" s="510"/>
      <c r="EM496" s="510"/>
      <c r="EN496" s="510"/>
      <c r="EO496" s="510"/>
      <c r="EP496" s="510"/>
      <c r="EQ496" s="510"/>
      <c r="ER496" s="510"/>
      <c r="ES496" s="510"/>
      <c r="ET496" s="510"/>
      <c r="EU496" s="510"/>
      <c r="EV496" s="510"/>
      <c r="EW496" s="510"/>
      <c r="EX496" s="510"/>
      <c r="EY496" s="510"/>
      <c r="EZ496" s="510"/>
    </row>
    <row r="497" spans="2:156" x14ac:dyDescent="0.25">
      <c r="D497" s="708"/>
      <c r="E497" s="709"/>
      <c r="F497" s="709"/>
      <c r="G497" s="709"/>
      <c r="H497" s="709"/>
      <c r="I497" s="709"/>
      <c r="J497" s="709"/>
      <c r="K497" s="709"/>
      <c r="L497" s="709"/>
      <c r="M497" s="709"/>
      <c r="N497" s="709"/>
      <c r="O497" s="709"/>
      <c r="P497" s="709"/>
      <c r="Q497" s="709"/>
      <c r="R497" s="709"/>
      <c r="S497" s="709"/>
      <c r="T497" s="709"/>
      <c r="U497" s="709"/>
      <c r="V497" s="709"/>
      <c r="W497" s="709"/>
      <c r="X497" s="709"/>
      <c r="Y497" s="709"/>
      <c r="Z497" s="709"/>
      <c r="AA497" s="709"/>
      <c r="AB497" s="709"/>
      <c r="AC497" s="709"/>
      <c r="AD497" s="709"/>
      <c r="AE497" s="709"/>
      <c r="AF497" s="709"/>
      <c r="AG497" s="709"/>
      <c r="AH497" s="709"/>
      <c r="AI497" s="709"/>
      <c r="AJ497" s="709"/>
      <c r="AK497" s="709"/>
      <c r="AL497" s="709"/>
      <c r="AM497" s="709"/>
      <c r="AN497" s="709"/>
      <c r="AO497" s="709"/>
      <c r="AP497" s="709"/>
      <c r="AQ497" s="709"/>
      <c r="AR497" s="709"/>
      <c r="AS497" s="709"/>
      <c r="AT497" s="709"/>
      <c r="AU497" s="709"/>
      <c r="AV497" s="709"/>
      <c r="AW497" s="510"/>
      <c r="AX497" s="709"/>
      <c r="AY497" s="709"/>
      <c r="AZ497" s="709"/>
      <c r="BA497" s="709"/>
      <c r="BB497" s="710"/>
      <c r="BC497" s="709"/>
      <c r="BD497" s="709"/>
      <c r="BE497" s="709"/>
      <c r="BF497" s="709"/>
      <c r="BG497" s="709"/>
      <c r="BH497" s="709"/>
      <c r="BI497" s="709"/>
      <c r="BJ497" s="709"/>
      <c r="BK497" s="709"/>
      <c r="BL497" s="709"/>
      <c r="BM497" s="709"/>
      <c r="BN497" s="709"/>
      <c r="BO497" s="709"/>
      <c r="BP497" s="709"/>
      <c r="BQ497" s="709"/>
      <c r="BR497" s="709"/>
      <c r="BS497" s="709"/>
      <c r="BT497" s="709"/>
      <c r="BU497" s="709"/>
      <c r="BV497" s="709"/>
      <c r="BW497" s="709"/>
      <c r="BX497" s="709"/>
      <c r="BY497" s="709"/>
      <c r="BZ497" s="709"/>
      <c r="CA497" s="709"/>
      <c r="CB497" s="709"/>
      <c r="CC497" s="709"/>
      <c r="CD497" s="709"/>
      <c r="CE497" s="709"/>
      <c r="CF497" s="709"/>
      <c r="CG497" s="709"/>
      <c r="CH497" s="709"/>
      <c r="CI497" s="709"/>
      <c r="CJ497" s="510"/>
      <c r="CK497" s="709"/>
      <c r="CL497" s="709"/>
      <c r="CM497" s="510"/>
      <c r="CN497" s="709"/>
      <c r="CO497" s="709"/>
      <c r="CP497" s="709"/>
      <c r="CQ497" s="709"/>
      <c r="CR497" s="709"/>
      <c r="CS497" s="709"/>
      <c r="CT497" s="709"/>
      <c r="CU497" s="709"/>
      <c r="CV497" s="709"/>
      <c r="CW497" s="709"/>
      <c r="CX497" s="709"/>
      <c r="CY497" s="709"/>
      <c r="CZ497" s="709"/>
      <c r="DA497" s="709"/>
      <c r="DB497" s="709"/>
      <c r="DC497" s="709"/>
      <c r="DD497" s="709"/>
      <c r="DE497" s="709"/>
      <c r="DF497" s="709"/>
      <c r="DG497" s="709"/>
      <c r="DH497" s="709"/>
      <c r="DI497" s="709"/>
      <c r="DJ497" s="709"/>
      <c r="DK497" s="709"/>
      <c r="DL497" s="510"/>
      <c r="DM497" s="709"/>
      <c r="DN497" s="709"/>
      <c r="DO497" s="709"/>
      <c r="DP497" s="709"/>
      <c r="DQ497" s="709"/>
      <c r="DR497" s="709"/>
      <c r="DS497" s="709"/>
      <c r="DT497" s="709"/>
      <c r="DU497" s="709"/>
      <c r="DV497" s="709"/>
      <c r="DW497" s="709"/>
      <c r="DX497" s="709"/>
      <c r="DY497" s="709"/>
      <c r="DZ497" s="709"/>
      <c r="EA497" s="510"/>
      <c r="EB497" s="709"/>
      <c r="EC497" s="709"/>
      <c r="ED497" s="709"/>
      <c r="EE497" s="709"/>
      <c r="EF497" s="709"/>
      <c r="EG497" s="709"/>
      <c r="EH497" s="510"/>
      <c r="EI497" s="510"/>
      <c r="EJ497" s="510"/>
      <c r="EK497" s="510"/>
      <c r="EL497" s="510"/>
      <c r="EM497" s="510"/>
      <c r="EN497" s="510"/>
      <c r="EO497" s="510"/>
      <c r="EP497" s="510"/>
      <c r="EQ497" s="510"/>
      <c r="ER497" s="510"/>
      <c r="ES497" s="510"/>
      <c r="ET497" s="510"/>
      <c r="EU497" s="510"/>
      <c r="EV497" s="510"/>
      <c r="EW497" s="510"/>
      <c r="EX497" s="510"/>
      <c r="EY497" s="510"/>
      <c r="EZ497" s="510"/>
    </row>
    <row r="498" spans="2:156" x14ac:dyDescent="0.25">
      <c r="D498" s="708"/>
      <c r="E498" s="709"/>
      <c r="F498" s="709"/>
      <c r="G498" s="709"/>
      <c r="H498" s="709"/>
      <c r="I498" s="709"/>
      <c r="J498" s="709"/>
      <c r="K498" s="709"/>
      <c r="L498" s="709"/>
      <c r="M498" s="709"/>
      <c r="N498" s="709"/>
      <c r="O498" s="709"/>
      <c r="P498" s="709"/>
      <c r="Q498" s="709"/>
      <c r="R498" s="709"/>
      <c r="S498" s="709"/>
      <c r="T498" s="709"/>
      <c r="U498" s="709"/>
      <c r="V498" s="709"/>
      <c r="W498" s="709"/>
      <c r="X498" s="709"/>
      <c r="Y498" s="709"/>
      <c r="Z498" s="709"/>
      <c r="AA498" s="709"/>
      <c r="AB498" s="709"/>
      <c r="AC498" s="709"/>
      <c r="AD498" s="709"/>
      <c r="AE498" s="709"/>
      <c r="AF498" s="709"/>
      <c r="AG498" s="709"/>
      <c r="AH498" s="709"/>
      <c r="AI498" s="709"/>
      <c r="AJ498" s="709"/>
      <c r="AK498" s="709"/>
      <c r="AL498" s="709"/>
      <c r="AM498" s="709"/>
      <c r="AN498" s="709"/>
      <c r="AO498" s="709"/>
      <c r="AP498" s="709"/>
      <c r="AQ498" s="709"/>
      <c r="AR498" s="709"/>
      <c r="AS498" s="709"/>
      <c r="AT498" s="709"/>
      <c r="AU498" s="709"/>
      <c r="AV498" s="709"/>
      <c r="AW498" s="510"/>
      <c r="AX498" s="709"/>
      <c r="AY498" s="709"/>
      <c r="AZ498" s="709"/>
      <c r="BA498" s="709"/>
      <c r="BB498" s="709"/>
      <c r="BC498" s="709"/>
      <c r="BD498" s="709"/>
      <c r="BE498" s="709"/>
      <c r="BF498" s="709"/>
      <c r="BG498" s="709"/>
      <c r="BH498" s="709"/>
      <c r="BI498" s="709"/>
      <c r="BJ498" s="709"/>
      <c r="BK498" s="709"/>
      <c r="BL498" s="709"/>
      <c r="BM498" s="709"/>
      <c r="BN498" s="709"/>
      <c r="BO498" s="709"/>
      <c r="BP498" s="709"/>
      <c r="BQ498" s="709"/>
      <c r="BR498" s="709"/>
      <c r="BS498" s="709"/>
      <c r="BT498" s="709"/>
      <c r="BU498" s="709"/>
      <c r="BV498" s="709"/>
      <c r="BW498" s="709"/>
      <c r="BX498" s="709"/>
      <c r="BY498" s="709"/>
      <c r="BZ498" s="709"/>
      <c r="CA498" s="709"/>
      <c r="CB498" s="709"/>
      <c r="CC498" s="709"/>
      <c r="CD498" s="709"/>
      <c r="CE498" s="709"/>
      <c r="CF498" s="709"/>
      <c r="CG498" s="709"/>
      <c r="CH498" s="709"/>
      <c r="CI498" s="709"/>
      <c r="CJ498" s="510"/>
      <c r="CK498" s="709"/>
      <c r="CL498" s="709"/>
      <c r="CM498" s="510"/>
      <c r="CN498" s="709"/>
      <c r="CO498" s="709"/>
      <c r="CP498" s="709"/>
      <c r="CQ498" s="709"/>
      <c r="CR498" s="709"/>
      <c r="CS498" s="709"/>
      <c r="CT498" s="709"/>
      <c r="CU498" s="709"/>
      <c r="CV498" s="709"/>
      <c r="CW498" s="709"/>
      <c r="CX498" s="709"/>
      <c r="CY498" s="709"/>
      <c r="CZ498" s="709"/>
      <c r="DA498" s="709"/>
      <c r="DB498" s="709"/>
      <c r="DC498" s="709"/>
      <c r="DD498" s="709"/>
      <c r="DE498" s="709"/>
      <c r="DF498" s="709"/>
      <c r="DG498" s="709"/>
      <c r="DH498" s="709"/>
      <c r="DI498" s="709"/>
      <c r="DJ498" s="709"/>
      <c r="DK498" s="709"/>
      <c r="DL498" s="510"/>
      <c r="DM498" s="709"/>
      <c r="DN498" s="709"/>
      <c r="DO498" s="709"/>
      <c r="DP498" s="709"/>
      <c r="DQ498" s="709"/>
      <c r="DR498" s="709"/>
      <c r="DS498" s="709"/>
      <c r="DT498" s="709"/>
      <c r="DU498" s="709"/>
      <c r="DV498" s="709"/>
      <c r="DW498" s="709"/>
      <c r="DX498" s="709"/>
      <c r="DY498" s="709"/>
      <c r="DZ498" s="709"/>
      <c r="EA498" s="510"/>
      <c r="EB498" s="709"/>
      <c r="EC498" s="709"/>
      <c r="ED498" s="709"/>
      <c r="EE498" s="709"/>
      <c r="EF498" s="709"/>
      <c r="EG498" s="709"/>
      <c r="EH498" s="510"/>
      <c r="EI498" s="510"/>
      <c r="EJ498" s="510"/>
      <c r="EK498" s="510"/>
      <c r="EL498" s="510"/>
      <c r="EM498" s="510"/>
      <c r="EN498" s="510"/>
      <c r="EO498" s="510"/>
      <c r="EP498" s="510"/>
      <c r="EQ498" s="510"/>
      <c r="ER498" s="510"/>
      <c r="ES498" s="510"/>
      <c r="ET498" s="510"/>
      <c r="EU498" s="510"/>
      <c r="EV498" s="510"/>
      <c r="EW498" s="510"/>
      <c r="EX498" s="510"/>
      <c r="EY498" s="510"/>
      <c r="EZ498" s="510"/>
    </row>
    <row r="499" spans="2:156" s="111" customFormat="1" x14ac:dyDescent="0.25">
      <c r="B499" s="850" t="s">
        <v>1498</v>
      </c>
      <c r="D499" s="701">
        <f>SUM(D476,D462)</f>
        <v>24639.967924164346</v>
      </c>
      <c r="E499" s="701">
        <f t="shared" ref="E499:BF499" si="1607">SUM(E476,E462)</f>
        <v>54894.709362676178</v>
      </c>
      <c r="F499" s="701">
        <f t="shared" si="1607"/>
        <v>57809.907937426993</v>
      </c>
      <c r="G499" s="701">
        <f t="shared" si="1607"/>
        <v>147874.24349309009</v>
      </c>
      <c r="H499" s="701">
        <f t="shared" si="1607"/>
        <v>146234.2441302886</v>
      </c>
      <c r="I499" s="701">
        <f t="shared" si="1607"/>
        <v>27960.651358844349</v>
      </c>
      <c r="J499" s="701">
        <f t="shared" si="1607"/>
        <v>156905.04235092361</v>
      </c>
      <c r="K499" s="701">
        <f t="shared" si="1607"/>
        <v>-4379.0744805042923</v>
      </c>
      <c r="L499" s="701">
        <f t="shared" si="1607"/>
        <v>-6670.9664750683005</v>
      </c>
      <c r="M499" s="701">
        <f t="shared" si="1607"/>
        <v>301622.87838692026</v>
      </c>
      <c r="N499" s="701">
        <f t="shared" si="1607"/>
        <v>83031.326579050859</v>
      </c>
      <c r="O499" s="701">
        <f t="shared" si="1607"/>
        <v>103679.88950900029</v>
      </c>
      <c r="P499" s="701">
        <f t="shared" si="1607"/>
        <v>108491.30753087692</v>
      </c>
      <c r="Q499" s="701">
        <f t="shared" si="1607"/>
        <v>212018.49648546232</v>
      </c>
      <c r="R499" s="701">
        <f t="shared" si="1607"/>
        <v>23746.810572977178</v>
      </c>
      <c r="S499" s="701">
        <f t="shared" si="1607"/>
        <v>153915.47038073765</v>
      </c>
      <c r="T499" s="701">
        <f t="shared" si="1607"/>
        <v>21255.228525278711</v>
      </c>
      <c r="U499" s="701">
        <f t="shared" si="1607"/>
        <v>81628.372674888116</v>
      </c>
      <c r="V499" s="701">
        <f t="shared" si="1607"/>
        <v>170271.12750835941</v>
      </c>
      <c r="W499" s="701">
        <f t="shared" si="1607"/>
        <v>297671.15154019184</v>
      </c>
      <c r="X499" s="701">
        <f t="shared" si="1607"/>
        <v>119656.51373297349</v>
      </c>
      <c r="Y499" s="701">
        <f t="shared" si="1607"/>
        <v>58228.043271792965</v>
      </c>
      <c r="Z499" s="701" t="e">
        <f t="shared" si="1607"/>
        <v>#N/A</v>
      </c>
      <c r="AA499" s="701">
        <f t="shared" si="1607"/>
        <v>7517.8445360889309</v>
      </c>
      <c r="AB499" s="701">
        <f t="shared" si="1607"/>
        <v>147534.97387320598</v>
      </c>
      <c r="AC499" s="701">
        <f t="shared" si="1607"/>
        <v>223416.58980470465</v>
      </c>
      <c r="AD499" s="701">
        <f t="shared" si="1607"/>
        <v>338115.74609620549</v>
      </c>
      <c r="AE499" s="701">
        <f t="shared" si="1607"/>
        <v>45157.923538006173</v>
      </c>
      <c r="AF499" s="701">
        <f t="shared" si="1607"/>
        <v>198843.46027974214</v>
      </c>
      <c r="AG499" s="701">
        <f t="shared" si="1607"/>
        <v>128628.97000000009</v>
      </c>
      <c r="AH499" s="701">
        <f t="shared" si="1607"/>
        <v>-2429243.6723007653</v>
      </c>
      <c r="AI499" s="701">
        <f t="shared" si="1607"/>
        <v>-48424.270971962018</v>
      </c>
      <c r="AJ499" s="701">
        <f t="shared" si="1607"/>
        <v>244527.05322815705</v>
      </c>
      <c r="AK499" s="701">
        <f t="shared" si="1607"/>
        <v>384464.92871776351</v>
      </c>
      <c r="AL499" s="701">
        <f t="shared" si="1607"/>
        <v>73978.810893207265</v>
      </c>
      <c r="AM499" s="701">
        <f t="shared" si="1607"/>
        <v>15119.782572198194</v>
      </c>
      <c r="AN499" s="701">
        <f t="shared" si="1607"/>
        <v>59488.80015242871</v>
      </c>
      <c r="AO499" s="701">
        <f t="shared" si="1607"/>
        <v>194064.82758011797</v>
      </c>
      <c r="AP499" s="701">
        <f t="shared" si="1607"/>
        <v>-507936.16123903688</v>
      </c>
      <c r="AQ499" s="701">
        <f t="shared" si="1607"/>
        <v>306708.57735003205</v>
      </c>
      <c r="AR499" s="701">
        <f t="shared" si="1607"/>
        <v>-2671.3211079409812</v>
      </c>
      <c r="AS499" s="701">
        <f t="shared" si="1607"/>
        <v>31513.467403127288</v>
      </c>
      <c r="AT499" s="701">
        <f t="shared" si="1607"/>
        <v>179047.63017150818</v>
      </c>
      <c r="AU499" s="701">
        <f t="shared" si="1607"/>
        <v>135180.61042979482</v>
      </c>
      <c r="AV499" s="701">
        <f t="shared" si="1607"/>
        <v>120711.69863526337</v>
      </c>
      <c r="AW499" s="701">
        <f t="shared" si="1607"/>
        <v>81490.79150550178</v>
      </c>
      <c r="AX499" s="701">
        <f t="shared" si="1607"/>
        <v>118975.58933371282</v>
      </c>
      <c r="AY499" s="701">
        <f t="shared" si="1607"/>
        <v>457205.26273953158</v>
      </c>
      <c r="AZ499" s="701">
        <f t="shared" si="1607"/>
        <v>55096.247619248345</v>
      </c>
      <c r="BA499" s="701">
        <f t="shared" si="1607"/>
        <v>126222.1282842592</v>
      </c>
      <c r="BB499" s="701">
        <f t="shared" si="1607"/>
        <v>148306.50775835855</v>
      </c>
      <c r="BC499" s="701">
        <f t="shared" si="1607"/>
        <v>100910.94740400166</v>
      </c>
      <c r="BD499" s="701">
        <f t="shared" si="1607"/>
        <v>159078.79589109961</v>
      </c>
      <c r="BE499" s="701">
        <f t="shared" si="1607"/>
        <v>15282.22334010544</v>
      </c>
      <c r="BF499" s="701">
        <f t="shared" si="1607"/>
        <v>133953.38097426004</v>
      </c>
      <c r="BG499" s="701">
        <f t="shared" ref="BG499:DG499" si="1608">SUM(BG476,BG462)</f>
        <v>14186.670348706713</v>
      </c>
      <c r="BH499" s="701">
        <f t="shared" si="1608"/>
        <v>-630436.86415553931</v>
      </c>
      <c r="BI499" s="701">
        <f t="shared" si="1608"/>
        <v>306931.93529148365</v>
      </c>
      <c r="BJ499" s="701">
        <f t="shared" si="1608"/>
        <v>154493.47152264998</v>
      </c>
      <c r="BK499" s="701">
        <f t="shared" si="1608"/>
        <v>141720.56562304153</v>
      </c>
      <c r="BL499" s="701">
        <f t="shared" si="1608"/>
        <v>241452.38446460618</v>
      </c>
      <c r="BM499" s="701">
        <f t="shared" si="1608"/>
        <v>142422.88058822649</v>
      </c>
      <c r="BN499" s="701">
        <f t="shared" si="1608"/>
        <v>120374.27378301742</v>
      </c>
      <c r="BO499" s="701">
        <f t="shared" si="1608"/>
        <v>-50436.890594380442</v>
      </c>
      <c r="BP499" s="701">
        <f t="shared" si="1608"/>
        <v>-373079.97000000044</v>
      </c>
      <c r="BQ499" s="701">
        <f t="shared" si="1608"/>
        <v>97094.818543499918</v>
      </c>
      <c r="BR499" s="701">
        <f t="shared" si="1608"/>
        <v>212490.62957176322</v>
      </c>
      <c r="BS499" s="701">
        <f t="shared" si="1608"/>
        <v>101099.12990313306</v>
      </c>
      <c r="BT499" s="701">
        <f t="shared" si="1608"/>
        <v>266853.30267391325</v>
      </c>
      <c r="BU499" s="701">
        <f t="shared" si="1608"/>
        <v>-802013.721218138</v>
      </c>
      <c r="BV499" s="701">
        <f t="shared" si="1608"/>
        <v>188519.82191026292</v>
      </c>
      <c r="BW499" s="701">
        <f t="shared" si="1608"/>
        <v>211947.53000000044</v>
      </c>
      <c r="BX499" s="701">
        <f t="shared" si="1608"/>
        <v>145819.53654995919</v>
      </c>
      <c r="BY499" s="701">
        <f t="shared" si="1608"/>
        <v>31636.34704695415</v>
      </c>
      <c r="BZ499" s="701">
        <f t="shared" si="1608"/>
        <v>110910.50211323058</v>
      </c>
      <c r="CA499" s="701">
        <f t="shared" si="1608"/>
        <v>17364.414940576884</v>
      </c>
      <c r="CB499" s="701">
        <f t="shared" si="1608"/>
        <v>98257.50232191704</v>
      </c>
      <c r="CC499" s="701">
        <f t="shared" si="1608"/>
        <v>119790.64244745826</v>
      </c>
      <c r="CD499" s="701">
        <f t="shared" si="1608"/>
        <v>125978.89343653456</v>
      </c>
      <c r="CE499" s="701">
        <f t="shared" si="1608"/>
        <v>63692.15462973548</v>
      </c>
      <c r="CF499" s="701">
        <f t="shared" si="1608"/>
        <v>114567.66643973684</v>
      </c>
      <c r="CG499" s="701">
        <f t="shared" si="1608"/>
        <v>89360.063215087983</v>
      </c>
      <c r="CH499" s="701">
        <f t="shared" si="1608"/>
        <v>-180699.51069212891</v>
      </c>
      <c r="CI499" s="701">
        <f t="shared" si="1608"/>
        <v>-533929.98206887324</v>
      </c>
      <c r="CJ499" s="701">
        <f t="shared" si="1608"/>
        <v>99373.475544047018</v>
      </c>
      <c r="CK499" s="701">
        <f t="shared" si="1608"/>
        <v>15218.297205647745</v>
      </c>
      <c r="CL499" s="701">
        <f t="shared" si="1608"/>
        <v>89340.447219663693</v>
      </c>
      <c r="CM499" s="701">
        <f t="shared" si="1608"/>
        <v>18384.586607770645</v>
      </c>
      <c r="CN499" s="701">
        <f t="shared" si="1608"/>
        <v>-9124.738737121952</v>
      </c>
      <c r="CO499" s="701">
        <f t="shared" si="1608"/>
        <v>-434243.97263474436</v>
      </c>
      <c r="CP499" s="701">
        <f t="shared" si="1608"/>
        <v>126391.05294495355</v>
      </c>
      <c r="CQ499" s="701">
        <f t="shared" si="1608"/>
        <v>351151.75468866609</v>
      </c>
      <c r="CR499" s="701">
        <f t="shared" si="1608"/>
        <v>70774.638851812197</v>
      </c>
      <c r="CS499" s="701">
        <f t="shared" si="1608"/>
        <v>183170.9194170523</v>
      </c>
      <c r="CT499" s="701">
        <f t="shared" si="1608"/>
        <v>29557.736492554803</v>
      </c>
      <c r="CU499" s="701">
        <f t="shared" si="1608"/>
        <v>85139.638125314843</v>
      </c>
      <c r="CV499" s="701">
        <f t="shared" si="1608"/>
        <v>9974.0665053862031</v>
      </c>
      <c r="CW499" s="701">
        <f t="shared" si="1608"/>
        <v>41568.968023802154</v>
      </c>
      <c r="CX499" s="701">
        <f t="shared" si="1608"/>
        <v>237806.46196156682</v>
      </c>
      <c r="CY499" s="701" t="e">
        <f t="shared" si="1608"/>
        <v>#N/A</v>
      </c>
      <c r="CZ499" s="701">
        <f t="shared" si="1608"/>
        <v>199497.79308932222</v>
      </c>
      <c r="DA499" s="701">
        <f t="shared" si="1608"/>
        <v>-199871.06853251182</v>
      </c>
      <c r="DB499" s="701">
        <f t="shared" si="1608"/>
        <v>1589.5751853869588</v>
      </c>
      <c r="DC499" s="701">
        <f t="shared" si="1608"/>
        <v>435525.55730392394</v>
      </c>
      <c r="DD499" s="701">
        <f t="shared" si="1608"/>
        <v>-54563.87092337996</v>
      </c>
      <c r="DE499" s="701">
        <f t="shared" si="1608"/>
        <v>183865.93551148521</v>
      </c>
      <c r="DF499" s="701">
        <f t="shared" si="1608"/>
        <v>247961.74287644852</v>
      </c>
      <c r="DG499" s="701">
        <f t="shared" si="1608"/>
        <v>302510.72846573626</v>
      </c>
      <c r="DH499" s="701">
        <f t="shared" ref="DH499:EY499" si="1609">SUM(DH476,DH462)</f>
        <v>216898.29809585202</v>
      </c>
      <c r="DI499" s="701">
        <f t="shared" si="1609"/>
        <v>108396.77345992863</v>
      </c>
      <c r="DJ499" s="701">
        <f t="shared" si="1609"/>
        <v>210594.15650674968</v>
      </c>
      <c r="DK499" s="701">
        <f t="shared" si="1609"/>
        <v>103121.58823543938</v>
      </c>
      <c r="DL499" s="701">
        <f t="shared" si="1609"/>
        <v>6079.3148309127864</v>
      </c>
      <c r="DM499" s="701">
        <f t="shared" si="1609"/>
        <v>135265.98898010759</v>
      </c>
      <c r="DN499" s="701" t="e">
        <f t="shared" si="1609"/>
        <v>#N/A</v>
      </c>
      <c r="DO499" s="701">
        <f t="shared" si="1609"/>
        <v>824530.64261106832</v>
      </c>
      <c r="DP499" s="701">
        <f t="shared" si="1609"/>
        <v>-2972510.3460765774</v>
      </c>
      <c r="DQ499" s="701">
        <f t="shared" si="1609"/>
        <v>-2013602.2242864799</v>
      </c>
      <c r="DR499" s="701" t="e">
        <f t="shared" si="1609"/>
        <v>#N/A</v>
      </c>
      <c r="DS499" s="701">
        <f t="shared" si="1609"/>
        <v>645385.72000000067</v>
      </c>
      <c r="DT499" s="701">
        <f t="shared" si="1609"/>
        <v>516421.70042370842</v>
      </c>
      <c r="DU499" s="701">
        <f t="shared" si="1609"/>
        <v>688047.52547314181</v>
      </c>
      <c r="DV499" s="701">
        <f t="shared" si="1609"/>
        <v>442911.48958731885</v>
      </c>
      <c r="DW499" s="701">
        <f t="shared" si="1609"/>
        <v>687411.95456101466</v>
      </c>
      <c r="DX499" s="701">
        <f t="shared" si="1609"/>
        <v>981300.91624572081</v>
      </c>
      <c r="DY499" s="701">
        <f t="shared" si="1609"/>
        <v>353108.92976618744</v>
      </c>
      <c r="DZ499" s="701" t="e">
        <f t="shared" si="1609"/>
        <v>#N/A</v>
      </c>
      <c r="EA499" s="701">
        <f t="shared" si="1609"/>
        <v>572892.12806796143</v>
      </c>
      <c r="EB499" s="701" t="e">
        <f t="shared" si="1609"/>
        <v>#N/A</v>
      </c>
      <c r="EC499" s="701" t="e">
        <f t="shared" si="1609"/>
        <v>#N/A</v>
      </c>
      <c r="ED499" s="701">
        <f t="shared" si="1609"/>
        <v>22209.460000001534</v>
      </c>
      <c r="EE499" s="701">
        <f t="shared" si="1609"/>
        <v>131757.55999999942</v>
      </c>
      <c r="EF499" s="701">
        <f t="shared" si="1609"/>
        <v>-43360.370859781862</v>
      </c>
      <c r="EG499" s="701">
        <f t="shared" si="1609"/>
        <v>101157.47848682245</v>
      </c>
      <c r="EH499" s="701">
        <f t="shared" si="1609"/>
        <v>117617.39912359568</v>
      </c>
      <c r="EI499" s="701">
        <f t="shared" si="1609"/>
        <v>253796.18884157238</v>
      </c>
      <c r="EJ499" s="701" t="e">
        <f t="shared" si="1609"/>
        <v>#N/A</v>
      </c>
      <c r="EK499" s="701" t="e">
        <f t="shared" si="1609"/>
        <v>#N/A</v>
      </c>
      <c r="EL499" s="701">
        <f t="shared" si="1609"/>
        <v>553814.65937731392</v>
      </c>
      <c r="EM499" s="701">
        <f t="shared" si="1609"/>
        <v>249199.29146786587</v>
      </c>
      <c r="EN499" s="701" t="e">
        <f t="shared" si="1609"/>
        <v>#N/A</v>
      </c>
      <c r="EO499" s="701" t="e">
        <f t="shared" si="1609"/>
        <v>#N/A</v>
      </c>
      <c r="EP499" s="701">
        <f t="shared" si="1609"/>
        <v>870349.5678306066</v>
      </c>
      <c r="EQ499" s="701" t="e">
        <f t="shared" si="1609"/>
        <v>#N/A</v>
      </c>
      <c r="ER499" s="701" t="e">
        <f t="shared" si="1609"/>
        <v>#N/A</v>
      </c>
      <c r="ES499" s="701" t="e">
        <f t="shared" si="1609"/>
        <v>#N/A</v>
      </c>
      <c r="ET499" s="701">
        <f t="shared" si="1609"/>
        <v>-561597.32135458034</v>
      </c>
      <c r="EU499" s="701">
        <f t="shared" si="1609"/>
        <v>397627.84134639625</v>
      </c>
      <c r="EV499" s="701">
        <f t="shared" si="1609"/>
        <v>640632.55283015827</v>
      </c>
      <c r="EW499" s="701">
        <f t="shared" si="1609"/>
        <v>-717381.98166041751</v>
      </c>
      <c r="EX499" s="701">
        <f t="shared" si="1609"/>
        <v>82245.477390454151</v>
      </c>
      <c r="EY499" s="701" t="e">
        <f t="shared" si="1609"/>
        <v>#N/A</v>
      </c>
      <c r="EZ499" s="698"/>
    </row>
    <row r="500" spans="2:156" s="516" customFormat="1" x14ac:dyDescent="0.25">
      <c r="B500" s="516" t="s">
        <v>1196</v>
      </c>
      <c r="D500" s="711"/>
      <c r="E500" s="711"/>
      <c r="F500" s="711"/>
      <c r="G500" s="711"/>
      <c r="H500" s="711"/>
      <c r="I500" s="712"/>
      <c r="J500" s="711"/>
      <c r="K500" s="711"/>
      <c r="L500" s="711"/>
      <c r="M500" s="711"/>
      <c r="N500" s="711"/>
      <c r="O500" s="711"/>
      <c r="P500" s="711"/>
      <c r="Q500" s="711"/>
      <c r="R500" s="711"/>
      <c r="S500" s="711"/>
      <c r="T500" s="711"/>
      <c r="U500" s="711"/>
      <c r="V500" s="711"/>
      <c r="W500" s="711"/>
      <c r="X500" s="711"/>
      <c r="Y500" s="711"/>
      <c r="Z500" s="711"/>
      <c r="AA500" s="711"/>
      <c r="AB500" s="711"/>
      <c r="AC500" s="711"/>
      <c r="AD500" s="711"/>
      <c r="AE500" s="711"/>
      <c r="AF500" s="711"/>
      <c r="AG500" s="711"/>
      <c r="AH500" s="711"/>
      <c r="AI500" s="711"/>
      <c r="AJ500" s="711"/>
      <c r="AK500" s="711"/>
      <c r="AL500" s="711"/>
      <c r="AM500" s="711"/>
      <c r="AN500" s="711"/>
      <c r="AO500" s="711"/>
      <c r="AP500" s="711"/>
      <c r="AQ500" s="711"/>
      <c r="AR500" s="711"/>
      <c r="AS500" s="711"/>
      <c r="AT500" s="711"/>
      <c r="AU500" s="711"/>
      <c r="AV500" s="711"/>
      <c r="AW500" s="713"/>
      <c r="AX500" s="711"/>
      <c r="AY500" s="711"/>
      <c r="AZ500" s="711"/>
      <c r="BA500" s="711"/>
      <c r="BB500" s="711"/>
      <c r="BC500" s="711"/>
      <c r="BD500" s="711"/>
      <c r="BE500" s="711"/>
      <c r="BF500" s="711"/>
      <c r="BG500" s="711"/>
      <c r="BH500" s="711"/>
      <c r="BI500" s="711"/>
      <c r="BJ500" s="711"/>
      <c r="BK500" s="711"/>
      <c r="BL500" s="711"/>
      <c r="BM500" s="711"/>
      <c r="BN500" s="711"/>
      <c r="BO500" s="711"/>
      <c r="BP500" s="711"/>
      <c r="BQ500" s="711"/>
      <c r="BR500" s="711"/>
      <c r="BS500" s="711"/>
      <c r="BT500" s="711"/>
      <c r="BU500" s="711"/>
      <c r="BV500" s="711"/>
      <c r="BW500" s="711"/>
      <c r="BX500" s="711"/>
      <c r="BY500" s="711"/>
      <c r="BZ500" s="711"/>
      <c r="CA500" s="711"/>
      <c r="CB500" s="711"/>
      <c r="CC500" s="711"/>
      <c r="CD500" s="711"/>
      <c r="CE500" s="711"/>
      <c r="CF500" s="711"/>
      <c r="CG500" s="711"/>
      <c r="CH500" s="711"/>
      <c r="CI500" s="711"/>
      <c r="CJ500" s="713"/>
      <c r="CK500" s="711"/>
      <c r="CL500" s="711"/>
      <c r="CM500" s="713"/>
      <c r="CN500" s="711"/>
      <c r="CO500" s="711"/>
      <c r="CP500" s="711"/>
      <c r="CQ500" s="711"/>
      <c r="CR500" s="711"/>
      <c r="CS500" s="711"/>
      <c r="CT500" s="711"/>
      <c r="CU500" s="711"/>
      <c r="CV500" s="711"/>
      <c r="CW500" s="711"/>
      <c r="CX500" s="711"/>
      <c r="CY500" s="711"/>
      <c r="CZ500" s="711"/>
      <c r="DA500" s="711"/>
      <c r="DB500" s="711"/>
      <c r="DC500" s="711"/>
      <c r="DD500" s="711"/>
      <c r="DE500" s="711"/>
      <c r="DF500" s="711"/>
      <c r="DG500" s="711"/>
      <c r="DH500" s="711"/>
      <c r="DI500" s="711"/>
      <c r="DJ500" s="711"/>
      <c r="DK500" s="711"/>
      <c r="DL500" s="713"/>
      <c r="DM500" s="711"/>
      <c r="DN500" s="711"/>
      <c r="DO500" s="711"/>
      <c r="DP500" s="711"/>
      <c r="DQ500" s="711"/>
      <c r="DR500" s="711"/>
      <c r="DS500" s="711"/>
      <c r="DT500" s="711"/>
      <c r="DU500" s="711"/>
      <c r="DV500" s="711"/>
      <c r="DW500" s="711"/>
      <c r="DX500" s="711"/>
      <c r="DY500" s="711"/>
      <c r="DZ500" s="711"/>
      <c r="EA500" s="713"/>
      <c r="EB500" s="711"/>
      <c r="EC500" s="711"/>
      <c r="ED500" s="711"/>
      <c r="EE500" s="711"/>
      <c r="EF500" s="711"/>
      <c r="EG500" s="711"/>
      <c r="EH500" s="713"/>
      <c r="EI500" s="713"/>
      <c r="EJ500" s="713"/>
      <c r="EK500" s="713"/>
      <c r="EL500" s="713"/>
      <c r="EM500" s="713"/>
      <c r="EN500" s="713"/>
      <c r="EO500" s="713"/>
      <c r="EP500" s="713"/>
      <c r="EQ500" s="713"/>
      <c r="ER500" s="713"/>
      <c r="ES500" s="713"/>
      <c r="ET500" s="713"/>
      <c r="EU500" s="713"/>
      <c r="EV500" s="713"/>
      <c r="EW500" s="713"/>
      <c r="EX500" s="713"/>
      <c r="EY500" s="713"/>
      <c r="EZ500" s="713"/>
    </row>
    <row r="501" spans="2:156" s="516" customFormat="1" x14ac:dyDescent="0.25">
      <c r="B501" s="516" t="s">
        <v>251</v>
      </c>
      <c r="D501" s="711"/>
      <c r="E501" s="711"/>
      <c r="F501" s="711"/>
      <c r="G501" s="711"/>
      <c r="H501" s="711"/>
      <c r="I501" s="712"/>
      <c r="J501" s="711"/>
      <c r="K501" s="711"/>
      <c r="L501" s="711"/>
      <c r="M501" s="711"/>
      <c r="N501" s="711"/>
      <c r="O501" s="711"/>
      <c r="P501" s="711"/>
      <c r="Q501" s="711"/>
      <c r="R501" s="711"/>
      <c r="S501" s="711"/>
      <c r="T501" s="711"/>
      <c r="U501" s="711"/>
      <c r="V501" s="711"/>
      <c r="W501" s="711"/>
      <c r="X501" s="711"/>
      <c r="Y501" s="711"/>
      <c r="Z501" s="711"/>
      <c r="AA501" s="711"/>
      <c r="AB501" s="711"/>
      <c r="AC501" s="711"/>
      <c r="AD501" s="711"/>
      <c r="AE501" s="711"/>
      <c r="AF501" s="711"/>
      <c r="AG501" s="711"/>
      <c r="AH501" s="711"/>
      <c r="AI501" s="711"/>
      <c r="AJ501" s="711"/>
      <c r="AK501" s="711"/>
      <c r="AL501" s="711"/>
      <c r="AM501" s="711"/>
      <c r="AN501" s="711"/>
      <c r="AO501" s="711"/>
      <c r="AP501" s="711"/>
      <c r="AQ501" s="711"/>
      <c r="AR501" s="711"/>
      <c r="AS501" s="711"/>
      <c r="AT501" s="711"/>
      <c r="AU501" s="711"/>
      <c r="AV501" s="711"/>
      <c r="AW501" s="713"/>
      <c r="AX501" s="711"/>
      <c r="AY501" s="711"/>
      <c r="AZ501" s="711"/>
      <c r="BA501" s="711"/>
      <c r="BB501" s="711"/>
      <c r="BC501" s="711"/>
      <c r="BD501" s="711"/>
      <c r="BE501" s="711"/>
      <c r="BF501" s="711"/>
      <c r="BG501" s="711"/>
      <c r="BH501" s="711"/>
      <c r="BI501" s="711"/>
      <c r="BJ501" s="711"/>
      <c r="BK501" s="711"/>
      <c r="BL501" s="711"/>
      <c r="BM501" s="711"/>
      <c r="BN501" s="711"/>
      <c r="BO501" s="711"/>
      <c r="BP501" s="711"/>
      <c r="BQ501" s="711"/>
      <c r="BR501" s="711"/>
      <c r="BS501" s="711"/>
      <c r="BT501" s="711"/>
      <c r="BU501" s="711"/>
      <c r="BV501" s="711"/>
      <c r="BW501" s="711"/>
      <c r="BX501" s="711"/>
      <c r="BY501" s="711"/>
      <c r="BZ501" s="711"/>
      <c r="CA501" s="711"/>
      <c r="CB501" s="711"/>
      <c r="CC501" s="711"/>
      <c r="CD501" s="711"/>
      <c r="CE501" s="711"/>
      <c r="CF501" s="711"/>
      <c r="CG501" s="711"/>
      <c r="CH501" s="711"/>
      <c r="CI501" s="711"/>
      <c r="CJ501" s="713"/>
      <c r="CK501" s="711"/>
      <c r="CL501" s="711"/>
      <c r="CM501" s="713"/>
      <c r="CN501" s="711"/>
      <c r="CO501" s="711"/>
      <c r="CP501" s="711"/>
      <c r="CQ501" s="711"/>
      <c r="CR501" s="711"/>
      <c r="CS501" s="711"/>
      <c r="CT501" s="711"/>
      <c r="CU501" s="711"/>
      <c r="CV501" s="711"/>
      <c r="CW501" s="711"/>
      <c r="CX501" s="711"/>
      <c r="CY501" s="711"/>
      <c r="CZ501" s="711"/>
      <c r="DA501" s="711"/>
      <c r="DB501" s="711"/>
      <c r="DC501" s="711"/>
      <c r="DD501" s="711"/>
      <c r="DE501" s="711"/>
      <c r="DF501" s="711"/>
      <c r="DG501" s="711"/>
      <c r="DH501" s="711"/>
      <c r="DI501" s="711"/>
      <c r="DJ501" s="711"/>
      <c r="DK501" s="711"/>
      <c r="DL501" s="713"/>
      <c r="DM501" s="711"/>
      <c r="DN501" s="711"/>
      <c r="DO501" s="711"/>
      <c r="DP501" s="711"/>
      <c r="DQ501" s="711"/>
      <c r="DR501" s="711"/>
      <c r="DS501" s="711"/>
      <c r="DT501" s="711"/>
      <c r="DU501" s="711"/>
      <c r="DV501" s="711"/>
      <c r="DW501" s="711"/>
      <c r="DX501" s="711"/>
      <c r="DY501" s="711"/>
      <c r="DZ501" s="711"/>
      <c r="EA501" s="713"/>
      <c r="EB501" s="711"/>
      <c r="EC501" s="711"/>
      <c r="ED501" s="711"/>
      <c r="EE501" s="711"/>
      <c r="EF501" s="711"/>
      <c r="EG501" s="711"/>
      <c r="EH501" s="713"/>
      <c r="EI501" s="713"/>
      <c r="EJ501" s="713"/>
      <c r="EK501" s="713"/>
      <c r="EL501" s="713"/>
      <c r="EM501" s="713"/>
      <c r="EN501" s="713"/>
      <c r="EO501" s="713"/>
      <c r="EP501" s="713"/>
      <c r="EQ501" s="713"/>
      <c r="ER501" s="713"/>
      <c r="ES501" s="713"/>
      <c r="ET501" s="713"/>
      <c r="EU501" s="713"/>
      <c r="EV501" s="713"/>
      <c r="EW501" s="713"/>
      <c r="EX501" s="713"/>
      <c r="EY501" s="713"/>
      <c r="EZ501" s="713"/>
    </row>
    <row r="502" spans="2:156" x14ac:dyDescent="0.25"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0"/>
      <c r="Q502" s="510"/>
      <c r="R502" s="510"/>
      <c r="S502" s="510"/>
      <c r="T502" s="510"/>
      <c r="U502" s="510"/>
      <c r="V502" s="510"/>
      <c r="W502" s="510"/>
      <c r="X502" s="510"/>
      <c r="Y502" s="510"/>
      <c r="Z502" s="510"/>
      <c r="AA502" s="510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  <c r="BA502" s="510"/>
      <c r="BB502" s="510"/>
      <c r="BC502" s="510"/>
      <c r="BD502" s="510"/>
      <c r="BE502" s="510"/>
      <c r="BF502" s="510"/>
      <c r="BG502" s="510"/>
      <c r="BH502" s="510"/>
      <c r="BI502" s="510"/>
      <c r="BJ502" s="510"/>
      <c r="BK502" s="510"/>
      <c r="BL502" s="510"/>
      <c r="BM502" s="510"/>
      <c r="BN502" s="510"/>
      <c r="BO502" s="510"/>
      <c r="BP502" s="510"/>
      <c r="BQ502" s="510"/>
      <c r="BR502" s="510"/>
      <c r="BS502" s="510"/>
      <c r="BT502" s="510"/>
      <c r="BU502" s="510"/>
      <c r="BV502" s="510"/>
      <c r="BW502" s="510"/>
      <c r="BX502" s="510"/>
      <c r="BY502" s="510"/>
      <c r="BZ502" s="510"/>
      <c r="CA502" s="510"/>
      <c r="CB502" s="510"/>
      <c r="CC502" s="510"/>
      <c r="CD502" s="510"/>
      <c r="CE502" s="510"/>
      <c r="CF502" s="510"/>
      <c r="CG502" s="510"/>
      <c r="CH502" s="510"/>
      <c r="CI502" s="510"/>
      <c r="CJ502" s="510"/>
      <c r="CK502" s="510"/>
      <c r="CL502" s="510"/>
      <c r="CM502" s="510"/>
      <c r="CN502" s="510"/>
      <c r="CO502" s="510"/>
      <c r="CP502" s="510"/>
      <c r="CQ502" s="510"/>
      <c r="CR502" s="510"/>
      <c r="CS502" s="510"/>
      <c r="CT502" s="510"/>
      <c r="CU502" s="510"/>
      <c r="CV502" s="510"/>
      <c r="CW502" s="510"/>
      <c r="CX502" s="510"/>
      <c r="CY502" s="510"/>
      <c r="CZ502" s="510"/>
      <c r="DA502" s="510"/>
      <c r="DB502" s="510"/>
      <c r="DC502" s="510"/>
      <c r="DD502" s="510"/>
      <c r="DE502" s="510"/>
      <c r="DF502" s="510"/>
      <c r="DG502" s="510"/>
      <c r="DH502" s="510"/>
      <c r="DI502" s="510"/>
      <c r="DJ502" s="510"/>
      <c r="DK502" s="510"/>
      <c r="DL502" s="510"/>
      <c r="DM502" s="510"/>
      <c r="DN502" s="510"/>
      <c r="DO502" s="510"/>
      <c r="DP502" s="510"/>
      <c r="DQ502" s="510"/>
      <c r="DR502" s="510"/>
      <c r="DS502" s="510"/>
      <c r="DT502" s="510"/>
      <c r="DU502" s="510"/>
      <c r="DV502" s="510"/>
      <c r="DW502" s="510"/>
      <c r="DX502" s="510"/>
      <c r="DY502" s="510"/>
      <c r="DZ502" s="510"/>
      <c r="EA502" s="510"/>
      <c r="EB502" s="510"/>
      <c r="EC502" s="510"/>
      <c r="ED502" s="510"/>
      <c r="EE502" s="510"/>
      <c r="EF502" s="510"/>
      <c r="EG502" s="510"/>
      <c r="EH502" s="510"/>
      <c r="EI502" s="510"/>
      <c r="EJ502" s="510"/>
      <c r="EK502" s="510"/>
      <c r="EL502" s="510"/>
      <c r="EM502" s="510"/>
      <c r="EN502" s="510"/>
      <c r="EO502" s="510"/>
      <c r="EP502" s="510"/>
      <c r="EQ502" s="510"/>
      <c r="ER502" s="510"/>
      <c r="ES502" s="510"/>
      <c r="ET502" s="510"/>
      <c r="EU502" s="510"/>
      <c r="EV502" s="510"/>
      <c r="EW502" s="510"/>
      <c r="EX502" s="510"/>
      <c r="EY502" s="510"/>
      <c r="EZ502" s="510"/>
    </row>
    <row r="503" spans="2:156" x14ac:dyDescent="0.25">
      <c r="D503" s="510"/>
      <c r="E503" s="510"/>
      <c r="F503" s="510"/>
      <c r="G503" s="510"/>
      <c r="H503" s="510"/>
      <c r="I503" s="510"/>
      <c r="J503" s="510"/>
      <c r="K503" s="510"/>
      <c r="L503" s="510"/>
      <c r="M503" s="510"/>
      <c r="N503" s="510"/>
      <c r="O503" s="510"/>
      <c r="P503" s="510"/>
      <c r="Q503" s="510"/>
      <c r="R503" s="510"/>
      <c r="S503" s="510"/>
      <c r="T503" s="510"/>
      <c r="U503" s="510"/>
      <c r="V503" s="510"/>
      <c r="W503" s="510"/>
      <c r="X503" s="510"/>
      <c r="Y503" s="510"/>
      <c r="Z503" s="510"/>
      <c r="AA503" s="510"/>
      <c r="AB503" s="510"/>
      <c r="AC503" s="510"/>
      <c r="AD503" s="510"/>
      <c r="AE503" s="510"/>
      <c r="AF503" s="510"/>
      <c r="AG503" s="510"/>
      <c r="AH503" s="510"/>
      <c r="AI503" s="510"/>
      <c r="AJ503" s="510"/>
      <c r="AK503" s="510"/>
      <c r="AL503" s="510"/>
      <c r="AM503" s="510"/>
      <c r="AN503" s="510"/>
      <c r="AO503" s="510"/>
      <c r="AP503" s="510"/>
      <c r="AQ503" s="510"/>
      <c r="AR503" s="510"/>
      <c r="AS503" s="510"/>
      <c r="AT503" s="510"/>
      <c r="AU503" s="510"/>
      <c r="AV503" s="510"/>
      <c r="AW503" s="510"/>
      <c r="AX503" s="510"/>
      <c r="AY503" s="510"/>
      <c r="AZ503" s="510"/>
      <c r="BA503" s="510"/>
      <c r="BB503" s="510"/>
      <c r="BC503" s="510"/>
      <c r="BD503" s="510"/>
      <c r="BE503" s="510"/>
      <c r="BF503" s="510"/>
      <c r="BG503" s="510"/>
      <c r="BH503" s="510"/>
      <c r="BI503" s="510"/>
      <c r="BJ503" s="510"/>
      <c r="BK503" s="510"/>
      <c r="BL503" s="510"/>
      <c r="BM503" s="510"/>
      <c r="BN503" s="510"/>
      <c r="BO503" s="510"/>
      <c r="BP503" s="510"/>
      <c r="BQ503" s="510"/>
      <c r="BR503" s="510"/>
      <c r="BS503" s="510"/>
      <c r="BT503" s="510"/>
      <c r="BU503" s="510"/>
      <c r="BV503" s="510"/>
      <c r="BW503" s="510"/>
      <c r="BX503" s="510"/>
      <c r="BY503" s="510"/>
      <c r="BZ503" s="510"/>
      <c r="CA503" s="510"/>
      <c r="CB503" s="510"/>
      <c r="CC503" s="510"/>
      <c r="CD503" s="510"/>
      <c r="CE503" s="510"/>
      <c r="CF503" s="510"/>
      <c r="CG503" s="510"/>
      <c r="CH503" s="510"/>
      <c r="CI503" s="510"/>
      <c r="CJ503" s="510"/>
      <c r="CK503" s="510"/>
      <c r="CL503" s="510"/>
      <c r="CM503" s="510"/>
      <c r="CN503" s="510"/>
      <c r="CO503" s="510"/>
      <c r="CP503" s="510"/>
      <c r="CQ503" s="510"/>
      <c r="CR503" s="510"/>
      <c r="CS503" s="510"/>
      <c r="CT503" s="510"/>
      <c r="CU503" s="510"/>
      <c r="CV503" s="510"/>
      <c r="CW503" s="510"/>
      <c r="CX503" s="510"/>
      <c r="CY503" s="510"/>
      <c r="CZ503" s="510"/>
      <c r="DA503" s="510"/>
      <c r="DB503" s="510"/>
      <c r="DC503" s="510"/>
      <c r="DD503" s="510"/>
      <c r="DE503" s="510"/>
      <c r="DF503" s="510"/>
      <c r="DG503" s="510"/>
      <c r="DH503" s="510"/>
      <c r="DI503" s="510"/>
      <c r="DJ503" s="510"/>
      <c r="DK503" s="510"/>
      <c r="DL503" s="510"/>
      <c r="DM503" s="510"/>
      <c r="DN503" s="510"/>
      <c r="DO503" s="510"/>
      <c r="DP503" s="510"/>
      <c r="DQ503" s="510"/>
      <c r="DR503" s="510"/>
      <c r="DS503" s="510"/>
      <c r="DT503" s="510"/>
      <c r="DU503" s="510"/>
      <c r="DV503" s="510"/>
      <c r="DW503" s="510"/>
      <c r="DX503" s="510"/>
      <c r="DY503" s="510"/>
      <c r="DZ503" s="510"/>
      <c r="EA503" s="510"/>
      <c r="EB503" s="510"/>
      <c r="EC503" s="510"/>
      <c r="ED503" s="510"/>
      <c r="EE503" s="510"/>
      <c r="EF503" s="510"/>
      <c r="EG503" s="510"/>
      <c r="EH503" s="510"/>
      <c r="EI503" s="510"/>
      <c r="EJ503" s="510"/>
      <c r="EK503" s="510"/>
      <c r="EL503" s="510"/>
      <c r="EM503" s="510"/>
      <c r="EN503" s="510"/>
      <c r="EO503" s="510"/>
      <c r="EP503" s="510"/>
      <c r="EQ503" s="510"/>
      <c r="ER503" s="510"/>
      <c r="ES503" s="510"/>
      <c r="ET503" s="510"/>
      <c r="EU503" s="510"/>
      <c r="EV503" s="510"/>
      <c r="EW503" s="510"/>
      <c r="EX503" s="510"/>
      <c r="EY503" s="510"/>
      <c r="EZ503" s="510"/>
    </row>
    <row r="504" spans="2:156" x14ac:dyDescent="0.25">
      <c r="D504" s="510"/>
      <c r="E504" s="510"/>
      <c r="F504" s="510"/>
      <c r="G504" s="510"/>
      <c r="H504" s="510"/>
      <c r="I504" s="510"/>
      <c r="J504" s="510"/>
      <c r="K504" s="510"/>
      <c r="L504" s="510"/>
      <c r="M504" s="510"/>
      <c r="N504" s="510"/>
      <c r="O504" s="510"/>
      <c r="P504" s="510"/>
      <c r="Q504" s="510"/>
      <c r="R504" s="510"/>
      <c r="S504" s="510"/>
      <c r="T504" s="510"/>
      <c r="U504" s="510"/>
      <c r="V504" s="510"/>
      <c r="W504" s="510"/>
      <c r="X504" s="510"/>
      <c r="Y504" s="510"/>
      <c r="Z504" s="510"/>
      <c r="AA504" s="510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  <c r="BA504" s="510"/>
      <c r="BB504" s="510"/>
      <c r="BC504" s="510"/>
      <c r="BD504" s="510"/>
      <c r="BE504" s="510"/>
      <c r="BF504" s="510"/>
      <c r="BG504" s="510"/>
      <c r="BH504" s="510"/>
      <c r="BI504" s="510"/>
      <c r="BJ504" s="510"/>
      <c r="BK504" s="510"/>
      <c r="BL504" s="510"/>
      <c r="BM504" s="510"/>
      <c r="BN504" s="510"/>
      <c r="BO504" s="510"/>
      <c r="BP504" s="510"/>
      <c r="BQ504" s="510"/>
      <c r="BR504" s="510"/>
      <c r="BS504" s="510"/>
      <c r="BT504" s="510"/>
      <c r="BU504" s="510"/>
      <c r="BV504" s="510"/>
      <c r="BW504" s="510"/>
      <c r="BX504" s="510"/>
      <c r="BY504" s="510"/>
      <c r="BZ504" s="510"/>
      <c r="CA504" s="510"/>
      <c r="CB504" s="510"/>
      <c r="CC504" s="510"/>
      <c r="CD504" s="510"/>
      <c r="CE504" s="510"/>
      <c r="CF504" s="510"/>
      <c r="CG504" s="510"/>
      <c r="CH504" s="510"/>
      <c r="CI504" s="510"/>
      <c r="CJ504" s="510"/>
      <c r="CK504" s="510"/>
      <c r="CL504" s="510"/>
      <c r="CM504" s="510"/>
      <c r="CN504" s="510"/>
      <c r="CO504" s="510"/>
      <c r="CP504" s="510"/>
      <c r="CQ504" s="510"/>
      <c r="CR504" s="510"/>
      <c r="CS504" s="510"/>
      <c r="CT504" s="510"/>
      <c r="CU504" s="510"/>
      <c r="CV504" s="510"/>
      <c r="CW504" s="510"/>
      <c r="CX504" s="510"/>
      <c r="CY504" s="510"/>
      <c r="CZ504" s="510"/>
      <c r="DA504" s="510"/>
      <c r="DB504" s="510"/>
      <c r="DC504" s="510"/>
      <c r="DD504" s="510"/>
      <c r="DE504" s="510"/>
      <c r="DF504" s="510"/>
      <c r="DG504" s="510"/>
      <c r="DH504" s="510"/>
      <c r="DI504" s="510"/>
      <c r="DJ504" s="510"/>
      <c r="DK504" s="510"/>
      <c r="DL504" s="510"/>
      <c r="DM504" s="510"/>
      <c r="DN504" s="510"/>
      <c r="DO504" s="510"/>
      <c r="DP504" s="510"/>
      <c r="DQ504" s="510"/>
      <c r="DR504" s="510"/>
      <c r="DS504" s="510"/>
      <c r="DT504" s="510"/>
      <c r="DU504" s="510"/>
      <c r="DV504" s="510"/>
      <c r="DW504" s="510"/>
      <c r="DX504" s="510"/>
      <c r="DY504" s="510"/>
      <c r="DZ504" s="510"/>
      <c r="EA504" s="510"/>
      <c r="EB504" s="510"/>
      <c r="EC504" s="510"/>
      <c r="ED504" s="510"/>
      <c r="EE504" s="510"/>
      <c r="EF504" s="510"/>
      <c r="EG504" s="510"/>
      <c r="EH504" s="510"/>
      <c r="EI504" s="510"/>
      <c r="EJ504" s="510"/>
      <c r="EK504" s="510"/>
      <c r="EL504" s="510"/>
      <c r="EM504" s="510"/>
      <c r="EN504" s="510"/>
      <c r="EO504" s="510"/>
      <c r="EP504" s="510"/>
      <c r="EQ504" s="510"/>
      <c r="ER504" s="510"/>
      <c r="ES504" s="510"/>
      <c r="ET504" s="510"/>
      <c r="EU504" s="510"/>
      <c r="EV504" s="510"/>
      <c r="EW504" s="510"/>
      <c r="EX504" s="510"/>
      <c r="EY504" s="510"/>
      <c r="EZ504" s="510"/>
    </row>
    <row r="505" spans="2:156" x14ac:dyDescent="0.25">
      <c r="D505" s="510"/>
      <c r="E505" s="510"/>
      <c r="F505" s="510"/>
      <c r="G505" s="510"/>
      <c r="H505" s="510"/>
      <c r="I505" s="510"/>
      <c r="J505" s="510"/>
      <c r="K505" s="510"/>
      <c r="L505" s="510"/>
      <c r="M505" s="510"/>
      <c r="N505" s="510"/>
      <c r="O505" s="510"/>
      <c r="P505" s="510"/>
      <c r="Q505" s="510"/>
      <c r="R505" s="510"/>
      <c r="S505" s="510"/>
      <c r="T505" s="510"/>
      <c r="U505" s="510"/>
      <c r="V505" s="510"/>
      <c r="W505" s="510"/>
      <c r="X505" s="510"/>
      <c r="Y505" s="510"/>
      <c r="Z505" s="510"/>
      <c r="AA505" s="510"/>
      <c r="AB505" s="510"/>
      <c r="AC505" s="510"/>
      <c r="AD505" s="510"/>
      <c r="AE505" s="510"/>
      <c r="AF505" s="510"/>
      <c r="AG505" s="510"/>
      <c r="AH505" s="510"/>
      <c r="AI505" s="510"/>
      <c r="AJ505" s="510"/>
      <c r="AK505" s="510"/>
      <c r="AL505" s="510"/>
      <c r="AM505" s="510"/>
      <c r="AN505" s="510"/>
      <c r="AO505" s="510"/>
      <c r="AP505" s="510"/>
      <c r="AQ505" s="510"/>
      <c r="AR505" s="510"/>
      <c r="AS505" s="510"/>
      <c r="AT505" s="510"/>
      <c r="AU505" s="510"/>
      <c r="AV505" s="510"/>
      <c r="AW505" s="510"/>
      <c r="AX505" s="510"/>
      <c r="AY505" s="510"/>
      <c r="AZ505" s="510"/>
      <c r="BA505" s="510"/>
      <c r="BB505" s="510"/>
      <c r="BC505" s="510"/>
      <c r="BD505" s="510"/>
      <c r="BE505" s="510"/>
      <c r="BF505" s="510"/>
      <c r="BG505" s="510"/>
      <c r="BH505" s="510"/>
      <c r="BI505" s="510"/>
      <c r="BJ505" s="510"/>
      <c r="BK505" s="510"/>
      <c r="BL505" s="510"/>
      <c r="BM505" s="510"/>
      <c r="BN505" s="510"/>
      <c r="BO505" s="510"/>
      <c r="BP505" s="510"/>
      <c r="BQ505" s="510"/>
      <c r="BR505" s="510"/>
      <c r="BS505" s="510"/>
      <c r="BT505" s="510"/>
      <c r="BU505" s="510"/>
      <c r="BV505" s="510"/>
      <c r="BW505" s="510"/>
      <c r="BX505" s="510"/>
      <c r="BY505" s="510"/>
      <c r="BZ505" s="510"/>
      <c r="CA505" s="510"/>
      <c r="CB505" s="510"/>
      <c r="CC505" s="510"/>
      <c r="CD505" s="510"/>
      <c r="CE505" s="510"/>
      <c r="CF505" s="510"/>
      <c r="CG505" s="510"/>
      <c r="CH505" s="510"/>
      <c r="CI505" s="510"/>
      <c r="CJ505" s="510"/>
      <c r="CK505" s="510"/>
      <c r="CL505" s="510"/>
      <c r="CM505" s="510"/>
      <c r="CN505" s="510"/>
      <c r="CO505" s="510"/>
      <c r="CP505" s="510"/>
      <c r="CQ505" s="510"/>
      <c r="CR505" s="510"/>
      <c r="CS505" s="510"/>
      <c r="CT505" s="510"/>
      <c r="CU505" s="510"/>
      <c r="CV505" s="510"/>
      <c r="CW505" s="510"/>
      <c r="CX505" s="510"/>
      <c r="CY505" s="510"/>
      <c r="CZ505" s="510"/>
      <c r="DA505" s="510"/>
      <c r="DB505" s="510"/>
      <c r="DC505" s="510"/>
      <c r="DD505" s="510"/>
      <c r="DE505" s="510"/>
      <c r="DF505" s="510"/>
      <c r="DG505" s="510"/>
      <c r="DH505" s="510"/>
      <c r="DI505" s="510"/>
      <c r="DJ505" s="510"/>
      <c r="DK505" s="510"/>
      <c r="DL505" s="510"/>
      <c r="DM505" s="510"/>
      <c r="DN505" s="510"/>
      <c r="DO505" s="510"/>
      <c r="DP505" s="510"/>
      <c r="DQ505" s="510"/>
      <c r="DR505" s="510"/>
      <c r="DS505" s="510"/>
      <c r="DT505" s="510"/>
      <c r="DU505" s="510"/>
      <c r="DV505" s="510"/>
      <c r="DW505" s="510"/>
      <c r="DX505" s="510"/>
      <c r="DY505" s="510"/>
      <c r="DZ505" s="510"/>
      <c r="EA505" s="510"/>
      <c r="EB505" s="510"/>
      <c r="EC505" s="510"/>
      <c r="ED505" s="510"/>
      <c r="EE505" s="510"/>
      <c r="EF505" s="510"/>
      <c r="EG505" s="510"/>
      <c r="EH505" s="510"/>
      <c r="EI505" s="510"/>
      <c r="EJ505" s="510"/>
      <c r="EK505" s="510"/>
      <c r="EL505" s="510"/>
      <c r="EM505" s="510"/>
      <c r="EN505" s="510"/>
      <c r="EO505" s="510"/>
      <c r="EP505" s="510"/>
      <c r="EQ505" s="510"/>
      <c r="ER505" s="510"/>
      <c r="ES505" s="510"/>
      <c r="ET505" s="510"/>
      <c r="EU505" s="510"/>
      <c r="EV505" s="510"/>
      <c r="EW505" s="510"/>
      <c r="EX505" s="510"/>
      <c r="EY505" s="510"/>
      <c r="EZ505" s="510"/>
    </row>
    <row r="506" spans="2:156" x14ac:dyDescent="0.25"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0"/>
      <c r="V506" s="510"/>
      <c r="W506" s="510"/>
      <c r="X506" s="510"/>
      <c r="Y506" s="510"/>
      <c r="Z506" s="510"/>
      <c r="AA506" s="510"/>
      <c r="AB506" s="510"/>
      <c r="AC506" s="510"/>
      <c r="AD506" s="510"/>
      <c r="AE506" s="510"/>
      <c r="AF506" s="510"/>
      <c r="AG506" s="510"/>
      <c r="AH506" s="510"/>
      <c r="AI506" s="510"/>
      <c r="AJ506" s="510"/>
      <c r="AK506" s="510"/>
      <c r="AL506" s="510"/>
      <c r="AM506" s="510"/>
      <c r="AN506" s="510"/>
      <c r="AO506" s="510"/>
      <c r="AP506" s="510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  <c r="BA506" s="510"/>
      <c r="BB506" s="510"/>
      <c r="BC506" s="510"/>
      <c r="BD506" s="510"/>
      <c r="BE506" s="510"/>
      <c r="BF506" s="510"/>
      <c r="BG506" s="510"/>
      <c r="BH506" s="510"/>
      <c r="BI506" s="510"/>
      <c r="BJ506" s="510"/>
      <c r="BK506" s="510"/>
      <c r="BL506" s="510"/>
      <c r="BM506" s="510"/>
      <c r="BN506" s="510"/>
      <c r="BO506" s="510"/>
      <c r="BP506" s="510"/>
      <c r="BQ506" s="510"/>
      <c r="BR506" s="510"/>
      <c r="BS506" s="510"/>
      <c r="BT506" s="510"/>
      <c r="BU506" s="510"/>
      <c r="BV506" s="510"/>
      <c r="BW506" s="510"/>
      <c r="BX506" s="510"/>
      <c r="BY506" s="510"/>
      <c r="BZ506" s="510"/>
      <c r="CA506" s="510"/>
      <c r="CB506" s="510"/>
      <c r="CC506" s="510"/>
      <c r="CD506" s="510"/>
      <c r="CE506" s="510"/>
      <c r="CF506" s="510"/>
      <c r="CG506" s="510"/>
      <c r="CH506" s="510"/>
      <c r="CI506" s="510"/>
      <c r="CJ506" s="510"/>
      <c r="CK506" s="510"/>
      <c r="CL506" s="510"/>
      <c r="CM506" s="510"/>
      <c r="CN506" s="510"/>
      <c r="CO506" s="510"/>
      <c r="CP506" s="510"/>
      <c r="CQ506" s="510"/>
      <c r="CR506" s="510"/>
      <c r="CS506" s="510"/>
      <c r="CT506" s="510"/>
      <c r="CU506" s="510"/>
      <c r="CV506" s="510"/>
      <c r="CW506" s="510"/>
      <c r="CX506" s="510"/>
      <c r="CY506" s="510"/>
      <c r="CZ506" s="510"/>
      <c r="DA506" s="510"/>
      <c r="DB506" s="510"/>
      <c r="DC506" s="510"/>
      <c r="DD506" s="510"/>
      <c r="DE506" s="510"/>
      <c r="DF506" s="510"/>
      <c r="DG506" s="510"/>
      <c r="DH506" s="510"/>
      <c r="DI506" s="510"/>
      <c r="DJ506" s="510"/>
      <c r="DK506" s="510"/>
      <c r="DL506" s="510"/>
      <c r="DM506" s="510"/>
      <c r="DN506" s="510"/>
      <c r="DO506" s="510"/>
      <c r="DP506" s="510"/>
      <c r="DQ506" s="510"/>
      <c r="DR506" s="510"/>
      <c r="DS506" s="510"/>
      <c r="DT506" s="510"/>
      <c r="DU506" s="510"/>
      <c r="DV506" s="510"/>
      <c r="DW506" s="510"/>
      <c r="DX506" s="510"/>
      <c r="DY506" s="510"/>
      <c r="DZ506" s="510"/>
      <c r="EA506" s="510"/>
      <c r="EB506" s="510"/>
      <c r="EC506" s="510"/>
      <c r="ED506" s="510"/>
      <c r="EE506" s="510"/>
      <c r="EF506" s="510"/>
      <c r="EG506" s="510"/>
      <c r="EH506" s="510"/>
      <c r="EI506" s="510"/>
      <c r="EJ506" s="510"/>
      <c r="EK506" s="510"/>
      <c r="EL506" s="510"/>
      <c r="EM506" s="510"/>
      <c r="EN506" s="510"/>
      <c r="EO506" s="510"/>
      <c r="EP506" s="510"/>
      <c r="EQ506" s="510"/>
      <c r="ER506" s="510"/>
      <c r="ES506" s="510"/>
      <c r="ET506" s="510"/>
      <c r="EU506" s="510"/>
      <c r="EV506" s="510"/>
      <c r="EW506" s="510"/>
      <c r="EX506" s="510"/>
      <c r="EY506" s="510"/>
      <c r="EZ506" s="510"/>
    </row>
    <row r="507" spans="2:156" x14ac:dyDescent="0.25">
      <c r="C507" s="1"/>
      <c r="D507" s="708"/>
      <c r="E507" s="709"/>
      <c r="F507" s="709"/>
      <c r="G507" s="709"/>
      <c r="H507" s="709"/>
      <c r="I507" s="709"/>
      <c r="J507" s="709"/>
      <c r="K507" s="709"/>
      <c r="L507" s="709"/>
      <c r="M507" s="709"/>
      <c r="N507" s="709"/>
      <c r="O507" s="709"/>
      <c r="P507" s="709"/>
      <c r="Q507" s="709"/>
      <c r="R507" s="709"/>
      <c r="S507" s="709"/>
      <c r="T507" s="709"/>
      <c r="U507" s="709"/>
      <c r="V507" s="709"/>
      <c r="W507" s="709"/>
      <c r="X507" s="709"/>
      <c r="Y507" s="709"/>
      <c r="Z507" s="709"/>
      <c r="AA507" s="709"/>
      <c r="AB507" s="709"/>
      <c r="AC507" s="709"/>
      <c r="AD507" s="709"/>
      <c r="AE507" s="709"/>
      <c r="AF507" s="709"/>
      <c r="AG507" s="709"/>
      <c r="AH507" s="709"/>
      <c r="AI507" s="709"/>
      <c r="AJ507" s="709"/>
      <c r="AK507" s="709"/>
      <c r="AL507" s="709"/>
      <c r="AM507" s="709"/>
      <c r="AN507" s="709"/>
      <c r="AO507" s="709"/>
      <c r="AP507" s="709"/>
      <c r="AQ507" s="709"/>
      <c r="AR507" s="709"/>
      <c r="AS507" s="709"/>
      <c r="AT507" s="709"/>
      <c r="AU507" s="709"/>
      <c r="AV507" s="709"/>
      <c r="AW507" s="510"/>
      <c r="AX507" s="709"/>
      <c r="AY507" s="709"/>
      <c r="AZ507" s="709"/>
      <c r="BA507" s="709"/>
      <c r="BB507" s="710"/>
      <c r="BC507" s="709"/>
      <c r="BD507" s="709"/>
      <c r="BE507" s="709"/>
      <c r="BF507" s="709"/>
      <c r="BG507" s="709"/>
      <c r="BH507" s="709"/>
      <c r="BI507" s="709"/>
      <c r="BJ507" s="709"/>
      <c r="BK507" s="709"/>
      <c r="BL507" s="709"/>
      <c r="BM507" s="709"/>
      <c r="BN507" s="709"/>
      <c r="BO507" s="709"/>
      <c r="BP507" s="709"/>
      <c r="BQ507" s="709"/>
      <c r="BR507" s="709"/>
      <c r="BS507" s="709"/>
      <c r="BT507" s="709"/>
      <c r="BU507" s="709"/>
      <c r="BV507" s="709"/>
      <c r="BW507" s="709"/>
      <c r="BX507" s="709"/>
      <c r="BY507" s="709"/>
      <c r="BZ507" s="709"/>
      <c r="CA507" s="709"/>
      <c r="CB507" s="709"/>
      <c r="CC507" s="709"/>
      <c r="CD507" s="709"/>
      <c r="CE507" s="709"/>
      <c r="CF507" s="709"/>
      <c r="CG507" s="709"/>
      <c r="CH507" s="709"/>
      <c r="CI507" s="709"/>
      <c r="CJ507" s="510"/>
      <c r="CK507" s="709"/>
      <c r="CL507" s="709"/>
      <c r="CM507" s="510"/>
      <c r="CN507" s="709"/>
      <c r="CO507" s="709"/>
      <c r="CP507" s="709"/>
      <c r="CQ507" s="709"/>
      <c r="CR507" s="709"/>
      <c r="CS507" s="709"/>
      <c r="CT507" s="709"/>
      <c r="CU507" s="709"/>
      <c r="CV507" s="709"/>
      <c r="CW507" s="709"/>
      <c r="CX507" s="709"/>
      <c r="CY507" s="709"/>
      <c r="CZ507" s="709"/>
      <c r="DA507" s="709"/>
      <c r="DB507" s="709"/>
      <c r="DC507" s="709"/>
      <c r="DD507" s="709"/>
      <c r="DE507" s="709"/>
      <c r="DF507" s="709"/>
      <c r="DG507" s="709"/>
      <c r="DH507" s="709"/>
      <c r="DI507" s="709"/>
      <c r="DJ507" s="709"/>
      <c r="DK507" s="709"/>
      <c r="DL507" s="510"/>
      <c r="DM507" s="709"/>
      <c r="DN507" s="709"/>
      <c r="DO507" s="709"/>
      <c r="DP507" s="709"/>
      <c r="DQ507" s="709"/>
      <c r="DR507" s="709"/>
      <c r="DS507" s="709"/>
      <c r="DT507" s="709"/>
      <c r="DU507" s="709"/>
      <c r="DV507" s="709"/>
      <c r="DW507" s="709"/>
      <c r="DX507" s="709"/>
      <c r="DY507" s="709"/>
      <c r="DZ507" s="709"/>
      <c r="EA507" s="510"/>
      <c r="EB507" s="709"/>
      <c r="EC507" s="709"/>
      <c r="ED507" s="709"/>
      <c r="EE507" s="709"/>
      <c r="EF507" s="709"/>
      <c r="EG507" s="709"/>
      <c r="EH507" s="510"/>
      <c r="EI507" s="510"/>
      <c r="EJ507" s="510"/>
      <c r="EK507" s="510"/>
      <c r="EL507" s="510"/>
      <c r="EM507" s="510"/>
      <c r="EN507" s="510"/>
      <c r="EO507" s="510"/>
      <c r="EP507" s="510"/>
      <c r="EQ507" s="510"/>
      <c r="ER507" s="510"/>
      <c r="ES507" s="510"/>
      <c r="ET507" s="510"/>
      <c r="EU507" s="510"/>
      <c r="EV507" s="510"/>
      <c r="EW507" s="510"/>
      <c r="EX507" s="510"/>
      <c r="EY507" s="510"/>
      <c r="EZ507" s="510"/>
    </row>
    <row r="508" spans="2:156" x14ac:dyDescent="0.25">
      <c r="C508" s="1"/>
      <c r="D508" s="708"/>
      <c r="E508" s="709"/>
      <c r="F508" s="709"/>
      <c r="G508" s="709"/>
      <c r="H508" s="709"/>
      <c r="I508" s="709"/>
      <c r="J508" s="709"/>
      <c r="K508" s="709"/>
      <c r="L508" s="709"/>
      <c r="M508" s="709"/>
      <c r="N508" s="709"/>
      <c r="O508" s="709"/>
      <c r="P508" s="709"/>
      <c r="Q508" s="709"/>
      <c r="R508" s="709"/>
      <c r="S508" s="709"/>
      <c r="T508" s="709"/>
      <c r="U508" s="709"/>
      <c r="V508" s="709"/>
      <c r="W508" s="709"/>
      <c r="X508" s="709"/>
      <c r="Y508" s="709"/>
      <c r="Z508" s="709"/>
      <c r="AA508" s="709"/>
      <c r="AB508" s="709"/>
      <c r="AC508" s="709"/>
      <c r="AD508" s="709"/>
      <c r="AE508" s="709"/>
      <c r="AF508" s="709"/>
      <c r="AG508" s="709"/>
      <c r="AH508" s="709"/>
      <c r="AI508" s="709"/>
      <c r="AJ508" s="709"/>
      <c r="AK508" s="709"/>
      <c r="AL508" s="709"/>
      <c r="AM508" s="709"/>
      <c r="AN508" s="709"/>
      <c r="AO508" s="709"/>
      <c r="AP508" s="709"/>
      <c r="AQ508" s="709"/>
      <c r="AR508" s="709"/>
      <c r="AS508" s="709"/>
      <c r="AT508" s="709"/>
      <c r="AU508" s="709"/>
      <c r="AV508" s="709"/>
      <c r="AW508" s="510"/>
      <c r="AX508" s="709"/>
      <c r="AY508" s="709"/>
      <c r="AZ508" s="709"/>
      <c r="BA508" s="709"/>
      <c r="BB508" s="709"/>
      <c r="BC508" s="709"/>
      <c r="BD508" s="709"/>
      <c r="BE508" s="709"/>
      <c r="BF508" s="709"/>
      <c r="BG508" s="709"/>
      <c r="BH508" s="709"/>
      <c r="BI508" s="709"/>
      <c r="BJ508" s="709"/>
      <c r="BK508" s="709"/>
      <c r="BL508" s="709"/>
      <c r="BM508" s="709"/>
      <c r="BN508" s="709"/>
      <c r="BO508" s="709"/>
      <c r="BP508" s="709"/>
      <c r="BQ508" s="709"/>
      <c r="BR508" s="709"/>
      <c r="BS508" s="709"/>
      <c r="BT508" s="709"/>
      <c r="BU508" s="709"/>
      <c r="BV508" s="709"/>
      <c r="BW508" s="709"/>
      <c r="BX508" s="709"/>
      <c r="BY508" s="709"/>
      <c r="BZ508" s="709"/>
      <c r="CA508" s="709"/>
      <c r="CB508" s="709"/>
      <c r="CC508" s="709"/>
      <c r="CD508" s="709"/>
      <c r="CE508" s="709"/>
      <c r="CF508" s="709"/>
      <c r="CG508" s="709"/>
      <c r="CH508" s="709"/>
      <c r="CI508" s="709"/>
      <c r="CJ508" s="510"/>
      <c r="CK508" s="709"/>
      <c r="CL508" s="709"/>
      <c r="CM508" s="510"/>
      <c r="CN508" s="709"/>
      <c r="CO508" s="709"/>
      <c r="CP508" s="709"/>
      <c r="CQ508" s="709"/>
      <c r="CR508" s="709"/>
      <c r="CS508" s="709"/>
      <c r="CT508" s="709"/>
      <c r="CU508" s="709"/>
      <c r="CV508" s="709"/>
      <c r="CW508" s="709"/>
      <c r="CX508" s="709"/>
      <c r="CY508" s="709"/>
      <c r="CZ508" s="709"/>
      <c r="DA508" s="709"/>
      <c r="DB508" s="709"/>
      <c r="DC508" s="709"/>
      <c r="DD508" s="709"/>
      <c r="DE508" s="709"/>
      <c r="DF508" s="709"/>
      <c r="DG508" s="709"/>
      <c r="DH508" s="709"/>
      <c r="DI508" s="709"/>
      <c r="DJ508" s="709"/>
      <c r="DK508" s="709"/>
      <c r="DL508" s="510"/>
      <c r="DM508" s="709"/>
      <c r="DN508" s="709"/>
      <c r="DO508" s="709"/>
      <c r="DP508" s="709"/>
      <c r="DQ508" s="709"/>
      <c r="DR508" s="709"/>
      <c r="DS508" s="709"/>
      <c r="DT508" s="709"/>
      <c r="DU508" s="709"/>
      <c r="DV508" s="709"/>
      <c r="DW508" s="709"/>
      <c r="DX508" s="709"/>
      <c r="DY508" s="709"/>
      <c r="DZ508" s="709"/>
      <c r="EA508" s="510"/>
      <c r="EB508" s="709"/>
      <c r="EC508" s="709"/>
      <c r="ED508" s="709"/>
      <c r="EE508" s="709"/>
      <c r="EF508" s="709"/>
      <c r="EG508" s="709"/>
      <c r="EH508" s="510"/>
      <c r="EI508" s="510"/>
      <c r="EJ508" s="510"/>
      <c r="EK508" s="510"/>
      <c r="EL508" s="510"/>
      <c r="EM508" s="510"/>
      <c r="EN508" s="510"/>
      <c r="EO508" s="510"/>
      <c r="EP508" s="510"/>
      <c r="EQ508" s="510"/>
      <c r="ER508" s="510"/>
      <c r="ES508" s="510"/>
      <c r="ET508" s="510"/>
      <c r="EU508" s="510"/>
      <c r="EV508" s="510"/>
      <c r="EW508" s="510"/>
      <c r="EX508" s="510"/>
      <c r="EY508" s="510"/>
      <c r="EZ508" s="510"/>
    </row>
    <row r="509" spans="2:156" x14ac:dyDescent="0.25">
      <c r="C509" s="1" t="s">
        <v>1182</v>
      </c>
      <c r="D509" s="555"/>
      <c r="E509" s="555"/>
      <c r="F509" s="555"/>
      <c r="G509" s="555"/>
      <c r="H509" s="555"/>
      <c r="I509" s="714"/>
      <c r="J509" s="555"/>
      <c r="K509" s="555"/>
      <c r="L509" s="555"/>
      <c r="M509" s="555"/>
      <c r="N509" s="555"/>
      <c r="O509" s="555"/>
      <c r="P509" s="555"/>
      <c r="Q509" s="555"/>
      <c r="R509" s="555"/>
      <c r="S509" s="555"/>
      <c r="T509" s="555"/>
      <c r="U509" s="555"/>
      <c r="V509" s="555"/>
      <c r="W509" s="555"/>
      <c r="X509" s="555"/>
      <c r="Y509" s="555"/>
      <c r="Z509" s="555"/>
      <c r="AA509" s="555"/>
      <c r="AB509" s="555"/>
      <c r="AC509" s="555"/>
      <c r="AD509" s="555"/>
      <c r="AE509" s="555"/>
      <c r="AF509" s="555"/>
      <c r="AG509" s="555"/>
      <c r="AH509" s="555"/>
      <c r="AI509" s="555"/>
      <c r="AJ509" s="555"/>
      <c r="AK509" s="555"/>
      <c r="AL509" s="555"/>
      <c r="AM509" s="555"/>
      <c r="AN509" s="555"/>
      <c r="AO509" s="555"/>
      <c r="AP509" s="555"/>
      <c r="AQ509" s="555"/>
      <c r="AR509" s="555"/>
      <c r="AS509" s="555"/>
      <c r="AT509" s="555"/>
      <c r="AU509" s="555"/>
      <c r="AV509" s="555"/>
      <c r="AW509" s="510"/>
      <c r="AX509" s="555"/>
      <c r="AY509" s="555"/>
      <c r="AZ509" s="555"/>
      <c r="BA509" s="555"/>
      <c r="BB509" s="555"/>
      <c r="BC509" s="555"/>
      <c r="BD509" s="555"/>
      <c r="BE509" s="555"/>
      <c r="BF509" s="555"/>
      <c r="BG509" s="555"/>
      <c r="BH509" s="555"/>
      <c r="BI509" s="555"/>
      <c r="BJ509" s="555"/>
      <c r="BK509" s="555"/>
      <c r="BL509" s="555"/>
      <c r="BM509" s="555"/>
      <c r="BN509" s="555"/>
      <c r="BO509" s="555"/>
      <c r="BP509" s="555"/>
      <c r="BQ509" s="555"/>
      <c r="BR509" s="555"/>
      <c r="BS509" s="555"/>
      <c r="BT509" s="555"/>
      <c r="BU509" s="555"/>
      <c r="BV509" s="555"/>
      <c r="BW509" s="555"/>
      <c r="BX509" s="555"/>
      <c r="BY509" s="555"/>
      <c r="BZ509" s="555"/>
      <c r="CA509" s="555"/>
      <c r="CB509" s="555"/>
      <c r="CC509" s="555"/>
      <c r="CD509" s="555"/>
      <c r="CE509" s="555"/>
      <c r="CF509" s="555"/>
      <c r="CG509" s="555"/>
      <c r="CH509" s="555"/>
      <c r="CI509" s="555"/>
      <c r="CJ509" s="510"/>
      <c r="CK509" s="555"/>
      <c r="CL509" s="555"/>
      <c r="CM509" s="510"/>
      <c r="CN509" s="555"/>
      <c r="CO509" s="555"/>
      <c r="CP509" s="555"/>
      <c r="CQ509" s="555"/>
      <c r="CR509" s="555"/>
      <c r="CS509" s="555"/>
      <c r="CT509" s="555"/>
      <c r="CU509" s="555"/>
      <c r="CV509" s="555"/>
      <c r="CW509" s="555"/>
      <c r="CX509" s="555"/>
      <c r="CY509" s="555"/>
      <c r="CZ509" s="555"/>
      <c r="DA509" s="555"/>
      <c r="DB509" s="555"/>
      <c r="DC509" s="555"/>
      <c r="DD509" s="555"/>
      <c r="DE509" s="555"/>
      <c r="DF509" s="555"/>
      <c r="DG509" s="555"/>
      <c r="DH509" s="555"/>
      <c r="DI509" s="555"/>
      <c r="DJ509" s="555"/>
      <c r="DK509" s="555"/>
      <c r="DL509" s="510"/>
      <c r="DM509" s="555"/>
      <c r="DN509" s="555"/>
      <c r="DO509" s="555"/>
      <c r="DP509" s="555"/>
      <c r="DQ509" s="555"/>
      <c r="DR509" s="555"/>
      <c r="DS509" s="555"/>
      <c r="DT509" s="555"/>
      <c r="DU509" s="555"/>
      <c r="DV509" s="555"/>
      <c r="DW509" s="555"/>
      <c r="DX509" s="555"/>
      <c r="DY509" s="555"/>
      <c r="DZ509" s="555"/>
      <c r="EA509" s="510"/>
      <c r="EB509" s="555"/>
      <c r="EC509" s="555"/>
      <c r="ED509" s="555"/>
      <c r="EE509" s="555"/>
      <c r="EF509" s="555"/>
      <c r="EG509" s="555"/>
      <c r="EH509" s="510"/>
      <c r="EI509" s="510"/>
      <c r="EJ509" s="510"/>
      <c r="EK509" s="510"/>
      <c r="EL509" s="510"/>
      <c r="EM509" s="510"/>
      <c r="EN509" s="510"/>
      <c r="EO509" s="510"/>
      <c r="EP509" s="510"/>
      <c r="EQ509" s="510"/>
      <c r="ER509" s="510"/>
      <c r="ES509" s="510"/>
      <c r="ET509" s="510"/>
      <c r="EU509" s="510"/>
      <c r="EV509" s="510"/>
      <c r="EW509" s="510"/>
      <c r="EX509" s="510"/>
      <c r="EY509" s="510"/>
      <c r="EZ509" s="510"/>
    </row>
    <row r="510" spans="2:156" x14ac:dyDescent="0.25">
      <c r="C510" s="1" t="s">
        <v>1196</v>
      </c>
      <c r="D510" s="555"/>
      <c r="E510" s="555"/>
      <c r="F510" s="555"/>
      <c r="G510" s="555"/>
      <c r="H510" s="555"/>
      <c r="I510" s="714"/>
      <c r="J510" s="555"/>
      <c r="K510" s="555"/>
      <c r="L510" s="555"/>
      <c r="M510" s="555"/>
      <c r="N510" s="555"/>
      <c r="O510" s="555"/>
      <c r="P510" s="555"/>
      <c r="Q510" s="555"/>
      <c r="R510" s="555"/>
      <c r="S510" s="555"/>
      <c r="T510" s="555"/>
      <c r="U510" s="555"/>
      <c r="V510" s="555"/>
      <c r="W510" s="555"/>
      <c r="X510" s="555"/>
      <c r="Y510" s="555"/>
      <c r="Z510" s="555"/>
      <c r="AA510" s="555"/>
      <c r="AB510" s="555"/>
      <c r="AC510" s="555"/>
      <c r="AD510" s="555"/>
      <c r="AE510" s="555"/>
      <c r="AF510" s="555"/>
      <c r="AG510" s="555"/>
      <c r="AH510" s="555"/>
      <c r="AI510" s="555"/>
      <c r="AJ510" s="555"/>
      <c r="AK510" s="555"/>
      <c r="AL510" s="555"/>
      <c r="AM510" s="555"/>
      <c r="AN510" s="555"/>
      <c r="AO510" s="555"/>
      <c r="AP510" s="555"/>
      <c r="AQ510" s="555"/>
      <c r="AR510" s="555"/>
      <c r="AS510" s="555"/>
      <c r="AT510" s="555"/>
      <c r="AU510" s="555"/>
      <c r="AV510" s="555"/>
      <c r="AW510" s="510"/>
      <c r="AX510" s="555"/>
      <c r="AY510" s="555"/>
      <c r="AZ510" s="555"/>
      <c r="BA510" s="555"/>
      <c r="BB510" s="555"/>
      <c r="BC510" s="555"/>
      <c r="BD510" s="555"/>
      <c r="BE510" s="555"/>
      <c r="BF510" s="555"/>
      <c r="BG510" s="555"/>
      <c r="BH510" s="555"/>
      <c r="BI510" s="555"/>
      <c r="BJ510" s="555"/>
      <c r="BK510" s="555"/>
      <c r="BL510" s="555"/>
      <c r="BM510" s="555"/>
      <c r="BN510" s="555"/>
      <c r="BO510" s="555"/>
      <c r="BP510" s="555"/>
      <c r="BQ510" s="555"/>
      <c r="BR510" s="555"/>
      <c r="BS510" s="555"/>
      <c r="BT510" s="555"/>
      <c r="BU510" s="555"/>
      <c r="BV510" s="555"/>
      <c r="BW510" s="555"/>
      <c r="BX510" s="555"/>
      <c r="BY510" s="555"/>
      <c r="BZ510" s="555"/>
      <c r="CA510" s="555"/>
      <c r="CB510" s="555"/>
      <c r="CC510" s="555"/>
      <c r="CD510" s="555"/>
      <c r="CE510" s="555"/>
      <c r="CF510" s="555"/>
      <c r="CG510" s="555"/>
      <c r="CH510" s="555"/>
      <c r="CI510" s="555"/>
      <c r="CJ510" s="510"/>
      <c r="CK510" s="555"/>
      <c r="CL510" s="555"/>
      <c r="CM510" s="510"/>
      <c r="CN510" s="555"/>
      <c r="CO510" s="555"/>
      <c r="CP510" s="555"/>
      <c r="CQ510" s="555"/>
      <c r="CR510" s="555"/>
      <c r="CS510" s="555"/>
      <c r="CT510" s="555"/>
      <c r="CU510" s="555"/>
      <c r="CV510" s="555"/>
      <c r="CW510" s="555"/>
      <c r="CX510" s="555"/>
      <c r="CY510" s="555"/>
      <c r="CZ510" s="555"/>
      <c r="DA510" s="555"/>
      <c r="DB510" s="555"/>
      <c r="DC510" s="555"/>
      <c r="DD510" s="555"/>
      <c r="DE510" s="555"/>
      <c r="DF510" s="555"/>
      <c r="DG510" s="555"/>
      <c r="DH510" s="555"/>
      <c r="DI510" s="555"/>
      <c r="DJ510" s="555"/>
      <c r="DK510" s="555"/>
      <c r="DL510" s="510"/>
      <c r="DM510" s="555"/>
      <c r="DN510" s="555"/>
      <c r="DO510" s="555"/>
      <c r="DP510" s="555"/>
      <c r="DQ510" s="555"/>
      <c r="DR510" s="555"/>
      <c r="DS510" s="555"/>
      <c r="DT510" s="555"/>
      <c r="DU510" s="555"/>
      <c r="DV510" s="555"/>
      <c r="DW510" s="555"/>
      <c r="DX510" s="555"/>
      <c r="DY510" s="555"/>
      <c r="DZ510" s="555"/>
      <c r="EA510" s="510"/>
      <c r="EB510" s="555"/>
      <c r="EC510" s="555"/>
      <c r="ED510" s="555"/>
      <c r="EE510" s="555"/>
      <c r="EF510" s="555"/>
      <c r="EG510" s="555"/>
      <c r="EH510" s="510"/>
      <c r="EI510" s="510"/>
      <c r="EJ510" s="510"/>
      <c r="EK510" s="510"/>
      <c r="EL510" s="510"/>
      <c r="EM510" s="510"/>
      <c r="EN510" s="510"/>
      <c r="EO510" s="510"/>
      <c r="EP510" s="510"/>
      <c r="EQ510" s="510"/>
      <c r="ER510" s="510"/>
      <c r="ES510" s="510"/>
      <c r="ET510" s="510"/>
      <c r="EU510" s="510"/>
      <c r="EV510" s="510"/>
      <c r="EW510" s="510"/>
      <c r="EX510" s="510"/>
      <c r="EY510" s="510"/>
      <c r="EZ510" s="510"/>
    </row>
    <row r="511" spans="2:156" x14ac:dyDescent="0.25">
      <c r="C511" s="1" t="s">
        <v>251</v>
      </c>
      <c r="D511" s="555"/>
      <c r="E511" s="555"/>
      <c r="F511" s="555"/>
      <c r="G511" s="555"/>
      <c r="H511" s="555"/>
      <c r="I511" s="714"/>
      <c r="J511" s="555"/>
      <c r="K511" s="555"/>
      <c r="L511" s="555"/>
      <c r="M511" s="555"/>
      <c r="N511" s="555"/>
      <c r="O511" s="555"/>
      <c r="P511" s="555"/>
      <c r="Q511" s="555"/>
      <c r="R511" s="555"/>
      <c r="S511" s="555"/>
      <c r="T511" s="555"/>
      <c r="U511" s="555"/>
      <c r="V511" s="555"/>
      <c r="W511" s="555"/>
      <c r="X511" s="555"/>
      <c r="Y511" s="555"/>
      <c r="Z511" s="555"/>
      <c r="AA511" s="555"/>
      <c r="AB511" s="555"/>
      <c r="AC511" s="555"/>
      <c r="AD511" s="555"/>
      <c r="AE511" s="555"/>
      <c r="AF511" s="555"/>
      <c r="AG511" s="555"/>
      <c r="AH511" s="555"/>
      <c r="AI511" s="555"/>
      <c r="AJ511" s="555"/>
      <c r="AK511" s="555"/>
      <c r="AL511" s="555"/>
      <c r="AM511" s="555"/>
      <c r="AN511" s="555"/>
      <c r="AO511" s="555"/>
      <c r="AP511" s="555"/>
      <c r="AQ511" s="555"/>
      <c r="AR511" s="555"/>
      <c r="AS511" s="555"/>
      <c r="AT511" s="555"/>
      <c r="AU511" s="555"/>
      <c r="AV511" s="555"/>
      <c r="AW511" s="510"/>
      <c r="AX511" s="555"/>
      <c r="AY511" s="555"/>
      <c r="AZ511" s="555"/>
      <c r="BA511" s="555"/>
      <c r="BB511" s="555"/>
      <c r="BC511" s="555"/>
      <c r="BD511" s="555"/>
      <c r="BE511" s="555"/>
      <c r="BF511" s="555"/>
      <c r="BG511" s="555"/>
      <c r="BH511" s="555"/>
      <c r="BI511" s="555"/>
      <c r="BJ511" s="555"/>
      <c r="BK511" s="555"/>
      <c r="BL511" s="555"/>
      <c r="BM511" s="555"/>
      <c r="BN511" s="555"/>
      <c r="BO511" s="555"/>
      <c r="BP511" s="555"/>
      <c r="BQ511" s="555"/>
      <c r="BR511" s="555"/>
      <c r="BS511" s="555"/>
      <c r="BT511" s="555"/>
      <c r="BU511" s="555"/>
      <c r="BV511" s="555"/>
      <c r="BW511" s="555"/>
      <c r="BX511" s="555"/>
      <c r="BY511" s="555"/>
      <c r="BZ511" s="555"/>
      <c r="CA511" s="555"/>
      <c r="CB511" s="555"/>
      <c r="CC511" s="555"/>
      <c r="CD511" s="555"/>
      <c r="CE511" s="555"/>
      <c r="CF511" s="555"/>
      <c r="CG511" s="555"/>
      <c r="CH511" s="555"/>
      <c r="CI511" s="555"/>
      <c r="CJ511" s="510"/>
      <c r="CK511" s="555"/>
      <c r="CL511" s="555"/>
      <c r="CM511" s="510"/>
      <c r="CN511" s="555"/>
      <c r="CO511" s="555"/>
      <c r="CP511" s="555"/>
      <c r="CQ511" s="555"/>
      <c r="CR511" s="555"/>
      <c r="CS511" s="555"/>
      <c r="CT511" s="555"/>
      <c r="CU511" s="555"/>
      <c r="CV511" s="555"/>
      <c r="CW511" s="555"/>
      <c r="CX511" s="555"/>
      <c r="CY511" s="555"/>
      <c r="CZ511" s="555"/>
      <c r="DA511" s="555"/>
      <c r="DB511" s="555"/>
      <c r="DC511" s="555"/>
      <c r="DD511" s="555"/>
      <c r="DE511" s="555"/>
      <c r="DF511" s="555"/>
      <c r="DG511" s="555"/>
      <c r="DH511" s="555"/>
      <c r="DI511" s="555"/>
      <c r="DJ511" s="555"/>
      <c r="DK511" s="555"/>
      <c r="DL511" s="510"/>
      <c r="DM511" s="555"/>
      <c r="DN511" s="555"/>
      <c r="DO511" s="555"/>
      <c r="DP511" s="555"/>
      <c r="DQ511" s="555"/>
      <c r="DR511" s="555"/>
      <c r="DS511" s="555"/>
      <c r="DT511" s="555"/>
      <c r="DU511" s="555"/>
      <c r="DV511" s="555"/>
      <c r="DW511" s="555"/>
      <c r="DX511" s="555"/>
      <c r="DY511" s="555"/>
      <c r="DZ511" s="555"/>
      <c r="EA511" s="510"/>
      <c r="EB511" s="555"/>
      <c r="EC511" s="555"/>
      <c r="ED511" s="555"/>
      <c r="EE511" s="555"/>
      <c r="EF511" s="555"/>
      <c r="EG511" s="555"/>
      <c r="EH511" s="510"/>
      <c r="EI511" s="510"/>
      <c r="EJ511" s="510"/>
      <c r="EK511" s="510"/>
      <c r="EL511" s="510"/>
      <c r="EM511" s="510"/>
      <c r="EN511" s="510"/>
      <c r="EO511" s="510"/>
      <c r="EP511" s="510"/>
      <c r="EQ511" s="510"/>
      <c r="ER511" s="510"/>
      <c r="ES511" s="510"/>
      <c r="ET511" s="510"/>
      <c r="EU511" s="510"/>
      <c r="EV511" s="510"/>
      <c r="EW511" s="510"/>
      <c r="EX511" s="510"/>
      <c r="EY511" s="510"/>
      <c r="EZ511" s="510"/>
    </row>
    <row r="512" spans="2:156" x14ac:dyDescent="0.25"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0"/>
      <c r="V512" s="510"/>
      <c r="W512" s="510"/>
      <c r="X512" s="510"/>
      <c r="Y512" s="510"/>
      <c r="Z512" s="510"/>
      <c r="AA512" s="510"/>
      <c r="AB512" s="510"/>
      <c r="AC512" s="510"/>
      <c r="AD512" s="510"/>
      <c r="AE512" s="510"/>
      <c r="AF512" s="510"/>
      <c r="AG512" s="510"/>
      <c r="AH512" s="510"/>
      <c r="AI512" s="510"/>
      <c r="AJ512" s="510"/>
      <c r="AK512" s="510"/>
      <c r="AL512" s="510"/>
      <c r="AM512" s="510"/>
      <c r="AN512" s="510"/>
      <c r="AO512" s="510"/>
      <c r="AP512" s="510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  <c r="BA512" s="510"/>
      <c r="BB512" s="510"/>
      <c r="BC512" s="510"/>
      <c r="BD512" s="510"/>
      <c r="BE512" s="510"/>
      <c r="BF512" s="510"/>
      <c r="BG512" s="510"/>
      <c r="BH512" s="510"/>
      <c r="BI512" s="510"/>
      <c r="BJ512" s="510"/>
      <c r="BK512" s="510"/>
      <c r="BL512" s="510"/>
      <c r="BM512" s="510"/>
      <c r="BN512" s="510"/>
      <c r="BO512" s="510"/>
      <c r="BP512" s="510"/>
      <c r="BQ512" s="510"/>
      <c r="BR512" s="510"/>
      <c r="BS512" s="510"/>
      <c r="BT512" s="510"/>
      <c r="BU512" s="510"/>
      <c r="BV512" s="510"/>
      <c r="BW512" s="510"/>
      <c r="BX512" s="510"/>
      <c r="BY512" s="510"/>
      <c r="BZ512" s="510"/>
      <c r="CA512" s="510"/>
      <c r="CB512" s="510"/>
      <c r="CC512" s="510"/>
      <c r="CD512" s="510"/>
      <c r="CE512" s="510"/>
      <c r="CF512" s="510"/>
      <c r="CG512" s="510"/>
      <c r="CH512" s="510"/>
      <c r="CI512" s="510"/>
      <c r="CJ512" s="510"/>
      <c r="CK512" s="510"/>
      <c r="CL512" s="510"/>
      <c r="CM512" s="510"/>
      <c r="CN512" s="510"/>
      <c r="CO512" s="510"/>
      <c r="CP512" s="510"/>
      <c r="CQ512" s="510"/>
      <c r="CR512" s="510"/>
      <c r="CS512" s="510"/>
      <c r="CT512" s="510"/>
      <c r="CU512" s="510"/>
      <c r="CV512" s="510"/>
      <c r="CW512" s="510"/>
      <c r="CX512" s="510"/>
      <c r="CY512" s="510"/>
      <c r="CZ512" s="510"/>
      <c r="DA512" s="510"/>
      <c r="DB512" s="510"/>
      <c r="DC512" s="510"/>
      <c r="DD512" s="510"/>
      <c r="DE512" s="510"/>
      <c r="DF512" s="510"/>
      <c r="DG512" s="510"/>
      <c r="DH512" s="510"/>
      <c r="DI512" s="510"/>
      <c r="DJ512" s="510"/>
      <c r="DK512" s="510"/>
      <c r="DL512" s="510"/>
      <c r="DM512" s="510"/>
      <c r="DN512" s="510"/>
      <c r="DO512" s="510"/>
      <c r="DP512" s="510"/>
      <c r="DQ512" s="510"/>
      <c r="DR512" s="510"/>
      <c r="DS512" s="510"/>
      <c r="DT512" s="510"/>
      <c r="DU512" s="510"/>
      <c r="DV512" s="510"/>
      <c r="DW512" s="510"/>
      <c r="DX512" s="510"/>
      <c r="DY512" s="510"/>
      <c r="DZ512" s="510"/>
      <c r="EA512" s="510"/>
      <c r="EB512" s="510"/>
      <c r="EC512" s="510"/>
      <c r="ED512" s="510"/>
      <c r="EE512" s="510"/>
      <c r="EF512" s="510"/>
      <c r="EG512" s="510"/>
      <c r="EH512" s="510"/>
      <c r="EI512" s="510"/>
      <c r="EJ512" s="510"/>
      <c r="EK512" s="510"/>
      <c r="EL512" s="510"/>
      <c r="EM512" s="510"/>
      <c r="EN512" s="510"/>
      <c r="EO512" s="510"/>
      <c r="EP512" s="510"/>
      <c r="EQ512" s="510"/>
      <c r="ER512" s="510"/>
      <c r="ES512" s="510"/>
      <c r="ET512" s="510"/>
      <c r="EU512" s="510"/>
      <c r="EV512" s="510"/>
      <c r="EW512" s="510"/>
      <c r="EX512" s="510"/>
      <c r="EY512" s="510"/>
      <c r="EZ512" s="510"/>
    </row>
    <row r="513" spans="3:156" x14ac:dyDescent="0.25"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0"/>
      <c r="V513" s="510"/>
      <c r="W513" s="510"/>
      <c r="X513" s="510"/>
      <c r="Y513" s="510"/>
      <c r="Z513" s="510"/>
      <c r="AA513" s="510"/>
      <c r="AB513" s="510"/>
      <c r="AC513" s="510"/>
      <c r="AD513" s="510"/>
      <c r="AE513" s="510"/>
      <c r="AF513" s="510"/>
      <c r="AG513" s="510"/>
      <c r="AH513" s="510"/>
      <c r="AI513" s="510"/>
      <c r="AJ513" s="510"/>
      <c r="AK513" s="510"/>
      <c r="AL513" s="510"/>
      <c r="AM513" s="510"/>
      <c r="AN513" s="510"/>
      <c r="AO513" s="510"/>
      <c r="AP513" s="510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  <c r="BA513" s="510"/>
      <c r="BB513" s="510"/>
      <c r="BC513" s="510"/>
      <c r="BD513" s="510"/>
      <c r="BE513" s="510"/>
      <c r="BF513" s="510"/>
      <c r="BG513" s="510"/>
      <c r="BH513" s="510"/>
      <c r="BI513" s="510"/>
      <c r="BJ513" s="510"/>
      <c r="BK513" s="510"/>
      <c r="BL513" s="510"/>
      <c r="BM513" s="510"/>
      <c r="BN513" s="510"/>
      <c r="BO513" s="510"/>
      <c r="BP513" s="510"/>
      <c r="BQ513" s="510"/>
      <c r="BR513" s="510"/>
      <c r="BS513" s="510"/>
      <c r="BT513" s="510"/>
      <c r="BU513" s="510"/>
      <c r="BV513" s="510"/>
      <c r="BW513" s="510"/>
      <c r="BX513" s="510"/>
      <c r="BY513" s="510"/>
      <c r="BZ513" s="510"/>
      <c r="CA513" s="510"/>
      <c r="CB513" s="510"/>
      <c r="CC513" s="510"/>
      <c r="CD513" s="510"/>
      <c r="CE513" s="510"/>
      <c r="CF513" s="510"/>
      <c r="CG513" s="510"/>
      <c r="CH513" s="510"/>
      <c r="CI513" s="510"/>
      <c r="CJ513" s="510"/>
      <c r="CK513" s="510"/>
      <c r="CL513" s="510"/>
      <c r="CM513" s="510"/>
      <c r="CN513" s="510"/>
      <c r="CO513" s="510"/>
      <c r="CP513" s="510"/>
      <c r="CQ513" s="510"/>
      <c r="CR513" s="510"/>
      <c r="CS513" s="510"/>
      <c r="CT513" s="510"/>
      <c r="CU513" s="510"/>
      <c r="CV513" s="510"/>
      <c r="CW513" s="510"/>
      <c r="CX513" s="510"/>
      <c r="CY513" s="510"/>
      <c r="CZ513" s="510"/>
      <c r="DA513" s="510"/>
      <c r="DB513" s="510"/>
      <c r="DC513" s="510"/>
      <c r="DD513" s="510"/>
      <c r="DE513" s="510"/>
      <c r="DF513" s="510"/>
      <c r="DG513" s="510"/>
      <c r="DH513" s="510"/>
      <c r="DI513" s="510"/>
      <c r="DJ513" s="510"/>
      <c r="DK513" s="510"/>
      <c r="DL513" s="510"/>
      <c r="DM513" s="510"/>
      <c r="DN513" s="510"/>
      <c r="DO513" s="510"/>
      <c r="DP513" s="510"/>
      <c r="DQ513" s="510"/>
      <c r="DR513" s="510"/>
      <c r="DS513" s="510"/>
      <c r="DT513" s="510"/>
      <c r="DU513" s="510"/>
      <c r="DV513" s="510"/>
      <c r="DW513" s="510"/>
      <c r="DX513" s="510"/>
      <c r="DY513" s="510"/>
      <c r="DZ513" s="510"/>
      <c r="EA513" s="510"/>
      <c r="EB513" s="510"/>
      <c r="EC513" s="510"/>
      <c r="ED513" s="510"/>
      <c r="EE513" s="510"/>
      <c r="EF513" s="510"/>
      <c r="EG513" s="510"/>
      <c r="EH513" s="510"/>
      <c r="EI513" s="510"/>
      <c r="EJ513" s="510"/>
      <c r="EK513" s="510"/>
      <c r="EL513" s="510"/>
      <c r="EM513" s="510"/>
      <c r="EN513" s="510"/>
      <c r="EO513" s="510"/>
      <c r="EP513" s="510"/>
      <c r="EQ513" s="510"/>
      <c r="ER513" s="510"/>
      <c r="ES513" s="510"/>
      <c r="ET513" s="510"/>
      <c r="EU513" s="510"/>
      <c r="EV513" s="510"/>
      <c r="EW513" s="510"/>
      <c r="EX513" s="510"/>
      <c r="EY513" s="510"/>
      <c r="EZ513" s="510"/>
    </row>
    <row r="514" spans="3:156" x14ac:dyDescent="0.25"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0"/>
      <c r="V514" s="510"/>
      <c r="W514" s="510"/>
      <c r="X514" s="510"/>
      <c r="Y514" s="510"/>
      <c r="Z514" s="510"/>
      <c r="AA514" s="510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0"/>
      <c r="AN514" s="510"/>
      <c r="AO514" s="510"/>
      <c r="AP514" s="510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  <c r="BA514" s="510"/>
      <c r="BB514" s="510"/>
      <c r="BC514" s="510"/>
      <c r="BD514" s="510"/>
      <c r="BE514" s="510"/>
      <c r="BF514" s="510"/>
      <c r="BG514" s="510"/>
      <c r="BH514" s="510"/>
      <c r="BI514" s="510"/>
      <c r="BJ514" s="510"/>
      <c r="BK514" s="510"/>
      <c r="BL514" s="510"/>
      <c r="BM514" s="510"/>
      <c r="BN514" s="510"/>
      <c r="BO514" s="510"/>
      <c r="BP514" s="510"/>
      <c r="BQ514" s="510"/>
      <c r="BR514" s="510"/>
      <c r="BS514" s="510"/>
      <c r="BT514" s="510"/>
      <c r="BU514" s="510"/>
      <c r="BV514" s="510"/>
      <c r="BW514" s="510"/>
      <c r="BX514" s="510"/>
      <c r="BY514" s="510"/>
      <c r="BZ514" s="510"/>
      <c r="CA514" s="510"/>
      <c r="CB514" s="510"/>
      <c r="CC514" s="510"/>
      <c r="CD514" s="510"/>
      <c r="CE514" s="510"/>
      <c r="CF514" s="510"/>
      <c r="CG514" s="510"/>
      <c r="CH514" s="510"/>
      <c r="CI514" s="510"/>
      <c r="CJ514" s="510"/>
      <c r="CK514" s="510"/>
      <c r="CL514" s="510"/>
      <c r="CM514" s="510"/>
      <c r="CN514" s="510"/>
      <c r="CO514" s="510"/>
      <c r="CP514" s="510"/>
      <c r="CQ514" s="510"/>
      <c r="CR514" s="510"/>
      <c r="CS514" s="510"/>
      <c r="CT514" s="510"/>
      <c r="CU514" s="510"/>
      <c r="CV514" s="510"/>
      <c r="CW514" s="510"/>
      <c r="CX514" s="510"/>
      <c r="CY514" s="510"/>
      <c r="CZ514" s="510"/>
      <c r="DA514" s="510"/>
      <c r="DB514" s="510"/>
      <c r="DC514" s="510"/>
      <c r="DD514" s="510"/>
      <c r="DE514" s="510"/>
      <c r="DF514" s="510"/>
      <c r="DG514" s="510"/>
      <c r="DH514" s="510"/>
      <c r="DI514" s="510"/>
      <c r="DJ514" s="510"/>
      <c r="DK514" s="510"/>
      <c r="DL514" s="510"/>
      <c r="DM514" s="510"/>
      <c r="DN514" s="510"/>
      <c r="DO514" s="510"/>
      <c r="DP514" s="510"/>
      <c r="DQ514" s="510"/>
      <c r="DR514" s="510"/>
      <c r="DS514" s="510"/>
      <c r="DT514" s="510"/>
      <c r="DU514" s="510"/>
      <c r="DV514" s="510"/>
      <c r="DW514" s="510"/>
      <c r="DX514" s="510"/>
      <c r="DY514" s="510"/>
      <c r="DZ514" s="510"/>
      <c r="EA514" s="510"/>
      <c r="EB514" s="510"/>
      <c r="EC514" s="510"/>
      <c r="ED514" s="510"/>
      <c r="EE514" s="510"/>
      <c r="EF514" s="510"/>
      <c r="EG514" s="510"/>
      <c r="EH514" s="510"/>
      <c r="EI514" s="510"/>
      <c r="EJ514" s="510"/>
      <c r="EK514" s="510"/>
      <c r="EL514" s="510"/>
      <c r="EM514" s="510"/>
      <c r="EN514" s="510"/>
      <c r="EO514" s="510"/>
      <c r="EP514" s="510"/>
      <c r="EQ514" s="510"/>
      <c r="ER514" s="510"/>
      <c r="ES514" s="510"/>
      <c r="ET514" s="510"/>
      <c r="EU514" s="510"/>
      <c r="EV514" s="510"/>
      <c r="EW514" s="510"/>
      <c r="EX514" s="510"/>
      <c r="EY514" s="510"/>
      <c r="EZ514" s="510"/>
    </row>
    <row r="515" spans="3:156" x14ac:dyDescent="0.25"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0"/>
      <c r="V515" s="510"/>
      <c r="W515" s="510"/>
      <c r="X515" s="510"/>
      <c r="Y515" s="510"/>
      <c r="Z515" s="510"/>
      <c r="AA515" s="510"/>
      <c r="AB515" s="510"/>
      <c r="AC515" s="510"/>
      <c r="AD515" s="510"/>
      <c r="AE515" s="510"/>
      <c r="AF515" s="510"/>
      <c r="AG515" s="510"/>
      <c r="AH515" s="510"/>
      <c r="AI515" s="510"/>
      <c r="AJ515" s="510"/>
      <c r="AK515" s="510"/>
      <c r="AL515" s="510"/>
      <c r="AM515" s="510"/>
      <c r="AN515" s="510"/>
      <c r="AO515" s="510"/>
      <c r="AP515" s="510"/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  <c r="BA515" s="510"/>
      <c r="BB515" s="510"/>
      <c r="BC515" s="510"/>
      <c r="BD515" s="510"/>
      <c r="BE515" s="510"/>
      <c r="BF515" s="510"/>
      <c r="BG515" s="510"/>
      <c r="BH515" s="510"/>
      <c r="BI515" s="510"/>
      <c r="BJ515" s="510"/>
      <c r="BK515" s="510"/>
      <c r="BL515" s="510"/>
      <c r="BM515" s="510"/>
      <c r="BN515" s="510"/>
      <c r="BO515" s="510"/>
      <c r="BP515" s="510"/>
      <c r="BQ515" s="510"/>
      <c r="BR515" s="510"/>
      <c r="BS515" s="510"/>
      <c r="BT515" s="510"/>
      <c r="BU515" s="510"/>
      <c r="BV515" s="510"/>
      <c r="BW515" s="510"/>
      <c r="BX515" s="510"/>
      <c r="BY515" s="510"/>
      <c r="BZ515" s="510"/>
      <c r="CA515" s="510"/>
      <c r="CB515" s="510"/>
      <c r="CC515" s="510"/>
      <c r="CD515" s="510"/>
      <c r="CE515" s="510"/>
      <c r="CF515" s="510"/>
      <c r="CG515" s="510"/>
      <c r="CH515" s="510"/>
      <c r="CI515" s="510"/>
      <c r="CJ515" s="510"/>
      <c r="CK515" s="510"/>
      <c r="CL515" s="510"/>
      <c r="CM515" s="510"/>
      <c r="CN515" s="510"/>
      <c r="CO515" s="510"/>
      <c r="CP515" s="510"/>
      <c r="CQ515" s="510"/>
      <c r="CR515" s="510"/>
      <c r="CS515" s="510"/>
      <c r="CT515" s="510"/>
      <c r="CU515" s="510"/>
      <c r="CV515" s="510"/>
      <c r="CW515" s="510"/>
      <c r="CX515" s="510"/>
      <c r="CY515" s="510"/>
      <c r="CZ515" s="510"/>
      <c r="DA515" s="510"/>
      <c r="DB515" s="510"/>
      <c r="DC515" s="510"/>
      <c r="DD515" s="510"/>
      <c r="DE515" s="510"/>
      <c r="DF515" s="510"/>
      <c r="DG515" s="510"/>
      <c r="DH515" s="510"/>
      <c r="DI515" s="510"/>
      <c r="DJ515" s="510"/>
      <c r="DK515" s="510"/>
      <c r="DL515" s="510"/>
      <c r="DM515" s="510"/>
      <c r="DN515" s="510"/>
      <c r="DO515" s="510"/>
      <c r="DP515" s="510"/>
      <c r="DQ515" s="510"/>
      <c r="DR515" s="510"/>
      <c r="DS515" s="510"/>
      <c r="DT515" s="510"/>
      <c r="DU515" s="510"/>
      <c r="DV515" s="510"/>
      <c r="DW515" s="510"/>
      <c r="DX515" s="510"/>
      <c r="DY515" s="510"/>
      <c r="DZ515" s="510"/>
      <c r="EA515" s="510"/>
      <c r="EB515" s="510"/>
      <c r="EC515" s="510"/>
      <c r="ED515" s="510"/>
      <c r="EE515" s="510"/>
      <c r="EF515" s="510"/>
      <c r="EG515" s="510"/>
      <c r="EH515" s="510"/>
      <c r="EI515" s="510"/>
      <c r="EJ515" s="510"/>
      <c r="EK515" s="510"/>
      <c r="EL515" s="510"/>
      <c r="EM515" s="510"/>
      <c r="EN515" s="510"/>
      <c r="EO515" s="510"/>
      <c r="EP515" s="510"/>
      <c r="EQ515" s="510"/>
      <c r="ER515" s="510"/>
      <c r="ES515" s="510"/>
      <c r="ET515" s="510"/>
      <c r="EU515" s="510"/>
      <c r="EV515" s="510"/>
      <c r="EW515" s="510"/>
      <c r="EX515" s="510"/>
      <c r="EY515" s="510"/>
      <c r="EZ515" s="510"/>
    </row>
    <row r="516" spans="3:156" x14ac:dyDescent="0.25"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0"/>
      <c r="V516" s="510"/>
      <c r="W516" s="510"/>
      <c r="X516" s="510"/>
      <c r="Y516" s="510"/>
      <c r="Z516" s="510"/>
      <c r="AA516" s="510"/>
      <c r="AB516" s="510"/>
      <c r="AC516" s="510"/>
      <c r="AD516" s="510"/>
      <c r="AE516" s="510"/>
      <c r="AF516" s="510"/>
      <c r="AG516" s="510"/>
      <c r="AH516" s="510"/>
      <c r="AI516" s="510"/>
      <c r="AJ516" s="510"/>
      <c r="AK516" s="510"/>
      <c r="AL516" s="510"/>
      <c r="AM516" s="510"/>
      <c r="AN516" s="510"/>
      <c r="AO516" s="510"/>
      <c r="AP516" s="510"/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  <c r="BA516" s="510"/>
      <c r="BB516" s="510"/>
      <c r="BC516" s="510"/>
      <c r="BD516" s="510"/>
      <c r="BE516" s="510"/>
      <c r="BF516" s="510"/>
      <c r="BG516" s="510"/>
      <c r="BH516" s="510"/>
      <c r="BI516" s="510"/>
      <c r="BJ516" s="510"/>
      <c r="BK516" s="510"/>
      <c r="BL516" s="510"/>
      <c r="BM516" s="510"/>
      <c r="BN516" s="510"/>
      <c r="BO516" s="510"/>
      <c r="BP516" s="510"/>
      <c r="BQ516" s="510"/>
      <c r="BR516" s="510"/>
      <c r="BS516" s="510"/>
      <c r="BT516" s="510"/>
      <c r="BU516" s="510"/>
      <c r="BV516" s="510"/>
      <c r="BW516" s="510"/>
      <c r="BX516" s="510"/>
      <c r="BY516" s="510"/>
      <c r="BZ516" s="510"/>
      <c r="CA516" s="510"/>
      <c r="CB516" s="510"/>
      <c r="CC516" s="510"/>
      <c r="CD516" s="510"/>
      <c r="CE516" s="510"/>
      <c r="CF516" s="510"/>
      <c r="CG516" s="510"/>
      <c r="CH516" s="510"/>
      <c r="CI516" s="510"/>
      <c r="CJ516" s="510"/>
      <c r="CK516" s="510"/>
      <c r="CL516" s="510"/>
      <c r="CM516" s="510"/>
      <c r="CN516" s="510"/>
      <c r="CO516" s="510"/>
      <c r="CP516" s="510"/>
      <c r="CQ516" s="510"/>
      <c r="CR516" s="510"/>
      <c r="CS516" s="510"/>
      <c r="CT516" s="510"/>
      <c r="CU516" s="510"/>
      <c r="CV516" s="510"/>
      <c r="CW516" s="510"/>
      <c r="CX516" s="510"/>
      <c r="CY516" s="510"/>
      <c r="CZ516" s="510"/>
      <c r="DA516" s="510"/>
      <c r="DB516" s="510"/>
      <c r="DC516" s="510"/>
      <c r="DD516" s="510"/>
      <c r="DE516" s="510"/>
      <c r="DF516" s="510"/>
      <c r="DG516" s="510"/>
      <c r="DH516" s="510"/>
      <c r="DI516" s="510"/>
      <c r="DJ516" s="510"/>
      <c r="DK516" s="510"/>
      <c r="DL516" s="510"/>
      <c r="DM516" s="510"/>
      <c r="DN516" s="510"/>
      <c r="DO516" s="510"/>
      <c r="DP516" s="510"/>
      <c r="DQ516" s="510"/>
      <c r="DR516" s="510"/>
      <c r="DS516" s="510"/>
      <c r="DT516" s="510"/>
      <c r="DU516" s="510"/>
      <c r="DV516" s="510"/>
      <c r="DW516" s="510"/>
      <c r="DX516" s="510"/>
      <c r="DY516" s="510"/>
      <c r="DZ516" s="510"/>
      <c r="EA516" s="510"/>
      <c r="EB516" s="510"/>
      <c r="EC516" s="510"/>
      <c r="ED516" s="510"/>
      <c r="EE516" s="510"/>
      <c r="EF516" s="510"/>
      <c r="EG516" s="510"/>
      <c r="EH516" s="510"/>
      <c r="EI516" s="510"/>
      <c r="EJ516" s="510"/>
      <c r="EK516" s="510"/>
      <c r="EL516" s="510"/>
      <c r="EM516" s="510"/>
      <c r="EN516" s="510"/>
      <c r="EO516" s="510"/>
      <c r="EP516" s="510"/>
      <c r="EQ516" s="510"/>
      <c r="ER516" s="510"/>
      <c r="ES516" s="510"/>
      <c r="ET516" s="510"/>
      <c r="EU516" s="510"/>
      <c r="EV516" s="510"/>
      <c r="EW516" s="510"/>
      <c r="EX516" s="510"/>
      <c r="EY516" s="510"/>
      <c r="EZ516" s="510"/>
    </row>
    <row r="517" spans="3:156" x14ac:dyDescent="0.25"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0"/>
      <c r="V517" s="510"/>
      <c r="W517" s="510"/>
      <c r="X517" s="510"/>
      <c r="Y517" s="510"/>
      <c r="Z517" s="510"/>
      <c r="AA517" s="510"/>
      <c r="AB517" s="510"/>
      <c r="AC517" s="510"/>
      <c r="AD517" s="510"/>
      <c r="AE517" s="510"/>
      <c r="AF517" s="510"/>
      <c r="AG517" s="510"/>
      <c r="AH517" s="510"/>
      <c r="AI517" s="510"/>
      <c r="AJ517" s="510"/>
      <c r="AK517" s="510"/>
      <c r="AL517" s="510"/>
      <c r="AM517" s="510"/>
      <c r="AN517" s="510"/>
      <c r="AO517" s="510"/>
      <c r="AP517" s="510"/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  <c r="BA517" s="510"/>
      <c r="BB517" s="510"/>
      <c r="BC517" s="510"/>
      <c r="BD517" s="510"/>
      <c r="BE517" s="510"/>
      <c r="BF517" s="510"/>
      <c r="BG517" s="510"/>
      <c r="BH517" s="510"/>
      <c r="BI517" s="510"/>
      <c r="BJ517" s="510"/>
      <c r="BK517" s="510"/>
      <c r="BL517" s="510"/>
      <c r="BM517" s="510"/>
      <c r="BN517" s="510"/>
      <c r="BO517" s="510"/>
      <c r="BP517" s="510"/>
      <c r="BQ517" s="510"/>
      <c r="BR517" s="510"/>
      <c r="BS517" s="510"/>
      <c r="BT517" s="510"/>
      <c r="BU517" s="510"/>
      <c r="BV517" s="510"/>
      <c r="BW517" s="510"/>
      <c r="BX517" s="510"/>
      <c r="BY517" s="510"/>
      <c r="BZ517" s="510"/>
      <c r="CA517" s="510"/>
      <c r="CB517" s="510"/>
      <c r="CC517" s="510"/>
      <c r="CD517" s="510"/>
      <c r="CE517" s="510"/>
      <c r="CF517" s="510"/>
      <c r="CG517" s="510"/>
      <c r="CH517" s="510"/>
      <c r="CI517" s="510"/>
      <c r="CJ517" s="510"/>
      <c r="CK517" s="510"/>
      <c r="CL517" s="510"/>
      <c r="CM517" s="510"/>
      <c r="CN517" s="510"/>
      <c r="CO517" s="510"/>
      <c r="CP517" s="510"/>
      <c r="CQ517" s="510"/>
      <c r="CR517" s="510"/>
      <c r="CS517" s="510"/>
      <c r="CT517" s="510"/>
      <c r="CU517" s="510"/>
      <c r="CV517" s="510"/>
      <c r="CW517" s="510"/>
      <c r="CX517" s="510"/>
      <c r="CY517" s="510"/>
      <c r="CZ517" s="510"/>
      <c r="DA517" s="510"/>
      <c r="DB517" s="510"/>
      <c r="DC517" s="510"/>
      <c r="DD517" s="510"/>
      <c r="DE517" s="510"/>
      <c r="DF517" s="510"/>
      <c r="DG517" s="510"/>
      <c r="DH517" s="510"/>
      <c r="DI517" s="510"/>
      <c r="DJ517" s="510"/>
      <c r="DK517" s="510"/>
      <c r="DL517" s="510"/>
      <c r="DM517" s="510"/>
      <c r="DN517" s="510"/>
      <c r="DO517" s="510"/>
      <c r="DP517" s="510"/>
      <c r="DQ517" s="510"/>
      <c r="DR517" s="510"/>
      <c r="DS517" s="510"/>
      <c r="DT517" s="510"/>
      <c r="DU517" s="510"/>
      <c r="DV517" s="510"/>
      <c r="DW517" s="510"/>
      <c r="DX517" s="510"/>
      <c r="DY517" s="510"/>
      <c r="DZ517" s="510"/>
      <c r="EA517" s="510"/>
      <c r="EB517" s="510"/>
      <c r="EC517" s="510"/>
      <c r="ED517" s="510"/>
      <c r="EE517" s="510"/>
      <c r="EF517" s="510"/>
      <c r="EG517" s="510"/>
      <c r="EH517" s="510"/>
      <c r="EI517" s="510"/>
      <c r="EJ517" s="510"/>
      <c r="EK517" s="510"/>
      <c r="EL517" s="510"/>
      <c r="EM517" s="510"/>
      <c r="EN517" s="510"/>
      <c r="EO517" s="510"/>
      <c r="EP517" s="510"/>
      <c r="EQ517" s="510"/>
      <c r="ER517" s="510"/>
      <c r="ES517" s="510"/>
      <c r="ET517" s="510"/>
      <c r="EU517" s="510"/>
      <c r="EV517" s="510"/>
      <c r="EW517" s="510"/>
      <c r="EX517" s="510"/>
      <c r="EY517" s="510"/>
      <c r="EZ517" s="510"/>
    </row>
    <row r="518" spans="3:156" x14ac:dyDescent="0.25">
      <c r="C518" s="720" t="s">
        <v>110</v>
      </c>
      <c r="D518" s="510">
        <v>66762.059345238638</v>
      </c>
      <c r="E518" s="510">
        <v>52529.380449151882</v>
      </c>
      <c r="F518" s="510">
        <v>74022.389747769048</v>
      </c>
      <c r="G518" s="510">
        <v>59585.530090510176</v>
      </c>
      <c r="H518" s="510">
        <v>208500.63336330047</v>
      </c>
      <c r="I518" s="510">
        <v>42129.891023480319</v>
      </c>
      <c r="J518" s="510">
        <v>67996.210652784182</v>
      </c>
      <c r="K518" s="510">
        <v>67997.153846333764</v>
      </c>
      <c r="L518" s="510">
        <v>66555.731702595338</v>
      </c>
      <c r="M518" s="510">
        <v>88204.02176803902</v>
      </c>
      <c r="N518" s="510">
        <v>80197.337674973678</v>
      </c>
      <c r="O518" s="510">
        <v>87138.306821387203</v>
      </c>
      <c r="P518" s="510">
        <v>38592.446059266797</v>
      </c>
      <c r="Q518" s="510">
        <v>64309.465471615586</v>
      </c>
      <c r="R518" s="510">
        <v>88657.502483313365</v>
      </c>
      <c r="S518" s="510">
        <v>99015.339214789914</v>
      </c>
      <c r="T518" s="510">
        <v>151591.16277578723</v>
      </c>
      <c r="U518" s="510">
        <v>74600.308183434623</v>
      </c>
      <c r="V518" s="510">
        <v>91557.079662247517</v>
      </c>
      <c r="W518" s="510">
        <v>87073.978099043554</v>
      </c>
      <c r="X518" s="510">
        <v>57153.66949758734</v>
      </c>
      <c r="Y518" s="510">
        <v>67646.341791843995</v>
      </c>
      <c r="Z518" s="510">
        <v>34462.230246328356</v>
      </c>
      <c r="AA518" s="510">
        <v>174864.07627599803</v>
      </c>
      <c r="AB518" s="510">
        <v>20650.298996619182</v>
      </c>
      <c r="AC518" s="510">
        <v>0</v>
      </c>
      <c r="AD518" s="510">
        <v>115206.85646147808</v>
      </c>
      <c r="AE518" s="510">
        <v>181553.59567294799</v>
      </c>
      <c r="AF518" s="510">
        <v>106693.52536969756</v>
      </c>
      <c r="AG518" s="510">
        <v>217661.24033804124</v>
      </c>
      <c r="AH518" s="510">
        <v>395519.96388614702</v>
      </c>
      <c r="AI518" s="510">
        <v>43728.668761610606</v>
      </c>
      <c r="AJ518" s="510">
        <v>83839.426345549306</v>
      </c>
      <c r="AK518" s="510">
        <v>49217.024256631528</v>
      </c>
      <c r="AL518" s="510">
        <v>49150.293206004892</v>
      </c>
      <c r="AM518" s="510">
        <v>80891.402758537166</v>
      </c>
      <c r="AN518" s="510">
        <v>19140.554661825332</v>
      </c>
      <c r="AO518" s="510">
        <v>251312.52282047516</v>
      </c>
      <c r="AP518" s="510">
        <v>0</v>
      </c>
      <c r="AQ518" s="510">
        <v>137904.23606119823</v>
      </c>
      <c r="AR518" s="510">
        <v>91855.881069511233</v>
      </c>
      <c r="AS518" s="510">
        <v>85025.126270217617</v>
      </c>
      <c r="AT518" s="510">
        <v>164099.67146542028</v>
      </c>
      <c r="AU518" s="510">
        <v>-7370.2146137782984</v>
      </c>
      <c r="AV518" s="510">
        <v>122992.9978818892</v>
      </c>
      <c r="AW518" s="510">
        <v>-13912.639949988661</v>
      </c>
      <c r="AX518" s="510">
        <v>65216.442372230071</v>
      </c>
      <c r="AY518" s="510">
        <v>0</v>
      </c>
      <c r="AZ518" s="510">
        <v>157795.24520047841</v>
      </c>
      <c r="BA518" s="510">
        <v>110584.80987078094</v>
      </c>
      <c r="BB518" s="510">
        <v>66245.419436963537</v>
      </c>
      <c r="BC518" s="510">
        <v>119613.29802807901</v>
      </c>
      <c r="BD518" s="510">
        <v>-2737.8641586509984</v>
      </c>
      <c r="BE518" s="510">
        <v>47168.992457640423</v>
      </c>
      <c r="BF518" s="510">
        <v>58986.431936434456</v>
      </c>
      <c r="BG518" s="510">
        <v>71988.451893212448</v>
      </c>
      <c r="BH518" s="510">
        <v>100140.73322013451</v>
      </c>
      <c r="BI518" s="510">
        <v>13300.854468868056</v>
      </c>
      <c r="BJ518" s="510">
        <v>540034.4113065619</v>
      </c>
      <c r="BK518" s="510">
        <v>155332.09</v>
      </c>
      <c r="BL518" s="510">
        <v>182030.23225004613</v>
      </c>
      <c r="BM518" s="510">
        <v>112494.46929606548</v>
      </c>
      <c r="BN518" s="510">
        <v>176774.61296093214</v>
      </c>
      <c r="BO518" s="510">
        <v>49512.088917164656</v>
      </c>
      <c r="BP518" s="510">
        <v>110611.81115798414</v>
      </c>
      <c r="BQ518" s="510">
        <v>49345.550349549419</v>
      </c>
      <c r="BR518" s="510">
        <v>-60287.788147858497</v>
      </c>
      <c r="BS518" s="510">
        <v>166492.95449461756</v>
      </c>
      <c r="BT518" s="510">
        <v>55160.291904326172</v>
      </c>
      <c r="BU518" s="510">
        <v>210260.46562457673</v>
      </c>
      <c r="BV518" s="510">
        <v>4511.33787782746</v>
      </c>
      <c r="BW518" s="510">
        <v>302929.02248149808</v>
      </c>
      <c r="BX518" s="510">
        <v>-58611.782763773124</v>
      </c>
      <c r="BY518" s="510">
        <v>59776.579102090138</v>
      </c>
      <c r="BZ518" s="510">
        <v>123692.2140796419</v>
      </c>
      <c r="CA518" s="510">
        <v>81723.131920406493</v>
      </c>
      <c r="CB518" s="510">
        <v>227899.09682967758</v>
      </c>
      <c r="CC518" s="510">
        <v>57182.241773662114</v>
      </c>
      <c r="CD518" s="510">
        <v>59688.60823142252</v>
      </c>
      <c r="CE518" s="510">
        <v>103536.64106968028</v>
      </c>
      <c r="CF518" s="510">
        <v>66020.21612421039</v>
      </c>
      <c r="CG518" s="510">
        <v>116219.20868920459</v>
      </c>
      <c r="CH518" s="510">
        <v>0</v>
      </c>
      <c r="CI518" s="510">
        <v>71595.737347924762</v>
      </c>
      <c r="CJ518" s="510">
        <v>59618.672506148934</v>
      </c>
      <c r="CK518" s="510">
        <v>142727.60856833868</v>
      </c>
      <c r="CL518" s="510">
        <v>113090.00397150239</v>
      </c>
      <c r="CM518" s="510">
        <v>17520.281187409761</v>
      </c>
      <c r="CN518" s="510">
        <v>123335.8002687446</v>
      </c>
      <c r="CO518" s="510">
        <v>60533.362423607803</v>
      </c>
      <c r="CP518" s="510">
        <v>36050.914333080218</v>
      </c>
      <c r="CQ518" s="510">
        <v>29197.82373146445</v>
      </c>
      <c r="CR518" s="510">
        <v>103255.58363152432</v>
      </c>
      <c r="CS518" s="510">
        <v>12687.07</v>
      </c>
      <c r="CT518" s="510">
        <v>108431.10410297591</v>
      </c>
      <c r="CU518" s="510">
        <v>47329.120286272053</v>
      </c>
      <c r="CV518" s="510">
        <v>0</v>
      </c>
      <c r="CW518" s="510">
        <v>-220274.46436366151</v>
      </c>
      <c r="CX518" s="510">
        <v>195009.25438512166</v>
      </c>
      <c r="CY518" s="510">
        <v>95168.907871470932</v>
      </c>
      <c r="CZ518" s="510">
        <v>58066.583920139034</v>
      </c>
      <c r="DA518" s="510">
        <v>93111.320000000051</v>
      </c>
      <c r="DB518" s="510">
        <v>92776.38357056136</v>
      </c>
      <c r="DC518" s="510">
        <v>-57300.696164877852</v>
      </c>
      <c r="DD518" s="510">
        <v>47140.260228524814</v>
      </c>
      <c r="DE518" s="510">
        <v>124570.55185645357</v>
      </c>
      <c r="DF518" s="510">
        <v>67646.324102210288</v>
      </c>
      <c r="DG518" s="510">
        <v>105544.10390970347</v>
      </c>
      <c r="DH518" s="510">
        <v>36035.036330502546</v>
      </c>
      <c r="DI518" s="510">
        <v>53504.715692208338</v>
      </c>
      <c r="DJ518" s="510">
        <v>59753.271007779054</v>
      </c>
      <c r="DK518" s="510">
        <v>99668.943549112388</v>
      </c>
      <c r="DL518" s="510">
        <v>35211.261310033166</v>
      </c>
      <c r="DM518" s="510">
        <v>78577.744644099701</v>
      </c>
      <c r="DN518" s="510">
        <v>123652.94280699933</v>
      </c>
      <c r="DO518" s="510">
        <v>127031.69423639216</v>
      </c>
      <c r="DP518" s="510">
        <v>237144.09356491023</v>
      </c>
      <c r="DQ518" s="510">
        <v>-301838.48281712062</v>
      </c>
      <c r="DR518" s="510">
        <v>36002.85</v>
      </c>
      <c r="DS518" s="510">
        <v>495325.66009884013</v>
      </c>
      <c r="DT518" s="510">
        <v>546836.00105404283</v>
      </c>
      <c r="DU518" s="510">
        <v>0</v>
      </c>
      <c r="DV518" s="510">
        <v>0</v>
      </c>
      <c r="DW518" s="510">
        <v>760590.21387780469</v>
      </c>
      <c r="DX518" s="510">
        <v>268992.44841324957</v>
      </c>
      <c r="DY518" s="510">
        <v>57181.945580622356</v>
      </c>
      <c r="DZ518" s="510">
        <v>491134.24325915374</v>
      </c>
      <c r="EA518" s="510">
        <v>549071.2460072469</v>
      </c>
      <c r="EB518" s="510">
        <v>1026989.1409466349</v>
      </c>
      <c r="EC518" s="510">
        <v>-24050.47</v>
      </c>
      <c r="ED518" s="510">
        <v>0</v>
      </c>
      <c r="EE518" s="510">
        <v>512414.77139028732</v>
      </c>
      <c r="EF518" s="510">
        <v>515612.85965875804</v>
      </c>
      <c r="EG518" s="510">
        <v>188471.53229240439</v>
      </c>
      <c r="EH518" s="510">
        <v>165301.58250092994</v>
      </c>
      <c r="EI518" s="510">
        <v>-92643.06309074146</v>
      </c>
      <c r="EJ518" s="510">
        <v>196993.61388805346</v>
      </c>
      <c r="EK518" s="510">
        <v>301987.76783503324</v>
      </c>
      <c r="EL518" s="510">
        <v>133804.10842804558</v>
      </c>
      <c r="EM518" s="510">
        <v>194626.63155561502</v>
      </c>
      <c r="EN518" s="510"/>
      <c r="EO518" s="510"/>
      <c r="EP518" s="510"/>
      <c r="EQ518" s="510"/>
      <c r="ER518" s="510"/>
      <c r="ES518" s="510"/>
      <c r="ET518" s="510"/>
      <c r="EU518" s="510"/>
      <c r="EV518" s="510"/>
      <c r="EW518" s="510"/>
      <c r="EX518" s="510"/>
      <c r="EY518" s="510"/>
      <c r="EZ518" s="510"/>
    </row>
    <row r="519" spans="3:156" x14ac:dyDescent="0.25"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0"/>
      <c r="V519" s="510"/>
      <c r="W519" s="510"/>
      <c r="X519" s="510"/>
      <c r="Y519" s="510"/>
      <c r="Z519" s="510"/>
      <c r="AA519" s="510"/>
      <c r="AB519" s="510"/>
      <c r="AC519" s="510"/>
      <c r="AD519" s="510"/>
      <c r="AE519" s="510"/>
      <c r="AF519" s="510"/>
      <c r="AG519" s="510"/>
      <c r="AH519" s="510"/>
      <c r="AI519" s="510"/>
      <c r="AJ519" s="510"/>
      <c r="AK519" s="510"/>
      <c r="AL519" s="510"/>
      <c r="AM519" s="510"/>
      <c r="AN519" s="510"/>
      <c r="AO519" s="510"/>
      <c r="AP519" s="510"/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  <c r="BA519" s="510"/>
      <c r="BB519" s="510"/>
      <c r="BC519" s="510"/>
      <c r="BD519" s="510"/>
      <c r="BE519" s="510"/>
      <c r="BF519" s="510"/>
      <c r="BG519" s="510"/>
      <c r="BH519" s="510"/>
      <c r="BI519" s="510"/>
      <c r="BJ519" s="510"/>
      <c r="BK519" s="510"/>
      <c r="BL519" s="510"/>
      <c r="BM519" s="510"/>
      <c r="BN519" s="510"/>
      <c r="BO519" s="510"/>
      <c r="BP519" s="510"/>
      <c r="BQ519" s="510"/>
      <c r="BR519" s="510"/>
      <c r="BS519" s="510"/>
      <c r="BT519" s="510"/>
      <c r="BU519" s="510"/>
      <c r="BV519" s="510"/>
      <c r="BW519" s="510"/>
      <c r="BX519" s="510"/>
      <c r="BY519" s="510"/>
      <c r="BZ519" s="510"/>
      <c r="CA519" s="510"/>
      <c r="CB519" s="510"/>
      <c r="CC519" s="510"/>
      <c r="CD519" s="510"/>
      <c r="CE519" s="510"/>
      <c r="CF519" s="510"/>
      <c r="CG519" s="510"/>
      <c r="CH519" s="510"/>
      <c r="CI519" s="510"/>
      <c r="CJ519" s="510"/>
      <c r="CK519" s="510"/>
      <c r="CL519" s="510"/>
      <c r="CM519" s="510"/>
      <c r="CN519" s="510"/>
      <c r="CO519" s="510"/>
      <c r="CP519" s="510"/>
      <c r="CQ519" s="510"/>
      <c r="CR519" s="510"/>
      <c r="CS519" s="510"/>
      <c r="CT519" s="510"/>
      <c r="CU519" s="510"/>
      <c r="CV519" s="510"/>
      <c r="CW519" s="510"/>
      <c r="CX519" s="510"/>
      <c r="CY519" s="510"/>
      <c r="CZ519" s="510"/>
      <c r="DA519" s="510"/>
      <c r="DB519" s="510"/>
      <c r="DC519" s="510"/>
      <c r="DD519" s="510"/>
      <c r="DE519" s="510"/>
      <c r="DF519" s="510"/>
      <c r="DG519" s="510"/>
      <c r="DH519" s="510"/>
      <c r="DI519" s="510"/>
      <c r="DJ519" s="510"/>
      <c r="DK519" s="510"/>
      <c r="DL519" s="510"/>
      <c r="DM519" s="510"/>
      <c r="DN519" s="510"/>
      <c r="DO519" s="510"/>
      <c r="DP519" s="510"/>
      <c r="DQ519" s="510"/>
      <c r="DR519" s="510"/>
      <c r="DS519" s="510"/>
      <c r="DT519" s="510"/>
      <c r="DU519" s="510"/>
      <c r="DV519" s="510"/>
      <c r="DW519" s="510"/>
      <c r="DX519" s="510"/>
      <c r="DY519" s="510"/>
      <c r="DZ519" s="510"/>
      <c r="EA519" s="510"/>
      <c r="EB519" s="510"/>
      <c r="EC519" s="510"/>
      <c r="ED519" s="510"/>
      <c r="EE519" s="510"/>
      <c r="EF519" s="510"/>
      <c r="EG519" s="510"/>
      <c r="EH519" s="510"/>
      <c r="EI519" s="510"/>
      <c r="EJ519" s="510"/>
      <c r="EK519" s="510"/>
      <c r="EL519" s="510"/>
      <c r="EM519" s="510"/>
      <c r="EN519" s="510"/>
      <c r="EO519" s="510"/>
      <c r="EP519" s="510"/>
      <c r="EQ519" s="510"/>
      <c r="ER519" s="510"/>
      <c r="ES519" s="510"/>
      <c r="ET519" s="510"/>
      <c r="EU519" s="510"/>
      <c r="EV519" s="510"/>
      <c r="EW519" s="510"/>
      <c r="EX519" s="510"/>
      <c r="EY519" s="510"/>
      <c r="EZ519" s="510"/>
    </row>
    <row r="520" spans="3:156" x14ac:dyDescent="0.25"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0"/>
      <c r="S520" s="510"/>
      <c r="T520" s="510"/>
      <c r="U520" s="510"/>
      <c r="V520" s="510"/>
      <c r="W520" s="510"/>
      <c r="X520" s="510"/>
      <c r="Y520" s="510"/>
      <c r="Z520" s="510"/>
      <c r="AA520" s="510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  <c r="BA520" s="510"/>
      <c r="BB520" s="510"/>
      <c r="BC520" s="510"/>
      <c r="BD520" s="510"/>
      <c r="BE520" s="510"/>
      <c r="BF520" s="510"/>
      <c r="BG520" s="510"/>
      <c r="BH520" s="510"/>
      <c r="BI520" s="510"/>
      <c r="BJ520" s="510"/>
      <c r="BK520" s="510"/>
      <c r="BL520" s="510"/>
      <c r="BM520" s="510"/>
      <c r="BN520" s="510"/>
      <c r="BO520" s="510"/>
      <c r="BP520" s="510"/>
      <c r="BQ520" s="510"/>
      <c r="BR520" s="510"/>
      <c r="BS520" s="510"/>
      <c r="BT520" s="510"/>
      <c r="BU520" s="510"/>
      <c r="BV520" s="510"/>
      <c r="BW520" s="510"/>
      <c r="BX520" s="510"/>
      <c r="BY520" s="510"/>
      <c r="BZ520" s="510"/>
      <c r="CA520" s="510"/>
      <c r="CB520" s="510"/>
      <c r="CC520" s="510"/>
      <c r="CD520" s="510"/>
      <c r="CE520" s="510"/>
      <c r="CF520" s="510"/>
      <c r="CG520" s="510"/>
      <c r="CH520" s="510"/>
      <c r="CI520" s="510"/>
      <c r="CJ520" s="510"/>
      <c r="CK520" s="510"/>
      <c r="CL520" s="510"/>
      <c r="CM520" s="510"/>
      <c r="CN520" s="510"/>
      <c r="CO520" s="510"/>
      <c r="CP520" s="510"/>
      <c r="CQ520" s="510"/>
      <c r="CR520" s="510"/>
      <c r="CS520" s="510"/>
      <c r="CT520" s="510"/>
      <c r="CU520" s="510"/>
      <c r="CV520" s="510"/>
      <c r="CW520" s="510"/>
      <c r="CX520" s="510"/>
      <c r="CY520" s="510"/>
      <c r="CZ520" s="510"/>
      <c r="DA520" s="510"/>
      <c r="DB520" s="510"/>
      <c r="DC520" s="510"/>
      <c r="DD520" s="510"/>
      <c r="DE520" s="510"/>
      <c r="DF520" s="510"/>
      <c r="DG520" s="510"/>
      <c r="DH520" s="510"/>
      <c r="DI520" s="510"/>
      <c r="DJ520" s="510"/>
      <c r="DK520" s="510"/>
      <c r="DL520" s="510"/>
      <c r="DM520" s="510"/>
      <c r="DN520" s="510"/>
      <c r="DO520" s="510"/>
      <c r="DP520" s="510"/>
      <c r="DQ520" s="510"/>
      <c r="DR520" s="510"/>
      <c r="DS520" s="510"/>
      <c r="DT520" s="510"/>
      <c r="DU520" s="510"/>
      <c r="DV520" s="510"/>
      <c r="DW520" s="510"/>
      <c r="DX520" s="510"/>
      <c r="DY520" s="510"/>
      <c r="DZ520" s="510"/>
      <c r="EA520" s="510"/>
      <c r="EB520" s="510"/>
      <c r="EC520" s="510"/>
      <c r="ED520" s="510"/>
      <c r="EE520" s="510"/>
      <c r="EF520" s="510"/>
      <c r="EG520" s="510"/>
      <c r="EH520" s="510"/>
      <c r="EI520" s="510"/>
      <c r="EJ520" s="510"/>
      <c r="EK520" s="510"/>
      <c r="EL520" s="510"/>
      <c r="EM520" s="510"/>
      <c r="EN520" s="510"/>
      <c r="EO520" s="510"/>
      <c r="EP520" s="510"/>
      <c r="EQ520" s="510"/>
      <c r="ER520" s="510"/>
      <c r="ES520" s="510"/>
      <c r="ET520" s="510"/>
      <c r="EU520" s="510"/>
      <c r="EV520" s="510"/>
      <c r="EW520" s="510"/>
      <c r="EX520" s="510"/>
      <c r="EY520" s="510"/>
      <c r="EZ520" s="510"/>
    </row>
    <row r="521" spans="3:156" x14ac:dyDescent="0.25"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0"/>
      <c r="S521" s="510"/>
      <c r="T521" s="510"/>
      <c r="U521" s="510"/>
      <c r="V521" s="510"/>
      <c r="W521" s="510"/>
      <c r="X521" s="510"/>
      <c r="Y521" s="510"/>
      <c r="Z521" s="510"/>
      <c r="AA521" s="510"/>
      <c r="AB521" s="510"/>
      <c r="AC521" s="510"/>
      <c r="AD521" s="510"/>
      <c r="AE521" s="510"/>
      <c r="AF521" s="510"/>
      <c r="AG521" s="510"/>
      <c r="AH521" s="510"/>
      <c r="AI521" s="510"/>
      <c r="AJ521" s="510"/>
      <c r="AK521" s="510"/>
      <c r="AL521" s="510"/>
      <c r="AM521" s="510"/>
      <c r="AN521" s="510"/>
      <c r="AO521" s="510"/>
      <c r="AP521" s="510"/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  <c r="BA521" s="510"/>
      <c r="BB521" s="510"/>
      <c r="BC521" s="510"/>
      <c r="BD521" s="510"/>
      <c r="BE521" s="510"/>
      <c r="BF521" s="510"/>
      <c r="BG521" s="510"/>
      <c r="BH521" s="510"/>
      <c r="BI521" s="510"/>
      <c r="BJ521" s="510"/>
      <c r="BK521" s="510"/>
      <c r="BL521" s="510"/>
      <c r="BM521" s="510"/>
      <c r="BN521" s="510"/>
      <c r="BO521" s="510"/>
      <c r="BP521" s="510"/>
      <c r="BQ521" s="510"/>
      <c r="BR521" s="510"/>
      <c r="BS521" s="510"/>
      <c r="BT521" s="510"/>
      <c r="BU521" s="510"/>
      <c r="BV521" s="510"/>
      <c r="BW521" s="510"/>
      <c r="BX521" s="510"/>
      <c r="BY521" s="510"/>
      <c r="BZ521" s="510"/>
      <c r="CA521" s="510"/>
      <c r="CB521" s="510"/>
      <c r="CC521" s="510"/>
      <c r="CD521" s="510"/>
      <c r="CE521" s="510"/>
      <c r="CF521" s="510"/>
      <c r="CG521" s="510"/>
      <c r="CH521" s="510"/>
      <c r="CI521" s="510"/>
      <c r="CJ521" s="510"/>
      <c r="CK521" s="510"/>
      <c r="CL521" s="510"/>
      <c r="CM521" s="510"/>
      <c r="CN521" s="510"/>
      <c r="CO521" s="510"/>
      <c r="CP521" s="510"/>
      <c r="CQ521" s="510"/>
      <c r="CR521" s="510"/>
      <c r="CS521" s="510"/>
      <c r="CT521" s="510"/>
      <c r="CU521" s="510"/>
      <c r="CV521" s="510"/>
      <c r="CW521" s="510"/>
      <c r="CX521" s="510"/>
      <c r="CY521" s="510"/>
      <c r="CZ521" s="510"/>
      <c r="DA521" s="510"/>
      <c r="DB521" s="510"/>
      <c r="DC521" s="510"/>
      <c r="DD521" s="510"/>
      <c r="DE521" s="510"/>
      <c r="DF521" s="510"/>
      <c r="DG521" s="510"/>
      <c r="DH521" s="510"/>
      <c r="DI521" s="510"/>
      <c r="DJ521" s="510"/>
      <c r="DK521" s="510"/>
      <c r="DL521" s="510"/>
      <c r="DM521" s="510"/>
      <c r="DN521" s="510"/>
      <c r="DO521" s="510"/>
      <c r="DP521" s="510"/>
      <c r="DQ521" s="510"/>
      <c r="DR521" s="510"/>
      <c r="DS521" s="510"/>
      <c r="DT521" s="510"/>
      <c r="DU521" s="510"/>
      <c r="DV521" s="510"/>
      <c r="DW521" s="510"/>
      <c r="DX521" s="510"/>
      <c r="DY521" s="510"/>
      <c r="DZ521" s="510"/>
      <c r="EA521" s="510"/>
      <c r="EB521" s="510"/>
      <c r="EC521" s="510"/>
      <c r="ED521" s="510"/>
      <c r="EE521" s="510"/>
      <c r="EF521" s="510"/>
      <c r="EG521" s="510"/>
      <c r="EH521" s="510"/>
      <c r="EI521" s="510"/>
      <c r="EJ521" s="510"/>
      <c r="EK521" s="510"/>
      <c r="EL521" s="510"/>
      <c r="EM521" s="510"/>
      <c r="EN521" s="510"/>
      <c r="EO521" s="510"/>
      <c r="EP521" s="510"/>
      <c r="EQ521" s="510"/>
      <c r="ER521" s="510"/>
      <c r="ES521" s="510"/>
      <c r="ET521" s="510"/>
      <c r="EU521" s="510"/>
      <c r="EV521" s="510"/>
      <c r="EW521" s="510"/>
      <c r="EX521" s="510"/>
      <c r="EY521" s="510"/>
      <c r="EZ521" s="510"/>
    </row>
    <row r="522" spans="3:156" x14ac:dyDescent="0.25"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0"/>
      <c r="S522" s="510"/>
      <c r="T522" s="510"/>
      <c r="U522" s="510"/>
      <c r="V522" s="510"/>
      <c r="W522" s="510"/>
      <c r="X522" s="510"/>
      <c r="Y522" s="510"/>
      <c r="Z522" s="510"/>
      <c r="AA522" s="510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  <c r="BA522" s="510"/>
      <c r="BB522" s="510"/>
      <c r="BC522" s="510"/>
      <c r="BD522" s="510"/>
      <c r="BE522" s="510"/>
      <c r="BF522" s="510"/>
      <c r="BG522" s="510"/>
      <c r="BH522" s="510"/>
      <c r="BI522" s="510"/>
      <c r="BJ522" s="510"/>
      <c r="BK522" s="510"/>
      <c r="BL522" s="510"/>
      <c r="BM522" s="510"/>
      <c r="BN522" s="510"/>
      <c r="BO522" s="510"/>
      <c r="BP522" s="510"/>
      <c r="BQ522" s="510"/>
      <c r="BR522" s="510"/>
      <c r="BS522" s="510"/>
      <c r="BT522" s="510"/>
      <c r="BU522" s="510"/>
      <c r="BV522" s="510"/>
      <c r="BW522" s="510"/>
      <c r="BX522" s="510"/>
      <c r="BY522" s="510"/>
      <c r="BZ522" s="510"/>
      <c r="CA522" s="510"/>
      <c r="CB522" s="510"/>
      <c r="CC522" s="510"/>
      <c r="CD522" s="510"/>
      <c r="CE522" s="510"/>
      <c r="CF522" s="510"/>
      <c r="CG522" s="510"/>
      <c r="CH522" s="510"/>
      <c r="CI522" s="510"/>
      <c r="CJ522" s="510"/>
      <c r="CK522" s="510"/>
      <c r="CL522" s="510"/>
      <c r="CM522" s="510"/>
      <c r="CN522" s="510"/>
      <c r="CO522" s="510"/>
      <c r="CP522" s="510"/>
      <c r="CQ522" s="510"/>
      <c r="CR522" s="510"/>
      <c r="CS522" s="510"/>
      <c r="CT522" s="510"/>
      <c r="CU522" s="510"/>
      <c r="CV522" s="510"/>
      <c r="CW522" s="510"/>
      <c r="CX522" s="510"/>
      <c r="CY522" s="510"/>
      <c r="CZ522" s="510"/>
      <c r="DA522" s="510"/>
      <c r="DB522" s="510"/>
      <c r="DC522" s="510"/>
      <c r="DD522" s="510"/>
      <c r="DE522" s="510"/>
      <c r="DF522" s="510"/>
      <c r="DG522" s="510"/>
      <c r="DH522" s="510"/>
      <c r="DI522" s="510"/>
      <c r="DJ522" s="510"/>
      <c r="DK522" s="510"/>
      <c r="DL522" s="510"/>
      <c r="DM522" s="510"/>
      <c r="DN522" s="510"/>
      <c r="DO522" s="510"/>
      <c r="DP522" s="510"/>
      <c r="DQ522" s="510"/>
      <c r="DR522" s="510"/>
      <c r="DS522" s="510"/>
      <c r="DT522" s="510"/>
      <c r="DU522" s="510"/>
      <c r="DV522" s="510"/>
      <c r="DW522" s="510"/>
      <c r="DX522" s="510"/>
      <c r="DY522" s="510"/>
      <c r="DZ522" s="510"/>
      <c r="EA522" s="510"/>
      <c r="EB522" s="510"/>
      <c r="EC522" s="510"/>
      <c r="ED522" s="510"/>
      <c r="EE522" s="510"/>
      <c r="EF522" s="510"/>
      <c r="EG522" s="510"/>
      <c r="EH522" s="510"/>
      <c r="EI522" s="510"/>
      <c r="EJ522" s="510"/>
      <c r="EK522" s="510"/>
      <c r="EL522" s="510"/>
      <c r="EM522" s="510"/>
      <c r="EN522" s="510"/>
      <c r="EO522" s="510"/>
      <c r="EP522" s="510"/>
      <c r="EQ522" s="510"/>
      <c r="ER522" s="510"/>
      <c r="ES522" s="510"/>
      <c r="ET522" s="510"/>
      <c r="EU522" s="510"/>
      <c r="EV522" s="510"/>
      <c r="EW522" s="510"/>
      <c r="EX522" s="510"/>
      <c r="EY522" s="510"/>
      <c r="EZ522" s="510"/>
    </row>
    <row r="523" spans="3:156" x14ac:dyDescent="0.25"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  <c r="BA523" s="510"/>
      <c r="BB523" s="510"/>
      <c r="BC523" s="510"/>
      <c r="BD523" s="510"/>
      <c r="BE523" s="510"/>
      <c r="BF523" s="510"/>
      <c r="BG523" s="510"/>
      <c r="BH523" s="510"/>
      <c r="BI523" s="510"/>
      <c r="BJ523" s="510"/>
      <c r="BK523" s="510"/>
      <c r="BL523" s="510"/>
      <c r="BM523" s="510"/>
      <c r="BN523" s="510"/>
      <c r="BO523" s="510"/>
      <c r="BP523" s="510"/>
      <c r="BQ523" s="510"/>
      <c r="BR523" s="510"/>
      <c r="BS523" s="510"/>
      <c r="BT523" s="510"/>
      <c r="BU523" s="510"/>
      <c r="BV523" s="510"/>
      <c r="BW523" s="510"/>
      <c r="BX523" s="510"/>
      <c r="BY523" s="510"/>
      <c r="BZ523" s="510"/>
      <c r="CA523" s="510"/>
      <c r="CB523" s="510"/>
      <c r="CC523" s="510"/>
      <c r="CD523" s="510"/>
      <c r="CE523" s="510"/>
      <c r="CF523" s="510"/>
      <c r="CG523" s="510"/>
      <c r="CH523" s="510"/>
      <c r="CI523" s="510"/>
      <c r="CJ523" s="510"/>
      <c r="CK523" s="510"/>
      <c r="CL523" s="510"/>
      <c r="CM523" s="510"/>
      <c r="CN523" s="510"/>
      <c r="CO523" s="510"/>
      <c r="CP523" s="510"/>
      <c r="CQ523" s="510"/>
      <c r="CR523" s="510"/>
      <c r="CS523" s="510"/>
      <c r="CT523" s="510"/>
      <c r="CU523" s="510"/>
      <c r="CV523" s="510"/>
      <c r="CW523" s="510"/>
      <c r="CX523" s="510"/>
      <c r="CY523" s="510"/>
      <c r="CZ523" s="510"/>
      <c r="DA523" s="510"/>
      <c r="DB523" s="510"/>
      <c r="DC523" s="510"/>
      <c r="DD523" s="510"/>
      <c r="DE523" s="510"/>
      <c r="DF523" s="510"/>
      <c r="DG523" s="510"/>
      <c r="DH523" s="510"/>
      <c r="DI523" s="510"/>
      <c r="DJ523" s="510"/>
      <c r="DK523" s="510"/>
      <c r="DL523" s="510"/>
      <c r="DM523" s="510"/>
      <c r="DN523" s="510"/>
      <c r="DO523" s="510"/>
      <c r="DP523" s="510"/>
      <c r="DQ523" s="510"/>
      <c r="DR523" s="510"/>
      <c r="DS523" s="510"/>
      <c r="DT523" s="510"/>
      <c r="DU523" s="510"/>
      <c r="DV523" s="510"/>
      <c r="DW523" s="510"/>
      <c r="DX523" s="510"/>
      <c r="DY523" s="510"/>
      <c r="DZ523" s="510"/>
      <c r="EA523" s="510"/>
      <c r="EB523" s="510"/>
      <c r="EC523" s="510"/>
      <c r="ED523" s="510"/>
      <c r="EE523" s="510"/>
      <c r="EF523" s="510"/>
      <c r="EG523" s="510"/>
      <c r="EH523" s="510"/>
      <c r="EI523" s="510"/>
      <c r="EJ523" s="510"/>
      <c r="EK523" s="510"/>
      <c r="EL523" s="510"/>
      <c r="EM523" s="510"/>
      <c r="EN523" s="510"/>
      <c r="EO523" s="510"/>
      <c r="EP523" s="510"/>
      <c r="EQ523" s="510"/>
      <c r="ER523" s="510"/>
      <c r="ES523" s="510"/>
      <c r="ET523" s="510"/>
      <c r="EU523" s="510"/>
      <c r="EV523" s="510"/>
      <c r="EW523" s="510"/>
      <c r="EX523" s="510"/>
      <c r="EY523" s="510"/>
      <c r="EZ523" s="510"/>
    </row>
    <row r="524" spans="3:156" x14ac:dyDescent="0.25"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  <c r="BA524" s="510"/>
      <c r="BB524" s="510"/>
      <c r="BC524" s="510"/>
      <c r="BD524" s="510"/>
      <c r="BE524" s="510"/>
      <c r="BF524" s="510"/>
      <c r="BG524" s="510"/>
      <c r="BH524" s="510"/>
      <c r="BI524" s="510"/>
      <c r="BJ524" s="510"/>
      <c r="BK524" s="510"/>
      <c r="BL524" s="510"/>
      <c r="BM524" s="510"/>
      <c r="BN524" s="510"/>
      <c r="BO524" s="510"/>
      <c r="BP524" s="510"/>
      <c r="BQ524" s="510"/>
      <c r="BR524" s="510"/>
      <c r="BS524" s="510"/>
      <c r="BT524" s="510"/>
      <c r="BU524" s="510"/>
      <c r="BV524" s="510"/>
      <c r="BW524" s="510"/>
      <c r="BX524" s="510"/>
      <c r="BY524" s="510"/>
      <c r="BZ524" s="510"/>
      <c r="CA524" s="510"/>
      <c r="CB524" s="510"/>
      <c r="CC524" s="510"/>
      <c r="CD524" s="510"/>
      <c r="CE524" s="510"/>
      <c r="CF524" s="510"/>
      <c r="CG524" s="510"/>
      <c r="CH524" s="510"/>
      <c r="CI524" s="510"/>
      <c r="CJ524" s="510"/>
      <c r="CK524" s="510"/>
      <c r="CL524" s="510"/>
      <c r="CM524" s="510"/>
      <c r="CN524" s="510"/>
      <c r="CO524" s="510"/>
      <c r="CP524" s="510"/>
      <c r="CQ524" s="510"/>
      <c r="CR524" s="510"/>
      <c r="CS524" s="510"/>
      <c r="CT524" s="510"/>
      <c r="CU524" s="510"/>
      <c r="CV524" s="510"/>
      <c r="CW524" s="510"/>
      <c r="CX524" s="510"/>
      <c r="CY524" s="510"/>
      <c r="CZ524" s="510"/>
      <c r="DA524" s="510"/>
      <c r="DB524" s="510"/>
      <c r="DC524" s="510"/>
      <c r="DD524" s="510"/>
      <c r="DE524" s="510"/>
      <c r="DF524" s="510"/>
      <c r="DG524" s="510"/>
      <c r="DH524" s="510"/>
      <c r="DI524" s="510"/>
      <c r="DJ524" s="510"/>
      <c r="DK524" s="510"/>
      <c r="DL524" s="510"/>
      <c r="DM524" s="510"/>
      <c r="DN524" s="510"/>
      <c r="DO524" s="510"/>
      <c r="DP524" s="510"/>
      <c r="DQ524" s="510"/>
      <c r="DR524" s="510"/>
      <c r="DS524" s="510"/>
      <c r="DT524" s="510"/>
      <c r="DU524" s="510"/>
      <c r="DV524" s="510"/>
      <c r="DW524" s="510"/>
      <c r="DX524" s="510"/>
      <c r="DY524" s="510"/>
      <c r="DZ524" s="510"/>
      <c r="EA524" s="510"/>
      <c r="EB524" s="510"/>
      <c r="EC524" s="510"/>
      <c r="ED524" s="510"/>
      <c r="EE524" s="510"/>
      <c r="EF524" s="510"/>
      <c r="EG524" s="510"/>
      <c r="EH524" s="510"/>
      <c r="EI524" s="510"/>
      <c r="EJ524" s="510"/>
      <c r="EK524" s="510"/>
      <c r="EL524" s="510"/>
      <c r="EM524" s="510"/>
      <c r="EN524" s="510"/>
      <c r="EO524" s="510"/>
      <c r="EP524" s="510"/>
      <c r="EQ524" s="510"/>
      <c r="ER524" s="510"/>
      <c r="ES524" s="510"/>
      <c r="ET524" s="510"/>
      <c r="EU524" s="510"/>
      <c r="EV524" s="510"/>
      <c r="EW524" s="510"/>
      <c r="EX524" s="510"/>
      <c r="EY524" s="510"/>
      <c r="EZ524" s="510"/>
    </row>
    <row r="525" spans="3:156" x14ac:dyDescent="0.25"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  <c r="BA525" s="510"/>
      <c r="BB525" s="510"/>
      <c r="BC525" s="510"/>
      <c r="BD525" s="510"/>
      <c r="BE525" s="510"/>
      <c r="BF525" s="510"/>
      <c r="BG525" s="510"/>
      <c r="BH525" s="510"/>
      <c r="BI525" s="510"/>
      <c r="BJ525" s="510"/>
      <c r="BK525" s="510"/>
      <c r="BL525" s="510"/>
      <c r="BM525" s="510"/>
      <c r="BN525" s="510"/>
      <c r="BO525" s="510"/>
      <c r="BP525" s="510"/>
      <c r="BQ525" s="510"/>
      <c r="BR525" s="510"/>
      <c r="BS525" s="510"/>
      <c r="BT525" s="510"/>
      <c r="BU525" s="510"/>
      <c r="BV525" s="510"/>
      <c r="BW525" s="510"/>
      <c r="BX525" s="510"/>
      <c r="BY525" s="510"/>
      <c r="BZ525" s="510"/>
      <c r="CA525" s="510"/>
      <c r="CB525" s="510"/>
      <c r="CC525" s="510"/>
      <c r="CD525" s="510"/>
      <c r="CE525" s="510"/>
      <c r="CF525" s="510"/>
      <c r="CG525" s="510"/>
      <c r="CH525" s="510"/>
      <c r="CI525" s="510"/>
      <c r="CJ525" s="510"/>
      <c r="CK525" s="510"/>
      <c r="CL525" s="510"/>
      <c r="CM525" s="510"/>
      <c r="CN525" s="510"/>
      <c r="CO525" s="510"/>
      <c r="CP525" s="510"/>
      <c r="CQ525" s="510"/>
      <c r="CR525" s="510"/>
      <c r="CS525" s="510"/>
      <c r="CT525" s="510"/>
      <c r="CU525" s="510"/>
      <c r="CV525" s="510"/>
      <c r="CW525" s="510"/>
      <c r="CX525" s="510"/>
      <c r="CY525" s="510"/>
      <c r="CZ525" s="510"/>
      <c r="DA525" s="510"/>
      <c r="DB525" s="510"/>
      <c r="DC525" s="510"/>
      <c r="DD525" s="510"/>
      <c r="DE525" s="510"/>
      <c r="DF525" s="510"/>
      <c r="DG525" s="510"/>
      <c r="DH525" s="510"/>
      <c r="DI525" s="510"/>
      <c r="DJ525" s="510"/>
      <c r="DK525" s="510"/>
      <c r="DL525" s="510"/>
      <c r="DM525" s="510"/>
      <c r="DN525" s="510"/>
      <c r="DO525" s="510"/>
      <c r="DP525" s="510"/>
      <c r="DQ525" s="510"/>
      <c r="DR525" s="510"/>
      <c r="DS525" s="510"/>
      <c r="DT525" s="510"/>
      <c r="DU525" s="510"/>
      <c r="DV525" s="510"/>
      <c r="DW525" s="510"/>
      <c r="DX525" s="510"/>
      <c r="DY525" s="510"/>
      <c r="DZ525" s="510"/>
      <c r="EA525" s="510"/>
      <c r="EB525" s="510"/>
      <c r="EC525" s="510"/>
      <c r="ED525" s="510"/>
      <c r="EE525" s="510"/>
      <c r="EF525" s="510"/>
      <c r="EG525" s="510"/>
      <c r="EH525" s="510"/>
      <c r="EI525" s="510"/>
      <c r="EJ525" s="510"/>
      <c r="EK525" s="510"/>
      <c r="EL525" s="510"/>
      <c r="EM525" s="510"/>
      <c r="EN525" s="510"/>
      <c r="EO525" s="510"/>
      <c r="EP525" s="510"/>
      <c r="EQ525" s="510"/>
      <c r="ER525" s="510"/>
      <c r="ES525" s="510"/>
      <c r="ET525" s="510"/>
      <c r="EU525" s="510"/>
      <c r="EV525" s="510"/>
      <c r="EW525" s="510"/>
      <c r="EX525" s="510"/>
      <c r="EY525" s="510"/>
      <c r="EZ525" s="510"/>
    </row>
    <row r="526" spans="3:156" x14ac:dyDescent="0.25"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/>
      <c r="AH526" s="510"/>
      <c r="AI526" s="510"/>
      <c r="AJ526" s="510"/>
      <c r="AK526" s="510"/>
      <c r="AL526" s="510"/>
      <c r="AM526" s="510"/>
      <c r="AN526" s="510"/>
      <c r="AO526" s="510"/>
      <c r="AP526" s="510"/>
      <c r="AQ526" s="510"/>
      <c r="AR526" s="510"/>
      <c r="AS526" s="510"/>
      <c r="AT526" s="510"/>
      <c r="AU526" s="510"/>
      <c r="AV526" s="510"/>
      <c r="AW526" s="510"/>
      <c r="AX526" s="510"/>
      <c r="AY526" s="510"/>
      <c r="AZ526" s="510"/>
      <c r="BA526" s="510"/>
      <c r="BB526" s="510"/>
      <c r="BC526" s="510"/>
      <c r="BD526" s="510"/>
      <c r="BE526" s="510"/>
      <c r="BF526" s="510"/>
      <c r="BG526" s="510"/>
      <c r="BH526" s="510"/>
      <c r="BI526" s="510"/>
      <c r="BJ526" s="510"/>
      <c r="BK526" s="510"/>
      <c r="BL526" s="510"/>
      <c r="BM526" s="510"/>
      <c r="BN526" s="510"/>
      <c r="BO526" s="510"/>
      <c r="BP526" s="510"/>
      <c r="BQ526" s="510"/>
      <c r="BR526" s="510"/>
      <c r="BS526" s="510"/>
      <c r="BT526" s="510"/>
      <c r="BU526" s="510"/>
      <c r="BV526" s="510"/>
      <c r="BW526" s="510"/>
      <c r="BX526" s="510"/>
      <c r="BY526" s="510"/>
      <c r="BZ526" s="510"/>
      <c r="CA526" s="510"/>
      <c r="CB526" s="510"/>
      <c r="CC526" s="510"/>
      <c r="CD526" s="510"/>
      <c r="CE526" s="510"/>
      <c r="CF526" s="510"/>
      <c r="CG526" s="510"/>
      <c r="CH526" s="510"/>
      <c r="CI526" s="510"/>
      <c r="CJ526" s="510"/>
      <c r="CK526" s="510"/>
      <c r="CL526" s="510"/>
      <c r="CM526" s="510"/>
      <c r="CN526" s="510"/>
      <c r="CO526" s="510"/>
      <c r="CP526" s="510"/>
      <c r="CQ526" s="510"/>
      <c r="CR526" s="510"/>
      <c r="CS526" s="510"/>
      <c r="CT526" s="510"/>
      <c r="CU526" s="510"/>
      <c r="CV526" s="510"/>
      <c r="CW526" s="510"/>
      <c r="CX526" s="510"/>
      <c r="CY526" s="510"/>
      <c r="CZ526" s="510"/>
      <c r="DA526" s="510"/>
      <c r="DB526" s="510"/>
      <c r="DC526" s="510"/>
      <c r="DD526" s="510"/>
      <c r="DE526" s="510"/>
      <c r="DF526" s="510"/>
      <c r="DG526" s="510"/>
      <c r="DH526" s="510"/>
      <c r="DI526" s="510"/>
      <c r="DJ526" s="510"/>
      <c r="DK526" s="510"/>
      <c r="DL526" s="510"/>
      <c r="DM526" s="510"/>
      <c r="DN526" s="510"/>
      <c r="DO526" s="510"/>
      <c r="DP526" s="510"/>
      <c r="DQ526" s="510"/>
      <c r="DR526" s="510"/>
      <c r="DS526" s="510"/>
      <c r="DT526" s="510"/>
      <c r="DU526" s="510"/>
      <c r="DV526" s="510"/>
      <c r="DW526" s="510"/>
      <c r="DX526" s="510"/>
      <c r="DY526" s="510"/>
      <c r="DZ526" s="510"/>
      <c r="EA526" s="510"/>
      <c r="EB526" s="510"/>
      <c r="EC526" s="510"/>
      <c r="ED526" s="510"/>
      <c r="EE526" s="510"/>
      <c r="EF526" s="510"/>
      <c r="EG526" s="510"/>
      <c r="EH526" s="510"/>
      <c r="EI526" s="510"/>
      <c r="EJ526" s="510"/>
      <c r="EK526" s="510"/>
      <c r="EL526" s="510"/>
      <c r="EM526" s="510"/>
      <c r="EN526" s="510"/>
      <c r="EO526" s="510"/>
      <c r="EP526" s="510"/>
      <c r="EQ526" s="510"/>
      <c r="ER526" s="510"/>
      <c r="ES526" s="510"/>
      <c r="ET526" s="510"/>
      <c r="EU526" s="510"/>
      <c r="EV526" s="510"/>
      <c r="EW526" s="510"/>
      <c r="EX526" s="510"/>
      <c r="EY526" s="510"/>
      <c r="EZ526" s="510"/>
    </row>
    <row r="527" spans="3:156" x14ac:dyDescent="0.25"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/>
      <c r="AF527" s="510"/>
      <c r="AG527" s="510"/>
      <c r="AH527" s="510"/>
      <c r="AI527" s="510"/>
      <c r="AJ527" s="510"/>
      <c r="AK527" s="510"/>
      <c r="AL527" s="510"/>
      <c r="AM527" s="510"/>
      <c r="AN527" s="510"/>
      <c r="AO527" s="510"/>
      <c r="AP527" s="510"/>
      <c r="AQ527" s="510"/>
      <c r="AR527" s="510"/>
      <c r="AS527" s="510"/>
      <c r="AT527" s="510"/>
      <c r="AU527" s="510"/>
      <c r="AV527" s="510"/>
      <c r="AW527" s="510"/>
      <c r="AX527" s="510"/>
      <c r="AY527" s="510"/>
      <c r="AZ527" s="510"/>
      <c r="BA527" s="510"/>
      <c r="BB527" s="510"/>
      <c r="BC527" s="510"/>
      <c r="BD527" s="510"/>
      <c r="BE527" s="510"/>
      <c r="BF527" s="510"/>
      <c r="BG527" s="510"/>
      <c r="BH527" s="510"/>
      <c r="BI527" s="510"/>
      <c r="BJ527" s="510"/>
      <c r="BK527" s="510"/>
      <c r="BL527" s="510"/>
      <c r="BM527" s="510"/>
      <c r="BN527" s="510"/>
      <c r="BO527" s="510"/>
      <c r="BP527" s="510"/>
      <c r="BQ527" s="510"/>
      <c r="BR527" s="510"/>
      <c r="BS527" s="510"/>
      <c r="BT527" s="510"/>
      <c r="BU527" s="510"/>
      <c r="BV527" s="510"/>
      <c r="BW527" s="510"/>
      <c r="BX527" s="510"/>
      <c r="BY527" s="510"/>
      <c r="BZ527" s="510"/>
      <c r="CA527" s="510"/>
      <c r="CB527" s="510"/>
      <c r="CC527" s="510"/>
      <c r="CD527" s="510"/>
      <c r="CE527" s="510"/>
      <c r="CF527" s="510"/>
      <c r="CG527" s="510"/>
      <c r="CH527" s="510"/>
      <c r="CI527" s="510"/>
      <c r="CJ527" s="510"/>
      <c r="CK527" s="510"/>
      <c r="CL527" s="510"/>
      <c r="CM527" s="510"/>
      <c r="CN527" s="510"/>
      <c r="CO527" s="510"/>
      <c r="CP527" s="510"/>
      <c r="CQ527" s="510"/>
      <c r="CR527" s="510"/>
      <c r="CS527" s="510"/>
      <c r="CT527" s="510"/>
      <c r="CU527" s="510"/>
      <c r="CV527" s="510"/>
      <c r="CW527" s="510"/>
      <c r="CX527" s="510"/>
      <c r="CY527" s="510"/>
      <c r="CZ527" s="510"/>
      <c r="DA527" s="510"/>
      <c r="DB527" s="510"/>
      <c r="DC527" s="510"/>
      <c r="DD527" s="510"/>
      <c r="DE527" s="510"/>
      <c r="DF527" s="510"/>
      <c r="DG527" s="510"/>
      <c r="DH527" s="510"/>
      <c r="DI527" s="510"/>
      <c r="DJ527" s="510"/>
      <c r="DK527" s="510"/>
      <c r="DL527" s="510"/>
      <c r="DM527" s="510"/>
      <c r="DN527" s="510"/>
      <c r="DO527" s="510"/>
      <c r="DP527" s="510"/>
      <c r="DQ527" s="510"/>
      <c r="DR527" s="510"/>
      <c r="DS527" s="510"/>
      <c r="DT527" s="510"/>
      <c r="DU527" s="510"/>
      <c r="DV527" s="510"/>
      <c r="DW527" s="510"/>
      <c r="DX527" s="510"/>
      <c r="DY527" s="510"/>
      <c r="DZ527" s="510"/>
      <c r="EA527" s="510"/>
      <c r="EB527" s="510"/>
      <c r="EC527" s="510"/>
      <c r="ED527" s="510"/>
      <c r="EE527" s="510"/>
      <c r="EF527" s="510"/>
      <c r="EG527" s="510"/>
      <c r="EH527" s="510"/>
      <c r="EI527" s="510"/>
      <c r="EJ527" s="510"/>
      <c r="EK527" s="510"/>
      <c r="EL527" s="510"/>
      <c r="EM527" s="510"/>
      <c r="EN527" s="510"/>
      <c r="EO527" s="510"/>
      <c r="EP527" s="510"/>
      <c r="EQ527" s="510"/>
      <c r="ER527" s="510"/>
      <c r="ES527" s="510"/>
      <c r="ET527" s="510"/>
      <c r="EU527" s="510"/>
      <c r="EV527" s="510"/>
      <c r="EW527" s="510"/>
      <c r="EX527" s="510"/>
      <c r="EY527" s="510"/>
      <c r="EZ527" s="510"/>
    </row>
    <row r="528" spans="3:156" x14ac:dyDescent="0.25"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  <c r="BA528" s="510"/>
      <c r="BB528" s="510"/>
      <c r="BC528" s="510"/>
      <c r="BD528" s="510"/>
      <c r="BE528" s="510"/>
      <c r="BF528" s="510"/>
      <c r="BG528" s="510"/>
      <c r="BH528" s="510"/>
      <c r="BI528" s="510"/>
      <c r="BJ528" s="510"/>
      <c r="BK528" s="510"/>
      <c r="BL528" s="510"/>
      <c r="BM528" s="510"/>
      <c r="BN528" s="510"/>
      <c r="BO528" s="510"/>
      <c r="BP528" s="510"/>
      <c r="BQ528" s="510"/>
      <c r="BR528" s="510"/>
      <c r="BS528" s="510"/>
      <c r="BT528" s="510"/>
      <c r="BU528" s="510"/>
      <c r="BV528" s="510"/>
      <c r="BW528" s="510"/>
      <c r="BX528" s="510"/>
      <c r="BY528" s="510"/>
      <c r="BZ528" s="510"/>
      <c r="CA528" s="510"/>
      <c r="CB528" s="510"/>
      <c r="CC528" s="510"/>
      <c r="CD528" s="510"/>
      <c r="CE528" s="510"/>
      <c r="CF528" s="510"/>
      <c r="CG528" s="510"/>
      <c r="CH528" s="510"/>
      <c r="CI528" s="510"/>
      <c r="CJ528" s="510"/>
      <c r="CK528" s="510"/>
      <c r="CL528" s="510"/>
      <c r="CM528" s="510"/>
      <c r="CN528" s="510"/>
      <c r="CO528" s="510"/>
      <c r="CP528" s="510"/>
      <c r="CQ528" s="510"/>
      <c r="CR528" s="510"/>
      <c r="CS528" s="510"/>
      <c r="CT528" s="510"/>
      <c r="CU528" s="510"/>
      <c r="CV528" s="510"/>
      <c r="CW528" s="510"/>
      <c r="CX528" s="510"/>
      <c r="CY528" s="510"/>
      <c r="CZ528" s="510"/>
      <c r="DA528" s="510"/>
      <c r="DB528" s="510"/>
      <c r="DC528" s="510"/>
      <c r="DD528" s="510"/>
      <c r="DE528" s="510"/>
      <c r="DF528" s="510"/>
      <c r="DG528" s="510"/>
      <c r="DH528" s="510"/>
      <c r="DI528" s="510"/>
      <c r="DJ528" s="510"/>
      <c r="DK528" s="510"/>
      <c r="DL528" s="510"/>
      <c r="DM528" s="510"/>
      <c r="DN528" s="510"/>
      <c r="DO528" s="510"/>
      <c r="DP528" s="510"/>
      <c r="DQ528" s="510"/>
      <c r="DR528" s="510"/>
      <c r="DS528" s="510"/>
      <c r="DT528" s="510"/>
      <c r="DU528" s="510"/>
      <c r="DV528" s="510"/>
      <c r="DW528" s="510"/>
      <c r="DX528" s="510"/>
      <c r="DY528" s="510"/>
      <c r="DZ528" s="510"/>
      <c r="EA528" s="510"/>
      <c r="EB528" s="510"/>
      <c r="EC528" s="510"/>
      <c r="ED528" s="510"/>
      <c r="EE528" s="510"/>
      <c r="EF528" s="510"/>
      <c r="EG528" s="510"/>
      <c r="EH528" s="510"/>
      <c r="EI528" s="510"/>
      <c r="EJ528" s="510"/>
      <c r="EK528" s="510"/>
      <c r="EL528" s="510"/>
      <c r="EM528" s="510"/>
      <c r="EN528" s="510"/>
      <c r="EO528" s="510"/>
      <c r="EP528" s="510"/>
      <c r="EQ528" s="510"/>
      <c r="ER528" s="510"/>
      <c r="ES528" s="510"/>
      <c r="ET528" s="510"/>
      <c r="EU528" s="510"/>
      <c r="EV528" s="510"/>
      <c r="EW528" s="510"/>
      <c r="EX528" s="510"/>
      <c r="EY528" s="510"/>
      <c r="EZ528" s="510"/>
    </row>
    <row r="529" spans="4:156" x14ac:dyDescent="0.25"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/>
      <c r="AH529" s="510"/>
      <c r="AI529" s="510"/>
      <c r="AJ529" s="510"/>
      <c r="AK529" s="510"/>
      <c r="AL529" s="510"/>
      <c r="AM529" s="510"/>
      <c r="AN529" s="510"/>
      <c r="AO529" s="510"/>
      <c r="AP529" s="510"/>
      <c r="AQ529" s="510"/>
      <c r="AR529" s="510"/>
      <c r="AS529" s="510"/>
      <c r="AT529" s="510"/>
      <c r="AU529" s="510"/>
      <c r="AV529" s="510"/>
      <c r="AW529" s="510"/>
      <c r="AX529" s="510"/>
      <c r="AY529" s="510"/>
      <c r="AZ529" s="510"/>
      <c r="BA529" s="510"/>
      <c r="BB529" s="510"/>
      <c r="BC529" s="510"/>
      <c r="BD529" s="510"/>
      <c r="BE529" s="510"/>
      <c r="BF529" s="510"/>
      <c r="BG529" s="510"/>
      <c r="BH529" s="510"/>
      <c r="BI529" s="510"/>
      <c r="BJ529" s="510"/>
      <c r="BK529" s="510"/>
      <c r="BL529" s="510"/>
      <c r="BM529" s="510"/>
      <c r="BN529" s="510"/>
      <c r="BO529" s="510"/>
      <c r="BP529" s="510"/>
      <c r="BQ529" s="510"/>
      <c r="BR529" s="510"/>
      <c r="BS529" s="510"/>
      <c r="BT529" s="510"/>
      <c r="BU529" s="510"/>
      <c r="BV529" s="510"/>
      <c r="BW529" s="510"/>
      <c r="BX529" s="510"/>
      <c r="BY529" s="510"/>
      <c r="BZ529" s="510"/>
      <c r="CA529" s="510"/>
      <c r="CB529" s="510"/>
      <c r="CC529" s="510"/>
      <c r="CD529" s="510"/>
      <c r="CE529" s="510"/>
      <c r="CF529" s="510"/>
      <c r="CG529" s="510"/>
      <c r="CH529" s="510"/>
      <c r="CI529" s="510"/>
      <c r="CJ529" s="510"/>
      <c r="CK529" s="510"/>
      <c r="CL529" s="510"/>
      <c r="CM529" s="510"/>
      <c r="CN529" s="510"/>
      <c r="CO529" s="510"/>
      <c r="CP529" s="510"/>
      <c r="CQ529" s="510"/>
      <c r="CR529" s="510"/>
      <c r="CS529" s="510"/>
      <c r="CT529" s="510"/>
      <c r="CU529" s="510"/>
      <c r="CV529" s="510"/>
      <c r="CW529" s="510"/>
      <c r="CX529" s="510"/>
      <c r="CY529" s="510"/>
      <c r="CZ529" s="510"/>
      <c r="DA529" s="510"/>
      <c r="DB529" s="510"/>
      <c r="DC529" s="510"/>
      <c r="DD529" s="510"/>
      <c r="DE529" s="510"/>
      <c r="DF529" s="510"/>
      <c r="DG529" s="510"/>
      <c r="DH529" s="510"/>
      <c r="DI529" s="510"/>
      <c r="DJ529" s="510"/>
      <c r="DK529" s="510"/>
      <c r="DL529" s="510"/>
      <c r="DM529" s="510"/>
      <c r="DN529" s="510"/>
      <c r="DO529" s="510"/>
      <c r="DP529" s="510"/>
      <c r="DQ529" s="510"/>
      <c r="DR529" s="510"/>
      <c r="DS529" s="510"/>
      <c r="DT529" s="510"/>
      <c r="DU529" s="510"/>
      <c r="DV529" s="510"/>
      <c r="DW529" s="510"/>
      <c r="DX529" s="510"/>
      <c r="DY529" s="510"/>
      <c r="DZ529" s="510"/>
      <c r="EA529" s="510"/>
      <c r="EB529" s="510"/>
      <c r="EC529" s="510"/>
      <c r="ED529" s="510"/>
      <c r="EE529" s="510"/>
      <c r="EF529" s="510"/>
      <c r="EG529" s="510"/>
      <c r="EH529" s="510"/>
      <c r="EI529" s="510"/>
      <c r="EJ529" s="510"/>
      <c r="EK529" s="510"/>
      <c r="EL529" s="510"/>
      <c r="EM529" s="510"/>
      <c r="EN529" s="510"/>
      <c r="EO529" s="510"/>
      <c r="EP529" s="510"/>
      <c r="EQ529" s="510"/>
      <c r="ER529" s="510"/>
      <c r="ES529" s="510"/>
      <c r="ET529" s="510"/>
      <c r="EU529" s="510"/>
      <c r="EV529" s="510"/>
      <c r="EW529" s="510"/>
      <c r="EX529" s="510"/>
      <c r="EY529" s="510"/>
      <c r="EZ529" s="510"/>
    </row>
    <row r="530" spans="4:156" x14ac:dyDescent="0.25"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/>
      <c r="AF530" s="510"/>
      <c r="AG530" s="510"/>
      <c r="AH530" s="510"/>
      <c r="AI530" s="510"/>
      <c r="AJ530" s="510"/>
      <c r="AK530" s="510"/>
      <c r="AL530" s="510"/>
      <c r="AM530" s="510"/>
      <c r="AN530" s="510"/>
      <c r="AO530" s="510"/>
      <c r="AP530" s="510"/>
      <c r="AQ530" s="510"/>
      <c r="AR530" s="510"/>
      <c r="AS530" s="510"/>
      <c r="AT530" s="510"/>
      <c r="AU530" s="510"/>
      <c r="AV530" s="510"/>
      <c r="AW530" s="510"/>
      <c r="AX530" s="510"/>
      <c r="AY530" s="510"/>
      <c r="AZ530" s="510"/>
      <c r="BA530" s="510"/>
      <c r="BB530" s="510"/>
      <c r="BC530" s="510"/>
      <c r="BD530" s="510"/>
      <c r="BE530" s="510"/>
      <c r="BF530" s="510"/>
      <c r="BG530" s="510"/>
      <c r="BH530" s="510"/>
      <c r="BI530" s="510"/>
      <c r="BJ530" s="510"/>
      <c r="BK530" s="510"/>
      <c r="BL530" s="510"/>
      <c r="BM530" s="510"/>
      <c r="BN530" s="510"/>
      <c r="BO530" s="510"/>
      <c r="BP530" s="510"/>
      <c r="BQ530" s="510"/>
      <c r="BR530" s="510"/>
      <c r="BS530" s="510"/>
      <c r="BT530" s="510"/>
      <c r="BU530" s="510"/>
      <c r="BV530" s="510"/>
      <c r="BW530" s="510"/>
      <c r="BX530" s="510"/>
      <c r="BY530" s="510"/>
      <c r="BZ530" s="510"/>
      <c r="CA530" s="510"/>
      <c r="CB530" s="510"/>
      <c r="CC530" s="510"/>
      <c r="CD530" s="510"/>
      <c r="CE530" s="510"/>
      <c r="CF530" s="510"/>
      <c r="CG530" s="510"/>
      <c r="CH530" s="510"/>
      <c r="CI530" s="510"/>
      <c r="CJ530" s="510"/>
      <c r="CK530" s="510"/>
      <c r="CL530" s="510"/>
      <c r="CM530" s="510"/>
      <c r="CN530" s="510"/>
      <c r="CO530" s="510"/>
      <c r="CP530" s="510"/>
      <c r="CQ530" s="510"/>
      <c r="CR530" s="510"/>
      <c r="CS530" s="510"/>
      <c r="CT530" s="510"/>
      <c r="CU530" s="510"/>
      <c r="CV530" s="510"/>
      <c r="CW530" s="510"/>
      <c r="CX530" s="510"/>
      <c r="CY530" s="510"/>
      <c r="CZ530" s="510"/>
      <c r="DA530" s="510"/>
      <c r="DB530" s="510"/>
      <c r="DC530" s="510"/>
      <c r="DD530" s="510"/>
      <c r="DE530" s="510"/>
      <c r="DF530" s="510"/>
      <c r="DG530" s="510"/>
      <c r="DH530" s="510"/>
      <c r="DI530" s="510"/>
      <c r="DJ530" s="510"/>
      <c r="DK530" s="510"/>
      <c r="DL530" s="510"/>
      <c r="DM530" s="510"/>
      <c r="DN530" s="510"/>
      <c r="DO530" s="510"/>
      <c r="DP530" s="510"/>
      <c r="DQ530" s="510"/>
      <c r="DR530" s="510"/>
      <c r="DS530" s="510"/>
      <c r="DT530" s="510"/>
      <c r="DU530" s="510"/>
      <c r="DV530" s="510"/>
      <c r="DW530" s="510"/>
      <c r="DX530" s="510"/>
      <c r="DY530" s="510"/>
      <c r="DZ530" s="510"/>
      <c r="EA530" s="510"/>
      <c r="EB530" s="510"/>
      <c r="EC530" s="510"/>
      <c r="ED530" s="510"/>
      <c r="EE530" s="510"/>
      <c r="EF530" s="510"/>
      <c r="EG530" s="510"/>
      <c r="EH530" s="510"/>
      <c r="EI530" s="510"/>
      <c r="EJ530" s="510"/>
      <c r="EK530" s="510"/>
      <c r="EL530" s="510"/>
      <c r="EM530" s="510"/>
      <c r="EN530" s="510"/>
      <c r="EO530" s="510"/>
      <c r="EP530" s="510"/>
      <c r="EQ530" s="510"/>
      <c r="ER530" s="510"/>
      <c r="ES530" s="510"/>
      <c r="ET530" s="510"/>
      <c r="EU530" s="510"/>
      <c r="EV530" s="510"/>
      <c r="EW530" s="510"/>
      <c r="EX530" s="510"/>
      <c r="EY530" s="510"/>
      <c r="EZ530" s="510"/>
    </row>
    <row r="531" spans="4:156" x14ac:dyDescent="0.25"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  <c r="BA531" s="510"/>
      <c r="BB531" s="510"/>
      <c r="BC531" s="510"/>
      <c r="BD531" s="510"/>
      <c r="BE531" s="510"/>
      <c r="BF531" s="510"/>
      <c r="BG531" s="510"/>
      <c r="BH531" s="510"/>
      <c r="BI531" s="510"/>
      <c r="BJ531" s="510"/>
      <c r="BK531" s="510"/>
      <c r="BL531" s="510"/>
      <c r="BM531" s="510"/>
      <c r="BN531" s="510"/>
      <c r="BO531" s="510"/>
      <c r="BP531" s="510"/>
      <c r="BQ531" s="510"/>
      <c r="BR531" s="510"/>
      <c r="BS531" s="510"/>
      <c r="BT531" s="510"/>
      <c r="BU531" s="510"/>
      <c r="BV531" s="510"/>
      <c r="BW531" s="510"/>
      <c r="BX531" s="510"/>
      <c r="BY531" s="510"/>
      <c r="BZ531" s="510"/>
      <c r="CA531" s="510"/>
      <c r="CB531" s="510"/>
      <c r="CC531" s="510"/>
      <c r="CD531" s="510"/>
      <c r="CE531" s="510"/>
      <c r="CF531" s="510"/>
      <c r="CG531" s="510"/>
      <c r="CH531" s="510"/>
      <c r="CI531" s="510"/>
      <c r="CJ531" s="510"/>
      <c r="CK531" s="510"/>
      <c r="CL531" s="510"/>
      <c r="CM531" s="510"/>
      <c r="CN531" s="510"/>
      <c r="CO531" s="510"/>
      <c r="CP531" s="510"/>
      <c r="CQ531" s="510"/>
      <c r="CR531" s="510"/>
      <c r="CS531" s="510"/>
      <c r="CT531" s="510"/>
      <c r="CU531" s="510"/>
      <c r="CV531" s="510"/>
      <c r="CW531" s="510"/>
      <c r="CX531" s="510"/>
      <c r="CY531" s="510"/>
      <c r="CZ531" s="510"/>
      <c r="DA531" s="510"/>
      <c r="DB531" s="510"/>
      <c r="DC531" s="510"/>
      <c r="DD531" s="510"/>
      <c r="DE531" s="510"/>
      <c r="DF531" s="510"/>
      <c r="DG531" s="510"/>
      <c r="DH531" s="510"/>
      <c r="DI531" s="510"/>
      <c r="DJ531" s="510"/>
      <c r="DK531" s="510"/>
      <c r="DL531" s="510"/>
      <c r="DM531" s="510"/>
      <c r="DN531" s="510"/>
      <c r="DO531" s="510"/>
      <c r="DP531" s="510"/>
      <c r="DQ531" s="510"/>
      <c r="DR531" s="510"/>
      <c r="DS531" s="510"/>
      <c r="DT531" s="510"/>
      <c r="DU531" s="510"/>
      <c r="DV531" s="510"/>
      <c r="DW531" s="510"/>
      <c r="DX531" s="510"/>
      <c r="DY531" s="510"/>
      <c r="DZ531" s="510"/>
      <c r="EA531" s="510"/>
      <c r="EB531" s="510"/>
      <c r="EC531" s="510"/>
      <c r="ED531" s="510"/>
      <c r="EE531" s="510"/>
      <c r="EF531" s="510"/>
      <c r="EG531" s="510"/>
      <c r="EH531" s="510"/>
      <c r="EI531" s="510"/>
      <c r="EJ531" s="510"/>
      <c r="EK531" s="510"/>
      <c r="EL531" s="510"/>
      <c r="EM531" s="510"/>
      <c r="EN531" s="510"/>
      <c r="EO531" s="510"/>
      <c r="EP531" s="510"/>
      <c r="EQ531" s="510"/>
      <c r="ER531" s="510"/>
      <c r="ES531" s="510"/>
      <c r="ET531" s="510"/>
      <c r="EU531" s="510"/>
      <c r="EV531" s="510"/>
      <c r="EW531" s="510"/>
      <c r="EX531" s="510"/>
      <c r="EY531" s="510"/>
      <c r="EZ531" s="510"/>
    </row>
    <row r="532" spans="4:156" x14ac:dyDescent="0.25"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  <c r="BA532" s="510"/>
      <c r="BB532" s="510"/>
      <c r="BC532" s="510"/>
      <c r="BD532" s="510"/>
      <c r="BE532" s="510"/>
      <c r="BF532" s="510"/>
      <c r="BG532" s="510"/>
      <c r="BH532" s="510"/>
      <c r="BI532" s="510"/>
      <c r="BJ532" s="510"/>
      <c r="BK532" s="510"/>
      <c r="BL532" s="510"/>
      <c r="BM532" s="510"/>
      <c r="BN532" s="510"/>
      <c r="BO532" s="510"/>
      <c r="BP532" s="510"/>
      <c r="BQ532" s="510"/>
      <c r="BR532" s="510"/>
      <c r="BS532" s="510"/>
      <c r="BT532" s="510"/>
      <c r="BU532" s="510"/>
      <c r="BV532" s="510"/>
      <c r="BW532" s="510"/>
      <c r="BX532" s="510"/>
      <c r="BY532" s="510"/>
      <c r="BZ532" s="510"/>
      <c r="CA532" s="510"/>
      <c r="CB532" s="510"/>
      <c r="CC532" s="510"/>
      <c r="CD532" s="510"/>
      <c r="CE532" s="510"/>
      <c r="CF532" s="510"/>
      <c r="CG532" s="510"/>
      <c r="CH532" s="510"/>
      <c r="CI532" s="510"/>
      <c r="CJ532" s="510"/>
      <c r="CK532" s="510"/>
      <c r="CL532" s="510"/>
      <c r="CM532" s="510"/>
      <c r="CN532" s="510"/>
      <c r="CO532" s="510"/>
      <c r="CP532" s="510"/>
      <c r="CQ532" s="510"/>
      <c r="CR532" s="510"/>
      <c r="CS532" s="510"/>
      <c r="CT532" s="510"/>
      <c r="CU532" s="510"/>
      <c r="CV532" s="510"/>
      <c r="CW532" s="510"/>
      <c r="CX532" s="510"/>
      <c r="CY532" s="510"/>
      <c r="CZ532" s="510"/>
      <c r="DA532" s="510"/>
      <c r="DB532" s="510"/>
      <c r="DC532" s="510"/>
      <c r="DD532" s="510"/>
      <c r="DE532" s="510"/>
      <c r="DF532" s="510"/>
      <c r="DG532" s="510"/>
      <c r="DH532" s="510"/>
      <c r="DI532" s="510"/>
      <c r="DJ532" s="510"/>
      <c r="DK532" s="510"/>
      <c r="DL532" s="510"/>
      <c r="DM532" s="510"/>
      <c r="DN532" s="510"/>
      <c r="DO532" s="510"/>
      <c r="DP532" s="510"/>
      <c r="DQ532" s="510"/>
      <c r="DR532" s="510"/>
      <c r="DS532" s="510"/>
      <c r="DT532" s="510"/>
      <c r="DU532" s="510"/>
      <c r="DV532" s="510"/>
      <c r="DW532" s="510"/>
      <c r="DX532" s="510"/>
      <c r="DY532" s="510"/>
      <c r="DZ532" s="510"/>
      <c r="EA532" s="510"/>
      <c r="EB532" s="510"/>
      <c r="EC532" s="510"/>
      <c r="ED532" s="510"/>
      <c r="EE532" s="510"/>
      <c r="EF532" s="510"/>
      <c r="EG532" s="510"/>
      <c r="EH532" s="510"/>
      <c r="EI532" s="510"/>
      <c r="EJ532" s="510"/>
      <c r="EK532" s="510"/>
      <c r="EL532" s="510"/>
      <c r="EM532" s="510"/>
      <c r="EN532" s="510"/>
      <c r="EO532" s="510"/>
      <c r="EP532" s="510"/>
      <c r="EQ532" s="510"/>
      <c r="ER532" s="510"/>
      <c r="ES532" s="510"/>
      <c r="ET532" s="510"/>
      <c r="EU532" s="510"/>
      <c r="EV532" s="510"/>
      <c r="EW532" s="510"/>
      <c r="EX532" s="510"/>
      <c r="EY532" s="510"/>
      <c r="EZ532" s="510"/>
    </row>
    <row r="533" spans="4:156" x14ac:dyDescent="0.25"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  <c r="BA533" s="510"/>
      <c r="BB533" s="510"/>
      <c r="BC533" s="510"/>
      <c r="BD533" s="510"/>
      <c r="BE533" s="510"/>
      <c r="BF533" s="510"/>
      <c r="BG533" s="510"/>
      <c r="BH533" s="510"/>
      <c r="BI533" s="510"/>
      <c r="BJ533" s="510"/>
      <c r="BK533" s="510"/>
      <c r="BL533" s="510"/>
      <c r="BM533" s="510"/>
      <c r="BN533" s="510"/>
      <c r="BO533" s="510"/>
      <c r="BP533" s="510"/>
      <c r="BQ533" s="510"/>
      <c r="BR533" s="510"/>
      <c r="BS533" s="510"/>
      <c r="BT533" s="510"/>
      <c r="BU533" s="510"/>
      <c r="BV533" s="510"/>
      <c r="BW533" s="510"/>
      <c r="BX533" s="510"/>
      <c r="BY533" s="510"/>
      <c r="BZ533" s="510"/>
      <c r="CA533" s="510"/>
      <c r="CB533" s="510"/>
      <c r="CC533" s="510"/>
      <c r="CD533" s="510"/>
      <c r="CE533" s="510"/>
      <c r="CF533" s="510"/>
      <c r="CG533" s="510"/>
      <c r="CH533" s="510"/>
      <c r="CI533" s="510"/>
      <c r="CJ533" s="510"/>
      <c r="CK533" s="510"/>
      <c r="CL533" s="510"/>
      <c r="CM533" s="510"/>
      <c r="CN533" s="510"/>
      <c r="CO533" s="510"/>
      <c r="CP533" s="510"/>
      <c r="CQ533" s="510"/>
      <c r="CR533" s="510"/>
      <c r="CS533" s="510"/>
      <c r="CT533" s="510"/>
      <c r="CU533" s="510"/>
      <c r="CV533" s="510"/>
      <c r="CW533" s="510"/>
      <c r="CX533" s="510"/>
      <c r="CY533" s="510"/>
      <c r="CZ533" s="510"/>
      <c r="DA533" s="510"/>
      <c r="DB533" s="510"/>
      <c r="DC533" s="510"/>
      <c r="DD533" s="510"/>
      <c r="DE533" s="510"/>
      <c r="DF533" s="510"/>
      <c r="DG533" s="510"/>
      <c r="DH533" s="510"/>
      <c r="DI533" s="510"/>
      <c r="DJ533" s="510"/>
      <c r="DK533" s="510"/>
      <c r="DL533" s="510"/>
      <c r="DM533" s="510"/>
      <c r="DN533" s="510"/>
      <c r="DO533" s="510"/>
      <c r="DP533" s="510"/>
      <c r="DQ533" s="510"/>
      <c r="DR533" s="510"/>
      <c r="DS533" s="510"/>
      <c r="DT533" s="510"/>
      <c r="DU533" s="510"/>
      <c r="DV533" s="510"/>
      <c r="DW533" s="510"/>
      <c r="DX533" s="510"/>
      <c r="DY533" s="510"/>
      <c r="DZ533" s="510"/>
      <c r="EA533" s="510"/>
      <c r="EB533" s="510"/>
      <c r="EC533" s="510"/>
      <c r="ED533" s="510"/>
      <c r="EE533" s="510"/>
      <c r="EF533" s="510"/>
      <c r="EG533" s="510"/>
      <c r="EH533" s="510"/>
      <c r="EI533" s="510"/>
      <c r="EJ533" s="510"/>
      <c r="EK533" s="510"/>
      <c r="EL533" s="510"/>
      <c r="EM533" s="510"/>
      <c r="EN533" s="510"/>
      <c r="EO533" s="510"/>
      <c r="EP533" s="510"/>
      <c r="EQ533" s="510"/>
      <c r="ER533" s="510"/>
      <c r="ES533" s="510"/>
      <c r="ET533" s="510"/>
      <c r="EU533" s="510"/>
      <c r="EV533" s="510"/>
      <c r="EW533" s="510"/>
      <c r="EX533" s="510"/>
      <c r="EY533" s="510"/>
      <c r="EZ533" s="510"/>
    </row>
    <row r="534" spans="4:156" x14ac:dyDescent="0.25"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  <c r="BA534" s="510"/>
      <c r="BB534" s="510"/>
      <c r="BC534" s="510"/>
      <c r="BD534" s="510"/>
      <c r="BE534" s="510"/>
      <c r="BF534" s="510"/>
      <c r="BG534" s="510"/>
      <c r="BH534" s="510"/>
      <c r="BI534" s="510"/>
      <c r="BJ534" s="510"/>
      <c r="BK534" s="510"/>
      <c r="BL534" s="510"/>
      <c r="BM534" s="510"/>
      <c r="BN534" s="510"/>
      <c r="BO534" s="510"/>
      <c r="BP534" s="510"/>
      <c r="BQ534" s="510"/>
      <c r="BR534" s="510"/>
      <c r="BS534" s="510"/>
      <c r="BT534" s="510"/>
      <c r="BU534" s="510"/>
      <c r="BV534" s="510"/>
      <c r="BW534" s="510"/>
      <c r="BX534" s="510"/>
      <c r="BY534" s="510"/>
      <c r="BZ534" s="510"/>
      <c r="CA534" s="510"/>
      <c r="CB534" s="510"/>
      <c r="CC534" s="510"/>
      <c r="CD534" s="510"/>
      <c r="CE534" s="510"/>
      <c r="CF534" s="510"/>
      <c r="CG534" s="510"/>
      <c r="CH534" s="510"/>
      <c r="CI534" s="510"/>
      <c r="CJ534" s="510"/>
      <c r="CK534" s="510"/>
      <c r="CL534" s="510"/>
      <c r="CM534" s="510"/>
      <c r="CN534" s="510"/>
      <c r="CO534" s="510"/>
      <c r="CP534" s="510"/>
      <c r="CQ534" s="510"/>
      <c r="CR534" s="510"/>
      <c r="CS534" s="510"/>
      <c r="CT534" s="510"/>
      <c r="CU534" s="510"/>
      <c r="CV534" s="510"/>
      <c r="CW534" s="510"/>
      <c r="CX534" s="510"/>
      <c r="CY534" s="510"/>
      <c r="CZ534" s="510"/>
      <c r="DA534" s="510"/>
      <c r="DB534" s="510"/>
      <c r="DC534" s="510"/>
      <c r="DD534" s="510"/>
      <c r="DE534" s="510"/>
      <c r="DF534" s="510"/>
      <c r="DG534" s="510"/>
      <c r="DH534" s="510"/>
      <c r="DI534" s="510"/>
      <c r="DJ534" s="510"/>
      <c r="DK534" s="510"/>
      <c r="DL534" s="510"/>
      <c r="DM534" s="510"/>
      <c r="DN534" s="510"/>
      <c r="DO534" s="510"/>
      <c r="DP534" s="510"/>
      <c r="DQ534" s="510"/>
      <c r="DR534" s="510"/>
      <c r="DS534" s="510"/>
      <c r="DT534" s="510"/>
      <c r="DU534" s="510"/>
      <c r="DV534" s="510"/>
      <c r="DW534" s="510"/>
      <c r="DX534" s="510"/>
      <c r="DY534" s="510"/>
      <c r="DZ534" s="510"/>
      <c r="EA534" s="510"/>
      <c r="EB534" s="510"/>
      <c r="EC534" s="510"/>
      <c r="ED534" s="510"/>
      <c r="EE534" s="510"/>
      <c r="EF534" s="510"/>
      <c r="EG534" s="510"/>
      <c r="EH534" s="510"/>
      <c r="EI534" s="510"/>
      <c r="EJ534" s="510"/>
      <c r="EK534" s="510"/>
      <c r="EL534" s="510"/>
      <c r="EM534" s="510"/>
      <c r="EN534" s="510"/>
      <c r="EO534" s="510"/>
      <c r="EP534" s="510"/>
      <c r="EQ534" s="510"/>
      <c r="ER534" s="510"/>
      <c r="ES534" s="510"/>
      <c r="ET534" s="510"/>
      <c r="EU534" s="510"/>
      <c r="EV534" s="510"/>
      <c r="EW534" s="510"/>
      <c r="EX534" s="510"/>
      <c r="EY534" s="510"/>
      <c r="EZ534" s="510"/>
    </row>
    <row r="535" spans="4:156" x14ac:dyDescent="0.25"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  <c r="BA535" s="510"/>
      <c r="BB535" s="510"/>
      <c r="BC535" s="510"/>
      <c r="BD535" s="510"/>
      <c r="BE535" s="510"/>
      <c r="BF535" s="510"/>
      <c r="BG535" s="510"/>
      <c r="BH535" s="510"/>
      <c r="BI535" s="510"/>
      <c r="BJ535" s="510"/>
      <c r="BK535" s="510"/>
      <c r="BL535" s="510"/>
      <c r="BM535" s="510"/>
      <c r="BN535" s="510"/>
      <c r="BO535" s="510"/>
      <c r="BP535" s="510"/>
      <c r="BQ535" s="510"/>
      <c r="BR535" s="510"/>
      <c r="BS535" s="510"/>
      <c r="BT535" s="510"/>
      <c r="BU535" s="510"/>
      <c r="BV535" s="510"/>
      <c r="BW535" s="510"/>
      <c r="BX535" s="510"/>
      <c r="BY535" s="510"/>
      <c r="BZ535" s="510"/>
      <c r="CA535" s="510"/>
      <c r="CB535" s="510"/>
      <c r="CC535" s="510"/>
      <c r="CD535" s="510"/>
      <c r="CE535" s="510"/>
      <c r="CF535" s="510"/>
      <c r="CG535" s="510"/>
      <c r="CH535" s="510"/>
      <c r="CI535" s="510"/>
      <c r="CJ535" s="510"/>
      <c r="CK535" s="510"/>
      <c r="CL535" s="510"/>
      <c r="CM535" s="510"/>
      <c r="CN535" s="510"/>
      <c r="CO535" s="510"/>
      <c r="CP535" s="510"/>
      <c r="CQ535" s="510"/>
      <c r="CR535" s="510"/>
      <c r="CS535" s="510"/>
      <c r="CT535" s="510"/>
      <c r="CU535" s="510"/>
      <c r="CV535" s="510"/>
      <c r="CW535" s="510"/>
      <c r="CX535" s="510"/>
      <c r="CY535" s="510"/>
      <c r="CZ535" s="510"/>
      <c r="DA535" s="510"/>
      <c r="DB535" s="510"/>
      <c r="DC535" s="510"/>
      <c r="DD535" s="510"/>
      <c r="DE535" s="510"/>
      <c r="DF535" s="510"/>
      <c r="DG535" s="510"/>
      <c r="DH535" s="510"/>
      <c r="DI535" s="510"/>
      <c r="DJ535" s="510"/>
      <c r="DK535" s="510"/>
      <c r="DL535" s="510"/>
      <c r="DM535" s="510"/>
      <c r="DN535" s="510"/>
      <c r="DO535" s="510"/>
      <c r="DP535" s="510"/>
      <c r="DQ535" s="510"/>
      <c r="DR535" s="510"/>
      <c r="DS535" s="510"/>
      <c r="DT535" s="510"/>
      <c r="DU535" s="510"/>
      <c r="DV535" s="510"/>
      <c r="DW535" s="510"/>
      <c r="DX535" s="510"/>
      <c r="DY535" s="510"/>
      <c r="DZ535" s="510"/>
      <c r="EA535" s="510"/>
      <c r="EB535" s="510"/>
      <c r="EC535" s="510"/>
      <c r="ED535" s="510"/>
      <c r="EE535" s="510"/>
      <c r="EF535" s="510"/>
      <c r="EG535" s="510"/>
      <c r="EH535" s="510"/>
      <c r="EI535" s="510"/>
      <c r="EJ535" s="510"/>
      <c r="EK535" s="510"/>
      <c r="EL535" s="510"/>
      <c r="EM535" s="510"/>
      <c r="EN535" s="510"/>
      <c r="EO535" s="510"/>
      <c r="EP535" s="510"/>
      <c r="EQ535" s="510"/>
      <c r="ER535" s="510"/>
      <c r="ES535" s="510"/>
      <c r="ET535" s="510"/>
      <c r="EU535" s="510"/>
      <c r="EV535" s="510"/>
      <c r="EW535" s="510"/>
      <c r="EX535" s="510"/>
      <c r="EY535" s="510"/>
      <c r="EZ535" s="510"/>
    </row>
    <row r="536" spans="4:156" x14ac:dyDescent="0.25"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  <c r="BA536" s="510"/>
      <c r="BB536" s="510"/>
      <c r="BC536" s="510"/>
      <c r="BD536" s="510"/>
      <c r="BE536" s="510"/>
      <c r="BF536" s="510"/>
      <c r="BG536" s="510"/>
      <c r="BH536" s="510"/>
      <c r="BI536" s="510"/>
      <c r="BJ536" s="510"/>
      <c r="BK536" s="510"/>
      <c r="BL536" s="510"/>
      <c r="BM536" s="510"/>
      <c r="BN536" s="510"/>
      <c r="BO536" s="510"/>
      <c r="BP536" s="510"/>
      <c r="BQ536" s="510"/>
      <c r="BR536" s="510"/>
      <c r="BS536" s="510"/>
      <c r="BT536" s="510"/>
      <c r="BU536" s="510"/>
      <c r="BV536" s="510"/>
      <c r="BW536" s="510"/>
      <c r="BX536" s="510"/>
      <c r="BY536" s="510"/>
      <c r="BZ536" s="510"/>
      <c r="CA536" s="510"/>
      <c r="CB536" s="510"/>
      <c r="CC536" s="510"/>
      <c r="CD536" s="510"/>
      <c r="CE536" s="510"/>
      <c r="CF536" s="510"/>
      <c r="CG536" s="510"/>
      <c r="CH536" s="510"/>
      <c r="CI536" s="510"/>
      <c r="CJ536" s="510"/>
      <c r="CK536" s="510"/>
      <c r="CL536" s="510"/>
      <c r="CM536" s="510"/>
      <c r="CN536" s="510"/>
      <c r="CO536" s="510"/>
      <c r="CP536" s="510"/>
      <c r="CQ536" s="510"/>
      <c r="CR536" s="510"/>
      <c r="CS536" s="510"/>
      <c r="CT536" s="510"/>
      <c r="CU536" s="510"/>
      <c r="CV536" s="510"/>
      <c r="CW536" s="510"/>
      <c r="CX536" s="510"/>
      <c r="CY536" s="510"/>
      <c r="CZ536" s="510"/>
      <c r="DA536" s="510"/>
      <c r="DB536" s="510"/>
      <c r="DC536" s="510"/>
      <c r="DD536" s="510"/>
      <c r="DE536" s="510"/>
      <c r="DF536" s="510"/>
      <c r="DG536" s="510"/>
      <c r="DH536" s="510"/>
      <c r="DI536" s="510"/>
      <c r="DJ536" s="510"/>
      <c r="DK536" s="510"/>
      <c r="DL536" s="510"/>
      <c r="DM536" s="510"/>
      <c r="DN536" s="510"/>
      <c r="DO536" s="510"/>
      <c r="DP536" s="510"/>
      <c r="DQ536" s="510"/>
      <c r="DR536" s="510"/>
      <c r="DS536" s="510"/>
      <c r="DT536" s="510"/>
      <c r="DU536" s="510"/>
      <c r="DV536" s="510"/>
      <c r="DW536" s="510"/>
      <c r="DX536" s="510"/>
      <c r="DY536" s="510"/>
      <c r="DZ536" s="510"/>
      <c r="EA536" s="510"/>
      <c r="EB536" s="510"/>
      <c r="EC536" s="510"/>
      <c r="ED536" s="510"/>
      <c r="EE536" s="510"/>
      <c r="EF536" s="510"/>
      <c r="EG536" s="510"/>
      <c r="EH536" s="510"/>
      <c r="EI536" s="510"/>
      <c r="EJ536" s="510"/>
      <c r="EK536" s="510"/>
      <c r="EL536" s="510"/>
      <c r="EM536" s="510"/>
      <c r="EN536" s="510"/>
      <c r="EO536" s="510"/>
      <c r="EP536" s="510"/>
      <c r="EQ536" s="510"/>
      <c r="ER536" s="510"/>
      <c r="ES536" s="510"/>
      <c r="ET536" s="510"/>
      <c r="EU536" s="510"/>
      <c r="EV536" s="510"/>
      <c r="EW536" s="510"/>
      <c r="EX536" s="510"/>
      <c r="EY536" s="510"/>
      <c r="EZ536" s="510"/>
    </row>
    <row r="537" spans="4:156" x14ac:dyDescent="0.25"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  <c r="BA537" s="510"/>
      <c r="BB537" s="510"/>
      <c r="BC537" s="510"/>
      <c r="BD537" s="510"/>
      <c r="BE537" s="510"/>
      <c r="BF537" s="510"/>
      <c r="BG537" s="510"/>
      <c r="BH537" s="510"/>
      <c r="BI537" s="510"/>
      <c r="BJ537" s="510"/>
      <c r="BK537" s="510"/>
      <c r="BL537" s="510"/>
      <c r="BM537" s="510"/>
      <c r="BN537" s="510"/>
      <c r="BO537" s="510"/>
      <c r="BP537" s="510"/>
      <c r="BQ537" s="510"/>
      <c r="BR537" s="510"/>
      <c r="BS537" s="510"/>
      <c r="BT537" s="510"/>
      <c r="BU537" s="510"/>
      <c r="BV537" s="510"/>
      <c r="BW537" s="510"/>
      <c r="BX537" s="510"/>
      <c r="BY537" s="510"/>
      <c r="BZ537" s="510"/>
      <c r="CA537" s="510"/>
      <c r="CB537" s="510"/>
      <c r="CC537" s="510"/>
      <c r="CD537" s="510"/>
      <c r="CE537" s="510"/>
      <c r="CF537" s="510"/>
      <c r="CG537" s="510"/>
      <c r="CH537" s="510"/>
      <c r="CI537" s="510"/>
      <c r="CJ537" s="510"/>
      <c r="CK537" s="510"/>
      <c r="CL537" s="510"/>
      <c r="CM537" s="510"/>
      <c r="CN537" s="510"/>
      <c r="CO537" s="510"/>
      <c r="CP537" s="510"/>
      <c r="CQ537" s="510"/>
      <c r="CR537" s="510"/>
      <c r="CS537" s="510"/>
      <c r="CT537" s="510"/>
      <c r="CU537" s="510"/>
      <c r="CV537" s="510"/>
      <c r="CW537" s="510"/>
      <c r="CX537" s="510"/>
      <c r="CY537" s="510"/>
      <c r="CZ537" s="510"/>
      <c r="DA537" s="510"/>
      <c r="DB537" s="510"/>
      <c r="DC537" s="510"/>
      <c r="DD537" s="510"/>
      <c r="DE537" s="510"/>
      <c r="DF537" s="510"/>
      <c r="DG537" s="510"/>
      <c r="DH537" s="510"/>
      <c r="DI537" s="510"/>
      <c r="DJ537" s="510"/>
      <c r="DK537" s="510"/>
      <c r="DL537" s="510"/>
      <c r="DM537" s="510"/>
      <c r="DN537" s="510"/>
      <c r="DO537" s="510"/>
      <c r="DP537" s="510"/>
      <c r="DQ537" s="510"/>
      <c r="DR537" s="510"/>
      <c r="DS537" s="510"/>
      <c r="DT537" s="510"/>
      <c r="DU537" s="510"/>
      <c r="DV537" s="510"/>
      <c r="DW537" s="510"/>
      <c r="DX537" s="510"/>
      <c r="DY537" s="510"/>
      <c r="DZ537" s="510"/>
      <c r="EA537" s="510"/>
      <c r="EB537" s="510"/>
      <c r="EC537" s="510"/>
      <c r="ED537" s="510"/>
      <c r="EE537" s="510"/>
      <c r="EF537" s="510"/>
      <c r="EG537" s="510"/>
      <c r="EH537" s="510"/>
      <c r="EI537" s="510"/>
      <c r="EJ537" s="510"/>
      <c r="EK537" s="510"/>
      <c r="EL537" s="510"/>
      <c r="EM537" s="510"/>
      <c r="EN537" s="510"/>
      <c r="EO537" s="510"/>
      <c r="EP537" s="510"/>
      <c r="EQ537" s="510"/>
      <c r="ER537" s="510"/>
      <c r="ES537" s="510"/>
      <c r="ET537" s="510"/>
      <c r="EU537" s="510"/>
      <c r="EV537" s="510"/>
      <c r="EW537" s="510"/>
      <c r="EX537" s="510"/>
      <c r="EY537" s="510"/>
      <c r="EZ537" s="510"/>
    </row>
    <row r="538" spans="4:156" x14ac:dyDescent="0.25"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  <c r="BA538" s="510"/>
      <c r="BB538" s="510"/>
      <c r="BC538" s="510"/>
      <c r="BD538" s="510"/>
      <c r="BE538" s="510"/>
      <c r="BF538" s="510"/>
      <c r="BG538" s="510"/>
      <c r="BH538" s="510"/>
      <c r="BI538" s="510"/>
      <c r="BJ538" s="510"/>
      <c r="BK538" s="510"/>
      <c r="BL538" s="510"/>
      <c r="BM538" s="510"/>
      <c r="BN538" s="510"/>
      <c r="BO538" s="510"/>
      <c r="BP538" s="510"/>
      <c r="BQ538" s="510"/>
      <c r="BR538" s="510"/>
      <c r="BS538" s="510"/>
      <c r="BT538" s="510"/>
      <c r="BU538" s="510"/>
      <c r="BV538" s="510"/>
      <c r="BW538" s="510"/>
      <c r="BX538" s="510"/>
      <c r="BY538" s="510"/>
      <c r="BZ538" s="510"/>
      <c r="CA538" s="510"/>
      <c r="CB538" s="510"/>
      <c r="CC538" s="510"/>
      <c r="CD538" s="510"/>
      <c r="CE538" s="510"/>
      <c r="CF538" s="510"/>
      <c r="CG538" s="510"/>
      <c r="CH538" s="510"/>
      <c r="CI538" s="510"/>
      <c r="CJ538" s="510"/>
      <c r="CK538" s="510"/>
      <c r="CL538" s="510"/>
      <c r="CM538" s="510"/>
      <c r="CN538" s="510"/>
      <c r="CO538" s="510"/>
      <c r="CP538" s="510"/>
      <c r="CQ538" s="510"/>
      <c r="CR538" s="510"/>
      <c r="CS538" s="510"/>
      <c r="CT538" s="510"/>
      <c r="CU538" s="510"/>
      <c r="CV538" s="510"/>
      <c r="CW538" s="510"/>
      <c r="CX538" s="510"/>
      <c r="CY538" s="510"/>
      <c r="CZ538" s="510"/>
      <c r="DA538" s="510"/>
      <c r="DB538" s="510"/>
      <c r="DC538" s="510"/>
      <c r="DD538" s="510"/>
      <c r="DE538" s="510"/>
      <c r="DF538" s="510"/>
      <c r="DG538" s="510"/>
      <c r="DH538" s="510"/>
      <c r="DI538" s="510"/>
      <c r="DJ538" s="510"/>
      <c r="DK538" s="510"/>
      <c r="DL538" s="510"/>
      <c r="DM538" s="510"/>
      <c r="DN538" s="510"/>
      <c r="DO538" s="510"/>
      <c r="DP538" s="510"/>
      <c r="DQ538" s="510"/>
      <c r="DR538" s="510"/>
      <c r="DS538" s="510"/>
      <c r="DT538" s="510"/>
      <c r="DU538" s="510"/>
      <c r="DV538" s="510"/>
      <c r="DW538" s="510"/>
      <c r="DX538" s="510"/>
      <c r="DY538" s="510"/>
      <c r="DZ538" s="510"/>
      <c r="EA538" s="510"/>
      <c r="EB538" s="510"/>
      <c r="EC538" s="510"/>
      <c r="ED538" s="510"/>
      <c r="EE538" s="510"/>
      <c r="EF538" s="510"/>
      <c r="EG538" s="510"/>
      <c r="EH538" s="510"/>
      <c r="EI538" s="510"/>
      <c r="EJ538" s="510"/>
      <c r="EK538" s="510"/>
      <c r="EL538" s="510"/>
      <c r="EM538" s="510"/>
      <c r="EN538" s="510"/>
      <c r="EO538" s="510"/>
      <c r="EP538" s="510"/>
      <c r="EQ538" s="510"/>
      <c r="ER538" s="510"/>
      <c r="ES538" s="510"/>
      <c r="ET538" s="510"/>
      <c r="EU538" s="510"/>
      <c r="EV538" s="510"/>
      <c r="EW538" s="510"/>
      <c r="EX538" s="510"/>
      <c r="EY538" s="510"/>
      <c r="EZ538" s="510"/>
    </row>
    <row r="539" spans="4:156" x14ac:dyDescent="0.25"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  <c r="BA539" s="510"/>
      <c r="BB539" s="510"/>
      <c r="BC539" s="510"/>
      <c r="BD539" s="510"/>
      <c r="BE539" s="510"/>
      <c r="BF539" s="510"/>
      <c r="BG539" s="510"/>
      <c r="BH539" s="510"/>
      <c r="BI539" s="510"/>
      <c r="BJ539" s="510"/>
      <c r="BK539" s="510"/>
      <c r="BL539" s="510"/>
      <c r="BM539" s="510"/>
      <c r="BN539" s="510"/>
      <c r="BO539" s="510"/>
      <c r="BP539" s="510"/>
      <c r="BQ539" s="510"/>
      <c r="BR539" s="510"/>
      <c r="BS539" s="510"/>
      <c r="BT539" s="510"/>
      <c r="BU539" s="510"/>
      <c r="BV539" s="510"/>
      <c r="BW539" s="510"/>
      <c r="BX539" s="510"/>
      <c r="BY539" s="510"/>
      <c r="BZ539" s="510"/>
      <c r="CA539" s="510"/>
      <c r="CB539" s="510"/>
      <c r="CC539" s="510"/>
      <c r="CD539" s="510"/>
      <c r="CE539" s="510"/>
      <c r="CF539" s="510"/>
      <c r="CG539" s="510"/>
      <c r="CH539" s="510"/>
      <c r="CI539" s="510"/>
      <c r="CJ539" s="510"/>
      <c r="CK539" s="510"/>
      <c r="CL539" s="510"/>
      <c r="CM539" s="510"/>
      <c r="CN539" s="510"/>
      <c r="CO539" s="510"/>
      <c r="CP539" s="510"/>
      <c r="CQ539" s="510"/>
      <c r="CR539" s="510"/>
      <c r="CS539" s="510"/>
      <c r="CT539" s="510"/>
      <c r="CU539" s="510"/>
      <c r="CV539" s="510"/>
      <c r="CW539" s="510"/>
      <c r="CX539" s="510"/>
      <c r="CY539" s="510"/>
      <c r="CZ539" s="510"/>
      <c r="DA539" s="510"/>
      <c r="DB539" s="510"/>
      <c r="DC539" s="510"/>
      <c r="DD539" s="510"/>
      <c r="DE539" s="510"/>
      <c r="DF539" s="510"/>
      <c r="DG539" s="510"/>
      <c r="DH539" s="510"/>
      <c r="DI539" s="510"/>
      <c r="DJ539" s="510"/>
      <c r="DK539" s="510"/>
      <c r="DL539" s="510"/>
      <c r="DM539" s="510"/>
      <c r="DN539" s="510"/>
      <c r="DO539" s="510"/>
      <c r="DP539" s="510"/>
      <c r="DQ539" s="510"/>
      <c r="DR539" s="510"/>
      <c r="DS539" s="510"/>
      <c r="DT539" s="510"/>
      <c r="DU539" s="510"/>
      <c r="DV539" s="510"/>
      <c r="DW539" s="510"/>
      <c r="DX539" s="510"/>
      <c r="DY539" s="510"/>
      <c r="DZ539" s="510"/>
      <c r="EA539" s="510"/>
      <c r="EB539" s="510"/>
      <c r="EC539" s="510"/>
      <c r="ED539" s="510"/>
      <c r="EE539" s="510"/>
      <c r="EF539" s="510"/>
      <c r="EG539" s="510"/>
      <c r="EH539" s="510"/>
      <c r="EI539" s="510"/>
      <c r="EJ539" s="510"/>
      <c r="EK539" s="510"/>
      <c r="EL539" s="510"/>
      <c r="EM539" s="510"/>
      <c r="EN539" s="510"/>
      <c r="EO539" s="510"/>
      <c r="EP539" s="510"/>
      <c r="EQ539" s="510"/>
      <c r="ER539" s="510"/>
      <c r="ES539" s="510"/>
      <c r="ET539" s="510"/>
      <c r="EU539" s="510"/>
      <c r="EV539" s="510"/>
      <c r="EW539" s="510"/>
      <c r="EX539" s="510"/>
      <c r="EY539" s="510"/>
      <c r="EZ539" s="510"/>
    </row>
    <row r="540" spans="4:156" x14ac:dyDescent="0.25"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  <c r="BA540" s="510"/>
      <c r="BB540" s="510"/>
      <c r="BC540" s="510"/>
      <c r="BD540" s="510"/>
      <c r="BE540" s="510"/>
      <c r="BF540" s="510"/>
      <c r="BG540" s="510"/>
      <c r="BH540" s="510"/>
      <c r="BI540" s="510"/>
      <c r="BJ540" s="510"/>
      <c r="BK540" s="510"/>
      <c r="BL540" s="510"/>
      <c r="BM540" s="510"/>
      <c r="BN540" s="510"/>
      <c r="BO540" s="510"/>
      <c r="BP540" s="510"/>
      <c r="BQ540" s="510"/>
      <c r="BR540" s="510"/>
      <c r="BS540" s="510"/>
      <c r="BT540" s="510"/>
      <c r="BU540" s="510"/>
      <c r="BV540" s="510"/>
      <c r="BW540" s="510"/>
      <c r="BX540" s="510"/>
      <c r="BY540" s="510"/>
      <c r="BZ540" s="510"/>
      <c r="CA540" s="510"/>
      <c r="CB540" s="510"/>
      <c r="CC540" s="510"/>
      <c r="CD540" s="510"/>
      <c r="CE540" s="510"/>
      <c r="CF540" s="510"/>
      <c r="CG540" s="510"/>
      <c r="CH540" s="510"/>
      <c r="CI540" s="510"/>
      <c r="CJ540" s="510"/>
      <c r="CK540" s="510"/>
      <c r="CL540" s="510"/>
      <c r="CM540" s="510"/>
      <c r="CN540" s="510"/>
      <c r="CO540" s="510"/>
      <c r="CP540" s="510"/>
      <c r="CQ540" s="510"/>
      <c r="CR540" s="510"/>
      <c r="CS540" s="510"/>
      <c r="CT540" s="510"/>
      <c r="CU540" s="510"/>
      <c r="CV540" s="510"/>
      <c r="CW540" s="510"/>
      <c r="CX540" s="510"/>
      <c r="CY540" s="510"/>
      <c r="CZ540" s="510"/>
      <c r="DA540" s="510"/>
      <c r="DB540" s="510"/>
      <c r="DC540" s="510"/>
      <c r="DD540" s="510"/>
      <c r="DE540" s="510"/>
      <c r="DF540" s="510"/>
      <c r="DG540" s="510"/>
      <c r="DH540" s="510"/>
      <c r="DI540" s="510"/>
      <c r="DJ540" s="510"/>
      <c r="DK540" s="510"/>
      <c r="DL540" s="510"/>
      <c r="DM540" s="510"/>
      <c r="DN540" s="510"/>
      <c r="DO540" s="510"/>
      <c r="DP540" s="510"/>
      <c r="DQ540" s="510"/>
      <c r="DR540" s="510"/>
      <c r="DS540" s="510"/>
      <c r="DT540" s="510"/>
      <c r="DU540" s="510"/>
      <c r="DV540" s="510"/>
      <c r="DW540" s="510"/>
      <c r="DX540" s="510"/>
      <c r="DY540" s="510"/>
      <c r="DZ540" s="510"/>
      <c r="EA540" s="510"/>
      <c r="EB540" s="510"/>
      <c r="EC540" s="510"/>
      <c r="ED540" s="510"/>
      <c r="EE540" s="510"/>
      <c r="EF540" s="510"/>
      <c r="EG540" s="510"/>
      <c r="EH540" s="510"/>
      <c r="EI540" s="510"/>
      <c r="EJ540" s="510"/>
      <c r="EK540" s="510"/>
      <c r="EL540" s="510"/>
      <c r="EM540" s="510"/>
      <c r="EN540" s="510"/>
      <c r="EO540" s="510"/>
      <c r="EP540" s="510"/>
      <c r="EQ540" s="510"/>
      <c r="ER540" s="510"/>
      <c r="ES540" s="510"/>
      <c r="ET540" s="510"/>
      <c r="EU540" s="510"/>
      <c r="EV540" s="510"/>
      <c r="EW540" s="510"/>
      <c r="EX540" s="510"/>
      <c r="EY540" s="510"/>
      <c r="EZ540" s="510"/>
    </row>
    <row r="541" spans="4:156" x14ac:dyDescent="0.25"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  <c r="BA541" s="510"/>
      <c r="BB541" s="510"/>
      <c r="BC541" s="510"/>
      <c r="BD541" s="510"/>
      <c r="BE541" s="510"/>
      <c r="BF541" s="510"/>
      <c r="BG541" s="510"/>
      <c r="BH541" s="510"/>
      <c r="BI541" s="510"/>
      <c r="BJ541" s="510"/>
      <c r="BK541" s="510"/>
      <c r="BL541" s="510"/>
      <c r="BM541" s="510"/>
      <c r="BN541" s="510"/>
      <c r="BO541" s="510"/>
      <c r="BP541" s="510"/>
      <c r="BQ541" s="510"/>
      <c r="BR541" s="510"/>
      <c r="BS541" s="510"/>
      <c r="BT541" s="510"/>
      <c r="BU541" s="510"/>
      <c r="BV541" s="510"/>
      <c r="BW541" s="510"/>
      <c r="BX541" s="510"/>
      <c r="BY541" s="510"/>
      <c r="BZ541" s="510"/>
      <c r="CA541" s="510"/>
      <c r="CB541" s="510"/>
      <c r="CC541" s="510"/>
      <c r="CD541" s="510"/>
      <c r="CE541" s="510"/>
      <c r="CF541" s="510"/>
      <c r="CG541" s="510"/>
      <c r="CH541" s="510"/>
      <c r="CI541" s="510"/>
      <c r="CJ541" s="510"/>
      <c r="CK541" s="510"/>
      <c r="CL541" s="510"/>
      <c r="CM541" s="510"/>
      <c r="CN541" s="510"/>
      <c r="CO541" s="510"/>
      <c r="CP541" s="510"/>
      <c r="CQ541" s="510"/>
      <c r="CR541" s="510"/>
      <c r="CS541" s="510"/>
      <c r="CT541" s="510"/>
      <c r="CU541" s="510"/>
      <c r="CV541" s="510"/>
      <c r="CW541" s="510"/>
      <c r="CX541" s="510"/>
      <c r="CY541" s="510"/>
      <c r="CZ541" s="510"/>
      <c r="DA541" s="510"/>
      <c r="DB541" s="510"/>
      <c r="DC541" s="510"/>
      <c r="DD541" s="510"/>
      <c r="DE541" s="510"/>
      <c r="DF541" s="510"/>
      <c r="DG541" s="510"/>
      <c r="DH541" s="510"/>
      <c r="DI541" s="510"/>
      <c r="DJ541" s="510"/>
      <c r="DK541" s="510"/>
      <c r="DL541" s="510"/>
      <c r="DM541" s="510"/>
      <c r="DN541" s="510"/>
      <c r="DO541" s="510"/>
      <c r="DP541" s="510"/>
      <c r="DQ541" s="510"/>
      <c r="DR541" s="510"/>
      <c r="DS541" s="510"/>
      <c r="DT541" s="510"/>
      <c r="DU541" s="510"/>
      <c r="DV541" s="510"/>
      <c r="DW541" s="510"/>
      <c r="DX541" s="510"/>
      <c r="DY541" s="510"/>
      <c r="DZ541" s="510"/>
      <c r="EA541" s="510"/>
      <c r="EB541" s="510"/>
      <c r="EC541" s="510"/>
      <c r="ED541" s="510"/>
      <c r="EE541" s="510"/>
      <c r="EF541" s="510"/>
      <c r="EG541" s="510"/>
      <c r="EH541" s="510"/>
      <c r="EI541" s="510"/>
      <c r="EJ541" s="510"/>
      <c r="EK541" s="510"/>
      <c r="EL541" s="510"/>
      <c r="EM541" s="510"/>
      <c r="EN541" s="510"/>
      <c r="EO541" s="510"/>
      <c r="EP541" s="510"/>
      <c r="EQ541" s="510"/>
      <c r="ER541" s="510"/>
      <c r="ES541" s="510"/>
      <c r="ET541" s="510"/>
      <c r="EU541" s="510"/>
      <c r="EV541" s="510"/>
      <c r="EW541" s="510"/>
      <c r="EX541" s="510"/>
      <c r="EY541" s="510"/>
      <c r="EZ541" s="510"/>
    </row>
    <row r="542" spans="4:156" x14ac:dyDescent="0.25"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  <c r="BA542" s="510"/>
      <c r="BB542" s="510"/>
      <c r="BC542" s="510"/>
      <c r="BD542" s="510"/>
      <c r="BE542" s="510"/>
      <c r="BF542" s="510"/>
      <c r="BG542" s="510"/>
      <c r="BH542" s="510"/>
      <c r="BI542" s="510"/>
      <c r="BJ542" s="510"/>
      <c r="BK542" s="510"/>
      <c r="BL542" s="510"/>
      <c r="BM542" s="510"/>
      <c r="BN542" s="510"/>
      <c r="BO542" s="510"/>
      <c r="BP542" s="510"/>
      <c r="BQ542" s="510"/>
      <c r="BR542" s="510"/>
      <c r="BS542" s="510"/>
      <c r="BT542" s="510"/>
      <c r="BU542" s="510"/>
      <c r="BV542" s="510"/>
      <c r="BW542" s="510"/>
      <c r="BX542" s="510"/>
      <c r="BY542" s="510"/>
      <c r="BZ542" s="510"/>
      <c r="CA542" s="510"/>
      <c r="CB542" s="510"/>
      <c r="CC542" s="510"/>
      <c r="CD542" s="510"/>
      <c r="CE542" s="510"/>
      <c r="CF542" s="510"/>
      <c r="CG542" s="510"/>
      <c r="CH542" s="510"/>
      <c r="CI542" s="510"/>
      <c r="CJ542" s="510"/>
      <c r="CK542" s="510"/>
      <c r="CL542" s="510"/>
      <c r="CM542" s="510"/>
      <c r="CN542" s="510"/>
      <c r="CO542" s="510"/>
      <c r="CP542" s="510"/>
      <c r="CQ542" s="510"/>
      <c r="CR542" s="510"/>
      <c r="CS542" s="510"/>
      <c r="CT542" s="510"/>
      <c r="CU542" s="510"/>
      <c r="CV542" s="510"/>
      <c r="CW542" s="510"/>
      <c r="CX542" s="510"/>
      <c r="CY542" s="510"/>
      <c r="CZ542" s="510"/>
      <c r="DA542" s="510"/>
      <c r="DB542" s="510"/>
      <c r="DC542" s="510"/>
      <c r="DD542" s="510"/>
      <c r="DE542" s="510"/>
      <c r="DF542" s="510"/>
      <c r="DG542" s="510"/>
      <c r="DH542" s="510"/>
      <c r="DI542" s="510"/>
      <c r="DJ542" s="510"/>
      <c r="DK542" s="510"/>
      <c r="DL542" s="510"/>
      <c r="DM542" s="510"/>
      <c r="DN542" s="510"/>
      <c r="DO542" s="510"/>
      <c r="DP542" s="510"/>
      <c r="DQ542" s="510"/>
      <c r="DR542" s="510"/>
      <c r="DS542" s="510"/>
      <c r="DT542" s="510"/>
      <c r="DU542" s="510"/>
      <c r="DV542" s="510"/>
      <c r="DW542" s="510"/>
      <c r="DX542" s="510"/>
      <c r="DY542" s="510"/>
      <c r="DZ542" s="510"/>
      <c r="EA542" s="510"/>
      <c r="EB542" s="510"/>
      <c r="EC542" s="510"/>
      <c r="ED542" s="510"/>
      <c r="EE542" s="510"/>
      <c r="EF542" s="510"/>
      <c r="EG542" s="510"/>
      <c r="EH542" s="510"/>
      <c r="EI542" s="510"/>
      <c r="EJ542" s="510"/>
      <c r="EK542" s="510"/>
      <c r="EL542" s="510"/>
      <c r="EM542" s="510"/>
      <c r="EN542" s="510"/>
      <c r="EO542" s="510"/>
      <c r="EP542" s="510"/>
      <c r="EQ542" s="510"/>
      <c r="ER542" s="510"/>
      <c r="ES542" s="510"/>
      <c r="ET542" s="510"/>
      <c r="EU542" s="510"/>
      <c r="EV542" s="510"/>
      <c r="EW542" s="510"/>
      <c r="EX542" s="510"/>
      <c r="EY542" s="510"/>
      <c r="EZ542" s="510"/>
    </row>
    <row r="543" spans="4:156" x14ac:dyDescent="0.25"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  <c r="BA543" s="510"/>
      <c r="BB543" s="510"/>
      <c r="BC543" s="510"/>
      <c r="BD543" s="510"/>
      <c r="BE543" s="510"/>
      <c r="BF543" s="510"/>
      <c r="BG543" s="510"/>
      <c r="BH543" s="510"/>
      <c r="BI543" s="510"/>
      <c r="BJ543" s="510"/>
      <c r="BK543" s="510"/>
      <c r="BL543" s="510"/>
      <c r="BM543" s="510"/>
      <c r="BN543" s="510"/>
      <c r="BO543" s="510"/>
      <c r="BP543" s="510"/>
      <c r="BQ543" s="510"/>
      <c r="BR543" s="510"/>
      <c r="BS543" s="510"/>
      <c r="BT543" s="510"/>
      <c r="BU543" s="510"/>
      <c r="BV543" s="510"/>
      <c r="BW543" s="510"/>
      <c r="BX543" s="510"/>
      <c r="BY543" s="510"/>
      <c r="BZ543" s="510"/>
      <c r="CA543" s="510"/>
      <c r="CB543" s="510"/>
      <c r="CC543" s="510"/>
      <c r="CD543" s="510"/>
      <c r="CE543" s="510"/>
      <c r="CF543" s="510"/>
      <c r="CG543" s="510"/>
      <c r="CH543" s="510"/>
      <c r="CI543" s="510"/>
      <c r="CJ543" s="510"/>
      <c r="CK543" s="510"/>
      <c r="CL543" s="510"/>
      <c r="CM543" s="510"/>
      <c r="CN543" s="510"/>
      <c r="CO543" s="510"/>
      <c r="CP543" s="510"/>
      <c r="CQ543" s="510"/>
      <c r="CR543" s="510"/>
      <c r="CS543" s="510"/>
      <c r="CT543" s="510"/>
      <c r="CU543" s="510"/>
      <c r="CV543" s="510"/>
      <c r="CW543" s="510"/>
      <c r="CX543" s="510"/>
      <c r="CY543" s="510"/>
      <c r="CZ543" s="510"/>
      <c r="DA543" s="510"/>
      <c r="DB543" s="510"/>
      <c r="DC543" s="510"/>
      <c r="DD543" s="510"/>
      <c r="DE543" s="510"/>
      <c r="DF543" s="510"/>
      <c r="DG543" s="510"/>
      <c r="DH543" s="510"/>
      <c r="DI543" s="510"/>
      <c r="DJ543" s="510"/>
      <c r="DK543" s="510"/>
      <c r="DL543" s="510"/>
      <c r="DM543" s="510"/>
      <c r="DN543" s="510"/>
      <c r="DO543" s="510"/>
      <c r="DP543" s="510"/>
      <c r="DQ543" s="510"/>
      <c r="DR543" s="510"/>
      <c r="DS543" s="510"/>
      <c r="DT543" s="510"/>
      <c r="DU543" s="510"/>
      <c r="DV543" s="510"/>
      <c r="DW543" s="510"/>
      <c r="DX543" s="510"/>
      <c r="DY543" s="510"/>
      <c r="DZ543" s="510"/>
      <c r="EA543" s="510"/>
      <c r="EB543" s="510"/>
      <c r="EC543" s="510"/>
      <c r="ED543" s="510"/>
      <c r="EE543" s="510"/>
      <c r="EF543" s="510"/>
      <c r="EG543" s="510"/>
      <c r="EH543" s="510"/>
      <c r="EI543" s="510"/>
      <c r="EJ543" s="510"/>
      <c r="EK543" s="510"/>
      <c r="EL543" s="510"/>
      <c r="EM543" s="510"/>
      <c r="EN543" s="510"/>
      <c r="EO543" s="510"/>
      <c r="EP543" s="510"/>
      <c r="EQ543" s="510"/>
      <c r="ER543" s="510"/>
      <c r="ES543" s="510"/>
      <c r="ET543" s="510"/>
      <c r="EU543" s="510"/>
      <c r="EV543" s="510"/>
      <c r="EW543" s="510"/>
      <c r="EX543" s="510"/>
      <c r="EY543" s="510"/>
      <c r="EZ543" s="510"/>
    </row>
    <row r="544" spans="4:156" x14ac:dyDescent="0.25"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  <c r="BA544" s="510"/>
      <c r="BB544" s="510"/>
      <c r="BC544" s="510"/>
      <c r="BD544" s="510"/>
      <c r="BE544" s="510"/>
      <c r="BF544" s="510"/>
      <c r="BG544" s="510"/>
      <c r="BH544" s="510"/>
      <c r="BI544" s="510"/>
      <c r="BJ544" s="510"/>
      <c r="BK544" s="510"/>
      <c r="BL544" s="510"/>
      <c r="BM544" s="510"/>
      <c r="BN544" s="510"/>
      <c r="BO544" s="510"/>
      <c r="BP544" s="510"/>
      <c r="BQ544" s="510"/>
      <c r="BR544" s="510"/>
      <c r="BS544" s="510"/>
      <c r="BT544" s="510"/>
      <c r="BU544" s="510"/>
      <c r="BV544" s="510"/>
      <c r="BW544" s="510"/>
      <c r="BX544" s="510"/>
      <c r="BY544" s="510"/>
      <c r="BZ544" s="510"/>
      <c r="CA544" s="510"/>
      <c r="CB544" s="510"/>
      <c r="CC544" s="510"/>
      <c r="CD544" s="510"/>
      <c r="CE544" s="510"/>
      <c r="CF544" s="510"/>
      <c r="CG544" s="510"/>
      <c r="CH544" s="510"/>
      <c r="CI544" s="510"/>
      <c r="CJ544" s="510"/>
      <c r="CK544" s="510"/>
      <c r="CL544" s="510"/>
      <c r="CM544" s="510"/>
      <c r="CN544" s="510"/>
      <c r="CO544" s="510"/>
      <c r="CP544" s="510"/>
      <c r="CQ544" s="510"/>
      <c r="CR544" s="510"/>
      <c r="CS544" s="510"/>
      <c r="CT544" s="510"/>
      <c r="CU544" s="510"/>
      <c r="CV544" s="510"/>
      <c r="CW544" s="510"/>
      <c r="CX544" s="510"/>
      <c r="CY544" s="510"/>
      <c r="CZ544" s="510"/>
      <c r="DA544" s="510"/>
      <c r="DB544" s="510"/>
      <c r="DC544" s="510"/>
      <c r="DD544" s="510"/>
      <c r="DE544" s="510"/>
      <c r="DF544" s="510"/>
      <c r="DG544" s="510"/>
      <c r="DH544" s="510"/>
      <c r="DI544" s="510"/>
      <c r="DJ544" s="510"/>
      <c r="DK544" s="510"/>
      <c r="DL544" s="510"/>
      <c r="DM544" s="510"/>
      <c r="DN544" s="510"/>
      <c r="DO544" s="510"/>
      <c r="DP544" s="510"/>
      <c r="DQ544" s="510"/>
      <c r="DR544" s="510"/>
      <c r="DS544" s="510"/>
      <c r="DT544" s="510"/>
      <c r="DU544" s="510"/>
      <c r="DV544" s="510"/>
      <c r="DW544" s="510"/>
      <c r="DX544" s="510"/>
      <c r="DY544" s="510"/>
      <c r="DZ544" s="510"/>
      <c r="EA544" s="510"/>
      <c r="EB544" s="510"/>
      <c r="EC544" s="510"/>
      <c r="ED544" s="510"/>
      <c r="EE544" s="510"/>
      <c r="EF544" s="510"/>
      <c r="EG544" s="510"/>
      <c r="EH544" s="510"/>
      <c r="EI544" s="510"/>
      <c r="EJ544" s="510"/>
      <c r="EK544" s="510"/>
      <c r="EL544" s="510"/>
      <c r="EM544" s="510"/>
      <c r="EN544" s="510"/>
      <c r="EO544" s="510"/>
      <c r="EP544" s="510"/>
      <c r="EQ544" s="510"/>
      <c r="ER544" s="510"/>
      <c r="ES544" s="510"/>
      <c r="ET544" s="510"/>
      <c r="EU544" s="510"/>
      <c r="EV544" s="510"/>
      <c r="EW544" s="510"/>
      <c r="EX544" s="510"/>
      <c r="EY544" s="510"/>
      <c r="EZ544" s="510"/>
    </row>
    <row r="545" spans="4:156" x14ac:dyDescent="0.25"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  <c r="BA545" s="510"/>
      <c r="BB545" s="510"/>
      <c r="BC545" s="510"/>
      <c r="BD545" s="510"/>
      <c r="BE545" s="510"/>
      <c r="BF545" s="510"/>
      <c r="BG545" s="510"/>
      <c r="BH545" s="510"/>
      <c r="BI545" s="510"/>
      <c r="BJ545" s="510"/>
      <c r="BK545" s="510"/>
      <c r="BL545" s="510"/>
      <c r="BM545" s="510"/>
      <c r="BN545" s="510"/>
      <c r="BO545" s="510"/>
      <c r="BP545" s="510"/>
      <c r="BQ545" s="510"/>
      <c r="BR545" s="510"/>
      <c r="BS545" s="510"/>
      <c r="BT545" s="510"/>
      <c r="BU545" s="510"/>
      <c r="BV545" s="510"/>
      <c r="BW545" s="510"/>
      <c r="BX545" s="510"/>
      <c r="BY545" s="510"/>
      <c r="BZ545" s="510"/>
      <c r="CA545" s="510"/>
      <c r="CB545" s="510"/>
      <c r="CC545" s="510"/>
      <c r="CD545" s="510"/>
      <c r="CE545" s="510"/>
      <c r="CF545" s="510"/>
      <c r="CG545" s="510"/>
      <c r="CH545" s="510"/>
      <c r="CI545" s="510"/>
      <c r="CJ545" s="510"/>
      <c r="CK545" s="510"/>
      <c r="CL545" s="510"/>
      <c r="CM545" s="510"/>
      <c r="CN545" s="510"/>
      <c r="CO545" s="510"/>
      <c r="CP545" s="510"/>
      <c r="CQ545" s="510"/>
      <c r="CR545" s="510"/>
      <c r="CS545" s="510"/>
      <c r="CT545" s="510"/>
      <c r="CU545" s="510"/>
      <c r="CV545" s="510"/>
      <c r="CW545" s="510"/>
      <c r="CX545" s="510"/>
      <c r="CY545" s="510"/>
      <c r="CZ545" s="510"/>
      <c r="DA545" s="510"/>
      <c r="DB545" s="510"/>
      <c r="DC545" s="510"/>
      <c r="DD545" s="510"/>
      <c r="DE545" s="510"/>
      <c r="DF545" s="510"/>
      <c r="DG545" s="510"/>
      <c r="DH545" s="510"/>
      <c r="DI545" s="510"/>
      <c r="DJ545" s="510"/>
      <c r="DK545" s="510"/>
      <c r="DL545" s="510"/>
      <c r="DM545" s="510"/>
      <c r="DN545" s="510"/>
      <c r="DO545" s="510"/>
      <c r="DP545" s="510"/>
      <c r="DQ545" s="510"/>
      <c r="DR545" s="510"/>
      <c r="DS545" s="510"/>
      <c r="DT545" s="510"/>
      <c r="DU545" s="510"/>
      <c r="DV545" s="510"/>
      <c r="DW545" s="510"/>
      <c r="DX545" s="510"/>
      <c r="DY545" s="510"/>
      <c r="DZ545" s="510"/>
      <c r="EA545" s="510"/>
      <c r="EB545" s="510"/>
      <c r="EC545" s="510"/>
      <c r="ED545" s="510"/>
      <c r="EE545" s="510"/>
      <c r="EF545" s="510"/>
      <c r="EG545" s="510"/>
      <c r="EH545" s="510"/>
      <c r="EI545" s="510"/>
      <c r="EJ545" s="510"/>
      <c r="EK545" s="510"/>
      <c r="EL545" s="510"/>
      <c r="EM545" s="510"/>
      <c r="EN545" s="510"/>
      <c r="EO545" s="510"/>
      <c r="EP545" s="510"/>
      <c r="EQ545" s="510"/>
      <c r="ER545" s="510"/>
      <c r="ES545" s="510"/>
      <c r="ET545" s="510"/>
      <c r="EU545" s="510"/>
      <c r="EV545" s="510"/>
      <c r="EW545" s="510"/>
      <c r="EX545" s="510"/>
      <c r="EY545" s="510"/>
      <c r="EZ545" s="510"/>
    </row>
    <row r="546" spans="4:156" x14ac:dyDescent="0.25"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  <c r="BA546" s="510"/>
      <c r="BB546" s="510"/>
      <c r="BC546" s="510"/>
      <c r="BD546" s="510"/>
      <c r="BE546" s="510"/>
      <c r="BF546" s="510"/>
      <c r="BG546" s="510"/>
      <c r="BH546" s="510"/>
      <c r="BI546" s="510"/>
      <c r="BJ546" s="510"/>
      <c r="BK546" s="510"/>
      <c r="BL546" s="510"/>
      <c r="BM546" s="510"/>
      <c r="BN546" s="510"/>
      <c r="BO546" s="510"/>
      <c r="BP546" s="510"/>
      <c r="BQ546" s="510"/>
      <c r="BR546" s="510"/>
      <c r="BS546" s="510"/>
      <c r="BT546" s="510"/>
      <c r="BU546" s="510"/>
      <c r="BV546" s="510"/>
      <c r="BW546" s="510"/>
      <c r="BX546" s="510"/>
      <c r="BY546" s="510"/>
      <c r="BZ546" s="510"/>
      <c r="CA546" s="510"/>
      <c r="CB546" s="510"/>
      <c r="CC546" s="510"/>
      <c r="CD546" s="510"/>
      <c r="CE546" s="510"/>
      <c r="CF546" s="510"/>
      <c r="CG546" s="510"/>
      <c r="CH546" s="510"/>
      <c r="CI546" s="510"/>
      <c r="CJ546" s="510"/>
      <c r="CK546" s="510"/>
      <c r="CL546" s="510"/>
      <c r="CM546" s="510"/>
      <c r="CN546" s="510"/>
      <c r="CO546" s="510"/>
      <c r="CP546" s="510"/>
      <c r="CQ546" s="510"/>
      <c r="CR546" s="510"/>
      <c r="CS546" s="510"/>
      <c r="CT546" s="510"/>
      <c r="CU546" s="510"/>
      <c r="CV546" s="510"/>
      <c r="CW546" s="510"/>
      <c r="CX546" s="510"/>
      <c r="CY546" s="510"/>
      <c r="CZ546" s="510"/>
      <c r="DA546" s="510"/>
      <c r="DB546" s="510"/>
      <c r="DC546" s="510"/>
      <c r="DD546" s="510"/>
      <c r="DE546" s="510"/>
      <c r="DF546" s="510"/>
      <c r="DG546" s="510"/>
      <c r="DH546" s="510"/>
      <c r="DI546" s="510"/>
      <c r="DJ546" s="510"/>
      <c r="DK546" s="510"/>
      <c r="DL546" s="510"/>
      <c r="DM546" s="510"/>
      <c r="DN546" s="510"/>
      <c r="DO546" s="510"/>
      <c r="DP546" s="510"/>
      <c r="DQ546" s="510"/>
      <c r="DR546" s="510"/>
      <c r="DS546" s="510"/>
      <c r="DT546" s="510"/>
      <c r="DU546" s="510"/>
      <c r="DV546" s="510"/>
      <c r="DW546" s="510"/>
      <c r="DX546" s="510"/>
      <c r="DY546" s="510"/>
      <c r="DZ546" s="510"/>
      <c r="EA546" s="510"/>
      <c r="EB546" s="510"/>
      <c r="EC546" s="510"/>
      <c r="ED546" s="510"/>
      <c r="EE546" s="510"/>
      <c r="EF546" s="510"/>
      <c r="EG546" s="510"/>
      <c r="EH546" s="510"/>
      <c r="EI546" s="510"/>
      <c r="EJ546" s="510"/>
      <c r="EK546" s="510"/>
      <c r="EL546" s="510"/>
      <c r="EM546" s="510"/>
      <c r="EN546" s="510"/>
      <c r="EO546" s="510"/>
      <c r="EP546" s="510"/>
      <c r="EQ546" s="510"/>
      <c r="ER546" s="510"/>
      <c r="ES546" s="510"/>
      <c r="ET546" s="510"/>
      <c r="EU546" s="510"/>
      <c r="EV546" s="510"/>
      <c r="EW546" s="510"/>
      <c r="EX546" s="510"/>
      <c r="EY546" s="510"/>
      <c r="EZ546" s="510"/>
    </row>
    <row r="547" spans="4:156" x14ac:dyDescent="0.25"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  <c r="BA547" s="510"/>
      <c r="BB547" s="510"/>
      <c r="BC547" s="510"/>
      <c r="BD547" s="510"/>
      <c r="BE547" s="510"/>
      <c r="BF547" s="510"/>
      <c r="BG547" s="510"/>
      <c r="BH547" s="510"/>
      <c r="BI547" s="510"/>
      <c r="BJ547" s="510"/>
      <c r="BK547" s="510"/>
      <c r="BL547" s="510"/>
      <c r="BM547" s="510"/>
      <c r="BN547" s="510"/>
      <c r="BO547" s="510"/>
      <c r="BP547" s="510"/>
      <c r="BQ547" s="510"/>
      <c r="BR547" s="510"/>
      <c r="BS547" s="510"/>
      <c r="BT547" s="510"/>
      <c r="BU547" s="510"/>
      <c r="BV547" s="510"/>
      <c r="BW547" s="510"/>
      <c r="BX547" s="510"/>
      <c r="BY547" s="510"/>
      <c r="BZ547" s="510"/>
      <c r="CA547" s="510"/>
      <c r="CB547" s="510"/>
      <c r="CC547" s="510"/>
      <c r="CD547" s="510"/>
      <c r="CE547" s="510"/>
      <c r="CF547" s="510"/>
      <c r="CG547" s="510"/>
      <c r="CH547" s="510"/>
      <c r="CI547" s="510"/>
      <c r="CJ547" s="510"/>
      <c r="CK547" s="510"/>
      <c r="CL547" s="510"/>
      <c r="CM547" s="510"/>
      <c r="CN547" s="510"/>
      <c r="CO547" s="510"/>
      <c r="CP547" s="510"/>
      <c r="CQ547" s="510"/>
      <c r="CR547" s="510"/>
      <c r="CS547" s="510"/>
      <c r="CT547" s="510"/>
      <c r="CU547" s="510"/>
      <c r="CV547" s="510"/>
      <c r="CW547" s="510"/>
      <c r="CX547" s="510"/>
      <c r="CY547" s="510"/>
      <c r="CZ547" s="510"/>
      <c r="DA547" s="510"/>
      <c r="DB547" s="510"/>
      <c r="DC547" s="510"/>
      <c r="DD547" s="510"/>
      <c r="DE547" s="510"/>
      <c r="DF547" s="510"/>
      <c r="DG547" s="510"/>
      <c r="DH547" s="510"/>
      <c r="DI547" s="510"/>
      <c r="DJ547" s="510"/>
      <c r="DK547" s="510"/>
      <c r="DL547" s="510"/>
      <c r="DM547" s="510"/>
      <c r="DN547" s="510"/>
      <c r="DO547" s="510"/>
      <c r="DP547" s="510"/>
      <c r="DQ547" s="510"/>
      <c r="DR547" s="510"/>
      <c r="DS547" s="510"/>
      <c r="DT547" s="510"/>
      <c r="DU547" s="510"/>
      <c r="DV547" s="510"/>
      <c r="DW547" s="510"/>
      <c r="DX547" s="510"/>
      <c r="DY547" s="510"/>
      <c r="DZ547" s="510"/>
      <c r="EA547" s="510"/>
      <c r="EB547" s="510"/>
      <c r="EC547" s="510"/>
      <c r="ED547" s="510"/>
      <c r="EE547" s="510"/>
      <c r="EF547" s="510"/>
      <c r="EG547" s="510"/>
      <c r="EH547" s="510"/>
      <c r="EI547" s="510"/>
      <c r="EJ547" s="510"/>
      <c r="EK547" s="510"/>
      <c r="EL547" s="510"/>
      <c r="EM547" s="510"/>
      <c r="EN547" s="510"/>
      <c r="EO547" s="510"/>
      <c r="EP547" s="510"/>
      <c r="EQ547" s="510"/>
      <c r="ER547" s="510"/>
      <c r="ES547" s="510"/>
      <c r="ET547" s="510"/>
      <c r="EU547" s="510"/>
      <c r="EV547" s="510"/>
      <c r="EW547" s="510"/>
      <c r="EX547" s="510"/>
      <c r="EY547" s="510"/>
      <c r="EZ547" s="510"/>
    </row>
    <row r="548" spans="4:156" x14ac:dyDescent="0.25"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  <c r="BA548" s="510"/>
      <c r="BB548" s="510"/>
      <c r="BC548" s="510"/>
      <c r="BD548" s="510"/>
      <c r="BE548" s="510"/>
      <c r="BF548" s="510"/>
      <c r="BG548" s="510"/>
      <c r="BH548" s="510"/>
      <c r="BI548" s="510"/>
      <c r="BJ548" s="510"/>
      <c r="BK548" s="510"/>
      <c r="BL548" s="510"/>
      <c r="BM548" s="510"/>
      <c r="BN548" s="510"/>
      <c r="BO548" s="510"/>
      <c r="BP548" s="510"/>
      <c r="BQ548" s="510"/>
      <c r="BR548" s="510"/>
      <c r="BS548" s="510"/>
      <c r="BT548" s="510"/>
      <c r="BU548" s="510"/>
      <c r="BV548" s="510"/>
      <c r="BW548" s="510"/>
      <c r="BX548" s="510"/>
      <c r="BY548" s="510"/>
      <c r="BZ548" s="510"/>
      <c r="CA548" s="510"/>
      <c r="CB548" s="510"/>
      <c r="CC548" s="510"/>
      <c r="CD548" s="510"/>
      <c r="CE548" s="510"/>
      <c r="CF548" s="510"/>
      <c r="CG548" s="510"/>
      <c r="CH548" s="510"/>
      <c r="CI548" s="510"/>
      <c r="CJ548" s="510"/>
      <c r="CK548" s="510"/>
      <c r="CL548" s="510"/>
      <c r="CM548" s="510"/>
      <c r="CN548" s="510"/>
      <c r="CO548" s="510"/>
      <c r="CP548" s="510"/>
      <c r="CQ548" s="510"/>
      <c r="CR548" s="510"/>
      <c r="CS548" s="510"/>
      <c r="CT548" s="510"/>
      <c r="CU548" s="510"/>
      <c r="CV548" s="510"/>
      <c r="CW548" s="510"/>
      <c r="CX548" s="510"/>
      <c r="CY548" s="510"/>
      <c r="CZ548" s="510"/>
      <c r="DA548" s="510"/>
      <c r="DB548" s="510"/>
      <c r="DC548" s="510"/>
      <c r="DD548" s="510"/>
      <c r="DE548" s="510"/>
      <c r="DF548" s="510"/>
      <c r="DG548" s="510"/>
      <c r="DH548" s="510"/>
      <c r="DI548" s="510"/>
      <c r="DJ548" s="510"/>
      <c r="DK548" s="510"/>
      <c r="DL548" s="510"/>
      <c r="DM548" s="510"/>
      <c r="DN548" s="510"/>
      <c r="DO548" s="510"/>
      <c r="DP548" s="510"/>
      <c r="DQ548" s="510"/>
      <c r="DR548" s="510"/>
      <c r="DS548" s="510"/>
      <c r="DT548" s="510"/>
      <c r="DU548" s="510"/>
      <c r="DV548" s="510"/>
      <c r="DW548" s="510"/>
      <c r="DX548" s="510"/>
      <c r="DY548" s="510"/>
      <c r="DZ548" s="510"/>
      <c r="EA548" s="510"/>
      <c r="EB548" s="510"/>
      <c r="EC548" s="510"/>
      <c r="ED548" s="510"/>
      <c r="EE548" s="510"/>
      <c r="EF548" s="510"/>
      <c r="EG548" s="510"/>
      <c r="EH548" s="510"/>
      <c r="EI548" s="510"/>
      <c r="EJ548" s="510"/>
      <c r="EK548" s="510"/>
      <c r="EL548" s="510"/>
      <c r="EM548" s="510"/>
      <c r="EN548" s="510"/>
      <c r="EO548" s="510"/>
      <c r="EP548" s="510"/>
      <c r="EQ548" s="510"/>
      <c r="ER548" s="510"/>
      <c r="ES548" s="510"/>
      <c r="ET548" s="510"/>
      <c r="EU548" s="510"/>
      <c r="EV548" s="510"/>
      <c r="EW548" s="510"/>
      <c r="EX548" s="510"/>
      <c r="EY548" s="510"/>
      <c r="EZ548" s="510"/>
    </row>
    <row r="549" spans="4:156" x14ac:dyDescent="0.25"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  <c r="BA549" s="510"/>
      <c r="BB549" s="510"/>
      <c r="BC549" s="510"/>
      <c r="BD549" s="510"/>
      <c r="BE549" s="510"/>
      <c r="BF549" s="510"/>
      <c r="BG549" s="510"/>
      <c r="BH549" s="510"/>
      <c r="BI549" s="510"/>
      <c r="BJ549" s="510"/>
      <c r="BK549" s="510"/>
      <c r="BL549" s="510"/>
      <c r="BM549" s="510"/>
      <c r="BN549" s="510"/>
      <c r="BO549" s="510"/>
      <c r="BP549" s="510"/>
      <c r="BQ549" s="510"/>
      <c r="BR549" s="510"/>
      <c r="BS549" s="510"/>
      <c r="BT549" s="510"/>
      <c r="BU549" s="510"/>
      <c r="BV549" s="510"/>
      <c r="BW549" s="510"/>
      <c r="BX549" s="510"/>
      <c r="BY549" s="510"/>
      <c r="BZ549" s="510"/>
      <c r="CA549" s="510"/>
      <c r="CB549" s="510"/>
      <c r="CC549" s="510"/>
      <c r="CD549" s="510"/>
      <c r="CE549" s="510"/>
      <c r="CF549" s="510"/>
      <c r="CG549" s="510"/>
      <c r="CH549" s="510"/>
      <c r="CI549" s="510"/>
      <c r="CJ549" s="510"/>
      <c r="CK549" s="510"/>
      <c r="CL549" s="510"/>
      <c r="CM549" s="510"/>
      <c r="CN549" s="510"/>
      <c r="CO549" s="510"/>
      <c r="CP549" s="510"/>
      <c r="CQ549" s="510"/>
      <c r="CR549" s="510"/>
      <c r="CS549" s="510"/>
      <c r="CT549" s="510"/>
      <c r="CU549" s="510"/>
      <c r="CV549" s="510"/>
      <c r="CW549" s="510"/>
      <c r="CX549" s="510"/>
      <c r="CY549" s="510"/>
      <c r="CZ549" s="510"/>
      <c r="DA549" s="510"/>
      <c r="DB549" s="510"/>
      <c r="DC549" s="510"/>
      <c r="DD549" s="510"/>
      <c r="DE549" s="510"/>
      <c r="DF549" s="510"/>
      <c r="DG549" s="510"/>
      <c r="DH549" s="510"/>
      <c r="DI549" s="510"/>
      <c r="DJ549" s="510"/>
      <c r="DK549" s="510"/>
      <c r="DL549" s="510"/>
      <c r="DM549" s="510"/>
      <c r="DN549" s="510"/>
      <c r="DO549" s="510"/>
      <c r="DP549" s="510"/>
      <c r="DQ549" s="510"/>
      <c r="DR549" s="510"/>
      <c r="DS549" s="510"/>
      <c r="DT549" s="510"/>
      <c r="DU549" s="510"/>
      <c r="DV549" s="510"/>
      <c r="DW549" s="510"/>
      <c r="DX549" s="510"/>
      <c r="DY549" s="510"/>
      <c r="DZ549" s="510"/>
      <c r="EA549" s="510"/>
      <c r="EB549" s="510"/>
      <c r="EC549" s="510"/>
      <c r="ED549" s="510"/>
      <c r="EE549" s="510"/>
      <c r="EF549" s="510"/>
      <c r="EG549" s="510"/>
      <c r="EH549" s="510"/>
      <c r="EI549" s="510"/>
      <c r="EJ549" s="510"/>
      <c r="EK549" s="510"/>
      <c r="EL549" s="510"/>
      <c r="EM549" s="510"/>
      <c r="EN549" s="510"/>
      <c r="EO549" s="510"/>
      <c r="EP549" s="510"/>
      <c r="EQ549" s="510"/>
      <c r="ER549" s="510"/>
      <c r="ES549" s="510"/>
      <c r="ET549" s="510"/>
      <c r="EU549" s="510"/>
      <c r="EV549" s="510"/>
      <c r="EW549" s="510"/>
      <c r="EX549" s="510"/>
      <c r="EY549" s="510"/>
      <c r="EZ549" s="510"/>
    </row>
    <row r="550" spans="4:156" x14ac:dyDescent="0.25"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  <c r="BA550" s="510"/>
      <c r="BB550" s="510"/>
      <c r="BC550" s="510"/>
      <c r="BD550" s="510"/>
      <c r="BE550" s="510"/>
      <c r="BF550" s="510"/>
      <c r="BG550" s="510"/>
      <c r="BH550" s="510"/>
      <c r="BI550" s="510"/>
      <c r="BJ550" s="510"/>
      <c r="BK550" s="510"/>
      <c r="BL550" s="510"/>
      <c r="BM550" s="510"/>
      <c r="BN550" s="510"/>
      <c r="BO550" s="510"/>
      <c r="BP550" s="510"/>
      <c r="BQ550" s="510"/>
      <c r="BR550" s="510"/>
      <c r="BS550" s="510"/>
      <c r="BT550" s="510"/>
      <c r="BU550" s="510"/>
      <c r="BV550" s="510"/>
      <c r="BW550" s="510"/>
      <c r="BX550" s="510"/>
      <c r="BY550" s="510"/>
      <c r="BZ550" s="510"/>
      <c r="CA550" s="510"/>
      <c r="CB550" s="510"/>
      <c r="CC550" s="510"/>
      <c r="CD550" s="510"/>
      <c r="CE550" s="510"/>
      <c r="CF550" s="510"/>
      <c r="CG550" s="510"/>
      <c r="CH550" s="510"/>
      <c r="CI550" s="510"/>
      <c r="CJ550" s="510"/>
      <c r="CK550" s="510"/>
      <c r="CL550" s="510"/>
      <c r="CM550" s="510"/>
      <c r="CN550" s="510"/>
      <c r="CO550" s="510"/>
      <c r="CP550" s="510"/>
      <c r="CQ550" s="510"/>
      <c r="CR550" s="510"/>
      <c r="CS550" s="510"/>
      <c r="CT550" s="510"/>
      <c r="CU550" s="510"/>
      <c r="CV550" s="510"/>
      <c r="CW550" s="510"/>
      <c r="CX550" s="510"/>
      <c r="CY550" s="510"/>
      <c r="CZ550" s="510"/>
      <c r="DA550" s="510"/>
      <c r="DB550" s="510"/>
      <c r="DC550" s="510"/>
      <c r="DD550" s="510"/>
      <c r="DE550" s="510"/>
      <c r="DF550" s="510"/>
      <c r="DG550" s="510"/>
      <c r="DH550" s="510"/>
      <c r="DI550" s="510"/>
      <c r="DJ550" s="510"/>
      <c r="DK550" s="510"/>
      <c r="DL550" s="510"/>
      <c r="DM550" s="510"/>
      <c r="DN550" s="510"/>
      <c r="DO550" s="510"/>
      <c r="DP550" s="510"/>
      <c r="DQ550" s="510"/>
      <c r="DR550" s="510"/>
      <c r="DS550" s="510"/>
      <c r="DT550" s="510"/>
      <c r="DU550" s="510"/>
      <c r="DV550" s="510"/>
      <c r="DW550" s="510"/>
      <c r="DX550" s="510"/>
      <c r="DY550" s="510"/>
      <c r="DZ550" s="510"/>
      <c r="EA550" s="510"/>
      <c r="EB550" s="510"/>
      <c r="EC550" s="510"/>
      <c r="ED550" s="510"/>
      <c r="EE550" s="510"/>
      <c r="EF550" s="510"/>
      <c r="EG550" s="510"/>
      <c r="EH550" s="510"/>
      <c r="EI550" s="510"/>
      <c r="EJ550" s="510"/>
      <c r="EK550" s="510"/>
      <c r="EL550" s="510"/>
      <c r="EM550" s="510"/>
      <c r="EN550" s="510"/>
      <c r="EO550" s="510"/>
      <c r="EP550" s="510"/>
      <c r="EQ550" s="510"/>
      <c r="ER550" s="510"/>
      <c r="ES550" s="510"/>
      <c r="ET550" s="510"/>
      <c r="EU550" s="510"/>
      <c r="EV550" s="510"/>
      <c r="EW550" s="510"/>
      <c r="EX550" s="510"/>
      <c r="EY550" s="510"/>
      <c r="EZ550" s="510"/>
    </row>
    <row r="551" spans="4:156" x14ac:dyDescent="0.25"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  <c r="BA551" s="510"/>
      <c r="BB551" s="510"/>
      <c r="BC551" s="510"/>
      <c r="BD551" s="510"/>
      <c r="BE551" s="510"/>
      <c r="BF551" s="510"/>
      <c r="BG551" s="510"/>
      <c r="BH551" s="510"/>
      <c r="BI551" s="510"/>
      <c r="BJ551" s="510"/>
      <c r="BK551" s="510"/>
      <c r="BL551" s="510"/>
      <c r="BM551" s="510"/>
      <c r="BN551" s="510"/>
      <c r="BO551" s="510"/>
      <c r="BP551" s="510"/>
      <c r="BQ551" s="510"/>
      <c r="BR551" s="510"/>
      <c r="BS551" s="510"/>
      <c r="BT551" s="510"/>
      <c r="BU551" s="510"/>
      <c r="BV551" s="510"/>
      <c r="BW551" s="510"/>
      <c r="BX551" s="510"/>
      <c r="BY551" s="510"/>
      <c r="BZ551" s="510"/>
      <c r="CA551" s="510"/>
      <c r="CB551" s="510"/>
      <c r="CC551" s="510"/>
      <c r="CD551" s="510"/>
      <c r="CE551" s="510"/>
      <c r="CF551" s="510"/>
      <c r="CG551" s="510"/>
      <c r="CH551" s="510"/>
      <c r="CI551" s="510"/>
      <c r="CJ551" s="510"/>
      <c r="CK551" s="510"/>
      <c r="CL551" s="510"/>
      <c r="CM551" s="510"/>
      <c r="CN551" s="510"/>
      <c r="CO551" s="510"/>
      <c r="CP551" s="510"/>
      <c r="CQ551" s="510"/>
      <c r="CR551" s="510"/>
      <c r="CS551" s="510"/>
      <c r="CT551" s="510"/>
      <c r="CU551" s="510"/>
      <c r="CV551" s="510"/>
      <c r="CW551" s="510"/>
      <c r="CX551" s="510"/>
      <c r="CY551" s="510"/>
      <c r="CZ551" s="510"/>
      <c r="DA551" s="510"/>
      <c r="DB551" s="510"/>
      <c r="DC551" s="510"/>
      <c r="DD551" s="510"/>
      <c r="DE551" s="510"/>
      <c r="DF551" s="510"/>
      <c r="DG551" s="510"/>
      <c r="DH551" s="510"/>
      <c r="DI551" s="510"/>
      <c r="DJ551" s="510"/>
      <c r="DK551" s="510"/>
      <c r="DL551" s="510"/>
      <c r="DM551" s="510"/>
      <c r="DN551" s="510"/>
      <c r="DO551" s="510"/>
      <c r="DP551" s="510"/>
      <c r="DQ551" s="510"/>
      <c r="DR551" s="510"/>
      <c r="DS551" s="510"/>
      <c r="DT551" s="510"/>
      <c r="DU551" s="510"/>
      <c r="DV551" s="510"/>
      <c r="DW551" s="510"/>
      <c r="DX551" s="510"/>
      <c r="DY551" s="510"/>
      <c r="DZ551" s="510"/>
      <c r="EA551" s="510"/>
      <c r="EB551" s="510"/>
      <c r="EC551" s="510"/>
      <c r="ED551" s="510"/>
      <c r="EE551" s="510"/>
      <c r="EF551" s="510"/>
      <c r="EG551" s="510"/>
      <c r="EH551" s="510"/>
      <c r="EI551" s="510"/>
      <c r="EJ551" s="510"/>
      <c r="EK551" s="510"/>
      <c r="EL551" s="510"/>
      <c r="EM551" s="510"/>
      <c r="EN551" s="510"/>
      <c r="EO551" s="510"/>
      <c r="EP551" s="510"/>
      <c r="EQ551" s="510"/>
      <c r="ER551" s="510"/>
      <c r="ES551" s="510"/>
      <c r="ET551" s="510"/>
      <c r="EU551" s="510"/>
      <c r="EV551" s="510"/>
      <c r="EW551" s="510"/>
      <c r="EX551" s="510"/>
      <c r="EY551" s="510"/>
      <c r="EZ551" s="510"/>
    </row>
    <row r="552" spans="4:156" x14ac:dyDescent="0.25"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  <c r="BA552" s="510"/>
      <c r="BB552" s="510"/>
      <c r="BC552" s="510"/>
      <c r="BD552" s="510"/>
      <c r="BE552" s="510"/>
      <c r="BF552" s="510"/>
      <c r="BG552" s="510"/>
      <c r="BH552" s="510"/>
      <c r="BI552" s="510"/>
      <c r="BJ552" s="510"/>
      <c r="BK552" s="510"/>
      <c r="BL552" s="510"/>
      <c r="BM552" s="510"/>
      <c r="BN552" s="510"/>
      <c r="BO552" s="510"/>
      <c r="BP552" s="510"/>
      <c r="BQ552" s="510"/>
      <c r="BR552" s="510"/>
      <c r="BS552" s="510"/>
      <c r="BT552" s="510"/>
      <c r="BU552" s="510"/>
      <c r="BV552" s="510"/>
      <c r="BW552" s="510"/>
      <c r="BX552" s="510"/>
      <c r="BY552" s="510"/>
      <c r="BZ552" s="510"/>
      <c r="CA552" s="510"/>
      <c r="CB552" s="510"/>
      <c r="CC552" s="510"/>
      <c r="CD552" s="510"/>
      <c r="CE552" s="510"/>
      <c r="CF552" s="510"/>
      <c r="CG552" s="510"/>
      <c r="CH552" s="510"/>
      <c r="CI552" s="510"/>
      <c r="CJ552" s="510"/>
      <c r="CK552" s="510"/>
      <c r="CL552" s="510"/>
      <c r="CM552" s="510"/>
      <c r="CN552" s="510"/>
      <c r="CO552" s="510"/>
      <c r="CP552" s="510"/>
      <c r="CQ552" s="510"/>
      <c r="CR552" s="510"/>
      <c r="CS552" s="510"/>
      <c r="CT552" s="510"/>
      <c r="CU552" s="510"/>
      <c r="CV552" s="510"/>
      <c r="CW552" s="510"/>
      <c r="CX552" s="510"/>
      <c r="CY552" s="510"/>
      <c r="CZ552" s="510"/>
      <c r="DA552" s="510"/>
      <c r="DB552" s="510"/>
      <c r="DC552" s="510"/>
      <c r="DD552" s="510"/>
      <c r="DE552" s="510"/>
      <c r="DF552" s="510"/>
      <c r="DG552" s="510"/>
      <c r="DH552" s="510"/>
      <c r="DI552" s="510"/>
      <c r="DJ552" s="510"/>
      <c r="DK552" s="510"/>
      <c r="DL552" s="510"/>
      <c r="DM552" s="510"/>
      <c r="DN552" s="510"/>
      <c r="DO552" s="510"/>
      <c r="DP552" s="510"/>
      <c r="DQ552" s="510"/>
      <c r="DR552" s="510"/>
      <c r="DS552" s="510"/>
      <c r="DT552" s="510"/>
      <c r="DU552" s="510"/>
      <c r="DV552" s="510"/>
      <c r="DW552" s="510"/>
      <c r="DX552" s="510"/>
      <c r="DY552" s="510"/>
      <c r="DZ552" s="510"/>
      <c r="EA552" s="510"/>
      <c r="EB552" s="510"/>
      <c r="EC552" s="510"/>
      <c r="ED552" s="510"/>
      <c r="EE552" s="510"/>
      <c r="EF552" s="510"/>
      <c r="EG552" s="510"/>
      <c r="EH552" s="510"/>
      <c r="EI552" s="510"/>
      <c r="EJ552" s="510"/>
      <c r="EK552" s="510"/>
      <c r="EL552" s="510"/>
      <c r="EM552" s="510"/>
      <c r="EN552" s="510"/>
      <c r="EO552" s="510"/>
      <c r="EP552" s="510"/>
      <c r="EQ552" s="510"/>
      <c r="ER552" s="510"/>
      <c r="ES552" s="510"/>
      <c r="ET552" s="510"/>
      <c r="EU552" s="510"/>
      <c r="EV552" s="510"/>
      <c r="EW552" s="510"/>
      <c r="EX552" s="510"/>
      <c r="EY552" s="510"/>
      <c r="EZ552" s="510"/>
    </row>
    <row r="553" spans="4:156" x14ac:dyDescent="0.25"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  <c r="BA553" s="510"/>
      <c r="BB553" s="510"/>
      <c r="BC553" s="510"/>
      <c r="BD553" s="510"/>
      <c r="BE553" s="510"/>
      <c r="BF553" s="510"/>
      <c r="BG553" s="510"/>
      <c r="BH553" s="510"/>
      <c r="BI553" s="510"/>
      <c r="BJ553" s="510"/>
      <c r="BK553" s="510"/>
      <c r="BL553" s="510"/>
      <c r="BM553" s="510"/>
      <c r="BN553" s="510"/>
      <c r="BO553" s="510"/>
      <c r="BP553" s="510"/>
      <c r="BQ553" s="510"/>
      <c r="BR553" s="510"/>
      <c r="BS553" s="510"/>
      <c r="BT553" s="510"/>
      <c r="BU553" s="510"/>
      <c r="BV553" s="510"/>
      <c r="BW553" s="510"/>
      <c r="BX553" s="510"/>
      <c r="BY553" s="510"/>
      <c r="BZ553" s="510"/>
      <c r="CA553" s="510"/>
      <c r="CB553" s="510"/>
      <c r="CC553" s="510"/>
      <c r="CD553" s="510"/>
      <c r="CE553" s="510"/>
      <c r="CF553" s="510"/>
      <c r="CG553" s="510"/>
      <c r="CH553" s="510"/>
      <c r="CI553" s="510"/>
      <c r="CJ553" s="510"/>
      <c r="CK553" s="510"/>
      <c r="CL553" s="510"/>
      <c r="CM553" s="510"/>
      <c r="CN553" s="510"/>
      <c r="CO553" s="510"/>
      <c r="CP553" s="510"/>
      <c r="CQ553" s="510"/>
      <c r="CR553" s="510"/>
      <c r="CS553" s="510"/>
      <c r="CT553" s="510"/>
      <c r="CU553" s="510"/>
      <c r="CV553" s="510"/>
      <c r="CW553" s="510"/>
      <c r="CX553" s="510"/>
      <c r="CY553" s="510"/>
      <c r="CZ553" s="510"/>
      <c r="DA553" s="510"/>
      <c r="DB553" s="510"/>
      <c r="DC553" s="510"/>
      <c r="DD553" s="510"/>
      <c r="DE553" s="510"/>
      <c r="DF553" s="510"/>
      <c r="DG553" s="510"/>
      <c r="DH553" s="510"/>
      <c r="DI553" s="510"/>
      <c r="DJ553" s="510"/>
      <c r="DK553" s="510"/>
      <c r="DL553" s="510"/>
      <c r="DM553" s="510"/>
      <c r="DN553" s="510"/>
      <c r="DO553" s="510"/>
      <c r="DP553" s="510"/>
      <c r="DQ553" s="510"/>
      <c r="DR553" s="510"/>
      <c r="DS553" s="510"/>
      <c r="DT553" s="510"/>
      <c r="DU553" s="510"/>
      <c r="DV553" s="510"/>
      <c r="DW553" s="510"/>
      <c r="DX553" s="510"/>
      <c r="DY553" s="510"/>
      <c r="DZ553" s="510"/>
      <c r="EA553" s="510"/>
      <c r="EB553" s="510"/>
      <c r="EC553" s="510"/>
      <c r="ED553" s="510"/>
      <c r="EE553" s="510"/>
      <c r="EF553" s="510"/>
      <c r="EG553" s="510"/>
      <c r="EH553" s="510"/>
      <c r="EI553" s="510"/>
      <c r="EJ553" s="510"/>
      <c r="EK553" s="510"/>
      <c r="EL553" s="510"/>
      <c r="EM553" s="510"/>
      <c r="EN553" s="510"/>
      <c r="EO553" s="510"/>
      <c r="EP553" s="510"/>
      <c r="EQ553" s="510"/>
      <c r="ER553" s="510"/>
      <c r="ES553" s="510"/>
      <c r="ET553" s="510"/>
      <c r="EU553" s="510"/>
      <c r="EV553" s="510"/>
      <c r="EW553" s="510"/>
      <c r="EX553" s="510"/>
      <c r="EY553" s="510"/>
      <c r="EZ553" s="510"/>
    </row>
    <row r="554" spans="4:156" x14ac:dyDescent="0.25"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  <c r="BA554" s="510"/>
      <c r="BB554" s="510"/>
      <c r="BC554" s="510"/>
      <c r="BD554" s="510"/>
      <c r="BE554" s="510"/>
      <c r="BF554" s="510"/>
      <c r="BG554" s="510"/>
      <c r="BH554" s="510"/>
      <c r="BI554" s="510"/>
      <c r="BJ554" s="510"/>
      <c r="BK554" s="510"/>
      <c r="BL554" s="510"/>
      <c r="BM554" s="510"/>
      <c r="BN554" s="510"/>
      <c r="BO554" s="510"/>
      <c r="BP554" s="510"/>
      <c r="BQ554" s="510"/>
      <c r="BR554" s="510"/>
      <c r="BS554" s="510"/>
      <c r="BT554" s="510"/>
      <c r="BU554" s="510"/>
      <c r="BV554" s="510"/>
      <c r="BW554" s="510"/>
      <c r="BX554" s="510"/>
      <c r="BY554" s="510"/>
      <c r="BZ554" s="510"/>
      <c r="CA554" s="510"/>
      <c r="CB554" s="510"/>
      <c r="CC554" s="510"/>
      <c r="CD554" s="510"/>
      <c r="CE554" s="510"/>
      <c r="CF554" s="510"/>
      <c r="CG554" s="510"/>
      <c r="CH554" s="510"/>
      <c r="CI554" s="510"/>
      <c r="CJ554" s="510"/>
      <c r="CK554" s="510"/>
      <c r="CL554" s="510"/>
      <c r="CM554" s="510"/>
      <c r="CN554" s="510"/>
      <c r="CO554" s="510"/>
      <c r="CP554" s="510"/>
      <c r="CQ554" s="510"/>
      <c r="CR554" s="510"/>
      <c r="CS554" s="510"/>
      <c r="CT554" s="510"/>
      <c r="CU554" s="510"/>
      <c r="CV554" s="510"/>
      <c r="CW554" s="510"/>
      <c r="CX554" s="510"/>
      <c r="CY554" s="510"/>
      <c r="CZ554" s="510"/>
      <c r="DA554" s="510"/>
      <c r="DB554" s="510"/>
      <c r="DC554" s="510"/>
      <c r="DD554" s="510"/>
      <c r="DE554" s="510"/>
      <c r="DF554" s="510"/>
      <c r="DG554" s="510"/>
      <c r="DH554" s="510"/>
      <c r="DI554" s="510"/>
      <c r="DJ554" s="510"/>
      <c r="DK554" s="510"/>
      <c r="DL554" s="510"/>
      <c r="DM554" s="510"/>
      <c r="DN554" s="510"/>
      <c r="DO554" s="510"/>
      <c r="DP554" s="510"/>
      <c r="DQ554" s="510"/>
      <c r="DR554" s="510"/>
      <c r="DS554" s="510"/>
      <c r="DT554" s="510"/>
      <c r="DU554" s="510"/>
      <c r="DV554" s="510"/>
      <c r="DW554" s="510"/>
      <c r="DX554" s="510"/>
      <c r="DY554" s="510"/>
      <c r="DZ554" s="510"/>
      <c r="EA554" s="510"/>
      <c r="EB554" s="510"/>
      <c r="EC554" s="510"/>
      <c r="ED554" s="510"/>
      <c r="EE554" s="510"/>
      <c r="EF554" s="510"/>
      <c r="EG554" s="510"/>
      <c r="EH554" s="510"/>
      <c r="EI554" s="510"/>
      <c r="EJ554" s="510"/>
      <c r="EK554" s="510"/>
      <c r="EL554" s="510"/>
      <c r="EM554" s="510"/>
      <c r="EN554" s="510"/>
      <c r="EO554" s="510"/>
      <c r="EP554" s="510"/>
      <c r="EQ554" s="510"/>
      <c r="ER554" s="510"/>
      <c r="ES554" s="510"/>
      <c r="ET554" s="510"/>
      <c r="EU554" s="510"/>
      <c r="EV554" s="510"/>
      <c r="EW554" s="510"/>
      <c r="EX554" s="510"/>
      <c r="EY554" s="510"/>
      <c r="EZ554" s="510"/>
    </row>
    <row r="555" spans="4:156" x14ac:dyDescent="0.25"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  <c r="BA555" s="510"/>
      <c r="BB555" s="510"/>
      <c r="BC555" s="510"/>
      <c r="BD555" s="510"/>
      <c r="BE555" s="510"/>
      <c r="BF555" s="510"/>
      <c r="BG555" s="510"/>
      <c r="BH555" s="510"/>
      <c r="BI555" s="510"/>
      <c r="BJ555" s="510"/>
      <c r="BK555" s="510"/>
      <c r="BL555" s="510"/>
      <c r="BM555" s="510"/>
      <c r="BN555" s="510"/>
      <c r="BO555" s="510"/>
      <c r="BP555" s="510"/>
      <c r="BQ555" s="510"/>
      <c r="BR555" s="510"/>
      <c r="BS555" s="510"/>
      <c r="BT555" s="510"/>
      <c r="BU555" s="510"/>
      <c r="BV555" s="510"/>
      <c r="BW555" s="510"/>
      <c r="BX555" s="510"/>
      <c r="BY555" s="510"/>
      <c r="BZ555" s="510"/>
      <c r="CA555" s="510"/>
      <c r="CB555" s="510"/>
      <c r="CC555" s="510"/>
      <c r="CD555" s="510"/>
      <c r="CE555" s="510"/>
      <c r="CF555" s="510"/>
      <c r="CG555" s="510"/>
      <c r="CH555" s="510"/>
      <c r="CI555" s="510"/>
      <c r="CJ555" s="510"/>
      <c r="CK555" s="510"/>
      <c r="CL555" s="510"/>
      <c r="CM555" s="510"/>
      <c r="CN555" s="510"/>
      <c r="CO555" s="510"/>
      <c r="CP555" s="510"/>
      <c r="CQ555" s="510"/>
      <c r="CR555" s="510"/>
      <c r="CS555" s="510"/>
      <c r="CT555" s="510"/>
      <c r="CU555" s="510"/>
      <c r="CV555" s="510"/>
      <c r="CW555" s="510"/>
      <c r="CX555" s="510"/>
      <c r="CY555" s="510"/>
      <c r="CZ555" s="510"/>
      <c r="DA555" s="510"/>
      <c r="DB555" s="510"/>
      <c r="DC555" s="510"/>
      <c r="DD555" s="510"/>
      <c r="DE555" s="510"/>
      <c r="DF555" s="510"/>
      <c r="DG555" s="510"/>
      <c r="DH555" s="510"/>
      <c r="DI555" s="510"/>
      <c r="DJ555" s="510"/>
      <c r="DK555" s="510"/>
      <c r="DL555" s="510"/>
      <c r="DM555" s="510"/>
      <c r="DN555" s="510"/>
      <c r="DO555" s="510"/>
      <c r="DP555" s="510"/>
      <c r="DQ555" s="510"/>
      <c r="DR555" s="510"/>
      <c r="DS555" s="510"/>
      <c r="DT555" s="510"/>
      <c r="DU555" s="510"/>
      <c r="DV555" s="510"/>
      <c r="DW555" s="510"/>
      <c r="DX555" s="510"/>
      <c r="DY555" s="510"/>
      <c r="DZ555" s="510"/>
      <c r="EA555" s="510"/>
      <c r="EB555" s="510"/>
      <c r="EC555" s="510"/>
      <c r="ED555" s="510"/>
      <c r="EE555" s="510"/>
      <c r="EF555" s="510"/>
      <c r="EG555" s="510"/>
      <c r="EH555" s="510"/>
      <c r="EI555" s="510"/>
      <c r="EJ555" s="510"/>
      <c r="EK555" s="510"/>
      <c r="EL555" s="510"/>
      <c r="EM555" s="510"/>
      <c r="EN555" s="510"/>
      <c r="EO555" s="510"/>
      <c r="EP555" s="510"/>
      <c r="EQ555" s="510"/>
      <c r="ER555" s="510"/>
      <c r="ES555" s="510"/>
      <c r="ET555" s="510"/>
      <c r="EU555" s="510"/>
      <c r="EV555" s="510"/>
      <c r="EW555" s="510"/>
      <c r="EX555" s="510"/>
      <c r="EY555" s="510"/>
      <c r="EZ555" s="510"/>
    </row>
    <row r="556" spans="4:156" x14ac:dyDescent="0.25"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  <c r="BA556" s="510"/>
      <c r="BB556" s="510"/>
      <c r="BC556" s="510"/>
      <c r="BD556" s="510"/>
      <c r="BE556" s="510"/>
      <c r="BF556" s="510"/>
      <c r="BG556" s="510"/>
      <c r="BH556" s="510"/>
      <c r="BI556" s="510"/>
      <c r="BJ556" s="510"/>
      <c r="BK556" s="510"/>
      <c r="BL556" s="510"/>
      <c r="BM556" s="510"/>
      <c r="BN556" s="510"/>
      <c r="BO556" s="510"/>
      <c r="BP556" s="510"/>
      <c r="BQ556" s="510"/>
      <c r="BR556" s="510"/>
      <c r="BS556" s="510"/>
      <c r="BT556" s="510"/>
      <c r="BU556" s="510"/>
      <c r="BV556" s="510"/>
      <c r="BW556" s="510"/>
      <c r="BX556" s="510"/>
      <c r="BY556" s="510"/>
      <c r="BZ556" s="510"/>
      <c r="CA556" s="510"/>
      <c r="CB556" s="510"/>
      <c r="CC556" s="510"/>
      <c r="CD556" s="510"/>
      <c r="CE556" s="510"/>
      <c r="CF556" s="510"/>
      <c r="CG556" s="510"/>
      <c r="CH556" s="510"/>
      <c r="CI556" s="510"/>
      <c r="CJ556" s="510"/>
      <c r="CK556" s="510"/>
      <c r="CL556" s="510"/>
      <c r="CM556" s="510"/>
      <c r="CN556" s="510"/>
      <c r="CO556" s="510"/>
      <c r="CP556" s="510"/>
      <c r="CQ556" s="510"/>
      <c r="CR556" s="510"/>
      <c r="CS556" s="510"/>
      <c r="CT556" s="510"/>
      <c r="CU556" s="510"/>
      <c r="CV556" s="510"/>
      <c r="CW556" s="510"/>
      <c r="CX556" s="510"/>
      <c r="CY556" s="510"/>
      <c r="CZ556" s="510"/>
      <c r="DA556" s="510"/>
      <c r="DB556" s="510"/>
      <c r="DC556" s="510"/>
      <c r="DD556" s="510"/>
      <c r="DE556" s="510"/>
      <c r="DF556" s="510"/>
      <c r="DG556" s="510"/>
      <c r="DH556" s="510"/>
      <c r="DI556" s="510"/>
      <c r="DJ556" s="510"/>
      <c r="DK556" s="510"/>
      <c r="DL556" s="510"/>
      <c r="DM556" s="510"/>
      <c r="DN556" s="510"/>
      <c r="DO556" s="510"/>
      <c r="DP556" s="510"/>
      <c r="DQ556" s="510"/>
      <c r="DR556" s="510"/>
      <c r="DS556" s="510"/>
      <c r="DT556" s="510"/>
      <c r="DU556" s="510"/>
      <c r="DV556" s="510"/>
      <c r="DW556" s="510"/>
      <c r="DX556" s="510"/>
      <c r="DY556" s="510"/>
      <c r="DZ556" s="510"/>
      <c r="EA556" s="510"/>
      <c r="EB556" s="510"/>
      <c r="EC556" s="510"/>
      <c r="ED556" s="510"/>
      <c r="EE556" s="510"/>
      <c r="EF556" s="510"/>
      <c r="EG556" s="510"/>
      <c r="EH556" s="510"/>
      <c r="EI556" s="510"/>
      <c r="EJ556" s="510"/>
      <c r="EK556" s="510"/>
      <c r="EL556" s="510"/>
      <c r="EM556" s="510"/>
      <c r="EN556" s="510"/>
      <c r="EO556" s="510"/>
      <c r="EP556" s="510"/>
      <c r="EQ556" s="510"/>
      <c r="ER556" s="510"/>
      <c r="ES556" s="510"/>
      <c r="ET556" s="510"/>
      <c r="EU556" s="510"/>
      <c r="EV556" s="510"/>
      <c r="EW556" s="510"/>
      <c r="EX556" s="510"/>
      <c r="EY556" s="510"/>
      <c r="EZ556" s="510"/>
    </row>
    <row r="557" spans="4:156" x14ac:dyDescent="0.25"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  <c r="BA557" s="510"/>
      <c r="BB557" s="510"/>
      <c r="BC557" s="510"/>
      <c r="BD557" s="510"/>
      <c r="BE557" s="510"/>
      <c r="BF557" s="510"/>
      <c r="BG557" s="510"/>
      <c r="BH557" s="510"/>
      <c r="BI557" s="510"/>
      <c r="BJ557" s="510"/>
      <c r="BK557" s="510"/>
      <c r="BL557" s="510"/>
      <c r="BM557" s="510"/>
      <c r="BN557" s="510"/>
      <c r="BO557" s="510"/>
      <c r="BP557" s="510"/>
      <c r="BQ557" s="510"/>
      <c r="BR557" s="510"/>
      <c r="BS557" s="510"/>
      <c r="BT557" s="510"/>
      <c r="BU557" s="510"/>
      <c r="BV557" s="510"/>
      <c r="BW557" s="510"/>
      <c r="BX557" s="510"/>
      <c r="BY557" s="510"/>
      <c r="BZ557" s="510"/>
      <c r="CA557" s="510"/>
      <c r="CB557" s="510"/>
      <c r="CC557" s="510"/>
      <c r="CD557" s="510"/>
      <c r="CE557" s="510"/>
      <c r="CF557" s="510"/>
      <c r="CG557" s="510"/>
      <c r="CH557" s="510"/>
      <c r="CI557" s="510"/>
      <c r="CJ557" s="510"/>
      <c r="CK557" s="510"/>
      <c r="CL557" s="510"/>
      <c r="CM557" s="510"/>
      <c r="CN557" s="510"/>
      <c r="CO557" s="510"/>
      <c r="CP557" s="510"/>
      <c r="CQ557" s="510"/>
      <c r="CR557" s="510"/>
      <c r="CS557" s="510"/>
      <c r="CT557" s="510"/>
      <c r="CU557" s="510"/>
      <c r="CV557" s="510"/>
      <c r="CW557" s="510"/>
      <c r="CX557" s="510"/>
      <c r="CY557" s="510"/>
      <c r="CZ557" s="510"/>
      <c r="DA557" s="510"/>
      <c r="DB557" s="510"/>
      <c r="DC557" s="510"/>
      <c r="DD557" s="510"/>
      <c r="DE557" s="510"/>
      <c r="DF557" s="510"/>
      <c r="DG557" s="510"/>
      <c r="DH557" s="510"/>
      <c r="DI557" s="510"/>
      <c r="DJ557" s="510"/>
      <c r="DK557" s="510"/>
      <c r="DL557" s="510"/>
      <c r="DM557" s="510"/>
      <c r="DN557" s="510"/>
      <c r="DO557" s="510"/>
      <c r="DP557" s="510"/>
      <c r="DQ557" s="510"/>
      <c r="DR557" s="510"/>
      <c r="DS557" s="510"/>
      <c r="DT557" s="510"/>
      <c r="DU557" s="510"/>
      <c r="DV557" s="510"/>
      <c r="DW557" s="510"/>
      <c r="DX557" s="510"/>
      <c r="DY557" s="510"/>
      <c r="DZ557" s="510"/>
      <c r="EA557" s="510"/>
      <c r="EB557" s="510"/>
      <c r="EC557" s="510"/>
      <c r="ED557" s="510"/>
      <c r="EE557" s="510"/>
      <c r="EF557" s="510"/>
      <c r="EG557" s="510"/>
      <c r="EH557" s="510"/>
      <c r="EI557" s="510"/>
      <c r="EJ557" s="510"/>
      <c r="EK557" s="510"/>
      <c r="EL557" s="510"/>
      <c r="EM557" s="510"/>
      <c r="EN557" s="510"/>
      <c r="EO557" s="510"/>
      <c r="EP557" s="510"/>
      <c r="EQ557" s="510"/>
      <c r="ER557" s="510"/>
      <c r="ES557" s="510"/>
      <c r="ET557" s="510"/>
      <c r="EU557" s="510"/>
      <c r="EV557" s="510"/>
      <c r="EW557" s="510"/>
      <c r="EX557" s="510"/>
      <c r="EY557" s="510"/>
      <c r="EZ557" s="510"/>
    </row>
    <row r="558" spans="4:156" x14ac:dyDescent="0.25"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  <c r="BA558" s="510"/>
      <c r="BB558" s="510"/>
      <c r="BC558" s="510"/>
      <c r="BD558" s="510"/>
      <c r="BE558" s="510"/>
      <c r="BF558" s="510"/>
      <c r="BG558" s="510"/>
      <c r="BH558" s="510"/>
      <c r="BI558" s="510"/>
      <c r="BJ558" s="510"/>
      <c r="BK558" s="510"/>
      <c r="BL558" s="510"/>
      <c r="BM558" s="510"/>
      <c r="BN558" s="510"/>
      <c r="BO558" s="510"/>
      <c r="BP558" s="510"/>
      <c r="BQ558" s="510"/>
      <c r="BR558" s="510"/>
      <c r="BS558" s="510"/>
      <c r="BT558" s="510"/>
      <c r="BU558" s="510"/>
      <c r="BV558" s="510"/>
      <c r="BW558" s="510"/>
      <c r="BX558" s="510"/>
      <c r="BY558" s="510"/>
      <c r="BZ558" s="510"/>
      <c r="CA558" s="510"/>
      <c r="CB558" s="510"/>
      <c r="CC558" s="510"/>
      <c r="CD558" s="510"/>
      <c r="CE558" s="510"/>
      <c r="CF558" s="510"/>
      <c r="CG558" s="510"/>
      <c r="CH558" s="510"/>
      <c r="CI558" s="510"/>
      <c r="CJ558" s="510"/>
      <c r="CK558" s="510"/>
      <c r="CL558" s="510"/>
      <c r="CM558" s="510"/>
      <c r="CN558" s="510"/>
      <c r="CO558" s="510"/>
      <c r="CP558" s="510"/>
      <c r="CQ558" s="510"/>
      <c r="CR558" s="510"/>
      <c r="CS558" s="510"/>
      <c r="CT558" s="510"/>
      <c r="CU558" s="510"/>
      <c r="CV558" s="510"/>
      <c r="CW558" s="510"/>
      <c r="CX558" s="510"/>
      <c r="CY558" s="510"/>
      <c r="CZ558" s="510"/>
      <c r="DA558" s="510"/>
      <c r="DB558" s="510"/>
      <c r="DC558" s="510"/>
      <c r="DD558" s="510"/>
      <c r="DE558" s="510"/>
      <c r="DF558" s="510"/>
      <c r="DG558" s="510"/>
      <c r="DH558" s="510"/>
      <c r="DI558" s="510"/>
      <c r="DJ558" s="510"/>
      <c r="DK558" s="510"/>
      <c r="DL558" s="510"/>
      <c r="DM558" s="510"/>
      <c r="DN558" s="510"/>
      <c r="DO558" s="510"/>
      <c r="DP558" s="510"/>
      <c r="DQ558" s="510"/>
      <c r="DR558" s="510"/>
      <c r="DS558" s="510"/>
      <c r="DT558" s="510"/>
      <c r="DU558" s="510"/>
      <c r="DV558" s="510"/>
      <c r="DW558" s="510"/>
      <c r="DX558" s="510"/>
      <c r="DY558" s="510"/>
      <c r="DZ558" s="510"/>
      <c r="EA558" s="510"/>
      <c r="EB558" s="510"/>
      <c r="EC558" s="510"/>
      <c r="ED558" s="510"/>
      <c r="EE558" s="510"/>
      <c r="EF558" s="510"/>
      <c r="EG558" s="510"/>
      <c r="EH558" s="510"/>
      <c r="EI558" s="510"/>
      <c r="EJ558" s="510"/>
      <c r="EK558" s="510"/>
      <c r="EL558" s="510"/>
      <c r="EM558" s="510"/>
      <c r="EN558" s="510"/>
      <c r="EO558" s="510"/>
      <c r="EP558" s="510"/>
      <c r="EQ558" s="510"/>
      <c r="ER558" s="510"/>
      <c r="ES558" s="510"/>
      <c r="ET558" s="510"/>
      <c r="EU558" s="510"/>
      <c r="EV558" s="510"/>
      <c r="EW558" s="510"/>
      <c r="EX558" s="510"/>
      <c r="EY558" s="510"/>
      <c r="EZ558" s="510"/>
    </row>
    <row r="559" spans="4:156" x14ac:dyDescent="0.25"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  <c r="BA559" s="510"/>
      <c r="BB559" s="510"/>
      <c r="BC559" s="510"/>
      <c r="BD559" s="510"/>
      <c r="BE559" s="510"/>
      <c r="BF559" s="510"/>
      <c r="BG559" s="510"/>
      <c r="BH559" s="510"/>
      <c r="BI559" s="510"/>
      <c r="BJ559" s="510"/>
      <c r="BK559" s="510"/>
      <c r="BL559" s="510"/>
      <c r="BM559" s="510"/>
      <c r="BN559" s="510"/>
      <c r="BO559" s="510"/>
      <c r="BP559" s="510"/>
      <c r="BQ559" s="510"/>
      <c r="BR559" s="510"/>
      <c r="BS559" s="510"/>
      <c r="BT559" s="510"/>
      <c r="BU559" s="510"/>
      <c r="BV559" s="510"/>
      <c r="BW559" s="510"/>
      <c r="BX559" s="510"/>
      <c r="BY559" s="510"/>
      <c r="BZ559" s="510"/>
      <c r="CA559" s="510"/>
      <c r="CB559" s="510"/>
      <c r="CC559" s="510"/>
      <c r="CD559" s="510"/>
      <c r="CE559" s="510"/>
      <c r="CF559" s="510"/>
      <c r="CG559" s="510"/>
      <c r="CH559" s="510"/>
      <c r="CI559" s="510"/>
      <c r="CJ559" s="510"/>
      <c r="CK559" s="510"/>
      <c r="CL559" s="510"/>
      <c r="CM559" s="510"/>
      <c r="CN559" s="510"/>
      <c r="CO559" s="510"/>
      <c r="CP559" s="510"/>
      <c r="CQ559" s="510"/>
      <c r="CR559" s="510"/>
      <c r="CS559" s="510"/>
      <c r="CT559" s="510"/>
      <c r="CU559" s="510"/>
      <c r="CV559" s="510"/>
      <c r="CW559" s="510"/>
      <c r="CX559" s="510"/>
      <c r="CY559" s="510"/>
      <c r="CZ559" s="510"/>
      <c r="DA559" s="510"/>
      <c r="DB559" s="510"/>
      <c r="DC559" s="510"/>
      <c r="DD559" s="510"/>
      <c r="DE559" s="510"/>
      <c r="DF559" s="510"/>
      <c r="DG559" s="510"/>
      <c r="DH559" s="510"/>
      <c r="DI559" s="510"/>
      <c r="DJ559" s="510"/>
      <c r="DK559" s="510"/>
      <c r="DL559" s="510"/>
      <c r="DM559" s="510"/>
      <c r="DN559" s="510"/>
      <c r="DO559" s="510"/>
      <c r="DP559" s="510"/>
      <c r="DQ559" s="510"/>
      <c r="DR559" s="510"/>
      <c r="DS559" s="510"/>
      <c r="DT559" s="510"/>
      <c r="DU559" s="510"/>
      <c r="DV559" s="510"/>
      <c r="DW559" s="510"/>
      <c r="DX559" s="510"/>
      <c r="DY559" s="510"/>
      <c r="DZ559" s="510"/>
      <c r="EA559" s="510"/>
      <c r="EB559" s="510"/>
      <c r="EC559" s="510"/>
      <c r="ED559" s="510"/>
      <c r="EE559" s="510"/>
      <c r="EF559" s="510"/>
      <c r="EG559" s="510"/>
      <c r="EH559" s="510"/>
      <c r="EI559" s="510"/>
      <c r="EJ559" s="510"/>
      <c r="EK559" s="510"/>
      <c r="EL559" s="510"/>
      <c r="EM559" s="510"/>
      <c r="EN559" s="510"/>
      <c r="EO559" s="510"/>
      <c r="EP559" s="510"/>
      <c r="EQ559" s="510"/>
      <c r="ER559" s="510"/>
      <c r="ES559" s="510"/>
      <c r="ET559" s="510"/>
      <c r="EU559" s="510"/>
      <c r="EV559" s="510"/>
      <c r="EW559" s="510"/>
      <c r="EX559" s="510"/>
      <c r="EY559" s="510"/>
      <c r="EZ559" s="510"/>
    </row>
    <row r="560" spans="4:156" x14ac:dyDescent="0.25">
      <c r="D560" s="510"/>
      <c r="E560" s="510"/>
      <c r="F560" s="510"/>
      <c r="G560" s="510"/>
      <c r="H560" s="510"/>
      <c r="I560" s="510"/>
      <c r="J560" s="510"/>
      <c r="K560" s="510"/>
      <c r="L560" s="510"/>
      <c r="M560" s="510"/>
      <c r="N560" s="510"/>
      <c r="O560" s="510"/>
      <c r="P560" s="510"/>
      <c r="Q560" s="510"/>
      <c r="R560" s="510"/>
      <c r="S560" s="510"/>
      <c r="T560" s="510"/>
      <c r="U560" s="510"/>
      <c r="V560" s="510"/>
      <c r="W560" s="510"/>
      <c r="X560" s="510"/>
      <c r="Y560" s="510"/>
      <c r="Z560" s="510"/>
      <c r="AA560" s="510"/>
      <c r="AB560" s="510"/>
      <c r="AC560" s="510"/>
      <c r="AD560" s="510"/>
      <c r="AE560" s="510"/>
      <c r="AF560" s="510"/>
      <c r="AG560" s="510"/>
      <c r="AH560" s="510"/>
      <c r="AI560" s="510"/>
      <c r="AJ560" s="510"/>
      <c r="AK560" s="510"/>
      <c r="AL560" s="510"/>
      <c r="AM560" s="510"/>
      <c r="AN560" s="510"/>
      <c r="AO560" s="510"/>
      <c r="AP560" s="510"/>
      <c r="AQ560" s="510"/>
      <c r="AR560" s="510"/>
      <c r="AS560" s="510"/>
      <c r="AT560" s="510"/>
      <c r="AU560" s="510"/>
      <c r="AV560" s="510"/>
      <c r="AW560" s="510"/>
      <c r="AX560" s="510"/>
      <c r="AY560" s="510"/>
      <c r="AZ560" s="510"/>
      <c r="BA560" s="510"/>
      <c r="BB560" s="510"/>
      <c r="BC560" s="510"/>
      <c r="BD560" s="510"/>
      <c r="BE560" s="510"/>
      <c r="BF560" s="510"/>
      <c r="BG560" s="510"/>
      <c r="BH560" s="510"/>
      <c r="BI560" s="510"/>
      <c r="BJ560" s="510"/>
      <c r="BK560" s="510"/>
      <c r="BL560" s="510"/>
      <c r="BM560" s="510"/>
      <c r="BN560" s="510"/>
      <c r="BO560" s="510"/>
      <c r="BP560" s="510"/>
      <c r="BQ560" s="510"/>
      <c r="BR560" s="510"/>
      <c r="BS560" s="510"/>
      <c r="BT560" s="510"/>
      <c r="BU560" s="510"/>
      <c r="BV560" s="510"/>
      <c r="BW560" s="510"/>
      <c r="BX560" s="510"/>
      <c r="BY560" s="510"/>
      <c r="BZ560" s="510"/>
      <c r="CA560" s="510"/>
      <c r="CB560" s="510"/>
      <c r="CC560" s="510"/>
      <c r="CD560" s="510"/>
      <c r="CE560" s="510"/>
      <c r="CF560" s="510"/>
      <c r="CG560" s="510"/>
      <c r="CH560" s="510"/>
      <c r="CI560" s="510"/>
      <c r="CJ560" s="510"/>
      <c r="CK560" s="510"/>
      <c r="CL560" s="510"/>
      <c r="CM560" s="510"/>
      <c r="CN560" s="510"/>
      <c r="CO560" s="510"/>
      <c r="CP560" s="510"/>
      <c r="CQ560" s="510"/>
      <c r="CR560" s="510"/>
      <c r="CS560" s="510"/>
      <c r="CT560" s="510"/>
      <c r="CU560" s="510"/>
      <c r="CV560" s="510"/>
      <c r="CW560" s="510"/>
      <c r="CX560" s="510"/>
      <c r="CY560" s="510"/>
      <c r="CZ560" s="510"/>
      <c r="DA560" s="510"/>
      <c r="DB560" s="510"/>
      <c r="DC560" s="510"/>
      <c r="DD560" s="510"/>
      <c r="DE560" s="510"/>
      <c r="DF560" s="510"/>
      <c r="DG560" s="510"/>
      <c r="DH560" s="510"/>
      <c r="DI560" s="510"/>
      <c r="DJ560" s="510"/>
      <c r="DK560" s="510"/>
      <c r="DL560" s="510"/>
      <c r="DM560" s="510"/>
      <c r="DN560" s="510"/>
      <c r="DO560" s="510"/>
      <c r="DP560" s="510"/>
      <c r="DQ560" s="510"/>
      <c r="DR560" s="510"/>
      <c r="DS560" s="510"/>
      <c r="DT560" s="510"/>
      <c r="DU560" s="510"/>
      <c r="DV560" s="510"/>
      <c r="DW560" s="510"/>
      <c r="DX560" s="510"/>
      <c r="DY560" s="510"/>
      <c r="DZ560" s="510"/>
      <c r="EA560" s="510"/>
      <c r="EB560" s="510"/>
      <c r="EC560" s="510"/>
      <c r="ED560" s="510"/>
      <c r="EE560" s="510"/>
      <c r="EF560" s="510"/>
      <c r="EG560" s="510"/>
      <c r="EH560" s="510"/>
      <c r="EI560" s="510"/>
      <c r="EJ560" s="510"/>
      <c r="EK560" s="510"/>
      <c r="EL560" s="510"/>
      <c r="EM560" s="510"/>
      <c r="EN560" s="510"/>
      <c r="EO560" s="510"/>
      <c r="EP560" s="510"/>
      <c r="EQ560" s="510"/>
      <c r="ER560" s="510"/>
      <c r="ES560" s="510"/>
      <c r="ET560" s="510"/>
      <c r="EU560" s="510"/>
      <c r="EV560" s="510"/>
      <c r="EW560" s="510"/>
      <c r="EX560" s="510"/>
      <c r="EY560" s="510"/>
      <c r="EZ560" s="510"/>
    </row>
    <row r="561" spans="4:156" x14ac:dyDescent="0.25">
      <c r="D561" s="510"/>
      <c r="E561" s="510"/>
      <c r="F561" s="510"/>
      <c r="G561" s="510"/>
      <c r="H561" s="510"/>
      <c r="I561" s="510"/>
      <c r="J561" s="510"/>
      <c r="K561" s="510"/>
      <c r="L561" s="510"/>
      <c r="M561" s="510"/>
      <c r="N561" s="510"/>
      <c r="O561" s="510"/>
      <c r="P561" s="510"/>
      <c r="Q561" s="510"/>
      <c r="R561" s="510"/>
      <c r="S561" s="510"/>
      <c r="T561" s="510"/>
      <c r="U561" s="510"/>
      <c r="V561" s="510"/>
      <c r="W561" s="510"/>
      <c r="X561" s="510"/>
      <c r="Y561" s="510"/>
      <c r="Z561" s="510"/>
      <c r="AA561" s="510"/>
      <c r="AB561" s="510"/>
      <c r="AC561" s="510"/>
      <c r="AD561" s="510"/>
      <c r="AE561" s="510"/>
      <c r="AF561" s="510"/>
      <c r="AG561" s="510"/>
      <c r="AH561" s="510"/>
      <c r="AI561" s="510"/>
      <c r="AJ561" s="510"/>
      <c r="AK561" s="510"/>
      <c r="AL561" s="510"/>
      <c r="AM561" s="510"/>
      <c r="AN561" s="510"/>
      <c r="AO561" s="510"/>
      <c r="AP561" s="510"/>
      <c r="AQ561" s="510"/>
      <c r="AR561" s="510"/>
      <c r="AS561" s="510"/>
      <c r="AT561" s="510"/>
      <c r="AU561" s="510"/>
      <c r="AV561" s="510"/>
      <c r="AW561" s="510"/>
      <c r="AX561" s="510"/>
      <c r="AY561" s="510"/>
      <c r="AZ561" s="510"/>
      <c r="BA561" s="510"/>
      <c r="BB561" s="510"/>
      <c r="BC561" s="510"/>
      <c r="BD561" s="510"/>
      <c r="BE561" s="510"/>
      <c r="BF561" s="510"/>
      <c r="BG561" s="510"/>
      <c r="BH561" s="510"/>
      <c r="BI561" s="510"/>
      <c r="BJ561" s="510"/>
      <c r="BK561" s="510"/>
      <c r="BL561" s="510"/>
      <c r="BM561" s="510"/>
      <c r="BN561" s="510"/>
      <c r="BO561" s="510"/>
      <c r="BP561" s="510"/>
      <c r="BQ561" s="510"/>
      <c r="BR561" s="510"/>
      <c r="BS561" s="510"/>
      <c r="BT561" s="510"/>
      <c r="BU561" s="510"/>
      <c r="BV561" s="510"/>
      <c r="BW561" s="510"/>
      <c r="BX561" s="510"/>
      <c r="BY561" s="510"/>
      <c r="BZ561" s="510"/>
      <c r="CA561" s="510"/>
      <c r="CB561" s="510"/>
      <c r="CC561" s="510"/>
      <c r="CD561" s="510"/>
      <c r="CE561" s="510"/>
      <c r="CF561" s="510"/>
      <c r="CG561" s="510"/>
      <c r="CH561" s="510"/>
      <c r="CI561" s="510"/>
      <c r="CJ561" s="510"/>
      <c r="CK561" s="510"/>
      <c r="CL561" s="510"/>
      <c r="CM561" s="510"/>
      <c r="CN561" s="510"/>
      <c r="CO561" s="510"/>
      <c r="CP561" s="510"/>
      <c r="CQ561" s="510"/>
      <c r="CR561" s="510"/>
      <c r="CS561" s="510"/>
      <c r="CT561" s="510"/>
      <c r="CU561" s="510"/>
      <c r="CV561" s="510"/>
      <c r="CW561" s="510"/>
      <c r="CX561" s="510"/>
      <c r="CY561" s="510"/>
      <c r="CZ561" s="510"/>
      <c r="DA561" s="510"/>
      <c r="DB561" s="510"/>
      <c r="DC561" s="510"/>
      <c r="DD561" s="510"/>
      <c r="DE561" s="510"/>
      <c r="DF561" s="510"/>
      <c r="DG561" s="510"/>
      <c r="DH561" s="510"/>
      <c r="DI561" s="510"/>
      <c r="DJ561" s="510"/>
      <c r="DK561" s="510"/>
      <c r="DL561" s="510"/>
      <c r="DM561" s="510"/>
      <c r="DN561" s="510"/>
      <c r="DO561" s="510"/>
      <c r="DP561" s="510"/>
      <c r="DQ561" s="510"/>
      <c r="DR561" s="510"/>
      <c r="DS561" s="510"/>
      <c r="DT561" s="510"/>
      <c r="DU561" s="510"/>
      <c r="DV561" s="510"/>
      <c r="DW561" s="510"/>
      <c r="DX561" s="510"/>
      <c r="DY561" s="510"/>
      <c r="DZ561" s="510"/>
      <c r="EA561" s="510"/>
      <c r="EB561" s="510"/>
      <c r="EC561" s="510"/>
      <c r="ED561" s="510"/>
      <c r="EE561" s="510"/>
      <c r="EF561" s="510"/>
      <c r="EG561" s="510"/>
      <c r="EH561" s="510"/>
      <c r="EI561" s="510"/>
      <c r="EJ561" s="510"/>
      <c r="EK561" s="510"/>
      <c r="EL561" s="510"/>
      <c r="EM561" s="510"/>
      <c r="EN561" s="510"/>
      <c r="EO561" s="510"/>
      <c r="EP561" s="510"/>
      <c r="EQ561" s="510"/>
      <c r="ER561" s="510"/>
      <c r="ES561" s="510"/>
      <c r="ET561" s="510"/>
      <c r="EU561" s="510"/>
      <c r="EV561" s="510"/>
      <c r="EW561" s="510"/>
      <c r="EX561" s="510"/>
      <c r="EY561" s="510"/>
      <c r="EZ561" s="510"/>
    </row>
    <row r="562" spans="4:156" x14ac:dyDescent="0.25">
      <c r="D562" s="510"/>
      <c r="E562" s="510"/>
      <c r="F562" s="510"/>
      <c r="G562" s="510"/>
      <c r="H562" s="510"/>
      <c r="I562" s="510"/>
      <c r="J562" s="510"/>
      <c r="K562" s="510"/>
      <c r="L562" s="510"/>
      <c r="M562" s="510"/>
      <c r="N562" s="510"/>
      <c r="O562" s="510"/>
      <c r="P562" s="510"/>
      <c r="Q562" s="510"/>
      <c r="R562" s="510"/>
      <c r="S562" s="510"/>
      <c r="T562" s="510"/>
      <c r="U562" s="510"/>
      <c r="V562" s="510"/>
      <c r="W562" s="510"/>
      <c r="X562" s="510"/>
      <c r="Y562" s="510"/>
      <c r="Z562" s="510"/>
      <c r="AA562" s="510"/>
      <c r="AB562" s="510"/>
      <c r="AC562" s="510"/>
      <c r="AD562" s="510"/>
      <c r="AE562" s="510"/>
      <c r="AF562" s="510"/>
      <c r="AG562" s="510"/>
      <c r="AH562" s="510"/>
      <c r="AI562" s="510"/>
      <c r="AJ562" s="510"/>
      <c r="AK562" s="510"/>
      <c r="AL562" s="510"/>
      <c r="AM562" s="510"/>
      <c r="AN562" s="510"/>
      <c r="AO562" s="510"/>
      <c r="AP562" s="510"/>
      <c r="AQ562" s="510"/>
      <c r="AR562" s="510"/>
      <c r="AS562" s="510"/>
      <c r="AT562" s="510"/>
      <c r="AU562" s="510"/>
      <c r="AV562" s="510"/>
      <c r="AW562" s="510"/>
      <c r="AX562" s="510"/>
      <c r="AY562" s="510"/>
      <c r="AZ562" s="510"/>
      <c r="BA562" s="510"/>
      <c r="BB562" s="510"/>
      <c r="BC562" s="510"/>
      <c r="BD562" s="510"/>
      <c r="BE562" s="510"/>
      <c r="BF562" s="510"/>
      <c r="BG562" s="510"/>
      <c r="BH562" s="510"/>
      <c r="BI562" s="510"/>
      <c r="BJ562" s="510"/>
      <c r="BK562" s="510"/>
      <c r="BL562" s="510"/>
      <c r="BM562" s="510"/>
      <c r="BN562" s="510"/>
      <c r="BO562" s="510"/>
      <c r="BP562" s="510"/>
      <c r="BQ562" s="510"/>
      <c r="BR562" s="510"/>
      <c r="BS562" s="510"/>
      <c r="BT562" s="510"/>
      <c r="BU562" s="510"/>
      <c r="BV562" s="510"/>
      <c r="BW562" s="510"/>
      <c r="BX562" s="510"/>
      <c r="BY562" s="510"/>
      <c r="BZ562" s="510"/>
      <c r="CA562" s="510"/>
      <c r="CB562" s="510"/>
      <c r="CC562" s="510"/>
      <c r="CD562" s="510"/>
      <c r="CE562" s="510"/>
      <c r="CF562" s="510"/>
      <c r="CG562" s="510"/>
      <c r="CH562" s="510"/>
      <c r="CI562" s="510"/>
      <c r="CJ562" s="510"/>
      <c r="CK562" s="510"/>
      <c r="CL562" s="510"/>
      <c r="CM562" s="510"/>
      <c r="CN562" s="510"/>
      <c r="CO562" s="510"/>
      <c r="CP562" s="510"/>
      <c r="CQ562" s="510"/>
      <c r="CR562" s="510"/>
      <c r="CS562" s="510"/>
      <c r="CT562" s="510"/>
      <c r="CU562" s="510"/>
      <c r="CV562" s="510"/>
      <c r="CW562" s="510"/>
      <c r="CX562" s="510"/>
      <c r="CY562" s="510"/>
      <c r="CZ562" s="510"/>
      <c r="DA562" s="510"/>
      <c r="DB562" s="510"/>
      <c r="DC562" s="510"/>
      <c r="DD562" s="510"/>
      <c r="DE562" s="510"/>
      <c r="DF562" s="510"/>
      <c r="DG562" s="510"/>
      <c r="DH562" s="510"/>
      <c r="DI562" s="510"/>
      <c r="DJ562" s="510"/>
      <c r="DK562" s="510"/>
      <c r="DL562" s="510"/>
      <c r="DM562" s="510"/>
      <c r="DN562" s="510"/>
      <c r="DO562" s="510"/>
      <c r="DP562" s="510"/>
      <c r="DQ562" s="510"/>
      <c r="DR562" s="510"/>
      <c r="DS562" s="510"/>
      <c r="DT562" s="510"/>
      <c r="DU562" s="510"/>
      <c r="DV562" s="510"/>
      <c r="DW562" s="510"/>
      <c r="DX562" s="510"/>
      <c r="DY562" s="510"/>
      <c r="DZ562" s="510"/>
      <c r="EA562" s="510"/>
      <c r="EB562" s="510"/>
      <c r="EC562" s="510"/>
      <c r="ED562" s="510"/>
      <c r="EE562" s="510"/>
      <c r="EF562" s="510"/>
      <c r="EG562" s="510"/>
      <c r="EH562" s="510"/>
      <c r="EI562" s="510"/>
      <c r="EJ562" s="510"/>
      <c r="EK562" s="510"/>
      <c r="EL562" s="510"/>
      <c r="EM562" s="510"/>
      <c r="EN562" s="510"/>
      <c r="EO562" s="510"/>
      <c r="EP562" s="510"/>
      <c r="EQ562" s="510"/>
      <c r="ER562" s="510"/>
      <c r="ES562" s="510"/>
      <c r="ET562" s="510"/>
      <c r="EU562" s="510"/>
      <c r="EV562" s="510"/>
      <c r="EW562" s="510"/>
      <c r="EX562" s="510"/>
      <c r="EY562" s="510"/>
      <c r="EZ562" s="510"/>
    </row>
    <row r="563" spans="4:156" x14ac:dyDescent="0.25">
      <c r="D563" s="510"/>
      <c r="E563" s="510"/>
      <c r="F563" s="510"/>
      <c r="G563" s="510"/>
      <c r="H563" s="510"/>
      <c r="I563" s="510"/>
      <c r="J563" s="510"/>
      <c r="K563" s="510"/>
      <c r="L563" s="510"/>
      <c r="M563" s="510"/>
      <c r="N563" s="510"/>
      <c r="O563" s="510"/>
      <c r="P563" s="510"/>
      <c r="Q563" s="510"/>
      <c r="R563" s="510"/>
      <c r="S563" s="510"/>
      <c r="T563" s="510"/>
      <c r="U563" s="510"/>
      <c r="V563" s="510"/>
      <c r="W563" s="510"/>
      <c r="X563" s="510"/>
      <c r="Y563" s="510"/>
      <c r="Z563" s="510"/>
      <c r="AA563" s="510"/>
      <c r="AB563" s="510"/>
      <c r="AC563" s="510"/>
      <c r="AD563" s="510"/>
      <c r="AE563" s="510"/>
      <c r="AF563" s="510"/>
      <c r="AG563" s="510"/>
      <c r="AH563" s="510"/>
      <c r="AI563" s="510"/>
      <c r="AJ563" s="510"/>
      <c r="AK563" s="510"/>
      <c r="AL563" s="510"/>
      <c r="AM563" s="510"/>
      <c r="AN563" s="510"/>
      <c r="AO563" s="510"/>
      <c r="AP563" s="510"/>
      <c r="AQ563" s="510"/>
      <c r="AR563" s="510"/>
      <c r="AS563" s="510"/>
      <c r="AT563" s="510"/>
      <c r="AU563" s="510"/>
      <c r="AV563" s="510"/>
      <c r="AW563" s="510"/>
      <c r="AX563" s="510"/>
      <c r="AY563" s="510"/>
      <c r="AZ563" s="510"/>
      <c r="BA563" s="510"/>
      <c r="BB563" s="510"/>
      <c r="BC563" s="510"/>
      <c r="BD563" s="510"/>
      <c r="BE563" s="510"/>
      <c r="BF563" s="510"/>
      <c r="BG563" s="510"/>
      <c r="BH563" s="510"/>
      <c r="BI563" s="510"/>
      <c r="BJ563" s="510"/>
      <c r="BK563" s="510"/>
      <c r="BL563" s="510"/>
      <c r="BM563" s="510"/>
      <c r="BN563" s="510"/>
      <c r="BO563" s="510"/>
      <c r="BP563" s="510"/>
      <c r="BQ563" s="510"/>
      <c r="BR563" s="510"/>
      <c r="BS563" s="510"/>
      <c r="BT563" s="510"/>
      <c r="BU563" s="510"/>
      <c r="BV563" s="510"/>
      <c r="BW563" s="510"/>
      <c r="BX563" s="510"/>
      <c r="BY563" s="510"/>
      <c r="BZ563" s="510"/>
      <c r="CA563" s="510"/>
      <c r="CB563" s="510"/>
      <c r="CC563" s="510"/>
      <c r="CD563" s="510"/>
      <c r="CE563" s="510"/>
      <c r="CF563" s="510"/>
      <c r="CG563" s="510"/>
      <c r="CH563" s="510"/>
      <c r="CI563" s="510"/>
      <c r="CJ563" s="510"/>
      <c r="CK563" s="510"/>
      <c r="CL563" s="510"/>
      <c r="CM563" s="510"/>
      <c r="CN563" s="510"/>
      <c r="CO563" s="510"/>
      <c r="CP563" s="510"/>
      <c r="CQ563" s="510"/>
      <c r="CR563" s="510"/>
      <c r="CS563" s="510"/>
      <c r="CT563" s="510"/>
      <c r="CU563" s="510"/>
      <c r="CV563" s="510"/>
      <c r="CW563" s="510"/>
      <c r="CX563" s="510"/>
      <c r="CY563" s="510"/>
      <c r="CZ563" s="510"/>
      <c r="DA563" s="510"/>
      <c r="DB563" s="510"/>
      <c r="DC563" s="510"/>
      <c r="DD563" s="510"/>
      <c r="DE563" s="510"/>
      <c r="DF563" s="510"/>
      <c r="DG563" s="510"/>
      <c r="DH563" s="510"/>
      <c r="DI563" s="510"/>
      <c r="DJ563" s="510"/>
      <c r="DK563" s="510"/>
      <c r="DL563" s="510"/>
      <c r="DM563" s="510"/>
      <c r="DN563" s="510"/>
      <c r="DO563" s="510"/>
      <c r="DP563" s="510"/>
      <c r="DQ563" s="510"/>
      <c r="DR563" s="510"/>
      <c r="DS563" s="510"/>
      <c r="DT563" s="510"/>
      <c r="DU563" s="510"/>
      <c r="DV563" s="510"/>
      <c r="DW563" s="510"/>
      <c r="DX563" s="510"/>
      <c r="DY563" s="510"/>
      <c r="DZ563" s="510"/>
      <c r="EA563" s="510"/>
      <c r="EB563" s="510"/>
      <c r="EC563" s="510"/>
      <c r="ED563" s="510"/>
      <c r="EE563" s="510"/>
      <c r="EF563" s="510"/>
      <c r="EG563" s="510"/>
      <c r="EH563" s="510"/>
      <c r="EI563" s="510"/>
      <c r="EJ563" s="510"/>
      <c r="EK563" s="510"/>
      <c r="EL563" s="510"/>
      <c r="EM563" s="510"/>
      <c r="EN563" s="510"/>
      <c r="EO563" s="510"/>
      <c r="EP563" s="510"/>
      <c r="EQ563" s="510"/>
      <c r="ER563" s="510"/>
      <c r="ES563" s="510"/>
      <c r="ET563" s="510"/>
      <c r="EU563" s="510"/>
      <c r="EV563" s="510"/>
      <c r="EW563" s="510"/>
      <c r="EX563" s="510"/>
      <c r="EY563" s="510"/>
      <c r="EZ563" s="510"/>
    </row>
    <row r="564" spans="4:156" x14ac:dyDescent="0.25">
      <c r="D564" s="510"/>
      <c r="E564" s="510"/>
      <c r="F564" s="510"/>
      <c r="G564" s="510"/>
      <c r="H564" s="510"/>
      <c r="I564" s="510"/>
      <c r="J564" s="510"/>
      <c r="K564" s="510"/>
      <c r="L564" s="510"/>
      <c r="M564" s="510"/>
      <c r="N564" s="510"/>
      <c r="O564" s="510"/>
      <c r="P564" s="510"/>
      <c r="Q564" s="510"/>
      <c r="R564" s="510"/>
      <c r="S564" s="510"/>
      <c r="T564" s="510"/>
      <c r="U564" s="510"/>
      <c r="V564" s="510"/>
      <c r="W564" s="510"/>
      <c r="X564" s="510"/>
      <c r="Y564" s="510"/>
      <c r="Z564" s="510"/>
      <c r="AA564" s="510"/>
      <c r="AB564" s="510"/>
      <c r="AC564" s="510"/>
      <c r="AD564" s="510"/>
      <c r="AE564" s="510"/>
      <c r="AF564" s="510"/>
      <c r="AG564" s="510"/>
      <c r="AH564" s="510"/>
      <c r="AI564" s="510"/>
      <c r="AJ564" s="510"/>
      <c r="AK564" s="510"/>
      <c r="AL564" s="510"/>
      <c r="AM564" s="510"/>
      <c r="AN564" s="510"/>
      <c r="AO564" s="510"/>
      <c r="AP564" s="510"/>
      <c r="AQ564" s="510"/>
      <c r="AR564" s="510"/>
      <c r="AS564" s="510"/>
      <c r="AT564" s="510"/>
      <c r="AU564" s="510"/>
      <c r="AV564" s="510"/>
      <c r="AW564" s="510"/>
      <c r="AX564" s="510"/>
      <c r="AY564" s="510"/>
      <c r="AZ564" s="510"/>
      <c r="BA564" s="510"/>
      <c r="BB564" s="510"/>
      <c r="BC564" s="510"/>
      <c r="BD564" s="510"/>
      <c r="BE564" s="510"/>
      <c r="BF564" s="510"/>
      <c r="BG564" s="510"/>
      <c r="BH564" s="510"/>
      <c r="BI564" s="510"/>
      <c r="BJ564" s="510"/>
      <c r="BK564" s="510"/>
      <c r="BL564" s="510"/>
      <c r="BM564" s="510"/>
      <c r="BN564" s="510"/>
      <c r="BO564" s="510"/>
      <c r="BP564" s="510"/>
      <c r="BQ564" s="510"/>
      <c r="BR564" s="510"/>
      <c r="BS564" s="510"/>
      <c r="BT564" s="510"/>
      <c r="BU564" s="510"/>
      <c r="BV564" s="510"/>
      <c r="BW564" s="510"/>
      <c r="BX564" s="510"/>
      <c r="BY564" s="510"/>
      <c r="BZ564" s="510"/>
      <c r="CA564" s="510"/>
      <c r="CB564" s="510"/>
      <c r="CC564" s="510"/>
      <c r="CD564" s="510"/>
      <c r="CE564" s="510"/>
      <c r="CF564" s="510"/>
      <c r="CG564" s="510"/>
      <c r="CH564" s="510"/>
      <c r="CI564" s="510"/>
      <c r="CJ564" s="510"/>
      <c r="CK564" s="510"/>
      <c r="CL564" s="510"/>
      <c r="CM564" s="510"/>
      <c r="CN564" s="510"/>
      <c r="CO564" s="510"/>
      <c r="CP564" s="510"/>
      <c r="CQ564" s="510"/>
      <c r="CR564" s="510"/>
      <c r="CS564" s="510"/>
      <c r="CT564" s="510"/>
      <c r="CU564" s="510"/>
      <c r="CV564" s="510"/>
      <c r="CW564" s="510"/>
      <c r="CX564" s="510"/>
      <c r="CY564" s="510"/>
      <c r="CZ564" s="510"/>
      <c r="DA564" s="510"/>
      <c r="DB564" s="510"/>
      <c r="DC564" s="510"/>
      <c r="DD564" s="510"/>
      <c r="DE564" s="510"/>
      <c r="DF564" s="510"/>
      <c r="DG564" s="510"/>
      <c r="DH564" s="510"/>
      <c r="DI564" s="510"/>
      <c r="DJ564" s="510"/>
      <c r="DK564" s="510"/>
      <c r="DL564" s="510"/>
      <c r="DM564" s="510"/>
      <c r="DN564" s="510"/>
      <c r="DO564" s="510"/>
      <c r="DP564" s="510"/>
      <c r="DQ564" s="510"/>
      <c r="DR564" s="510"/>
      <c r="DS564" s="510"/>
      <c r="DT564" s="510"/>
      <c r="DU564" s="510"/>
      <c r="DV564" s="510"/>
      <c r="DW564" s="510"/>
      <c r="DX564" s="510"/>
      <c r="DY564" s="510"/>
      <c r="DZ564" s="510"/>
      <c r="EA564" s="510"/>
      <c r="EB564" s="510"/>
      <c r="EC564" s="510"/>
      <c r="ED564" s="510"/>
      <c r="EE564" s="510"/>
      <c r="EF564" s="510"/>
      <c r="EG564" s="510"/>
      <c r="EH564" s="510"/>
      <c r="EI564" s="510"/>
      <c r="EJ564" s="510"/>
      <c r="EK564" s="510"/>
      <c r="EL564" s="510"/>
      <c r="EM564" s="510"/>
      <c r="EN564" s="510"/>
      <c r="EO564" s="510"/>
      <c r="EP564" s="510"/>
      <c r="EQ564" s="510"/>
      <c r="ER564" s="510"/>
      <c r="ES564" s="510"/>
      <c r="ET564" s="510"/>
      <c r="EU564" s="510"/>
      <c r="EV564" s="510"/>
      <c r="EW564" s="510"/>
      <c r="EX564" s="510"/>
      <c r="EY564" s="510"/>
      <c r="EZ564" s="510"/>
    </row>
    <row r="565" spans="4:156" x14ac:dyDescent="0.25">
      <c r="D565" s="510"/>
      <c r="E565" s="510"/>
      <c r="F565" s="510"/>
      <c r="G565" s="510"/>
      <c r="H565" s="510"/>
      <c r="I565" s="510"/>
      <c r="J565" s="510"/>
      <c r="K565" s="510"/>
      <c r="L565" s="510"/>
      <c r="M565" s="510"/>
      <c r="N565" s="510"/>
      <c r="O565" s="510"/>
      <c r="P565" s="510"/>
      <c r="Q565" s="510"/>
      <c r="R565" s="510"/>
      <c r="S565" s="510"/>
      <c r="T565" s="510"/>
      <c r="U565" s="510"/>
      <c r="V565" s="510"/>
      <c r="W565" s="510"/>
      <c r="X565" s="510"/>
      <c r="Y565" s="510"/>
      <c r="Z565" s="510"/>
      <c r="AA565" s="510"/>
      <c r="AB565" s="510"/>
      <c r="AC565" s="510"/>
      <c r="AD565" s="510"/>
      <c r="AE565" s="510"/>
      <c r="AF565" s="510"/>
      <c r="AG565" s="510"/>
      <c r="AH565" s="510"/>
      <c r="AI565" s="510"/>
      <c r="AJ565" s="510"/>
      <c r="AK565" s="510"/>
      <c r="AL565" s="510"/>
      <c r="AM565" s="510"/>
      <c r="AN565" s="510"/>
      <c r="AO565" s="510"/>
      <c r="AP565" s="510"/>
      <c r="AQ565" s="510"/>
      <c r="AR565" s="510"/>
      <c r="AS565" s="510"/>
      <c r="AT565" s="510"/>
      <c r="AU565" s="510"/>
      <c r="AV565" s="510"/>
      <c r="AW565" s="510"/>
      <c r="AX565" s="510"/>
      <c r="AY565" s="510"/>
      <c r="AZ565" s="510"/>
      <c r="BA565" s="510"/>
      <c r="BB565" s="510"/>
      <c r="BC565" s="510"/>
      <c r="BD565" s="510"/>
      <c r="BE565" s="510"/>
      <c r="BF565" s="510"/>
      <c r="BG565" s="510"/>
      <c r="BH565" s="510"/>
      <c r="BI565" s="510"/>
      <c r="BJ565" s="510"/>
      <c r="BK565" s="510"/>
      <c r="BL565" s="510"/>
      <c r="BM565" s="510"/>
      <c r="BN565" s="510"/>
      <c r="BO565" s="510"/>
      <c r="BP565" s="510"/>
      <c r="BQ565" s="510"/>
      <c r="BR565" s="510"/>
      <c r="BS565" s="510"/>
      <c r="BT565" s="510"/>
      <c r="BU565" s="510"/>
      <c r="BV565" s="510"/>
      <c r="BW565" s="510"/>
      <c r="BX565" s="510"/>
      <c r="BY565" s="510"/>
      <c r="BZ565" s="510"/>
      <c r="CA565" s="510"/>
      <c r="CB565" s="510"/>
      <c r="CC565" s="510"/>
      <c r="CD565" s="510"/>
      <c r="CE565" s="510"/>
      <c r="CF565" s="510"/>
      <c r="CG565" s="510"/>
      <c r="CH565" s="510"/>
      <c r="CI565" s="510"/>
      <c r="CJ565" s="510"/>
      <c r="CK565" s="510"/>
      <c r="CL565" s="510"/>
      <c r="CM565" s="510"/>
      <c r="CN565" s="510"/>
      <c r="CO565" s="510"/>
      <c r="CP565" s="510"/>
      <c r="CQ565" s="510"/>
      <c r="CR565" s="510"/>
      <c r="CS565" s="510"/>
      <c r="CT565" s="510"/>
      <c r="CU565" s="510"/>
      <c r="CV565" s="510"/>
      <c r="CW565" s="510"/>
      <c r="CX565" s="510"/>
      <c r="CY565" s="510"/>
      <c r="CZ565" s="510"/>
      <c r="DA565" s="510"/>
      <c r="DB565" s="510"/>
      <c r="DC565" s="510"/>
      <c r="DD565" s="510"/>
      <c r="DE565" s="510"/>
      <c r="DF565" s="510"/>
      <c r="DG565" s="510"/>
      <c r="DH565" s="510"/>
      <c r="DI565" s="510"/>
      <c r="DJ565" s="510"/>
      <c r="DK565" s="510"/>
      <c r="DL565" s="510"/>
      <c r="DM565" s="510"/>
      <c r="DN565" s="510"/>
      <c r="DO565" s="510"/>
      <c r="DP565" s="510"/>
      <c r="DQ565" s="510"/>
      <c r="DR565" s="510"/>
      <c r="DS565" s="510"/>
      <c r="DT565" s="510"/>
      <c r="DU565" s="510"/>
      <c r="DV565" s="510"/>
      <c r="DW565" s="510"/>
      <c r="DX565" s="510"/>
      <c r="DY565" s="510"/>
      <c r="DZ565" s="510"/>
      <c r="EA565" s="510"/>
      <c r="EB565" s="510"/>
      <c r="EC565" s="510"/>
      <c r="ED565" s="510"/>
      <c r="EE565" s="510"/>
      <c r="EF565" s="510"/>
      <c r="EG565" s="510"/>
      <c r="EH565" s="510"/>
      <c r="EI565" s="510"/>
      <c r="EJ565" s="510"/>
      <c r="EK565" s="510"/>
      <c r="EL565" s="510"/>
      <c r="EM565" s="510"/>
      <c r="EN565" s="510"/>
      <c r="EO565" s="510"/>
      <c r="EP565" s="510"/>
      <c r="EQ565" s="510"/>
      <c r="ER565" s="510"/>
      <c r="ES565" s="510"/>
      <c r="ET565" s="510"/>
      <c r="EU565" s="510"/>
      <c r="EV565" s="510"/>
      <c r="EW565" s="510"/>
      <c r="EX565" s="510"/>
      <c r="EY565" s="510"/>
      <c r="EZ565" s="510"/>
    </row>
    <row r="566" spans="4:156" x14ac:dyDescent="0.25">
      <c r="D566" s="510"/>
      <c r="E566" s="510"/>
      <c r="F566" s="510"/>
      <c r="G566" s="510"/>
      <c r="H566" s="510"/>
      <c r="I566" s="510"/>
      <c r="J566" s="510"/>
      <c r="K566" s="510"/>
      <c r="L566" s="510"/>
      <c r="M566" s="510"/>
      <c r="N566" s="510"/>
      <c r="O566" s="510"/>
      <c r="P566" s="510"/>
      <c r="Q566" s="510"/>
      <c r="R566" s="510"/>
      <c r="S566" s="510"/>
      <c r="T566" s="510"/>
      <c r="U566" s="510"/>
      <c r="V566" s="510"/>
      <c r="W566" s="510"/>
      <c r="X566" s="510"/>
      <c r="Y566" s="510"/>
      <c r="Z566" s="510"/>
      <c r="AA566" s="510"/>
      <c r="AB566" s="510"/>
      <c r="AC566" s="510"/>
      <c r="AD566" s="510"/>
      <c r="AE566" s="510"/>
      <c r="AF566" s="510"/>
      <c r="AG566" s="510"/>
      <c r="AH566" s="510"/>
      <c r="AI566" s="510"/>
      <c r="AJ566" s="510"/>
      <c r="AK566" s="510"/>
      <c r="AL566" s="510"/>
      <c r="AM566" s="510"/>
      <c r="AN566" s="510"/>
      <c r="AO566" s="510"/>
      <c r="AP566" s="510"/>
      <c r="AQ566" s="510"/>
      <c r="AR566" s="510"/>
      <c r="AS566" s="510"/>
      <c r="AT566" s="510"/>
      <c r="AU566" s="510"/>
      <c r="AV566" s="510"/>
      <c r="AW566" s="510"/>
      <c r="AX566" s="510"/>
      <c r="AY566" s="510"/>
      <c r="AZ566" s="510"/>
      <c r="BA566" s="510"/>
      <c r="BB566" s="510"/>
      <c r="BC566" s="510"/>
      <c r="BD566" s="510"/>
      <c r="BE566" s="510"/>
      <c r="BF566" s="510"/>
      <c r="BG566" s="510"/>
      <c r="BH566" s="510"/>
      <c r="BI566" s="510"/>
      <c r="BJ566" s="510"/>
      <c r="BK566" s="510"/>
      <c r="BL566" s="510"/>
      <c r="BM566" s="510"/>
      <c r="BN566" s="510"/>
      <c r="BO566" s="510"/>
      <c r="BP566" s="510"/>
      <c r="BQ566" s="510"/>
      <c r="BR566" s="510"/>
      <c r="BS566" s="510"/>
      <c r="BT566" s="510"/>
      <c r="BU566" s="510"/>
      <c r="BV566" s="510"/>
      <c r="BW566" s="510"/>
      <c r="BX566" s="510"/>
      <c r="BY566" s="510"/>
      <c r="BZ566" s="510"/>
      <c r="CA566" s="510"/>
      <c r="CB566" s="510"/>
      <c r="CC566" s="510"/>
      <c r="CD566" s="510"/>
      <c r="CE566" s="510"/>
      <c r="CF566" s="510"/>
      <c r="CG566" s="510"/>
      <c r="CH566" s="510"/>
      <c r="CI566" s="510"/>
      <c r="CJ566" s="510"/>
      <c r="CK566" s="510"/>
      <c r="CL566" s="510"/>
      <c r="CM566" s="510"/>
      <c r="CN566" s="510"/>
      <c r="CO566" s="510"/>
      <c r="CP566" s="510"/>
      <c r="CQ566" s="510"/>
      <c r="CR566" s="510"/>
      <c r="CS566" s="510"/>
      <c r="CT566" s="510"/>
      <c r="CU566" s="510"/>
      <c r="CV566" s="510"/>
      <c r="CW566" s="510"/>
      <c r="CX566" s="510"/>
      <c r="CY566" s="510"/>
      <c r="CZ566" s="510"/>
      <c r="DA566" s="510"/>
      <c r="DB566" s="510"/>
      <c r="DC566" s="510"/>
      <c r="DD566" s="510"/>
      <c r="DE566" s="510"/>
      <c r="DF566" s="510"/>
      <c r="DG566" s="510"/>
      <c r="DH566" s="510"/>
      <c r="DI566" s="510"/>
      <c r="DJ566" s="510"/>
      <c r="DK566" s="510"/>
      <c r="DL566" s="510"/>
      <c r="DM566" s="510"/>
      <c r="DN566" s="510"/>
      <c r="DO566" s="510"/>
      <c r="DP566" s="510"/>
      <c r="DQ566" s="510"/>
      <c r="DR566" s="510"/>
      <c r="DS566" s="510"/>
      <c r="DT566" s="510"/>
      <c r="DU566" s="510"/>
      <c r="DV566" s="510"/>
      <c r="DW566" s="510"/>
      <c r="DX566" s="510"/>
      <c r="DY566" s="510"/>
      <c r="DZ566" s="510"/>
      <c r="EA566" s="510"/>
      <c r="EB566" s="510"/>
      <c r="EC566" s="510"/>
      <c r="ED566" s="510"/>
      <c r="EE566" s="510"/>
      <c r="EF566" s="510"/>
      <c r="EG566" s="510"/>
      <c r="EH566" s="510"/>
      <c r="EI566" s="510"/>
      <c r="EJ566" s="510"/>
      <c r="EK566" s="510"/>
      <c r="EL566" s="510"/>
      <c r="EM566" s="510"/>
      <c r="EN566" s="510"/>
      <c r="EO566" s="510"/>
      <c r="EP566" s="510"/>
      <c r="EQ566" s="510"/>
      <c r="ER566" s="510"/>
      <c r="ES566" s="510"/>
      <c r="ET566" s="510"/>
      <c r="EU566" s="510"/>
      <c r="EV566" s="510"/>
      <c r="EW566" s="510"/>
      <c r="EX566" s="510"/>
      <c r="EY566" s="510"/>
      <c r="EZ566" s="510"/>
    </row>
    <row r="567" spans="4:156" x14ac:dyDescent="0.25">
      <c r="D567" s="510"/>
      <c r="E567" s="510"/>
      <c r="F567" s="510"/>
      <c r="G567" s="510"/>
      <c r="H567" s="510"/>
      <c r="I567" s="510"/>
      <c r="J567" s="510"/>
      <c r="K567" s="510"/>
      <c r="L567" s="510"/>
      <c r="M567" s="510"/>
      <c r="N567" s="510"/>
      <c r="O567" s="510"/>
      <c r="P567" s="510"/>
      <c r="Q567" s="510"/>
      <c r="R567" s="510"/>
      <c r="S567" s="510"/>
      <c r="T567" s="510"/>
      <c r="U567" s="510"/>
      <c r="V567" s="510"/>
      <c r="W567" s="510"/>
      <c r="X567" s="510"/>
      <c r="Y567" s="510"/>
      <c r="Z567" s="510"/>
      <c r="AA567" s="510"/>
      <c r="AB567" s="510"/>
      <c r="AC567" s="510"/>
      <c r="AD567" s="510"/>
      <c r="AE567" s="510"/>
      <c r="AF567" s="510"/>
      <c r="AG567" s="510"/>
      <c r="AH567" s="510"/>
      <c r="AI567" s="510"/>
      <c r="AJ567" s="510"/>
      <c r="AK567" s="510"/>
      <c r="AL567" s="510"/>
      <c r="AM567" s="510"/>
      <c r="AN567" s="510"/>
      <c r="AO567" s="510"/>
      <c r="AP567" s="510"/>
      <c r="AQ567" s="510"/>
      <c r="AR567" s="510"/>
      <c r="AS567" s="510"/>
      <c r="AT567" s="510"/>
      <c r="AU567" s="510"/>
      <c r="AV567" s="510"/>
      <c r="AW567" s="510"/>
      <c r="AX567" s="510"/>
      <c r="AY567" s="510"/>
      <c r="AZ567" s="510"/>
      <c r="BA567" s="510"/>
      <c r="BB567" s="510"/>
      <c r="BC567" s="510"/>
      <c r="BD567" s="510"/>
      <c r="BE567" s="510"/>
      <c r="BF567" s="510"/>
      <c r="BG567" s="510"/>
      <c r="BH567" s="510"/>
      <c r="BI567" s="510"/>
      <c r="BJ567" s="510"/>
      <c r="BK567" s="510"/>
      <c r="BL567" s="510"/>
      <c r="BM567" s="510"/>
      <c r="BN567" s="510"/>
      <c r="BO567" s="510"/>
      <c r="BP567" s="510"/>
      <c r="BQ567" s="510"/>
      <c r="BR567" s="510"/>
      <c r="BS567" s="510"/>
      <c r="BT567" s="510"/>
      <c r="BU567" s="510"/>
      <c r="BV567" s="510"/>
      <c r="BW567" s="510"/>
      <c r="BX567" s="510"/>
      <c r="BY567" s="510"/>
      <c r="BZ567" s="510"/>
      <c r="CA567" s="510"/>
      <c r="CB567" s="510"/>
      <c r="CC567" s="510"/>
      <c r="CD567" s="510"/>
      <c r="CE567" s="510"/>
      <c r="CF567" s="510"/>
      <c r="CG567" s="510"/>
      <c r="CH567" s="510"/>
      <c r="CI567" s="510"/>
      <c r="CJ567" s="510"/>
      <c r="CK567" s="510"/>
      <c r="CL567" s="510"/>
      <c r="CM567" s="510"/>
      <c r="CN567" s="510"/>
      <c r="CO567" s="510"/>
      <c r="CP567" s="510"/>
      <c r="CQ567" s="510"/>
      <c r="CR567" s="510"/>
      <c r="CS567" s="510"/>
      <c r="CT567" s="510"/>
      <c r="CU567" s="510"/>
      <c r="CV567" s="510"/>
      <c r="CW567" s="510"/>
      <c r="CX567" s="510"/>
      <c r="CY567" s="510"/>
      <c r="CZ567" s="510"/>
      <c r="DA567" s="510"/>
      <c r="DB567" s="510"/>
      <c r="DC567" s="510"/>
      <c r="DD567" s="510"/>
      <c r="DE567" s="510"/>
      <c r="DF567" s="510"/>
      <c r="DG567" s="510"/>
      <c r="DH567" s="510"/>
      <c r="DI567" s="510"/>
      <c r="DJ567" s="510"/>
      <c r="DK567" s="510"/>
      <c r="DL567" s="510"/>
      <c r="DM567" s="510"/>
      <c r="DN567" s="510"/>
      <c r="DO567" s="510"/>
      <c r="DP567" s="510"/>
      <c r="DQ567" s="510"/>
      <c r="DR567" s="510"/>
      <c r="DS567" s="510"/>
      <c r="DT567" s="510"/>
      <c r="DU567" s="510"/>
      <c r="DV567" s="510"/>
      <c r="DW567" s="510"/>
      <c r="DX567" s="510"/>
      <c r="DY567" s="510"/>
      <c r="DZ567" s="510"/>
      <c r="EA567" s="510"/>
      <c r="EB567" s="510"/>
      <c r="EC567" s="510"/>
      <c r="ED567" s="510"/>
      <c r="EE567" s="510"/>
      <c r="EF567" s="510"/>
      <c r="EG567" s="510"/>
      <c r="EH567" s="510"/>
      <c r="EI567" s="510"/>
      <c r="EJ567" s="510"/>
      <c r="EK567" s="510"/>
      <c r="EL567" s="510"/>
      <c r="EM567" s="510"/>
      <c r="EN567" s="510"/>
      <c r="EO567" s="510"/>
      <c r="EP567" s="510"/>
      <c r="EQ567" s="510"/>
      <c r="ER567" s="510"/>
      <c r="ES567" s="510"/>
      <c r="ET567" s="510"/>
      <c r="EU567" s="510"/>
      <c r="EV567" s="510"/>
      <c r="EW567" s="510"/>
      <c r="EX567" s="510"/>
      <c r="EY567" s="510"/>
      <c r="EZ567" s="510"/>
    </row>
    <row r="568" spans="4:156" x14ac:dyDescent="0.25">
      <c r="D568" s="510"/>
      <c r="E568" s="510"/>
      <c r="F568" s="510"/>
      <c r="G568" s="510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10"/>
      <c r="S568" s="510"/>
      <c r="T568" s="510"/>
      <c r="U568" s="510"/>
      <c r="V568" s="510"/>
      <c r="W568" s="510"/>
      <c r="X568" s="510"/>
      <c r="Y568" s="510"/>
      <c r="Z568" s="510"/>
      <c r="AA568" s="510"/>
      <c r="AB568" s="510"/>
      <c r="AC568" s="510"/>
      <c r="AD568" s="510"/>
      <c r="AE568" s="510"/>
      <c r="AF568" s="510"/>
      <c r="AG568" s="510"/>
      <c r="AH568" s="510"/>
      <c r="AI568" s="510"/>
      <c r="AJ568" s="510"/>
      <c r="AK568" s="510"/>
      <c r="AL568" s="510"/>
      <c r="AM568" s="510"/>
      <c r="AN568" s="510"/>
      <c r="AO568" s="510"/>
      <c r="AP568" s="510"/>
      <c r="AQ568" s="510"/>
      <c r="AR568" s="510"/>
      <c r="AS568" s="510"/>
      <c r="AT568" s="510"/>
      <c r="AU568" s="510"/>
      <c r="AV568" s="510"/>
      <c r="AW568" s="510"/>
      <c r="AX568" s="510"/>
      <c r="AY568" s="510"/>
      <c r="AZ568" s="510"/>
      <c r="BA568" s="510"/>
      <c r="BB568" s="510"/>
      <c r="BC568" s="510"/>
      <c r="BD568" s="510"/>
      <c r="BE568" s="510"/>
      <c r="BF568" s="510"/>
      <c r="BG568" s="510"/>
      <c r="BH568" s="510"/>
      <c r="BI568" s="510"/>
      <c r="BJ568" s="510"/>
      <c r="BK568" s="510"/>
      <c r="BL568" s="510"/>
      <c r="BM568" s="510"/>
      <c r="BN568" s="510"/>
      <c r="BO568" s="510"/>
      <c r="BP568" s="510"/>
      <c r="BQ568" s="510"/>
      <c r="BR568" s="510"/>
      <c r="BS568" s="510"/>
      <c r="BT568" s="510"/>
      <c r="BU568" s="510"/>
      <c r="BV568" s="510"/>
      <c r="BW568" s="510"/>
      <c r="BX568" s="510"/>
      <c r="BY568" s="510"/>
      <c r="BZ568" s="510"/>
      <c r="CA568" s="510"/>
      <c r="CB568" s="510"/>
      <c r="CC568" s="510"/>
      <c r="CD568" s="510"/>
      <c r="CE568" s="510"/>
      <c r="CF568" s="510"/>
      <c r="CG568" s="510"/>
      <c r="CH568" s="510"/>
      <c r="CI568" s="510"/>
      <c r="CJ568" s="510"/>
      <c r="CK568" s="510"/>
      <c r="CL568" s="510"/>
      <c r="CM568" s="510"/>
      <c r="CN568" s="510"/>
      <c r="CO568" s="510"/>
      <c r="CP568" s="510"/>
      <c r="CQ568" s="510"/>
      <c r="CR568" s="510"/>
      <c r="CS568" s="510"/>
      <c r="CT568" s="510"/>
      <c r="CU568" s="510"/>
      <c r="CV568" s="510"/>
      <c r="CW568" s="510"/>
      <c r="CX568" s="510"/>
      <c r="CY568" s="510"/>
      <c r="CZ568" s="510"/>
      <c r="DA568" s="510"/>
      <c r="DB568" s="510"/>
      <c r="DC568" s="510"/>
      <c r="DD568" s="510"/>
      <c r="DE568" s="510"/>
      <c r="DF568" s="510"/>
      <c r="DG568" s="510"/>
      <c r="DH568" s="510"/>
      <c r="DI568" s="510"/>
      <c r="DJ568" s="510"/>
      <c r="DK568" s="510"/>
      <c r="DL568" s="510"/>
      <c r="DM568" s="510"/>
      <c r="DN568" s="510"/>
      <c r="DO568" s="510"/>
      <c r="DP568" s="510"/>
      <c r="DQ568" s="510"/>
      <c r="DR568" s="510"/>
      <c r="DS568" s="510"/>
      <c r="DT568" s="510"/>
      <c r="DU568" s="510"/>
      <c r="DV568" s="510"/>
      <c r="DW568" s="510"/>
      <c r="DX568" s="510"/>
      <c r="DY568" s="510"/>
      <c r="DZ568" s="510"/>
      <c r="EA568" s="510"/>
      <c r="EB568" s="510"/>
      <c r="EC568" s="510"/>
      <c r="ED568" s="510"/>
      <c r="EE568" s="510"/>
      <c r="EF568" s="510"/>
      <c r="EG568" s="510"/>
      <c r="EH568" s="510"/>
      <c r="EI568" s="510"/>
      <c r="EJ568" s="510"/>
      <c r="EK568" s="510"/>
      <c r="EL568" s="510"/>
      <c r="EM568" s="510"/>
      <c r="EN568" s="510"/>
      <c r="EO568" s="510"/>
      <c r="EP568" s="510"/>
      <c r="EQ568" s="510"/>
      <c r="ER568" s="510"/>
      <c r="ES568" s="510"/>
      <c r="ET568" s="510"/>
      <c r="EU568" s="510"/>
      <c r="EV568" s="510"/>
      <c r="EW568" s="510"/>
      <c r="EX568" s="510"/>
      <c r="EY568" s="510"/>
      <c r="EZ568" s="510"/>
    </row>
    <row r="569" spans="4:156" x14ac:dyDescent="0.25">
      <c r="D569" s="510"/>
      <c r="E569" s="510"/>
      <c r="F569" s="510"/>
      <c r="G569" s="510"/>
      <c r="H569" s="510"/>
      <c r="I569" s="510"/>
      <c r="J569" s="510"/>
      <c r="K569" s="510"/>
      <c r="L569" s="510"/>
      <c r="M569" s="510"/>
      <c r="N569" s="510"/>
      <c r="O569" s="510"/>
      <c r="P569" s="510"/>
      <c r="Q569" s="510"/>
      <c r="R569" s="510"/>
      <c r="S569" s="510"/>
      <c r="T569" s="510"/>
      <c r="U569" s="510"/>
      <c r="V569" s="510"/>
      <c r="W569" s="510"/>
      <c r="X569" s="510"/>
      <c r="Y569" s="510"/>
      <c r="Z569" s="510"/>
      <c r="AA569" s="510"/>
      <c r="AB569" s="510"/>
      <c r="AC569" s="510"/>
      <c r="AD569" s="510"/>
      <c r="AE569" s="510"/>
      <c r="AF569" s="510"/>
      <c r="AG569" s="510"/>
      <c r="AH569" s="510"/>
      <c r="AI569" s="510"/>
      <c r="AJ569" s="510"/>
      <c r="AK569" s="510"/>
      <c r="AL569" s="510"/>
      <c r="AM569" s="510"/>
      <c r="AN569" s="510"/>
      <c r="AO569" s="510"/>
      <c r="AP569" s="510"/>
      <c r="AQ569" s="510"/>
      <c r="AR569" s="510"/>
      <c r="AS569" s="510"/>
      <c r="AT569" s="510"/>
      <c r="AU569" s="510"/>
      <c r="AV569" s="510"/>
      <c r="AW569" s="510"/>
      <c r="AX569" s="510"/>
      <c r="AY569" s="510"/>
      <c r="AZ569" s="510"/>
      <c r="BA569" s="510"/>
      <c r="BB569" s="510"/>
      <c r="BC569" s="510"/>
      <c r="BD569" s="510"/>
      <c r="BE569" s="510"/>
      <c r="BF569" s="510"/>
      <c r="BG569" s="510"/>
      <c r="BH569" s="510"/>
      <c r="BI569" s="510"/>
      <c r="BJ569" s="510"/>
      <c r="BK569" s="510"/>
      <c r="BL569" s="510"/>
      <c r="BM569" s="510"/>
      <c r="BN569" s="510"/>
      <c r="BO569" s="510"/>
      <c r="BP569" s="510"/>
      <c r="BQ569" s="510"/>
      <c r="BR569" s="510"/>
      <c r="BS569" s="510"/>
      <c r="BT569" s="510"/>
      <c r="BU569" s="510"/>
      <c r="BV569" s="510"/>
      <c r="BW569" s="510"/>
      <c r="BX569" s="510"/>
      <c r="BY569" s="510"/>
      <c r="BZ569" s="510"/>
      <c r="CA569" s="510"/>
      <c r="CB569" s="510"/>
      <c r="CC569" s="510"/>
      <c r="CD569" s="510"/>
      <c r="CE569" s="510"/>
      <c r="CF569" s="510"/>
      <c r="CG569" s="510"/>
      <c r="CH569" s="510"/>
      <c r="CI569" s="510"/>
      <c r="CJ569" s="510"/>
      <c r="CK569" s="510"/>
      <c r="CL569" s="510"/>
      <c r="CM569" s="510"/>
      <c r="CN569" s="510"/>
      <c r="CO569" s="510"/>
      <c r="CP569" s="510"/>
      <c r="CQ569" s="510"/>
      <c r="CR569" s="510"/>
      <c r="CS569" s="510"/>
      <c r="CT569" s="510"/>
      <c r="CU569" s="510"/>
      <c r="CV569" s="510"/>
      <c r="CW569" s="510"/>
      <c r="CX569" s="510"/>
      <c r="CY569" s="510"/>
      <c r="CZ569" s="510"/>
      <c r="DA569" s="510"/>
      <c r="DB569" s="510"/>
      <c r="DC569" s="510"/>
      <c r="DD569" s="510"/>
      <c r="DE569" s="510"/>
      <c r="DF569" s="510"/>
      <c r="DG569" s="510"/>
      <c r="DH569" s="510"/>
      <c r="DI569" s="510"/>
      <c r="DJ569" s="510"/>
      <c r="DK569" s="510"/>
      <c r="DL569" s="510"/>
      <c r="DM569" s="510"/>
      <c r="DN569" s="510"/>
      <c r="DO569" s="510"/>
      <c r="DP569" s="510"/>
      <c r="DQ569" s="510"/>
      <c r="DR569" s="510"/>
      <c r="DS569" s="510"/>
      <c r="DT569" s="510"/>
      <c r="DU569" s="510"/>
      <c r="DV569" s="510"/>
      <c r="DW569" s="510"/>
      <c r="DX569" s="510"/>
      <c r="DY569" s="510"/>
      <c r="DZ569" s="510"/>
      <c r="EA569" s="510"/>
      <c r="EB569" s="510"/>
      <c r="EC569" s="510"/>
      <c r="ED569" s="510"/>
      <c r="EE569" s="510"/>
      <c r="EF569" s="510"/>
      <c r="EG569" s="510"/>
      <c r="EH569" s="510"/>
      <c r="EI569" s="510"/>
      <c r="EJ569" s="510"/>
      <c r="EK569" s="510"/>
      <c r="EL569" s="510"/>
      <c r="EM569" s="510"/>
      <c r="EN569" s="510"/>
      <c r="EO569" s="510"/>
      <c r="EP569" s="510"/>
      <c r="EQ569" s="510"/>
      <c r="ER569" s="510"/>
      <c r="ES569" s="510"/>
      <c r="ET569" s="510"/>
      <c r="EU569" s="510"/>
      <c r="EV569" s="510"/>
      <c r="EW569" s="510"/>
      <c r="EX569" s="510"/>
      <c r="EY569" s="510"/>
      <c r="EZ569" s="510"/>
    </row>
    <row r="570" spans="4:156" x14ac:dyDescent="0.25">
      <c r="D570" s="510"/>
      <c r="E570" s="510"/>
      <c r="F570" s="510"/>
      <c r="G570" s="510"/>
      <c r="H570" s="510"/>
      <c r="I570" s="510"/>
      <c r="J570" s="510"/>
      <c r="K570" s="510"/>
      <c r="L570" s="510"/>
      <c r="M570" s="510"/>
      <c r="N570" s="510"/>
      <c r="O570" s="510"/>
      <c r="P570" s="510"/>
      <c r="Q570" s="510"/>
      <c r="R570" s="510"/>
      <c r="S570" s="510"/>
      <c r="T570" s="510"/>
      <c r="U570" s="510"/>
      <c r="V570" s="510"/>
      <c r="W570" s="510"/>
      <c r="X570" s="510"/>
      <c r="Y570" s="510"/>
      <c r="Z570" s="510"/>
      <c r="AA570" s="510"/>
      <c r="AB570" s="510"/>
      <c r="AC570" s="510"/>
      <c r="AD570" s="510"/>
      <c r="AE570" s="510"/>
      <c r="AF570" s="510"/>
      <c r="AG570" s="510"/>
      <c r="AH570" s="510"/>
      <c r="AI570" s="510"/>
      <c r="AJ570" s="510"/>
      <c r="AK570" s="510"/>
      <c r="AL570" s="510"/>
      <c r="AM570" s="510"/>
      <c r="AN570" s="510"/>
      <c r="AO570" s="510"/>
      <c r="AP570" s="510"/>
      <c r="AQ570" s="510"/>
      <c r="AR570" s="510"/>
      <c r="AS570" s="510"/>
      <c r="AT570" s="510"/>
      <c r="AU570" s="510"/>
      <c r="AV570" s="510"/>
      <c r="AW570" s="510"/>
      <c r="AX570" s="510"/>
      <c r="AY570" s="510"/>
      <c r="AZ570" s="510"/>
      <c r="BA570" s="510"/>
      <c r="BB570" s="510"/>
      <c r="BC570" s="510"/>
      <c r="BD570" s="510"/>
      <c r="BE570" s="510"/>
      <c r="BF570" s="510"/>
      <c r="BG570" s="510"/>
      <c r="BH570" s="510"/>
      <c r="BI570" s="510"/>
      <c r="BJ570" s="510"/>
      <c r="BK570" s="510"/>
      <c r="BL570" s="510"/>
      <c r="BM570" s="510"/>
      <c r="BN570" s="510"/>
      <c r="BO570" s="510"/>
      <c r="BP570" s="510"/>
      <c r="BQ570" s="510"/>
      <c r="BR570" s="510"/>
      <c r="BS570" s="510"/>
      <c r="BT570" s="510"/>
      <c r="BU570" s="510"/>
      <c r="BV570" s="510"/>
      <c r="BW570" s="510"/>
      <c r="BX570" s="510"/>
      <c r="BY570" s="510"/>
      <c r="BZ570" s="510"/>
      <c r="CA570" s="510"/>
      <c r="CB570" s="510"/>
      <c r="CC570" s="510"/>
      <c r="CD570" s="510"/>
      <c r="CE570" s="510"/>
      <c r="CF570" s="510"/>
      <c r="CG570" s="510"/>
      <c r="CH570" s="510"/>
      <c r="CI570" s="510"/>
      <c r="CJ570" s="510"/>
      <c r="CK570" s="510"/>
      <c r="CL570" s="510"/>
      <c r="CM570" s="510"/>
      <c r="CN570" s="510"/>
      <c r="CO570" s="510"/>
      <c r="CP570" s="510"/>
      <c r="CQ570" s="510"/>
      <c r="CR570" s="510"/>
      <c r="CS570" s="510"/>
      <c r="CT570" s="510"/>
      <c r="CU570" s="510"/>
      <c r="CV570" s="510"/>
      <c r="CW570" s="510"/>
      <c r="CX570" s="510"/>
      <c r="CY570" s="510"/>
      <c r="CZ570" s="510"/>
      <c r="DA570" s="510"/>
      <c r="DB570" s="510"/>
      <c r="DC570" s="510"/>
      <c r="DD570" s="510"/>
      <c r="DE570" s="510"/>
      <c r="DF570" s="510"/>
      <c r="DG570" s="510"/>
      <c r="DH570" s="510"/>
      <c r="DI570" s="510"/>
      <c r="DJ570" s="510"/>
      <c r="DK570" s="510"/>
      <c r="DL570" s="510"/>
      <c r="DM570" s="510"/>
      <c r="DN570" s="510"/>
      <c r="DO570" s="510"/>
      <c r="DP570" s="510"/>
      <c r="DQ570" s="510"/>
      <c r="DR570" s="510"/>
      <c r="DS570" s="510"/>
      <c r="DT570" s="510"/>
      <c r="DU570" s="510"/>
      <c r="DV570" s="510"/>
      <c r="DW570" s="510"/>
      <c r="DX570" s="510"/>
      <c r="DY570" s="510"/>
      <c r="DZ570" s="510"/>
      <c r="EA570" s="510"/>
      <c r="EB570" s="510"/>
      <c r="EC570" s="510"/>
      <c r="ED570" s="510"/>
      <c r="EE570" s="510"/>
      <c r="EF570" s="510"/>
      <c r="EG570" s="510"/>
      <c r="EH570" s="510"/>
      <c r="EI570" s="510"/>
      <c r="EJ570" s="510"/>
      <c r="EK570" s="510"/>
      <c r="EL570" s="510"/>
      <c r="EM570" s="510"/>
      <c r="EN570" s="510"/>
      <c r="EO570" s="510"/>
      <c r="EP570" s="510"/>
      <c r="EQ570" s="510"/>
      <c r="ER570" s="510"/>
      <c r="ES570" s="510"/>
      <c r="ET570" s="510"/>
      <c r="EU570" s="510"/>
      <c r="EV570" s="510"/>
      <c r="EW570" s="510"/>
      <c r="EX570" s="510"/>
      <c r="EY570" s="510"/>
      <c r="EZ570" s="510"/>
    </row>
    <row r="571" spans="4:156" x14ac:dyDescent="0.25">
      <c r="D571" s="510"/>
      <c r="E571" s="510"/>
      <c r="F571" s="510"/>
      <c r="G571" s="510"/>
      <c r="H571" s="510"/>
      <c r="I571" s="510"/>
      <c r="J571" s="510"/>
      <c r="K571" s="510"/>
      <c r="L571" s="510"/>
      <c r="M571" s="510"/>
      <c r="N571" s="510"/>
      <c r="O571" s="510"/>
      <c r="P571" s="510"/>
      <c r="Q571" s="510"/>
      <c r="R571" s="510"/>
      <c r="S571" s="510"/>
      <c r="T571" s="510"/>
      <c r="U571" s="510"/>
      <c r="V571" s="510"/>
      <c r="W571" s="510"/>
      <c r="X571" s="510"/>
      <c r="Y571" s="510"/>
      <c r="Z571" s="510"/>
      <c r="AA571" s="510"/>
      <c r="AB571" s="510"/>
      <c r="AC571" s="510"/>
      <c r="AD571" s="510"/>
      <c r="AE571" s="510"/>
      <c r="AF571" s="510"/>
      <c r="AG571" s="510"/>
      <c r="AH571" s="510"/>
      <c r="AI571" s="510"/>
      <c r="AJ571" s="510"/>
      <c r="AK571" s="510"/>
      <c r="AL571" s="510"/>
      <c r="AM571" s="510"/>
      <c r="AN571" s="510"/>
      <c r="AO571" s="510"/>
      <c r="AP571" s="510"/>
      <c r="AQ571" s="510"/>
      <c r="AR571" s="510"/>
      <c r="AS571" s="510"/>
      <c r="AT571" s="510"/>
      <c r="AU571" s="510"/>
      <c r="AV571" s="510"/>
      <c r="AW571" s="510"/>
      <c r="AX571" s="510"/>
      <c r="AY571" s="510"/>
      <c r="AZ571" s="510"/>
      <c r="BA571" s="510"/>
      <c r="BB571" s="510"/>
      <c r="BC571" s="510"/>
      <c r="BD571" s="510"/>
      <c r="BE571" s="510"/>
      <c r="BF571" s="510"/>
      <c r="BG571" s="510"/>
      <c r="BH571" s="510"/>
      <c r="BI571" s="510"/>
      <c r="BJ571" s="510"/>
      <c r="BK571" s="510"/>
      <c r="BL571" s="510"/>
      <c r="BM571" s="510"/>
      <c r="BN571" s="510"/>
      <c r="BO571" s="510"/>
      <c r="BP571" s="510"/>
      <c r="BQ571" s="510"/>
      <c r="BR571" s="510"/>
      <c r="BS571" s="510"/>
      <c r="BT571" s="510"/>
      <c r="BU571" s="510"/>
      <c r="BV571" s="510"/>
      <c r="BW571" s="510"/>
      <c r="BX571" s="510"/>
      <c r="BY571" s="510"/>
      <c r="BZ571" s="510"/>
      <c r="CA571" s="510"/>
      <c r="CB571" s="510"/>
      <c r="CC571" s="510"/>
      <c r="CD571" s="510"/>
      <c r="CE571" s="510"/>
      <c r="CF571" s="510"/>
      <c r="CG571" s="510"/>
      <c r="CH571" s="510"/>
      <c r="CI571" s="510"/>
      <c r="CJ571" s="510"/>
      <c r="CK571" s="510"/>
      <c r="CL571" s="510"/>
      <c r="CM571" s="510"/>
      <c r="CN571" s="510"/>
      <c r="CO571" s="510"/>
      <c r="CP571" s="510"/>
      <c r="CQ571" s="510"/>
      <c r="CR571" s="510"/>
      <c r="CS571" s="510"/>
      <c r="CT571" s="510"/>
      <c r="CU571" s="510"/>
      <c r="CV571" s="510"/>
      <c r="CW571" s="510"/>
      <c r="CX571" s="510"/>
      <c r="CY571" s="510"/>
      <c r="CZ571" s="510"/>
      <c r="DA571" s="510"/>
      <c r="DB571" s="510"/>
      <c r="DC571" s="510"/>
      <c r="DD571" s="510"/>
      <c r="DE571" s="510"/>
      <c r="DF571" s="510"/>
      <c r="DG571" s="510"/>
      <c r="DH571" s="510"/>
      <c r="DI571" s="510"/>
      <c r="DJ571" s="510"/>
      <c r="DK571" s="510"/>
      <c r="DL571" s="510"/>
      <c r="DM571" s="510"/>
      <c r="DN571" s="510"/>
      <c r="DO571" s="510"/>
      <c r="DP571" s="510"/>
      <c r="DQ571" s="510"/>
      <c r="DR571" s="510"/>
      <c r="DS571" s="510"/>
      <c r="DT571" s="510"/>
      <c r="DU571" s="510"/>
      <c r="DV571" s="510"/>
      <c r="DW571" s="510"/>
      <c r="DX571" s="510"/>
      <c r="DY571" s="510"/>
      <c r="DZ571" s="510"/>
      <c r="EA571" s="510"/>
      <c r="EB571" s="510"/>
      <c r="EC571" s="510"/>
      <c r="ED571" s="510"/>
      <c r="EE571" s="510"/>
      <c r="EF571" s="510"/>
      <c r="EG571" s="510"/>
      <c r="EH571" s="510"/>
      <c r="EI571" s="510"/>
      <c r="EJ571" s="510"/>
      <c r="EK571" s="510"/>
      <c r="EL571" s="510"/>
      <c r="EM571" s="510"/>
      <c r="EN571" s="510"/>
      <c r="EO571" s="510"/>
      <c r="EP571" s="510"/>
      <c r="EQ571" s="510"/>
      <c r="ER571" s="510"/>
      <c r="ES571" s="510"/>
      <c r="ET571" s="510"/>
      <c r="EU571" s="510"/>
      <c r="EV571" s="510"/>
      <c r="EW571" s="510"/>
      <c r="EX571" s="510"/>
      <c r="EY571" s="510"/>
      <c r="EZ571" s="510"/>
    </row>
    <row r="572" spans="4:156" x14ac:dyDescent="0.25">
      <c r="D572" s="510"/>
      <c r="E572" s="510"/>
      <c r="F572" s="510"/>
      <c r="G572" s="510"/>
      <c r="H572" s="510"/>
      <c r="I572" s="510"/>
      <c r="J572" s="510"/>
      <c r="K572" s="510"/>
      <c r="L572" s="510"/>
      <c r="M572" s="510"/>
      <c r="N572" s="510"/>
      <c r="O572" s="510"/>
      <c r="P572" s="510"/>
      <c r="Q572" s="510"/>
      <c r="R572" s="510"/>
      <c r="S572" s="510"/>
      <c r="T572" s="510"/>
      <c r="U572" s="510"/>
      <c r="V572" s="510"/>
      <c r="W572" s="510"/>
      <c r="X572" s="510"/>
      <c r="Y572" s="510"/>
      <c r="Z572" s="510"/>
      <c r="AA572" s="510"/>
      <c r="AB572" s="510"/>
      <c r="AC572" s="510"/>
      <c r="AD572" s="510"/>
      <c r="AE572" s="510"/>
      <c r="AF572" s="510"/>
      <c r="AG572" s="510"/>
      <c r="AH572" s="510"/>
      <c r="AI572" s="510"/>
      <c r="AJ572" s="510"/>
      <c r="AK572" s="510"/>
      <c r="AL572" s="510"/>
      <c r="AM572" s="510"/>
      <c r="AN572" s="510"/>
      <c r="AO572" s="510"/>
      <c r="AP572" s="510"/>
      <c r="AQ572" s="510"/>
      <c r="AR572" s="510"/>
      <c r="AS572" s="510"/>
      <c r="AT572" s="510"/>
      <c r="AU572" s="510"/>
      <c r="AV572" s="510"/>
      <c r="AW572" s="510"/>
      <c r="AX572" s="510"/>
      <c r="AY572" s="510"/>
      <c r="AZ572" s="510"/>
      <c r="BA572" s="510"/>
      <c r="BB572" s="510"/>
      <c r="BC572" s="510"/>
      <c r="BD572" s="510"/>
      <c r="BE572" s="510"/>
      <c r="BF572" s="510"/>
      <c r="BG572" s="510"/>
      <c r="BH572" s="510"/>
      <c r="BI572" s="510"/>
      <c r="BJ572" s="510"/>
      <c r="BK572" s="510"/>
      <c r="BL572" s="510"/>
      <c r="BM572" s="510"/>
      <c r="BN572" s="510"/>
      <c r="BO572" s="510"/>
      <c r="BP572" s="510"/>
      <c r="BQ572" s="510"/>
      <c r="BR572" s="510"/>
      <c r="BS572" s="510"/>
      <c r="BT572" s="510"/>
      <c r="BU572" s="510"/>
      <c r="BV572" s="510"/>
      <c r="BW572" s="510"/>
      <c r="BX572" s="510"/>
      <c r="BY572" s="510"/>
      <c r="BZ572" s="510"/>
      <c r="CA572" s="510"/>
      <c r="CB572" s="510"/>
      <c r="CC572" s="510"/>
      <c r="CD572" s="510"/>
      <c r="CE572" s="510"/>
      <c r="CF572" s="510"/>
      <c r="CG572" s="510"/>
      <c r="CH572" s="510"/>
      <c r="CI572" s="510"/>
      <c r="CJ572" s="510"/>
      <c r="CK572" s="510"/>
      <c r="CL572" s="510"/>
      <c r="CM572" s="510"/>
      <c r="CN572" s="510"/>
      <c r="CO572" s="510"/>
      <c r="CP572" s="510"/>
      <c r="CQ572" s="510"/>
      <c r="CR572" s="510"/>
      <c r="CS572" s="510"/>
      <c r="CT572" s="510"/>
      <c r="CU572" s="510"/>
      <c r="CV572" s="510"/>
      <c r="CW572" s="510"/>
      <c r="CX572" s="510"/>
      <c r="CY572" s="510"/>
      <c r="CZ572" s="510"/>
      <c r="DA572" s="510"/>
      <c r="DB572" s="510"/>
      <c r="DC572" s="510"/>
      <c r="DD572" s="510"/>
      <c r="DE572" s="510"/>
      <c r="DF572" s="510"/>
      <c r="DG572" s="510"/>
      <c r="DH572" s="510"/>
      <c r="DI572" s="510"/>
      <c r="DJ572" s="510"/>
      <c r="DK572" s="510"/>
      <c r="DL572" s="510"/>
      <c r="DM572" s="510"/>
      <c r="DN572" s="510"/>
      <c r="DO572" s="510"/>
      <c r="DP572" s="510"/>
      <c r="DQ572" s="510"/>
      <c r="DR572" s="510"/>
      <c r="DS572" s="510"/>
      <c r="DT572" s="510"/>
      <c r="DU572" s="510"/>
      <c r="DV572" s="510"/>
      <c r="DW572" s="510"/>
      <c r="DX572" s="510"/>
      <c r="DY572" s="510"/>
      <c r="DZ572" s="510"/>
      <c r="EA572" s="510"/>
      <c r="EB572" s="510"/>
      <c r="EC572" s="510"/>
      <c r="ED572" s="510"/>
      <c r="EE572" s="510"/>
      <c r="EF572" s="510"/>
      <c r="EG572" s="510"/>
      <c r="EH572" s="510"/>
      <c r="EI572" s="510"/>
      <c r="EJ572" s="510"/>
      <c r="EK572" s="510"/>
      <c r="EL572" s="510"/>
      <c r="EM572" s="510"/>
      <c r="EN572" s="510"/>
      <c r="EO572" s="510"/>
      <c r="EP572" s="510"/>
      <c r="EQ572" s="510"/>
      <c r="ER572" s="510"/>
      <c r="ES572" s="510"/>
      <c r="ET572" s="510"/>
      <c r="EU572" s="510"/>
      <c r="EV572" s="510"/>
      <c r="EW572" s="510"/>
      <c r="EX572" s="510"/>
      <c r="EY572" s="510"/>
      <c r="EZ572" s="510"/>
    </row>
    <row r="573" spans="4:156" x14ac:dyDescent="0.25">
      <c r="D573" s="510"/>
      <c r="E573" s="510"/>
      <c r="F573" s="510"/>
      <c r="G573" s="510"/>
      <c r="H573" s="510"/>
      <c r="I573" s="510"/>
      <c r="J573" s="510"/>
      <c r="K573" s="510"/>
      <c r="L573" s="510"/>
      <c r="M573" s="510"/>
      <c r="N573" s="510"/>
      <c r="O573" s="510"/>
      <c r="P573" s="510"/>
      <c r="Q573" s="510"/>
      <c r="R573" s="510"/>
      <c r="S573" s="510"/>
      <c r="T573" s="510"/>
      <c r="U573" s="510"/>
      <c r="V573" s="510"/>
      <c r="W573" s="510"/>
      <c r="X573" s="510"/>
      <c r="Y573" s="510"/>
      <c r="Z573" s="510"/>
      <c r="AA573" s="510"/>
      <c r="AB573" s="510"/>
      <c r="AC573" s="510"/>
      <c r="AD573" s="510"/>
      <c r="AE573" s="510"/>
      <c r="AF573" s="510"/>
      <c r="AG573" s="510"/>
      <c r="AH573" s="510"/>
      <c r="AI573" s="510"/>
      <c r="AJ573" s="510"/>
      <c r="AK573" s="510"/>
      <c r="AL573" s="510"/>
      <c r="AM573" s="510"/>
      <c r="AN573" s="510"/>
      <c r="AO573" s="510"/>
      <c r="AP573" s="510"/>
      <c r="AQ573" s="510"/>
      <c r="AR573" s="510"/>
      <c r="AS573" s="510"/>
      <c r="AT573" s="510"/>
      <c r="AU573" s="510"/>
      <c r="AV573" s="510"/>
      <c r="AW573" s="510"/>
      <c r="AX573" s="510"/>
      <c r="AY573" s="510"/>
      <c r="AZ573" s="510"/>
      <c r="BA573" s="510"/>
      <c r="BB573" s="510"/>
      <c r="BC573" s="510"/>
      <c r="BD573" s="510"/>
      <c r="BE573" s="510"/>
      <c r="BF573" s="510"/>
      <c r="BG573" s="510"/>
      <c r="BH573" s="510"/>
      <c r="BI573" s="510"/>
      <c r="BJ573" s="510"/>
      <c r="BK573" s="510"/>
      <c r="BL573" s="510"/>
      <c r="BM573" s="510"/>
      <c r="BN573" s="510"/>
      <c r="BO573" s="510"/>
      <c r="BP573" s="510"/>
      <c r="BQ573" s="510"/>
      <c r="BR573" s="510"/>
      <c r="BS573" s="510"/>
      <c r="BT573" s="510"/>
      <c r="BU573" s="510"/>
      <c r="BV573" s="510"/>
      <c r="BW573" s="510"/>
      <c r="BX573" s="510"/>
      <c r="BY573" s="510"/>
      <c r="BZ573" s="510"/>
      <c r="CA573" s="510"/>
      <c r="CB573" s="510"/>
      <c r="CC573" s="510"/>
      <c r="CD573" s="510"/>
      <c r="CE573" s="510"/>
      <c r="CF573" s="510"/>
      <c r="CG573" s="510"/>
      <c r="CH573" s="510"/>
      <c r="CI573" s="510"/>
      <c r="CJ573" s="510"/>
      <c r="CK573" s="510"/>
      <c r="CL573" s="510"/>
      <c r="CM573" s="510"/>
      <c r="CN573" s="510"/>
      <c r="CO573" s="510"/>
      <c r="CP573" s="510"/>
      <c r="CQ573" s="510"/>
      <c r="CR573" s="510"/>
      <c r="CS573" s="510"/>
      <c r="CT573" s="510"/>
      <c r="CU573" s="510"/>
      <c r="CV573" s="510"/>
      <c r="CW573" s="510"/>
      <c r="CX573" s="510"/>
      <c r="CY573" s="510"/>
      <c r="CZ573" s="510"/>
      <c r="DA573" s="510"/>
      <c r="DB573" s="510"/>
      <c r="DC573" s="510"/>
      <c r="DD573" s="510"/>
      <c r="DE573" s="510"/>
      <c r="DF573" s="510"/>
      <c r="DG573" s="510"/>
      <c r="DH573" s="510"/>
      <c r="DI573" s="510"/>
      <c r="DJ573" s="510"/>
      <c r="DK573" s="510"/>
      <c r="DL573" s="510"/>
      <c r="DM573" s="510"/>
      <c r="DN573" s="510"/>
      <c r="DO573" s="510"/>
      <c r="DP573" s="510"/>
      <c r="DQ573" s="510"/>
      <c r="DR573" s="510"/>
      <c r="DS573" s="510"/>
      <c r="DT573" s="510"/>
      <c r="DU573" s="510"/>
      <c r="DV573" s="510"/>
      <c r="DW573" s="510"/>
      <c r="DX573" s="510"/>
      <c r="DY573" s="510"/>
      <c r="DZ573" s="510"/>
      <c r="EA573" s="510"/>
      <c r="EB573" s="510"/>
      <c r="EC573" s="510"/>
      <c r="ED573" s="510"/>
      <c r="EE573" s="510"/>
      <c r="EF573" s="510"/>
      <c r="EG573" s="510"/>
      <c r="EH573" s="510"/>
      <c r="EI573" s="510"/>
      <c r="EJ573" s="510"/>
      <c r="EK573" s="510"/>
      <c r="EL573" s="510"/>
      <c r="EM573" s="510"/>
      <c r="EN573" s="510"/>
      <c r="EO573" s="510"/>
      <c r="EP573" s="510"/>
      <c r="EQ573" s="510"/>
      <c r="ER573" s="510"/>
      <c r="ES573" s="510"/>
      <c r="ET573" s="510"/>
      <c r="EU573" s="510"/>
      <c r="EV573" s="510"/>
      <c r="EW573" s="510"/>
      <c r="EX573" s="510"/>
      <c r="EY573" s="510"/>
      <c r="EZ573" s="510"/>
    </row>
    <row r="574" spans="4:156" x14ac:dyDescent="0.25">
      <c r="D574" s="510"/>
      <c r="E574" s="510"/>
      <c r="F574" s="510"/>
      <c r="G574" s="510"/>
      <c r="H574" s="510"/>
      <c r="I574" s="510"/>
      <c r="J574" s="510"/>
      <c r="K574" s="510"/>
      <c r="L574" s="510"/>
      <c r="M574" s="510"/>
      <c r="N574" s="510"/>
      <c r="O574" s="510"/>
      <c r="P574" s="510"/>
      <c r="Q574" s="510"/>
      <c r="R574" s="510"/>
      <c r="S574" s="510"/>
      <c r="T574" s="510"/>
      <c r="U574" s="510"/>
      <c r="V574" s="510"/>
      <c r="W574" s="510"/>
      <c r="X574" s="510"/>
      <c r="Y574" s="510"/>
      <c r="Z574" s="510"/>
      <c r="AA574" s="510"/>
      <c r="AB574" s="510"/>
      <c r="AC574" s="510"/>
      <c r="AD574" s="510"/>
      <c r="AE574" s="510"/>
      <c r="AF574" s="510"/>
      <c r="AG574" s="510"/>
      <c r="AH574" s="510"/>
      <c r="AI574" s="510"/>
      <c r="AJ574" s="510"/>
      <c r="AK574" s="510"/>
      <c r="AL574" s="510"/>
      <c r="AM574" s="510"/>
      <c r="AN574" s="510"/>
      <c r="AO574" s="510"/>
      <c r="AP574" s="510"/>
      <c r="AQ574" s="510"/>
      <c r="AR574" s="510"/>
      <c r="AS574" s="510"/>
      <c r="AT574" s="510"/>
      <c r="AU574" s="510"/>
      <c r="AV574" s="510"/>
      <c r="AW574" s="510"/>
      <c r="AX574" s="510"/>
      <c r="AY574" s="510"/>
      <c r="AZ574" s="510"/>
      <c r="BA574" s="510"/>
      <c r="BB574" s="510"/>
      <c r="BC574" s="510"/>
      <c r="BD574" s="510"/>
      <c r="BE574" s="510"/>
      <c r="BF574" s="510"/>
      <c r="BG574" s="510"/>
      <c r="BH574" s="510"/>
      <c r="BI574" s="510"/>
      <c r="BJ574" s="510"/>
      <c r="BK574" s="510"/>
      <c r="BL574" s="510"/>
      <c r="BM574" s="510"/>
      <c r="BN574" s="510"/>
      <c r="BO574" s="510"/>
      <c r="BP574" s="510"/>
      <c r="BQ574" s="510"/>
      <c r="BR574" s="510"/>
      <c r="BS574" s="510"/>
      <c r="BT574" s="510"/>
      <c r="BU574" s="510"/>
      <c r="BV574" s="510"/>
      <c r="BW574" s="510"/>
      <c r="BX574" s="510"/>
      <c r="BY574" s="510"/>
      <c r="BZ574" s="510"/>
      <c r="CA574" s="510"/>
      <c r="CB574" s="510"/>
      <c r="CC574" s="510"/>
      <c r="CD574" s="510"/>
      <c r="CE574" s="510"/>
      <c r="CF574" s="510"/>
      <c r="CG574" s="510"/>
      <c r="CH574" s="510"/>
      <c r="CI574" s="510"/>
      <c r="CJ574" s="510"/>
      <c r="CK574" s="510"/>
      <c r="CL574" s="510"/>
      <c r="CM574" s="510"/>
      <c r="CN574" s="510"/>
      <c r="CO574" s="510"/>
      <c r="CP574" s="510"/>
      <c r="CQ574" s="510"/>
      <c r="CR574" s="510"/>
      <c r="CS574" s="510"/>
      <c r="CT574" s="510"/>
      <c r="CU574" s="510"/>
      <c r="CV574" s="510"/>
      <c r="CW574" s="510"/>
      <c r="CX574" s="510"/>
      <c r="CY574" s="510"/>
      <c r="CZ574" s="510"/>
      <c r="DA574" s="510"/>
      <c r="DB574" s="510"/>
      <c r="DC574" s="510"/>
      <c r="DD574" s="510"/>
      <c r="DE574" s="510"/>
      <c r="DF574" s="510"/>
      <c r="DG574" s="510"/>
      <c r="DH574" s="510"/>
      <c r="DI574" s="510"/>
      <c r="DJ574" s="510"/>
      <c r="DK574" s="510"/>
      <c r="DL574" s="510"/>
      <c r="DM574" s="510"/>
      <c r="DN574" s="510"/>
      <c r="DO574" s="510"/>
      <c r="DP574" s="510"/>
      <c r="DQ574" s="510"/>
      <c r="DR574" s="510"/>
      <c r="DS574" s="510"/>
      <c r="DT574" s="510"/>
      <c r="DU574" s="510"/>
      <c r="DV574" s="510"/>
      <c r="DW574" s="510"/>
      <c r="DX574" s="510"/>
      <c r="DY574" s="510"/>
      <c r="DZ574" s="510"/>
      <c r="EA574" s="510"/>
      <c r="EB574" s="510"/>
      <c r="EC574" s="510"/>
      <c r="ED574" s="510"/>
      <c r="EE574" s="510"/>
      <c r="EF574" s="510"/>
      <c r="EG574" s="510"/>
      <c r="EH574" s="510"/>
      <c r="EI574" s="510"/>
      <c r="EJ574" s="510"/>
      <c r="EK574" s="510"/>
      <c r="EL574" s="510"/>
      <c r="EM574" s="510"/>
      <c r="EN574" s="510"/>
      <c r="EO574" s="510"/>
      <c r="EP574" s="510"/>
      <c r="EQ574" s="510"/>
      <c r="ER574" s="510"/>
      <c r="ES574" s="510"/>
      <c r="ET574" s="510"/>
      <c r="EU574" s="510"/>
      <c r="EV574" s="510"/>
      <c r="EW574" s="510"/>
      <c r="EX574" s="510"/>
      <c r="EY574" s="510"/>
      <c r="EZ574" s="510"/>
    </row>
    <row r="575" spans="4:156" x14ac:dyDescent="0.25">
      <c r="D575" s="510"/>
      <c r="E575" s="510"/>
      <c r="F575" s="510"/>
      <c r="G575" s="510"/>
      <c r="H575" s="510"/>
      <c r="I575" s="510"/>
      <c r="J575" s="510"/>
      <c r="K575" s="510"/>
      <c r="L575" s="510"/>
      <c r="M575" s="510"/>
      <c r="N575" s="510"/>
      <c r="O575" s="510"/>
      <c r="P575" s="510"/>
      <c r="Q575" s="510"/>
      <c r="R575" s="510"/>
      <c r="S575" s="510"/>
      <c r="T575" s="510"/>
      <c r="U575" s="510"/>
      <c r="V575" s="510"/>
      <c r="W575" s="510"/>
      <c r="X575" s="510"/>
      <c r="Y575" s="510"/>
      <c r="Z575" s="510"/>
      <c r="AA575" s="510"/>
      <c r="AB575" s="510"/>
      <c r="AC575" s="510"/>
      <c r="AD575" s="510"/>
      <c r="AE575" s="510"/>
      <c r="AF575" s="510"/>
      <c r="AG575" s="510"/>
      <c r="AH575" s="510"/>
      <c r="AI575" s="510"/>
      <c r="AJ575" s="510"/>
      <c r="AK575" s="510"/>
      <c r="AL575" s="510"/>
      <c r="AM575" s="510"/>
      <c r="AN575" s="510"/>
      <c r="AO575" s="510"/>
      <c r="AP575" s="510"/>
      <c r="AQ575" s="510"/>
      <c r="AR575" s="510"/>
      <c r="AS575" s="510"/>
      <c r="AT575" s="510"/>
      <c r="AU575" s="510"/>
      <c r="AV575" s="510"/>
      <c r="AW575" s="510"/>
      <c r="AX575" s="510"/>
      <c r="AY575" s="510"/>
      <c r="AZ575" s="510"/>
      <c r="BA575" s="510"/>
      <c r="BB575" s="510"/>
      <c r="BC575" s="510"/>
      <c r="BD575" s="510"/>
      <c r="BE575" s="510"/>
      <c r="BF575" s="510"/>
      <c r="BG575" s="510"/>
      <c r="BH575" s="510"/>
      <c r="BI575" s="510"/>
      <c r="BJ575" s="510"/>
      <c r="BK575" s="510"/>
      <c r="BL575" s="510"/>
      <c r="BM575" s="510"/>
      <c r="BN575" s="510"/>
      <c r="BO575" s="510"/>
      <c r="BP575" s="510"/>
      <c r="BQ575" s="510"/>
      <c r="BR575" s="510"/>
      <c r="BS575" s="510"/>
      <c r="BT575" s="510"/>
      <c r="BU575" s="510"/>
      <c r="BV575" s="510"/>
      <c r="BW575" s="510"/>
      <c r="BX575" s="510"/>
      <c r="BY575" s="510"/>
      <c r="BZ575" s="510"/>
      <c r="CA575" s="510"/>
      <c r="CB575" s="510"/>
      <c r="CC575" s="510"/>
      <c r="CD575" s="510"/>
      <c r="CE575" s="510"/>
      <c r="CF575" s="510"/>
      <c r="CG575" s="510"/>
      <c r="CH575" s="510"/>
      <c r="CI575" s="510"/>
      <c r="CJ575" s="510"/>
      <c r="CK575" s="510"/>
      <c r="CL575" s="510"/>
      <c r="CM575" s="510"/>
      <c r="CN575" s="510"/>
      <c r="CO575" s="510"/>
      <c r="CP575" s="510"/>
      <c r="CQ575" s="510"/>
      <c r="CR575" s="510"/>
      <c r="CS575" s="510"/>
      <c r="CT575" s="510"/>
      <c r="CU575" s="510"/>
      <c r="CV575" s="510"/>
      <c r="CW575" s="510"/>
      <c r="CX575" s="510"/>
      <c r="CY575" s="510"/>
      <c r="CZ575" s="510"/>
      <c r="DA575" s="510"/>
      <c r="DB575" s="510"/>
      <c r="DC575" s="510"/>
      <c r="DD575" s="510"/>
      <c r="DE575" s="510"/>
      <c r="DF575" s="510"/>
      <c r="DG575" s="510"/>
      <c r="DH575" s="510"/>
      <c r="DI575" s="510"/>
      <c r="DJ575" s="510"/>
      <c r="DK575" s="510"/>
      <c r="DL575" s="510"/>
      <c r="DM575" s="510"/>
      <c r="DN575" s="510"/>
      <c r="DO575" s="510"/>
      <c r="DP575" s="510"/>
      <c r="DQ575" s="510"/>
      <c r="DR575" s="510"/>
      <c r="DS575" s="510"/>
      <c r="DT575" s="510"/>
      <c r="DU575" s="510"/>
      <c r="DV575" s="510"/>
      <c r="DW575" s="510"/>
      <c r="DX575" s="510"/>
      <c r="DY575" s="510"/>
      <c r="DZ575" s="510"/>
      <c r="EA575" s="510"/>
      <c r="EB575" s="510"/>
      <c r="EC575" s="510"/>
      <c r="ED575" s="510"/>
      <c r="EE575" s="510"/>
      <c r="EF575" s="510"/>
      <c r="EG575" s="510"/>
      <c r="EH575" s="510"/>
      <c r="EI575" s="510"/>
      <c r="EJ575" s="510"/>
      <c r="EK575" s="510"/>
      <c r="EL575" s="510"/>
      <c r="EM575" s="510"/>
      <c r="EN575" s="510"/>
      <c r="EO575" s="510"/>
      <c r="EP575" s="510"/>
      <c r="EQ575" s="510"/>
      <c r="ER575" s="510"/>
      <c r="ES575" s="510"/>
      <c r="ET575" s="510"/>
      <c r="EU575" s="510"/>
      <c r="EV575" s="510"/>
      <c r="EW575" s="510"/>
      <c r="EX575" s="510"/>
      <c r="EY575" s="510"/>
      <c r="EZ575" s="510"/>
    </row>
    <row r="576" spans="4:156" x14ac:dyDescent="0.25">
      <c r="D576" s="510"/>
      <c r="E576" s="510"/>
      <c r="F576" s="510"/>
      <c r="G576" s="510"/>
      <c r="H576" s="510"/>
      <c r="I576" s="510"/>
      <c r="J576" s="510"/>
      <c r="K576" s="510"/>
      <c r="L576" s="510"/>
      <c r="M576" s="510"/>
      <c r="N576" s="510"/>
      <c r="O576" s="510"/>
      <c r="P576" s="510"/>
      <c r="Q576" s="510"/>
      <c r="R576" s="510"/>
      <c r="S576" s="510"/>
      <c r="T576" s="510"/>
      <c r="U576" s="510"/>
      <c r="V576" s="510"/>
      <c r="W576" s="510"/>
      <c r="X576" s="510"/>
      <c r="Y576" s="510"/>
      <c r="Z576" s="510"/>
      <c r="AA576" s="510"/>
      <c r="AB576" s="510"/>
      <c r="AC576" s="510"/>
      <c r="AD576" s="510"/>
      <c r="AE576" s="510"/>
      <c r="AF576" s="510"/>
      <c r="AG576" s="510"/>
      <c r="AH576" s="510"/>
      <c r="AI576" s="510"/>
      <c r="AJ576" s="510"/>
      <c r="AK576" s="510"/>
      <c r="AL576" s="510"/>
      <c r="AM576" s="510"/>
      <c r="AN576" s="510"/>
      <c r="AO576" s="510"/>
      <c r="AP576" s="510"/>
      <c r="AQ576" s="510"/>
      <c r="AR576" s="510"/>
      <c r="AS576" s="510"/>
      <c r="AT576" s="510"/>
      <c r="AU576" s="510"/>
      <c r="AV576" s="510"/>
      <c r="AW576" s="510"/>
      <c r="AX576" s="510"/>
      <c r="AY576" s="510"/>
      <c r="AZ576" s="510"/>
      <c r="BA576" s="510"/>
      <c r="BB576" s="510"/>
      <c r="BC576" s="510"/>
      <c r="BD576" s="510"/>
      <c r="BE576" s="510"/>
      <c r="BF576" s="510"/>
      <c r="BG576" s="510"/>
      <c r="BH576" s="510"/>
      <c r="BI576" s="510"/>
      <c r="BJ576" s="510"/>
      <c r="BK576" s="510"/>
      <c r="BL576" s="510"/>
      <c r="BM576" s="510"/>
      <c r="BN576" s="510"/>
      <c r="BO576" s="510"/>
      <c r="BP576" s="510"/>
      <c r="BQ576" s="510"/>
      <c r="BR576" s="510"/>
      <c r="BS576" s="510"/>
      <c r="BT576" s="510"/>
      <c r="BU576" s="510"/>
      <c r="BV576" s="510"/>
      <c r="BW576" s="510"/>
      <c r="BX576" s="510"/>
      <c r="BY576" s="510"/>
      <c r="BZ576" s="510"/>
      <c r="CA576" s="510"/>
      <c r="CB576" s="510"/>
      <c r="CC576" s="510"/>
      <c r="CD576" s="510"/>
      <c r="CE576" s="510"/>
      <c r="CF576" s="510"/>
      <c r="CG576" s="510"/>
      <c r="CH576" s="510"/>
      <c r="CI576" s="510"/>
      <c r="CJ576" s="510"/>
      <c r="CK576" s="510"/>
      <c r="CL576" s="510"/>
      <c r="CM576" s="510"/>
      <c r="CN576" s="510"/>
      <c r="CO576" s="510"/>
      <c r="CP576" s="510"/>
      <c r="CQ576" s="510"/>
      <c r="CR576" s="510"/>
      <c r="CS576" s="510"/>
      <c r="CT576" s="510"/>
      <c r="CU576" s="510"/>
      <c r="CV576" s="510"/>
      <c r="CW576" s="510"/>
      <c r="CX576" s="510"/>
      <c r="CY576" s="510"/>
      <c r="CZ576" s="510"/>
      <c r="DA576" s="510"/>
      <c r="DB576" s="510"/>
      <c r="DC576" s="510"/>
      <c r="DD576" s="510"/>
      <c r="DE576" s="510"/>
      <c r="DF576" s="510"/>
      <c r="DG576" s="510"/>
      <c r="DH576" s="510"/>
      <c r="DI576" s="510"/>
      <c r="DJ576" s="510"/>
      <c r="DK576" s="510"/>
      <c r="DL576" s="510"/>
      <c r="DM576" s="510"/>
      <c r="DN576" s="510"/>
      <c r="DO576" s="510"/>
      <c r="DP576" s="510"/>
      <c r="DQ576" s="510"/>
      <c r="DR576" s="510"/>
      <c r="DS576" s="510"/>
      <c r="DT576" s="510"/>
      <c r="DU576" s="510"/>
      <c r="DV576" s="510"/>
      <c r="DW576" s="510"/>
      <c r="DX576" s="510"/>
      <c r="DY576" s="510"/>
      <c r="DZ576" s="510"/>
      <c r="EA576" s="510"/>
      <c r="EB576" s="510"/>
      <c r="EC576" s="510"/>
      <c r="ED576" s="510"/>
      <c r="EE576" s="510"/>
      <c r="EF576" s="510"/>
      <c r="EG576" s="510"/>
      <c r="EH576" s="510"/>
      <c r="EI576" s="510"/>
      <c r="EJ576" s="510"/>
      <c r="EK576" s="510"/>
      <c r="EL576" s="510"/>
      <c r="EM576" s="510"/>
      <c r="EN576" s="510"/>
      <c r="EO576" s="510"/>
      <c r="EP576" s="510"/>
      <c r="EQ576" s="510"/>
      <c r="ER576" s="510"/>
      <c r="ES576" s="510"/>
      <c r="ET576" s="510"/>
      <c r="EU576" s="510"/>
      <c r="EV576" s="510"/>
      <c r="EW576" s="510"/>
      <c r="EX576" s="510"/>
      <c r="EY576" s="510"/>
      <c r="EZ576" s="510"/>
    </row>
    <row r="577" spans="4:156" x14ac:dyDescent="0.25">
      <c r="D577" s="510"/>
      <c r="E577" s="510"/>
      <c r="F577" s="510"/>
      <c r="G577" s="510"/>
      <c r="H577" s="510"/>
      <c r="I577" s="510"/>
      <c r="J577" s="510"/>
      <c r="K577" s="510"/>
      <c r="L577" s="510"/>
      <c r="M577" s="510"/>
      <c r="N577" s="510"/>
      <c r="O577" s="510"/>
      <c r="P577" s="510"/>
      <c r="Q577" s="510"/>
      <c r="R577" s="510"/>
      <c r="S577" s="510"/>
      <c r="T577" s="510"/>
      <c r="U577" s="510"/>
      <c r="V577" s="510"/>
      <c r="W577" s="510"/>
      <c r="X577" s="510"/>
      <c r="Y577" s="510"/>
      <c r="Z577" s="510"/>
      <c r="AA577" s="510"/>
      <c r="AB577" s="510"/>
      <c r="AC577" s="510"/>
      <c r="AD577" s="510"/>
      <c r="AE577" s="510"/>
      <c r="AF577" s="510"/>
      <c r="AG577" s="510"/>
      <c r="AH577" s="510"/>
      <c r="AI577" s="510"/>
      <c r="AJ577" s="510"/>
      <c r="AK577" s="510"/>
      <c r="AL577" s="510"/>
      <c r="AM577" s="510"/>
      <c r="AN577" s="510"/>
      <c r="AO577" s="510"/>
      <c r="AP577" s="510"/>
      <c r="AQ577" s="510"/>
      <c r="AR577" s="510"/>
      <c r="AS577" s="510"/>
      <c r="AT577" s="510"/>
      <c r="AU577" s="510"/>
      <c r="AV577" s="510"/>
      <c r="AW577" s="510"/>
      <c r="AX577" s="510"/>
      <c r="AY577" s="510"/>
      <c r="AZ577" s="510"/>
      <c r="BA577" s="510"/>
      <c r="BB577" s="510"/>
      <c r="BC577" s="510"/>
      <c r="BD577" s="510"/>
      <c r="BE577" s="510"/>
      <c r="BF577" s="510"/>
      <c r="BG577" s="510"/>
      <c r="BH577" s="510"/>
      <c r="BI577" s="510"/>
      <c r="BJ577" s="510"/>
      <c r="BK577" s="510"/>
      <c r="BL577" s="510"/>
      <c r="BM577" s="510"/>
      <c r="BN577" s="510"/>
      <c r="BO577" s="510"/>
      <c r="BP577" s="510"/>
      <c r="BQ577" s="510"/>
      <c r="BR577" s="510"/>
      <c r="BS577" s="510"/>
      <c r="BT577" s="510"/>
      <c r="BU577" s="510"/>
      <c r="BV577" s="510"/>
      <c r="BW577" s="510"/>
      <c r="BX577" s="510"/>
      <c r="BY577" s="510"/>
      <c r="BZ577" s="510"/>
      <c r="CA577" s="510"/>
      <c r="CB577" s="510"/>
      <c r="CC577" s="510"/>
      <c r="CD577" s="510"/>
      <c r="CE577" s="510"/>
      <c r="CF577" s="510"/>
      <c r="CG577" s="510"/>
      <c r="CH577" s="510"/>
      <c r="CI577" s="510"/>
      <c r="CJ577" s="510"/>
      <c r="CK577" s="510"/>
      <c r="CL577" s="510"/>
      <c r="CM577" s="510"/>
      <c r="CN577" s="510"/>
      <c r="CO577" s="510"/>
      <c r="CP577" s="510"/>
      <c r="CQ577" s="510"/>
      <c r="CR577" s="510"/>
      <c r="CS577" s="510"/>
      <c r="CT577" s="510"/>
      <c r="CU577" s="510"/>
      <c r="CV577" s="510"/>
      <c r="CW577" s="510"/>
      <c r="CX577" s="510"/>
      <c r="CY577" s="510"/>
      <c r="CZ577" s="510"/>
      <c r="DA577" s="510"/>
      <c r="DB577" s="510"/>
      <c r="DC577" s="510"/>
      <c r="DD577" s="510"/>
      <c r="DE577" s="510"/>
      <c r="DF577" s="510"/>
      <c r="DG577" s="510"/>
      <c r="DH577" s="510"/>
      <c r="DI577" s="510"/>
      <c r="DJ577" s="510"/>
      <c r="DK577" s="510"/>
      <c r="DL577" s="510"/>
      <c r="DM577" s="510"/>
      <c r="DN577" s="510"/>
      <c r="DO577" s="510"/>
      <c r="DP577" s="510"/>
      <c r="DQ577" s="510"/>
      <c r="DR577" s="510"/>
      <c r="DS577" s="510"/>
      <c r="DT577" s="510"/>
      <c r="DU577" s="510"/>
      <c r="DV577" s="510"/>
      <c r="DW577" s="510"/>
      <c r="DX577" s="510"/>
      <c r="DY577" s="510"/>
      <c r="DZ577" s="510"/>
      <c r="EA577" s="510"/>
      <c r="EB577" s="510"/>
      <c r="EC577" s="510"/>
      <c r="ED577" s="510"/>
      <c r="EE577" s="510"/>
      <c r="EF577" s="510"/>
      <c r="EG577" s="510"/>
      <c r="EH577" s="510"/>
      <c r="EI577" s="510"/>
      <c r="EJ577" s="510"/>
      <c r="EK577" s="510"/>
      <c r="EL577" s="510"/>
      <c r="EM577" s="510"/>
      <c r="EN577" s="510"/>
      <c r="EO577" s="510"/>
      <c r="EP577" s="510"/>
      <c r="EQ577" s="510"/>
      <c r="ER577" s="510"/>
      <c r="ES577" s="510"/>
      <c r="ET577" s="510"/>
      <c r="EU577" s="510"/>
      <c r="EV577" s="510"/>
      <c r="EW577" s="510"/>
      <c r="EX577" s="510"/>
      <c r="EY577" s="510"/>
      <c r="EZ577" s="510"/>
    </row>
    <row r="578" spans="4:156" x14ac:dyDescent="0.25">
      <c r="D578" s="510"/>
      <c r="E578" s="510"/>
      <c r="F578" s="510"/>
      <c r="G578" s="510"/>
      <c r="H578" s="510"/>
      <c r="I578" s="510"/>
      <c r="J578" s="510"/>
      <c r="K578" s="510"/>
      <c r="L578" s="510"/>
      <c r="M578" s="510"/>
      <c r="N578" s="510"/>
      <c r="O578" s="510"/>
      <c r="P578" s="510"/>
      <c r="Q578" s="510"/>
      <c r="R578" s="510"/>
      <c r="S578" s="510"/>
      <c r="T578" s="510"/>
      <c r="U578" s="510"/>
      <c r="V578" s="510"/>
      <c r="W578" s="510"/>
      <c r="X578" s="510"/>
      <c r="Y578" s="510"/>
      <c r="Z578" s="510"/>
      <c r="AA578" s="510"/>
      <c r="AB578" s="510"/>
      <c r="AC578" s="510"/>
      <c r="AD578" s="510"/>
      <c r="AE578" s="510"/>
      <c r="AF578" s="510"/>
      <c r="AG578" s="510"/>
      <c r="AH578" s="510"/>
      <c r="AI578" s="510"/>
      <c r="AJ578" s="510"/>
      <c r="AK578" s="510"/>
      <c r="AL578" s="510"/>
      <c r="AM578" s="510"/>
      <c r="AN578" s="510"/>
      <c r="AO578" s="510"/>
      <c r="AP578" s="510"/>
      <c r="AQ578" s="510"/>
      <c r="AR578" s="510"/>
      <c r="AS578" s="510"/>
      <c r="AT578" s="510"/>
      <c r="AU578" s="510"/>
      <c r="AV578" s="510"/>
      <c r="AW578" s="510"/>
      <c r="AX578" s="510"/>
      <c r="AY578" s="510"/>
      <c r="AZ578" s="510"/>
      <c r="BA578" s="510"/>
      <c r="BB578" s="510"/>
      <c r="BC578" s="510"/>
      <c r="BD578" s="510"/>
      <c r="BE578" s="510"/>
      <c r="BF578" s="510"/>
      <c r="BG578" s="510"/>
      <c r="BH578" s="510"/>
      <c r="BI578" s="510"/>
      <c r="BJ578" s="510"/>
      <c r="BK578" s="510"/>
      <c r="BL578" s="510"/>
      <c r="BM578" s="510"/>
      <c r="BN578" s="510"/>
      <c r="BO578" s="510"/>
      <c r="BP578" s="510"/>
      <c r="BQ578" s="510"/>
      <c r="BR578" s="510"/>
      <c r="BS578" s="510"/>
      <c r="BT578" s="510"/>
      <c r="BU578" s="510"/>
      <c r="BV578" s="510"/>
      <c r="BW578" s="510"/>
      <c r="BX578" s="510"/>
      <c r="BY578" s="510"/>
      <c r="BZ578" s="510"/>
      <c r="CA578" s="510"/>
      <c r="CB578" s="510"/>
      <c r="CC578" s="510"/>
      <c r="CD578" s="510"/>
      <c r="CE578" s="510"/>
      <c r="CF578" s="510"/>
      <c r="CG578" s="510"/>
      <c r="CH578" s="510"/>
      <c r="CI578" s="510"/>
      <c r="CJ578" s="510"/>
      <c r="CK578" s="510"/>
      <c r="CL578" s="510"/>
      <c r="CM578" s="510"/>
      <c r="CN578" s="510"/>
      <c r="CO578" s="510"/>
      <c r="CP578" s="510"/>
      <c r="CQ578" s="510"/>
      <c r="CR578" s="510"/>
      <c r="CS578" s="510"/>
      <c r="CT578" s="510"/>
      <c r="CU578" s="510"/>
      <c r="CV578" s="510"/>
      <c r="CW578" s="510"/>
      <c r="CX578" s="510"/>
      <c r="CY578" s="510"/>
      <c r="CZ578" s="510"/>
      <c r="DA578" s="510"/>
      <c r="DB578" s="510"/>
      <c r="DC578" s="510"/>
      <c r="DD578" s="510"/>
      <c r="DE578" s="510"/>
      <c r="DF578" s="510"/>
      <c r="DG578" s="510"/>
      <c r="DH578" s="510"/>
      <c r="DI578" s="510"/>
      <c r="DJ578" s="510"/>
      <c r="DK578" s="510"/>
      <c r="DL578" s="510"/>
      <c r="DM578" s="510"/>
      <c r="DN578" s="510"/>
      <c r="DO578" s="510"/>
      <c r="DP578" s="510"/>
      <c r="DQ578" s="510"/>
      <c r="DR578" s="510"/>
      <c r="DS578" s="510"/>
      <c r="DT578" s="510"/>
      <c r="DU578" s="510"/>
      <c r="DV578" s="510"/>
      <c r="DW578" s="510"/>
      <c r="DX578" s="510"/>
      <c r="DY578" s="510"/>
      <c r="DZ578" s="510"/>
      <c r="EA578" s="510"/>
      <c r="EB578" s="510"/>
      <c r="EC578" s="510"/>
      <c r="ED578" s="510"/>
      <c r="EE578" s="510"/>
      <c r="EF578" s="510"/>
      <c r="EG578" s="510"/>
      <c r="EH578" s="510"/>
      <c r="EI578" s="510"/>
      <c r="EJ578" s="510"/>
      <c r="EK578" s="510"/>
      <c r="EL578" s="510"/>
      <c r="EM578" s="510"/>
      <c r="EN578" s="510"/>
      <c r="EO578" s="510"/>
      <c r="EP578" s="510"/>
      <c r="EQ578" s="510"/>
      <c r="ER578" s="510"/>
      <c r="ES578" s="510"/>
      <c r="ET578" s="510"/>
      <c r="EU578" s="510"/>
      <c r="EV578" s="510"/>
      <c r="EW578" s="510"/>
      <c r="EX578" s="510"/>
      <c r="EY578" s="510"/>
      <c r="EZ578" s="510"/>
    </row>
  </sheetData>
  <phoneticPr fontId="0" type="noConversion"/>
  <conditionalFormatting sqref="D471:EQ471 D474:EQ474">
    <cfRule type="cellIs" dxfId="26" priority="10" stopIfTrue="1" operator="notBetween">
      <formula>-0.99</formula>
      <formula>0.99</formula>
    </cfRule>
  </conditionalFormatting>
  <conditionalFormatting sqref="B472:B473">
    <cfRule type="cellIs" dxfId="25" priority="11" stopIfTrue="1" operator="equal">
      <formula>"ROGUE"</formula>
    </cfRule>
    <cfRule type="cellIs" dxfId="24" priority="12" stopIfTrue="1" operator="equal">
      <formula>"IFFY"</formula>
    </cfRule>
    <cfRule type="cellIs" dxfId="23" priority="13" stopIfTrue="1" operator="equal">
      <formula>"Move Bals"</formula>
    </cfRule>
  </conditionalFormatting>
  <conditionalFormatting sqref="B208:B406">
    <cfRule type="cellIs" dxfId="22" priority="14" stopIfTrue="1" operator="equal">
      <formula>"rogue"</formula>
    </cfRule>
    <cfRule type="cellIs" dxfId="21" priority="15" stopIfTrue="1" operator="equal">
      <formula>"iffy"</formula>
    </cfRule>
    <cfRule type="cellIs" dxfId="20" priority="16" stopIfTrue="1" operator="equal">
      <formula>"Move Bals"</formula>
    </cfRule>
  </conditionalFormatting>
  <conditionalFormatting sqref="ER471:EY471 ER474:EY474">
    <cfRule type="cellIs" dxfId="19" priority="4" stopIfTrue="1" operator="notBetween">
      <formula>-0.99</formula>
      <formula>0.99</formula>
    </cfRule>
  </conditionalFormatting>
  <conditionalFormatting sqref="B407">
    <cfRule type="cellIs" dxfId="18" priority="1" stopIfTrue="1" operator="equal">
      <formula>"rogue"</formula>
    </cfRule>
    <cfRule type="cellIs" dxfId="17" priority="2" stopIfTrue="1" operator="equal">
      <formula>"iffy"</formula>
    </cfRule>
    <cfRule type="cellIs" dxfId="16" priority="3" stopIfTrue="1" operator="equal">
      <formula>"Move Bals"</formula>
    </cfRule>
  </conditionalFormatting>
  <printOptions gridLines="1"/>
  <pageMargins left="0.75" right="0.75" top="1" bottom="1" header="0.5" footer="0.5"/>
  <pageSetup paperSize="9" scale="10" fitToHeight="4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B1:W222"/>
  <sheetViews>
    <sheetView workbookViewId="0">
      <selection activeCell="C3" sqref="C3"/>
    </sheetView>
  </sheetViews>
  <sheetFormatPr defaultRowHeight="12.5" x14ac:dyDescent="0.25"/>
  <cols>
    <col min="3" max="3" width="38.26953125" bestFit="1" customWidth="1"/>
    <col min="4" max="4" width="23.453125" bestFit="1" customWidth="1"/>
    <col min="6" max="8" width="13" bestFit="1" customWidth="1"/>
    <col min="9" max="9" width="9.26953125" bestFit="1" customWidth="1"/>
    <col min="10" max="10" width="15" bestFit="1" customWidth="1"/>
    <col min="13" max="13" width="11.6328125" customWidth="1"/>
    <col min="14" max="14" width="20.54296875" bestFit="1" customWidth="1"/>
    <col min="15" max="15" width="10" bestFit="1" customWidth="1"/>
    <col min="17" max="17" width="10.81640625" customWidth="1"/>
    <col min="18" max="18" width="41" bestFit="1" customWidth="1"/>
    <col min="20" max="20" width="11.453125" bestFit="1" customWidth="1"/>
    <col min="22" max="22" width="40.453125" bestFit="1" customWidth="1"/>
  </cols>
  <sheetData>
    <row r="1" spans="2:23" x14ac:dyDescent="0.25">
      <c r="D1" s="777" t="s">
        <v>789</v>
      </c>
      <c r="F1" s="842" t="s">
        <v>1500</v>
      </c>
      <c r="M1" s="911" t="s">
        <v>1501</v>
      </c>
      <c r="N1">
        <v>81208</v>
      </c>
      <c r="Q1" s="911" t="s">
        <v>1501</v>
      </c>
      <c r="R1">
        <v>81205</v>
      </c>
      <c r="T1" s="751" t="s">
        <v>1406</v>
      </c>
    </row>
    <row r="2" spans="2:23" x14ac:dyDescent="0.25">
      <c r="D2" s="842" t="s">
        <v>1499</v>
      </c>
      <c r="F2" t="s">
        <v>1401</v>
      </c>
      <c r="G2" t="s">
        <v>1402</v>
      </c>
      <c r="H2" t="s">
        <v>1403</v>
      </c>
      <c r="K2" s="842" t="s">
        <v>712</v>
      </c>
      <c r="M2" s="751" t="s">
        <v>788</v>
      </c>
      <c r="N2" s="751" t="s">
        <v>1410</v>
      </c>
      <c r="O2" s="842" t="s">
        <v>1423</v>
      </c>
      <c r="Q2" s="751" t="s">
        <v>788</v>
      </c>
      <c r="R2" s="751" t="s">
        <v>1410</v>
      </c>
    </row>
    <row r="3" spans="2:23" x14ac:dyDescent="0.25">
      <c r="M3" s="781"/>
      <c r="N3" s="859" t="s">
        <v>1453</v>
      </c>
      <c r="Q3" s="781"/>
      <c r="R3" s="859" t="s">
        <v>1453</v>
      </c>
    </row>
    <row r="4" spans="2:23" x14ac:dyDescent="0.25">
      <c r="B4" t="s">
        <v>648</v>
      </c>
      <c r="C4" t="s">
        <v>651</v>
      </c>
      <c r="D4" s="111">
        <v>21683.02792416446</v>
      </c>
      <c r="F4" s="908">
        <v>454562</v>
      </c>
      <c r="G4" s="909">
        <v>0</v>
      </c>
      <c r="H4" s="909">
        <v>2000</v>
      </c>
      <c r="I4" s="111"/>
      <c r="J4" s="111">
        <f>SUM(F4:I4)</f>
        <v>456562</v>
      </c>
      <c r="K4" s="881">
        <v>68</v>
      </c>
      <c r="M4" s="888" t="s">
        <v>676</v>
      </c>
      <c r="N4" s="889" t="s">
        <v>1392</v>
      </c>
      <c r="O4" s="887">
        <v>0</v>
      </c>
      <c r="Q4" s="888" t="s">
        <v>676</v>
      </c>
      <c r="R4" s="889" t="s">
        <v>1392</v>
      </c>
      <c r="S4" s="828">
        <v>40693.22</v>
      </c>
      <c r="U4" t="s">
        <v>648</v>
      </c>
      <c r="V4" t="s">
        <v>651</v>
      </c>
      <c r="W4" s="175" t="s">
        <v>776</v>
      </c>
    </row>
    <row r="5" spans="2:23" x14ac:dyDescent="0.25">
      <c r="B5" t="s">
        <v>644</v>
      </c>
      <c r="C5" t="s">
        <v>652</v>
      </c>
      <c r="D5" s="111">
        <v>96857.619362676211</v>
      </c>
      <c r="F5" s="908">
        <v>429655</v>
      </c>
      <c r="G5" s="909">
        <v>0</v>
      </c>
      <c r="H5" s="909">
        <v>0</v>
      </c>
      <c r="I5" s="111"/>
      <c r="J5" s="111">
        <f t="shared" ref="J5:J68" si="0">SUM(F5:I5)</f>
        <v>429655</v>
      </c>
      <c r="K5" s="881">
        <v>58</v>
      </c>
      <c r="M5" s="888" t="s">
        <v>766</v>
      </c>
      <c r="N5" s="889" t="s">
        <v>1150</v>
      </c>
      <c r="O5" s="828">
        <v>11236.72</v>
      </c>
      <c r="Q5" s="888" t="s">
        <v>766</v>
      </c>
      <c r="R5" s="889" t="s">
        <v>1150</v>
      </c>
      <c r="S5" s="828">
        <v>127272.74</v>
      </c>
      <c r="U5" t="s">
        <v>644</v>
      </c>
      <c r="V5" t="s">
        <v>652</v>
      </c>
      <c r="W5" s="175" t="s">
        <v>776</v>
      </c>
    </row>
    <row r="6" spans="2:23" x14ac:dyDescent="0.25">
      <c r="B6" t="s">
        <v>645</v>
      </c>
      <c r="C6" t="s">
        <v>653</v>
      </c>
      <c r="D6" s="111">
        <v>87693.947937427147</v>
      </c>
      <c r="F6" s="908">
        <v>635031</v>
      </c>
      <c r="G6" s="909">
        <v>0</v>
      </c>
      <c r="H6" s="909">
        <v>7000</v>
      </c>
      <c r="I6" s="111"/>
      <c r="J6" s="111">
        <f t="shared" si="0"/>
        <v>642031</v>
      </c>
      <c r="K6" s="881">
        <v>119</v>
      </c>
      <c r="M6" s="888" t="s">
        <v>428</v>
      </c>
      <c r="N6" s="889" t="s">
        <v>1147</v>
      </c>
      <c r="O6" s="828">
        <v>3115.37</v>
      </c>
      <c r="Q6" s="888" t="s">
        <v>431</v>
      </c>
      <c r="R6" s="889" t="s">
        <v>591</v>
      </c>
      <c r="S6" s="887">
        <v>0</v>
      </c>
      <c r="U6" t="s">
        <v>645</v>
      </c>
      <c r="V6" t="s">
        <v>653</v>
      </c>
      <c r="W6" s="175" t="s">
        <v>776</v>
      </c>
    </row>
    <row r="7" spans="2:23" x14ac:dyDescent="0.25">
      <c r="B7" t="s">
        <v>647</v>
      </c>
      <c r="C7" t="s">
        <v>655</v>
      </c>
      <c r="D7" s="111">
        <v>178308.82413028867</v>
      </c>
      <c r="F7" s="908">
        <v>852172</v>
      </c>
      <c r="G7" s="909">
        <v>0</v>
      </c>
      <c r="H7" s="909">
        <v>9000</v>
      </c>
      <c r="I7" s="111"/>
      <c r="J7" s="111">
        <f t="shared" si="0"/>
        <v>861172</v>
      </c>
      <c r="K7" s="881">
        <v>142</v>
      </c>
      <c r="M7" s="888" t="s">
        <v>429</v>
      </c>
      <c r="N7" s="889" t="s">
        <v>589</v>
      </c>
      <c r="O7" s="828">
        <v>-2312.15</v>
      </c>
      <c r="Q7" s="888" t="s">
        <v>439</v>
      </c>
      <c r="R7" s="889" t="s">
        <v>599</v>
      </c>
      <c r="S7" s="887">
        <v>0</v>
      </c>
      <c r="U7" t="s">
        <v>647</v>
      </c>
      <c r="V7" t="s">
        <v>655</v>
      </c>
      <c r="W7" s="175" t="s">
        <v>776</v>
      </c>
    </row>
    <row r="8" spans="2:23" x14ac:dyDescent="0.25">
      <c r="B8" t="s">
        <v>646</v>
      </c>
      <c r="C8" t="s">
        <v>1376</v>
      </c>
      <c r="D8" s="111">
        <v>83167.233493090083</v>
      </c>
      <c r="F8" s="908">
        <v>829146</v>
      </c>
      <c r="G8" s="909">
        <v>0</v>
      </c>
      <c r="H8" s="909">
        <v>9000</v>
      </c>
      <c r="I8" s="111"/>
      <c r="J8" s="111">
        <f t="shared" si="0"/>
        <v>838146</v>
      </c>
      <c r="K8" s="881">
        <v>0</v>
      </c>
      <c r="M8" s="888" t="s">
        <v>430</v>
      </c>
      <c r="N8" s="889" t="s">
        <v>590</v>
      </c>
      <c r="O8" s="828">
        <v>6630.85</v>
      </c>
      <c r="Q8" s="888" t="s">
        <v>428</v>
      </c>
      <c r="R8" s="889" t="s">
        <v>1147</v>
      </c>
      <c r="S8" s="887">
        <v>-0.12</v>
      </c>
      <c r="U8" t="s">
        <v>646</v>
      </c>
      <c r="V8" t="s">
        <v>1376</v>
      </c>
      <c r="W8" s="175" t="s">
        <v>776</v>
      </c>
    </row>
    <row r="9" spans="2:23" x14ac:dyDescent="0.25">
      <c r="B9" s="842" t="s">
        <v>19</v>
      </c>
      <c r="C9" s="843" t="s">
        <v>18</v>
      </c>
      <c r="D9" s="111">
        <v>-75356.37097196118</v>
      </c>
      <c r="F9" s="908">
        <v>3236096</v>
      </c>
      <c r="G9" s="909">
        <v>0</v>
      </c>
      <c r="H9" s="909">
        <v>0</v>
      </c>
      <c r="I9" s="111"/>
      <c r="J9" s="111">
        <f t="shared" si="0"/>
        <v>3236096</v>
      </c>
      <c r="K9" s="881">
        <v>1202</v>
      </c>
      <c r="M9" s="888" t="s">
        <v>432</v>
      </c>
      <c r="N9" s="889" t="s">
        <v>1148</v>
      </c>
      <c r="O9" s="887">
        <v>0</v>
      </c>
      <c r="Q9" s="888" t="s">
        <v>429</v>
      </c>
      <c r="R9" s="889" t="s">
        <v>589</v>
      </c>
      <c r="S9" s="828">
        <v>18190.830000000002</v>
      </c>
      <c r="U9" s="751" t="s">
        <v>19</v>
      </c>
      <c r="V9" s="778" t="s">
        <v>18</v>
      </c>
      <c r="W9" s="834" t="s">
        <v>776</v>
      </c>
    </row>
    <row r="10" spans="2:23" x14ac:dyDescent="0.25">
      <c r="B10" t="s">
        <v>268</v>
      </c>
      <c r="C10" t="s">
        <v>442</v>
      </c>
      <c r="D10" s="111">
        <v>317305.40871776349</v>
      </c>
      <c r="F10" s="908">
        <v>1493271</v>
      </c>
      <c r="G10" s="909">
        <v>0</v>
      </c>
      <c r="H10" s="909">
        <v>0</v>
      </c>
      <c r="I10" s="111"/>
      <c r="J10" s="111">
        <f t="shared" si="0"/>
        <v>1493271</v>
      </c>
      <c r="K10" s="881">
        <v>588</v>
      </c>
      <c r="M10" s="888" t="s">
        <v>433</v>
      </c>
      <c r="N10" s="889" t="s">
        <v>1431</v>
      </c>
      <c r="O10" s="887">
        <v>0</v>
      </c>
      <c r="Q10" s="888" t="s">
        <v>430</v>
      </c>
      <c r="R10" s="889" t="s">
        <v>590</v>
      </c>
      <c r="S10" s="828">
        <v>81493.37</v>
      </c>
      <c r="U10" t="s">
        <v>268</v>
      </c>
      <c r="V10" t="s">
        <v>442</v>
      </c>
      <c r="W10" s="175" t="s">
        <v>776</v>
      </c>
    </row>
    <row r="11" spans="2:23" x14ac:dyDescent="0.25">
      <c r="B11" t="s">
        <v>269</v>
      </c>
      <c r="C11" t="s">
        <v>443</v>
      </c>
      <c r="D11" s="111">
        <v>76319.060893207497</v>
      </c>
      <c r="F11" s="908">
        <v>1894497</v>
      </c>
      <c r="G11" s="909">
        <v>0</v>
      </c>
      <c r="H11" s="909">
        <v>0</v>
      </c>
      <c r="I11" s="111"/>
      <c r="J11" s="111">
        <f t="shared" si="0"/>
        <v>1894497</v>
      </c>
      <c r="K11" s="881">
        <v>854</v>
      </c>
      <c r="M11" s="888" t="s">
        <v>438</v>
      </c>
      <c r="N11" s="889" t="s">
        <v>598</v>
      </c>
      <c r="O11" s="828">
        <v>56037.61</v>
      </c>
      <c r="Q11" s="888" t="s">
        <v>432</v>
      </c>
      <c r="R11" s="889" t="s">
        <v>1148</v>
      </c>
      <c r="S11" s="828">
        <v>65400.78</v>
      </c>
      <c r="U11" t="s">
        <v>269</v>
      </c>
      <c r="V11" t="s">
        <v>443</v>
      </c>
      <c r="W11" s="175" t="s">
        <v>776</v>
      </c>
    </row>
    <row r="12" spans="2:23" x14ac:dyDescent="0.25">
      <c r="B12" t="s">
        <v>271</v>
      </c>
      <c r="C12" t="s">
        <v>445</v>
      </c>
      <c r="D12" s="111">
        <v>211272.90322815691</v>
      </c>
      <c r="F12" s="908">
        <v>1317487</v>
      </c>
      <c r="G12" s="909">
        <v>0</v>
      </c>
      <c r="H12" s="909">
        <v>0</v>
      </c>
      <c r="I12" s="111"/>
      <c r="J12" s="111">
        <f t="shared" si="0"/>
        <v>1317487</v>
      </c>
      <c r="K12" s="881">
        <v>522</v>
      </c>
      <c r="M12" s="888" t="s">
        <v>434</v>
      </c>
      <c r="N12" s="889" t="s">
        <v>1151</v>
      </c>
      <c r="O12" s="828">
        <v>1618.67</v>
      </c>
      <c r="Q12" s="888" t="s">
        <v>433</v>
      </c>
      <c r="R12" s="889" t="s">
        <v>1431</v>
      </c>
      <c r="S12" s="828">
        <v>65782.740000000005</v>
      </c>
      <c r="U12" t="s">
        <v>271</v>
      </c>
      <c r="V12" t="s">
        <v>445</v>
      </c>
      <c r="W12" s="175" t="s">
        <v>776</v>
      </c>
    </row>
    <row r="13" spans="2:23" x14ac:dyDescent="0.25">
      <c r="B13" t="s">
        <v>272</v>
      </c>
      <c r="C13" t="s">
        <v>446</v>
      </c>
      <c r="D13" s="111">
        <v>36001.490572977578</v>
      </c>
      <c r="F13" s="909">
        <v>1571156</v>
      </c>
      <c r="G13" s="909">
        <v>0</v>
      </c>
      <c r="H13" s="909">
        <v>0</v>
      </c>
      <c r="I13" s="111"/>
      <c r="J13" s="111">
        <f t="shared" si="0"/>
        <v>1571156</v>
      </c>
      <c r="K13" s="881">
        <v>708</v>
      </c>
      <c r="M13" s="888" t="s">
        <v>435</v>
      </c>
      <c r="N13" s="889" t="s">
        <v>1152</v>
      </c>
      <c r="O13" s="828">
        <v>2730.01</v>
      </c>
      <c r="Q13" s="888" t="s">
        <v>677</v>
      </c>
      <c r="R13" s="889" t="s">
        <v>1466</v>
      </c>
      <c r="S13" s="887">
        <v>0</v>
      </c>
      <c r="U13" t="s">
        <v>272</v>
      </c>
      <c r="V13" t="s">
        <v>446</v>
      </c>
      <c r="W13" s="175" t="s">
        <v>776</v>
      </c>
    </row>
    <row r="14" spans="2:23" x14ac:dyDescent="0.25">
      <c r="B14" t="s">
        <v>273</v>
      </c>
      <c r="C14" s="906" t="s">
        <v>739</v>
      </c>
      <c r="D14" s="111">
        <v>199271.10235092367</v>
      </c>
      <c r="F14" s="908">
        <v>1553740</v>
      </c>
      <c r="G14" s="909">
        <v>0</v>
      </c>
      <c r="H14" s="909">
        <v>0</v>
      </c>
      <c r="I14" s="111"/>
      <c r="J14" s="111">
        <f t="shared" si="0"/>
        <v>1553740</v>
      </c>
      <c r="K14" s="881">
        <v>681</v>
      </c>
      <c r="M14" s="888" t="s">
        <v>436</v>
      </c>
      <c r="N14" s="889" t="s">
        <v>1153</v>
      </c>
      <c r="O14" s="828">
        <v>-155773.20000000001</v>
      </c>
      <c r="Q14" s="888" t="s">
        <v>678</v>
      </c>
      <c r="R14" s="889" t="s">
        <v>1467</v>
      </c>
      <c r="S14" s="887">
        <v>0</v>
      </c>
      <c r="U14" t="s">
        <v>273</v>
      </c>
      <c r="V14" t="s">
        <v>739</v>
      </c>
      <c r="W14" s="175" t="s">
        <v>776</v>
      </c>
    </row>
    <row r="15" spans="2:23" x14ac:dyDescent="0.25">
      <c r="B15" t="s">
        <v>274</v>
      </c>
      <c r="C15" t="s">
        <v>448</v>
      </c>
      <c r="D15" s="111">
        <v>1169.0701524284959</v>
      </c>
      <c r="F15" s="908">
        <v>1940911</v>
      </c>
      <c r="G15" s="909">
        <v>0</v>
      </c>
      <c r="H15" s="909">
        <v>0</v>
      </c>
      <c r="I15" s="111"/>
      <c r="J15" s="111">
        <f t="shared" si="0"/>
        <v>1940911</v>
      </c>
      <c r="K15" s="881">
        <v>659</v>
      </c>
      <c r="M15" s="888" t="s">
        <v>437</v>
      </c>
      <c r="N15" s="889" t="s">
        <v>1154</v>
      </c>
      <c r="O15" s="828">
        <v>1366.05</v>
      </c>
      <c r="Q15" s="888" t="s">
        <v>438</v>
      </c>
      <c r="R15" s="889" t="s">
        <v>598</v>
      </c>
      <c r="S15" s="828">
        <v>123739.14</v>
      </c>
      <c r="U15" t="s">
        <v>274</v>
      </c>
      <c r="V15" t="s">
        <v>448</v>
      </c>
      <c r="W15" s="175" t="s">
        <v>776</v>
      </c>
    </row>
    <row r="16" spans="2:23" x14ac:dyDescent="0.25">
      <c r="B16" t="s">
        <v>275</v>
      </c>
      <c r="C16" t="s">
        <v>449</v>
      </c>
      <c r="D16" s="111">
        <v>217704.97648546207</v>
      </c>
      <c r="F16" s="909">
        <v>1602004</v>
      </c>
      <c r="G16" s="909">
        <v>0</v>
      </c>
      <c r="H16" s="909">
        <v>0</v>
      </c>
      <c r="I16" s="111"/>
      <c r="J16" s="111">
        <f t="shared" si="0"/>
        <v>1602004</v>
      </c>
      <c r="K16" s="881">
        <v>722</v>
      </c>
      <c r="M16" s="916" t="s">
        <v>711</v>
      </c>
      <c r="N16" s="917" t="s">
        <v>1502</v>
      </c>
      <c r="O16" s="828">
        <v>1567.62</v>
      </c>
      <c r="Q16" s="888" t="s">
        <v>434</v>
      </c>
      <c r="R16" s="889" t="s">
        <v>1151</v>
      </c>
      <c r="S16" s="828">
        <v>21926.23</v>
      </c>
      <c r="U16" t="s">
        <v>275</v>
      </c>
      <c r="V16" t="s">
        <v>449</v>
      </c>
      <c r="W16" s="175" t="s">
        <v>776</v>
      </c>
    </row>
    <row r="17" spans="2:23" x14ac:dyDescent="0.25">
      <c r="B17" t="s">
        <v>276</v>
      </c>
      <c r="C17" t="s">
        <v>450</v>
      </c>
      <c r="D17" s="111">
        <v>-8126.4986411557911</v>
      </c>
      <c r="F17" s="909">
        <v>1392824</v>
      </c>
      <c r="G17" s="909">
        <v>0</v>
      </c>
      <c r="H17" s="909">
        <v>0</v>
      </c>
      <c r="I17" s="111"/>
      <c r="J17" s="111">
        <f t="shared" si="0"/>
        <v>1392824</v>
      </c>
      <c r="K17" s="881">
        <v>652</v>
      </c>
      <c r="M17" s="888" t="s">
        <v>1339</v>
      </c>
      <c r="N17" s="889" t="s">
        <v>1340</v>
      </c>
      <c r="O17" s="828">
        <v>-68182.19</v>
      </c>
      <c r="Q17" s="888" t="s">
        <v>435</v>
      </c>
      <c r="R17" s="889" t="s">
        <v>1152</v>
      </c>
      <c r="S17" s="828">
        <v>59777.15</v>
      </c>
      <c r="U17" t="s">
        <v>276</v>
      </c>
      <c r="V17" t="s">
        <v>450</v>
      </c>
      <c r="W17" s="175" t="s">
        <v>776</v>
      </c>
    </row>
    <row r="18" spans="2:23" x14ac:dyDescent="0.25">
      <c r="B18" t="s">
        <v>278</v>
      </c>
      <c r="C18" t="s">
        <v>451</v>
      </c>
      <c r="D18" s="111">
        <v>45476.178892059252</v>
      </c>
      <c r="F18" s="908">
        <v>1121798</v>
      </c>
      <c r="G18" s="909">
        <v>0</v>
      </c>
      <c r="H18" s="909">
        <v>0</v>
      </c>
      <c r="I18" s="111"/>
      <c r="J18" s="111">
        <f t="shared" si="0"/>
        <v>1121798</v>
      </c>
      <c r="K18" s="881">
        <v>448</v>
      </c>
      <c r="M18" s="888" t="s">
        <v>400</v>
      </c>
      <c r="N18" s="889" t="s">
        <v>1120</v>
      </c>
      <c r="O18" s="828">
        <v>9283.85</v>
      </c>
      <c r="Q18" s="888" t="s">
        <v>436</v>
      </c>
      <c r="R18" s="889" t="s">
        <v>1153</v>
      </c>
      <c r="S18" s="828">
        <v>47407.040000000001</v>
      </c>
      <c r="U18" t="s">
        <v>278</v>
      </c>
      <c r="V18" t="s">
        <v>451</v>
      </c>
      <c r="W18" s="175" t="s">
        <v>776</v>
      </c>
    </row>
    <row r="19" spans="2:23" x14ac:dyDescent="0.25">
      <c r="B19" t="s">
        <v>279</v>
      </c>
      <c r="C19" t="s">
        <v>452</v>
      </c>
      <c r="D19" s="111">
        <v>131983.7125721979</v>
      </c>
      <c r="F19" s="908">
        <v>2093220</v>
      </c>
      <c r="G19" s="909">
        <v>0</v>
      </c>
      <c r="H19" s="909">
        <v>0</v>
      </c>
      <c r="I19" s="111"/>
      <c r="J19" s="111">
        <f t="shared" si="0"/>
        <v>2093220</v>
      </c>
      <c r="K19" s="881">
        <v>839</v>
      </c>
      <c r="M19" s="888" t="s">
        <v>401</v>
      </c>
      <c r="N19" s="889" t="s">
        <v>1121</v>
      </c>
      <c r="O19" s="887">
        <v>7232.87</v>
      </c>
      <c r="Q19" s="888" t="s">
        <v>437</v>
      </c>
      <c r="R19" s="889" t="s">
        <v>1154</v>
      </c>
      <c r="S19" s="828">
        <v>71419.89</v>
      </c>
      <c r="U19" t="s">
        <v>279</v>
      </c>
      <c r="V19" t="s">
        <v>452</v>
      </c>
      <c r="W19" s="175" t="s">
        <v>776</v>
      </c>
    </row>
    <row r="20" spans="2:23" x14ac:dyDescent="0.25">
      <c r="B20" t="s">
        <v>280</v>
      </c>
      <c r="C20" t="s">
        <v>679</v>
      </c>
      <c r="D20" s="111">
        <v>136183.84758011822</v>
      </c>
      <c r="F20" s="908">
        <v>1262684</v>
      </c>
      <c r="G20" s="909">
        <v>0</v>
      </c>
      <c r="H20" s="909">
        <v>0</v>
      </c>
      <c r="I20" s="111"/>
      <c r="J20" s="111">
        <f t="shared" si="0"/>
        <v>1262684</v>
      </c>
      <c r="K20" s="881">
        <v>426</v>
      </c>
      <c r="M20" s="888" t="s">
        <v>402</v>
      </c>
      <c r="N20" s="889" t="s">
        <v>1122</v>
      </c>
      <c r="O20" s="887">
        <v>0</v>
      </c>
      <c r="Q20" s="916" t="s">
        <v>711</v>
      </c>
      <c r="R20" s="917" t="s">
        <v>1502</v>
      </c>
      <c r="S20" s="887">
        <v>39030.839999999997</v>
      </c>
      <c r="U20" t="s">
        <v>280</v>
      </c>
      <c r="V20" t="s">
        <v>679</v>
      </c>
      <c r="W20" s="175" t="s">
        <v>776</v>
      </c>
    </row>
    <row r="21" spans="2:23" x14ac:dyDescent="0.25">
      <c r="B21" t="s">
        <v>281</v>
      </c>
      <c r="C21" t="s">
        <v>453</v>
      </c>
      <c r="D21" s="111">
        <v>-1585284.3623007657</v>
      </c>
      <c r="F21" s="908">
        <v>1742260</v>
      </c>
      <c r="G21" s="909">
        <v>0</v>
      </c>
      <c r="H21" s="909">
        <v>0</v>
      </c>
      <c r="I21" s="111"/>
      <c r="J21" s="111">
        <f t="shared" si="0"/>
        <v>1742260</v>
      </c>
      <c r="K21" s="881">
        <v>722</v>
      </c>
      <c r="M21" s="888" t="s">
        <v>403</v>
      </c>
      <c r="N21" s="889" t="s">
        <v>1123</v>
      </c>
      <c r="O21" s="828">
        <v>0</v>
      </c>
      <c r="Q21" s="888" t="s">
        <v>399</v>
      </c>
      <c r="R21" s="889" t="s">
        <v>1468</v>
      </c>
      <c r="S21" s="887">
        <v>0</v>
      </c>
      <c r="U21" t="s">
        <v>281</v>
      </c>
      <c r="V21" t="s">
        <v>453</v>
      </c>
      <c r="W21" s="175" t="s">
        <v>776</v>
      </c>
    </row>
    <row r="22" spans="2:23" x14ac:dyDescent="0.25">
      <c r="B22" t="s">
        <v>284</v>
      </c>
      <c r="C22" t="s">
        <v>456</v>
      </c>
      <c r="D22" s="111">
        <v>-515532.20123903692</v>
      </c>
      <c r="F22" s="908">
        <v>1011296</v>
      </c>
      <c r="G22" s="909">
        <v>0</v>
      </c>
      <c r="H22" s="909">
        <v>0</v>
      </c>
      <c r="I22" s="111"/>
      <c r="J22" s="111">
        <f t="shared" si="0"/>
        <v>1011296</v>
      </c>
      <c r="K22" s="881">
        <v>337</v>
      </c>
      <c r="M22" s="888" t="s">
        <v>404</v>
      </c>
      <c r="N22" s="889" t="s">
        <v>1124</v>
      </c>
      <c r="O22" s="828">
        <v>1891.88</v>
      </c>
      <c r="Q22" s="888" t="s">
        <v>400</v>
      </c>
      <c r="R22" s="889" t="s">
        <v>1120</v>
      </c>
      <c r="S22" s="828">
        <v>0</v>
      </c>
      <c r="U22" t="s">
        <v>284</v>
      </c>
      <c r="V22" t="s">
        <v>456</v>
      </c>
      <c r="W22" s="175" t="s">
        <v>776</v>
      </c>
    </row>
    <row r="23" spans="2:23" x14ac:dyDescent="0.25">
      <c r="B23" s="842" t="s">
        <v>1357</v>
      </c>
      <c r="C23" s="842" t="s">
        <v>1358</v>
      </c>
      <c r="D23" s="111">
        <v>351263.42735003214</v>
      </c>
      <c r="F23" s="909">
        <v>3520117</v>
      </c>
      <c r="G23" s="909">
        <v>0</v>
      </c>
      <c r="H23" s="909">
        <v>0</v>
      </c>
      <c r="I23" s="111"/>
      <c r="J23" s="111">
        <f t="shared" si="0"/>
        <v>3520117</v>
      </c>
      <c r="K23" s="881">
        <v>1650</v>
      </c>
      <c r="M23" s="888" t="s">
        <v>405</v>
      </c>
      <c r="N23" s="889" t="s">
        <v>1125</v>
      </c>
      <c r="O23" s="887">
        <v>0.1</v>
      </c>
      <c r="Q23" s="888" t="s">
        <v>401</v>
      </c>
      <c r="R23" s="889" t="s">
        <v>1121</v>
      </c>
      <c r="S23" s="887">
        <v>-266215.99</v>
      </c>
      <c r="U23" s="751" t="s">
        <v>1357</v>
      </c>
      <c r="V23" s="751" t="s">
        <v>1358</v>
      </c>
      <c r="W23" s="834" t="s">
        <v>776</v>
      </c>
    </row>
    <row r="24" spans="2:23" x14ac:dyDescent="0.25">
      <c r="B24" t="s">
        <v>287</v>
      </c>
      <c r="C24" t="s">
        <v>459</v>
      </c>
      <c r="D24" s="111">
        <v>152866.59740312764</v>
      </c>
      <c r="F24" s="908">
        <v>2027437</v>
      </c>
      <c r="G24" s="909">
        <v>0</v>
      </c>
      <c r="H24" s="909">
        <v>0</v>
      </c>
      <c r="I24" s="111"/>
      <c r="J24" s="111">
        <f t="shared" si="0"/>
        <v>2027437</v>
      </c>
      <c r="K24" s="881">
        <v>819</v>
      </c>
      <c r="M24" s="888" t="s">
        <v>407</v>
      </c>
      <c r="N24" s="889" t="s">
        <v>1126</v>
      </c>
      <c r="O24" s="887">
        <v>0</v>
      </c>
      <c r="Q24" s="888" t="s">
        <v>402</v>
      </c>
      <c r="R24" s="889" t="s">
        <v>1122</v>
      </c>
      <c r="S24" s="887">
        <v>0</v>
      </c>
      <c r="U24" t="s">
        <v>287</v>
      </c>
      <c r="V24" t="s">
        <v>459</v>
      </c>
      <c r="W24" s="834" t="s">
        <v>776</v>
      </c>
    </row>
    <row r="25" spans="2:23" x14ac:dyDescent="0.25">
      <c r="B25" t="s">
        <v>288</v>
      </c>
      <c r="C25" s="510" t="s">
        <v>741</v>
      </c>
      <c r="D25" s="111">
        <v>276763.20017150801</v>
      </c>
      <c r="F25" s="908">
        <v>2262894</v>
      </c>
      <c r="G25" s="909">
        <v>0</v>
      </c>
      <c r="H25" s="909">
        <v>0</v>
      </c>
      <c r="I25" s="111"/>
      <c r="J25" s="111">
        <f t="shared" si="0"/>
        <v>2262894</v>
      </c>
      <c r="K25" s="881">
        <v>880</v>
      </c>
      <c r="M25" s="888" t="s">
        <v>409</v>
      </c>
      <c r="N25" s="889" t="s">
        <v>1127</v>
      </c>
      <c r="O25" s="828">
        <v>0</v>
      </c>
      <c r="Q25" s="888" t="s">
        <v>403</v>
      </c>
      <c r="R25" s="889" t="s">
        <v>1123</v>
      </c>
      <c r="S25" s="887">
        <v>0</v>
      </c>
      <c r="U25" t="s">
        <v>288</v>
      </c>
      <c r="V25" s="510" t="s">
        <v>741</v>
      </c>
      <c r="W25" s="175" t="s">
        <v>776</v>
      </c>
    </row>
    <row r="26" spans="2:23" x14ac:dyDescent="0.25">
      <c r="B26" t="s">
        <v>294</v>
      </c>
      <c r="C26" t="s">
        <v>1377</v>
      </c>
      <c r="D26" s="111">
        <v>141707.39933371264</v>
      </c>
      <c r="F26" s="908">
        <v>2023864</v>
      </c>
      <c r="G26" s="909">
        <v>0</v>
      </c>
      <c r="H26" s="909">
        <v>0</v>
      </c>
      <c r="I26" s="111"/>
      <c r="J26" s="111">
        <f t="shared" si="0"/>
        <v>2023864</v>
      </c>
      <c r="K26" s="881">
        <v>666</v>
      </c>
      <c r="M26" s="888" t="s">
        <v>408</v>
      </c>
      <c r="N26" s="889" t="s">
        <v>1128</v>
      </c>
      <c r="O26" s="828">
        <v>39159.1</v>
      </c>
      <c r="Q26" s="888" t="s">
        <v>404</v>
      </c>
      <c r="R26" s="889" t="s">
        <v>1124</v>
      </c>
      <c r="S26" s="828">
        <v>0</v>
      </c>
      <c r="U26" t="s">
        <v>294</v>
      </c>
      <c r="V26" t="s">
        <v>1377</v>
      </c>
      <c r="W26" s="175" t="s">
        <v>776</v>
      </c>
    </row>
    <row r="27" spans="2:23" x14ac:dyDescent="0.25">
      <c r="B27" t="s">
        <v>289</v>
      </c>
      <c r="C27" t="s">
        <v>461</v>
      </c>
      <c r="D27" s="111">
        <v>148391.95038073763</v>
      </c>
      <c r="F27" s="909">
        <v>1517527</v>
      </c>
      <c r="G27" s="909">
        <v>0</v>
      </c>
      <c r="H27" s="909">
        <v>0</v>
      </c>
      <c r="I27" s="111"/>
      <c r="J27" s="111">
        <f t="shared" si="0"/>
        <v>1517527</v>
      </c>
      <c r="K27" s="881">
        <v>706</v>
      </c>
      <c r="M27" s="888" t="s">
        <v>397</v>
      </c>
      <c r="N27" s="889" t="s">
        <v>1129</v>
      </c>
      <c r="O27" s="828">
        <v>12217.44</v>
      </c>
      <c r="Q27" s="888" t="s">
        <v>405</v>
      </c>
      <c r="R27" s="889" t="s">
        <v>1125</v>
      </c>
      <c r="S27" s="887">
        <v>71610.62</v>
      </c>
      <c r="U27" t="s">
        <v>289</v>
      </c>
      <c r="V27" t="s">
        <v>461</v>
      </c>
      <c r="W27" s="175" t="s">
        <v>776</v>
      </c>
    </row>
    <row r="28" spans="2:23" x14ac:dyDescent="0.25">
      <c r="B28" t="s">
        <v>290</v>
      </c>
      <c r="C28" t="s">
        <v>462</v>
      </c>
      <c r="D28" s="111">
        <v>15861.315519495605</v>
      </c>
      <c r="F28" s="908">
        <v>1301235</v>
      </c>
      <c r="G28" s="909">
        <v>0</v>
      </c>
      <c r="H28" s="909">
        <v>0</v>
      </c>
      <c r="I28" s="111"/>
      <c r="J28" s="111">
        <f t="shared" si="0"/>
        <v>1301235</v>
      </c>
      <c r="K28" s="881">
        <v>582</v>
      </c>
      <c r="M28" s="888" t="s">
        <v>406</v>
      </c>
      <c r="N28" s="889" t="s">
        <v>1130</v>
      </c>
      <c r="O28" s="887">
        <v>1013.51</v>
      </c>
      <c r="Q28" s="888" t="s">
        <v>407</v>
      </c>
      <c r="R28" s="889" t="s">
        <v>1126</v>
      </c>
      <c r="S28" s="887">
        <v>0</v>
      </c>
      <c r="U28" t="s">
        <v>290</v>
      </c>
      <c r="V28" t="s">
        <v>462</v>
      </c>
      <c r="W28" s="175" t="s">
        <v>776</v>
      </c>
    </row>
    <row r="29" spans="2:23" x14ac:dyDescent="0.25">
      <c r="B29" t="s">
        <v>291</v>
      </c>
      <c r="C29" t="s">
        <v>463</v>
      </c>
      <c r="D29" s="111">
        <v>116413.43042979442</v>
      </c>
      <c r="F29" s="908">
        <v>2060887</v>
      </c>
      <c r="G29" s="909">
        <v>0</v>
      </c>
      <c r="H29" s="909">
        <v>0</v>
      </c>
      <c r="I29" s="111"/>
      <c r="J29" s="111">
        <f t="shared" si="0"/>
        <v>2060887</v>
      </c>
      <c r="K29" s="881">
        <v>835</v>
      </c>
      <c r="M29" s="888" t="s">
        <v>410</v>
      </c>
      <c r="N29" s="889" t="s">
        <v>574</v>
      </c>
      <c r="O29" s="828">
        <v>0</v>
      </c>
      <c r="Q29" s="888" t="s">
        <v>398</v>
      </c>
      <c r="R29" s="889" t="s">
        <v>1469</v>
      </c>
      <c r="S29" s="887">
        <v>0</v>
      </c>
      <c r="U29" t="s">
        <v>291</v>
      </c>
      <c r="V29" t="s">
        <v>463</v>
      </c>
      <c r="W29" s="175" t="s">
        <v>776</v>
      </c>
    </row>
    <row r="30" spans="2:23" x14ac:dyDescent="0.25">
      <c r="B30" t="s">
        <v>292</v>
      </c>
      <c r="C30" t="s">
        <v>464</v>
      </c>
      <c r="D30" s="111">
        <v>167417.04863526346</v>
      </c>
      <c r="F30" s="908">
        <v>1928545</v>
      </c>
      <c r="G30" s="909">
        <v>0</v>
      </c>
      <c r="H30" s="909">
        <v>0</v>
      </c>
      <c r="I30" s="111"/>
      <c r="J30" s="111">
        <f t="shared" si="0"/>
        <v>1928545</v>
      </c>
      <c r="K30" s="881">
        <v>716</v>
      </c>
      <c r="M30" s="888" t="s">
        <v>411</v>
      </c>
      <c r="N30" s="889" t="s">
        <v>1131</v>
      </c>
      <c r="O30" s="828">
        <v>49306.59</v>
      </c>
      <c r="Q30" s="888" t="s">
        <v>409</v>
      </c>
      <c r="R30" s="889" t="s">
        <v>1127</v>
      </c>
      <c r="S30" s="887">
        <v>0</v>
      </c>
      <c r="U30" t="s">
        <v>292</v>
      </c>
      <c r="V30" t="s">
        <v>464</v>
      </c>
      <c r="W30" s="175" t="s">
        <v>776</v>
      </c>
    </row>
    <row r="31" spans="2:23" x14ac:dyDescent="0.25">
      <c r="B31" t="s">
        <v>295</v>
      </c>
      <c r="C31" t="s">
        <v>467</v>
      </c>
      <c r="D31" s="111">
        <v>15379.961505501706</v>
      </c>
      <c r="F31" s="909">
        <v>1553894</v>
      </c>
      <c r="G31" s="909">
        <v>0</v>
      </c>
      <c r="H31" s="909">
        <v>0</v>
      </c>
      <c r="I31" s="111"/>
      <c r="J31" s="111">
        <f t="shared" si="0"/>
        <v>1553894</v>
      </c>
      <c r="K31" s="881">
        <v>674</v>
      </c>
      <c r="M31" s="888" t="s">
        <v>412</v>
      </c>
      <c r="N31" s="889" t="s">
        <v>1133</v>
      </c>
      <c r="O31" s="887">
        <v>19110.060000000001</v>
      </c>
      <c r="Q31" s="888" t="s">
        <v>408</v>
      </c>
      <c r="R31" s="889" t="s">
        <v>1128</v>
      </c>
      <c r="S31" s="887">
        <v>0</v>
      </c>
      <c r="U31" t="s">
        <v>295</v>
      </c>
      <c r="V31" t="s">
        <v>467</v>
      </c>
      <c r="W31" s="175" t="s">
        <v>776</v>
      </c>
    </row>
    <row r="32" spans="2:23" x14ac:dyDescent="0.25">
      <c r="B32" s="842" t="s">
        <v>1351</v>
      </c>
      <c r="C32" t="s">
        <v>1378</v>
      </c>
      <c r="D32" s="111">
        <v>338000.10273953143</v>
      </c>
      <c r="F32" s="908">
        <v>2694535</v>
      </c>
      <c r="G32" s="909">
        <v>0</v>
      </c>
      <c r="H32" s="909">
        <v>0</v>
      </c>
      <c r="I32" s="111"/>
      <c r="J32" s="111">
        <f t="shared" si="0"/>
        <v>2694535</v>
      </c>
      <c r="K32" s="881">
        <v>977</v>
      </c>
      <c r="M32" s="888" t="s">
        <v>413</v>
      </c>
      <c r="N32" s="889" t="s">
        <v>1134</v>
      </c>
      <c r="O32" s="828">
        <v>0</v>
      </c>
      <c r="Q32" s="888" t="s">
        <v>397</v>
      </c>
      <c r="R32" s="889" t="s">
        <v>1129</v>
      </c>
      <c r="S32" s="828">
        <v>0</v>
      </c>
      <c r="U32" s="751" t="s">
        <v>1351</v>
      </c>
      <c r="V32" t="s">
        <v>1378</v>
      </c>
      <c r="W32" s="175" t="s">
        <v>776</v>
      </c>
    </row>
    <row r="33" spans="2:23" x14ac:dyDescent="0.25">
      <c r="B33" t="s">
        <v>298</v>
      </c>
      <c r="C33" s="510" t="s">
        <v>742</v>
      </c>
      <c r="D33" s="111">
        <v>393852.79761924723</v>
      </c>
      <c r="F33" s="908">
        <v>2814986</v>
      </c>
      <c r="G33" s="909">
        <v>0</v>
      </c>
      <c r="H33" s="909">
        <v>0</v>
      </c>
      <c r="I33" s="111"/>
      <c r="J33" s="111">
        <f t="shared" si="0"/>
        <v>2814986</v>
      </c>
      <c r="K33" s="881">
        <v>849</v>
      </c>
      <c r="M33" s="888" t="s">
        <v>416</v>
      </c>
      <c r="N33" s="889" t="s">
        <v>1135</v>
      </c>
      <c r="O33" s="828">
        <v>0</v>
      </c>
      <c r="Q33" s="888" t="s">
        <v>406</v>
      </c>
      <c r="R33" s="889" t="s">
        <v>1130</v>
      </c>
      <c r="S33" s="887">
        <v>46329.39</v>
      </c>
      <c r="U33" t="s">
        <v>298</v>
      </c>
      <c r="V33" s="510" t="s">
        <v>742</v>
      </c>
      <c r="W33" s="175" t="s">
        <v>776</v>
      </c>
    </row>
    <row r="34" spans="2:23" x14ac:dyDescent="0.25">
      <c r="B34" t="s">
        <v>299</v>
      </c>
      <c r="C34" t="s">
        <v>471</v>
      </c>
      <c r="D34" s="111">
        <v>124709.25828425909</v>
      </c>
      <c r="F34" s="908">
        <v>1391295</v>
      </c>
      <c r="G34" s="909">
        <v>0</v>
      </c>
      <c r="H34" s="908">
        <v>199371</v>
      </c>
      <c r="I34" s="111"/>
      <c r="J34" s="111">
        <f t="shared" si="0"/>
        <v>1590666</v>
      </c>
      <c r="K34" s="881">
        <v>493</v>
      </c>
      <c r="M34" s="888" t="s">
        <v>418</v>
      </c>
      <c r="N34" s="889" t="s">
        <v>1136</v>
      </c>
      <c r="O34" s="887">
        <v>97250.15</v>
      </c>
      <c r="Q34" s="888" t="s">
        <v>410</v>
      </c>
      <c r="R34" s="889" t="s">
        <v>574</v>
      </c>
      <c r="S34" s="887">
        <v>0</v>
      </c>
      <c r="U34" t="s">
        <v>299</v>
      </c>
      <c r="V34" t="s">
        <v>471</v>
      </c>
      <c r="W34" s="834" t="s">
        <v>776</v>
      </c>
    </row>
    <row r="35" spans="2:23" x14ac:dyDescent="0.25">
      <c r="B35" t="s">
        <v>300</v>
      </c>
      <c r="C35" t="s">
        <v>472</v>
      </c>
      <c r="D35" s="111">
        <v>16805.652674888843</v>
      </c>
      <c r="F35" s="908">
        <v>2398155</v>
      </c>
      <c r="G35" s="909">
        <v>0</v>
      </c>
      <c r="H35" s="909">
        <v>0</v>
      </c>
      <c r="I35" s="111"/>
      <c r="J35" s="111">
        <f t="shared" si="0"/>
        <v>2398155</v>
      </c>
      <c r="K35" s="881">
        <v>823</v>
      </c>
      <c r="M35" s="888" t="s">
        <v>419</v>
      </c>
      <c r="N35" s="889" t="s">
        <v>1433</v>
      </c>
      <c r="O35" s="828">
        <v>0</v>
      </c>
      <c r="Q35" s="888" t="s">
        <v>411</v>
      </c>
      <c r="R35" s="889" t="s">
        <v>1131</v>
      </c>
      <c r="S35" s="887">
        <v>0</v>
      </c>
      <c r="U35" t="s">
        <v>300</v>
      </c>
      <c r="V35" t="s">
        <v>472</v>
      </c>
      <c r="W35" s="834" t="s">
        <v>776</v>
      </c>
    </row>
    <row r="36" spans="2:23" x14ac:dyDescent="0.25">
      <c r="B36" t="s">
        <v>301</v>
      </c>
      <c r="C36" s="510" t="s">
        <v>743</v>
      </c>
      <c r="D36" s="111">
        <v>283182.26775835833</v>
      </c>
      <c r="F36" s="908">
        <v>2354941</v>
      </c>
      <c r="G36" s="909">
        <v>0</v>
      </c>
      <c r="H36" s="909">
        <v>0</v>
      </c>
      <c r="I36" s="111"/>
      <c r="J36" s="111">
        <f t="shared" si="0"/>
        <v>2354941</v>
      </c>
      <c r="K36" s="881">
        <v>952</v>
      </c>
      <c r="M36" s="888" t="s">
        <v>420</v>
      </c>
      <c r="N36" s="889" t="s">
        <v>1137</v>
      </c>
      <c r="O36" s="828">
        <v>0.42</v>
      </c>
      <c r="Q36" s="888" t="s">
        <v>412</v>
      </c>
      <c r="R36" s="889" t="s">
        <v>1133</v>
      </c>
      <c r="S36" s="887">
        <v>0</v>
      </c>
      <c r="U36" t="s">
        <v>301</v>
      </c>
      <c r="V36" s="510" t="s">
        <v>743</v>
      </c>
      <c r="W36" s="175" t="s">
        <v>776</v>
      </c>
    </row>
    <row r="37" spans="2:23" x14ac:dyDescent="0.25">
      <c r="B37" t="s">
        <v>302</v>
      </c>
      <c r="C37" t="s">
        <v>474</v>
      </c>
      <c r="D37" s="111">
        <v>12963.178525278898</v>
      </c>
      <c r="F37" s="909">
        <v>1088273</v>
      </c>
      <c r="G37" s="909">
        <v>0</v>
      </c>
      <c r="H37" s="909">
        <v>0</v>
      </c>
      <c r="I37" s="111"/>
      <c r="J37" s="111">
        <f t="shared" si="0"/>
        <v>1088273</v>
      </c>
      <c r="K37" s="881">
        <v>424</v>
      </c>
      <c r="M37" s="888" t="s">
        <v>421</v>
      </c>
      <c r="N37" s="889" t="s">
        <v>1138</v>
      </c>
      <c r="O37" s="828">
        <v>2</v>
      </c>
      <c r="Q37" s="888" t="s">
        <v>416</v>
      </c>
      <c r="R37" s="889" t="s">
        <v>1135</v>
      </c>
      <c r="S37" s="887">
        <v>0</v>
      </c>
      <c r="U37" t="s">
        <v>302</v>
      </c>
      <c r="V37" t="s">
        <v>474</v>
      </c>
      <c r="W37" s="175" t="s">
        <v>776</v>
      </c>
    </row>
    <row r="38" spans="2:23" x14ac:dyDescent="0.25">
      <c r="B38" t="s">
        <v>303</v>
      </c>
      <c r="C38" s="510" t="s">
        <v>744</v>
      </c>
      <c r="D38" s="111">
        <v>-3016.3764750682167</v>
      </c>
      <c r="F38" s="908">
        <v>1049312</v>
      </c>
      <c r="G38" s="909">
        <v>0</v>
      </c>
      <c r="H38" s="909">
        <v>0</v>
      </c>
      <c r="I38" s="111"/>
      <c r="J38" s="111">
        <f t="shared" si="0"/>
        <v>1049312</v>
      </c>
      <c r="K38" s="881">
        <v>410</v>
      </c>
      <c r="M38" s="888" t="s">
        <v>1434</v>
      </c>
      <c r="N38" s="889" t="s">
        <v>1435</v>
      </c>
      <c r="O38" s="887">
        <v>19235.830000000002</v>
      </c>
      <c r="Q38" s="888" t="s">
        <v>418</v>
      </c>
      <c r="R38" s="889" t="s">
        <v>1136</v>
      </c>
      <c r="S38" s="887">
        <v>0</v>
      </c>
      <c r="U38" t="s">
        <v>303</v>
      </c>
      <c r="V38" s="510" t="s">
        <v>744</v>
      </c>
      <c r="W38" s="175" t="s">
        <v>776</v>
      </c>
    </row>
    <row r="39" spans="2:23" x14ac:dyDescent="0.25">
      <c r="B39" t="s">
        <v>304</v>
      </c>
      <c r="C39" s="510" t="s">
        <v>745</v>
      </c>
      <c r="D39" s="111">
        <v>263739.98740400217</v>
      </c>
      <c r="F39" s="908">
        <v>2007899</v>
      </c>
      <c r="G39" s="909">
        <v>0</v>
      </c>
      <c r="H39" s="909">
        <v>0</v>
      </c>
      <c r="I39" s="111"/>
      <c r="J39" s="111">
        <f t="shared" si="0"/>
        <v>2007899</v>
      </c>
      <c r="K39" s="881">
        <v>890</v>
      </c>
      <c r="M39" s="888" t="s">
        <v>427</v>
      </c>
      <c r="N39" s="889" t="s">
        <v>1139</v>
      </c>
      <c r="O39" s="828">
        <v>0</v>
      </c>
      <c r="Q39" s="888" t="s">
        <v>419</v>
      </c>
      <c r="R39" s="889" t="s">
        <v>1433</v>
      </c>
      <c r="S39" s="887">
        <v>0</v>
      </c>
      <c r="U39" t="s">
        <v>304</v>
      </c>
      <c r="V39" s="510" t="s">
        <v>745</v>
      </c>
      <c r="W39" s="175" t="s">
        <v>776</v>
      </c>
    </row>
    <row r="40" spans="2:23" x14ac:dyDescent="0.25">
      <c r="B40" t="s">
        <v>305</v>
      </c>
      <c r="C40" t="s">
        <v>477</v>
      </c>
      <c r="D40" s="111">
        <v>148231.76750835907</v>
      </c>
      <c r="F40" s="908">
        <v>1586654</v>
      </c>
      <c r="G40" s="909">
        <v>0</v>
      </c>
      <c r="H40" s="909">
        <v>23220</v>
      </c>
      <c r="I40" s="111"/>
      <c r="J40" s="111">
        <f t="shared" si="0"/>
        <v>1609874</v>
      </c>
      <c r="K40" s="881">
        <v>550</v>
      </c>
      <c r="M40" s="888" t="s">
        <v>426</v>
      </c>
      <c r="N40" s="889" t="s">
        <v>1140</v>
      </c>
      <c r="O40" s="887">
        <v>646297.48</v>
      </c>
      <c r="Q40" s="888" t="s">
        <v>420</v>
      </c>
      <c r="R40" s="889" t="s">
        <v>1137</v>
      </c>
      <c r="S40" s="887">
        <v>0</v>
      </c>
      <c r="U40" t="s">
        <v>305</v>
      </c>
      <c r="V40" t="s">
        <v>477</v>
      </c>
      <c r="W40" s="175" t="s">
        <v>776</v>
      </c>
    </row>
    <row r="41" spans="2:23" x14ac:dyDescent="0.25">
      <c r="B41" t="s">
        <v>306</v>
      </c>
      <c r="C41" t="s">
        <v>478</v>
      </c>
      <c r="D41" s="111">
        <v>195199.86589109967</v>
      </c>
      <c r="F41" s="908">
        <v>1367980</v>
      </c>
      <c r="G41" s="909">
        <v>0</v>
      </c>
      <c r="H41" s="909">
        <v>45876</v>
      </c>
      <c r="I41" s="111"/>
      <c r="J41" s="111">
        <f t="shared" si="0"/>
        <v>1413856</v>
      </c>
      <c r="K41" s="881">
        <v>449</v>
      </c>
      <c r="M41" s="888" t="s">
        <v>424</v>
      </c>
      <c r="N41" s="889" t="s">
        <v>1141</v>
      </c>
      <c r="O41" s="887">
        <v>0</v>
      </c>
      <c r="Q41" s="888" t="s">
        <v>421</v>
      </c>
      <c r="R41" s="889" t="s">
        <v>1138</v>
      </c>
      <c r="S41" s="887">
        <v>0</v>
      </c>
      <c r="U41" t="s">
        <v>306</v>
      </c>
      <c r="V41" t="s">
        <v>478</v>
      </c>
      <c r="W41" s="835" t="s">
        <v>777</v>
      </c>
    </row>
    <row r="42" spans="2:23" x14ac:dyDescent="0.25">
      <c r="B42" t="s">
        <v>307</v>
      </c>
      <c r="C42" t="s">
        <v>480</v>
      </c>
      <c r="D42" s="111">
        <v>4347.7433401056915</v>
      </c>
      <c r="F42" s="908">
        <v>1915615</v>
      </c>
      <c r="G42" s="909">
        <v>0</v>
      </c>
      <c r="H42" s="909">
        <v>0</v>
      </c>
      <c r="I42" s="111"/>
      <c r="J42" s="111">
        <f t="shared" si="0"/>
        <v>1915615</v>
      </c>
      <c r="K42" s="881">
        <v>665</v>
      </c>
      <c r="M42" s="888" t="s">
        <v>417</v>
      </c>
      <c r="N42" s="889" t="s">
        <v>1142</v>
      </c>
      <c r="O42" s="828">
        <v>0</v>
      </c>
      <c r="Q42" s="888" t="s">
        <v>427</v>
      </c>
      <c r="R42" s="889" t="s">
        <v>1139</v>
      </c>
      <c r="S42" s="887">
        <v>0</v>
      </c>
      <c r="U42" t="s">
        <v>307</v>
      </c>
      <c r="V42" t="s">
        <v>480</v>
      </c>
      <c r="W42" s="175" t="s">
        <v>776</v>
      </c>
    </row>
    <row r="43" spans="2:23" x14ac:dyDescent="0.25">
      <c r="B43" t="s">
        <v>308</v>
      </c>
      <c r="C43" s="510" t="s">
        <v>609</v>
      </c>
      <c r="D43" s="111">
        <v>282238.72097426036</v>
      </c>
      <c r="F43" s="908">
        <v>3180638</v>
      </c>
      <c r="G43" s="909">
        <v>0</v>
      </c>
      <c r="H43" s="909">
        <v>0</v>
      </c>
      <c r="I43" s="111"/>
      <c r="J43" s="111">
        <f t="shared" si="0"/>
        <v>3180638</v>
      </c>
      <c r="K43" s="881">
        <v>1219</v>
      </c>
      <c r="M43" s="888" t="s">
        <v>422</v>
      </c>
      <c r="N43" s="889" t="s">
        <v>1143</v>
      </c>
      <c r="O43" s="887">
        <v>96054.6</v>
      </c>
      <c r="Q43" s="888" t="s">
        <v>426</v>
      </c>
      <c r="R43" s="889" t="s">
        <v>1140</v>
      </c>
      <c r="S43" s="887">
        <v>0</v>
      </c>
      <c r="U43" t="s">
        <v>308</v>
      </c>
      <c r="V43" s="510" t="s">
        <v>609</v>
      </c>
      <c r="W43" s="175" t="s">
        <v>776</v>
      </c>
    </row>
    <row r="44" spans="2:23" x14ac:dyDescent="0.25">
      <c r="B44" t="s">
        <v>112</v>
      </c>
      <c r="C44" t="s">
        <v>1379</v>
      </c>
      <c r="D44" s="111">
        <v>148198.82034870685</v>
      </c>
      <c r="F44" s="909">
        <v>1771930</v>
      </c>
      <c r="G44" s="909">
        <v>0</v>
      </c>
      <c r="H44" s="909">
        <v>0</v>
      </c>
      <c r="I44" s="111"/>
      <c r="J44" s="111">
        <f t="shared" si="0"/>
        <v>1771930</v>
      </c>
      <c r="K44" s="881">
        <v>826</v>
      </c>
      <c r="M44" s="888" t="s">
        <v>1323</v>
      </c>
      <c r="N44" s="889" t="s">
        <v>1326</v>
      </c>
      <c r="O44" s="887">
        <v>0</v>
      </c>
      <c r="Q44" s="888" t="s">
        <v>424</v>
      </c>
      <c r="R44" s="889" t="s">
        <v>1141</v>
      </c>
      <c r="S44" s="887">
        <v>0</v>
      </c>
      <c r="U44" t="s">
        <v>112</v>
      </c>
      <c r="V44" t="s">
        <v>1379</v>
      </c>
      <c r="W44" s="175" t="s">
        <v>776</v>
      </c>
    </row>
    <row r="45" spans="2:23" x14ac:dyDescent="0.25">
      <c r="B45" t="s">
        <v>312</v>
      </c>
      <c r="C45" s="510" t="s">
        <v>746</v>
      </c>
      <c r="D45" s="111">
        <v>-625871.70415553916</v>
      </c>
      <c r="F45" s="908">
        <v>1114353</v>
      </c>
      <c r="G45" s="909">
        <v>0</v>
      </c>
      <c r="H45" s="909">
        <v>0</v>
      </c>
      <c r="I45" s="111"/>
      <c r="J45" s="111">
        <f t="shared" si="0"/>
        <v>1114353</v>
      </c>
      <c r="K45" s="881">
        <v>425</v>
      </c>
      <c r="M45" s="888" t="s">
        <v>423</v>
      </c>
      <c r="N45" s="889" t="s">
        <v>1144</v>
      </c>
      <c r="O45" s="828">
        <v>0</v>
      </c>
      <c r="Q45" s="888" t="s">
        <v>417</v>
      </c>
      <c r="R45" s="889" t="s">
        <v>1142</v>
      </c>
      <c r="S45" s="887">
        <v>0</v>
      </c>
      <c r="U45" t="s">
        <v>312</v>
      </c>
      <c r="V45" s="510" t="s">
        <v>746</v>
      </c>
      <c r="W45" s="175" t="s">
        <v>776</v>
      </c>
    </row>
    <row r="46" spans="2:23" x14ac:dyDescent="0.25">
      <c r="B46" t="s">
        <v>313</v>
      </c>
      <c r="C46" t="s">
        <v>485</v>
      </c>
      <c r="D46" s="111">
        <v>219587.49529148394</v>
      </c>
      <c r="F46" s="908">
        <v>2164789</v>
      </c>
      <c r="G46" s="909">
        <v>0</v>
      </c>
      <c r="H46" s="909">
        <v>0</v>
      </c>
      <c r="I46" s="111"/>
      <c r="J46" s="111">
        <f t="shared" si="0"/>
        <v>2164789</v>
      </c>
      <c r="K46" s="881">
        <v>848</v>
      </c>
      <c r="M46" s="888" t="s">
        <v>425</v>
      </c>
      <c r="N46" s="889" t="s">
        <v>1145</v>
      </c>
      <c r="O46" s="828">
        <v>136746.29</v>
      </c>
      <c r="Q46" s="888" t="s">
        <v>422</v>
      </c>
      <c r="R46" s="889" t="s">
        <v>1143</v>
      </c>
      <c r="S46" s="887">
        <v>0</v>
      </c>
      <c r="U46" t="s">
        <v>313</v>
      </c>
      <c r="V46" t="s">
        <v>485</v>
      </c>
      <c r="W46" s="175" t="s">
        <v>776</v>
      </c>
    </row>
    <row r="47" spans="2:23" x14ac:dyDescent="0.25">
      <c r="B47" t="s">
        <v>314</v>
      </c>
      <c r="C47" s="510" t="s">
        <v>747</v>
      </c>
      <c r="D47" s="111">
        <v>236582.99152265023</v>
      </c>
      <c r="F47" s="908">
        <v>1835161</v>
      </c>
      <c r="G47" s="909">
        <v>0</v>
      </c>
      <c r="H47" s="909">
        <v>0</v>
      </c>
      <c r="I47" s="111"/>
      <c r="J47" s="111">
        <f t="shared" si="0"/>
        <v>1835161</v>
      </c>
      <c r="K47" s="881">
        <v>782</v>
      </c>
      <c r="M47" s="888" t="s">
        <v>415</v>
      </c>
      <c r="N47" s="889" t="s">
        <v>577</v>
      </c>
      <c r="O47" s="887">
        <v>77944.179999999993</v>
      </c>
      <c r="Q47" s="888" t="s">
        <v>415</v>
      </c>
      <c r="R47" s="889" t="s">
        <v>577</v>
      </c>
      <c r="S47" s="887">
        <v>0</v>
      </c>
      <c r="U47" t="s">
        <v>314</v>
      </c>
      <c r="V47" s="510" t="s">
        <v>747</v>
      </c>
      <c r="W47" s="175" t="s">
        <v>776</v>
      </c>
    </row>
    <row r="48" spans="2:23" x14ac:dyDescent="0.25">
      <c r="B48" t="s">
        <v>315</v>
      </c>
      <c r="C48" t="s">
        <v>487</v>
      </c>
      <c r="D48" s="111">
        <v>168928.2905882271</v>
      </c>
      <c r="F48" s="908">
        <v>1676236</v>
      </c>
      <c r="G48" s="909">
        <v>0</v>
      </c>
      <c r="H48" s="908">
        <v>255228</v>
      </c>
      <c r="I48" s="111"/>
      <c r="J48" s="111">
        <f t="shared" si="0"/>
        <v>1931464</v>
      </c>
      <c r="K48" s="881">
        <v>434</v>
      </c>
      <c r="M48" s="888" t="s">
        <v>414</v>
      </c>
      <c r="N48" s="889" t="s">
        <v>1146</v>
      </c>
      <c r="O48" s="828">
        <v>0</v>
      </c>
      <c r="Q48" s="888" t="s">
        <v>266</v>
      </c>
      <c r="R48" s="889" t="s">
        <v>1009</v>
      </c>
      <c r="S48" s="887">
        <v>0</v>
      </c>
      <c r="U48" t="s">
        <v>315</v>
      </c>
      <c r="V48" t="s">
        <v>487</v>
      </c>
      <c r="W48" s="175" t="s">
        <v>776</v>
      </c>
    </row>
    <row r="49" spans="2:23" x14ac:dyDescent="0.25">
      <c r="B49" t="s">
        <v>316</v>
      </c>
      <c r="C49" t="s">
        <v>488</v>
      </c>
      <c r="D49" s="111">
        <v>277469.24446460581</v>
      </c>
      <c r="F49" s="908">
        <v>2008193</v>
      </c>
      <c r="G49" s="909">
        <v>0</v>
      </c>
      <c r="H49" s="909">
        <v>0</v>
      </c>
      <c r="I49" s="111"/>
      <c r="J49" s="111">
        <f t="shared" si="0"/>
        <v>2008193</v>
      </c>
      <c r="K49" s="881">
        <v>746</v>
      </c>
      <c r="M49" s="888" t="s">
        <v>266</v>
      </c>
      <c r="N49" s="889" t="s">
        <v>1009</v>
      </c>
      <c r="O49" s="828">
        <v>2750.14</v>
      </c>
      <c r="Q49" s="888" t="s">
        <v>276</v>
      </c>
      <c r="R49" s="889" t="s">
        <v>450</v>
      </c>
      <c r="S49" s="828">
        <v>16272.85</v>
      </c>
      <c r="U49" t="s">
        <v>316</v>
      </c>
      <c r="V49" t="s">
        <v>488</v>
      </c>
      <c r="W49" s="175" t="s">
        <v>776</v>
      </c>
    </row>
    <row r="50" spans="2:23" x14ac:dyDescent="0.25">
      <c r="B50" t="s">
        <v>317</v>
      </c>
      <c r="C50" t="s">
        <v>489</v>
      </c>
      <c r="D50" s="111">
        <v>156918.8856230416</v>
      </c>
      <c r="F50" s="908">
        <v>1480993</v>
      </c>
      <c r="G50" s="909">
        <v>0</v>
      </c>
      <c r="H50" s="909">
        <v>45876</v>
      </c>
      <c r="I50" s="111"/>
      <c r="J50" s="111">
        <f t="shared" si="0"/>
        <v>1526869</v>
      </c>
      <c r="K50" s="881">
        <v>433</v>
      </c>
      <c r="M50" s="888" t="s">
        <v>276</v>
      </c>
      <c r="N50" s="889" t="s">
        <v>450</v>
      </c>
      <c r="O50" s="828">
        <v>-5.13</v>
      </c>
      <c r="Q50" s="888" t="s">
        <v>273</v>
      </c>
      <c r="R50" s="889" t="s">
        <v>1010</v>
      </c>
      <c r="S50" s="887">
        <v>123296.58</v>
      </c>
      <c r="U50" t="s">
        <v>317</v>
      </c>
      <c r="V50" t="s">
        <v>489</v>
      </c>
      <c r="W50" s="175" t="s">
        <v>776</v>
      </c>
    </row>
    <row r="51" spans="2:23" x14ac:dyDescent="0.25">
      <c r="B51" t="s">
        <v>318</v>
      </c>
      <c r="C51" s="510" t="s">
        <v>748</v>
      </c>
      <c r="D51" s="111">
        <v>83893.213783017127</v>
      </c>
      <c r="F51" s="908">
        <v>1231602</v>
      </c>
      <c r="G51" s="909">
        <v>0</v>
      </c>
      <c r="H51" s="909">
        <v>0</v>
      </c>
      <c r="I51" s="111"/>
      <c r="J51" s="111">
        <f t="shared" si="0"/>
        <v>1231602</v>
      </c>
      <c r="K51" s="881">
        <v>431</v>
      </c>
      <c r="M51" s="888" t="s">
        <v>273</v>
      </c>
      <c r="N51" s="889" t="s">
        <v>1010</v>
      </c>
      <c r="O51" s="828">
        <v>3201.13</v>
      </c>
      <c r="Q51" s="888" t="s">
        <v>286</v>
      </c>
      <c r="R51" s="889" t="s">
        <v>1011</v>
      </c>
      <c r="S51" s="828">
        <v>0</v>
      </c>
      <c r="U51" t="s">
        <v>318</v>
      </c>
      <c r="V51" s="510" t="s">
        <v>748</v>
      </c>
      <c r="W51" s="175" t="s">
        <v>776</v>
      </c>
    </row>
    <row r="52" spans="2:23" x14ac:dyDescent="0.25">
      <c r="B52" s="842" t="s">
        <v>1359</v>
      </c>
      <c r="C52" s="843" t="s">
        <v>1360</v>
      </c>
      <c r="D52" s="111">
        <v>-3345.2105943798088</v>
      </c>
      <c r="F52" s="908">
        <v>2798536</v>
      </c>
      <c r="G52" s="909">
        <v>0</v>
      </c>
      <c r="H52" s="908">
        <v>173493</v>
      </c>
      <c r="I52" s="111"/>
      <c r="J52" s="111">
        <f t="shared" si="0"/>
        <v>2972029</v>
      </c>
      <c r="K52" s="881">
        <v>1233</v>
      </c>
      <c r="M52" s="888" t="s">
        <v>286</v>
      </c>
      <c r="N52" s="889" t="s">
        <v>1011</v>
      </c>
      <c r="O52" s="828">
        <v>-7512.52</v>
      </c>
      <c r="Q52" s="888" t="s">
        <v>290</v>
      </c>
      <c r="R52" s="889" t="s">
        <v>1012</v>
      </c>
      <c r="S52" s="887">
        <v>47002.65</v>
      </c>
      <c r="U52" s="751" t="s">
        <v>1359</v>
      </c>
      <c r="V52" s="778" t="s">
        <v>1360</v>
      </c>
      <c r="W52" s="834" t="s">
        <v>776</v>
      </c>
    </row>
    <row r="53" spans="2:23" x14ac:dyDescent="0.25">
      <c r="B53" t="s">
        <v>1158</v>
      </c>
      <c r="C53" t="s">
        <v>1380</v>
      </c>
      <c r="D53" s="111">
        <v>138570.2285434996</v>
      </c>
      <c r="F53" s="908">
        <v>1903823</v>
      </c>
      <c r="G53" s="909">
        <v>0</v>
      </c>
      <c r="H53" s="909">
        <v>0</v>
      </c>
      <c r="I53" s="111"/>
      <c r="J53" s="111">
        <f t="shared" si="0"/>
        <v>1903823</v>
      </c>
      <c r="K53" s="881">
        <v>878</v>
      </c>
      <c r="M53" s="888" t="s">
        <v>290</v>
      </c>
      <c r="N53" s="889" t="s">
        <v>1012</v>
      </c>
      <c r="O53" s="887">
        <v>0.46</v>
      </c>
      <c r="Q53" s="888" t="s">
        <v>297</v>
      </c>
      <c r="R53" s="889" t="s">
        <v>1013</v>
      </c>
      <c r="S53" s="828">
        <v>0</v>
      </c>
      <c r="U53" t="s">
        <v>1158</v>
      </c>
      <c r="V53" t="s">
        <v>1380</v>
      </c>
      <c r="W53" s="175" t="s">
        <v>776</v>
      </c>
    </row>
    <row r="54" spans="2:23" x14ac:dyDescent="0.25">
      <c r="B54" t="s">
        <v>325</v>
      </c>
      <c r="C54" t="s">
        <v>497</v>
      </c>
      <c r="D54" s="111">
        <v>98153.569571763146</v>
      </c>
      <c r="F54" s="908">
        <v>1974060</v>
      </c>
      <c r="G54" s="909">
        <v>0</v>
      </c>
      <c r="H54" s="908">
        <v>72996</v>
      </c>
      <c r="I54" s="111"/>
      <c r="J54" s="111">
        <f t="shared" si="0"/>
        <v>2047056</v>
      </c>
      <c r="K54" s="881">
        <v>867</v>
      </c>
      <c r="M54" s="888" t="s">
        <v>297</v>
      </c>
      <c r="N54" s="889" t="s">
        <v>1013</v>
      </c>
      <c r="O54" s="828">
        <v>0</v>
      </c>
      <c r="Q54" s="888" t="s">
        <v>303</v>
      </c>
      <c r="R54" s="889" t="s">
        <v>1014</v>
      </c>
      <c r="S54" s="887">
        <v>25978.86</v>
      </c>
      <c r="U54" t="s">
        <v>325</v>
      </c>
      <c r="V54" t="s">
        <v>497</v>
      </c>
      <c r="W54" s="834" t="s">
        <v>776</v>
      </c>
    </row>
    <row r="55" spans="2:23" x14ac:dyDescent="0.25">
      <c r="B55" t="s">
        <v>326</v>
      </c>
      <c r="C55" t="s">
        <v>498</v>
      </c>
      <c r="D55" s="111">
        <v>289440.92267391289</v>
      </c>
      <c r="F55" s="908">
        <v>2823759</v>
      </c>
      <c r="G55" s="909">
        <v>0</v>
      </c>
      <c r="H55" s="909">
        <v>0</v>
      </c>
      <c r="I55" s="111"/>
      <c r="J55" s="111">
        <f t="shared" si="0"/>
        <v>2823759</v>
      </c>
      <c r="K55" s="881">
        <v>891</v>
      </c>
      <c r="M55" s="888" t="s">
        <v>303</v>
      </c>
      <c r="N55" s="889" t="s">
        <v>1014</v>
      </c>
      <c r="O55" s="828">
        <v>-5402.32</v>
      </c>
      <c r="Q55" s="888" t="s">
        <v>310</v>
      </c>
      <c r="R55" s="889" t="s">
        <v>1015</v>
      </c>
      <c r="S55" s="887">
        <v>0</v>
      </c>
      <c r="U55" t="s">
        <v>326</v>
      </c>
      <c r="V55" t="s">
        <v>498</v>
      </c>
      <c r="W55" s="175" t="s">
        <v>776</v>
      </c>
    </row>
    <row r="56" spans="2:23" x14ac:dyDescent="0.25">
      <c r="B56" t="s">
        <v>327</v>
      </c>
      <c r="C56" t="s">
        <v>610</v>
      </c>
      <c r="D56" s="111">
        <v>-669391.85121813789</v>
      </c>
      <c r="F56" s="908">
        <v>1822228</v>
      </c>
      <c r="G56" s="909">
        <v>0</v>
      </c>
      <c r="H56" s="908">
        <v>463710</v>
      </c>
      <c r="I56" s="111"/>
      <c r="J56" s="111">
        <f t="shared" si="0"/>
        <v>2285938</v>
      </c>
      <c r="K56" s="881">
        <v>508</v>
      </c>
      <c r="M56" s="888" t="s">
        <v>310</v>
      </c>
      <c r="N56" s="889" t="s">
        <v>1015</v>
      </c>
      <c r="O56" s="828">
        <v>8783.98</v>
      </c>
      <c r="Q56" s="888" t="s">
        <v>320</v>
      </c>
      <c r="R56" s="889" t="s">
        <v>1016</v>
      </c>
      <c r="S56" s="887">
        <v>0</v>
      </c>
      <c r="U56" t="s">
        <v>327</v>
      </c>
      <c r="V56" t="s">
        <v>610</v>
      </c>
      <c r="W56" s="175" t="s">
        <v>776</v>
      </c>
    </row>
    <row r="57" spans="2:23" x14ac:dyDescent="0.25">
      <c r="B57" t="s">
        <v>328</v>
      </c>
      <c r="C57" s="510" t="s">
        <v>749</v>
      </c>
      <c r="D57" s="111">
        <v>20424.399903133075</v>
      </c>
      <c r="F57" s="908">
        <v>1834631</v>
      </c>
      <c r="G57" s="909">
        <v>0</v>
      </c>
      <c r="H57" s="909">
        <v>0</v>
      </c>
      <c r="I57" s="111"/>
      <c r="J57" s="111">
        <f t="shared" si="0"/>
        <v>1834631</v>
      </c>
      <c r="K57" s="881">
        <v>705</v>
      </c>
      <c r="M57" s="888" t="s">
        <v>320</v>
      </c>
      <c r="N57" s="889" t="s">
        <v>1016</v>
      </c>
      <c r="O57" s="887">
        <v>7026.31</v>
      </c>
      <c r="Q57" s="888" t="s">
        <v>322</v>
      </c>
      <c r="R57" s="889" t="s">
        <v>1436</v>
      </c>
      <c r="S57" s="887">
        <v>0</v>
      </c>
      <c r="U57" t="s">
        <v>328</v>
      </c>
      <c r="V57" s="510" t="s">
        <v>749</v>
      </c>
      <c r="W57" s="175" t="s">
        <v>776</v>
      </c>
    </row>
    <row r="58" spans="2:23" x14ac:dyDescent="0.25">
      <c r="B58" t="s">
        <v>329</v>
      </c>
      <c r="C58" t="s">
        <v>500</v>
      </c>
      <c r="D58" s="111">
        <v>180769.15154019138</v>
      </c>
      <c r="F58" s="909">
        <v>1841608</v>
      </c>
      <c r="G58" s="909">
        <v>0</v>
      </c>
      <c r="H58" s="909">
        <v>0</v>
      </c>
      <c r="I58" s="111"/>
      <c r="J58" s="111">
        <f t="shared" si="0"/>
        <v>1841608</v>
      </c>
      <c r="K58" s="881">
        <v>822</v>
      </c>
      <c r="M58" s="888" t="s">
        <v>322</v>
      </c>
      <c r="N58" s="889" t="s">
        <v>1436</v>
      </c>
      <c r="O58" s="887">
        <v>0</v>
      </c>
      <c r="Q58" s="888" t="s">
        <v>324</v>
      </c>
      <c r="R58" s="889" t="s">
        <v>1017</v>
      </c>
      <c r="S58" s="828">
        <v>0</v>
      </c>
      <c r="U58" t="s">
        <v>329</v>
      </c>
      <c r="V58" t="s">
        <v>500</v>
      </c>
      <c r="W58" s="175" t="s">
        <v>776</v>
      </c>
    </row>
    <row r="59" spans="2:23" x14ac:dyDescent="0.25">
      <c r="B59" t="s">
        <v>330</v>
      </c>
      <c r="C59" t="s">
        <v>501</v>
      </c>
      <c r="D59" s="111">
        <v>342238.33838692069</v>
      </c>
      <c r="F59" s="909">
        <v>1527211</v>
      </c>
      <c r="G59" s="909">
        <v>0</v>
      </c>
      <c r="H59" s="909">
        <v>0</v>
      </c>
      <c r="I59" s="111"/>
      <c r="J59" s="111">
        <f t="shared" si="0"/>
        <v>1527211</v>
      </c>
      <c r="K59" s="881">
        <v>710</v>
      </c>
      <c r="M59" s="888" t="s">
        <v>324</v>
      </c>
      <c r="N59" s="889" t="s">
        <v>1017</v>
      </c>
      <c r="O59" s="828">
        <v>0</v>
      </c>
      <c r="Q59" s="888" t="s">
        <v>330</v>
      </c>
      <c r="R59" s="889" t="s">
        <v>1018</v>
      </c>
      <c r="S59" s="887">
        <v>58335.69</v>
      </c>
      <c r="U59" t="s">
        <v>330</v>
      </c>
      <c r="V59" t="s">
        <v>501</v>
      </c>
      <c r="W59" s="175" t="s">
        <v>776</v>
      </c>
    </row>
    <row r="60" spans="2:23" x14ac:dyDescent="0.25">
      <c r="B60" t="s">
        <v>331</v>
      </c>
      <c r="C60" t="s">
        <v>502</v>
      </c>
      <c r="D60" s="111">
        <v>143005.91191026301</v>
      </c>
      <c r="F60" s="908">
        <v>2070866</v>
      </c>
      <c r="G60" s="909">
        <v>0</v>
      </c>
      <c r="H60" s="909">
        <v>0</v>
      </c>
      <c r="I60" s="111"/>
      <c r="J60" s="111">
        <f t="shared" si="0"/>
        <v>2070866</v>
      </c>
      <c r="K60" s="881">
        <v>772</v>
      </c>
      <c r="M60" s="888" t="s">
        <v>330</v>
      </c>
      <c r="N60" s="889" t="s">
        <v>1018</v>
      </c>
      <c r="O60" s="828">
        <v>120.06</v>
      </c>
      <c r="Q60" s="888" t="s">
        <v>335</v>
      </c>
      <c r="R60" s="889" t="s">
        <v>1019</v>
      </c>
      <c r="S60" s="887">
        <v>0</v>
      </c>
      <c r="U60" t="s">
        <v>331</v>
      </c>
      <c r="V60" t="s">
        <v>502</v>
      </c>
      <c r="W60" s="175" t="s">
        <v>776</v>
      </c>
    </row>
    <row r="61" spans="2:23" x14ac:dyDescent="0.25">
      <c r="B61" t="s">
        <v>332</v>
      </c>
      <c r="C61" t="s">
        <v>503</v>
      </c>
      <c r="D61" s="111">
        <v>214152.21000000014</v>
      </c>
      <c r="F61" s="908">
        <v>1722760</v>
      </c>
      <c r="G61" s="909">
        <v>0</v>
      </c>
      <c r="H61" s="909">
        <v>0</v>
      </c>
      <c r="I61" s="111"/>
      <c r="J61" s="111">
        <f t="shared" si="0"/>
        <v>1722760</v>
      </c>
      <c r="K61" s="881">
        <v>597</v>
      </c>
      <c r="M61" s="888" t="s">
        <v>335</v>
      </c>
      <c r="N61" s="889" t="s">
        <v>1019</v>
      </c>
      <c r="O61" s="828">
        <v>3550.32</v>
      </c>
      <c r="Q61" s="888" t="s">
        <v>391</v>
      </c>
      <c r="R61" s="889" t="s">
        <v>1024</v>
      </c>
      <c r="S61" s="887">
        <v>0</v>
      </c>
      <c r="U61" t="s">
        <v>332</v>
      </c>
      <c r="V61" t="s">
        <v>503</v>
      </c>
      <c r="W61" s="175" t="s">
        <v>776</v>
      </c>
    </row>
    <row r="62" spans="2:23" x14ac:dyDescent="0.25">
      <c r="B62" t="s">
        <v>333</v>
      </c>
      <c r="C62" t="s">
        <v>504</v>
      </c>
      <c r="D62" s="111">
        <v>67920.047046954336</v>
      </c>
      <c r="F62" s="908">
        <v>1453046</v>
      </c>
      <c r="G62" s="909">
        <v>0</v>
      </c>
      <c r="H62" s="909">
        <v>0</v>
      </c>
      <c r="I62" s="111"/>
      <c r="J62" s="111">
        <f t="shared" si="0"/>
        <v>1453046</v>
      </c>
      <c r="K62" s="881">
        <v>445</v>
      </c>
      <c r="M62" s="888" t="s">
        <v>351</v>
      </c>
      <c r="N62" s="889" t="s">
        <v>1020</v>
      </c>
      <c r="O62" s="887">
        <v>488.8</v>
      </c>
      <c r="Q62" s="888" t="s">
        <v>674</v>
      </c>
      <c r="R62" s="889" t="s">
        <v>1025</v>
      </c>
      <c r="S62" s="887">
        <v>0</v>
      </c>
      <c r="U62" t="s">
        <v>333</v>
      </c>
      <c r="V62" t="s">
        <v>504</v>
      </c>
      <c r="W62" s="175" t="s">
        <v>776</v>
      </c>
    </row>
    <row r="63" spans="2:23" x14ac:dyDescent="0.25">
      <c r="B63" t="s">
        <v>114</v>
      </c>
      <c r="C63" t="s">
        <v>113</v>
      </c>
      <c r="D63" s="111">
        <v>186088.02654995988</v>
      </c>
      <c r="F63" s="908">
        <v>2770881</v>
      </c>
      <c r="G63" s="909">
        <v>0</v>
      </c>
      <c r="H63" s="909">
        <v>0</v>
      </c>
      <c r="I63" s="111"/>
      <c r="J63" s="111">
        <f t="shared" si="0"/>
        <v>2770881</v>
      </c>
      <c r="K63" s="881">
        <v>1290</v>
      </c>
      <c r="M63" s="888" t="s">
        <v>370</v>
      </c>
      <c r="N63" s="889" t="s">
        <v>1021</v>
      </c>
      <c r="O63" s="887">
        <v>0</v>
      </c>
      <c r="Q63" s="888" t="s">
        <v>346</v>
      </c>
      <c r="R63" s="889" t="s">
        <v>1026</v>
      </c>
      <c r="S63" s="887">
        <v>0</v>
      </c>
      <c r="U63" s="823" t="s">
        <v>114</v>
      </c>
      <c r="V63" s="823" t="s">
        <v>113</v>
      </c>
      <c r="W63" s="836" t="s">
        <v>776</v>
      </c>
    </row>
    <row r="64" spans="2:23" x14ac:dyDescent="0.25">
      <c r="B64" t="s">
        <v>337</v>
      </c>
      <c r="C64" t="s">
        <v>508</v>
      </c>
      <c r="D64" s="111">
        <v>174474.86211323092</v>
      </c>
      <c r="F64" s="909">
        <v>1799961</v>
      </c>
      <c r="G64" s="909">
        <v>0</v>
      </c>
      <c r="H64" s="909">
        <v>0</v>
      </c>
      <c r="I64" s="111"/>
      <c r="J64" s="111">
        <f t="shared" si="0"/>
        <v>1799961</v>
      </c>
      <c r="K64" s="881">
        <v>850</v>
      </c>
      <c r="M64" s="888" t="s">
        <v>377</v>
      </c>
      <c r="N64" s="889" t="s">
        <v>1022</v>
      </c>
      <c r="O64" s="828">
        <v>14523.83</v>
      </c>
      <c r="Q64" s="888" t="s">
        <v>265</v>
      </c>
      <c r="R64" s="889" t="s">
        <v>1027</v>
      </c>
      <c r="S64" s="828">
        <v>0</v>
      </c>
      <c r="U64" t="s">
        <v>337</v>
      </c>
      <c r="V64" t="s">
        <v>508</v>
      </c>
      <c r="W64" s="175" t="s">
        <v>776</v>
      </c>
    </row>
    <row r="65" spans="2:23" x14ac:dyDescent="0.25">
      <c r="B65" t="s">
        <v>339</v>
      </c>
      <c r="C65" t="s">
        <v>510</v>
      </c>
      <c r="D65" s="111">
        <v>9115.732321917254</v>
      </c>
      <c r="F65" s="908">
        <v>1390827</v>
      </c>
      <c r="G65" s="909">
        <v>0</v>
      </c>
      <c r="H65" s="909">
        <v>0</v>
      </c>
      <c r="I65" s="111"/>
      <c r="J65" s="111">
        <f t="shared" si="0"/>
        <v>1390827</v>
      </c>
      <c r="K65" s="881">
        <v>472</v>
      </c>
      <c r="M65" s="888" t="s">
        <v>387</v>
      </c>
      <c r="N65" s="889" t="s">
        <v>1023</v>
      </c>
      <c r="O65" s="828">
        <v>6190.12</v>
      </c>
      <c r="Q65" s="888" t="s">
        <v>275</v>
      </c>
      <c r="R65" s="889" t="s">
        <v>449</v>
      </c>
      <c r="S65" s="828">
        <v>47410.29</v>
      </c>
      <c r="U65" t="s">
        <v>339</v>
      </c>
      <c r="V65" t="s">
        <v>510</v>
      </c>
      <c r="W65" s="175" t="s">
        <v>776</v>
      </c>
    </row>
    <row r="66" spans="2:23" x14ac:dyDescent="0.25">
      <c r="B66" t="s">
        <v>340</v>
      </c>
      <c r="C66" t="s">
        <v>511</v>
      </c>
      <c r="D66" s="111">
        <v>57656.014940576744</v>
      </c>
      <c r="F66" s="908">
        <v>1757358</v>
      </c>
      <c r="G66" s="909">
        <v>0</v>
      </c>
      <c r="H66" s="909">
        <v>0</v>
      </c>
      <c r="I66" s="111"/>
      <c r="J66" s="111">
        <f t="shared" si="0"/>
        <v>1757358</v>
      </c>
      <c r="K66" s="881">
        <v>741</v>
      </c>
      <c r="M66" s="888" t="s">
        <v>391</v>
      </c>
      <c r="N66" s="889" t="s">
        <v>1024</v>
      </c>
      <c r="O66" s="828">
        <v>-0.4</v>
      </c>
      <c r="Q66" s="888" t="s">
        <v>272</v>
      </c>
      <c r="R66" s="889" t="s">
        <v>1028</v>
      </c>
      <c r="S66" s="887">
        <v>32411.52</v>
      </c>
      <c r="U66" t="s">
        <v>340</v>
      </c>
      <c r="V66" t="s">
        <v>511</v>
      </c>
      <c r="W66" s="175" t="s">
        <v>776</v>
      </c>
    </row>
    <row r="67" spans="2:23" x14ac:dyDescent="0.25">
      <c r="B67" t="s">
        <v>342</v>
      </c>
      <c r="C67" t="s">
        <v>513</v>
      </c>
      <c r="D67" s="111">
        <v>108697.22244745833</v>
      </c>
      <c r="F67" s="909">
        <v>904832</v>
      </c>
      <c r="G67" s="909">
        <v>0</v>
      </c>
      <c r="H67" s="909">
        <v>0</v>
      </c>
      <c r="I67" s="111"/>
      <c r="J67" s="111">
        <f t="shared" si="0"/>
        <v>904832</v>
      </c>
      <c r="K67" s="881">
        <v>418</v>
      </c>
      <c r="M67" s="888" t="s">
        <v>674</v>
      </c>
      <c r="N67" s="889" t="s">
        <v>1025</v>
      </c>
      <c r="O67" s="828">
        <v>1929.86</v>
      </c>
      <c r="Q67" s="888" t="s">
        <v>283</v>
      </c>
      <c r="R67" s="889" t="s">
        <v>1029</v>
      </c>
      <c r="S67" s="887">
        <v>0</v>
      </c>
      <c r="U67" t="s">
        <v>342</v>
      </c>
      <c r="V67" t="s">
        <v>513</v>
      </c>
      <c r="W67" s="175" t="s">
        <v>776</v>
      </c>
    </row>
    <row r="68" spans="2:23" x14ac:dyDescent="0.25">
      <c r="B68" t="s">
        <v>1169</v>
      </c>
      <c r="C68" t="s">
        <v>1176</v>
      </c>
      <c r="D68" s="111">
        <v>182080.99343653466</v>
      </c>
      <c r="F68" s="908">
        <v>2164482</v>
      </c>
      <c r="G68" s="909">
        <v>0</v>
      </c>
      <c r="H68" s="909">
        <v>0</v>
      </c>
      <c r="I68" s="111"/>
      <c r="J68" s="111">
        <f t="shared" si="0"/>
        <v>2164482</v>
      </c>
      <c r="K68" s="881">
        <v>806</v>
      </c>
      <c r="M68" s="888" t="s">
        <v>346</v>
      </c>
      <c r="N68" s="889" t="s">
        <v>1026</v>
      </c>
      <c r="O68" s="828">
        <v>22805.97</v>
      </c>
      <c r="Q68" s="888" t="s">
        <v>285</v>
      </c>
      <c r="R68" s="889" t="s">
        <v>1030</v>
      </c>
      <c r="S68" s="828">
        <v>0</v>
      </c>
      <c r="U68" t="s">
        <v>1169</v>
      </c>
      <c r="V68" t="s">
        <v>1176</v>
      </c>
      <c r="W68" s="175" t="s">
        <v>776</v>
      </c>
    </row>
    <row r="69" spans="2:23" x14ac:dyDescent="0.25">
      <c r="B69" t="s">
        <v>344</v>
      </c>
      <c r="C69" t="s">
        <v>515</v>
      </c>
      <c r="D69" s="111">
        <v>121198.60643973702</v>
      </c>
      <c r="F69" s="908">
        <v>1375406</v>
      </c>
      <c r="G69" s="909">
        <v>0</v>
      </c>
      <c r="H69" s="909">
        <v>0</v>
      </c>
      <c r="I69" s="111"/>
      <c r="J69" s="111">
        <f t="shared" ref="J69:J132" si="1">SUM(F69:I69)</f>
        <v>1375406</v>
      </c>
      <c r="K69" s="881">
        <v>527</v>
      </c>
      <c r="M69" s="888" t="s">
        <v>265</v>
      </c>
      <c r="N69" s="889" t="s">
        <v>1027</v>
      </c>
      <c r="O69" s="828">
        <v>3388.19</v>
      </c>
      <c r="Q69" s="888" t="s">
        <v>289</v>
      </c>
      <c r="R69" s="889" t="s">
        <v>1031</v>
      </c>
      <c r="S69" s="887">
        <v>33250.080000000002</v>
      </c>
      <c r="U69" t="s">
        <v>344</v>
      </c>
      <c r="V69" t="s">
        <v>515</v>
      </c>
      <c r="W69" s="175" t="s">
        <v>776</v>
      </c>
    </row>
    <row r="70" spans="2:23" x14ac:dyDescent="0.25">
      <c r="B70" t="s">
        <v>345</v>
      </c>
      <c r="C70" t="s">
        <v>516</v>
      </c>
      <c r="D70" s="111">
        <v>23031.264629735815</v>
      </c>
      <c r="F70" s="908">
        <v>2219384</v>
      </c>
      <c r="G70" s="909">
        <v>0</v>
      </c>
      <c r="H70" s="909">
        <v>0</v>
      </c>
      <c r="I70" s="111"/>
      <c r="J70" s="111">
        <f t="shared" si="1"/>
        <v>2219384</v>
      </c>
      <c r="K70" s="881">
        <v>843</v>
      </c>
      <c r="M70" s="888" t="s">
        <v>275</v>
      </c>
      <c r="N70" s="889" t="s">
        <v>449</v>
      </c>
      <c r="O70" s="828">
        <v>2953.92</v>
      </c>
      <c r="Q70" s="888" t="s">
        <v>293</v>
      </c>
      <c r="R70" s="889" t="s">
        <v>1032</v>
      </c>
      <c r="S70" s="887">
        <v>0</v>
      </c>
      <c r="U70" t="s">
        <v>345</v>
      </c>
      <c r="V70" t="s">
        <v>516</v>
      </c>
      <c r="W70" s="175" t="s">
        <v>776</v>
      </c>
    </row>
    <row r="71" spans="2:23" x14ac:dyDescent="0.25">
      <c r="B71" t="s">
        <v>348</v>
      </c>
      <c r="C71" t="s">
        <v>519</v>
      </c>
      <c r="D71" s="111">
        <v>80154.773215087946</v>
      </c>
      <c r="F71" s="908">
        <v>894579</v>
      </c>
      <c r="G71" s="909">
        <v>0</v>
      </c>
      <c r="H71" s="909">
        <v>0</v>
      </c>
      <c r="I71" s="111"/>
      <c r="J71" s="111">
        <f t="shared" si="1"/>
        <v>894579</v>
      </c>
      <c r="K71" s="881">
        <v>322</v>
      </c>
      <c r="M71" s="888" t="s">
        <v>272</v>
      </c>
      <c r="N71" s="889" t="s">
        <v>1028</v>
      </c>
      <c r="O71" s="828">
        <v>61866.62</v>
      </c>
      <c r="Q71" s="888" t="s">
        <v>296</v>
      </c>
      <c r="R71" s="889" t="s">
        <v>1033</v>
      </c>
      <c r="S71" s="828">
        <v>0</v>
      </c>
      <c r="U71" t="s">
        <v>348</v>
      </c>
      <c r="V71" t="s">
        <v>519</v>
      </c>
      <c r="W71" s="175" t="s">
        <v>776</v>
      </c>
    </row>
    <row r="72" spans="2:23" x14ac:dyDescent="0.25">
      <c r="B72" t="s">
        <v>349</v>
      </c>
      <c r="C72" s="510" t="s">
        <v>611</v>
      </c>
      <c r="D72" s="111">
        <v>-186088.69069212908</v>
      </c>
      <c r="F72" s="908">
        <v>2564261</v>
      </c>
      <c r="G72" s="909">
        <v>0</v>
      </c>
      <c r="H72" s="908">
        <v>336968</v>
      </c>
      <c r="I72" s="111"/>
      <c r="J72" s="111">
        <f t="shared" si="1"/>
        <v>2901229</v>
      </c>
      <c r="K72" s="881">
        <v>919</v>
      </c>
      <c r="M72" s="888" t="s">
        <v>283</v>
      </c>
      <c r="N72" s="889" t="s">
        <v>1029</v>
      </c>
      <c r="O72" s="828">
        <v>2863.17</v>
      </c>
      <c r="Q72" s="888" t="s">
        <v>302</v>
      </c>
      <c r="R72" s="889" t="s">
        <v>1034</v>
      </c>
      <c r="S72" s="828">
        <v>33232.120000000003</v>
      </c>
      <c r="U72" t="s">
        <v>349</v>
      </c>
      <c r="V72" s="510" t="s">
        <v>611</v>
      </c>
      <c r="W72" s="175" t="s">
        <v>776</v>
      </c>
    </row>
    <row r="73" spans="2:23" x14ac:dyDescent="0.25">
      <c r="B73" s="842" t="s">
        <v>21</v>
      </c>
      <c r="C73" s="843" t="s">
        <v>1381</v>
      </c>
      <c r="D73" s="111">
        <v>-513108.892068872</v>
      </c>
      <c r="F73" s="908">
        <v>3146321</v>
      </c>
      <c r="G73" s="909">
        <v>0</v>
      </c>
      <c r="H73" s="908">
        <v>360000</v>
      </c>
      <c r="I73" s="111"/>
      <c r="J73" s="111">
        <f t="shared" si="1"/>
        <v>3506321</v>
      </c>
      <c r="K73" s="881">
        <v>1344</v>
      </c>
      <c r="M73" s="888" t="s">
        <v>285</v>
      </c>
      <c r="N73" s="889" t="s">
        <v>1030</v>
      </c>
      <c r="O73" s="828">
        <v>31.08</v>
      </c>
      <c r="Q73" s="888" t="s">
        <v>300</v>
      </c>
      <c r="R73" s="889" t="s">
        <v>1035</v>
      </c>
      <c r="S73" s="828">
        <v>35982.75</v>
      </c>
      <c r="U73" s="751" t="s">
        <v>21</v>
      </c>
      <c r="V73" s="778" t="s">
        <v>1381</v>
      </c>
      <c r="W73" s="834" t="s">
        <v>776</v>
      </c>
    </row>
    <row r="74" spans="2:23" x14ac:dyDescent="0.25">
      <c r="B74" t="s">
        <v>352</v>
      </c>
      <c r="C74" t="s">
        <v>522</v>
      </c>
      <c r="D74" s="111">
        <v>287110.74554404704</v>
      </c>
      <c r="F74" s="909">
        <v>1730302</v>
      </c>
      <c r="G74" s="909">
        <v>0</v>
      </c>
      <c r="H74" s="909">
        <v>0</v>
      </c>
      <c r="I74" s="111"/>
      <c r="J74" s="111">
        <f t="shared" si="1"/>
        <v>1730302</v>
      </c>
      <c r="K74" s="881">
        <v>818</v>
      </c>
      <c r="M74" s="888" t="s">
        <v>289</v>
      </c>
      <c r="N74" s="889" t="s">
        <v>1031</v>
      </c>
      <c r="O74" s="828">
        <v>-2787.91</v>
      </c>
      <c r="Q74" s="888" t="s">
        <v>305</v>
      </c>
      <c r="R74" s="889" t="s">
        <v>1036</v>
      </c>
      <c r="S74" s="887">
        <v>40769.4</v>
      </c>
      <c r="U74" t="s">
        <v>352</v>
      </c>
      <c r="V74" t="s">
        <v>522</v>
      </c>
      <c r="W74" s="175" t="s">
        <v>776</v>
      </c>
    </row>
    <row r="75" spans="2:23" x14ac:dyDescent="0.25">
      <c r="B75" t="s">
        <v>353</v>
      </c>
      <c r="C75" t="s">
        <v>612</v>
      </c>
      <c r="D75" s="111">
        <v>114724.21721966371</v>
      </c>
      <c r="F75" s="908">
        <v>963753</v>
      </c>
      <c r="G75" s="909">
        <v>0</v>
      </c>
      <c r="H75" s="909">
        <v>0</v>
      </c>
      <c r="I75" s="111"/>
      <c r="J75" s="111">
        <f t="shared" si="1"/>
        <v>963753</v>
      </c>
      <c r="K75" s="881">
        <v>351</v>
      </c>
      <c r="M75" s="888" t="s">
        <v>293</v>
      </c>
      <c r="N75" s="889" t="s">
        <v>1032</v>
      </c>
      <c r="O75" s="887">
        <v>612.22</v>
      </c>
      <c r="Q75" s="888" t="s">
        <v>309</v>
      </c>
      <c r="R75" s="889" t="s">
        <v>1037</v>
      </c>
      <c r="S75" s="887">
        <v>0</v>
      </c>
      <c r="U75" t="s">
        <v>353</v>
      </c>
      <c r="V75" t="s">
        <v>612</v>
      </c>
      <c r="W75" s="175" t="s">
        <v>776</v>
      </c>
    </row>
    <row r="76" spans="2:23" x14ac:dyDescent="0.25">
      <c r="B76" s="842" t="s">
        <v>1352</v>
      </c>
      <c r="C76" s="906" t="s">
        <v>1382</v>
      </c>
      <c r="D76" s="111">
        <v>119042.01660777058</v>
      </c>
      <c r="F76" s="908">
        <v>1215591</v>
      </c>
      <c r="G76" s="909">
        <v>0</v>
      </c>
      <c r="H76" s="909">
        <v>0</v>
      </c>
      <c r="I76" s="111"/>
      <c r="J76" s="111">
        <f t="shared" si="1"/>
        <v>1215591</v>
      </c>
      <c r="K76" s="881">
        <v>421</v>
      </c>
      <c r="M76" s="888" t="s">
        <v>296</v>
      </c>
      <c r="N76" s="889" t="s">
        <v>1033</v>
      </c>
      <c r="O76" s="828">
        <v>0</v>
      </c>
      <c r="Q76" s="888" t="s">
        <v>319</v>
      </c>
      <c r="R76" s="889" t="s">
        <v>1038</v>
      </c>
      <c r="S76" s="887">
        <v>0</v>
      </c>
      <c r="U76" s="751" t="s">
        <v>1352</v>
      </c>
      <c r="V76" t="s">
        <v>1382</v>
      </c>
      <c r="W76" s="175" t="s">
        <v>776</v>
      </c>
    </row>
    <row r="77" spans="2:23" x14ac:dyDescent="0.25">
      <c r="B77" t="s">
        <v>354</v>
      </c>
      <c r="C77" t="s">
        <v>523</v>
      </c>
      <c r="D77" s="111">
        <v>126158.29126287808</v>
      </c>
      <c r="F77" s="908">
        <v>1585277</v>
      </c>
      <c r="G77" s="909">
        <v>0</v>
      </c>
      <c r="H77" s="909">
        <v>0</v>
      </c>
      <c r="I77" s="111"/>
      <c r="J77" s="111">
        <f t="shared" si="1"/>
        <v>1585277</v>
      </c>
      <c r="K77" s="881">
        <v>662</v>
      </c>
      <c r="M77" s="888" t="s">
        <v>302</v>
      </c>
      <c r="N77" s="889" t="s">
        <v>1034</v>
      </c>
      <c r="O77" s="887">
        <v>-13091.43</v>
      </c>
      <c r="Q77" s="888" t="s">
        <v>321</v>
      </c>
      <c r="R77" s="889" t="s">
        <v>1437</v>
      </c>
      <c r="S77" s="887">
        <v>0</v>
      </c>
      <c r="U77" t="s">
        <v>354</v>
      </c>
      <c r="V77" t="s">
        <v>523</v>
      </c>
      <c r="W77" s="175" t="s">
        <v>776</v>
      </c>
    </row>
    <row r="78" spans="2:23" x14ac:dyDescent="0.25">
      <c r="B78" t="s">
        <v>355</v>
      </c>
      <c r="C78" t="s">
        <v>524</v>
      </c>
      <c r="D78" s="111">
        <v>-296433.34263474424</v>
      </c>
      <c r="F78" s="908">
        <v>1050759</v>
      </c>
      <c r="G78" s="909">
        <v>0</v>
      </c>
      <c r="H78" s="909">
        <v>0</v>
      </c>
      <c r="I78" s="111"/>
      <c r="J78" s="111">
        <f t="shared" si="1"/>
        <v>1050759</v>
      </c>
      <c r="K78" s="881">
        <v>409</v>
      </c>
      <c r="M78" s="888" t="s">
        <v>300</v>
      </c>
      <c r="N78" s="889" t="s">
        <v>1035</v>
      </c>
      <c r="O78" s="887">
        <v>22220</v>
      </c>
      <c r="Q78" s="888" t="s">
        <v>323</v>
      </c>
      <c r="R78" s="889" t="s">
        <v>1039</v>
      </c>
      <c r="S78" s="828">
        <v>0</v>
      </c>
      <c r="U78" t="s">
        <v>355</v>
      </c>
      <c r="V78" t="s">
        <v>524</v>
      </c>
      <c r="W78" s="175" t="s">
        <v>776</v>
      </c>
    </row>
    <row r="79" spans="2:23" x14ac:dyDescent="0.25">
      <c r="B79" t="s">
        <v>356</v>
      </c>
      <c r="C79" t="s">
        <v>525</v>
      </c>
      <c r="D79" s="111">
        <v>135052.00294495351</v>
      </c>
      <c r="F79" s="909">
        <v>1728358</v>
      </c>
      <c r="G79" s="909">
        <v>0</v>
      </c>
      <c r="H79" s="909">
        <v>0</v>
      </c>
      <c r="I79" s="111"/>
      <c r="J79" s="111">
        <f t="shared" si="1"/>
        <v>1728358</v>
      </c>
      <c r="K79" s="881">
        <v>818</v>
      </c>
      <c r="M79" s="888" t="s">
        <v>305</v>
      </c>
      <c r="N79" s="889" t="s">
        <v>1036</v>
      </c>
      <c r="O79" s="828">
        <v>-47056.09</v>
      </c>
      <c r="Q79" s="888" t="s">
        <v>329</v>
      </c>
      <c r="R79" s="889" t="s">
        <v>1040</v>
      </c>
      <c r="S79" s="887">
        <v>45621.54</v>
      </c>
      <c r="U79" t="s">
        <v>356</v>
      </c>
      <c r="V79" t="s">
        <v>525</v>
      </c>
      <c r="W79" s="175" t="s">
        <v>776</v>
      </c>
    </row>
    <row r="80" spans="2:23" x14ac:dyDescent="0.25">
      <c r="B80" t="s">
        <v>357</v>
      </c>
      <c r="C80" t="s">
        <v>526</v>
      </c>
      <c r="D80" s="111">
        <v>152743.2489801076</v>
      </c>
      <c r="F80" s="908">
        <v>1116890</v>
      </c>
      <c r="G80" s="909">
        <v>0</v>
      </c>
      <c r="H80" s="909">
        <v>0</v>
      </c>
      <c r="I80" s="111"/>
      <c r="J80" s="111">
        <f t="shared" si="1"/>
        <v>1116890</v>
      </c>
      <c r="K80" s="881">
        <v>399</v>
      </c>
      <c r="M80" s="888" t="s">
        <v>309</v>
      </c>
      <c r="N80" s="889" t="s">
        <v>1037</v>
      </c>
      <c r="O80" s="828">
        <v>-2454.6</v>
      </c>
      <c r="Q80" s="888" t="s">
        <v>334</v>
      </c>
      <c r="R80" s="889" t="s">
        <v>1041</v>
      </c>
      <c r="S80" s="887">
        <v>0</v>
      </c>
      <c r="U80" t="s">
        <v>357</v>
      </c>
      <c r="V80" t="s">
        <v>526</v>
      </c>
      <c r="W80" s="175" t="s">
        <v>776</v>
      </c>
    </row>
    <row r="81" spans="2:23" x14ac:dyDescent="0.25">
      <c r="B81" t="s">
        <v>358</v>
      </c>
      <c r="C81" t="s">
        <v>527</v>
      </c>
      <c r="D81" s="111">
        <v>59947.52812531474</v>
      </c>
      <c r="F81" s="908">
        <v>1291256</v>
      </c>
      <c r="G81" s="909">
        <v>0</v>
      </c>
      <c r="H81" s="908">
        <v>209798</v>
      </c>
      <c r="I81" s="111"/>
      <c r="J81" s="111">
        <f t="shared" si="1"/>
        <v>1501054</v>
      </c>
      <c r="K81" s="881">
        <v>457</v>
      </c>
      <c r="M81" s="888" t="s">
        <v>319</v>
      </c>
      <c r="N81" s="889" t="s">
        <v>1038</v>
      </c>
      <c r="O81" s="828">
        <v>8031.52</v>
      </c>
      <c r="Q81" s="888" t="s">
        <v>350</v>
      </c>
      <c r="R81" s="889" t="s">
        <v>1020</v>
      </c>
      <c r="S81" s="887">
        <v>0</v>
      </c>
      <c r="U81" t="s">
        <v>358</v>
      </c>
      <c r="V81" t="s">
        <v>527</v>
      </c>
      <c r="W81" s="175" t="s">
        <v>776</v>
      </c>
    </row>
    <row r="82" spans="2:23" x14ac:dyDescent="0.25">
      <c r="B82" t="s">
        <v>359</v>
      </c>
      <c r="C82" t="s">
        <v>528</v>
      </c>
      <c r="D82" s="111">
        <v>123298.97649255479</v>
      </c>
      <c r="F82" s="908">
        <v>1061767</v>
      </c>
      <c r="G82" s="909">
        <v>0</v>
      </c>
      <c r="H82" s="909">
        <v>0</v>
      </c>
      <c r="I82" s="111"/>
      <c r="J82" s="111">
        <f t="shared" si="1"/>
        <v>1061767</v>
      </c>
      <c r="K82" s="881">
        <v>416</v>
      </c>
      <c r="M82" s="888" t="s">
        <v>321</v>
      </c>
      <c r="N82" s="889" t="s">
        <v>1437</v>
      </c>
      <c r="O82" s="887">
        <v>29313.63</v>
      </c>
      <c r="Q82" s="888" t="s">
        <v>366</v>
      </c>
      <c r="R82" s="889" t="s">
        <v>1045</v>
      </c>
      <c r="S82" s="887">
        <v>0</v>
      </c>
      <c r="U82" t="s">
        <v>359</v>
      </c>
      <c r="V82" t="s">
        <v>528</v>
      </c>
      <c r="W82" s="175" t="s">
        <v>776</v>
      </c>
    </row>
    <row r="83" spans="2:23" x14ac:dyDescent="0.25">
      <c r="B83" t="s">
        <v>360</v>
      </c>
      <c r="C83" t="s">
        <v>529</v>
      </c>
      <c r="D83" s="111">
        <v>170406.71885181239</v>
      </c>
      <c r="F83" s="909">
        <v>698930</v>
      </c>
      <c r="G83" s="909">
        <v>0</v>
      </c>
      <c r="H83" s="909">
        <v>0</v>
      </c>
      <c r="I83" s="111"/>
      <c r="J83" s="111">
        <f t="shared" si="1"/>
        <v>698930</v>
      </c>
      <c r="K83" s="881">
        <v>252</v>
      </c>
      <c r="M83" s="888" t="s">
        <v>323</v>
      </c>
      <c r="N83" s="889" t="s">
        <v>1039</v>
      </c>
      <c r="O83" s="828">
        <v>0</v>
      </c>
      <c r="Q83" s="888" t="s">
        <v>376</v>
      </c>
      <c r="R83" s="889" t="s">
        <v>1047</v>
      </c>
      <c r="S83" s="887">
        <v>0</v>
      </c>
      <c r="U83" t="s">
        <v>360</v>
      </c>
      <c r="V83" t="s">
        <v>529</v>
      </c>
      <c r="W83" s="175" t="s">
        <v>776</v>
      </c>
    </row>
    <row r="84" spans="2:23" x14ac:dyDescent="0.25">
      <c r="B84" t="s">
        <v>361</v>
      </c>
      <c r="C84" t="s">
        <v>530</v>
      </c>
      <c r="D84" s="111">
        <v>228702.15941705229</v>
      </c>
      <c r="F84" s="908">
        <v>1984740</v>
      </c>
      <c r="G84" s="909">
        <v>0</v>
      </c>
      <c r="H84" s="909">
        <v>0</v>
      </c>
      <c r="I84" s="111"/>
      <c r="J84" s="111">
        <f t="shared" si="1"/>
        <v>1984740</v>
      </c>
      <c r="K84" s="881">
        <v>685</v>
      </c>
      <c r="M84" s="888" t="s">
        <v>329</v>
      </c>
      <c r="N84" s="889" t="s">
        <v>1040</v>
      </c>
      <c r="O84" s="828">
        <v>0</v>
      </c>
      <c r="Q84" s="888" t="s">
        <v>384</v>
      </c>
      <c r="R84" s="889" t="s">
        <v>1049</v>
      </c>
      <c r="S84" s="887">
        <v>0</v>
      </c>
      <c r="U84" t="s">
        <v>361</v>
      </c>
      <c r="V84" t="s">
        <v>530</v>
      </c>
      <c r="W84" s="834" t="s">
        <v>776</v>
      </c>
    </row>
    <row r="85" spans="2:23" x14ac:dyDescent="0.25">
      <c r="B85" t="s">
        <v>363</v>
      </c>
      <c r="C85" t="s">
        <v>532</v>
      </c>
      <c r="D85" s="111">
        <v>466214.88468866597</v>
      </c>
      <c r="F85" s="909">
        <v>1772612</v>
      </c>
      <c r="G85" s="909">
        <v>0</v>
      </c>
      <c r="H85" s="909">
        <v>0</v>
      </c>
      <c r="I85" s="111"/>
      <c r="J85" s="111">
        <f t="shared" si="1"/>
        <v>1772612</v>
      </c>
      <c r="K85" s="881">
        <v>838</v>
      </c>
      <c r="M85" s="888" t="s">
        <v>334</v>
      </c>
      <c r="N85" s="889" t="s">
        <v>1041</v>
      </c>
      <c r="O85" s="828">
        <v>-13938.45</v>
      </c>
      <c r="Q85" s="888" t="s">
        <v>390</v>
      </c>
      <c r="R85" s="889" t="s">
        <v>1051</v>
      </c>
      <c r="S85" s="887">
        <v>0</v>
      </c>
      <c r="U85" t="s">
        <v>363</v>
      </c>
      <c r="V85" t="s">
        <v>532</v>
      </c>
      <c r="W85" s="175" t="s">
        <v>776</v>
      </c>
    </row>
    <row r="86" spans="2:23" x14ac:dyDescent="0.25">
      <c r="B86" t="s">
        <v>1429</v>
      </c>
      <c r="C86" t="s">
        <v>1432</v>
      </c>
      <c r="D86" s="111">
        <v>-180510.95999999993</v>
      </c>
      <c r="F86" s="909">
        <v>1234588</v>
      </c>
      <c r="G86" s="909">
        <v>0</v>
      </c>
      <c r="H86" s="909">
        <v>0</v>
      </c>
      <c r="I86" s="111"/>
      <c r="J86" s="111">
        <f t="shared" si="1"/>
        <v>1234588</v>
      </c>
      <c r="K86" s="881">
        <v>546</v>
      </c>
      <c r="M86" s="888" t="s">
        <v>350</v>
      </c>
      <c r="N86" s="889" t="s">
        <v>1020</v>
      </c>
      <c r="O86" s="828">
        <v>-768.38</v>
      </c>
      <c r="Q86" s="888" t="s">
        <v>393</v>
      </c>
      <c r="R86" s="889" t="s">
        <v>1052</v>
      </c>
      <c r="S86" s="887">
        <v>0</v>
      </c>
      <c r="U86" t="s">
        <v>364</v>
      </c>
      <c r="V86" t="s">
        <v>533</v>
      </c>
      <c r="W86" s="175" t="s">
        <v>776</v>
      </c>
    </row>
    <row r="87" spans="2:23" x14ac:dyDescent="0.25">
      <c r="B87" t="s">
        <v>364</v>
      </c>
      <c r="C87" t="s">
        <v>533</v>
      </c>
      <c r="D87" s="111">
        <v>-4096.1267282068438</v>
      </c>
      <c r="F87" s="908">
        <v>1031105</v>
      </c>
      <c r="G87" s="909">
        <v>0</v>
      </c>
      <c r="H87" s="909">
        <v>0</v>
      </c>
      <c r="I87" s="111"/>
      <c r="J87" s="111">
        <f t="shared" si="1"/>
        <v>1031105</v>
      </c>
      <c r="K87" s="881">
        <v>356</v>
      </c>
      <c r="M87" s="888" t="s">
        <v>673</v>
      </c>
      <c r="N87" s="889" t="s">
        <v>1042</v>
      </c>
      <c r="O87" s="887">
        <v>0.19</v>
      </c>
      <c r="Q87" s="888" t="s">
        <v>396</v>
      </c>
      <c r="R87" s="889" t="s">
        <v>565</v>
      </c>
      <c r="S87" s="828">
        <v>0</v>
      </c>
      <c r="U87" t="s">
        <v>365</v>
      </c>
      <c r="V87" t="s">
        <v>534</v>
      </c>
      <c r="W87" s="175" t="s">
        <v>776</v>
      </c>
    </row>
    <row r="88" spans="2:23" x14ac:dyDescent="0.25">
      <c r="B88" t="s">
        <v>366</v>
      </c>
      <c r="C88" t="s">
        <v>535</v>
      </c>
      <c r="D88" s="111">
        <v>26698.834536089154</v>
      </c>
      <c r="F88" s="908">
        <v>1374553</v>
      </c>
      <c r="G88" s="909">
        <v>0</v>
      </c>
      <c r="H88" s="909">
        <v>0</v>
      </c>
      <c r="I88" s="111"/>
      <c r="J88" s="111">
        <f t="shared" si="1"/>
        <v>1374553</v>
      </c>
      <c r="K88" s="881">
        <v>496</v>
      </c>
      <c r="M88" s="888" t="s">
        <v>364</v>
      </c>
      <c r="N88" s="889" t="s">
        <v>1043</v>
      </c>
      <c r="O88" s="887">
        <v>0</v>
      </c>
      <c r="Q88" s="888" t="s">
        <v>281</v>
      </c>
      <c r="R88" s="889" t="s">
        <v>1053</v>
      </c>
      <c r="S88" s="887">
        <v>64099.360000000001</v>
      </c>
      <c r="U88" t="s">
        <v>366</v>
      </c>
      <c r="V88" t="s">
        <v>535</v>
      </c>
      <c r="W88" s="175" t="s">
        <v>776</v>
      </c>
    </row>
    <row r="89" spans="2:23" x14ac:dyDescent="0.25">
      <c r="B89" t="s">
        <v>367</v>
      </c>
      <c r="C89" t="s">
        <v>536</v>
      </c>
      <c r="D89" s="111">
        <v>8761.4951853870007</v>
      </c>
      <c r="F89" s="909">
        <v>885359</v>
      </c>
      <c r="G89" s="909">
        <v>0</v>
      </c>
      <c r="H89" s="909">
        <v>0</v>
      </c>
      <c r="I89" s="111"/>
      <c r="J89" s="111">
        <f t="shared" si="1"/>
        <v>885359</v>
      </c>
      <c r="K89" s="881">
        <v>418</v>
      </c>
      <c r="M89" s="888" t="s">
        <v>365</v>
      </c>
      <c r="N89" s="889" t="s">
        <v>1044</v>
      </c>
      <c r="O89" s="887">
        <v>0</v>
      </c>
      <c r="Q89" s="888" t="s">
        <v>267</v>
      </c>
      <c r="R89" s="889" t="s">
        <v>1438</v>
      </c>
      <c r="S89" s="828">
        <v>0</v>
      </c>
      <c r="U89" t="s">
        <v>367</v>
      </c>
      <c r="V89" t="s">
        <v>536</v>
      </c>
      <c r="W89" s="175" t="s">
        <v>776</v>
      </c>
    </row>
    <row r="90" spans="2:23" x14ac:dyDescent="0.25">
      <c r="B90" t="s">
        <v>368</v>
      </c>
      <c r="C90" t="s">
        <v>537</v>
      </c>
      <c r="D90" s="111">
        <v>382055.26730392413</v>
      </c>
      <c r="F90" s="908">
        <v>1839906</v>
      </c>
      <c r="G90" s="909">
        <v>0</v>
      </c>
      <c r="H90" s="909">
        <v>0</v>
      </c>
      <c r="I90" s="111"/>
      <c r="J90" s="111">
        <f t="shared" si="1"/>
        <v>1839906</v>
      </c>
      <c r="K90" s="881">
        <v>865</v>
      </c>
      <c r="M90" s="888" t="s">
        <v>366</v>
      </c>
      <c r="N90" s="889" t="s">
        <v>1045</v>
      </c>
      <c r="O90" s="828">
        <v>0</v>
      </c>
      <c r="Q90" s="888" t="s">
        <v>19</v>
      </c>
      <c r="R90" s="889" t="s">
        <v>1364</v>
      </c>
      <c r="S90" s="887">
        <v>20468.34</v>
      </c>
      <c r="U90" t="s">
        <v>368</v>
      </c>
      <c r="V90" t="s">
        <v>537</v>
      </c>
      <c r="W90" s="175" t="s">
        <v>776</v>
      </c>
    </row>
    <row r="91" spans="2:23" x14ac:dyDescent="0.25">
      <c r="B91" t="s">
        <v>369</v>
      </c>
      <c r="C91" t="s">
        <v>538</v>
      </c>
      <c r="D91" s="111">
        <v>95405.573873206071</v>
      </c>
      <c r="F91" s="909">
        <v>1198923</v>
      </c>
      <c r="G91" s="909">
        <v>0</v>
      </c>
      <c r="H91" s="909">
        <v>0</v>
      </c>
      <c r="I91" s="111"/>
      <c r="J91" s="111">
        <f t="shared" si="1"/>
        <v>1198923</v>
      </c>
      <c r="K91" s="881">
        <v>480</v>
      </c>
      <c r="M91" s="888" t="s">
        <v>369</v>
      </c>
      <c r="N91" s="889" t="s">
        <v>1046</v>
      </c>
      <c r="O91" s="887">
        <v>12155.81</v>
      </c>
      <c r="Q91" s="888" t="s">
        <v>271</v>
      </c>
      <c r="R91" s="889" t="s">
        <v>1054</v>
      </c>
      <c r="S91" s="828">
        <v>7300.38</v>
      </c>
      <c r="U91" t="s">
        <v>369</v>
      </c>
      <c r="V91" t="s">
        <v>538</v>
      </c>
      <c r="W91" s="175" t="s">
        <v>776</v>
      </c>
    </row>
    <row r="92" spans="2:23" x14ac:dyDescent="0.25">
      <c r="B92" t="s">
        <v>370</v>
      </c>
      <c r="C92" t="s">
        <v>539</v>
      </c>
      <c r="D92" s="111">
        <v>57816.61657905078</v>
      </c>
      <c r="F92" s="908">
        <v>974294</v>
      </c>
      <c r="G92" s="909">
        <v>0</v>
      </c>
      <c r="H92" s="909">
        <v>0</v>
      </c>
      <c r="I92" s="111"/>
      <c r="J92" s="111">
        <f t="shared" si="1"/>
        <v>974294</v>
      </c>
      <c r="K92" s="881">
        <v>378</v>
      </c>
      <c r="M92" s="888" t="s">
        <v>376</v>
      </c>
      <c r="N92" s="889" t="s">
        <v>1047</v>
      </c>
      <c r="O92" s="887">
        <v>62462.17</v>
      </c>
      <c r="Q92" s="888" t="s">
        <v>268</v>
      </c>
      <c r="R92" s="889" t="s">
        <v>1055</v>
      </c>
      <c r="S92" s="887">
        <v>34864.639999999999</v>
      </c>
      <c r="U92" t="s">
        <v>370</v>
      </c>
      <c r="V92" t="s">
        <v>539</v>
      </c>
      <c r="W92" s="175" t="s">
        <v>776</v>
      </c>
    </row>
    <row r="93" spans="2:23" x14ac:dyDescent="0.25">
      <c r="B93" t="s">
        <v>371</v>
      </c>
      <c r="C93" t="s">
        <v>540</v>
      </c>
      <c r="D93" s="111">
        <v>154164.71551148512</v>
      </c>
      <c r="F93" s="908">
        <v>968945</v>
      </c>
      <c r="G93" s="909">
        <v>0</v>
      </c>
      <c r="H93" s="909">
        <v>0</v>
      </c>
      <c r="I93" s="111"/>
      <c r="J93" s="111">
        <f t="shared" si="1"/>
        <v>968945</v>
      </c>
      <c r="K93" s="881">
        <v>386</v>
      </c>
      <c r="M93" s="888" t="s">
        <v>382</v>
      </c>
      <c r="N93" s="889" t="s">
        <v>1048</v>
      </c>
      <c r="O93" s="828">
        <v>0</v>
      </c>
      <c r="Q93" s="888" t="s">
        <v>270</v>
      </c>
      <c r="R93" s="889" t="s">
        <v>1056</v>
      </c>
      <c r="S93" s="828">
        <v>0</v>
      </c>
      <c r="U93" t="s">
        <v>371</v>
      </c>
      <c r="V93" t="s">
        <v>540</v>
      </c>
      <c r="W93" s="175" t="s">
        <v>776</v>
      </c>
    </row>
    <row r="94" spans="2:23" x14ac:dyDescent="0.25">
      <c r="B94" t="s">
        <v>372</v>
      </c>
      <c r="C94" t="s">
        <v>541</v>
      </c>
      <c r="D94" s="111">
        <v>17431.306505386194</v>
      </c>
      <c r="F94" s="908">
        <v>1812462</v>
      </c>
      <c r="G94" s="909">
        <v>0</v>
      </c>
      <c r="H94" s="909">
        <v>0</v>
      </c>
      <c r="I94" s="111"/>
      <c r="J94" s="111">
        <f t="shared" si="1"/>
        <v>1812462</v>
      </c>
      <c r="K94" s="881">
        <v>706</v>
      </c>
      <c r="M94" s="888" t="s">
        <v>384</v>
      </c>
      <c r="N94" s="889" t="s">
        <v>1049</v>
      </c>
      <c r="O94" s="828">
        <v>5230.42</v>
      </c>
      <c r="Q94" s="888" t="s">
        <v>269</v>
      </c>
      <c r="R94" s="889" t="s">
        <v>443</v>
      </c>
      <c r="S94" s="828">
        <v>34643.82</v>
      </c>
      <c r="U94" t="s">
        <v>372</v>
      </c>
      <c r="V94" t="s">
        <v>541</v>
      </c>
      <c r="W94" s="175" t="s">
        <v>776</v>
      </c>
    </row>
    <row r="95" spans="2:23" x14ac:dyDescent="0.25">
      <c r="B95" t="s">
        <v>373</v>
      </c>
      <c r="C95" s="906" t="s">
        <v>542</v>
      </c>
      <c r="D95" s="111">
        <v>253575.25287644853</v>
      </c>
      <c r="F95" s="908">
        <v>1028076</v>
      </c>
      <c r="G95" s="909">
        <v>0</v>
      </c>
      <c r="H95" s="909">
        <v>0</v>
      </c>
      <c r="I95" s="111"/>
      <c r="J95" s="111">
        <f t="shared" si="1"/>
        <v>1028076</v>
      </c>
      <c r="K95" s="881">
        <v>367</v>
      </c>
      <c r="M95" s="888" t="s">
        <v>386</v>
      </c>
      <c r="N95" s="889" t="s">
        <v>1023</v>
      </c>
      <c r="O95" s="887">
        <v>0.17</v>
      </c>
      <c r="Q95" s="888" t="s">
        <v>279</v>
      </c>
      <c r="R95" s="889" t="s">
        <v>1057</v>
      </c>
      <c r="S95" s="828">
        <v>75484.61</v>
      </c>
      <c r="U95" t="s">
        <v>373</v>
      </c>
      <c r="V95" t="s">
        <v>542</v>
      </c>
      <c r="W95" s="175" t="s">
        <v>776</v>
      </c>
    </row>
    <row r="96" spans="2:23" x14ac:dyDescent="0.25">
      <c r="B96" t="s">
        <v>374</v>
      </c>
      <c r="C96" s="510" t="s">
        <v>751</v>
      </c>
      <c r="D96" s="111">
        <v>232665.01846573653</v>
      </c>
      <c r="F96" s="908">
        <v>1152377</v>
      </c>
      <c r="G96" s="909">
        <v>0</v>
      </c>
      <c r="H96" s="909">
        <v>0</v>
      </c>
      <c r="I96" s="111"/>
      <c r="J96" s="111">
        <f t="shared" si="1"/>
        <v>1152377</v>
      </c>
      <c r="K96" s="881">
        <v>431</v>
      </c>
      <c r="M96" s="888" t="s">
        <v>389</v>
      </c>
      <c r="N96" s="889" t="s">
        <v>1050</v>
      </c>
      <c r="O96" s="828">
        <v>0</v>
      </c>
      <c r="Q96" s="888" t="s">
        <v>274</v>
      </c>
      <c r="R96" s="889" t="s">
        <v>1058</v>
      </c>
      <c r="S96" s="887">
        <v>91290.49</v>
      </c>
      <c r="U96" t="s">
        <v>374</v>
      </c>
      <c r="V96" s="510" t="s">
        <v>751</v>
      </c>
      <c r="W96" s="175" t="s">
        <v>776</v>
      </c>
    </row>
    <row r="97" spans="2:23" x14ac:dyDescent="0.25">
      <c r="B97" t="s">
        <v>375</v>
      </c>
      <c r="C97" t="s">
        <v>544</v>
      </c>
      <c r="D97" s="111">
        <v>114749.34802380204</v>
      </c>
      <c r="F97" s="908">
        <v>927220</v>
      </c>
      <c r="G97" s="909">
        <v>0</v>
      </c>
      <c r="H97" s="909">
        <v>0</v>
      </c>
      <c r="I97" s="111"/>
      <c r="J97" s="111">
        <f t="shared" si="1"/>
        <v>927220</v>
      </c>
      <c r="K97" s="881">
        <v>319</v>
      </c>
      <c r="M97" s="888" t="s">
        <v>390</v>
      </c>
      <c r="N97" s="889" t="s">
        <v>1051</v>
      </c>
      <c r="O97" s="828">
        <v>0</v>
      </c>
      <c r="Q97" s="888" t="s">
        <v>282</v>
      </c>
      <c r="R97" s="889" t="s">
        <v>1470</v>
      </c>
      <c r="S97" s="828">
        <v>0</v>
      </c>
      <c r="U97" t="s">
        <v>375</v>
      </c>
      <c r="V97" t="s">
        <v>544</v>
      </c>
      <c r="W97" s="175" t="s">
        <v>776</v>
      </c>
    </row>
    <row r="98" spans="2:23" x14ac:dyDescent="0.25">
      <c r="B98" t="s">
        <v>376</v>
      </c>
      <c r="C98" t="s">
        <v>545</v>
      </c>
      <c r="D98" s="111">
        <v>142142.62980470399</v>
      </c>
      <c r="F98" s="909">
        <v>2142569</v>
      </c>
      <c r="G98" s="909">
        <v>0</v>
      </c>
      <c r="H98" s="909">
        <v>0</v>
      </c>
      <c r="I98" s="111"/>
      <c r="J98" s="111">
        <f t="shared" si="1"/>
        <v>2142569</v>
      </c>
      <c r="K98" s="881">
        <v>872</v>
      </c>
      <c r="M98" s="888" t="s">
        <v>393</v>
      </c>
      <c r="N98" s="889" t="s">
        <v>1052</v>
      </c>
      <c r="O98" s="828">
        <v>-2942.18</v>
      </c>
      <c r="Q98" s="888" t="s">
        <v>280</v>
      </c>
      <c r="R98" s="889" t="s">
        <v>1059</v>
      </c>
      <c r="S98" s="887">
        <v>40350.69</v>
      </c>
      <c r="U98" t="s">
        <v>376</v>
      </c>
      <c r="V98" t="s">
        <v>545</v>
      </c>
      <c r="W98" s="175" t="s">
        <v>776</v>
      </c>
    </row>
    <row r="99" spans="2:23" x14ac:dyDescent="0.25">
      <c r="B99" t="s">
        <v>377</v>
      </c>
      <c r="C99" t="s">
        <v>546</v>
      </c>
      <c r="D99" s="111">
        <v>328546.33950900001</v>
      </c>
      <c r="F99" s="908">
        <v>1873118</v>
      </c>
      <c r="G99" s="909">
        <v>0</v>
      </c>
      <c r="H99" s="909">
        <v>0</v>
      </c>
      <c r="I99" s="111"/>
      <c r="J99" s="111">
        <f t="shared" si="1"/>
        <v>1873118</v>
      </c>
      <c r="K99" s="881">
        <v>746</v>
      </c>
      <c r="M99" s="888" t="s">
        <v>396</v>
      </c>
      <c r="N99" s="889" t="s">
        <v>565</v>
      </c>
      <c r="O99" s="828">
        <v>235217.34</v>
      </c>
      <c r="Q99" s="888" t="s">
        <v>277</v>
      </c>
      <c r="R99" s="889" t="s">
        <v>1060</v>
      </c>
      <c r="S99" s="828">
        <v>0</v>
      </c>
      <c r="U99" t="s">
        <v>377</v>
      </c>
      <c r="V99" t="s">
        <v>546</v>
      </c>
      <c r="W99" s="175" t="s">
        <v>776</v>
      </c>
    </row>
    <row r="100" spans="2:23" x14ac:dyDescent="0.25">
      <c r="B100" t="s">
        <v>379</v>
      </c>
      <c r="C100" t="s">
        <v>548</v>
      </c>
      <c r="D100" s="111">
        <v>194587.08196156693</v>
      </c>
      <c r="F100" s="908">
        <v>1157206</v>
      </c>
      <c r="G100" s="909">
        <v>0</v>
      </c>
      <c r="H100" s="909">
        <v>0</v>
      </c>
      <c r="I100" s="111"/>
      <c r="J100" s="111">
        <f t="shared" si="1"/>
        <v>1157206</v>
      </c>
      <c r="K100" s="881">
        <v>446</v>
      </c>
      <c r="M100" s="888" t="s">
        <v>281</v>
      </c>
      <c r="N100" s="889" t="s">
        <v>1053</v>
      </c>
      <c r="O100" s="887">
        <v>133375.62</v>
      </c>
      <c r="Q100" s="888" t="s">
        <v>284</v>
      </c>
      <c r="R100" s="889" t="s">
        <v>1061</v>
      </c>
      <c r="S100" s="828">
        <v>51891.3</v>
      </c>
      <c r="U100" t="s">
        <v>379</v>
      </c>
      <c r="V100" t="s">
        <v>548</v>
      </c>
      <c r="W100" s="175" t="s">
        <v>776</v>
      </c>
    </row>
    <row r="101" spans="2:23" x14ac:dyDescent="0.25">
      <c r="B101" t="s">
        <v>380</v>
      </c>
      <c r="C101" t="s">
        <v>549</v>
      </c>
      <c r="D101" s="111">
        <v>136455.42809585191</v>
      </c>
      <c r="F101" s="909">
        <v>1279018</v>
      </c>
      <c r="G101" s="909">
        <v>0</v>
      </c>
      <c r="H101" s="909">
        <v>0</v>
      </c>
      <c r="I101" s="111"/>
      <c r="J101" s="111">
        <f t="shared" si="1"/>
        <v>1279018</v>
      </c>
      <c r="K101" s="881">
        <v>384</v>
      </c>
      <c r="M101" s="888" t="s">
        <v>267</v>
      </c>
      <c r="N101" s="889" t="s">
        <v>1438</v>
      </c>
      <c r="O101" s="828">
        <v>0</v>
      </c>
      <c r="Q101" s="888" t="s">
        <v>1357</v>
      </c>
      <c r="R101" s="889" t="s">
        <v>1365</v>
      </c>
      <c r="S101" s="887">
        <v>21443.82</v>
      </c>
      <c r="U101" t="s">
        <v>380</v>
      </c>
      <c r="V101" t="s">
        <v>549</v>
      </c>
      <c r="W101" s="175" t="s">
        <v>776</v>
      </c>
    </row>
    <row r="102" spans="2:23" x14ac:dyDescent="0.25">
      <c r="B102" t="s">
        <v>381</v>
      </c>
      <c r="C102" s="510" t="s">
        <v>752</v>
      </c>
      <c r="D102" s="111">
        <v>361240.63308932207</v>
      </c>
      <c r="F102" s="908">
        <v>2359298</v>
      </c>
      <c r="G102" s="909">
        <v>0</v>
      </c>
      <c r="H102" s="909">
        <v>0</v>
      </c>
      <c r="I102" s="111"/>
      <c r="J102" s="111">
        <f t="shared" si="1"/>
        <v>2359298</v>
      </c>
      <c r="K102" s="881">
        <v>908</v>
      </c>
      <c r="M102" s="888" t="s">
        <v>19</v>
      </c>
      <c r="N102" s="889" t="s">
        <v>1364</v>
      </c>
      <c r="O102" s="828">
        <v>115.25</v>
      </c>
      <c r="Q102" s="888" t="s">
        <v>278</v>
      </c>
      <c r="R102" s="889" t="s">
        <v>451</v>
      </c>
      <c r="S102" s="828">
        <v>5738.89</v>
      </c>
      <c r="U102" t="s">
        <v>381</v>
      </c>
      <c r="V102" s="510" t="s">
        <v>752</v>
      </c>
      <c r="W102" s="175" t="s">
        <v>776</v>
      </c>
    </row>
    <row r="103" spans="2:23" x14ac:dyDescent="0.25">
      <c r="B103" t="s">
        <v>383</v>
      </c>
      <c r="C103" s="510" t="s">
        <v>753</v>
      </c>
      <c r="D103" s="111">
        <v>37805.81907662045</v>
      </c>
      <c r="F103" s="909">
        <v>1944738</v>
      </c>
      <c r="G103" s="909">
        <v>0</v>
      </c>
      <c r="H103" s="909">
        <v>0</v>
      </c>
      <c r="I103" s="111"/>
      <c r="J103" s="111">
        <f t="shared" si="1"/>
        <v>1944738</v>
      </c>
      <c r="K103" s="881">
        <v>826</v>
      </c>
      <c r="M103" s="888" t="s">
        <v>271</v>
      </c>
      <c r="N103" s="889" t="s">
        <v>1054</v>
      </c>
      <c r="O103" s="828">
        <v>966.86</v>
      </c>
      <c r="Q103" s="888" t="s">
        <v>287</v>
      </c>
      <c r="R103" s="889" t="s">
        <v>1062</v>
      </c>
      <c r="S103" s="828">
        <v>30036.639999999999</v>
      </c>
      <c r="U103" t="s">
        <v>383</v>
      </c>
      <c r="V103" s="510" t="s">
        <v>753</v>
      </c>
      <c r="W103" s="175" t="s">
        <v>776</v>
      </c>
    </row>
    <row r="104" spans="2:23" x14ac:dyDescent="0.25">
      <c r="B104" t="s">
        <v>384</v>
      </c>
      <c r="C104" t="s">
        <v>553</v>
      </c>
      <c r="D104" s="111">
        <v>215389.41609620495</v>
      </c>
      <c r="F104" s="908">
        <v>2328887</v>
      </c>
      <c r="G104" s="909">
        <v>0</v>
      </c>
      <c r="H104" s="909">
        <v>0</v>
      </c>
      <c r="I104" s="111"/>
      <c r="J104" s="111">
        <f t="shared" si="1"/>
        <v>2328887</v>
      </c>
      <c r="K104" s="881">
        <v>816</v>
      </c>
      <c r="M104" s="888" t="s">
        <v>268</v>
      </c>
      <c r="N104" s="889" t="s">
        <v>1055</v>
      </c>
      <c r="O104" s="887">
        <v>-0.41</v>
      </c>
      <c r="Q104" s="888" t="s">
        <v>288</v>
      </c>
      <c r="R104" s="889" t="s">
        <v>1063</v>
      </c>
      <c r="S104" s="828">
        <v>25720</v>
      </c>
      <c r="U104" t="s">
        <v>384</v>
      </c>
      <c r="V104" t="s">
        <v>553</v>
      </c>
      <c r="W104" s="175" t="s">
        <v>776</v>
      </c>
    </row>
    <row r="105" spans="2:23" x14ac:dyDescent="0.25">
      <c r="B105" s="842" t="s">
        <v>1362</v>
      </c>
      <c r="C105" s="842" t="s">
        <v>1361</v>
      </c>
      <c r="D105" s="111">
        <v>11868.201467489591</v>
      </c>
      <c r="F105" s="908">
        <v>2636011</v>
      </c>
      <c r="G105" s="909">
        <v>0</v>
      </c>
      <c r="H105" s="909">
        <v>0</v>
      </c>
      <c r="I105" s="111"/>
      <c r="J105" s="111">
        <f t="shared" si="1"/>
        <v>2636011</v>
      </c>
      <c r="K105" s="881">
        <v>1152</v>
      </c>
      <c r="M105" s="888" t="s">
        <v>270</v>
      </c>
      <c r="N105" s="889" t="s">
        <v>1056</v>
      </c>
      <c r="O105" s="828">
        <v>0</v>
      </c>
      <c r="Q105" s="888" t="s">
        <v>291</v>
      </c>
      <c r="R105" s="889" t="s">
        <v>463</v>
      </c>
      <c r="S105" s="828">
        <v>20326.61</v>
      </c>
      <c r="U105" t="s">
        <v>385</v>
      </c>
      <c r="V105" t="s">
        <v>554</v>
      </c>
      <c r="W105" s="175" t="s">
        <v>776</v>
      </c>
    </row>
    <row r="106" spans="2:23" x14ac:dyDescent="0.25">
      <c r="B106" t="s">
        <v>388</v>
      </c>
      <c r="C106" t="s">
        <v>557</v>
      </c>
      <c r="D106" s="111">
        <v>233113.13650675013</v>
      </c>
      <c r="F106" s="909">
        <v>1714863</v>
      </c>
      <c r="G106" s="909">
        <v>0</v>
      </c>
      <c r="H106" s="909">
        <v>0</v>
      </c>
      <c r="I106" s="111"/>
      <c r="J106" s="111">
        <f t="shared" si="1"/>
        <v>1714863</v>
      </c>
      <c r="K106" s="881">
        <v>810</v>
      </c>
      <c r="M106" s="888" t="s">
        <v>269</v>
      </c>
      <c r="N106" s="889" t="s">
        <v>443</v>
      </c>
      <c r="O106" s="828">
        <v>2822.43</v>
      </c>
      <c r="Q106" s="888" t="s">
        <v>292</v>
      </c>
      <c r="R106" s="889" t="s">
        <v>1064</v>
      </c>
      <c r="S106" s="828">
        <v>75605.77</v>
      </c>
      <c r="U106" s="751" t="s">
        <v>1362</v>
      </c>
      <c r="V106" s="751" t="s">
        <v>1361</v>
      </c>
      <c r="W106" s="175" t="s">
        <v>776</v>
      </c>
    </row>
    <row r="107" spans="2:23" x14ac:dyDescent="0.25">
      <c r="B107" t="s">
        <v>389</v>
      </c>
      <c r="C107" t="s">
        <v>558</v>
      </c>
      <c r="D107" s="111">
        <v>149957.86353800588</v>
      </c>
      <c r="F107" s="908">
        <v>1382189</v>
      </c>
      <c r="G107" s="909">
        <v>0</v>
      </c>
      <c r="H107" s="909">
        <v>0</v>
      </c>
      <c r="I107" s="111"/>
      <c r="J107" s="111">
        <f t="shared" si="1"/>
        <v>1382189</v>
      </c>
      <c r="K107" s="881">
        <v>467</v>
      </c>
      <c r="M107" s="888" t="s">
        <v>279</v>
      </c>
      <c r="N107" s="889" t="s">
        <v>1057</v>
      </c>
      <c r="O107" s="828">
        <v>4530.59</v>
      </c>
      <c r="Q107" s="888" t="s">
        <v>295</v>
      </c>
      <c r="R107" s="889" t="s">
        <v>1065</v>
      </c>
      <c r="S107" s="828">
        <v>34627.07</v>
      </c>
      <c r="U107" t="s">
        <v>388</v>
      </c>
      <c r="V107" t="s">
        <v>557</v>
      </c>
      <c r="W107" s="175" t="s">
        <v>776</v>
      </c>
    </row>
    <row r="108" spans="2:23" x14ac:dyDescent="0.25">
      <c r="B108" t="s">
        <v>390</v>
      </c>
      <c r="C108" t="s">
        <v>559</v>
      </c>
      <c r="D108" s="111">
        <v>297280.50027974218</v>
      </c>
      <c r="F108" s="909">
        <v>2095505</v>
      </c>
      <c r="G108" s="909">
        <v>0</v>
      </c>
      <c r="H108" s="909">
        <v>0</v>
      </c>
      <c r="I108" s="111"/>
      <c r="J108" s="111">
        <f t="shared" si="1"/>
        <v>2095505</v>
      </c>
      <c r="K108" s="881">
        <v>990</v>
      </c>
      <c r="M108" s="888" t="s">
        <v>274</v>
      </c>
      <c r="N108" s="889" t="s">
        <v>1058</v>
      </c>
      <c r="O108" s="828">
        <v>2242.96</v>
      </c>
      <c r="Q108" s="888" t="s">
        <v>294</v>
      </c>
      <c r="R108" s="889" t="s">
        <v>1391</v>
      </c>
      <c r="S108" s="828">
        <v>114376.97</v>
      </c>
      <c r="U108" t="s">
        <v>389</v>
      </c>
      <c r="V108" t="s">
        <v>558</v>
      </c>
      <c r="W108" s="175" t="s">
        <v>776</v>
      </c>
    </row>
    <row r="109" spans="2:23" x14ac:dyDescent="0.25">
      <c r="B109" t="s">
        <v>391</v>
      </c>
      <c r="C109" t="s">
        <v>560</v>
      </c>
      <c r="D109" s="111">
        <v>94080.047530877142</v>
      </c>
      <c r="F109" s="909">
        <v>1547010</v>
      </c>
      <c r="G109" s="909">
        <v>0</v>
      </c>
      <c r="H109" s="909">
        <v>0</v>
      </c>
      <c r="I109" s="111"/>
      <c r="J109" s="111">
        <f t="shared" si="1"/>
        <v>1547010</v>
      </c>
      <c r="K109" s="881">
        <v>718</v>
      </c>
      <c r="M109" s="888" t="s">
        <v>280</v>
      </c>
      <c r="N109" s="889" t="s">
        <v>1059</v>
      </c>
      <c r="O109" s="887">
        <v>7842.05</v>
      </c>
      <c r="Q109" s="888" t="s">
        <v>1351</v>
      </c>
      <c r="R109" s="889" t="s">
        <v>4</v>
      </c>
      <c r="S109" s="828">
        <v>38595.629999999997</v>
      </c>
      <c r="U109" t="s">
        <v>390</v>
      </c>
      <c r="V109" t="s">
        <v>559</v>
      </c>
      <c r="W109" s="175" t="s">
        <v>776</v>
      </c>
    </row>
    <row r="110" spans="2:23" x14ac:dyDescent="0.25">
      <c r="B110" t="s">
        <v>392</v>
      </c>
      <c r="C110" t="s">
        <v>561</v>
      </c>
      <c r="D110" s="111">
        <v>114003.89823543967</v>
      </c>
      <c r="F110" s="908">
        <v>1113182</v>
      </c>
      <c r="G110" s="909">
        <v>0</v>
      </c>
      <c r="H110" s="909">
        <v>0</v>
      </c>
      <c r="I110" s="111"/>
      <c r="J110" s="111">
        <f t="shared" si="1"/>
        <v>1113182</v>
      </c>
      <c r="K110" s="881">
        <v>448</v>
      </c>
      <c r="M110" s="888" t="s">
        <v>277</v>
      </c>
      <c r="N110" s="889" t="s">
        <v>1060</v>
      </c>
      <c r="O110" s="828">
        <v>0</v>
      </c>
      <c r="Q110" s="888" t="s">
        <v>298</v>
      </c>
      <c r="R110" s="889" t="s">
        <v>1067</v>
      </c>
      <c r="S110" s="828">
        <v>28428.57</v>
      </c>
      <c r="U110" t="s">
        <v>391</v>
      </c>
      <c r="V110" t="s">
        <v>560</v>
      </c>
      <c r="W110" s="175" t="s">
        <v>776</v>
      </c>
    </row>
    <row r="111" spans="2:23" x14ac:dyDescent="0.25">
      <c r="B111" t="s">
        <v>116</v>
      </c>
      <c r="C111" s="510" t="s">
        <v>115</v>
      </c>
      <c r="D111" s="111">
        <v>153961.99345992884</v>
      </c>
      <c r="F111" s="908">
        <v>2415542</v>
      </c>
      <c r="G111" s="909">
        <v>0</v>
      </c>
      <c r="H111" s="909">
        <v>0</v>
      </c>
      <c r="I111" s="111"/>
      <c r="J111" s="111">
        <f t="shared" si="1"/>
        <v>2415542</v>
      </c>
      <c r="K111" s="881">
        <v>943</v>
      </c>
      <c r="M111" s="888" t="s">
        <v>284</v>
      </c>
      <c r="N111" s="889" t="s">
        <v>1061</v>
      </c>
      <c r="O111" s="887">
        <v>2023.06</v>
      </c>
      <c r="Q111" s="888" t="s">
        <v>299</v>
      </c>
      <c r="R111" s="889" t="s">
        <v>471</v>
      </c>
      <c r="S111" s="828">
        <v>47494.05</v>
      </c>
      <c r="U111" t="s">
        <v>392</v>
      </c>
      <c r="V111" t="s">
        <v>561</v>
      </c>
      <c r="W111" s="175" t="s">
        <v>776</v>
      </c>
    </row>
    <row r="112" spans="2:23" x14ac:dyDescent="0.25">
      <c r="B112" t="s">
        <v>394</v>
      </c>
      <c r="C112" t="s">
        <v>563</v>
      </c>
      <c r="D112" s="111">
        <v>27684.734830912712</v>
      </c>
      <c r="F112" s="908">
        <v>1202839</v>
      </c>
      <c r="G112" s="909">
        <v>0</v>
      </c>
      <c r="H112" s="909">
        <v>0</v>
      </c>
      <c r="I112" s="111"/>
      <c r="J112" s="111">
        <f t="shared" si="1"/>
        <v>1202839</v>
      </c>
      <c r="K112" s="881">
        <v>480</v>
      </c>
      <c r="M112" s="888" t="s">
        <v>1357</v>
      </c>
      <c r="N112" s="889" t="s">
        <v>1365</v>
      </c>
      <c r="O112" s="828">
        <v>52385.58</v>
      </c>
      <c r="Q112" s="888" t="s">
        <v>301</v>
      </c>
      <c r="R112" s="889" t="s">
        <v>743</v>
      </c>
      <c r="S112" s="828">
        <v>74070.350000000006</v>
      </c>
      <c r="U112" t="s">
        <v>116</v>
      </c>
      <c r="V112" s="510" t="s">
        <v>115</v>
      </c>
      <c r="W112" s="175" t="s">
        <v>776</v>
      </c>
    </row>
    <row r="113" spans="2:23" x14ac:dyDescent="0.25">
      <c r="B113" t="s">
        <v>395</v>
      </c>
      <c r="C113" t="s">
        <v>564</v>
      </c>
      <c r="D113" s="111">
        <v>136540.75720564747</v>
      </c>
      <c r="F113" s="908">
        <v>1913652</v>
      </c>
      <c r="G113" s="909">
        <v>0</v>
      </c>
      <c r="H113" s="909">
        <v>0</v>
      </c>
      <c r="I113" s="111"/>
      <c r="J113" s="111">
        <f t="shared" si="1"/>
        <v>1913652</v>
      </c>
      <c r="K113" s="881">
        <v>892</v>
      </c>
      <c r="M113" s="888" t="s">
        <v>278</v>
      </c>
      <c r="N113" s="889" t="s">
        <v>451</v>
      </c>
      <c r="O113" s="828">
        <v>0</v>
      </c>
      <c r="Q113" s="888" t="s">
        <v>304</v>
      </c>
      <c r="R113" s="889" t="s">
        <v>745</v>
      </c>
      <c r="S113" s="828">
        <v>27968.11</v>
      </c>
      <c r="U113" s="751" t="s">
        <v>675</v>
      </c>
      <c r="V113" t="s">
        <v>696</v>
      </c>
      <c r="W113" s="175" t="s">
        <v>776</v>
      </c>
    </row>
    <row r="114" spans="2:23" x14ac:dyDescent="0.25">
      <c r="B114" s="842" t="s">
        <v>673</v>
      </c>
      <c r="C114" s="907" t="s">
        <v>697</v>
      </c>
      <c r="D114" s="111">
        <v>211887.56373297342</v>
      </c>
      <c r="F114" s="908">
        <v>756194</v>
      </c>
      <c r="G114" s="909">
        <v>0</v>
      </c>
      <c r="H114" s="909">
        <v>0</v>
      </c>
      <c r="I114" s="111"/>
      <c r="J114" s="111">
        <f t="shared" si="1"/>
        <v>756194</v>
      </c>
      <c r="K114" s="881">
        <v>384</v>
      </c>
      <c r="M114" s="888" t="s">
        <v>287</v>
      </c>
      <c r="N114" s="889" t="s">
        <v>1062</v>
      </c>
      <c r="O114" s="828">
        <v>296.77</v>
      </c>
      <c r="Q114" s="888" t="s">
        <v>306</v>
      </c>
      <c r="R114" s="889" t="s">
        <v>1068</v>
      </c>
      <c r="S114" s="828">
        <v>20867</v>
      </c>
      <c r="U114" t="s">
        <v>394</v>
      </c>
      <c r="V114" t="s">
        <v>563</v>
      </c>
      <c r="W114" s="175" t="s">
        <v>776</v>
      </c>
    </row>
    <row r="115" spans="2:23" x14ac:dyDescent="0.25">
      <c r="B115" t="s">
        <v>396</v>
      </c>
      <c r="C115" s="842" t="s">
        <v>565</v>
      </c>
      <c r="D115" s="111">
        <v>-152391.41000000003</v>
      </c>
      <c r="F115" s="909">
        <v>1901112</v>
      </c>
      <c r="G115" s="909">
        <v>0</v>
      </c>
      <c r="H115" s="909">
        <v>0</v>
      </c>
      <c r="I115" s="111"/>
      <c r="J115" s="111">
        <f t="shared" si="1"/>
        <v>1901112</v>
      </c>
      <c r="K115" s="881">
        <v>0</v>
      </c>
      <c r="M115" s="888" t="s">
        <v>288</v>
      </c>
      <c r="N115" s="889" t="s">
        <v>1063</v>
      </c>
      <c r="O115" s="828">
        <v>-2615.2800000000002</v>
      </c>
      <c r="Q115" s="888" t="s">
        <v>307</v>
      </c>
      <c r="R115" s="889" t="s">
        <v>480</v>
      </c>
      <c r="S115" s="828">
        <v>25232.05</v>
      </c>
      <c r="U115" t="s">
        <v>395</v>
      </c>
      <c r="V115" t="s">
        <v>564</v>
      </c>
      <c r="W115" s="175" t="s">
        <v>776</v>
      </c>
    </row>
    <row r="116" spans="2:23" x14ac:dyDescent="0.25">
      <c r="B116" t="s">
        <v>401</v>
      </c>
      <c r="C116" t="s">
        <v>569</v>
      </c>
      <c r="D116" s="111">
        <v>931662.31261106825</v>
      </c>
      <c r="F116" s="908">
        <v>8303801</v>
      </c>
      <c r="G116" s="908">
        <v>1145514</v>
      </c>
      <c r="H116" s="909">
        <v>0</v>
      </c>
      <c r="I116" s="111"/>
      <c r="J116" s="111">
        <f t="shared" si="1"/>
        <v>9449315</v>
      </c>
      <c r="K116" s="881">
        <v>3078</v>
      </c>
      <c r="M116" s="888" t="s">
        <v>291</v>
      </c>
      <c r="N116" s="889" t="s">
        <v>463</v>
      </c>
      <c r="O116" s="828">
        <v>5274.9</v>
      </c>
      <c r="Q116" s="888" t="s">
        <v>308</v>
      </c>
      <c r="R116" s="889" t="s">
        <v>609</v>
      </c>
      <c r="S116" s="828">
        <v>83786.37</v>
      </c>
      <c r="U116" s="751" t="s">
        <v>673</v>
      </c>
      <c r="V116" s="510" t="s">
        <v>697</v>
      </c>
      <c r="W116" s="175" t="s">
        <v>776</v>
      </c>
    </row>
    <row r="117" spans="2:23" ht="13" x14ac:dyDescent="0.3">
      <c r="B117" t="s">
        <v>405</v>
      </c>
      <c r="C117" t="s">
        <v>572</v>
      </c>
      <c r="D117" s="111">
        <v>-2987840.3560765763</v>
      </c>
      <c r="F117" s="908">
        <v>6799065</v>
      </c>
      <c r="G117" s="908">
        <v>782954</v>
      </c>
      <c r="H117" s="909">
        <v>0</v>
      </c>
      <c r="I117" s="111"/>
      <c r="J117" s="111">
        <f t="shared" si="1"/>
        <v>7582019</v>
      </c>
      <c r="K117" s="881">
        <v>2154</v>
      </c>
      <c r="M117" s="888" t="s">
        <v>292</v>
      </c>
      <c r="N117" s="889" t="s">
        <v>1064</v>
      </c>
      <c r="O117" s="828">
        <v>4669.32</v>
      </c>
      <c r="Q117" s="888" t="s">
        <v>112</v>
      </c>
      <c r="R117" s="889" t="s">
        <v>1366</v>
      </c>
      <c r="S117" s="887">
        <v>58219.42</v>
      </c>
      <c r="U117" t="s">
        <v>396</v>
      </c>
      <c r="V117" s="435" t="s">
        <v>565</v>
      </c>
      <c r="W117" s="175" t="s">
        <v>776</v>
      </c>
    </row>
    <row r="118" spans="2:23" x14ac:dyDescent="0.25">
      <c r="B118" t="s">
        <v>406</v>
      </c>
      <c r="C118" s="510" t="s">
        <v>758</v>
      </c>
      <c r="D118" s="882">
        <v>-2224907.5142864818</v>
      </c>
      <c r="F118" s="908">
        <v>6232465</v>
      </c>
      <c r="G118" s="908">
        <v>485164</v>
      </c>
      <c r="H118" s="909">
        <v>0</v>
      </c>
      <c r="I118" s="111"/>
      <c r="J118" s="111">
        <f t="shared" si="1"/>
        <v>6717629</v>
      </c>
      <c r="K118" s="881">
        <v>1960</v>
      </c>
      <c r="M118" s="888" t="s">
        <v>295</v>
      </c>
      <c r="N118" s="889" t="s">
        <v>1065</v>
      </c>
      <c r="O118" s="828">
        <v>0</v>
      </c>
      <c r="Q118" s="888" t="s">
        <v>311</v>
      </c>
      <c r="R118" s="889" t="s">
        <v>483</v>
      </c>
      <c r="S118" s="828">
        <v>0</v>
      </c>
      <c r="U118" t="s">
        <v>397</v>
      </c>
      <c r="V118" s="510" t="s">
        <v>755</v>
      </c>
      <c r="W118" s="175" t="s">
        <v>776</v>
      </c>
    </row>
    <row r="119" spans="2:23" x14ac:dyDescent="0.25">
      <c r="B119" t="s">
        <v>411</v>
      </c>
      <c r="C119" s="510" t="s">
        <v>761</v>
      </c>
      <c r="D119" s="111">
        <v>521442.25000000093</v>
      </c>
      <c r="F119" s="908">
        <v>5062548</v>
      </c>
      <c r="G119" s="908">
        <v>1050201</v>
      </c>
      <c r="H119" s="909">
        <v>0</v>
      </c>
      <c r="I119" s="111"/>
      <c r="J119" s="111">
        <f t="shared" si="1"/>
        <v>6112749</v>
      </c>
      <c r="K119" s="881">
        <v>2064</v>
      </c>
      <c r="M119" s="888" t="s">
        <v>294</v>
      </c>
      <c r="N119" s="889" t="s">
        <v>1391</v>
      </c>
      <c r="O119" s="828">
        <v>26499.9</v>
      </c>
      <c r="Q119" s="888" t="s">
        <v>312</v>
      </c>
      <c r="R119" s="889" t="s">
        <v>1069</v>
      </c>
      <c r="S119" s="828">
        <v>11080.03</v>
      </c>
      <c r="U119" t="s">
        <v>400</v>
      </c>
      <c r="V119" t="s">
        <v>1383</v>
      </c>
      <c r="W119" s="838" t="s">
        <v>776</v>
      </c>
    </row>
    <row r="120" spans="2:23" ht="13" x14ac:dyDescent="0.3">
      <c r="B120" t="s">
        <v>412</v>
      </c>
      <c r="C120" t="s">
        <v>575</v>
      </c>
      <c r="D120" s="111">
        <v>680381.83042370738</v>
      </c>
      <c r="F120" s="908">
        <v>4985046</v>
      </c>
      <c r="G120" s="910">
        <v>1275619</v>
      </c>
      <c r="H120" s="909">
        <v>0</v>
      </c>
      <c r="I120" s="111"/>
      <c r="J120" s="111">
        <f t="shared" si="1"/>
        <v>6260665</v>
      </c>
      <c r="K120" s="881">
        <v>2188</v>
      </c>
      <c r="M120" s="888" t="s">
        <v>1351</v>
      </c>
      <c r="N120" s="889" t="s">
        <v>4</v>
      </c>
      <c r="O120" s="828">
        <v>-11692.54</v>
      </c>
      <c r="Q120" s="888" t="s">
        <v>313</v>
      </c>
      <c r="R120" s="889" t="s">
        <v>485</v>
      </c>
      <c r="S120" s="828">
        <v>27228.12</v>
      </c>
      <c r="U120" t="s">
        <v>401</v>
      </c>
      <c r="V120" t="s">
        <v>569</v>
      </c>
      <c r="W120" s="834" t="s">
        <v>776</v>
      </c>
    </row>
    <row r="121" spans="2:23" x14ac:dyDescent="0.25">
      <c r="B121" t="s">
        <v>415</v>
      </c>
      <c r="C121" s="842" t="s">
        <v>577</v>
      </c>
      <c r="D121" s="111">
        <v>433831.97000000038</v>
      </c>
      <c r="F121" s="908">
        <v>3436927</v>
      </c>
      <c r="G121" s="908">
        <v>829357</v>
      </c>
      <c r="H121" s="909">
        <v>0</v>
      </c>
      <c r="I121" s="111"/>
      <c r="J121" s="111">
        <f t="shared" si="1"/>
        <v>4266284</v>
      </c>
      <c r="K121" s="881">
        <v>1480</v>
      </c>
      <c r="M121" s="888" t="s">
        <v>298</v>
      </c>
      <c r="N121" s="889" t="s">
        <v>1067</v>
      </c>
      <c r="O121" s="828">
        <v>-953.45</v>
      </c>
      <c r="Q121" s="888" t="s">
        <v>314</v>
      </c>
      <c r="R121" s="889" t="s">
        <v>747</v>
      </c>
      <c r="S121" s="828">
        <v>26047.87</v>
      </c>
      <c r="U121" t="s">
        <v>404</v>
      </c>
      <c r="V121" t="s">
        <v>571</v>
      </c>
      <c r="W121" s="175" t="s">
        <v>776</v>
      </c>
    </row>
    <row r="122" spans="2:23" x14ac:dyDescent="0.25">
      <c r="B122" t="s">
        <v>416</v>
      </c>
      <c r="C122" t="s">
        <v>578</v>
      </c>
      <c r="D122" s="111">
        <v>533403.12547314237</v>
      </c>
      <c r="F122" s="908">
        <v>5820682</v>
      </c>
      <c r="G122" s="908">
        <v>1622660</v>
      </c>
      <c r="H122" s="909">
        <v>0</v>
      </c>
      <c r="I122" s="111"/>
      <c r="J122" s="111">
        <f t="shared" si="1"/>
        <v>7443342</v>
      </c>
      <c r="K122" s="881">
        <v>2418</v>
      </c>
      <c r="M122" s="888" t="s">
        <v>299</v>
      </c>
      <c r="N122" s="889" t="s">
        <v>471</v>
      </c>
      <c r="O122" s="828">
        <v>2472.67</v>
      </c>
      <c r="Q122" s="888" t="s">
        <v>317</v>
      </c>
      <c r="R122" s="889" t="s">
        <v>1070</v>
      </c>
      <c r="S122" s="828">
        <v>14217.39</v>
      </c>
      <c r="U122" t="s">
        <v>405</v>
      </c>
      <c r="V122" t="s">
        <v>572</v>
      </c>
      <c r="W122" s="175" t="s">
        <v>776</v>
      </c>
    </row>
    <row r="123" spans="2:23" x14ac:dyDescent="0.25">
      <c r="B123" t="s">
        <v>418</v>
      </c>
      <c r="C123" s="510" t="s">
        <v>764</v>
      </c>
      <c r="D123" s="111">
        <v>692988.66958731948</v>
      </c>
      <c r="F123" s="908">
        <v>6582176</v>
      </c>
      <c r="G123" s="908">
        <v>963484</v>
      </c>
      <c r="H123" s="909">
        <v>0</v>
      </c>
      <c r="I123" s="111"/>
      <c r="J123" s="111">
        <f t="shared" si="1"/>
        <v>7545660</v>
      </c>
      <c r="K123" s="881">
        <v>2416</v>
      </c>
      <c r="M123" s="888" t="s">
        <v>301</v>
      </c>
      <c r="N123" s="889" t="s">
        <v>743</v>
      </c>
      <c r="O123" s="828">
        <v>-5418.44</v>
      </c>
      <c r="Q123" s="888" t="s">
        <v>316</v>
      </c>
      <c r="R123" s="889" t="s">
        <v>1071</v>
      </c>
      <c r="S123" s="828">
        <v>62434.080000000002</v>
      </c>
      <c r="U123" t="s">
        <v>406</v>
      </c>
      <c r="V123" s="510" t="s">
        <v>758</v>
      </c>
      <c r="W123" s="834" t="s">
        <v>776</v>
      </c>
    </row>
    <row r="124" spans="2:23" x14ac:dyDescent="0.25">
      <c r="B124" t="s">
        <v>420</v>
      </c>
      <c r="C124" t="s">
        <v>582</v>
      </c>
      <c r="D124" s="111">
        <v>579862.21456101816</v>
      </c>
      <c r="F124" s="908">
        <v>7481321</v>
      </c>
      <c r="G124" s="908">
        <v>1164855</v>
      </c>
      <c r="H124" s="909">
        <v>0</v>
      </c>
      <c r="I124" s="111"/>
      <c r="J124" s="111">
        <f t="shared" si="1"/>
        <v>8646176</v>
      </c>
      <c r="K124" s="881">
        <v>2770</v>
      </c>
      <c r="M124" s="888" t="s">
        <v>304</v>
      </c>
      <c r="N124" s="889" t="s">
        <v>745</v>
      </c>
      <c r="O124" s="828">
        <v>-223.91</v>
      </c>
      <c r="Q124" s="888" t="s">
        <v>315</v>
      </c>
      <c r="R124" s="889" t="s">
        <v>487</v>
      </c>
      <c r="S124" s="828">
        <v>67297.27</v>
      </c>
      <c r="U124" t="s">
        <v>411</v>
      </c>
      <c r="V124" s="510" t="s">
        <v>761</v>
      </c>
      <c r="W124" s="834" t="s">
        <v>776</v>
      </c>
    </row>
    <row r="125" spans="2:23" x14ac:dyDescent="0.25">
      <c r="B125" t="s">
        <v>422</v>
      </c>
      <c r="C125" t="s">
        <v>584</v>
      </c>
      <c r="D125" s="111">
        <v>271781.5697661899</v>
      </c>
      <c r="F125" s="908">
        <v>6151867</v>
      </c>
      <c r="G125" s="908">
        <v>732526</v>
      </c>
      <c r="H125" s="908">
        <v>127061</v>
      </c>
      <c r="I125" s="111"/>
      <c r="J125" s="111">
        <f t="shared" si="1"/>
        <v>7011454</v>
      </c>
      <c r="K125" s="881">
        <v>1954</v>
      </c>
      <c r="M125" s="888" t="s">
        <v>306</v>
      </c>
      <c r="N125" s="889" t="s">
        <v>1068</v>
      </c>
      <c r="O125" s="828">
        <v>950.51</v>
      </c>
      <c r="Q125" s="888" t="s">
        <v>318</v>
      </c>
      <c r="R125" s="889" t="s">
        <v>1072</v>
      </c>
      <c r="S125" s="828">
        <v>51059.94</v>
      </c>
      <c r="U125" t="s">
        <v>412</v>
      </c>
      <c r="V125" t="s">
        <v>575</v>
      </c>
      <c r="W125" s="837" t="s">
        <v>777</v>
      </c>
    </row>
    <row r="126" spans="2:23" ht="13" x14ac:dyDescent="0.3">
      <c r="B126" t="s">
        <v>425</v>
      </c>
      <c r="C126" s="510" t="s">
        <v>765</v>
      </c>
      <c r="D126" s="882">
        <v>775649.0580679602</v>
      </c>
      <c r="F126" s="908">
        <v>6086311</v>
      </c>
      <c r="G126" s="908">
        <v>1132140</v>
      </c>
      <c r="H126" s="909">
        <v>0</v>
      </c>
      <c r="I126" s="111"/>
      <c r="J126" s="111">
        <f t="shared" si="1"/>
        <v>7218451</v>
      </c>
      <c r="K126" s="881">
        <v>2178</v>
      </c>
      <c r="M126" s="888" t="s">
        <v>307</v>
      </c>
      <c r="N126" s="889" t="s">
        <v>480</v>
      </c>
      <c r="O126" s="828">
        <v>0</v>
      </c>
      <c r="Q126" s="888" t="s">
        <v>1359</v>
      </c>
      <c r="R126" s="889" t="s">
        <v>1367</v>
      </c>
      <c r="S126" s="887">
        <v>46293.86</v>
      </c>
      <c r="U126" t="s">
        <v>415</v>
      </c>
      <c r="V126" s="435" t="s">
        <v>577</v>
      </c>
      <c r="W126" s="175" t="s">
        <v>776</v>
      </c>
    </row>
    <row r="127" spans="2:23" x14ac:dyDescent="0.25">
      <c r="B127" t="s">
        <v>426</v>
      </c>
      <c r="C127" t="s">
        <v>586</v>
      </c>
      <c r="D127" s="111">
        <v>1339479.616245721</v>
      </c>
      <c r="F127" s="908">
        <v>5405489</v>
      </c>
      <c r="G127" s="908">
        <v>897092</v>
      </c>
      <c r="H127" s="909">
        <v>0</v>
      </c>
      <c r="I127" s="111"/>
      <c r="J127" s="111">
        <f t="shared" si="1"/>
        <v>6302581</v>
      </c>
      <c r="K127" s="881">
        <v>2122</v>
      </c>
      <c r="M127" s="888" t="s">
        <v>308</v>
      </c>
      <c r="N127" s="889" t="s">
        <v>609</v>
      </c>
      <c r="O127" s="887">
        <v>21106.62</v>
      </c>
      <c r="Q127" s="888" t="s">
        <v>1167</v>
      </c>
      <c r="R127" s="889" t="s">
        <v>1324</v>
      </c>
      <c r="S127" s="887">
        <v>0</v>
      </c>
      <c r="U127" t="s">
        <v>416</v>
      </c>
      <c r="V127" t="s">
        <v>578</v>
      </c>
      <c r="W127" s="175" t="s">
        <v>776</v>
      </c>
    </row>
    <row r="128" spans="2:23" x14ac:dyDescent="0.25">
      <c r="B128" t="s">
        <v>428</v>
      </c>
      <c r="C128" s="842" t="s">
        <v>1159</v>
      </c>
      <c r="D128" s="111">
        <v>335645.75999999774</v>
      </c>
      <c r="F128" s="908">
        <v>2720000</v>
      </c>
      <c r="G128" s="908">
        <v>9465</v>
      </c>
      <c r="H128" s="908">
        <v>2246885</v>
      </c>
      <c r="I128" s="111"/>
      <c r="J128" s="111">
        <f t="shared" si="1"/>
        <v>4976350</v>
      </c>
      <c r="K128" s="881">
        <v>530</v>
      </c>
      <c r="M128" s="888" t="s">
        <v>112</v>
      </c>
      <c r="N128" s="889" t="s">
        <v>1366</v>
      </c>
      <c r="O128" s="828">
        <v>9022.4</v>
      </c>
      <c r="Q128" s="888" t="s">
        <v>1158</v>
      </c>
      <c r="R128" s="889" t="s">
        <v>1368</v>
      </c>
      <c r="S128" s="828">
        <v>24722.9</v>
      </c>
      <c r="U128" t="s">
        <v>418</v>
      </c>
      <c r="V128" s="510" t="s">
        <v>764</v>
      </c>
      <c r="W128" s="175" t="s">
        <v>776</v>
      </c>
    </row>
    <row r="129" spans="2:23" x14ac:dyDescent="0.25">
      <c r="B129" t="s">
        <v>676</v>
      </c>
      <c r="C129" s="842" t="s">
        <v>1409</v>
      </c>
      <c r="D129" s="111">
        <v>143993.48146786581</v>
      </c>
      <c r="F129" s="908">
        <v>1755000</v>
      </c>
      <c r="G129" s="908">
        <v>4405</v>
      </c>
      <c r="H129" s="908">
        <v>1272454</v>
      </c>
      <c r="I129" s="111"/>
      <c r="J129" s="111">
        <f t="shared" si="1"/>
        <v>3031859</v>
      </c>
      <c r="K129" s="881">
        <v>322</v>
      </c>
      <c r="M129" s="888" t="s">
        <v>311</v>
      </c>
      <c r="N129" s="889" t="s">
        <v>483</v>
      </c>
      <c r="O129" s="828">
        <v>0</v>
      </c>
      <c r="Q129" s="888" t="s">
        <v>325</v>
      </c>
      <c r="R129" s="889" t="s">
        <v>1073</v>
      </c>
      <c r="S129" s="828">
        <v>51866.68</v>
      </c>
      <c r="U129" t="s">
        <v>420</v>
      </c>
      <c r="V129" t="s">
        <v>582</v>
      </c>
      <c r="W129" s="175" t="s">
        <v>776</v>
      </c>
    </row>
    <row r="130" spans="2:23" x14ac:dyDescent="0.25">
      <c r="B130" t="s">
        <v>766</v>
      </c>
      <c r="C130" t="s">
        <v>767</v>
      </c>
      <c r="D130" s="111">
        <v>483401.75937731448</v>
      </c>
      <c r="F130" s="908">
        <v>2772500</v>
      </c>
      <c r="G130" s="908">
        <v>5947</v>
      </c>
      <c r="H130" s="908">
        <v>2075982</v>
      </c>
      <c r="I130" s="111"/>
      <c r="J130" s="111">
        <f t="shared" si="1"/>
        <v>4854429</v>
      </c>
      <c r="K130" s="881">
        <v>530</v>
      </c>
      <c r="M130" s="888" t="s">
        <v>312</v>
      </c>
      <c r="N130" s="889" t="s">
        <v>1069</v>
      </c>
      <c r="O130" s="828">
        <v>0.12</v>
      </c>
      <c r="Q130" s="888" t="s">
        <v>328</v>
      </c>
      <c r="R130" s="889" t="s">
        <v>1074</v>
      </c>
      <c r="S130" s="828">
        <v>4379.49</v>
      </c>
      <c r="U130" t="s">
        <v>422</v>
      </c>
      <c r="V130" t="s">
        <v>584</v>
      </c>
      <c r="W130" s="839" t="s">
        <v>777</v>
      </c>
    </row>
    <row r="131" spans="2:23" x14ac:dyDescent="0.25">
      <c r="B131" t="s">
        <v>429</v>
      </c>
      <c r="C131" t="s">
        <v>589</v>
      </c>
      <c r="D131" s="111">
        <v>23509.30914021784</v>
      </c>
      <c r="F131" s="908">
        <v>680000</v>
      </c>
      <c r="G131" s="909">
        <v>0</v>
      </c>
      <c r="H131" s="908">
        <v>667215</v>
      </c>
      <c r="I131" s="111"/>
      <c r="J131" s="111">
        <f t="shared" si="1"/>
        <v>1347215</v>
      </c>
      <c r="K131" s="881">
        <v>136</v>
      </c>
      <c r="M131" s="888" t="s">
        <v>313</v>
      </c>
      <c r="N131" s="889" t="s">
        <v>485</v>
      </c>
      <c r="O131" s="887">
        <v>-10</v>
      </c>
      <c r="Q131" s="888" t="s">
        <v>326</v>
      </c>
      <c r="R131" s="889" t="s">
        <v>498</v>
      </c>
      <c r="S131" s="828">
        <v>43823.39</v>
      </c>
      <c r="U131" t="s">
        <v>425</v>
      </c>
      <c r="V131" s="510" t="s">
        <v>765</v>
      </c>
      <c r="W131" s="175" t="s">
        <v>776</v>
      </c>
    </row>
    <row r="132" spans="2:23" x14ac:dyDescent="0.25">
      <c r="B132" t="s">
        <v>430</v>
      </c>
      <c r="C132" t="s">
        <v>590</v>
      </c>
      <c r="D132" s="111">
        <v>109164.70848682243</v>
      </c>
      <c r="F132" s="908">
        <v>658333</v>
      </c>
      <c r="G132" s="909">
        <v>0</v>
      </c>
      <c r="H132" s="908">
        <v>593952</v>
      </c>
      <c r="I132" s="111"/>
      <c r="J132" s="111">
        <f t="shared" si="1"/>
        <v>1252285</v>
      </c>
      <c r="K132" s="881">
        <v>106</v>
      </c>
      <c r="M132" s="888" t="s">
        <v>314</v>
      </c>
      <c r="N132" s="889" t="s">
        <v>747</v>
      </c>
      <c r="O132" s="828">
        <v>882.32</v>
      </c>
      <c r="Q132" s="888" t="s">
        <v>327</v>
      </c>
      <c r="R132" s="889" t="s">
        <v>1075</v>
      </c>
      <c r="S132" s="828">
        <v>36850.839999999997</v>
      </c>
      <c r="U132" t="s">
        <v>426</v>
      </c>
      <c r="V132" t="s">
        <v>586</v>
      </c>
      <c r="W132" s="839" t="s">
        <v>777</v>
      </c>
    </row>
    <row r="133" spans="2:23" x14ac:dyDescent="0.25">
      <c r="B133" t="s">
        <v>432</v>
      </c>
      <c r="C133" t="s">
        <v>592</v>
      </c>
      <c r="D133" s="111">
        <v>95222.239123595762</v>
      </c>
      <c r="F133" s="908">
        <v>680000</v>
      </c>
      <c r="G133" s="909">
        <v>0</v>
      </c>
      <c r="H133" s="908">
        <v>611894</v>
      </c>
      <c r="I133" s="111"/>
      <c r="J133" s="111">
        <f t="shared" ref="J133:J146" si="2">SUM(F133:I133)</f>
        <v>1291894</v>
      </c>
      <c r="K133" s="881">
        <v>104</v>
      </c>
      <c r="M133" s="888" t="s">
        <v>317</v>
      </c>
      <c r="N133" s="889" t="s">
        <v>1070</v>
      </c>
      <c r="O133" s="828">
        <v>0</v>
      </c>
      <c r="Q133" s="888" t="s">
        <v>331</v>
      </c>
      <c r="R133" s="889" t="s">
        <v>1076</v>
      </c>
      <c r="S133" s="828">
        <v>44803.88</v>
      </c>
      <c r="U133" t="s">
        <v>428</v>
      </c>
      <c r="V133" s="751" t="s">
        <v>1159</v>
      </c>
      <c r="W133" s="840" t="s">
        <v>777</v>
      </c>
    </row>
    <row r="134" spans="2:23" x14ac:dyDescent="0.25">
      <c r="B134" t="s">
        <v>434</v>
      </c>
      <c r="C134" t="s">
        <v>594</v>
      </c>
      <c r="D134" s="111">
        <v>-212862.16135458119</v>
      </c>
      <c r="F134" s="908">
        <v>1350000</v>
      </c>
      <c r="G134" s="909">
        <v>0</v>
      </c>
      <c r="H134" s="908">
        <v>1377400</v>
      </c>
      <c r="I134" s="111"/>
      <c r="J134" s="111">
        <f t="shared" si="2"/>
        <v>2727400</v>
      </c>
      <c r="K134" s="881">
        <v>260</v>
      </c>
      <c r="M134" s="888" t="s">
        <v>316</v>
      </c>
      <c r="N134" s="889" t="s">
        <v>1071</v>
      </c>
      <c r="O134" s="828">
        <v>3257.62</v>
      </c>
      <c r="Q134" s="888" t="s">
        <v>332</v>
      </c>
      <c r="R134" s="889" t="s">
        <v>1077</v>
      </c>
      <c r="S134" s="828">
        <v>22723.91</v>
      </c>
      <c r="U134" t="s">
        <v>676</v>
      </c>
      <c r="V134" s="751" t="s">
        <v>1409</v>
      </c>
      <c r="W134" s="175" t="s">
        <v>776</v>
      </c>
    </row>
    <row r="135" spans="2:23" x14ac:dyDescent="0.25">
      <c r="B135" t="s">
        <v>435</v>
      </c>
      <c r="C135" t="s">
        <v>595</v>
      </c>
      <c r="D135" s="111">
        <v>463240.02134639502</v>
      </c>
      <c r="F135" s="908">
        <v>1445833</v>
      </c>
      <c r="G135" s="908">
        <v>10568</v>
      </c>
      <c r="H135" s="908">
        <v>1338164</v>
      </c>
      <c r="I135" s="111"/>
      <c r="J135" s="111">
        <f t="shared" si="2"/>
        <v>2794565</v>
      </c>
      <c r="K135" s="881">
        <v>276</v>
      </c>
      <c r="M135" s="888" t="s">
        <v>315</v>
      </c>
      <c r="N135" s="889" t="s">
        <v>487</v>
      </c>
      <c r="O135" s="828">
        <v>-18528.189999999999</v>
      </c>
      <c r="Q135" s="888" t="s">
        <v>114</v>
      </c>
      <c r="R135" s="889" t="s">
        <v>113</v>
      </c>
      <c r="S135" s="828">
        <v>41356.74</v>
      </c>
      <c r="U135" t="s">
        <v>766</v>
      </c>
      <c r="V135" t="s">
        <v>767</v>
      </c>
      <c r="W135" s="175" t="s">
        <v>776</v>
      </c>
    </row>
    <row r="136" spans="2:23" x14ac:dyDescent="0.25">
      <c r="B136" t="s">
        <v>436</v>
      </c>
      <c r="C136" t="s">
        <v>770</v>
      </c>
      <c r="D136" s="111">
        <v>275960.68283015903</v>
      </c>
      <c r="F136" s="908">
        <v>1920833</v>
      </c>
      <c r="G136" s="909">
        <v>0</v>
      </c>
      <c r="H136" s="908">
        <v>1867550</v>
      </c>
      <c r="I136" s="111"/>
      <c r="J136" s="111">
        <f t="shared" si="2"/>
        <v>3788383</v>
      </c>
      <c r="K136" s="881">
        <v>330</v>
      </c>
      <c r="M136" s="888" t="s">
        <v>318</v>
      </c>
      <c r="N136" s="889" t="s">
        <v>1072</v>
      </c>
      <c r="O136" s="828">
        <v>2380.5</v>
      </c>
      <c r="Q136" s="888" t="s">
        <v>333</v>
      </c>
      <c r="R136" s="889" t="s">
        <v>1078</v>
      </c>
      <c r="S136" s="887">
        <v>64021.87</v>
      </c>
      <c r="U136" t="s">
        <v>429</v>
      </c>
      <c r="V136" t="s">
        <v>589</v>
      </c>
      <c r="W136" s="834" t="s">
        <v>776</v>
      </c>
    </row>
    <row r="137" spans="2:23" x14ac:dyDescent="0.25">
      <c r="B137" t="s">
        <v>437</v>
      </c>
      <c r="C137" t="s">
        <v>597</v>
      </c>
      <c r="D137" s="111">
        <v>-255003.23166041612</v>
      </c>
      <c r="F137" s="908">
        <v>1459167</v>
      </c>
      <c r="G137" s="908">
        <v>8585</v>
      </c>
      <c r="H137" s="908">
        <v>1350488</v>
      </c>
      <c r="I137" s="111"/>
      <c r="J137" s="111">
        <f t="shared" si="2"/>
        <v>2818240</v>
      </c>
      <c r="K137" s="881">
        <v>280</v>
      </c>
      <c r="M137" s="888" t="s">
        <v>1359</v>
      </c>
      <c r="N137" s="889" t="s">
        <v>1367</v>
      </c>
      <c r="O137" s="887">
        <v>-431.32</v>
      </c>
      <c r="Q137" s="888" t="s">
        <v>336</v>
      </c>
      <c r="R137" s="889" t="s">
        <v>1079</v>
      </c>
      <c r="S137" s="887">
        <v>0</v>
      </c>
      <c r="U137" t="s">
        <v>430</v>
      </c>
      <c r="V137" t="s">
        <v>590</v>
      </c>
      <c r="W137" s="175" t="s">
        <v>776</v>
      </c>
    </row>
    <row r="138" spans="2:23" x14ac:dyDescent="0.25">
      <c r="B138" t="s">
        <v>438</v>
      </c>
      <c r="C138" t="s">
        <v>598</v>
      </c>
      <c r="D138" s="111">
        <v>726648.33783060708</v>
      </c>
      <c r="F138" s="908">
        <v>2296781</v>
      </c>
      <c r="G138" s="908">
        <v>8147</v>
      </c>
      <c r="H138" s="908">
        <v>741643</v>
      </c>
      <c r="I138" s="111"/>
      <c r="J138" s="111">
        <f t="shared" si="2"/>
        <v>3046571</v>
      </c>
      <c r="K138" s="881">
        <v>166</v>
      </c>
      <c r="M138" s="888" t="s">
        <v>1429</v>
      </c>
      <c r="N138" s="889" t="s">
        <v>1430</v>
      </c>
      <c r="O138" s="828">
        <v>29717.17</v>
      </c>
      <c r="Q138" s="888" t="s">
        <v>340</v>
      </c>
      <c r="R138" s="889" t="s">
        <v>1082</v>
      </c>
      <c r="S138" s="887">
        <v>0</v>
      </c>
      <c r="U138" t="s">
        <v>432</v>
      </c>
      <c r="V138" t="s">
        <v>592</v>
      </c>
      <c r="W138" s="175" t="s">
        <v>776</v>
      </c>
    </row>
    <row r="139" spans="2:23" x14ac:dyDescent="0.25">
      <c r="B139" s="842" t="s">
        <v>433</v>
      </c>
      <c r="C139" t="s">
        <v>1322</v>
      </c>
      <c r="D139" s="111">
        <v>144721.18884157215</v>
      </c>
      <c r="F139" s="908">
        <v>729167</v>
      </c>
      <c r="G139" s="909">
        <v>0</v>
      </c>
      <c r="H139" s="908">
        <v>769446</v>
      </c>
      <c r="I139" s="111"/>
      <c r="J139" s="111">
        <f t="shared" si="2"/>
        <v>1498613</v>
      </c>
      <c r="K139" s="881">
        <v>138</v>
      </c>
      <c r="M139" s="888" t="s">
        <v>1167</v>
      </c>
      <c r="N139" s="889" t="s">
        <v>1324</v>
      </c>
      <c r="O139" s="828">
        <v>0</v>
      </c>
      <c r="Q139" s="888" t="s">
        <v>341</v>
      </c>
      <c r="R139" s="889" t="s">
        <v>1084</v>
      </c>
      <c r="S139" s="887">
        <v>0</v>
      </c>
      <c r="U139" t="s">
        <v>434</v>
      </c>
      <c r="V139" t="s">
        <v>594</v>
      </c>
      <c r="W139" s="175" t="s">
        <v>776</v>
      </c>
    </row>
    <row r="140" spans="2:23" x14ac:dyDescent="0.25">
      <c r="B140" s="842" t="s">
        <v>711</v>
      </c>
      <c r="C140" s="842" t="s">
        <v>479</v>
      </c>
      <c r="D140" s="111">
        <v>317220.12739045452</v>
      </c>
      <c r="F140" s="909">
        <v>2220000</v>
      </c>
      <c r="G140" s="909">
        <v>0</v>
      </c>
      <c r="H140" s="909">
        <v>881957</v>
      </c>
      <c r="I140" s="111"/>
      <c r="J140" s="111">
        <f t="shared" si="2"/>
        <v>3101957</v>
      </c>
      <c r="K140" s="881">
        <v>50</v>
      </c>
      <c r="M140" s="888" t="s">
        <v>1158</v>
      </c>
      <c r="N140" s="889" t="s">
        <v>1368</v>
      </c>
      <c r="O140" s="828">
        <v>2467.11</v>
      </c>
      <c r="Q140" s="888" t="s">
        <v>342</v>
      </c>
      <c r="R140" s="889" t="s">
        <v>1085</v>
      </c>
      <c r="S140" s="828">
        <v>0</v>
      </c>
      <c r="U140" t="s">
        <v>435</v>
      </c>
      <c r="V140" t="s">
        <v>595</v>
      </c>
      <c r="W140" s="175" t="s">
        <v>776</v>
      </c>
    </row>
    <row r="141" spans="2:23" x14ac:dyDescent="0.25">
      <c r="D141" s="111"/>
      <c r="F141" s="884">
        <v>1557377</v>
      </c>
      <c r="G141" s="883">
        <v>0</v>
      </c>
      <c r="H141" s="884">
        <v>1463313</v>
      </c>
      <c r="I141" s="111"/>
      <c r="J141" s="111">
        <f t="shared" si="2"/>
        <v>3020690</v>
      </c>
      <c r="K141" s="881">
        <v>286</v>
      </c>
      <c r="M141" s="888" t="s">
        <v>325</v>
      </c>
      <c r="N141" s="889" t="s">
        <v>1073</v>
      </c>
      <c r="O141" s="828">
        <v>100.84</v>
      </c>
      <c r="Q141" s="888" t="s">
        <v>1169</v>
      </c>
      <c r="R141" s="889" t="s">
        <v>1325</v>
      </c>
      <c r="S141" s="887">
        <v>22553.37</v>
      </c>
      <c r="U141" t="s">
        <v>436</v>
      </c>
      <c r="V141" t="s">
        <v>770</v>
      </c>
      <c r="W141" s="175" t="s">
        <v>776</v>
      </c>
    </row>
    <row r="142" spans="2:23" x14ac:dyDescent="0.25">
      <c r="D142" s="111"/>
      <c r="F142" s="884">
        <v>1400000</v>
      </c>
      <c r="G142" s="883">
        <v>5926</v>
      </c>
      <c r="H142" s="884">
        <v>1280183</v>
      </c>
      <c r="I142" s="111"/>
      <c r="J142" s="111">
        <f t="shared" si="2"/>
        <v>2686109</v>
      </c>
      <c r="K142" s="881">
        <v>264</v>
      </c>
      <c r="M142" s="888" t="s">
        <v>328</v>
      </c>
      <c r="N142" s="889" t="s">
        <v>1074</v>
      </c>
      <c r="O142" s="828">
        <v>2729.95</v>
      </c>
      <c r="Q142" s="888" t="s">
        <v>343</v>
      </c>
      <c r="R142" s="889" t="s">
        <v>1086</v>
      </c>
      <c r="S142" s="828">
        <v>0</v>
      </c>
      <c r="U142" t="s">
        <v>437</v>
      </c>
      <c r="V142" t="s">
        <v>597</v>
      </c>
      <c r="W142" s="175" t="s">
        <v>776</v>
      </c>
    </row>
    <row r="143" spans="2:23" x14ac:dyDescent="0.25">
      <c r="D143" s="111"/>
      <c r="F143" s="884">
        <v>792500</v>
      </c>
      <c r="G143" s="883">
        <v>5624</v>
      </c>
      <c r="H143" s="884">
        <v>2071554</v>
      </c>
      <c r="I143" s="111"/>
      <c r="J143" s="111">
        <f t="shared" si="2"/>
        <v>2869678</v>
      </c>
      <c r="K143" s="881">
        <v>162</v>
      </c>
      <c r="M143" s="888" t="s">
        <v>326</v>
      </c>
      <c r="N143" s="889" t="s">
        <v>498</v>
      </c>
      <c r="O143" s="828">
        <v>2659.18</v>
      </c>
      <c r="Q143" s="888" t="s">
        <v>345</v>
      </c>
      <c r="R143" s="889" t="s">
        <v>1087</v>
      </c>
      <c r="S143" s="828">
        <v>19374.54</v>
      </c>
      <c r="U143" t="s">
        <v>438</v>
      </c>
      <c r="V143" t="s">
        <v>598</v>
      </c>
      <c r="W143" s="175" t="s">
        <v>776</v>
      </c>
    </row>
    <row r="144" spans="2:23" x14ac:dyDescent="0.25">
      <c r="B144" s="842"/>
      <c r="D144" s="111"/>
      <c r="F144" s="884">
        <v>712500</v>
      </c>
      <c r="G144" s="883">
        <v>0</v>
      </c>
      <c r="H144" s="884">
        <v>738317</v>
      </c>
      <c r="I144" s="111"/>
      <c r="J144" s="111">
        <f t="shared" si="2"/>
        <v>1450817</v>
      </c>
      <c r="K144" s="881">
        <v>138</v>
      </c>
      <c r="M144" s="888" t="s">
        <v>327</v>
      </c>
      <c r="N144" s="889" t="s">
        <v>1075</v>
      </c>
      <c r="O144" s="828">
        <v>5509.1</v>
      </c>
      <c r="Q144" s="888" t="s">
        <v>344</v>
      </c>
      <c r="R144" s="889" t="s">
        <v>1088</v>
      </c>
      <c r="S144" s="887">
        <v>46948.22</v>
      </c>
      <c r="U144" s="751" t="s">
        <v>433</v>
      </c>
      <c r="V144" t="s">
        <v>1322</v>
      </c>
      <c r="W144" s="834" t="s">
        <v>776</v>
      </c>
    </row>
    <row r="145" spans="2:23" x14ac:dyDescent="0.25">
      <c r="B145" s="842"/>
      <c r="C145" s="844"/>
      <c r="D145" s="111"/>
      <c r="F145" s="884">
        <v>1830000</v>
      </c>
      <c r="G145" s="883">
        <v>0</v>
      </c>
      <c r="H145" s="883">
        <v>1558917</v>
      </c>
      <c r="I145" s="111"/>
      <c r="J145" s="111">
        <f t="shared" si="2"/>
        <v>3388917</v>
      </c>
      <c r="K145" s="881">
        <v>96</v>
      </c>
      <c r="M145" s="888" t="s">
        <v>331</v>
      </c>
      <c r="N145" s="889" t="s">
        <v>1076</v>
      </c>
      <c r="O145" s="828">
        <v>3045.11</v>
      </c>
      <c r="Q145" s="888" t="s">
        <v>347</v>
      </c>
      <c r="R145" s="889" t="s">
        <v>1439</v>
      </c>
      <c r="S145" s="828">
        <v>0</v>
      </c>
      <c r="U145" s="751" t="s">
        <v>711</v>
      </c>
      <c r="V145" s="753" t="s">
        <v>479</v>
      </c>
      <c r="W145" s="834" t="s">
        <v>776</v>
      </c>
    </row>
    <row r="146" spans="2:23" x14ac:dyDescent="0.25">
      <c r="B146" s="876"/>
      <c r="C146" s="876"/>
      <c r="F146" s="111"/>
      <c r="G146" s="111"/>
      <c r="H146" s="111"/>
      <c r="J146" s="111">
        <f t="shared" si="2"/>
        <v>0</v>
      </c>
      <c r="M146" s="888" t="s">
        <v>332</v>
      </c>
      <c r="N146" s="889" t="s">
        <v>1077</v>
      </c>
      <c r="O146" s="828">
        <v>2613.2399999999998</v>
      </c>
      <c r="Q146" s="888" t="s">
        <v>348</v>
      </c>
      <c r="R146" s="889" t="s">
        <v>1089</v>
      </c>
      <c r="S146" s="887">
        <v>21596.9</v>
      </c>
      <c r="U146" s="859" t="s">
        <v>1429</v>
      </c>
      <c r="V146" s="859" t="s">
        <v>1432</v>
      </c>
      <c r="W146" s="834" t="s">
        <v>776</v>
      </c>
    </row>
    <row r="147" spans="2:23" x14ac:dyDescent="0.25">
      <c r="J147" s="177"/>
      <c r="M147" s="888" t="s">
        <v>114</v>
      </c>
      <c r="N147" s="889" t="s">
        <v>113</v>
      </c>
      <c r="O147" s="887">
        <v>950.28</v>
      </c>
      <c r="Q147" s="888" t="s">
        <v>21</v>
      </c>
      <c r="R147" s="889" t="s">
        <v>1369</v>
      </c>
      <c r="S147" s="887">
        <v>0</v>
      </c>
    </row>
    <row r="148" spans="2:23" x14ac:dyDescent="0.25">
      <c r="M148" s="888" t="s">
        <v>333</v>
      </c>
      <c r="N148" s="889" t="s">
        <v>1078</v>
      </c>
      <c r="O148" s="828">
        <v>5371.44</v>
      </c>
      <c r="Q148" s="888" t="s">
        <v>352</v>
      </c>
      <c r="R148" s="889" t="s">
        <v>1091</v>
      </c>
      <c r="S148" s="887">
        <v>0</v>
      </c>
    </row>
    <row r="149" spans="2:23" x14ac:dyDescent="0.25">
      <c r="M149" s="888" t="s">
        <v>336</v>
      </c>
      <c r="N149" s="889" t="s">
        <v>1079</v>
      </c>
      <c r="O149" s="887">
        <v>0</v>
      </c>
      <c r="Q149" s="888" t="s">
        <v>395</v>
      </c>
      <c r="R149" s="889" t="s">
        <v>1092</v>
      </c>
      <c r="S149" s="887">
        <v>0</v>
      </c>
      <c r="T149" s="510"/>
    </row>
    <row r="150" spans="2:23" x14ac:dyDescent="0.25">
      <c r="M150" s="888" t="s">
        <v>337</v>
      </c>
      <c r="N150" s="889" t="s">
        <v>1080</v>
      </c>
      <c r="O150" s="828">
        <v>83.66</v>
      </c>
      <c r="Q150" s="888" t="s">
        <v>378</v>
      </c>
      <c r="R150" s="889" t="s">
        <v>1440</v>
      </c>
      <c r="S150" s="887">
        <v>0</v>
      </c>
    </row>
    <row r="151" spans="2:23" x14ac:dyDescent="0.25">
      <c r="M151" s="888" t="s">
        <v>338</v>
      </c>
      <c r="N151" s="889" t="s">
        <v>1081</v>
      </c>
      <c r="O151" s="887">
        <v>0</v>
      </c>
      <c r="Q151" s="888" t="s">
        <v>353</v>
      </c>
      <c r="R151" s="889" t="s">
        <v>1093</v>
      </c>
      <c r="S151" s="887">
        <v>0</v>
      </c>
    </row>
    <row r="152" spans="2:23" x14ac:dyDescent="0.25">
      <c r="M152" s="888" t="s">
        <v>340</v>
      </c>
      <c r="N152" s="889" t="s">
        <v>1082</v>
      </c>
      <c r="O152" s="887">
        <v>-13224.34</v>
      </c>
      <c r="Q152" s="888" t="s">
        <v>354</v>
      </c>
      <c r="R152" s="889" t="s">
        <v>1094</v>
      </c>
      <c r="S152" s="887">
        <v>0</v>
      </c>
    </row>
    <row r="153" spans="2:23" x14ac:dyDescent="0.25">
      <c r="M153" s="888" t="s">
        <v>339</v>
      </c>
      <c r="N153" s="889" t="s">
        <v>1083</v>
      </c>
      <c r="O153" s="828">
        <v>0</v>
      </c>
      <c r="Q153" s="888" t="s">
        <v>355</v>
      </c>
      <c r="R153" s="889" t="s">
        <v>1095</v>
      </c>
      <c r="S153" s="887">
        <v>0</v>
      </c>
    </row>
    <row r="154" spans="2:23" x14ac:dyDescent="0.25">
      <c r="M154" s="888" t="s">
        <v>341</v>
      </c>
      <c r="N154" s="889" t="s">
        <v>1084</v>
      </c>
      <c r="O154" s="828">
        <v>0</v>
      </c>
      <c r="Q154" s="888" t="s">
        <v>363</v>
      </c>
      <c r="R154" s="889" t="s">
        <v>1097</v>
      </c>
      <c r="S154" s="887">
        <v>0</v>
      </c>
    </row>
    <row r="155" spans="2:23" x14ac:dyDescent="0.25">
      <c r="M155" s="888" t="s">
        <v>342</v>
      </c>
      <c r="N155" s="889" t="s">
        <v>1085</v>
      </c>
      <c r="O155" s="887">
        <v>0</v>
      </c>
      <c r="Q155" s="888" t="s">
        <v>362</v>
      </c>
      <c r="R155" s="889" t="s">
        <v>1098</v>
      </c>
      <c r="S155" s="887">
        <v>0</v>
      </c>
    </row>
    <row r="156" spans="2:23" x14ac:dyDescent="0.25">
      <c r="M156" s="888" t="s">
        <v>1169</v>
      </c>
      <c r="N156" s="889" t="s">
        <v>1325</v>
      </c>
      <c r="O156" s="828">
        <v>0</v>
      </c>
      <c r="Q156" s="888" t="s">
        <v>361</v>
      </c>
      <c r="R156" s="889" t="s">
        <v>1100</v>
      </c>
      <c r="S156" s="887">
        <v>0</v>
      </c>
    </row>
    <row r="157" spans="2:23" x14ac:dyDescent="0.25">
      <c r="M157" s="888" t="s">
        <v>343</v>
      </c>
      <c r="N157" s="889" t="s">
        <v>1086</v>
      </c>
      <c r="O157" s="887">
        <v>0</v>
      </c>
      <c r="Q157" s="888" t="s">
        <v>372</v>
      </c>
      <c r="R157" s="889" t="s">
        <v>1103</v>
      </c>
      <c r="S157" s="887">
        <v>0</v>
      </c>
    </row>
    <row r="158" spans="2:23" x14ac:dyDescent="0.25">
      <c r="M158" s="888" t="s">
        <v>345</v>
      </c>
      <c r="N158" s="889" t="s">
        <v>1087</v>
      </c>
      <c r="O158" s="828">
        <v>-9398.4699999999993</v>
      </c>
      <c r="Q158" s="888" t="s">
        <v>375</v>
      </c>
      <c r="R158" s="889" t="s">
        <v>1104</v>
      </c>
      <c r="S158" s="887">
        <v>0</v>
      </c>
    </row>
    <row r="159" spans="2:23" x14ac:dyDescent="0.25">
      <c r="M159" s="888" t="s">
        <v>344</v>
      </c>
      <c r="N159" s="889" t="s">
        <v>1088</v>
      </c>
      <c r="O159" s="887">
        <v>0</v>
      </c>
      <c r="Q159" s="888" t="s">
        <v>379</v>
      </c>
      <c r="R159" s="889" t="s">
        <v>1105</v>
      </c>
      <c r="S159" s="887">
        <v>0</v>
      </c>
    </row>
    <row r="160" spans="2:23" x14ac:dyDescent="0.25">
      <c r="M160" s="888" t="s">
        <v>347</v>
      </c>
      <c r="N160" s="889" t="s">
        <v>1439</v>
      </c>
      <c r="O160" s="828">
        <v>1974</v>
      </c>
      <c r="Q160" s="888" t="s">
        <v>381</v>
      </c>
      <c r="R160" s="889" t="s">
        <v>1107</v>
      </c>
      <c r="S160" s="887">
        <v>0</v>
      </c>
    </row>
    <row r="161" spans="13:19" x14ac:dyDescent="0.25">
      <c r="M161" s="888" t="s">
        <v>348</v>
      </c>
      <c r="N161" s="889" t="s">
        <v>1089</v>
      </c>
      <c r="O161" s="828">
        <v>0</v>
      </c>
      <c r="Q161" s="888" t="s">
        <v>1362</v>
      </c>
      <c r="R161" s="889" t="s">
        <v>1370</v>
      </c>
      <c r="S161" s="887">
        <v>0</v>
      </c>
    </row>
    <row r="162" spans="13:19" x14ac:dyDescent="0.25">
      <c r="M162" s="888" t="s">
        <v>349</v>
      </c>
      <c r="N162" s="889" t="s">
        <v>1090</v>
      </c>
      <c r="O162" s="887">
        <v>-6241.3</v>
      </c>
      <c r="Q162" s="888" t="s">
        <v>371</v>
      </c>
      <c r="R162" s="889" t="s">
        <v>1111</v>
      </c>
      <c r="S162" s="887">
        <v>0</v>
      </c>
    </row>
    <row r="163" spans="13:19" x14ac:dyDescent="0.25">
      <c r="M163" s="888" t="s">
        <v>21</v>
      </c>
      <c r="N163" s="889" t="s">
        <v>1369</v>
      </c>
      <c r="O163" s="887">
        <v>0.06</v>
      </c>
      <c r="Q163" s="888" t="s">
        <v>373</v>
      </c>
      <c r="R163" s="889" t="s">
        <v>1112</v>
      </c>
      <c r="S163" s="887">
        <v>0</v>
      </c>
    </row>
    <row r="164" spans="13:19" x14ac:dyDescent="0.25">
      <c r="M164" s="888" t="s">
        <v>352</v>
      </c>
      <c r="N164" s="889" t="s">
        <v>1091</v>
      </c>
      <c r="O164" s="887">
        <v>0</v>
      </c>
      <c r="Q164" s="888" t="s">
        <v>380</v>
      </c>
      <c r="R164" s="889" t="s">
        <v>1114</v>
      </c>
      <c r="S164" s="887">
        <v>0</v>
      </c>
    </row>
    <row r="165" spans="13:19" x14ac:dyDescent="0.25">
      <c r="M165" s="888" t="s">
        <v>395</v>
      </c>
      <c r="N165" s="889" t="s">
        <v>1092</v>
      </c>
      <c r="O165" s="828">
        <v>49509.56</v>
      </c>
      <c r="Q165" s="888" t="s">
        <v>388</v>
      </c>
      <c r="R165" s="889" t="s">
        <v>1115</v>
      </c>
      <c r="S165" s="828">
        <v>0</v>
      </c>
    </row>
    <row r="166" spans="13:19" x14ac:dyDescent="0.25">
      <c r="M166" s="888" t="s">
        <v>378</v>
      </c>
      <c r="N166" s="889" t="s">
        <v>1440</v>
      </c>
      <c r="O166" s="828">
        <v>0</v>
      </c>
      <c r="Q166" s="888" t="s">
        <v>648</v>
      </c>
      <c r="R166" s="889" t="s">
        <v>1004</v>
      </c>
      <c r="S166" s="828">
        <v>13572.15</v>
      </c>
    </row>
    <row r="167" spans="13:19" x14ac:dyDescent="0.25">
      <c r="M167" s="888" t="s">
        <v>353</v>
      </c>
      <c r="N167" s="889" t="s">
        <v>1093</v>
      </c>
      <c r="O167" s="828">
        <v>0</v>
      </c>
      <c r="Q167" s="888" t="s">
        <v>644</v>
      </c>
      <c r="R167" s="889" t="s">
        <v>1005</v>
      </c>
      <c r="S167" s="828">
        <v>18814.34</v>
      </c>
    </row>
    <row r="168" spans="13:19" x14ac:dyDescent="0.25">
      <c r="M168" s="888" t="s">
        <v>1352</v>
      </c>
      <c r="N168" s="889" t="s">
        <v>5</v>
      </c>
      <c r="O168" s="828">
        <v>612.41999999999996</v>
      </c>
      <c r="Q168" s="888" t="s">
        <v>645</v>
      </c>
      <c r="R168" s="889" t="s">
        <v>1006</v>
      </c>
      <c r="S168" s="828">
        <v>45721.599999999999</v>
      </c>
    </row>
    <row r="169" spans="13:19" x14ac:dyDescent="0.25">
      <c r="M169" s="888" t="s">
        <v>354</v>
      </c>
      <c r="N169" s="889" t="s">
        <v>1094</v>
      </c>
      <c r="O169" s="887">
        <v>-0.35</v>
      </c>
      <c r="Q169" s="888" t="s">
        <v>646</v>
      </c>
      <c r="R169" s="889" t="s">
        <v>1007</v>
      </c>
      <c r="S169" s="828">
        <v>11905.5</v>
      </c>
    </row>
    <row r="170" spans="13:19" x14ac:dyDescent="0.25">
      <c r="M170" s="888" t="s">
        <v>355</v>
      </c>
      <c r="N170" s="889" t="s">
        <v>1095</v>
      </c>
      <c r="O170" s="828">
        <v>1892.15</v>
      </c>
      <c r="Q170" s="888" t="s">
        <v>647</v>
      </c>
      <c r="R170" s="889" t="s">
        <v>1008</v>
      </c>
      <c r="S170" s="887">
        <v>20560.89</v>
      </c>
    </row>
    <row r="171" spans="13:19" x14ac:dyDescent="0.25">
      <c r="M171" s="888" t="s">
        <v>356</v>
      </c>
      <c r="N171" s="889" t="s">
        <v>1096</v>
      </c>
      <c r="O171" s="887">
        <v>0</v>
      </c>
      <c r="Q171" s="888"/>
      <c r="R171" s="889"/>
      <c r="S171" s="891"/>
    </row>
    <row r="172" spans="13:19" x14ac:dyDescent="0.25">
      <c r="M172" s="888" t="s">
        <v>363</v>
      </c>
      <c r="N172" s="889" t="s">
        <v>1097</v>
      </c>
      <c r="O172" s="828">
        <v>0</v>
      </c>
      <c r="Q172" s="892"/>
      <c r="S172" s="828"/>
    </row>
    <row r="173" spans="13:19" x14ac:dyDescent="0.25">
      <c r="M173" s="888" t="s">
        <v>362</v>
      </c>
      <c r="N173" s="889" t="s">
        <v>1098</v>
      </c>
      <c r="O173" s="828">
        <v>0</v>
      </c>
    </row>
    <row r="174" spans="13:19" x14ac:dyDescent="0.25">
      <c r="M174" s="888" t="s">
        <v>360</v>
      </c>
      <c r="N174" s="889" t="s">
        <v>1099</v>
      </c>
      <c r="O174" s="828">
        <v>0.19</v>
      </c>
    </row>
    <row r="175" spans="13:19" x14ac:dyDescent="0.25">
      <c r="M175" s="888" t="s">
        <v>361</v>
      </c>
      <c r="N175" s="889" t="s">
        <v>1100</v>
      </c>
      <c r="O175" s="887">
        <v>21358.95</v>
      </c>
    </row>
    <row r="176" spans="13:19" x14ac:dyDescent="0.25">
      <c r="M176" s="888" t="s">
        <v>359</v>
      </c>
      <c r="N176" s="889" t="s">
        <v>1101</v>
      </c>
      <c r="O176" s="828">
        <v>0.25</v>
      </c>
    </row>
    <row r="177" spans="13:15" x14ac:dyDescent="0.25">
      <c r="M177" s="888" t="s">
        <v>358</v>
      </c>
      <c r="N177" s="889" t="s">
        <v>1102</v>
      </c>
      <c r="O177" s="887">
        <v>-8640</v>
      </c>
    </row>
    <row r="178" spans="13:15" x14ac:dyDescent="0.25">
      <c r="M178" s="888" t="s">
        <v>372</v>
      </c>
      <c r="N178" s="889" t="s">
        <v>1103</v>
      </c>
      <c r="O178" s="828">
        <v>-0.05</v>
      </c>
    </row>
    <row r="179" spans="13:15" x14ac:dyDescent="0.25">
      <c r="M179" s="888" t="s">
        <v>375</v>
      </c>
      <c r="N179" s="889" t="s">
        <v>1104</v>
      </c>
      <c r="O179" s="828">
        <v>0</v>
      </c>
    </row>
    <row r="180" spans="13:15" x14ac:dyDescent="0.25">
      <c r="M180" s="888" t="s">
        <v>379</v>
      </c>
      <c r="N180" s="889" t="s">
        <v>1105</v>
      </c>
      <c r="O180" s="828">
        <v>5301.48</v>
      </c>
    </row>
    <row r="181" spans="13:15" x14ac:dyDescent="0.25">
      <c r="M181" s="888" t="s">
        <v>385</v>
      </c>
      <c r="N181" s="889" t="s">
        <v>1106</v>
      </c>
      <c r="O181" s="828">
        <v>-0.27</v>
      </c>
    </row>
    <row r="182" spans="13:15" x14ac:dyDescent="0.25">
      <c r="M182" s="888" t="s">
        <v>381</v>
      </c>
      <c r="N182" s="889" t="s">
        <v>1107</v>
      </c>
      <c r="O182" s="828">
        <v>1083.1500000000001</v>
      </c>
    </row>
    <row r="183" spans="13:15" x14ac:dyDescent="0.25">
      <c r="M183" s="888" t="s">
        <v>1362</v>
      </c>
      <c r="N183" s="889" t="s">
        <v>1370</v>
      </c>
      <c r="O183" s="828">
        <v>605.59</v>
      </c>
    </row>
    <row r="184" spans="13:15" x14ac:dyDescent="0.25">
      <c r="M184" s="888" t="s">
        <v>367</v>
      </c>
      <c r="N184" s="889" t="s">
        <v>1108</v>
      </c>
      <c r="O184" s="887">
        <v>18565.419999999998</v>
      </c>
    </row>
    <row r="185" spans="13:15" x14ac:dyDescent="0.25">
      <c r="M185" s="888" t="s">
        <v>368</v>
      </c>
      <c r="N185" s="889" t="s">
        <v>1109</v>
      </c>
      <c r="O185" s="828">
        <v>6429.65</v>
      </c>
    </row>
    <row r="186" spans="13:15" x14ac:dyDescent="0.25">
      <c r="M186" s="888" t="s">
        <v>383</v>
      </c>
      <c r="N186" s="889" t="s">
        <v>1110</v>
      </c>
      <c r="O186" s="887">
        <v>0</v>
      </c>
    </row>
    <row r="187" spans="13:15" x14ac:dyDescent="0.25">
      <c r="M187" s="888" t="s">
        <v>371</v>
      </c>
      <c r="N187" s="889" t="s">
        <v>1111</v>
      </c>
      <c r="O187" s="887">
        <v>0</v>
      </c>
    </row>
    <row r="188" spans="13:15" x14ac:dyDescent="0.25">
      <c r="M188" s="888" t="s">
        <v>373</v>
      </c>
      <c r="N188" s="889" t="s">
        <v>1112</v>
      </c>
      <c r="O188" s="828">
        <v>0.8</v>
      </c>
    </row>
    <row r="189" spans="13:15" x14ac:dyDescent="0.25">
      <c r="M189" s="888" t="s">
        <v>374</v>
      </c>
      <c r="N189" s="889" t="s">
        <v>1113</v>
      </c>
      <c r="O189" s="887">
        <v>26952</v>
      </c>
    </row>
    <row r="190" spans="13:15" x14ac:dyDescent="0.25">
      <c r="M190" s="888" t="s">
        <v>380</v>
      </c>
      <c r="N190" s="889" t="s">
        <v>1114</v>
      </c>
      <c r="O190" s="828">
        <v>54.07</v>
      </c>
    </row>
    <row r="191" spans="13:15" x14ac:dyDescent="0.25">
      <c r="M191" s="888" t="s">
        <v>116</v>
      </c>
      <c r="N191" s="889" t="s">
        <v>1371</v>
      </c>
      <c r="O191" s="887">
        <v>0</v>
      </c>
    </row>
    <row r="192" spans="13:15" x14ac:dyDescent="0.25">
      <c r="M192" s="888" t="s">
        <v>388</v>
      </c>
      <c r="N192" s="889" t="s">
        <v>1115</v>
      </c>
      <c r="O192" s="828">
        <v>0.34</v>
      </c>
    </row>
    <row r="193" spans="13:15" x14ac:dyDescent="0.25">
      <c r="M193" s="888" t="s">
        <v>392</v>
      </c>
      <c r="N193" s="889" t="s">
        <v>1116</v>
      </c>
      <c r="O193" s="828">
        <v>6211.01</v>
      </c>
    </row>
    <row r="194" spans="13:15" x14ac:dyDescent="0.25">
      <c r="M194" s="888" t="s">
        <v>394</v>
      </c>
      <c r="N194" s="889" t="s">
        <v>1117</v>
      </c>
      <c r="O194" s="828">
        <v>4</v>
      </c>
    </row>
    <row r="195" spans="13:15" x14ac:dyDescent="0.25">
      <c r="M195" s="888" t="s">
        <v>357</v>
      </c>
      <c r="N195" s="889" t="s">
        <v>1118</v>
      </c>
      <c r="O195" s="828">
        <v>-22851.53</v>
      </c>
    </row>
    <row r="196" spans="13:15" x14ac:dyDescent="0.25">
      <c r="M196" s="888" t="s">
        <v>675</v>
      </c>
      <c r="N196" s="889" t="s">
        <v>1119</v>
      </c>
      <c r="O196" s="828">
        <v>14953.45</v>
      </c>
    </row>
    <row r="197" spans="13:15" x14ac:dyDescent="0.25">
      <c r="M197" s="888" t="s">
        <v>648</v>
      </c>
      <c r="N197" s="889" t="s">
        <v>1004</v>
      </c>
      <c r="O197" s="828">
        <v>2036.7</v>
      </c>
    </row>
    <row r="198" spans="13:15" x14ac:dyDescent="0.25">
      <c r="M198" s="888" t="s">
        <v>644</v>
      </c>
      <c r="N198" s="889" t="s">
        <v>1005</v>
      </c>
      <c r="O198" s="828">
        <v>-0.31</v>
      </c>
    </row>
    <row r="199" spans="13:15" x14ac:dyDescent="0.25">
      <c r="M199" s="888" t="s">
        <v>645</v>
      </c>
      <c r="N199" s="889" t="s">
        <v>1006</v>
      </c>
      <c r="O199" s="828">
        <v>1739.97</v>
      </c>
    </row>
    <row r="200" spans="13:15" x14ac:dyDescent="0.25">
      <c r="M200" s="888" t="s">
        <v>646</v>
      </c>
      <c r="N200" s="889" t="s">
        <v>1007</v>
      </c>
      <c r="O200" s="891">
        <v>-0.41</v>
      </c>
    </row>
    <row r="201" spans="13:15" x14ac:dyDescent="0.25">
      <c r="M201" s="888" t="s">
        <v>647</v>
      </c>
      <c r="N201" s="889" t="s">
        <v>1008</v>
      </c>
      <c r="O201" s="891">
        <v>323.54000000000002</v>
      </c>
    </row>
    <row r="209" spans="6:11" x14ac:dyDescent="0.25">
      <c r="F209" s="751" t="s">
        <v>711</v>
      </c>
    </row>
    <row r="211" spans="6:11" ht="13" x14ac:dyDescent="0.3">
      <c r="F211" s="824" t="s">
        <v>1411</v>
      </c>
      <c r="G211" s="824"/>
      <c r="H211" s="824"/>
      <c r="I211" s="824"/>
      <c r="J211" s="824"/>
      <c r="K211" s="824"/>
    </row>
    <row r="212" spans="6:11" x14ac:dyDescent="0.25">
      <c r="F212" s="825" t="s">
        <v>1199</v>
      </c>
      <c r="G212" s="825" t="s">
        <v>1199</v>
      </c>
      <c r="H212" s="826" t="s">
        <v>1412</v>
      </c>
      <c r="I212" s="826" t="s">
        <v>1413</v>
      </c>
      <c r="J212" s="826" t="s">
        <v>1414</v>
      </c>
      <c r="K212" s="826" t="s">
        <v>1415</v>
      </c>
    </row>
    <row r="213" spans="6:11" x14ac:dyDescent="0.25">
      <c r="F213" s="833" t="s">
        <v>1213</v>
      </c>
      <c r="G213" s="825" t="s">
        <v>1199</v>
      </c>
      <c r="H213" s="827" t="s">
        <v>1174</v>
      </c>
      <c r="I213" s="827" t="s">
        <v>1199</v>
      </c>
      <c r="J213" s="827" t="s">
        <v>1174</v>
      </c>
      <c r="K213" s="827" t="s">
        <v>1174</v>
      </c>
    </row>
    <row r="214" spans="6:11" x14ac:dyDescent="0.25">
      <c r="F214" s="826" t="s">
        <v>1416</v>
      </c>
      <c r="G214" s="826" t="s">
        <v>1417</v>
      </c>
      <c r="H214" s="828">
        <v>0.15</v>
      </c>
      <c r="I214" s="829"/>
      <c r="J214" s="828">
        <v>8776.25</v>
      </c>
      <c r="K214" s="828">
        <v>8776.4</v>
      </c>
    </row>
    <row r="215" spans="6:11" x14ac:dyDescent="0.25">
      <c r="F215" s="830" t="s">
        <v>1327</v>
      </c>
      <c r="G215" s="830" t="s">
        <v>1199</v>
      </c>
      <c r="H215" s="831">
        <v>0.15</v>
      </c>
      <c r="I215" s="832"/>
      <c r="J215" s="831">
        <v>8776.25</v>
      </c>
      <c r="K215" s="831">
        <v>8776.4</v>
      </c>
    </row>
    <row r="218" spans="6:11" ht="13" x14ac:dyDescent="0.3">
      <c r="F218" s="824" t="s">
        <v>1411</v>
      </c>
      <c r="G218" s="824"/>
      <c r="H218" s="824"/>
      <c r="I218" s="824"/>
      <c r="J218" s="824"/>
      <c r="K218" s="824"/>
    </row>
    <row r="219" spans="6:11" x14ac:dyDescent="0.25">
      <c r="F219" s="825" t="s">
        <v>1199</v>
      </c>
      <c r="G219" s="825" t="s">
        <v>1199</v>
      </c>
      <c r="H219" s="826" t="s">
        <v>1412</v>
      </c>
      <c r="I219" s="826" t="s">
        <v>1413</v>
      </c>
      <c r="J219" s="826" t="s">
        <v>1414</v>
      </c>
      <c r="K219" s="826" t="s">
        <v>1415</v>
      </c>
    </row>
    <row r="220" spans="6:11" x14ac:dyDescent="0.25">
      <c r="F220" s="833" t="s">
        <v>1213</v>
      </c>
      <c r="G220" s="825" t="s">
        <v>1199</v>
      </c>
      <c r="H220" s="827" t="s">
        <v>1174</v>
      </c>
      <c r="I220" s="827" t="s">
        <v>1199</v>
      </c>
      <c r="J220" s="827" t="s">
        <v>1174</v>
      </c>
      <c r="K220" s="827" t="s">
        <v>1174</v>
      </c>
    </row>
    <row r="221" spans="6:11" x14ac:dyDescent="0.25">
      <c r="F221" s="826" t="s">
        <v>1234</v>
      </c>
      <c r="G221" s="826" t="s">
        <v>1235</v>
      </c>
      <c r="H221" s="828">
        <v>-11484.87</v>
      </c>
      <c r="I221" s="829"/>
      <c r="J221" s="828">
        <v>13052.49</v>
      </c>
      <c r="K221" s="828">
        <v>1567.62</v>
      </c>
    </row>
    <row r="222" spans="6:11" x14ac:dyDescent="0.25">
      <c r="F222" s="830" t="s">
        <v>1327</v>
      </c>
      <c r="G222" s="830" t="s">
        <v>1199</v>
      </c>
      <c r="H222" s="831">
        <v>-11484.87</v>
      </c>
      <c r="I222" s="832"/>
      <c r="J222" s="831">
        <v>13052.49</v>
      </c>
      <c r="K222" s="831">
        <v>1567.62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50"/>
  <sheetViews>
    <sheetView topLeftCell="A36" workbookViewId="0">
      <selection activeCell="C59" sqref="C59"/>
    </sheetView>
  </sheetViews>
  <sheetFormatPr defaultRowHeight="12.5" x14ac:dyDescent="0.25"/>
  <cols>
    <col min="2" max="2" width="20.54296875" bestFit="1" customWidth="1"/>
    <col min="3" max="3" width="12.81640625" bestFit="1" customWidth="1"/>
  </cols>
  <sheetData>
    <row r="2" spans="1:3" x14ac:dyDescent="0.25">
      <c r="B2" t="s">
        <v>1388</v>
      </c>
      <c r="C2" t="s">
        <v>1389</v>
      </c>
    </row>
    <row r="3" spans="1:3" x14ac:dyDescent="0.25">
      <c r="A3" t="s">
        <v>648</v>
      </c>
      <c r="B3" t="s">
        <v>1004</v>
      </c>
      <c r="C3" s="111">
        <v>73120.137924164272</v>
      </c>
    </row>
    <row r="4" spans="1:3" x14ac:dyDescent="0.25">
      <c r="A4" t="s">
        <v>644</v>
      </c>
      <c r="B4" t="s">
        <v>1005</v>
      </c>
      <c r="C4" s="111">
        <v>2427.0393626761943</v>
      </c>
    </row>
    <row r="5" spans="1:3" x14ac:dyDescent="0.25">
      <c r="A5" t="s">
        <v>645</v>
      </c>
      <c r="B5" t="s">
        <v>1006</v>
      </c>
      <c r="C5" s="111">
        <v>65505.907937426877</v>
      </c>
    </row>
    <row r="6" spans="1:3" x14ac:dyDescent="0.25">
      <c r="A6" t="s">
        <v>646</v>
      </c>
      <c r="B6" t="s">
        <v>1007</v>
      </c>
      <c r="C6" s="111">
        <v>-146324.44650691014</v>
      </c>
    </row>
    <row r="7" spans="1:3" x14ac:dyDescent="0.25">
      <c r="A7" t="s">
        <v>647</v>
      </c>
      <c r="B7" t="s">
        <v>1008</v>
      </c>
      <c r="C7" s="111">
        <v>76457.414130288817</v>
      </c>
    </row>
    <row r="8" spans="1:3" x14ac:dyDescent="0.25">
      <c r="A8" t="s">
        <v>276</v>
      </c>
      <c r="B8" t="s">
        <v>450</v>
      </c>
      <c r="C8" s="111">
        <v>10169.601358843953</v>
      </c>
    </row>
    <row r="9" spans="1:3" x14ac:dyDescent="0.25">
      <c r="A9" t="s">
        <v>273</v>
      </c>
      <c r="B9" t="s">
        <v>1010</v>
      </c>
      <c r="C9" s="111">
        <v>47219.72235092285</v>
      </c>
    </row>
    <row r="10" spans="1:3" x14ac:dyDescent="0.25">
      <c r="A10" t="s">
        <v>290</v>
      </c>
      <c r="B10" t="s">
        <v>1012</v>
      </c>
      <c r="C10" s="111">
        <v>8414.1655194956948</v>
      </c>
    </row>
    <row r="11" spans="1:3" x14ac:dyDescent="0.25">
      <c r="A11" t="s">
        <v>303</v>
      </c>
      <c r="B11" t="s">
        <v>1014</v>
      </c>
      <c r="C11" s="111">
        <v>111086.38352493156</v>
      </c>
    </row>
    <row r="12" spans="1:3" x14ac:dyDescent="0.25">
      <c r="A12" t="s">
        <v>330</v>
      </c>
      <c r="B12" t="s">
        <v>1018</v>
      </c>
      <c r="C12" s="111">
        <v>246970.51838692109</v>
      </c>
    </row>
    <row r="13" spans="1:3" x14ac:dyDescent="0.25">
      <c r="A13" t="s">
        <v>370</v>
      </c>
      <c r="B13" t="s">
        <v>1021</v>
      </c>
      <c r="C13" s="111">
        <v>37478.456579050864</v>
      </c>
    </row>
    <row r="14" spans="1:3" x14ac:dyDescent="0.25">
      <c r="A14" t="s">
        <v>377</v>
      </c>
      <c r="B14" t="s">
        <v>1022</v>
      </c>
      <c r="C14" s="111">
        <v>63950.70934150822</v>
      </c>
    </row>
    <row r="15" spans="1:3" x14ac:dyDescent="0.25">
      <c r="A15" t="s">
        <v>391</v>
      </c>
      <c r="B15" t="s">
        <v>1024</v>
      </c>
      <c r="C15" s="111">
        <v>148168.44753087798</v>
      </c>
    </row>
    <row r="16" spans="1:3" x14ac:dyDescent="0.25">
      <c r="A16" t="s">
        <v>275</v>
      </c>
      <c r="B16" t="s">
        <v>449</v>
      </c>
      <c r="C16" s="111">
        <v>44397.77648546212</v>
      </c>
    </row>
    <row r="17" spans="1:3" x14ac:dyDescent="0.25">
      <c r="A17" t="s">
        <v>272</v>
      </c>
      <c r="B17" t="s">
        <v>1028</v>
      </c>
      <c r="C17" s="111">
        <v>61406.890572977485</v>
      </c>
    </row>
    <row r="18" spans="1:3" x14ac:dyDescent="0.25">
      <c r="A18" t="s">
        <v>283</v>
      </c>
      <c r="B18" t="s">
        <v>1029</v>
      </c>
      <c r="C18" s="111">
        <v>92292.815058849592</v>
      </c>
    </row>
    <row r="19" spans="1:3" x14ac:dyDescent="0.25">
      <c r="A19" t="s">
        <v>289</v>
      </c>
      <c r="B19" t="s">
        <v>1031</v>
      </c>
      <c r="C19" s="111">
        <v>112934.75038073803</v>
      </c>
    </row>
    <row r="20" spans="1:3" x14ac:dyDescent="0.25">
      <c r="A20" t="s">
        <v>302</v>
      </c>
      <c r="B20" t="s">
        <v>1034</v>
      </c>
      <c r="C20" s="111">
        <v>70887.328525279503</v>
      </c>
    </row>
    <row r="21" spans="1:3" x14ac:dyDescent="0.25">
      <c r="A21" t="s">
        <v>300</v>
      </c>
      <c r="B21" t="s">
        <v>1035</v>
      </c>
      <c r="C21" s="111">
        <v>321024.15267488838</v>
      </c>
    </row>
    <row r="22" spans="1:3" x14ac:dyDescent="0.25">
      <c r="A22" t="s">
        <v>305</v>
      </c>
      <c r="B22" t="s">
        <v>1036</v>
      </c>
      <c r="C22" s="111">
        <v>1381.5975083583326</v>
      </c>
    </row>
    <row r="23" spans="1:3" x14ac:dyDescent="0.25">
      <c r="A23" t="s">
        <v>329</v>
      </c>
      <c r="B23" t="s">
        <v>1040</v>
      </c>
      <c r="C23" s="111">
        <v>203173.73154019122</v>
      </c>
    </row>
    <row r="24" spans="1:3" x14ac:dyDescent="0.25">
      <c r="A24" t="s">
        <v>673</v>
      </c>
      <c r="B24" t="s">
        <v>1042</v>
      </c>
      <c r="C24" s="111">
        <v>115705.2937329734</v>
      </c>
    </row>
    <row r="25" spans="1:3" x14ac:dyDescent="0.25">
      <c r="A25" t="s">
        <v>364</v>
      </c>
      <c r="B25" t="s">
        <v>1043</v>
      </c>
      <c r="C25" s="111">
        <v>78571.86327179303</v>
      </c>
    </row>
    <row r="26" spans="1:3" x14ac:dyDescent="0.25">
      <c r="A26" t="s">
        <v>365</v>
      </c>
      <c r="B26" t="s">
        <v>1044</v>
      </c>
      <c r="C26" s="111">
        <v>-115019.74624510971</v>
      </c>
    </row>
    <row r="27" spans="1:3" x14ac:dyDescent="0.25">
      <c r="A27" t="s">
        <v>366</v>
      </c>
      <c r="B27" t="s">
        <v>1045</v>
      </c>
      <c r="C27" s="111">
        <v>-18720.385463911269</v>
      </c>
    </row>
    <row r="28" spans="1:3" x14ac:dyDescent="0.25">
      <c r="A28" t="s">
        <v>369</v>
      </c>
      <c r="B28" t="s">
        <v>1046</v>
      </c>
      <c r="C28" s="111">
        <v>19084.503873205889</v>
      </c>
    </row>
    <row r="29" spans="1:3" x14ac:dyDescent="0.25">
      <c r="A29" t="s">
        <v>376</v>
      </c>
      <c r="B29" t="s">
        <v>1047</v>
      </c>
      <c r="C29" s="111">
        <v>158682.53980470297</v>
      </c>
    </row>
    <row r="30" spans="1:3" x14ac:dyDescent="0.25">
      <c r="A30" t="s">
        <v>384</v>
      </c>
      <c r="B30" t="s">
        <v>1049</v>
      </c>
      <c r="C30" s="111">
        <v>54757.766096205974</v>
      </c>
    </row>
    <row r="31" spans="1:3" x14ac:dyDescent="0.25">
      <c r="A31" t="s">
        <v>389</v>
      </c>
      <c r="B31" t="s">
        <v>1050</v>
      </c>
      <c r="C31" s="111">
        <v>167535.77353800557</v>
      </c>
    </row>
    <row r="32" spans="1:3" x14ac:dyDescent="0.25">
      <c r="A32" t="s">
        <v>390</v>
      </c>
      <c r="B32" t="s">
        <v>1051</v>
      </c>
      <c r="C32" s="111">
        <v>266642.0302797422</v>
      </c>
    </row>
    <row r="33" spans="1:3" x14ac:dyDescent="0.25">
      <c r="A33" t="s">
        <v>396</v>
      </c>
      <c r="B33" t="s">
        <v>565</v>
      </c>
      <c r="C33" s="111">
        <v>118253.20072942026</v>
      </c>
    </row>
    <row r="34" spans="1:3" x14ac:dyDescent="0.25">
      <c r="A34" t="s">
        <v>281</v>
      </c>
      <c r="B34" t="s">
        <v>1053</v>
      </c>
      <c r="C34" s="111">
        <v>-99896.482300766598</v>
      </c>
    </row>
    <row r="35" spans="1:3" x14ac:dyDescent="0.25">
      <c r="A35" t="s">
        <v>19</v>
      </c>
      <c r="B35" t="s">
        <v>1364</v>
      </c>
      <c r="C35" s="111">
        <v>-4084.7609719603788</v>
      </c>
    </row>
    <row r="36" spans="1:3" x14ac:dyDescent="0.25">
      <c r="A36" t="s">
        <v>271</v>
      </c>
      <c r="B36" t="s">
        <v>1054</v>
      </c>
      <c r="C36" s="111">
        <v>-43539.356771842737</v>
      </c>
    </row>
    <row r="37" spans="1:3" x14ac:dyDescent="0.25">
      <c r="A37" t="s">
        <v>268</v>
      </c>
      <c r="B37" t="s">
        <v>1055</v>
      </c>
      <c r="C37" s="111">
        <v>124919.70871776307</v>
      </c>
    </row>
    <row r="38" spans="1:3" x14ac:dyDescent="0.25">
      <c r="A38" t="s">
        <v>269</v>
      </c>
      <c r="B38" t="s">
        <v>443</v>
      </c>
      <c r="C38" s="111">
        <v>312064.55089320772</v>
      </c>
    </row>
    <row r="39" spans="1:3" x14ac:dyDescent="0.25">
      <c r="A39" t="s">
        <v>279</v>
      </c>
      <c r="B39" t="s">
        <v>1057</v>
      </c>
      <c r="C39" s="111">
        <v>242127.76257219727</v>
      </c>
    </row>
    <row r="40" spans="1:3" x14ac:dyDescent="0.25">
      <c r="A40" t="s">
        <v>274</v>
      </c>
      <c r="B40" t="s">
        <v>1058</v>
      </c>
      <c r="C40" s="111">
        <v>-60638.00984757088</v>
      </c>
    </row>
    <row r="41" spans="1:3" x14ac:dyDescent="0.25">
      <c r="A41" t="s">
        <v>280</v>
      </c>
      <c r="B41" t="s">
        <v>1059</v>
      </c>
      <c r="C41" s="111">
        <v>118949.64758011827</v>
      </c>
    </row>
    <row r="42" spans="1:3" x14ac:dyDescent="0.25">
      <c r="A42" t="s">
        <v>284</v>
      </c>
      <c r="B42" t="s">
        <v>1061</v>
      </c>
      <c r="C42" s="111">
        <v>-25102.421239037008</v>
      </c>
    </row>
    <row r="43" spans="1:3" x14ac:dyDescent="0.25">
      <c r="A43" t="s">
        <v>1357</v>
      </c>
      <c r="B43" t="s">
        <v>1365</v>
      </c>
      <c r="C43" s="111">
        <v>240104.45735003194</v>
      </c>
    </row>
    <row r="44" spans="1:3" x14ac:dyDescent="0.25">
      <c r="A44" t="s">
        <v>278</v>
      </c>
      <c r="B44" t="s">
        <v>451</v>
      </c>
      <c r="C44" s="111">
        <v>40815.158892059582</v>
      </c>
    </row>
    <row r="45" spans="1:3" x14ac:dyDescent="0.25">
      <c r="A45" t="s">
        <v>287</v>
      </c>
      <c r="B45" t="s">
        <v>1062</v>
      </c>
      <c r="C45" s="111">
        <v>122102.83740312717</v>
      </c>
    </row>
    <row r="46" spans="1:3" x14ac:dyDescent="0.25">
      <c r="A46" t="s">
        <v>288</v>
      </c>
      <c r="B46" t="s">
        <v>1063</v>
      </c>
      <c r="C46" s="111">
        <v>63800.830171507434</v>
      </c>
    </row>
    <row r="47" spans="1:3" x14ac:dyDescent="0.25">
      <c r="A47" t="s">
        <v>291</v>
      </c>
      <c r="B47" t="s">
        <v>463</v>
      </c>
      <c r="C47" s="111">
        <v>219683.88042979344</v>
      </c>
    </row>
    <row r="48" spans="1:3" x14ac:dyDescent="0.25">
      <c r="A48" t="s">
        <v>292</v>
      </c>
      <c r="B48" t="s">
        <v>1064</v>
      </c>
      <c r="C48" s="111">
        <v>68419.548635263462</v>
      </c>
    </row>
    <row r="49" spans="1:3" x14ac:dyDescent="0.25">
      <c r="A49" t="s">
        <v>295</v>
      </c>
      <c r="B49" t="s">
        <v>1065</v>
      </c>
      <c r="C49" s="111">
        <v>47570.651505502115</v>
      </c>
    </row>
    <row r="50" spans="1:3" x14ac:dyDescent="0.25">
      <c r="A50" t="s">
        <v>294</v>
      </c>
      <c r="B50" t="s">
        <v>1066</v>
      </c>
      <c r="C50" s="111">
        <v>174245.84933371376</v>
      </c>
    </row>
    <row r="51" spans="1:3" x14ac:dyDescent="0.25">
      <c r="A51" t="s">
        <v>1351</v>
      </c>
      <c r="B51" t="s">
        <v>4</v>
      </c>
      <c r="C51" s="111">
        <v>562808.56273953232</v>
      </c>
    </row>
    <row r="52" spans="1:3" x14ac:dyDescent="0.25">
      <c r="A52" t="s">
        <v>298</v>
      </c>
      <c r="B52" t="s">
        <v>1067</v>
      </c>
      <c r="C52" s="111">
        <v>304940.91761924687</v>
      </c>
    </row>
    <row r="53" spans="1:3" x14ac:dyDescent="0.25">
      <c r="A53" t="s">
        <v>299</v>
      </c>
      <c r="B53" t="s">
        <v>471</v>
      </c>
      <c r="C53" s="111">
        <v>96448.448284259503</v>
      </c>
    </row>
    <row r="54" spans="1:3" x14ac:dyDescent="0.25">
      <c r="A54" t="s">
        <v>301</v>
      </c>
      <c r="B54" t="s">
        <v>743</v>
      </c>
      <c r="C54" s="111">
        <v>325560.27775835764</v>
      </c>
    </row>
    <row r="55" spans="1:3" x14ac:dyDescent="0.25">
      <c r="A55" t="s">
        <v>304</v>
      </c>
      <c r="B55" t="s">
        <v>745</v>
      </c>
      <c r="C55" s="111">
        <v>138711.56740400248</v>
      </c>
    </row>
    <row r="56" spans="1:3" x14ac:dyDescent="0.25">
      <c r="A56" t="s">
        <v>306</v>
      </c>
      <c r="B56" t="s">
        <v>1068</v>
      </c>
      <c r="C56" s="111">
        <v>250522.9658910993</v>
      </c>
    </row>
    <row r="57" spans="1:3" x14ac:dyDescent="0.25">
      <c r="A57" t="s">
        <v>307</v>
      </c>
      <c r="B57" t="s">
        <v>480</v>
      </c>
      <c r="C57" s="111">
        <v>140924.70334010612</v>
      </c>
    </row>
    <row r="58" spans="1:3" x14ac:dyDescent="0.25">
      <c r="A58" t="s">
        <v>308</v>
      </c>
      <c r="B58" t="s">
        <v>609</v>
      </c>
      <c r="C58" s="111">
        <v>47944.460974259651</v>
      </c>
    </row>
    <row r="59" spans="1:3" x14ac:dyDescent="0.25">
      <c r="A59" t="s">
        <v>112</v>
      </c>
      <c r="B59" t="s">
        <v>1366</v>
      </c>
      <c r="C59" s="111">
        <v>182786.35034870548</v>
      </c>
    </row>
    <row r="60" spans="1:3" x14ac:dyDescent="0.25">
      <c r="A60" t="s">
        <v>311</v>
      </c>
      <c r="B60" t="s">
        <v>483</v>
      </c>
      <c r="C60" s="111">
        <v>68479.996795368177</v>
      </c>
    </row>
    <row r="61" spans="1:3" x14ac:dyDescent="0.25">
      <c r="A61" t="s">
        <v>312</v>
      </c>
      <c r="B61" t="s">
        <v>1069</v>
      </c>
      <c r="C61" s="111">
        <v>-163880.49415553923</v>
      </c>
    </row>
    <row r="62" spans="1:3" x14ac:dyDescent="0.25">
      <c r="A62" t="s">
        <v>313</v>
      </c>
      <c r="B62" t="s">
        <v>485</v>
      </c>
      <c r="C62" s="111">
        <v>202985.47529148369</v>
      </c>
    </row>
    <row r="63" spans="1:3" x14ac:dyDescent="0.25">
      <c r="A63" t="s">
        <v>314</v>
      </c>
      <c r="B63" t="s">
        <v>747</v>
      </c>
      <c r="C63" s="111">
        <v>154129.94152264996</v>
      </c>
    </row>
    <row r="64" spans="1:3" x14ac:dyDescent="0.25">
      <c r="A64" t="s">
        <v>317</v>
      </c>
      <c r="B64" t="s">
        <v>1070</v>
      </c>
      <c r="C64" s="111">
        <v>183517.70562304143</v>
      </c>
    </row>
    <row r="65" spans="1:3" x14ac:dyDescent="0.25">
      <c r="A65" t="s">
        <v>316</v>
      </c>
      <c r="B65" t="s">
        <v>1071</v>
      </c>
      <c r="C65" s="111">
        <v>145406.35446460612</v>
      </c>
    </row>
    <row r="66" spans="1:3" x14ac:dyDescent="0.25">
      <c r="A66" t="s">
        <v>315</v>
      </c>
      <c r="B66" t="s">
        <v>487</v>
      </c>
      <c r="C66" s="111">
        <v>81496.680588226765</v>
      </c>
    </row>
    <row r="67" spans="1:3" x14ac:dyDescent="0.25">
      <c r="A67" t="s">
        <v>318</v>
      </c>
      <c r="B67" t="s">
        <v>1072</v>
      </c>
      <c r="C67" s="111">
        <v>78172.103783017141</v>
      </c>
    </row>
    <row r="68" spans="1:3" x14ac:dyDescent="0.25">
      <c r="A68" t="s">
        <v>1359</v>
      </c>
      <c r="B68" t="s">
        <v>1367</v>
      </c>
      <c r="C68" s="111">
        <v>354761.25940561993</v>
      </c>
    </row>
    <row r="69" spans="1:3" x14ac:dyDescent="0.25">
      <c r="A69" t="s">
        <v>1167</v>
      </c>
      <c r="B69" t="s">
        <v>1324</v>
      </c>
      <c r="C69" s="111">
        <v>-189032.53649186884</v>
      </c>
    </row>
    <row r="70" spans="1:3" x14ac:dyDescent="0.25">
      <c r="A70" t="s">
        <v>1158</v>
      </c>
      <c r="B70" t="s">
        <v>1368</v>
      </c>
      <c r="C70" s="111">
        <v>84930.388543499284</v>
      </c>
    </row>
    <row r="71" spans="1:3" x14ac:dyDescent="0.25">
      <c r="A71" t="s">
        <v>325</v>
      </c>
      <c r="B71" t="s">
        <v>1073</v>
      </c>
      <c r="C71" s="111">
        <v>35748.689571762792</v>
      </c>
    </row>
    <row r="72" spans="1:3" x14ac:dyDescent="0.25">
      <c r="A72" t="s">
        <v>328</v>
      </c>
      <c r="B72" t="s">
        <v>1074</v>
      </c>
      <c r="C72" s="111">
        <v>56794.969903133839</v>
      </c>
    </row>
    <row r="73" spans="1:3" x14ac:dyDescent="0.25">
      <c r="A73" t="s">
        <v>326</v>
      </c>
      <c r="B73" t="s">
        <v>498</v>
      </c>
      <c r="C73" s="111">
        <v>277819.96267391293</v>
      </c>
    </row>
    <row r="74" spans="1:3" x14ac:dyDescent="0.25">
      <c r="A74" t="s">
        <v>327</v>
      </c>
      <c r="B74" t="s">
        <v>1075</v>
      </c>
      <c r="C74" s="111">
        <v>102013.23878186196</v>
      </c>
    </row>
    <row r="75" spans="1:3" x14ac:dyDescent="0.25">
      <c r="A75" t="s">
        <v>331</v>
      </c>
      <c r="B75" t="s">
        <v>1076</v>
      </c>
      <c r="C75" s="111">
        <v>113706.18191026163</v>
      </c>
    </row>
    <row r="76" spans="1:3" x14ac:dyDescent="0.25">
      <c r="A76" t="s">
        <v>332</v>
      </c>
      <c r="B76" t="s">
        <v>1077</v>
      </c>
      <c r="C76" s="111">
        <v>12249.324791410356</v>
      </c>
    </row>
    <row r="77" spans="1:3" x14ac:dyDescent="0.25">
      <c r="A77" t="s">
        <v>114</v>
      </c>
      <c r="B77" t="s">
        <v>113</v>
      </c>
      <c r="C77" s="111">
        <v>1325.7565499607881</v>
      </c>
    </row>
    <row r="78" spans="1:3" x14ac:dyDescent="0.25">
      <c r="A78" t="s">
        <v>333</v>
      </c>
      <c r="B78" t="s">
        <v>1078</v>
      </c>
      <c r="C78" s="111">
        <v>121004.58704695414</v>
      </c>
    </row>
    <row r="79" spans="1:3" x14ac:dyDescent="0.25">
      <c r="A79" t="s">
        <v>336</v>
      </c>
      <c r="B79" t="s">
        <v>1079</v>
      </c>
      <c r="C79" s="111">
        <v>82764.316184312484</v>
      </c>
    </row>
    <row r="80" spans="1:3" x14ac:dyDescent="0.25">
      <c r="A80" t="s">
        <v>337</v>
      </c>
      <c r="B80" t="s">
        <v>1080</v>
      </c>
      <c r="C80" s="111">
        <v>290636.18211323005</v>
      </c>
    </row>
    <row r="81" spans="1:3" x14ac:dyDescent="0.25">
      <c r="A81" t="s">
        <v>338</v>
      </c>
      <c r="B81" t="s">
        <v>1081</v>
      </c>
      <c r="C81" s="111">
        <v>39391.146305069851</v>
      </c>
    </row>
    <row r="82" spans="1:3" x14ac:dyDescent="0.25">
      <c r="A82" t="s">
        <v>340</v>
      </c>
      <c r="B82" t="s">
        <v>1082</v>
      </c>
      <c r="C82" s="111">
        <v>49144.714940577629</v>
      </c>
    </row>
    <row r="83" spans="1:3" x14ac:dyDescent="0.25">
      <c r="A83" t="s">
        <v>339</v>
      </c>
      <c r="B83" t="s">
        <v>1083</v>
      </c>
      <c r="C83" s="111">
        <v>52346.602321917366</v>
      </c>
    </row>
    <row r="84" spans="1:3" x14ac:dyDescent="0.25">
      <c r="A84" t="s">
        <v>342</v>
      </c>
      <c r="B84" t="s">
        <v>1085</v>
      </c>
      <c r="C84" s="111">
        <v>98045.52244745873</v>
      </c>
    </row>
    <row r="85" spans="1:3" x14ac:dyDescent="0.25">
      <c r="A85" t="s">
        <v>1169</v>
      </c>
      <c r="B85" t="s">
        <v>1325</v>
      </c>
      <c r="C85" s="111">
        <v>-143981.02656346629</v>
      </c>
    </row>
    <row r="86" spans="1:3" x14ac:dyDescent="0.25">
      <c r="A86" t="s">
        <v>343</v>
      </c>
      <c r="B86" t="s">
        <v>1086</v>
      </c>
      <c r="C86" s="111">
        <v>52819.747592814267</v>
      </c>
    </row>
    <row r="87" spans="1:3" x14ac:dyDescent="0.25">
      <c r="A87" t="s">
        <v>345</v>
      </c>
      <c r="B87" t="s">
        <v>1087</v>
      </c>
      <c r="C87" s="111">
        <v>-9632.4453702641476</v>
      </c>
    </row>
    <row r="88" spans="1:3" x14ac:dyDescent="0.25">
      <c r="A88" t="s">
        <v>344</v>
      </c>
      <c r="B88" t="s">
        <v>1088</v>
      </c>
      <c r="C88" s="111">
        <v>-121668.60356026317</v>
      </c>
    </row>
    <row r="89" spans="1:3" x14ac:dyDescent="0.25">
      <c r="A89" t="s">
        <v>348</v>
      </c>
      <c r="B89" t="s">
        <v>1089</v>
      </c>
      <c r="C89" s="111">
        <v>56212.013215088402</v>
      </c>
    </row>
    <row r="90" spans="1:3" x14ac:dyDescent="0.25">
      <c r="A90" t="s">
        <v>349</v>
      </c>
      <c r="B90" t="s">
        <v>1090</v>
      </c>
      <c r="C90" s="111">
        <v>71455.14930786984</v>
      </c>
    </row>
    <row r="91" spans="1:3" x14ac:dyDescent="0.25">
      <c r="A91" t="s">
        <v>21</v>
      </c>
      <c r="B91" t="s">
        <v>1369</v>
      </c>
      <c r="C91" s="111">
        <v>-82149.162068869686</v>
      </c>
    </row>
    <row r="92" spans="1:3" x14ac:dyDescent="0.25">
      <c r="A92" t="s">
        <v>352</v>
      </c>
      <c r="B92" t="s">
        <v>1091</v>
      </c>
      <c r="C92" s="111">
        <v>169011.42554404814</v>
      </c>
    </row>
    <row r="93" spans="1:3" x14ac:dyDescent="0.25">
      <c r="A93" t="s">
        <v>395</v>
      </c>
      <c r="B93" t="s">
        <v>1092</v>
      </c>
      <c r="C93" s="111">
        <v>149946.23720564792</v>
      </c>
    </row>
    <row r="94" spans="1:3" x14ac:dyDescent="0.25">
      <c r="A94" t="s">
        <v>353</v>
      </c>
      <c r="B94" t="s">
        <v>1093</v>
      </c>
      <c r="C94" s="111">
        <v>20756.187219663567</v>
      </c>
    </row>
    <row r="95" spans="1:3" x14ac:dyDescent="0.25">
      <c r="A95" t="s">
        <v>1352</v>
      </c>
      <c r="B95" t="s">
        <v>5</v>
      </c>
      <c r="C95" s="111">
        <v>-121235.31339222926</v>
      </c>
    </row>
    <row r="96" spans="1:3" x14ac:dyDescent="0.25">
      <c r="A96" t="s">
        <v>354</v>
      </c>
      <c r="B96" t="s">
        <v>1094</v>
      </c>
      <c r="C96" s="111">
        <v>130245.62126287768</v>
      </c>
    </row>
    <row r="97" spans="1:3" x14ac:dyDescent="0.25">
      <c r="A97" t="s">
        <v>355</v>
      </c>
      <c r="B97" t="s">
        <v>1095</v>
      </c>
      <c r="C97" s="111">
        <v>-40902.022634743713</v>
      </c>
    </row>
    <row r="98" spans="1:3" x14ac:dyDescent="0.25">
      <c r="A98" t="s">
        <v>356</v>
      </c>
      <c r="B98" t="s">
        <v>1096</v>
      </c>
      <c r="C98" s="111">
        <v>185828.53294495447</v>
      </c>
    </row>
    <row r="99" spans="1:3" x14ac:dyDescent="0.25">
      <c r="A99" t="s">
        <v>363</v>
      </c>
      <c r="B99" t="s">
        <v>1097</v>
      </c>
      <c r="C99" s="111">
        <v>147406.00468866635</v>
      </c>
    </row>
    <row r="100" spans="1:3" x14ac:dyDescent="0.25">
      <c r="A100" t="s">
        <v>360</v>
      </c>
      <c r="B100" t="s">
        <v>1099</v>
      </c>
      <c r="C100" s="111">
        <v>-27871.781148187496</v>
      </c>
    </row>
    <row r="101" spans="1:3" x14ac:dyDescent="0.25">
      <c r="A101" t="s">
        <v>361</v>
      </c>
      <c r="B101" t="s">
        <v>1100</v>
      </c>
      <c r="C101" s="111">
        <v>243222.56941705293</v>
      </c>
    </row>
    <row r="102" spans="1:3" x14ac:dyDescent="0.25">
      <c r="A102" t="s">
        <v>359</v>
      </c>
      <c r="B102" t="s">
        <v>1101</v>
      </c>
      <c r="C102" s="111">
        <v>68645.976492555259</v>
      </c>
    </row>
    <row r="103" spans="1:3" x14ac:dyDescent="0.25">
      <c r="A103" t="s">
        <v>358</v>
      </c>
      <c r="B103" t="s">
        <v>1102</v>
      </c>
      <c r="C103" s="111">
        <v>-85845.151874685311</v>
      </c>
    </row>
    <row r="104" spans="1:3" x14ac:dyDescent="0.25">
      <c r="A104" t="s">
        <v>372</v>
      </c>
      <c r="B104" t="s">
        <v>1103</v>
      </c>
      <c r="C104" s="111">
        <v>198852.63650538767</v>
      </c>
    </row>
    <row r="105" spans="1:3" x14ac:dyDescent="0.25">
      <c r="A105" t="s">
        <v>375</v>
      </c>
      <c r="B105" t="s">
        <v>1104</v>
      </c>
      <c r="C105" s="111">
        <v>97723.638023802312</v>
      </c>
    </row>
    <row r="106" spans="1:3" x14ac:dyDescent="0.25">
      <c r="A106" t="s">
        <v>379</v>
      </c>
      <c r="B106" t="s">
        <v>1105</v>
      </c>
      <c r="C106" s="111">
        <v>154712.27196156699</v>
      </c>
    </row>
    <row r="107" spans="1:3" x14ac:dyDescent="0.25">
      <c r="A107" t="s">
        <v>385</v>
      </c>
      <c r="B107" t="s">
        <v>1106</v>
      </c>
      <c r="C107" s="111">
        <v>136488.13755338796</v>
      </c>
    </row>
    <row r="108" spans="1:3" x14ac:dyDescent="0.25">
      <c r="A108" t="s">
        <v>381</v>
      </c>
      <c r="B108" t="s">
        <v>1107</v>
      </c>
      <c r="C108" s="111">
        <v>49379.273089322203</v>
      </c>
    </row>
    <row r="109" spans="1:3" x14ac:dyDescent="0.25">
      <c r="A109" t="s">
        <v>1362</v>
      </c>
      <c r="B109" t="s">
        <v>1370</v>
      </c>
      <c r="C109" s="111">
        <v>781497.48146748985</v>
      </c>
    </row>
    <row r="110" spans="1:3" x14ac:dyDescent="0.25">
      <c r="A110" t="s">
        <v>367</v>
      </c>
      <c r="B110" t="s">
        <v>1108</v>
      </c>
      <c r="C110" s="111">
        <v>9042.2851853872708</v>
      </c>
    </row>
    <row r="111" spans="1:3" x14ac:dyDescent="0.25">
      <c r="A111" t="s">
        <v>368</v>
      </c>
      <c r="B111" t="s">
        <v>1109</v>
      </c>
      <c r="C111" s="111">
        <v>81311.687303924991</v>
      </c>
    </row>
    <row r="112" spans="1:3" x14ac:dyDescent="0.25">
      <c r="A112" t="s">
        <v>383</v>
      </c>
      <c r="B112" t="s">
        <v>1110</v>
      </c>
      <c r="C112" s="111">
        <v>144033.87907661957</v>
      </c>
    </row>
    <row r="113" spans="1:3" x14ac:dyDescent="0.25">
      <c r="A113" t="s">
        <v>371</v>
      </c>
      <c r="B113" t="s">
        <v>1111</v>
      </c>
      <c r="C113" s="111">
        <v>139039.28551148507</v>
      </c>
    </row>
    <row r="114" spans="1:3" x14ac:dyDescent="0.25">
      <c r="A114" t="s">
        <v>373</v>
      </c>
      <c r="B114" t="s">
        <v>1112</v>
      </c>
      <c r="C114" s="111">
        <v>43232.482876448863</v>
      </c>
    </row>
    <row r="115" spans="1:3" x14ac:dyDescent="0.25">
      <c r="A115" t="s">
        <v>374</v>
      </c>
      <c r="B115" t="s">
        <v>1113</v>
      </c>
      <c r="C115" s="111">
        <v>25810.738465736751</v>
      </c>
    </row>
    <row r="116" spans="1:3" x14ac:dyDescent="0.25">
      <c r="A116" t="s">
        <v>380</v>
      </c>
      <c r="B116" t="s">
        <v>1114</v>
      </c>
      <c r="C116" s="111">
        <v>250054.44009585225</v>
      </c>
    </row>
    <row r="117" spans="1:3" x14ac:dyDescent="0.25">
      <c r="A117" t="s">
        <v>116</v>
      </c>
      <c r="B117" t="s">
        <v>1371</v>
      </c>
      <c r="C117" s="111">
        <v>145197.0234599277</v>
      </c>
    </row>
    <row r="118" spans="1:3" x14ac:dyDescent="0.25">
      <c r="A118" t="s">
        <v>388</v>
      </c>
      <c r="B118" t="s">
        <v>1115</v>
      </c>
      <c r="C118" s="111">
        <v>112167.03650674934</v>
      </c>
    </row>
    <row r="119" spans="1:3" x14ac:dyDescent="0.25">
      <c r="A119" t="s">
        <v>392</v>
      </c>
      <c r="B119" t="s">
        <v>1116</v>
      </c>
      <c r="C119" s="111">
        <v>139653.33823543973</v>
      </c>
    </row>
    <row r="120" spans="1:3" x14ac:dyDescent="0.25">
      <c r="A120" t="s">
        <v>394</v>
      </c>
      <c r="B120" t="s">
        <v>1117</v>
      </c>
      <c r="C120" s="111">
        <v>6844.1048309128237</v>
      </c>
    </row>
    <row r="121" spans="1:3" x14ac:dyDescent="0.25">
      <c r="A121" t="s">
        <v>357</v>
      </c>
      <c r="B121" t="s">
        <v>1118</v>
      </c>
      <c r="C121" s="111">
        <v>-314334.31101989222</v>
      </c>
    </row>
    <row r="122" spans="1:3" x14ac:dyDescent="0.25">
      <c r="A122" t="s">
        <v>675</v>
      </c>
      <c r="B122" t="s">
        <v>1119</v>
      </c>
      <c r="C122" s="111">
        <v>39659.420972177642</v>
      </c>
    </row>
    <row r="123" spans="1:3" x14ac:dyDescent="0.25">
      <c r="A123" t="s">
        <v>400</v>
      </c>
      <c r="B123" t="s">
        <v>1120</v>
      </c>
      <c r="C123" s="111">
        <v>-772781.73434567521</v>
      </c>
    </row>
    <row r="124" spans="1:3" x14ac:dyDescent="0.25">
      <c r="A124" t="s">
        <v>401</v>
      </c>
      <c r="B124" t="s">
        <v>1121</v>
      </c>
      <c r="C124" s="111">
        <v>219473.55261106568</v>
      </c>
    </row>
    <row r="125" spans="1:3" x14ac:dyDescent="0.25">
      <c r="A125" t="s">
        <v>404</v>
      </c>
      <c r="B125" t="s">
        <v>1124</v>
      </c>
      <c r="C125" s="111">
        <v>-331537.11904204939</v>
      </c>
    </row>
    <row r="126" spans="1:3" x14ac:dyDescent="0.25">
      <c r="A126" t="s">
        <v>405</v>
      </c>
      <c r="B126" t="s">
        <v>1125</v>
      </c>
      <c r="C126" s="111">
        <v>-1473892.4960765787</v>
      </c>
    </row>
    <row r="127" spans="1:3" x14ac:dyDescent="0.25">
      <c r="A127" t="s">
        <v>397</v>
      </c>
      <c r="B127" t="s">
        <v>1129</v>
      </c>
      <c r="C127" s="111">
        <v>1221015.3632280999</v>
      </c>
    </row>
    <row r="128" spans="1:3" x14ac:dyDescent="0.25">
      <c r="A128" t="s">
        <v>406</v>
      </c>
      <c r="B128" t="s">
        <v>1130</v>
      </c>
      <c r="C128" s="111">
        <v>-1917018.6942864803</v>
      </c>
    </row>
    <row r="129" spans="1:3" x14ac:dyDescent="0.25">
      <c r="A129" t="s">
        <v>411</v>
      </c>
      <c r="B129" t="s">
        <v>1131</v>
      </c>
      <c r="C129" s="111">
        <v>349617.1668782339</v>
      </c>
    </row>
    <row r="130" spans="1:3" x14ac:dyDescent="0.25">
      <c r="A130" t="s">
        <v>412</v>
      </c>
      <c r="B130" t="s">
        <v>1133</v>
      </c>
      <c r="C130" s="111">
        <v>30386.680423707992</v>
      </c>
    </row>
    <row r="131" spans="1:3" x14ac:dyDescent="0.25">
      <c r="A131" t="s">
        <v>416</v>
      </c>
      <c r="B131" t="s">
        <v>1135</v>
      </c>
      <c r="C131" s="111">
        <v>313324.43547313916</v>
      </c>
    </row>
    <row r="132" spans="1:3" x14ac:dyDescent="0.25">
      <c r="A132" t="s">
        <v>418</v>
      </c>
      <c r="B132" t="s">
        <v>1136</v>
      </c>
      <c r="C132" s="111">
        <v>144519.00958731468</v>
      </c>
    </row>
    <row r="133" spans="1:3" x14ac:dyDescent="0.25">
      <c r="A133" t="s">
        <v>420</v>
      </c>
      <c r="B133" t="s">
        <v>1137</v>
      </c>
      <c r="C133" s="111">
        <v>493368.57456101943</v>
      </c>
    </row>
    <row r="134" spans="1:3" x14ac:dyDescent="0.25">
      <c r="A134" t="s">
        <v>426</v>
      </c>
      <c r="B134" t="s">
        <v>1140</v>
      </c>
      <c r="C134" s="111">
        <v>1445559.0562457242</v>
      </c>
    </row>
    <row r="135" spans="1:3" x14ac:dyDescent="0.25">
      <c r="A135" t="s">
        <v>422</v>
      </c>
      <c r="B135" t="s">
        <v>1143</v>
      </c>
      <c r="C135" s="111">
        <v>4491.1797661930323</v>
      </c>
    </row>
    <row r="136" spans="1:3" x14ac:dyDescent="0.25">
      <c r="A136" t="s">
        <v>425</v>
      </c>
      <c r="B136" t="s">
        <v>1145</v>
      </c>
      <c r="C136" s="111">
        <v>107935.37806795863</v>
      </c>
    </row>
    <row r="137" spans="1:3" x14ac:dyDescent="0.25">
      <c r="A137" t="s">
        <v>415</v>
      </c>
      <c r="B137" t="s">
        <v>577</v>
      </c>
      <c r="C137" s="111">
        <v>111525.92274750659</v>
      </c>
    </row>
    <row r="138" spans="1:3" x14ac:dyDescent="0.25">
      <c r="A138" t="s">
        <v>428</v>
      </c>
      <c r="B138" t="s">
        <v>1147</v>
      </c>
      <c r="C138" s="111">
        <v>131840.21925834863</v>
      </c>
    </row>
    <row r="139" spans="1:3" x14ac:dyDescent="0.25">
      <c r="A139" t="s">
        <v>429</v>
      </c>
      <c r="B139" t="s">
        <v>589</v>
      </c>
      <c r="C139" s="111">
        <v>105816.28914021805</v>
      </c>
    </row>
    <row r="140" spans="1:3" x14ac:dyDescent="0.25">
      <c r="A140" t="s">
        <v>430</v>
      </c>
      <c r="B140" t="s">
        <v>590</v>
      </c>
      <c r="C140" s="111">
        <v>322066.14848682308</v>
      </c>
    </row>
    <row r="141" spans="1:3" x14ac:dyDescent="0.25">
      <c r="A141" t="s">
        <v>432</v>
      </c>
      <c r="B141" t="s">
        <v>1148</v>
      </c>
      <c r="C141" s="111">
        <v>212889.1891235963</v>
      </c>
    </row>
    <row r="142" spans="1:3" x14ac:dyDescent="0.25">
      <c r="A142" t="s">
        <v>433</v>
      </c>
      <c r="B142" t="s">
        <v>1149</v>
      </c>
      <c r="C142" s="111">
        <v>-117422.59115842741</v>
      </c>
    </row>
    <row r="143" spans="1:3" x14ac:dyDescent="0.25">
      <c r="A143" t="s">
        <v>766</v>
      </c>
      <c r="B143" t="s">
        <v>1150</v>
      </c>
      <c r="C143" s="111">
        <v>204999.18937731325</v>
      </c>
    </row>
    <row r="144" spans="1:3" x14ac:dyDescent="0.25">
      <c r="A144" t="s">
        <v>676</v>
      </c>
      <c r="B144" t="s">
        <v>1373</v>
      </c>
      <c r="C144" s="111">
        <v>61074.321467867063</v>
      </c>
    </row>
    <row r="145" spans="1:3" x14ac:dyDescent="0.25">
      <c r="A145" t="s">
        <v>438</v>
      </c>
      <c r="B145" t="s">
        <v>598</v>
      </c>
      <c r="C145" s="111">
        <v>141462.58783060801</v>
      </c>
    </row>
    <row r="146" spans="1:3" x14ac:dyDescent="0.25">
      <c r="A146" t="s">
        <v>434</v>
      </c>
      <c r="B146" t="s">
        <v>1151</v>
      </c>
      <c r="C146" s="111">
        <v>323793.77864541969</v>
      </c>
    </row>
    <row r="147" spans="1:3" x14ac:dyDescent="0.25">
      <c r="A147" t="s">
        <v>435</v>
      </c>
      <c r="B147" t="s">
        <v>1152</v>
      </c>
      <c r="C147" s="111">
        <v>508829.8213463932</v>
      </c>
    </row>
    <row r="148" spans="1:3" x14ac:dyDescent="0.25">
      <c r="A148" t="s">
        <v>436</v>
      </c>
      <c r="B148" t="s">
        <v>1153</v>
      </c>
      <c r="C148" s="111">
        <v>176884.34283016011</v>
      </c>
    </row>
    <row r="149" spans="1:3" x14ac:dyDescent="0.25">
      <c r="A149" t="s">
        <v>437</v>
      </c>
      <c r="B149" t="s">
        <v>1154</v>
      </c>
      <c r="C149" s="111">
        <v>243890.52833958459</v>
      </c>
    </row>
    <row r="150" spans="1:3" x14ac:dyDescent="0.25">
      <c r="A150" t="s">
        <v>711</v>
      </c>
      <c r="B150" t="s">
        <v>1375</v>
      </c>
      <c r="C150" s="111">
        <v>50027.507390454179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183"/>
  <sheetViews>
    <sheetView workbookViewId="0">
      <pane xSplit="3" ySplit="3" topLeftCell="D143" activePane="bottomRight" state="frozen"/>
      <selection activeCell="B134" sqref="B134"/>
      <selection pane="topRight" activeCell="B134" sqref="B134"/>
      <selection pane="bottomLeft" activeCell="B134" sqref="B134"/>
      <selection pane="bottomRight" activeCell="B134" sqref="B134"/>
    </sheetView>
  </sheetViews>
  <sheetFormatPr defaultColWidth="9.1796875" defaultRowHeight="12.5" x14ac:dyDescent="0.25"/>
  <cols>
    <col min="1" max="1" width="4.1796875" style="186" customWidth="1"/>
    <col min="2" max="2" width="13.1796875" style="186" bestFit="1" customWidth="1"/>
    <col min="3" max="3" width="26.7265625" style="186" customWidth="1"/>
    <col min="4" max="4" width="13.81640625" style="186" customWidth="1"/>
    <col min="5" max="5" width="17.54296875" style="186" customWidth="1"/>
    <col min="6" max="6" width="12.1796875" style="186" customWidth="1"/>
    <col min="7" max="7" width="17.1796875" style="186" customWidth="1"/>
    <col min="8" max="16384" width="9.1796875" style="186"/>
  </cols>
  <sheetData>
    <row r="1" spans="2:7" ht="17.5" x14ac:dyDescent="0.35">
      <c r="B1" s="580" t="s">
        <v>1343</v>
      </c>
    </row>
    <row r="2" spans="2:7" s="582" customFormat="1" ht="21.75" customHeight="1" x14ac:dyDescent="0.25">
      <c r="B2" s="581"/>
      <c r="C2" s="581"/>
      <c r="D2" s="948" t="s">
        <v>1347</v>
      </c>
      <c r="E2" s="949"/>
    </row>
    <row r="3" spans="2:7" s="582" customFormat="1" ht="41.25" customHeight="1" x14ac:dyDescent="0.3">
      <c r="B3" s="592" t="s">
        <v>1180</v>
      </c>
      <c r="C3" s="593" t="s">
        <v>603</v>
      </c>
      <c r="D3" s="594" t="s">
        <v>1344</v>
      </c>
      <c r="E3" s="595" t="s">
        <v>1345</v>
      </c>
      <c r="F3" s="596" t="s">
        <v>1348</v>
      </c>
      <c r="G3" s="595" t="s">
        <v>1345</v>
      </c>
    </row>
    <row r="4" spans="2:7" x14ac:dyDescent="0.25">
      <c r="B4" s="583" t="s">
        <v>648</v>
      </c>
      <c r="C4" s="584" t="s">
        <v>1004</v>
      </c>
      <c r="D4" s="578">
        <v>5174.03</v>
      </c>
      <c r="E4" s="578">
        <v>53477.97</v>
      </c>
      <c r="G4" s="585">
        <f>SUM(E4:F4)</f>
        <v>53477.97</v>
      </c>
    </row>
    <row r="5" spans="2:7" x14ac:dyDescent="0.25">
      <c r="B5" s="583" t="s">
        <v>644</v>
      </c>
      <c r="C5" s="584" t="s">
        <v>1005</v>
      </c>
      <c r="D5" s="579">
        <v>2322.14</v>
      </c>
      <c r="E5" s="579">
        <v>1863.5</v>
      </c>
      <c r="G5" s="585">
        <f>SUM(E5:F5)</f>
        <v>1863.5</v>
      </c>
    </row>
    <row r="6" spans="2:7" x14ac:dyDescent="0.25">
      <c r="B6" s="583" t="s">
        <v>645</v>
      </c>
      <c r="C6" s="584" t="s">
        <v>1006</v>
      </c>
      <c r="D6" s="579">
        <v>40142.31</v>
      </c>
      <c r="E6" s="579">
        <v>11914.78</v>
      </c>
      <c r="G6" s="585">
        <f>SUM(E6:F6)</f>
        <v>11914.78</v>
      </c>
    </row>
    <row r="7" spans="2:7" x14ac:dyDescent="0.25">
      <c r="B7" s="583" t="s">
        <v>646</v>
      </c>
      <c r="C7" s="584" t="s">
        <v>1007</v>
      </c>
      <c r="D7" s="579">
        <v>4638.97</v>
      </c>
      <c r="E7" s="579">
        <v>19943.72</v>
      </c>
      <c r="F7" s="186">
        <v>-3226</v>
      </c>
      <c r="G7" s="585">
        <f>SUM(E7:F7)</f>
        <v>16717.72</v>
      </c>
    </row>
    <row r="8" spans="2:7" x14ac:dyDescent="0.25">
      <c r="B8" s="583" t="s">
        <v>647</v>
      </c>
      <c r="C8" s="584" t="s">
        <v>1008</v>
      </c>
      <c r="D8" s="579">
        <v>2785.9</v>
      </c>
      <c r="E8" s="579">
        <v>26496.26</v>
      </c>
      <c r="G8" s="585">
        <f>SUM(E8:F8)</f>
        <v>26496.26</v>
      </c>
    </row>
    <row r="9" spans="2:7" x14ac:dyDescent="0.25">
      <c r="B9" s="583" t="s">
        <v>266</v>
      </c>
      <c r="C9" s="584" t="s">
        <v>1009</v>
      </c>
      <c r="D9" s="579">
        <v>169.35</v>
      </c>
      <c r="E9" s="579">
        <v>27742.71</v>
      </c>
      <c r="G9" s="585">
        <f t="shared" ref="G9:G17" si="0">SUM(E9:F9)</f>
        <v>27742.71</v>
      </c>
    </row>
    <row r="10" spans="2:7" x14ac:dyDescent="0.25">
      <c r="B10" s="583" t="s">
        <v>276</v>
      </c>
      <c r="C10" s="584" t="s">
        <v>450</v>
      </c>
      <c r="D10" s="579">
        <v>48156.04</v>
      </c>
      <c r="E10" s="579">
        <v>-34427.050000000003</v>
      </c>
      <c r="G10" s="585">
        <f t="shared" si="0"/>
        <v>-34427.050000000003</v>
      </c>
    </row>
    <row r="11" spans="2:7" x14ac:dyDescent="0.25">
      <c r="B11" s="583" t="s">
        <v>273</v>
      </c>
      <c r="C11" s="584" t="s">
        <v>1010</v>
      </c>
      <c r="D11" s="579">
        <v>6706.74</v>
      </c>
      <c r="E11" s="579">
        <v>4495.1400000000003</v>
      </c>
      <c r="G11" s="585">
        <f t="shared" si="0"/>
        <v>4495.1400000000003</v>
      </c>
    </row>
    <row r="12" spans="2:7" x14ac:dyDescent="0.25">
      <c r="B12" s="583" t="s">
        <v>286</v>
      </c>
      <c r="C12" s="584" t="s">
        <v>1011</v>
      </c>
      <c r="D12" s="579">
        <v>7513</v>
      </c>
      <c r="E12" s="579">
        <v>52390.44</v>
      </c>
      <c r="G12" s="585">
        <f t="shared" si="0"/>
        <v>52390.44</v>
      </c>
    </row>
    <row r="13" spans="2:7" x14ac:dyDescent="0.25">
      <c r="B13" s="583" t="s">
        <v>290</v>
      </c>
      <c r="C13" s="584" t="s">
        <v>1012</v>
      </c>
      <c r="D13" s="579">
        <v>-9307.92</v>
      </c>
      <c r="E13" s="579">
        <v>18697.88</v>
      </c>
      <c r="G13" s="585">
        <f t="shared" si="0"/>
        <v>18697.88</v>
      </c>
    </row>
    <row r="14" spans="2:7" x14ac:dyDescent="0.25">
      <c r="B14" s="583" t="s">
        <v>297</v>
      </c>
      <c r="C14" s="584" t="s">
        <v>1013</v>
      </c>
      <c r="D14" s="579">
        <v>4079.34</v>
      </c>
      <c r="E14" s="579">
        <v>27237.98</v>
      </c>
      <c r="G14" s="585">
        <f t="shared" si="0"/>
        <v>27237.98</v>
      </c>
    </row>
    <row r="15" spans="2:7" x14ac:dyDescent="0.25">
      <c r="B15" s="583" t="s">
        <v>303</v>
      </c>
      <c r="C15" s="584" t="s">
        <v>1014</v>
      </c>
      <c r="D15" s="579">
        <v>19725.080000000002</v>
      </c>
      <c r="E15" s="579">
        <v>-15437.34</v>
      </c>
      <c r="G15" s="585">
        <f t="shared" si="0"/>
        <v>-15437.34</v>
      </c>
    </row>
    <row r="16" spans="2:7" x14ac:dyDescent="0.25">
      <c r="B16" s="583" t="s">
        <v>310</v>
      </c>
      <c r="C16" s="584" t="s">
        <v>1015</v>
      </c>
      <c r="D16" s="579">
        <v>7017</v>
      </c>
      <c r="E16" s="579">
        <v>24854.89</v>
      </c>
      <c r="G16" s="585">
        <f t="shared" si="0"/>
        <v>24854.89</v>
      </c>
    </row>
    <row r="17" spans="2:7" x14ac:dyDescent="0.25">
      <c r="B17" s="583" t="s">
        <v>320</v>
      </c>
      <c r="C17" s="584" t="s">
        <v>1016</v>
      </c>
      <c r="D17" s="579">
        <v>7112.42</v>
      </c>
      <c r="E17" s="579">
        <v>38457.83</v>
      </c>
      <c r="G17" s="585">
        <f t="shared" si="0"/>
        <v>38457.83</v>
      </c>
    </row>
    <row r="18" spans="2:7" x14ac:dyDescent="0.25">
      <c r="B18" s="583" t="s">
        <v>324</v>
      </c>
      <c r="C18" s="584" t="s">
        <v>1017</v>
      </c>
      <c r="D18" s="579">
        <v>-1972.07</v>
      </c>
      <c r="E18" s="579">
        <v>0.28999999999999998</v>
      </c>
      <c r="G18" s="585">
        <f t="shared" ref="G18:G65" si="1">SUM(E18:F18)</f>
        <v>0.28999999999999998</v>
      </c>
    </row>
    <row r="19" spans="2:7" x14ac:dyDescent="0.25">
      <c r="B19" s="583" t="s">
        <v>330</v>
      </c>
      <c r="C19" s="584" t="s">
        <v>1018</v>
      </c>
      <c r="D19" s="579">
        <v>11.47</v>
      </c>
      <c r="E19" s="579">
        <v>84896.02</v>
      </c>
      <c r="G19" s="585">
        <f t="shared" si="1"/>
        <v>84896.02</v>
      </c>
    </row>
    <row r="20" spans="2:7" x14ac:dyDescent="0.25">
      <c r="B20" s="583" t="s">
        <v>335</v>
      </c>
      <c r="C20" s="584" t="s">
        <v>1019</v>
      </c>
      <c r="D20" s="579">
        <v>3550.32</v>
      </c>
      <c r="E20" s="579">
        <v>-12928</v>
      </c>
      <c r="G20" s="585">
        <f t="shared" si="1"/>
        <v>-12928</v>
      </c>
    </row>
    <row r="21" spans="2:7" x14ac:dyDescent="0.25">
      <c r="B21" s="583" t="s">
        <v>351</v>
      </c>
      <c r="C21" s="584" t="s">
        <v>1020</v>
      </c>
      <c r="D21" s="579">
        <v>5099.32</v>
      </c>
      <c r="E21" s="579">
        <v>0</v>
      </c>
      <c r="G21" s="585">
        <f t="shared" si="1"/>
        <v>0</v>
      </c>
    </row>
    <row r="22" spans="2:7" x14ac:dyDescent="0.25">
      <c r="B22" s="583" t="s">
        <v>370</v>
      </c>
      <c r="C22" s="584" t="s">
        <v>1021</v>
      </c>
      <c r="D22" s="579">
        <v>5234.3</v>
      </c>
      <c r="E22" s="579">
        <v>0</v>
      </c>
      <c r="G22" s="585">
        <f t="shared" si="1"/>
        <v>0</v>
      </c>
    </row>
    <row r="23" spans="2:7" x14ac:dyDescent="0.25">
      <c r="B23" s="583" t="s">
        <v>377</v>
      </c>
      <c r="C23" s="584" t="s">
        <v>1022</v>
      </c>
      <c r="D23" s="579">
        <v>-1066.55</v>
      </c>
      <c r="E23" s="579">
        <v>0</v>
      </c>
      <c r="G23" s="585">
        <f t="shared" si="1"/>
        <v>0</v>
      </c>
    </row>
    <row r="24" spans="2:7" x14ac:dyDescent="0.25">
      <c r="B24" s="583" t="s">
        <v>387</v>
      </c>
      <c r="C24" s="584" t="s">
        <v>1023</v>
      </c>
      <c r="D24" s="579">
        <v>0</v>
      </c>
      <c r="E24" s="579">
        <v>0</v>
      </c>
      <c r="G24" s="585">
        <f t="shared" si="1"/>
        <v>0</v>
      </c>
    </row>
    <row r="25" spans="2:7" x14ac:dyDescent="0.25">
      <c r="B25" s="583" t="s">
        <v>391</v>
      </c>
      <c r="C25" s="584" t="s">
        <v>1024</v>
      </c>
      <c r="D25" s="579">
        <v>0</v>
      </c>
      <c r="E25" s="579">
        <v>0</v>
      </c>
      <c r="G25" s="585">
        <f t="shared" si="1"/>
        <v>0</v>
      </c>
    </row>
    <row r="26" spans="2:7" x14ac:dyDescent="0.25">
      <c r="B26" s="583" t="s">
        <v>674</v>
      </c>
      <c r="C26" s="584" t="s">
        <v>1025</v>
      </c>
      <c r="D26" s="579">
        <v>3</v>
      </c>
      <c r="E26" s="579">
        <v>0</v>
      </c>
      <c r="G26" s="585">
        <f t="shared" si="1"/>
        <v>0</v>
      </c>
    </row>
    <row r="27" spans="2:7" x14ac:dyDescent="0.25">
      <c r="B27" s="583" t="s">
        <v>346</v>
      </c>
      <c r="C27" s="584" t="s">
        <v>1026</v>
      </c>
      <c r="D27" s="579">
        <v>-3620.89</v>
      </c>
      <c r="E27" s="579">
        <v>40375.83</v>
      </c>
      <c r="G27" s="585">
        <f t="shared" si="1"/>
        <v>40375.83</v>
      </c>
    </row>
    <row r="28" spans="2:7" x14ac:dyDescent="0.25">
      <c r="B28" s="583" t="s">
        <v>265</v>
      </c>
      <c r="C28" s="584" t="s">
        <v>1027</v>
      </c>
      <c r="D28" s="579">
        <v>1853.39</v>
      </c>
      <c r="E28" s="579">
        <v>144864.15</v>
      </c>
      <c r="G28" s="585">
        <f t="shared" si="1"/>
        <v>144864.15</v>
      </c>
    </row>
    <row r="29" spans="2:7" x14ac:dyDescent="0.25">
      <c r="B29" s="583" t="s">
        <v>275</v>
      </c>
      <c r="C29" s="584" t="s">
        <v>449</v>
      </c>
      <c r="D29" s="579">
        <v>-146.91999999999999</v>
      </c>
      <c r="E29" s="579">
        <v>14753.71</v>
      </c>
      <c r="G29" s="585">
        <f t="shared" si="1"/>
        <v>14753.71</v>
      </c>
    </row>
    <row r="30" spans="2:7" x14ac:dyDescent="0.25">
      <c r="B30" s="583" t="s">
        <v>272</v>
      </c>
      <c r="C30" s="584" t="s">
        <v>1028</v>
      </c>
      <c r="D30" s="579">
        <v>64252.86</v>
      </c>
      <c r="E30" s="579">
        <v>-52165.85</v>
      </c>
      <c r="G30" s="585">
        <f t="shared" si="1"/>
        <v>-52165.85</v>
      </c>
    </row>
    <row r="31" spans="2:7" x14ac:dyDescent="0.25">
      <c r="B31" s="583" t="s">
        <v>283</v>
      </c>
      <c r="C31" s="584" t="s">
        <v>1029</v>
      </c>
      <c r="D31" s="579">
        <v>-369.15</v>
      </c>
      <c r="E31" s="579">
        <v>15649.54</v>
      </c>
      <c r="G31" s="585">
        <f t="shared" si="1"/>
        <v>15649.54</v>
      </c>
    </row>
    <row r="32" spans="2:7" x14ac:dyDescent="0.25">
      <c r="B32" s="583" t="s">
        <v>285</v>
      </c>
      <c r="C32" s="584" t="s">
        <v>1030</v>
      </c>
      <c r="D32" s="579">
        <v>1710</v>
      </c>
      <c r="E32" s="579">
        <v>10333.700000000001</v>
      </c>
      <c r="G32" s="585">
        <f t="shared" si="1"/>
        <v>10333.700000000001</v>
      </c>
    </row>
    <row r="33" spans="2:7" x14ac:dyDescent="0.25">
      <c r="B33" s="583" t="s">
        <v>289</v>
      </c>
      <c r="C33" s="584" t="s">
        <v>1031</v>
      </c>
      <c r="D33" s="579">
        <v>8332.2900000000009</v>
      </c>
      <c r="E33" s="579">
        <v>72456.88</v>
      </c>
      <c r="G33" s="585">
        <f t="shared" si="1"/>
        <v>72456.88</v>
      </c>
    </row>
    <row r="34" spans="2:7" x14ac:dyDescent="0.25">
      <c r="B34" s="583" t="s">
        <v>293</v>
      </c>
      <c r="C34" s="584" t="s">
        <v>1032</v>
      </c>
      <c r="D34" s="579">
        <v>1138.8</v>
      </c>
      <c r="E34" s="579">
        <v>18801.78</v>
      </c>
      <c r="F34" s="186">
        <f>-7911.06</f>
        <v>-7911.06</v>
      </c>
      <c r="G34" s="585">
        <f t="shared" si="1"/>
        <v>10890.719999999998</v>
      </c>
    </row>
    <row r="35" spans="2:7" x14ac:dyDescent="0.25">
      <c r="B35" s="583" t="s">
        <v>296</v>
      </c>
      <c r="C35" s="584" t="s">
        <v>1033</v>
      </c>
      <c r="D35" s="579">
        <v>6151</v>
      </c>
      <c r="E35" s="579">
        <v>9374.82</v>
      </c>
      <c r="G35" s="585">
        <f t="shared" si="1"/>
        <v>9374.82</v>
      </c>
    </row>
    <row r="36" spans="2:7" x14ac:dyDescent="0.25">
      <c r="B36" s="583" t="s">
        <v>302</v>
      </c>
      <c r="C36" s="584" t="s">
        <v>1034</v>
      </c>
      <c r="D36" s="579">
        <v>23766.75</v>
      </c>
      <c r="E36" s="579">
        <v>-21326.39</v>
      </c>
      <c r="G36" s="585">
        <f t="shared" si="1"/>
        <v>-21326.39</v>
      </c>
    </row>
    <row r="37" spans="2:7" x14ac:dyDescent="0.25">
      <c r="B37" s="583" t="s">
        <v>300</v>
      </c>
      <c r="C37" s="584" t="s">
        <v>1035</v>
      </c>
      <c r="D37" s="579">
        <v>169.1</v>
      </c>
      <c r="E37" s="579">
        <v>56880.66</v>
      </c>
      <c r="G37" s="585">
        <f t="shared" si="1"/>
        <v>56880.66</v>
      </c>
    </row>
    <row r="38" spans="2:7" x14ac:dyDescent="0.25">
      <c r="B38" s="583" t="s">
        <v>305</v>
      </c>
      <c r="C38" s="584" t="s">
        <v>1036</v>
      </c>
      <c r="D38" s="579">
        <v>915.81</v>
      </c>
      <c r="E38" s="579">
        <v>10208.290000000001</v>
      </c>
      <c r="G38" s="585">
        <f t="shared" si="1"/>
        <v>10208.290000000001</v>
      </c>
    </row>
    <row r="39" spans="2:7" x14ac:dyDescent="0.25">
      <c r="B39" s="583" t="s">
        <v>309</v>
      </c>
      <c r="C39" s="584" t="s">
        <v>1037</v>
      </c>
      <c r="D39" s="579">
        <v>0.32</v>
      </c>
      <c r="E39" s="579">
        <v>5438.36</v>
      </c>
      <c r="G39" s="585">
        <f t="shared" si="1"/>
        <v>5438.36</v>
      </c>
    </row>
    <row r="40" spans="2:7" x14ac:dyDescent="0.25">
      <c r="B40" s="583" t="s">
        <v>319</v>
      </c>
      <c r="C40" s="584" t="s">
        <v>1038</v>
      </c>
      <c r="D40" s="579">
        <v>10674.01</v>
      </c>
      <c r="E40" s="579">
        <v>71698.570000000007</v>
      </c>
      <c r="F40" s="186">
        <v>-1649.52</v>
      </c>
      <c r="G40" s="585">
        <f t="shared" si="1"/>
        <v>70049.05</v>
      </c>
    </row>
    <row r="41" spans="2:7" x14ac:dyDescent="0.25">
      <c r="B41" s="583" t="s">
        <v>323</v>
      </c>
      <c r="C41" s="584" t="s">
        <v>1039</v>
      </c>
      <c r="D41" s="579">
        <v>-11200.47</v>
      </c>
      <c r="E41" s="579">
        <v>10115.129999999999</v>
      </c>
      <c r="F41" s="186">
        <v>-3100</v>
      </c>
      <c r="G41" s="585">
        <f t="shared" si="1"/>
        <v>7015.1299999999992</v>
      </c>
    </row>
    <row r="42" spans="2:7" x14ac:dyDescent="0.25">
      <c r="B42" s="583" t="s">
        <v>329</v>
      </c>
      <c r="C42" s="584" t="s">
        <v>1040</v>
      </c>
      <c r="D42" s="579">
        <v>15952</v>
      </c>
      <c r="E42" s="579">
        <v>98575</v>
      </c>
      <c r="G42" s="585">
        <f t="shared" si="1"/>
        <v>98575</v>
      </c>
    </row>
    <row r="43" spans="2:7" x14ac:dyDescent="0.25">
      <c r="B43" s="583" t="s">
        <v>334</v>
      </c>
      <c r="C43" s="584" t="s">
        <v>1041</v>
      </c>
      <c r="D43" s="579">
        <v>3444.55</v>
      </c>
      <c r="E43" s="579">
        <v>54304.22</v>
      </c>
      <c r="G43" s="585">
        <f t="shared" si="1"/>
        <v>54304.22</v>
      </c>
    </row>
    <row r="44" spans="2:7" x14ac:dyDescent="0.25">
      <c r="B44" s="583" t="s">
        <v>350</v>
      </c>
      <c r="C44" s="584" t="s">
        <v>1020</v>
      </c>
      <c r="D44" s="579">
        <v>503.66</v>
      </c>
      <c r="E44" s="579">
        <v>0</v>
      </c>
      <c r="G44" s="585">
        <f t="shared" si="1"/>
        <v>0</v>
      </c>
    </row>
    <row r="45" spans="2:7" x14ac:dyDescent="0.25">
      <c r="B45" s="583" t="s">
        <v>673</v>
      </c>
      <c r="C45" s="584" t="s">
        <v>1042</v>
      </c>
      <c r="D45" s="579">
        <v>4224</v>
      </c>
      <c r="E45" s="579">
        <v>0</v>
      </c>
      <c r="G45" s="585">
        <f t="shared" si="1"/>
        <v>0</v>
      </c>
    </row>
    <row r="46" spans="2:7" x14ac:dyDescent="0.25">
      <c r="B46" s="583" t="s">
        <v>364</v>
      </c>
      <c r="C46" s="584" t="s">
        <v>1043</v>
      </c>
      <c r="D46" s="579">
        <v>484</v>
      </c>
      <c r="E46" s="579">
        <v>0</v>
      </c>
      <c r="G46" s="585">
        <f t="shared" si="1"/>
        <v>0</v>
      </c>
    </row>
    <row r="47" spans="2:7" x14ac:dyDescent="0.25">
      <c r="B47" s="583" t="s">
        <v>365</v>
      </c>
      <c r="C47" s="584" t="s">
        <v>1044</v>
      </c>
      <c r="D47" s="579">
        <v>2409.41</v>
      </c>
      <c r="E47" s="579">
        <v>0</v>
      </c>
      <c r="G47" s="585">
        <f t="shared" si="1"/>
        <v>0</v>
      </c>
    </row>
    <row r="48" spans="2:7" x14ac:dyDescent="0.25">
      <c r="B48" s="583" t="s">
        <v>366</v>
      </c>
      <c r="C48" s="584" t="s">
        <v>1045</v>
      </c>
      <c r="D48" s="579">
        <v>1441.57</v>
      </c>
      <c r="E48" s="579">
        <v>0</v>
      </c>
      <c r="G48" s="585">
        <f t="shared" si="1"/>
        <v>0</v>
      </c>
    </row>
    <row r="49" spans="2:7" x14ac:dyDescent="0.25">
      <c r="B49" s="583" t="s">
        <v>369</v>
      </c>
      <c r="C49" s="584" t="s">
        <v>1046</v>
      </c>
      <c r="D49" s="579">
        <v>0</v>
      </c>
      <c r="E49" s="579">
        <v>0</v>
      </c>
      <c r="G49" s="585">
        <f t="shared" si="1"/>
        <v>0</v>
      </c>
    </row>
    <row r="50" spans="2:7" x14ac:dyDescent="0.25">
      <c r="B50" s="583" t="s">
        <v>376</v>
      </c>
      <c r="C50" s="584" t="s">
        <v>1047</v>
      </c>
      <c r="D50" s="579">
        <v>1146.19</v>
      </c>
      <c r="E50" s="579">
        <v>-1176.8800000000001</v>
      </c>
      <c r="G50" s="585">
        <f t="shared" si="1"/>
        <v>-1176.8800000000001</v>
      </c>
    </row>
    <row r="51" spans="2:7" x14ac:dyDescent="0.25">
      <c r="B51" s="583" t="s">
        <v>382</v>
      </c>
      <c r="C51" s="584" t="s">
        <v>1048</v>
      </c>
      <c r="D51" s="579">
        <v>-973.79</v>
      </c>
      <c r="E51" s="579">
        <v>0</v>
      </c>
      <c r="G51" s="585">
        <f t="shared" si="1"/>
        <v>0</v>
      </c>
    </row>
    <row r="52" spans="2:7" x14ac:dyDescent="0.25">
      <c r="B52" s="583" t="s">
        <v>384</v>
      </c>
      <c r="C52" s="584" t="s">
        <v>1049</v>
      </c>
      <c r="D52" s="579">
        <v>642.5</v>
      </c>
      <c r="E52" s="579">
        <v>-0.45</v>
      </c>
      <c r="G52" s="585">
        <f t="shared" si="1"/>
        <v>-0.45</v>
      </c>
    </row>
    <row r="53" spans="2:7" x14ac:dyDescent="0.25">
      <c r="B53" s="583" t="s">
        <v>386</v>
      </c>
      <c r="C53" s="584" t="s">
        <v>1023</v>
      </c>
      <c r="D53" s="579">
        <v>1967.17</v>
      </c>
      <c r="E53" s="579">
        <v>0</v>
      </c>
      <c r="G53" s="585">
        <f t="shared" si="1"/>
        <v>0</v>
      </c>
    </row>
    <row r="54" spans="2:7" x14ac:dyDescent="0.25">
      <c r="B54" s="583" t="s">
        <v>389</v>
      </c>
      <c r="C54" s="584" t="s">
        <v>1050</v>
      </c>
      <c r="D54" s="579">
        <v>100.14</v>
      </c>
      <c r="E54" s="579">
        <v>0</v>
      </c>
      <c r="G54" s="585">
        <f t="shared" si="1"/>
        <v>0</v>
      </c>
    </row>
    <row r="55" spans="2:7" x14ac:dyDescent="0.25">
      <c r="B55" s="583" t="s">
        <v>390</v>
      </c>
      <c r="C55" s="584" t="s">
        <v>1051</v>
      </c>
      <c r="D55" s="579">
        <v>-4975.21</v>
      </c>
      <c r="E55" s="579">
        <v>0.34</v>
      </c>
      <c r="G55" s="585">
        <f t="shared" si="1"/>
        <v>0.34</v>
      </c>
    </row>
    <row r="56" spans="2:7" x14ac:dyDescent="0.25">
      <c r="B56" s="583" t="s">
        <v>393</v>
      </c>
      <c r="C56" s="584" t="s">
        <v>1052</v>
      </c>
      <c r="D56" s="579">
        <v>8587.09</v>
      </c>
      <c r="E56" s="579">
        <v>0</v>
      </c>
      <c r="G56" s="585">
        <f t="shared" si="1"/>
        <v>0</v>
      </c>
    </row>
    <row r="57" spans="2:7" x14ac:dyDescent="0.25">
      <c r="B57" s="583" t="s">
        <v>396</v>
      </c>
      <c r="C57" s="584" t="s">
        <v>565</v>
      </c>
      <c r="D57" s="579">
        <v>80825.039999999994</v>
      </c>
      <c r="E57" s="579">
        <v>0</v>
      </c>
      <c r="G57" s="585">
        <f t="shared" si="1"/>
        <v>0</v>
      </c>
    </row>
    <row r="58" spans="2:7" x14ac:dyDescent="0.25">
      <c r="B58" s="583" t="s">
        <v>281</v>
      </c>
      <c r="C58" s="584" t="s">
        <v>1053</v>
      </c>
      <c r="D58" s="579">
        <v>26915</v>
      </c>
      <c r="E58" s="579">
        <v>-18906.34</v>
      </c>
      <c r="G58" s="585">
        <f t="shared" si="1"/>
        <v>-18906.34</v>
      </c>
    </row>
    <row r="59" spans="2:7" x14ac:dyDescent="0.25">
      <c r="B59" s="583" t="s">
        <v>271</v>
      </c>
      <c r="C59" s="584" t="s">
        <v>1054</v>
      </c>
      <c r="D59" s="579">
        <v>33857.519999999997</v>
      </c>
      <c r="E59" s="579">
        <v>-53998.77</v>
      </c>
      <c r="G59" s="585">
        <f t="shared" si="1"/>
        <v>-53998.77</v>
      </c>
    </row>
    <row r="60" spans="2:7" x14ac:dyDescent="0.25">
      <c r="B60" s="583" t="s">
        <v>268</v>
      </c>
      <c r="C60" s="584" t="s">
        <v>1055</v>
      </c>
      <c r="D60" s="579">
        <v>81</v>
      </c>
      <c r="E60" s="579">
        <v>16829.39</v>
      </c>
      <c r="G60" s="585">
        <f t="shared" si="1"/>
        <v>16829.39</v>
      </c>
    </row>
    <row r="61" spans="2:7" x14ac:dyDescent="0.25">
      <c r="B61" s="583" t="s">
        <v>270</v>
      </c>
      <c r="C61" s="584" t="s">
        <v>1056</v>
      </c>
      <c r="D61" s="579">
        <v>7278</v>
      </c>
      <c r="E61" s="579">
        <v>61240.13</v>
      </c>
      <c r="G61" s="585">
        <f t="shared" si="1"/>
        <v>61240.13</v>
      </c>
    </row>
    <row r="62" spans="2:7" x14ac:dyDescent="0.25">
      <c r="B62" s="583" t="s">
        <v>269</v>
      </c>
      <c r="C62" s="584" t="s">
        <v>443</v>
      </c>
      <c r="D62" s="579">
        <v>27.36</v>
      </c>
      <c r="E62" s="579">
        <v>-103.69000000000233</v>
      </c>
      <c r="G62" s="585">
        <f t="shared" si="1"/>
        <v>-103.69000000000233</v>
      </c>
    </row>
    <row r="63" spans="2:7" x14ac:dyDescent="0.25">
      <c r="B63" s="583" t="s">
        <v>279</v>
      </c>
      <c r="C63" s="584" t="s">
        <v>1057</v>
      </c>
      <c r="D63" s="579">
        <v>5845.5</v>
      </c>
      <c r="E63" s="579">
        <v>56294.31</v>
      </c>
      <c r="F63" s="186">
        <v>-5382</v>
      </c>
      <c r="G63" s="585">
        <f t="shared" si="1"/>
        <v>50912.31</v>
      </c>
    </row>
    <row r="64" spans="2:7" x14ac:dyDescent="0.25">
      <c r="B64" s="583" t="s">
        <v>274</v>
      </c>
      <c r="C64" s="584" t="s">
        <v>1058</v>
      </c>
      <c r="D64" s="579">
        <v>1404.87</v>
      </c>
      <c r="E64" s="579">
        <v>-35.400000000001455</v>
      </c>
      <c r="G64" s="585">
        <f t="shared" si="1"/>
        <v>-35.400000000001455</v>
      </c>
    </row>
    <row r="65" spans="2:7" x14ac:dyDescent="0.25">
      <c r="B65" s="583" t="s">
        <v>280</v>
      </c>
      <c r="C65" s="584" t="s">
        <v>1059</v>
      </c>
      <c r="D65" s="579">
        <v>5007.75</v>
      </c>
      <c r="E65" s="579">
        <v>552.26</v>
      </c>
      <c r="G65" s="585">
        <f t="shared" si="1"/>
        <v>552.26</v>
      </c>
    </row>
    <row r="66" spans="2:7" x14ac:dyDescent="0.25">
      <c r="B66" s="583" t="s">
        <v>277</v>
      </c>
      <c r="C66" s="584" t="s">
        <v>1060</v>
      </c>
      <c r="D66" s="579">
        <v>9890.57</v>
      </c>
      <c r="E66" s="579">
        <v>39624.559999999998</v>
      </c>
      <c r="G66" s="585">
        <f t="shared" ref="G66:G108" si="2">SUM(E66:F66)</f>
        <v>39624.559999999998</v>
      </c>
    </row>
    <row r="67" spans="2:7" x14ac:dyDescent="0.25">
      <c r="B67" s="583" t="s">
        <v>284</v>
      </c>
      <c r="C67" s="584" t="s">
        <v>1061</v>
      </c>
      <c r="D67" s="579">
        <v>-0.41</v>
      </c>
      <c r="E67" s="579">
        <v>3434.34</v>
      </c>
      <c r="G67" s="585">
        <f t="shared" si="2"/>
        <v>3434.34</v>
      </c>
    </row>
    <row r="68" spans="2:7" x14ac:dyDescent="0.25">
      <c r="B68" s="583" t="s">
        <v>278</v>
      </c>
      <c r="C68" s="584" t="s">
        <v>451</v>
      </c>
      <c r="D68" s="579">
        <v>28116.57</v>
      </c>
      <c r="E68" s="579">
        <v>33587.08</v>
      </c>
      <c r="G68" s="585">
        <f t="shared" si="2"/>
        <v>33587.08</v>
      </c>
    </row>
    <row r="69" spans="2:7" x14ac:dyDescent="0.25">
      <c r="B69" s="583" t="s">
        <v>287</v>
      </c>
      <c r="C69" s="584" t="s">
        <v>1062</v>
      </c>
      <c r="D69" s="579">
        <v>5.0000000000011369E-2</v>
      </c>
      <c r="E69" s="579">
        <v>25358.2</v>
      </c>
      <c r="G69" s="585">
        <f t="shared" si="2"/>
        <v>25358.2</v>
      </c>
    </row>
    <row r="70" spans="2:7" x14ac:dyDescent="0.25">
      <c r="B70" s="583" t="s">
        <v>288</v>
      </c>
      <c r="C70" s="584" t="s">
        <v>1063</v>
      </c>
      <c r="D70" s="579">
        <v>554.94000000000005</v>
      </c>
      <c r="E70" s="579">
        <v>64103.67</v>
      </c>
      <c r="G70" s="585">
        <f t="shared" si="2"/>
        <v>64103.67</v>
      </c>
    </row>
    <row r="71" spans="2:7" x14ac:dyDescent="0.25">
      <c r="B71" s="583" t="s">
        <v>291</v>
      </c>
      <c r="C71" s="584" t="s">
        <v>463</v>
      </c>
      <c r="D71" s="579">
        <v>3262.56</v>
      </c>
      <c r="E71" s="579">
        <v>59625.9</v>
      </c>
      <c r="G71" s="585">
        <f t="shared" si="2"/>
        <v>59625.9</v>
      </c>
    </row>
    <row r="72" spans="2:7" x14ac:dyDescent="0.25">
      <c r="B72" s="583" t="s">
        <v>292</v>
      </c>
      <c r="C72" s="584" t="s">
        <v>1064</v>
      </c>
      <c r="D72" s="579">
        <v>2704.3</v>
      </c>
      <c r="E72" s="579">
        <v>36151.06</v>
      </c>
      <c r="G72" s="585">
        <f t="shared" si="2"/>
        <v>36151.06</v>
      </c>
    </row>
    <row r="73" spans="2:7" x14ac:dyDescent="0.25">
      <c r="B73" s="583" t="s">
        <v>295</v>
      </c>
      <c r="C73" s="584" t="s">
        <v>1065</v>
      </c>
      <c r="D73" s="579">
        <v>2308.12</v>
      </c>
      <c r="E73" s="579">
        <v>43146.720000000001</v>
      </c>
      <c r="G73" s="585">
        <f t="shared" si="2"/>
        <v>43146.720000000001</v>
      </c>
    </row>
    <row r="74" spans="2:7" x14ac:dyDescent="0.25">
      <c r="B74" s="583" t="s">
        <v>294</v>
      </c>
      <c r="C74" s="584" t="s">
        <v>1066</v>
      </c>
      <c r="D74" s="579">
        <v>18680</v>
      </c>
      <c r="E74" s="579">
        <v>11133.5</v>
      </c>
      <c r="G74" s="585">
        <f t="shared" si="2"/>
        <v>11133.5</v>
      </c>
    </row>
    <row r="75" spans="2:7" x14ac:dyDescent="0.25">
      <c r="B75" s="583" t="s">
        <v>298</v>
      </c>
      <c r="C75" s="584" t="s">
        <v>1067</v>
      </c>
      <c r="D75" s="579">
        <v>10400</v>
      </c>
      <c r="E75" s="579">
        <v>83929</v>
      </c>
      <c r="G75" s="585">
        <f t="shared" si="2"/>
        <v>83929</v>
      </c>
    </row>
    <row r="76" spans="2:7" x14ac:dyDescent="0.25">
      <c r="B76" s="583" t="s">
        <v>299</v>
      </c>
      <c r="C76" s="584" t="s">
        <v>471</v>
      </c>
      <c r="D76" s="579">
        <v>5411</v>
      </c>
      <c r="E76" s="579">
        <v>11236.02</v>
      </c>
      <c r="G76" s="585">
        <f t="shared" si="2"/>
        <v>11236.02</v>
      </c>
    </row>
    <row r="77" spans="2:7" x14ac:dyDescent="0.25">
      <c r="B77" s="583" t="s">
        <v>301</v>
      </c>
      <c r="C77" s="584" t="s">
        <v>743</v>
      </c>
      <c r="D77" s="579">
        <v>11068</v>
      </c>
      <c r="E77" s="579">
        <v>76953.22</v>
      </c>
      <c r="G77" s="585">
        <f t="shared" si="2"/>
        <v>76953.22</v>
      </c>
    </row>
    <row r="78" spans="2:7" x14ac:dyDescent="0.25">
      <c r="B78" s="583" t="s">
        <v>304</v>
      </c>
      <c r="C78" s="584" t="s">
        <v>745</v>
      </c>
      <c r="D78" s="579">
        <v>-121.75</v>
      </c>
      <c r="E78" s="579">
        <v>-0.13999999999941792</v>
      </c>
      <c r="G78" s="585">
        <f t="shared" si="2"/>
        <v>-0.13999999999941792</v>
      </c>
    </row>
    <row r="79" spans="2:7" x14ac:dyDescent="0.25">
      <c r="B79" s="583" t="s">
        <v>306</v>
      </c>
      <c r="C79" s="584" t="s">
        <v>1068</v>
      </c>
      <c r="D79" s="579">
        <v>11576.44</v>
      </c>
      <c r="E79" s="579">
        <v>27624.959999999999</v>
      </c>
      <c r="G79" s="585">
        <f t="shared" si="2"/>
        <v>27624.959999999999</v>
      </c>
    </row>
    <row r="80" spans="2:7" x14ac:dyDescent="0.25">
      <c r="B80" s="583" t="s">
        <v>307</v>
      </c>
      <c r="C80" s="584" t="s">
        <v>480</v>
      </c>
      <c r="D80" s="579">
        <v>1851.24</v>
      </c>
      <c r="E80" s="579">
        <v>27293.77</v>
      </c>
      <c r="G80" s="585">
        <f t="shared" si="2"/>
        <v>27293.77</v>
      </c>
    </row>
    <row r="81" spans="2:7" x14ac:dyDescent="0.25">
      <c r="B81" s="583" t="s">
        <v>308</v>
      </c>
      <c r="C81" s="584" t="s">
        <v>609</v>
      </c>
      <c r="D81" s="579">
        <v>-4800</v>
      </c>
      <c r="E81" s="579">
        <v>72254.990000000005</v>
      </c>
      <c r="G81" s="585">
        <f t="shared" si="2"/>
        <v>72254.990000000005</v>
      </c>
    </row>
    <row r="82" spans="2:7" x14ac:dyDescent="0.25">
      <c r="B82" s="583" t="s">
        <v>311</v>
      </c>
      <c r="C82" s="584" t="s">
        <v>483</v>
      </c>
      <c r="D82" s="579">
        <v>3903</v>
      </c>
      <c r="E82" s="579">
        <v>-16164.94</v>
      </c>
      <c r="G82" s="585">
        <f t="shared" si="2"/>
        <v>-16164.94</v>
      </c>
    </row>
    <row r="83" spans="2:7" x14ac:dyDescent="0.25">
      <c r="B83" s="583" t="s">
        <v>312</v>
      </c>
      <c r="C83" s="584" t="s">
        <v>1069</v>
      </c>
      <c r="D83" s="579">
        <v>3497.99</v>
      </c>
      <c r="E83" s="579">
        <v>24000.89</v>
      </c>
      <c r="G83" s="585">
        <f t="shared" si="2"/>
        <v>24000.89</v>
      </c>
    </row>
    <row r="84" spans="2:7" x14ac:dyDescent="0.25">
      <c r="B84" s="583" t="s">
        <v>313</v>
      </c>
      <c r="C84" s="584" t="s">
        <v>485</v>
      </c>
      <c r="D84" s="579">
        <v>-4684.12</v>
      </c>
      <c r="E84" s="579">
        <v>27383.66</v>
      </c>
      <c r="G84" s="585">
        <f t="shared" si="2"/>
        <v>27383.66</v>
      </c>
    </row>
    <row r="85" spans="2:7" x14ac:dyDescent="0.25">
      <c r="B85" s="583" t="s">
        <v>314</v>
      </c>
      <c r="C85" s="584" t="s">
        <v>747</v>
      </c>
      <c r="D85" s="579">
        <v>4967</v>
      </c>
      <c r="E85" s="579">
        <v>50548.29</v>
      </c>
      <c r="G85" s="585">
        <f t="shared" si="2"/>
        <v>50548.29</v>
      </c>
    </row>
    <row r="86" spans="2:7" x14ac:dyDescent="0.25">
      <c r="B86" s="583" t="s">
        <v>317</v>
      </c>
      <c r="C86" s="584" t="s">
        <v>1070</v>
      </c>
      <c r="D86" s="579">
        <v>3918.08</v>
      </c>
      <c r="E86" s="579">
        <v>40172.9</v>
      </c>
      <c r="G86" s="585">
        <f t="shared" si="2"/>
        <v>40172.9</v>
      </c>
    </row>
    <row r="87" spans="2:7" x14ac:dyDescent="0.25">
      <c r="B87" s="583" t="s">
        <v>316</v>
      </c>
      <c r="C87" s="584" t="s">
        <v>1071</v>
      </c>
      <c r="D87" s="579">
        <v>102.18</v>
      </c>
      <c r="E87" s="579">
        <v>5111.3999999999942</v>
      </c>
      <c r="G87" s="585">
        <f t="shared" si="2"/>
        <v>5111.3999999999942</v>
      </c>
    </row>
    <row r="88" spans="2:7" x14ac:dyDescent="0.25">
      <c r="B88" s="583" t="s">
        <v>315</v>
      </c>
      <c r="C88" s="584" t="s">
        <v>487</v>
      </c>
      <c r="D88" s="579">
        <v>2585.7600000000002</v>
      </c>
      <c r="E88" s="579">
        <v>22700.65</v>
      </c>
      <c r="F88" s="186">
        <f>-2950-3015</f>
        <v>-5965</v>
      </c>
      <c r="G88" s="585">
        <f t="shared" si="2"/>
        <v>16735.650000000001</v>
      </c>
    </row>
    <row r="89" spans="2:7" x14ac:dyDescent="0.25">
      <c r="B89" s="583" t="s">
        <v>318</v>
      </c>
      <c r="C89" s="584" t="s">
        <v>1072</v>
      </c>
      <c r="D89" s="579">
        <v>2785.61</v>
      </c>
      <c r="E89" s="579">
        <v>12183.43</v>
      </c>
      <c r="G89" s="585">
        <f t="shared" si="2"/>
        <v>12183.43</v>
      </c>
    </row>
    <row r="90" spans="2:7" x14ac:dyDescent="0.25">
      <c r="B90" s="583" t="s">
        <v>1167</v>
      </c>
      <c r="C90" s="584" t="s">
        <v>1324</v>
      </c>
      <c r="D90" s="579">
        <v>1132.45</v>
      </c>
      <c r="E90" s="579">
        <v>24761.86</v>
      </c>
      <c r="G90" s="585">
        <f t="shared" si="2"/>
        <v>24761.86</v>
      </c>
    </row>
    <row r="91" spans="2:7" x14ac:dyDescent="0.25">
      <c r="B91" s="583" t="s">
        <v>325</v>
      </c>
      <c r="C91" s="584" t="s">
        <v>1073</v>
      </c>
      <c r="D91" s="579">
        <v>906.51</v>
      </c>
      <c r="E91" s="579">
        <v>476.02999999999884</v>
      </c>
      <c r="G91" s="585">
        <f t="shared" si="2"/>
        <v>476.02999999999884</v>
      </c>
    </row>
    <row r="92" spans="2:7" x14ac:dyDescent="0.25">
      <c r="B92" s="583" t="s">
        <v>328</v>
      </c>
      <c r="C92" s="584" t="s">
        <v>1074</v>
      </c>
      <c r="D92" s="579">
        <v>14861.12</v>
      </c>
      <c r="E92" s="579">
        <v>43064.43</v>
      </c>
      <c r="G92" s="585">
        <f t="shared" si="2"/>
        <v>43064.43</v>
      </c>
    </row>
    <row r="93" spans="2:7" x14ac:dyDescent="0.25">
      <c r="B93" s="583" t="s">
        <v>326</v>
      </c>
      <c r="C93" s="584" t="s">
        <v>498</v>
      </c>
      <c r="D93" s="579">
        <v>2635</v>
      </c>
      <c r="E93" s="579">
        <v>40965.11</v>
      </c>
      <c r="G93" s="585">
        <f t="shared" si="2"/>
        <v>40965.11</v>
      </c>
    </row>
    <row r="94" spans="2:7" x14ac:dyDescent="0.25">
      <c r="B94" s="583" t="s">
        <v>327</v>
      </c>
      <c r="C94" s="584" t="s">
        <v>1075</v>
      </c>
      <c r="D94" s="579">
        <v>10872</v>
      </c>
      <c r="E94" s="579">
        <v>60707.53</v>
      </c>
      <c r="F94" s="186">
        <v>-1715.52</v>
      </c>
      <c r="G94" s="585">
        <f t="shared" si="2"/>
        <v>58992.01</v>
      </c>
    </row>
    <row r="95" spans="2:7" x14ac:dyDescent="0.25">
      <c r="B95" s="583" t="s">
        <v>331</v>
      </c>
      <c r="C95" s="584" t="s">
        <v>1076</v>
      </c>
      <c r="D95" s="579">
        <v>-9.5299999999997453</v>
      </c>
      <c r="E95" s="579">
        <v>18214.09</v>
      </c>
      <c r="F95" s="186">
        <f>-4575-6739</f>
        <v>-11314</v>
      </c>
      <c r="G95" s="585">
        <f t="shared" si="2"/>
        <v>6900.09</v>
      </c>
    </row>
    <row r="96" spans="2:7" x14ac:dyDescent="0.25">
      <c r="B96" s="583" t="s">
        <v>332</v>
      </c>
      <c r="C96" s="584" t="s">
        <v>1077</v>
      </c>
      <c r="D96" s="579">
        <v>9552</v>
      </c>
      <c r="E96" s="579">
        <v>72646.559999999998</v>
      </c>
      <c r="G96" s="585">
        <f t="shared" si="2"/>
        <v>72646.559999999998</v>
      </c>
    </row>
    <row r="97" spans="2:7" x14ac:dyDescent="0.25">
      <c r="B97" s="583" t="s">
        <v>333</v>
      </c>
      <c r="C97" s="584" t="s">
        <v>1078</v>
      </c>
      <c r="D97" s="579">
        <v>23929.79</v>
      </c>
      <c r="E97" s="579">
        <v>-15824.88</v>
      </c>
      <c r="G97" s="585">
        <f t="shared" si="2"/>
        <v>-15824.88</v>
      </c>
    </row>
    <row r="98" spans="2:7" x14ac:dyDescent="0.25">
      <c r="B98" s="583" t="s">
        <v>336</v>
      </c>
      <c r="C98" s="584" t="s">
        <v>1079</v>
      </c>
      <c r="D98" s="579">
        <v>2275.2600000000002</v>
      </c>
      <c r="E98" s="579">
        <v>0</v>
      </c>
      <c r="G98" s="585">
        <f t="shared" si="2"/>
        <v>0</v>
      </c>
    </row>
    <row r="99" spans="2:7" x14ac:dyDescent="0.25">
      <c r="B99" s="583" t="s">
        <v>337</v>
      </c>
      <c r="C99" s="584" t="s">
        <v>1080</v>
      </c>
      <c r="D99" s="579">
        <v>2795</v>
      </c>
      <c r="E99" s="579">
        <v>0</v>
      </c>
      <c r="G99" s="585">
        <f t="shared" si="2"/>
        <v>0</v>
      </c>
    </row>
    <row r="100" spans="2:7" x14ac:dyDescent="0.25">
      <c r="B100" s="583" t="s">
        <v>338</v>
      </c>
      <c r="C100" s="584" t="s">
        <v>1081</v>
      </c>
      <c r="D100" s="579">
        <v>1923.18</v>
      </c>
      <c r="E100" s="579">
        <v>0</v>
      </c>
      <c r="G100" s="585">
        <f t="shared" si="2"/>
        <v>0</v>
      </c>
    </row>
    <row r="101" spans="2:7" x14ac:dyDescent="0.25">
      <c r="B101" s="583" t="s">
        <v>340</v>
      </c>
      <c r="C101" s="584" t="s">
        <v>1082</v>
      </c>
      <c r="D101" s="579">
        <v>5409.57</v>
      </c>
      <c r="E101" s="579">
        <v>0</v>
      </c>
      <c r="G101" s="585">
        <f t="shared" si="2"/>
        <v>0</v>
      </c>
    </row>
    <row r="102" spans="2:7" x14ac:dyDescent="0.25">
      <c r="B102" s="586" t="s">
        <v>339</v>
      </c>
      <c r="C102" s="586" t="s">
        <v>1083</v>
      </c>
      <c r="D102" s="579">
        <v>5879.19</v>
      </c>
      <c r="E102" s="579">
        <v>0</v>
      </c>
      <c r="G102" s="585">
        <f t="shared" si="2"/>
        <v>0</v>
      </c>
    </row>
    <row r="103" spans="2:7" x14ac:dyDescent="0.25">
      <c r="B103" s="583" t="s">
        <v>341</v>
      </c>
      <c r="C103" s="584" t="s">
        <v>1084</v>
      </c>
      <c r="D103" s="579">
        <v>7499</v>
      </c>
      <c r="E103" s="579">
        <v>69.42</v>
      </c>
      <c r="G103" s="585">
        <f t="shared" si="2"/>
        <v>69.42</v>
      </c>
    </row>
    <row r="104" spans="2:7" x14ac:dyDescent="0.25">
      <c r="B104" s="583" t="s">
        <v>342</v>
      </c>
      <c r="C104" s="584" t="s">
        <v>1085</v>
      </c>
      <c r="D104" s="579">
        <v>4812.87</v>
      </c>
      <c r="E104" s="579">
        <v>0</v>
      </c>
      <c r="G104" s="585">
        <f t="shared" si="2"/>
        <v>0</v>
      </c>
    </row>
    <row r="105" spans="2:7" x14ac:dyDescent="0.25">
      <c r="B105" s="583" t="s">
        <v>1169</v>
      </c>
      <c r="C105" s="584" t="s">
        <v>1325</v>
      </c>
      <c r="D105" s="579">
        <v>-3150.3</v>
      </c>
      <c r="E105" s="579">
        <v>100159.37</v>
      </c>
      <c r="G105" s="585">
        <f t="shared" si="2"/>
        <v>100159.37</v>
      </c>
    </row>
    <row r="106" spans="2:7" x14ac:dyDescent="0.25">
      <c r="B106" s="583" t="s">
        <v>343</v>
      </c>
      <c r="C106" s="584" t="s">
        <v>1086</v>
      </c>
      <c r="D106" s="579">
        <v>-56146.720000000001</v>
      </c>
      <c r="E106" s="579">
        <v>191212.31</v>
      </c>
      <c r="F106" s="186">
        <v>-5000</v>
      </c>
      <c r="G106" s="585">
        <f t="shared" si="2"/>
        <v>186212.31</v>
      </c>
    </row>
    <row r="107" spans="2:7" x14ac:dyDescent="0.25">
      <c r="B107" s="583" t="s">
        <v>345</v>
      </c>
      <c r="C107" s="584" t="s">
        <v>1087</v>
      </c>
      <c r="D107" s="579">
        <v>8885.3799999999992</v>
      </c>
      <c r="E107" s="579">
        <v>28653.19</v>
      </c>
      <c r="F107" s="186">
        <f>-3912-4328.15</f>
        <v>-8240.15</v>
      </c>
      <c r="G107" s="585">
        <f t="shared" si="2"/>
        <v>20413.04</v>
      </c>
    </row>
    <row r="108" spans="2:7" x14ac:dyDescent="0.25">
      <c r="B108" s="583" t="s">
        <v>344</v>
      </c>
      <c r="C108" s="584" t="s">
        <v>1088</v>
      </c>
      <c r="D108" s="579">
        <v>5790</v>
      </c>
      <c r="E108" s="579">
        <v>3670.87</v>
      </c>
      <c r="G108" s="585">
        <f t="shared" si="2"/>
        <v>3670.87</v>
      </c>
    </row>
    <row r="109" spans="2:7" x14ac:dyDescent="0.25">
      <c r="B109" s="583" t="s">
        <v>348</v>
      </c>
      <c r="C109" s="584" t="s">
        <v>1089</v>
      </c>
      <c r="D109" s="579">
        <v>9340</v>
      </c>
      <c r="E109" s="579">
        <v>50854.38</v>
      </c>
      <c r="G109" s="585">
        <f t="shared" ref="G109:G127" si="3">SUM(E109:F109)</f>
        <v>50854.38</v>
      </c>
    </row>
    <row r="110" spans="2:7" x14ac:dyDescent="0.25">
      <c r="B110" s="583" t="s">
        <v>349</v>
      </c>
      <c r="C110" s="584" t="s">
        <v>1090</v>
      </c>
      <c r="D110" s="579">
        <v>162.66</v>
      </c>
      <c r="E110" s="579">
        <v>0</v>
      </c>
      <c r="G110" s="585">
        <f t="shared" si="3"/>
        <v>0</v>
      </c>
    </row>
    <row r="111" spans="2:7" x14ac:dyDescent="0.25">
      <c r="B111" s="583" t="s">
        <v>352</v>
      </c>
      <c r="C111" s="584" t="s">
        <v>1091</v>
      </c>
      <c r="D111" s="579">
        <v>7774.81</v>
      </c>
      <c r="E111" s="579">
        <v>0</v>
      </c>
      <c r="G111" s="585">
        <f t="shared" si="3"/>
        <v>0</v>
      </c>
    </row>
    <row r="112" spans="2:7" x14ac:dyDescent="0.25">
      <c r="B112" s="583" t="s">
        <v>395</v>
      </c>
      <c r="C112" s="584" t="s">
        <v>1092</v>
      </c>
      <c r="D112" s="579">
        <v>19261.759999999998</v>
      </c>
      <c r="E112" s="579">
        <v>57.75</v>
      </c>
      <c r="G112" s="585">
        <f t="shared" si="3"/>
        <v>57.75</v>
      </c>
    </row>
    <row r="113" spans="2:7" x14ac:dyDescent="0.25">
      <c r="B113" s="583" t="s">
        <v>353</v>
      </c>
      <c r="C113" s="584" t="s">
        <v>1093</v>
      </c>
      <c r="D113" s="579">
        <v>26.28</v>
      </c>
      <c r="E113" s="579">
        <v>0</v>
      </c>
      <c r="G113" s="585">
        <f t="shared" si="3"/>
        <v>0</v>
      </c>
    </row>
    <row r="114" spans="2:7" x14ac:dyDescent="0.25">
      <c r="B114" s="583" t="s">
        <v>354</v>
      </c>
      <c r="C114" s="584" t="s">
        <v>1094</v>
      </c>
      <c r="D114" s="579">
        <v>3116</v>
      </c>
      <c r="E114" s="579">
        <v>0</v>
      </c>
      <c r="G114" s="585">
        <f t="shared" si="3"/>
        <v>0</v>
      </c>
    </row>
    <row r="115" spans="2:7" x14ac:dyDescent="0.25">
      <c r="B115" s="583" t="s">
        <v>355</v>
      </c>
      <c r="C115" s="584" t="s">
        <v>1095</v>
      </c>
      <c r="D115" s="579">
        <v>4090</v>
      </c>
      <c r="E115" s="579">
        <v>8.7200000000000006</v>
      </c>
      <c r="G115" s="585">
        <f t="shared" si="3"/>
        <v>8.7200000000000006</v>
      </c>
    </row>
    <row r="116" spans="2:7" x14ac:dyDescent="0.25">
      <c r="B116" s="583" t="s">
        <v>356</v>
      </c>
      <c r="C116" s="584" t="s">
        <v>1096</v>
      </c>
      <c r="D116" s="579">
        <v>-0.26999999999998181</v>
      </c>
      <c r="E116" s="579">
        <v>0</v>
      </c>
      <c r="G116" s="585">
        <f t="shared" si="3"/>
        <v>0</v>
      </c>
    </row>
    <row r="117" spans="2:7" x14ac:dyDescent="0.25">
      <c r="B117" s="583" t="s">
        <v>363</v>
      </c>
      <c r="C117" s="584" t="s">
        <v>1097</v>
      </c>
      <c r="D117" s="579">
        <v>4359.55</v>
      </c>
      <c r="E117" s="579">
        <v>0</v>
      </c>
      <c r="G117" s="585">
        <f t="shared" si="3"/>
        <v>0</v>
      </c>
    </row>
    <row r="118" spans="2:7" x14ac:dyDescent="0.25">
      <c r="B118" s="583" t="s">
        <v>362</v>
      </c>
      <c r="C118" s="584" t="s">
        <v>1098</v>
      </c>
      <c r="D118" s="579">
        <v>0</v>
      </c>
      <c r="E118" s="579">
        <v>0</v>
      </c>
      <c r="G118" s="585">
        <f t="shared" si="3"/>
        <v>0</v>
      </c>
    </row>
    <row r="119" spans="2:7" x14ac:dyDescent="0.25">
      <c r="B119" s="583" t="s">
        <v>360</v>
      </c>
      <c r="C119" s="584" t="s">
        <v>1099</v>
      </c>
      <c r="D119" s="579">
        <v>0</v>
      </c>
      <c r="E119" s="579">
        <v>0</v>
      </c>
      <c r="G119" s="585">
        <f t="shared" si="3"/>
        <v>0</v>
      </c>
    </row>
    <row r="120" spans="2:7" x14ac:dyDescent="0.25">
      <c r="B120" s="583" t="s">
        <v>361</v>
      </c>
      <c r="C120" s="584" t="s">
        <v>1100</v>
      </c>
      <c r="D120" s="579">
        <v>5480.79</v>
      </c>
      <c r="E120" s="579">
        <v>0</v>
      </c>
      <c r="G120" s="585">
        <f t="shared" si="3"/>
        <v>0</v>
      </c>
    </row>
    <row r="121" spans="2:7" x14ac:dyDescent="0.25">
      <c r="B121" s="583" t="s">
        <v>359</v>
      </c>
      <c r="C121" s="584" t="s">
        <v>1101</v>
      </c>
      <c r="D121" s="579">
        <v>0.25</v>
      </c>
      <c r="E121" s="579">
        <v>0</v>
      </c>
      <c r="G121" s="585">
        <f t="shared" si="3"/>
        <v>0</v>
      </c>
    </row>
    <row r="122" spans="2:7" x14ac:dyDescent="0.25">
      <c r="B122" s="586" t="s">
        <v>358</v>
      </c>
      <c r="C122" s="586" t="s">
        <v>1102</v>
      </c>
      <c r="D122" s="579">
        <v>6785</v>
      </c>
      <c r="E122" s="579">
        <v>0</v>
      </c>
      <c r="G122" s="585">
        <f t="shared" si="3"/>
        <v>0</v>
      </c>
    </row>
    <row r="123" spans="2:7" x14ac:dyDescent="0.25">
      <c r="B123" s="583" t="s">
        <v>372</v>
      </c>
      <c r="C123" s="584" t="s">
        <v>1103</v>
      </c>
      <c r="D123" s="579">
        <v>769.83</v>
      </c>
      <c r="E123" s="579">
        <v>0</v>
      </c>
      <c r="G123" s="585">
        <f t="shared" si="3"/>
        <v>0</v>
      </c>
    </row>
    <row r="124" spans="2:7" x14ac:dyDescent="0.25">
      <c r="B124" s="583" t="s">
        <v>375</v>
      </c>
      <c r="C124" s="584" t="s">
        <v>1104</v>
      </c>
      <c r="D124" s="579">
        <v>36.739999999999782</v>
      </c>
      <c r="E124" s="579">
        <v>0</v>
      </c>
      <c r="G124" s="585">
        <f t="shared" si="3"/>
        <v>0</v>
      </c>
    </row>
    <row r="125" spans="2:7" x14ac:dyDescent="0.25">
      <c r="B125" s="583" t="s">
        <v>379</v>
      </c>
      <c r="C125" s="584" t="s">
        <v>1105</v>
      </c>
      <c r="D125" s="579">
        <v>1.0800000000017462</v>
      </c>
      <c r="E125" s="579">
        <v>0</v>
      </c>
      <c r="G125" s="585">
        <f t="shared" si="3"/>
        <v>0</v>
      </c>
    </row>
    <row r="126" spans="2:7" x14ac:dyDescent="0.25">
      <c r="B126" s="583" t="s">
        <v>385</v>
      </c>
      <c r="C126" s="584" t="s">
        <v>1106</v>
      </c>
      <c r="D126" s="579">
        <v>9362</v>
      </c>
      <c r="E126" s="579">
        <v>0</v>
      </c>
      <c r="G126" s="585">
        <f t="shared" si="3"/>
        <v>0</v>
      </c>
    </row>
    <row r="127" spans="2:7" x14ac:dyDescent="0.25">
      <c r="B127" s="583" t="s">
        <v>381</v>
      </c>
      <c r="C127" s="584" t="s">
        <v>1107</v>
      </c>
      <c r="D127" s="579">
        <v>2969</v>
      </c>
      <c r="E127" s="579">
        <v>0</v>
      </c>
      <c r="G127" s="585">
        <f t="shared" si="3"/>
        <v>0</v>
      </c>
    </row>
    <row r="128" spans="2:7" x14ac:dyDescent="0.25">
      <c r="B128" s="583" t="s">
        <v>367</v>
      </c>
      <c r="C128" s="584" t="s">
        <v>1108</v>
      </c>
      <c r="D128" s="579">
        <v>6397</v>
      </c>
      <c r="E128" s="579">
        <v>0</v>
      </c>
      <c r="G128" s="585">
        <f t="shared" ref="G128:G139" si="4">SUM(E128:F128)</f>
        <v>0</v>
      </c>
    </row>
    <row r="129" spans="2:7" x14ac:dyDescent="0.25">
      <c r="B129" s="583" t="s">
        <v>368</v>
      </c>
      <c r="C129" s="584" t="s">
        <v>1109</v>
      </c>
      <c r="D129" s="579">
        <v>-0.2</v>
      </c>
      <c r="E129" s="579">
        <v>0</v>
      </c>
      <c r="G129" s="585">
        <f t="shared" si="4"/>
        <v>0</v>
      </c>
    </row>
    <row r="130" spans="2:7" x14ac:dyDescent="0.25">
      <c r="B130" s="583" t="s">
        <v>383</v>
      </c>
      <c r="C130" s="584" t="s">
        <v>1110</v>
      </c>
      <c r="D130" s="579">
        <v>47.130000000000109</v>
      </c>
      <c r="E130" s="579">
        <v>0</v>
      </c>
      <c r="G130" s="585">
        <f t="shared" si="4"/>
        <v>0</v>
      </c>
    </row>
    <row r="131" spans="2:7" x14ac:dyDescent="0.25">
      <c r="B131" s="586" t="s">
        <v>371</v>
      </c>
      <c r="C131" s="586" t="s">
        <v>1111</v>
      </c>
      <c r="D131" s="579">
        <v>4608.62</v>
      </c>
      <c r="E131" s="579">
        <v>0</v>
      </c>
      <c r="G131" s="585">
        <f t="shared" si="4"/>
        <v>0</v>
      </c>
    </row>
    <row r="132" spans="2:7" x14ac:dyDescent="0.25">
      <c r="B132" s="583" t="s">
        <v>373</v>
      </c>
      <c r="C132" s="584" t="s">
        <v>1112</v>
      </c>
      <c r="D132" s="579">
        <v>38492.83</v>
      </c>
      <c r="E132" s="579">
        <v>0</v>
      </c>
      <c r="G132" s="585">
        <f t="shared" si="4"/>
        <v>0</v>
      </c>
    </row>
    <row r="133" spans="2:7" x14ac:dyDescent="0.25">
      <c r="B133" s="583" t="s">
        <v>374</v>
      </c>
      <c r="C133" s="584" t="s">
        <v>1113</v>
      </c>
      <c r="D133" s="579">
        <v>-609.20000000000005</v>
      </c>
      <c r="E133" s="579">
        <v>0</v>
      </c>
      <c r="G133" s="585">
        <f t="shared" si="4"/>
        <v>0</v>
      </c>
    </row>
    <row r="134" spans="2:7" x14ac:dyDescent="0.25">
      <c r="B134" s="583" t="s">
        <v>380</v>
      </c>
      <c r="C134" s="584" t="s">
        <v>1114</v>
      </c>
      <c r="D134" s="579">
        <v>5376.7</v>
      </c>
      <c r="E134" s="579">
        <v>-7.0000000000000007E-2</v>
      </c>
      <c r="G134" s="585">
        <f t="shared" si="4"/>
        <v>-7.0000000000000007E-2</v>
      </c>
    </row>
    <row r="135" spans="2:7" x14ac:dyDescent="0.25">
      <c r="B135" s="586" t="s">
        <v>388</v>
      </c>
      <c r="C135" s="586" t="s">
        <v>1115</v>
      </c>
      <c r="D135" s="579">
        <v>41.28</v>
      </c>
      <c r="E135" s="579">
        <v>0</v>
      </c>
      <c r="G135" s="585">
        <f t="shared" si="4"/>
        <v>0</v>
      </c>
    </row>
    <row r="136" spans="2:7" x14ac:dyDescent="0.25">
      <c r="B136" s="583" t="s">
        <v>392</v>
      </c>
      <c r="C136" s="584" t="s">
        <v>1346</v>
      </c>
      <c r="D136" s="579">
        <v>-3112.01</v>
      </c>
      <c r="E136" s="579">
        <v>0</v>
      </c>
      <c r="G136" s="585">
        <f t="shared" si="4"/>
        <v>0</v>
      </c>
    </row>
    <row r="137" spans="2:7" x14ac:dyDescent="0.25">
      <c r="B137" s="583" t="s">
        <v>394</v>
      </c>
      <c r="C137" s="584" t="s">
        <v>1117</v>
      </c>
      <c r="D137" s="579">
        <v>0</v>
      </c>
      <c r="E137" s="579">
        <v>0</v>
      </c>
      <c r="G137" s="585">
        <f t="shared" si="4"/>
        <v>0</v>
      </c>
    </row>
    <row r="138" spans="2:7" x14ac:dyDescent="0.25">
      <c r="B138" s="583" t="s">
        <v>357</v>
      </c>
      <c r="C138" s="584" t="s">
        <v>1118</v>
      </c>
      <c r="D138" s="579">
        <v>2368.5100000000002</v>
      </c>
      <c r="E138" s="579">
        <v>0</v>
      </c>
      <c r="G138" s="585">
        <f t="shared" si="4"/>
        <v>0</v>
      </c>
    </row>
    <row r="139" spans="2:7" x14ac:dyDescent="0.25">
      <c r="B139" s="583" t="s">
        <v>675</v>
      </c>
      <c r="C139" s="584" t="s">
        <v>1119</v>
      </c>
      <c r="D139" s="579">
        <v>4166</v>
      </c>
      <c r="E139" s="579">
        <v>0</v>
      </c>
      <c r="G139" s="585">
        <f t="shared" si="4"/>
        <v>0</v>
      </c>
    </row>
    <row r="140" spans="2:7" x14ac:dyDescent="0.25">
      <c r="B140" s="583" t="s">
        <v>400</v>
      </c>
      <c r="C140" s="584" t="s">
        <v>1120</v>
      </c>
      <c r="D140" s="579">
        <v>58864</v>
      </c>
      <c r="E140" s="579">
        <v>152656.4</v>
      </c>
      <c r="G140" s="585">
        <f t="shared" ref="G140:G163" si="5">SUM(E140:F140)</f>
        <v>152656.4</v>
      </c>
    </row>
    <row r="141" spans="2:7" x14ac:dyDescent="0.25">
      <c r="B141" s="583" t="s">
        <v>401</v>
      </c>
      <c r="C141" s="584" t="s">
        <v>1121</v>
      </c>
      <c r="D141" s="579">
        <v>53399</v>
      </c>
      <c r="E141" s="579">
        <v>246887.45</v>
      </c>
      <c r="G141" s="585">
        <f t="shared" si="5"/>
        <v>246887.45</v>
      </c>
    </row>
    <row r="142" spans="2:7" x14ac:dyDescent="0.25">
      <c r="B142" s="583" t="s">
        <v>402</v>
      </c>
      <c r="C142" s="584" t="s">
        <v>1122</v>
      </c>
      <c r="D142" s="579">
        <v>-318793.7</v>
      </c>
      <c r="E142" s="579">
        <v>420492.33</v>
      </c>
      <c r="F142" s="186">
        <v>-624897.81999999995</v>
      </c>
      <c r="G142" s="585">
        <f t="shared" si="5"/>
        <v>-204405.48999999993</v>
      </c>
    </row>
    <row r="143" spans="2:7" x14ac:dyDescent="0.25">
      <c r="B143" s="583" t="s">
        <v>403</v>
      </c>
      <c r="C143" s="584" t="s">
        <v>1123</v>
      </c>
      <c r="D143" s="579">
        <v>-16651.09</v>
      </c>
      <c r="E143" s="579">
        <v>-50243.67</v>
      </c>
      <c r="G143" s="585">
        <f t="shared" si="5"/>
        <v>-50243.67</v>
      </c>
    </row>
    <row r="144" spans="2:7" x14ac:dyDescent="0.25">
      <c r="B144" s="583" t="s">
        <v>404</v>
      </c>
      <c r="C144" s="584" t="s">
        <v>1124</v>
      </c>
      <c r="D144" s="579">
        <f>52.5+100000-94313.32</f>
        <v>5739.179999999993</v>
      </c>
      <c r="E144" s="579">
        <v>-6216.68</v>
      </c>
      <c r="G144" s="585">
        <f t="shared" si="5"/>
        <v>-6216.68</v>
      </c>
    </row>
    <row r="145" spans="2:7" x14ac:dyDescent="0.25">
      <c r="B145" s="583" t="s">
        <v>405</v>
      </c>
      <c r="C145" s="584" t="s">
        <v>1125</v>
      </c>
      <c r="D145" s="579">
        <v>117207.33</v>
      </c>
      <c r="E145" s="579">
        <v>-40338.730000000003</v>
      </c>
      <c r="G145" s="585">
        <f t="shared" si="5"/>
        <v>-40338.730000000003</v>
      </c>
    </row>
    <row r="146" spans="2:7" x14ac:dyDescent="0.25">
      <c r="B146" s="587" t="s">
        <v>407</v>
      </c>
      <c r="C146" s="587" t="s">
        <v>1126</v>
      </c>
      <c r="D146" s="588">
        <v>22559.97</v>
      </c>
      <c r="E146" s="588">
        <v>30163.69</v>
      </c>
      <c r="F146" s="186">
        <v>-4186.99</v>
      </c>
      <c r="G146" s="585">
        <f t="shared" si="5"/>
        <v>25976.699999999997</v>
      </c>
    </row>
    <row r="147" spans="2:7" x14ac:dyDescent="0.25">
      <c r="B147" s="587" t="s">
        <v>409</v>
      </c>
      <c r="C147" s="587" t="s">
        <v>1127</v>
      </c>
      <c r="D147" s="588">
        <v>12865.73</v>
      </c>
      <c r="E147" s="588">
        <v>-11486.15</v>
      </c>
      <c r="G147" s="585">
        <f t="shared" si="5"/>
        <v>-11486.15</v>
      </c>
    </row>
    <row r="148" spans="2:7" x14ac:dyDescent="0.25">
      <c r="B148" s="587" t="s">
        <v>408</v>
      </c>
      <c r="C148" s="587" t="s">
        <v>1128</v>
      </c>
      <c r="D148" s="588">
        <v>18581.5</v>
      </c>
      <c r="E148" s="588">
        <v>84773</v>
      </c>
      <c r="G148" s="585">
        <f t="shared" si="5"/>
        <v>84773</v>
      </c>
    </row>
    <row r="149" spans="2:7" x14ac:dyDescent="0.25">
      <c r="B149" s="587" t="s">
        <v>397</v>
      </c>
      <c r="C149" s="587" t="s">
        <v>1129</v>
      </c>
      <c r="D149" s="588">
        <v>19031.02</v>
      </c>
      <c r="E149" s="588">
        <v>345748.27</v>
      </c>
      <c r="G149" s="585">
        <f t="shared" si="5"/>
        <v>345748.27</v>
      </c>
    </row>
    <row r="150" spans="2:7" x14ac:dyDescent="0.25">
      <c r="B150" s="587" t="s">
        <v>406</v>
      </c>
      <c r="C150" s="587" t="s">
        <v>1130</v>
      </c>
      <c r="D150" s="588">
        <v>-1177.47</v>
      </c>
      <c r="E150" s="588">
        <v>140629.35999999999</v>
      </c>
      <c r="F150" s="186">
        <f>-8000-43700-20889.05</f>
        <v>-72589.05</v>
      </c>
      <c r="G150" s="585">
        <f t="shared" si="5"/>
        <v>68040.309999999983</v>
      </c>
    </row>
    <row r="151" spans="2:7" x14ac:dyDescent="0.25">
      <c r="B151" s="587" t="s">
        <v>410</v>
      </c>
      <c r="C151" s="587" t="s">
        <v>574</v>
      </c>
      <c r="D151" s="588">
        <v>-4231.09</v>
      </c>
      <c r="E151" s="588">
        <v>499016.39</v>
      </c>
      <c r="G151" s="585">
        <f t="shared" si="5"/>
        <v>499016.39</v>
      </c>
    </row>
    <row r="152" spans="2:7" x14ac:dyDescent="0.25">
      <c r="B152" s="587" t="s">
        <v>411</v>
      </c>
      <c r="C152" s="587" t="s">
        <v>1131</v>
      </c>
      <c r="D152" s="588">
        <v>-11986.06</v>
      </c>
      <c r="E152" s="588">
        <v>0</v>
      </c>
      <c r="G152" s="585">
        <f t="shared" si="5"/>
        <v>0</v>
      </c>
    </row>
    <row r="153" spans="2:7" x14ac:dyDescent="0.25">
      <c r="B153" s="587" t="s">
        <v>412</v>
      </c>
      <c r="C153" s="587" t="s">
        <v>1133</v>
      </c>
      <c r="D153" s="588">
        <v>96966.26</v>
      </c>
      <c r="E153" s="588">
        <v>0</v>
      </c>
      <c r="G153" s="585">
        <f t="shared" si="5"/>
        <v>0</v>
      </c>
    </row>
    <row r="154" spans="2:7" x14ac:dyDescent="0.25">
      <c r="B154" s="587" t="s">
        <v>413</v>
      </c>
      <c r="C154" s="587" t="s">
        <v>1134</v>
      </c>
      <c r="D154" s="588">
        <v>0.9</v>
      </c>
      <c r="E154" s="588">
        <v>0</v>
      </c>
      <c r="G154" s="585">
        <f t="shared" si="5"/>
        <v>0</v>
      </c>
    </row>
    <row r="155" spans="2:7" x14ac:dyDescent="0.25">
      <c r="B155" s="587" t="s">
        <v>416</v>
      </c>
      <c r="C155" s="587" t="s">
        <v>1135</v>
      </c>
      <c r="D155" s="588">
        <v>44343</v>
      </c>
      <c r="E155" s="588">
        <v>426.17</v>
      </c>
      <c r="G155" s="585">
        <f t="shared" si="5"/>
        <v>426.17</v>
      </c>
    </row>
    <row r="156" spans="2:7" x14ac:dyDescent="0.25">
      <c r="B156" s="587" t="s">
        <v>418</v>
      </c>
      <c r="C156" s="587" t="s">
        <v>1136</v>
      </c>
      <c r="D156" s="588">
        <v>38640.730000000003</v>
      </c>
      <c r="E156" s="588">
        <v>79626</v>
      </c>
      <c r="G156" s="585">
        <f t="shared" si="5"/>
        <v>79626</v>
      </c>
    </row>
    <row r="157" spans="2:7" x14ac:dyDescent="0.25">
      <c r="B157" s="587" t="s">
        <v>420</v>
      </c>
      <c r="C157" s="587" t="s">
        <v>1137</v>
      </c>
      <c r="D157" s="588">
        <v>-42732.18</v>
      </c>
      <c r="E157" s="588">
        <v>-4890</v>
      </c>
      <c r="G157" s="585">
        <f t="shared" si="5"/>
        <v>-4890</v>
      </c>
    </row>
    <row r="158" spans="2:7" x14ac:dyDescent="0.25">
      <c r="B158" s="587" t="s">
        <v>421</v>
      </c>
      <c r="C158" s="587" t="s">
        <v>1138</v>
      </c>
      <c r="D158" s="588">
        <v>24882.12</v>
      </c>
      <c r="E158" s="588">
        <v>2242.35</v>
      </c>
      <c r="G158" s="585">
        <f t="shared" si="5"/>
        <v>2242.35</v>
      </c>
    </row>
    <row r="159" spans="2:7" x14ac:dyDescent="0.25">
      <c r="B159" s="587" t="s">
        <v>427</v>
      </c>
      <c r="C159" s="587" t="s">
        <v>1139</v>
      </c>
      <c r="D159" s="588">
        <v>104276.45</v>
      </c>
      <c r="E159" s="588">
        <v>-18082.27</v>
      </c>
      <c r="G159" s="585">
        <f t="shared" si="5"/>
        <v>-18082.27</v>
      </c>
    </row>
    <row r="160" spans="2:7" x14ac:dyDescent="0.25">
      <c r="B160" s="587" t="s">
        <v>426</v>
      </c>
      <c r="C160" s="587" t="s">
        <v>1140</v>
      </c>
      <c r="D160" s="588">
        <v>185731.72</v>
      </c>
      <c r="E160" s="588">
        <v>0</v>
      </c>
      <c r="G160" s="585">
        <f t="shared" si="5"/>
        <v>0</v>
      </c>
    </row>
    <row r="161" spans="2:7" x14ac:dyDescent="0.25">
      <c r="B161" s="587" t="s">
        <v>424</v>
      </c>
      <c r="C161" s="587" t="s">
        <v>1141</v>
      </c>
      <c r="D161" s="588">
        <v>72.880000000000109</v>
      </c>
      <c r="E161" s="588">
        <v>0.3</v>
      </c>
      <c r="G161" s="585">
        <f t="shared" si="5"/>
        <v>0.3</v>
      </c>
    </row>
    <row r="162" spans="2:7" x14ac:dyDescent="0.25">
      <c r="B162" s="587" t="s">
        <v>417</v>
      </c>
      <c r="C162" s="587" t="s">
        <v>1142</v>
      </c>
      <c r="D162" s="588">
        <v>296546.84000000003</v>
      </c>
      <c r="E162" s="588">
        <v>0</v>
      </c>
      <c r="G162" s="585">
        <f t="shared" si="5"/>
        <v>0</v>
      </c>
    </row>
    <row r="163" spans="2:7" x14ac:dyDescent="0.25">
      <c r="B163" s="587" t="s">
        <v>422</v>
      </c>
      <c r="C163" s="587" t="s">
        <v>1143</v>
      </c>
      <c r="D163" s="588">
        <v>524477.39</v>
      </c>
      <c r="E163" s="588">
        <v>-173197.87</v>
      </c>
      <c r="G163" s="585">
        <f t="shared" si="5"/>
        <v>-173197.87</v>
      </c>
    </row>
    <row r="164" spans="2:7" x14ac:dyDescent="0.25">
      <c r="B164" s="186" t="s">
        <v>1323</v>
      </c>
      <c r="C164" s="186" t="s">
        <v>1326</v>
      </c>
    </row>
    <row r="165" spans="2:7" x14ac:dyDescent="0.25">
      <c r="B165" s="587" t="s">
        <v>423</v>
      </c>
      <c r="C165" s="587" t="s">
        <v>1144</v>
      </c>
      <c r="D165" s="588">
        <v>251448.58</v>
      </c>
      <c r="E165" s="588">
        <v>0</v>
      </c>
      <c r="G165" s="585">
        <f t="shared" ref="G165:G180" si="6">SUM(E165:F165)</f>
        <v>0</v>
      </c>
    </row>
    <row r="166" spans="2:7" x14ac:dyDescent="0.25">
      <c r="B166" s="587" t="s">
        <v>425</v>
      </c>
      <c r="C166" s="587" t="s">
        <v>1145</v>
      </c>
      <c r="D166" s="588">
        <v>0.5</v>
      </c>
      <c r="E166" s="588">
        <v>0</v>
      </c>
      <c r="G166" s="585">
        <f t="shared" si="6"/>
        <v>0</v>
      </c>
    </row>
    <row r="167" spans="2:7" x14ac:dyDescent="0.25">
      <c r="B167" s="587" t="s">
        <v>415</v>
      </c>
      <c r="C167" s="587" t="s">
        <v>577</v>
      </c>
      <c r="D167" s="588">
        <v>328685.56</v>
      </c>
      <c r="E167" s="588">
        <v>0</v>
      </c>
      <c r="G167" s="585">
        <f t="shared" si="6"/>
        <v>0</v>
      </c>
    </row>
    <row r="168" spans="2:7" x14ac:dyDescent="0.25">
      <c r="B168" s="587" t="s">
        <v>414</v>
      </c>
      <c r="C168" s="587" t="s">
        <v>1146</v>
      </c>
      <c r="D168" s="588"/>
      <c r="E168" s="588"/>
      <c r="G168" s="585">
        <f t="shared" si="6"/>
        <v>0</v>
      </c>
    </row>
    <row r="169" spans="2:7" x14ac:dyDescent="0.25">
      <c r="B169" s="589" t="s">
        <v>428</v>
      </c>
      <c r="C169" s="589" t="s">
        <v>1147</v>
      </c>
      <c r="D169" s="588">
        <v>7798</v>
      </c>
      <c r="E169" s="588">
        <v>24680.94</v>
      </c>
      <c r="G169" s="585">
        <f t="shared" si="6"/>
        <v>24680.94</v>
      </c>
    </row>
    <row r="170" spans="2:7" x14ac:dyDescent="0.25">
      <c r="B170" s="587" t="s">
        <v>429</v>
      </c>
      <c r="C170" s="587" t="s">
        <v>589</v>
      </c>
      <c r="D170" s="588">
        <v>-7775.31</v>
      </c>
      <c r="E170" s="588">
        <v>5384.44</v>
      </c>
      <c r="G170" s="585">
        <f t="shared" si="6"/>
        <v>5384.44</v>
      </c>
    </row>
    <row r="171" spans="2:7" x14ac:dyDescent="0.25">
      <c r="B171" s="587" t="s">
        <v>430</v>
      </c>
      <c r="C171" s="587" t="s">
        <v>590</v>
      </c>
      <c r="D171" s="588">
        <v>2703</v>
      </c>
      <c r="E171" s="588">
        <v>47852.26</v>
      </c>
      <c r="G171" s="585">
        <f t="shared" si="6"/>
        <v>47852.26</v>
      </c>
    </row>
    <row r="172" spans="2:7" x14ac:dyDescent="0.25">
      <c r="B172" s="587" t="s">
        <v>432</v>
      </c>
      <c r="C172" s="587" t="s">
        <v>1148</v>
      </c>
      <c r="D172" s="588">
        <v>5297</v>
      </c>
      <c r="E172" s="588">
        <v>132000</v>
      </c>
      <c r="G172" s="585">
        <f t="shared" si="6"/>
        <v>132000</v>
      </c>
    </row>
    <row r="173" spans="2:7" x14ac:dyDescent="0.25">
      <c r="B173" s="587" t="s">
        <v>433</v>
      </c>
      <c r="C173" s="587" t="s">
        <v>593</v>
      </c>
      <c r="D173" s="588">
        <v>5597</v>
      </c>
      <c r="E173" s="588">
        <v>0.10000000000582077</v>
      </c>
      <c r="G173" s="585">
        <f t="shared" si="6"/>
        <v>0.10000000000582077</v>
      </c>
    </row>
    <row r="174" spans="2:7" x14ac:dyDescent="0.25">
      <c r="B174" s="589" t="s">
        <v>766</v>
      </c>
      <c r="C174" s="589" t="s">
        <v>1150</v>
      </c>
      <c r="D174" s="588">
        <v>9557</v>
      </c>
      <c r="E174" s="588">
        <v>105273.76</v>
      </c>
      <c r="G174" s="585">
        <f t="shared" si="6"/>
        <v>105273.76</v>
      </c>
    </row>
    <row r="175" spans="2:7" x14ac:dyDescent="0.25">
      <c r="B175" s="587" t="s">
        <v>676</v>
      </c>
      <c r="C175" s="587" t="s">
        <v>690</v>
      </c>
      <c r="D175" s="588">
        <v>-4635.4799999999996</v>
      </c>
      <c r="E175" s="588">
        <v>4635.2</v>
      </c>
      <c r="G175" s="585">
        <f t="shared" si="6"/>
        <v>4635.2</v>
      </c>
    </row>
    <row r="176" spans="2:7" x14ac:dyDescent="0.25">
      <c r="B176" s="587" t="s">
        <v>438</v>
      </c>
      <c r="C176" s="587" t="s">
        <v>598</v>
      </c>
      <c r="D176" s="588">
        <v>6089</v>
      </c>
      <c r="E176" s="588">
        <v>143686.82</v>
      </c>
      <c r="G176" s="585">
        <f t="shared" si="6"/>
        <v>143686.82</v>
      </c>
    </row>
    <row r="177" spans="2:7" x14ac:dyDescent="0.25">
      <c r="B177" s="587" t="s">
        <v>434</v>
      </c>
      <c r="C177" s="587" t="s">
        <v>1151</v>
      </c>
      <c r="D177" s="588">
        <v>4000</v>
      </c>
      <c r="E177" s="588">
        <v>38092.15</v>
      </c>
      <c r="G177" s="585">
        <f t="shared" si="6"/>
        <v>38092.15</v>
      </c>
    </row>
    <row r="178" spans="2:7" x14ac:dyDescent="0.25">
      <c r="B178" s="587" t="s">
        <v>435</v>
      </c>
      <c r="C178" s="587" t="s">
        <v>1152</v>
      </c>
      <c r="D178" s="588">
        <v>-56261.35</v>
      </c>
      <c r="E178" s="588">
        <v>25245.39</v>
      </c>
      <c r="G178" s="585">
        <f t="shared" si="6"/>
        <v>25245.39</v>
      </c>
    </row>
    <row r="179" spans="2:7" x14ac:dyDescent="0.25">
      <c r="B179" s="587" t="s">
        <v>436</v>
      </c>
      <c r="C179" s="587" t="s">
        <v>1153</v>
      </c>
      <c r="D179" s="588">
        <v>6161.3</v>
      </c>
      <c r="E179" s="588">
        <v>61755.040000000001</v>
      </c>
      <c r="G179" s="585">
        <f t="shared" si="6"/>
        <v>61755.040000000001</v>
      </c>
    </row>
    <row r="180" spans="2:7" x14ac:dyDescent="0.25">
      <c r="B180" s="590" t="s">
        <v>437</v>
      </c>
      <c r="C180" s="590" t="s">
        <v>1154</v>
      </c>
      <c r="D180" s="588">
        <v>21484.55</v>
      </c>
      <c r="E180" s="588">
        <v>87161.68</v>
      </c>
      <c r="G180" s="585">
        <f t="shared" si="6"/>
        <v>87161.68</v>
      </c>
    </row>
    <row r="182" spans="2:7" ht="13" thickBot="1" x14ac:dyDescent="0.3">
      <c r="D182" s="591">
        <f>SUM(D4:D180)</f>
        <v>2564821.2299999995</v>
      </c>
      <c r="E182" s="591">
        <f>SUM(E4:E180)</f>
        <v>4725774.2399999993</v>
      </c>
      <c r="F182" s="591">
        <f>SUM(F4:F180)</f>
        <v>-755177.11</v>
      </c>
      <c r="G182" s="591">
        <f>SUM(G4:G180)</f>
        <v>3970597.1300000004</v>
      </c>
    </row>
    <row r="183" spans="2:7" ht="13" thickTop="1" x14ac:dyDescent="0.25"/>
  </sheetData>
  <mergeCells count="1">
    <mergeCell ref="D2:E2"/>
  </mergeCells>
  <phoneticPr fontId="25" type="noConversion"/>
  <pageMargins left="0.75" right="0.75" top="1" bottom="1" header="0.5" footer="0.5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topLeftCell="A31" workbookViewId="0">
      <selection activeCell="A155" sqref="A155:IV155"/>
    </sheetView>
  </sheetViews>
  <sheetFormatPr defaultRowHeight="12.5" x14ac:dyDescent="0.25"/>
  <cols>
    <col min="1" max="1" width="36.26953125" bestFit="1" customWidth="1"/>
    <col min="2" max="2" width="42.81640625" bestFit="1" customWidth="1"/>
    <col min="3" max="3" width="13.1796875" bestFit="1" customWidth="1"/>
    <col min="4" max="4" width="21" bestFit="1" customWidth="1"/>
    <col min="5" max="5" width="21.54296875" bestFit="1" customWidth="1"/>
    <col min="6" max="6" width="7.7265625" bestFit="1" customWidth="1"/>
    <col min="7" max="7" width="7.26953125" bestFit="1" customWidth="1"/>
    <col min="8" max="8" width="13.7265625" bestFit="1" customWidth="1"/>
    <col min="9" max="9" width="17.7265625" bestFit="1" customWidth="1"/>
    <col min="10" max="10" width="12.7265625" bestFit="1" customWidth="1"/>
    <col min="11" max="11" width="15.7265625" bestFit="1" customWidth="1"/>
    <col min="12" max="12" width="15.453125" bestFit="1" customWidth="1"/>
    <col min="13" max="13" width="22" bestFit="1" customWidth="1"/>
    <col min="14" max="14" width="31.453125" bestFit="1" customWidth="1"/>
    <col min="15" max="15" width="13.26953125" bestFit="1" customWidth="1"/>
    <col min="16" max="16" width="13.54296875" bestFit="1" customWidth="1"/>
    <col min="17" max="17" width="19.7265625" bestFit="1" customWidth="1"/>
  </cols>
  <sheetData>
    <row r="1" spans="1:2" ht="20" x14ac:dyDescent="0.4">
      <c r="A1" s="497" t="s">
        <v>1197</v>
      </c>
      <c r="B1" s="498"/>
    </row>
    <row r="3" spans="1:2" x14ac:dyDescent="0.25">
      <c r="A3" s="499" t="s">
        <v>1198</v>
      </c>
      <c r="B3" s="500" t="s">
        <v>1199</v>
      </c>
    </row>
    <row r="4" spans="1:2" x14ac:dyDescent="0.25">
      <c r="A4" s="499" t="s">
        <v>1200</v>
      </c>
      <c r="B4" s="500" t="s">
        <v>1199</v>
      </c>
    </row>
    <row r="5" spans="1:2" x14ac:dyDescent="0.25">
      <c r="A5" s="499" t="s">
        <v>1201</v>
      </c>
      <c r="B5" s="500" t="s">
        <v>1199</v>
      </c>
    </row>
    <row r="6" spans="1:2" x14ac:dyDescent="0.25">
      <c r="A6" s="499" t="s">
        <v>1202</v>
      </c>
      <c r="B6" s="500" t="s">
        <v>1199</v>
      </c>
    </row>
    <row r="7" spans="1:2" x14ac:dyDescent="0.25">
      <c r="A7" s="499" t="s">
        <v>1203</v>
      </c>
      <c r="B7" s="500" t="s">
        <v>1199</v>
      </c>
    </row>
    <row r="8" spans="1:2" x14ac:dyDescent="0.25">
      <c r="A8" s="499" t="s">
        <v>1204</v>
      </c>
      <c r="B8" s="500" t="s">
        <v>1199</v>
      </c>
    </row>
    <row r="9" spans="1:2" x14ac:dyDescent="0.25">
      <c r="A9" s="499" t="s">
        <v>1205</v>
      </c>
      <c r="B9" s="500" t="s">
        <v>1199</v>
      </c>
    </row>
    <row r="10" spans="1:2" x14ac:dyDescent="0.25">
      <c r="A10" s="499" t="s">
        <v>1206</v>
      </c>
      <c r="B10" s="500" t="s">
        <v>1199</v>
      </c>
    </row>
    <row r="11" spans="1:2" x14ac:dyDescent="0.25">
      <c r="A11" s="499" t="s">
        <v>1207</v>
      </c>
      <c r="B11" s="500" t="s">
        <v>1199</v>
      </c>
    </row>
    <row r="12" spans="1:2" x14ac:dyDescent="0.25">
      <c r="A12" s="499" t="s">
        <v>1208</v>
      </c>
      <c r="B12" s="500" t="s">
        <v>1199</v>
      </c>
    </row>
    <row r="13" spans="1:2" x14ac:dyDescent="0.25">
      <c r="A13" s="499" t="s">
        <v>1209</v>
      </c>
      <c r="B13" s="500" t="s">
        <v>1199</v>
      </c>
    </row>
    <row r="14" spans="1:2" ht="13" x14ac:dyDescent="0.25">
      <c r="A14" s="499" t="s">
        <v>1210</v>
      </c>
      <c r="B14" s="501" t="s">
        <v>1199</v>
      </c>
    </row>
    <row r="15" spans="1:2" ht="13" x14ac:dyDescent="0.25">
      <c r="A15" s="499" t="s">
        <v>1211</v>
      </c>
      <c r="B15" s="501" t="s">
        <v>1199</v>
      </c>
    </row>
    <row r="16" spans="1:2" ht="13" x14ac:dyDescent="0.25">
      <c r="A16" s="499" t="s">
        <v>1180</v>
      </c>
      <c r="B16" s="501" t="s">
        <v>1212</v>
      </c>
    </row>
    <row r="17" spans="1:17" ht="13" x14ac:dyDescent="0.25">
      <c r="A17" s="499" t="s">
        <v>1213</v>
      </c>
      <c r="B17" s="501" t="s">
        <v>1199</v>
      </c>
    </row>
    <row r="18" spans="1:17" ht="13" x14ac:dyDescent="0.25">
      <c r="A18" s="499" t="s">
        <v>1214</v>
      </c>
      <c r="B18" s="501" t="s">
        <v>1199</v>
      </c>
    </row>
    <row r="19" spans="1:17" ht="13" x14ac:dyDescent="0.25">
      <c r="A19" s="499" t="s">
        <v>1215</v>
      </c>
      <c r="B19" s="501" t="s">
        <v>118</v>
      </c>
    </row>
    <row r="20" spans="1:17" ht="13" x14ac:dyDescent="0.25">
      <c r="A20" s="499" t="s">
        <v>1217</v>
      </c>
      <c r="B20" s="501" t="s">
        <v>1199</v>
      </c>
    </row>
    <row r="21" spans="1:17" ht="13" x14ac:dyDescent="0.25">
      <c r="A21" s="499" t="s">
        <v>1218</v>
      </c>
      <c r="B21" s="501" t="s">
        <v>1199</v>
      </c>
    </row>
    <row r="22" spans="1:17" ht="13" x14ac:dyDescent="0.25">
      <c r="A22" s="499" t="s">
        <v>1219</v>
      </c>
      <c r="B22" s="501" t="s">
        <v>1199</v>
      </c>
    </row>
    <row r="23" spans="1:17" ht="13" x14ac:dyDescent="0.25">
      <c r="A23" s="499" t="s">
        <v>1220</v>
      </c>
      <c r="B23" s="501" t="s">
        <v>1199</v>
      </c>
    </row>
    <row r="24" spans="1:17" ht="13" x14ac:dyDescent="0.25">
      <c r="A24" s="499" t="s">
        <v>1221</v>
      </c>
      <c r="B24" s="501" t="s">
        <v>1199</v>
      </c>
    </row>
    <row r="25" spans="1:17" ht="13" x14ac:dyDescent="0.25">
      <c r="A25" s="499" t="s">
        <v>1222</v>
      </c>
      <c r="B25" s="501" t="s">
        <v>1199</v>
      </c>
    </row>
    <row r="27" spans="1:17" x14ac:dyDescent="0.25">
      <c r="A27" s="502" t="s">
        <v>1223</v>
      </c>
      <c r="B27" s="503" t="s">
        <v>1224</v>
      </c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</row>
    <row r="28" spans="1:17" x14ac:dyDescent="0.25">
      <c r="A28" s="502" t="s">
        <v>1225</v>
      </c>
      <c r="B28" s="503" t="s">
        <v>1226</v>
      </c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</row>
    <row r="29" spans="1:17" x14ac:dyDescent="0.25">
      <c r="A29" s="502" t="s">
        <v>1227</v>
      </c>
      <c r="B29" s="503" t="s">
        <v>1228</v>
      </c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</row>
    <row r="30" spans="1:17" x14ac:dyDescent="0.25">
      <c r="A30" s="502" t="s">
        <v>1213</v>
      </c>
      <c r="B30" s="503" t="s">
        <v>37</v>
      </c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</row>
    <row r="31" spans="1:17" x14ac:dyDescent="0.25">
      <c r="A31" s="504"/>
      <c r="B31" s="505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</row>
    <row r="32" spans="1:17" x14ac:dyDescent="0.25">
      <c r="A32" s="499" t="s">
        <v>1230</v>
      </c>
      <c r="B32" s="506" t="s">
        <v>1230</v>
      </c>
      <c r="C32" s="506" t="s">
        <v>1230</v>
      </c>
      <c r="D32" s="506" t="s">
        <v>1230</v>
      </c>
      <c r="E32" s="506" t="s">
        <v>1230</v>
      </c>
      <c r="F32" s="506" t="s">
        <v>1230</v>
      </c>
      <c r="G32" s="506" t="s">
        <v>1230</v>
      </c>
      <c r="H32" s="506" t="s">
        <v>1230</v>
      </c>
      <c r="I32" s="506" t="s">
        <v>1230</v>
      </c>
      <c r="J32" s="506" t="s">
        <v>1230</v>
      </c>
      <c r="K32" s="506" t="s">
        <v>1230</v>
      </c>
      <c r="L32" s="506" t="s">
        <v>1230</v>
      </c>
      <c r="M32" s="506" t="s">
        <v>1230</v>
      </c>
      <c r="N32" s="506" t="s">
        <v>1230</v>
      </c>
      <c r="O32" s="506" t="s">
        <v>1230</v>
      </c>
      <c r="P32" s="506" t="s">
        <v>1230</v>
      </c>
      <c r="Q32" s="507" t="s">
        <v>1231</v>
      </c>
    </row>
    <row r="33" spans="1:17" x14ac:dyDescent="0.25">
      <c r="A33" s="508" t="s">
        <v>1211</v>
      </c>
      <c r="B33" s="506"/>
      <c r="C33" s="508" t="s">
        <v>1180</v>
      </c>
      <c r="D33" s="506"/>
      <c r="E33" s="508" t="s">
        <v>1213</v>
      </c>
      <c r="F33" s="506"/>
      <c r="G33" s="508" t="s">
        <v>1214</v>
      </c>
      <c r="H33" s="506"/>
      <c r="I33" s="508" t="s">
        <v>1215</v>
      </c>
      <c r="J33" s="508" t="s">
        <v>1217</v>
      </c>
      <c r="K33" s="508" t="s">
        <v>1218</v>
      </c>
      <c r="L33" s="508" t="s">
        <v>1219</v>
      </c>
      <c r="M33" s="506"/>
      <c r="N33" s="508" t="s">
        <v>1220</v>
      </c>
      <c r="O33" s="508" t="s">
        <v>1221</v>
      </c>
      <c r="P33" s="508" t="s">
        <v>1222</v>
      </c>
      <c r="Q33" s="509" t="s">
        <v>1174</v>
      </c>
    </row>
    <row r="34" spans="1:17" x14ac:dyDescent="0.25">
      <c r="A34" s="349" t="s">
        <v>411</v>
      </c>
      <c r="B34" s="349" t="s">
        <v>1131</v>
      </c>
      <c r="C34" s="349" t="s">
        <v>411</v>
      </c>
      <c r="D34" s="349" t="s">
        <v>1131</v>
      </c>
      <c r="E34" s="349" t="s">
        <v>38</v>
      </c>
      <c r="F34" s="349" t="s">
        <v>37</v>
      </c>
      <c r="G34" s="349" t="s">
        <v>1232</v>
      </c>
      <c r="H34" s="349" t="s">
        <v>1236</v>
      </c>
      <c r="I34" s="349" t="s">
        <v>39</v>
      </c>
      <c r="J34" s="349" t="s">
        <v>40</v>
      </c>
      <c r="K34" s="349" t="s">
        <v>41</v>
      </c>
      <c r="L34" s="349" t="s">
        <v>42</v>
      </c>
      <c r="M34" s="349" t="s">
        <v>43</v>
      </c>
      <c r="N34" s="349" t="s">
        <v>44</v>
      </c>
      <c r="O34" s="349" t="s">
        <v>45</v>
      </c>
      <c r="P34" s="349" t="s">
        <v>46</v>
      </c>
      <c r="Q34" s="461">
        <v>-1146.4000000000001</v>
      </c>
    </row>
    <row r="35" spans="1:17" x14ac:dyDescent="0.25">
      <c r="A35" s="349" t="s">
        <v>411</v>
      </c>
      <c r="B35" s="349" t="s">
        <v>1131</v>
      </c>
      <c r="C35" s="349" t="s">
        <v>411</v>
      </c>
      <c r="D35" s="349" t="s">
        <v>1131</v>
      </c>
      <c r="E35" s="349" t="s">
        <v>38</v>
      </c>
      <c r="F35" s="349" t="s">
        <v>37</v>
      </c>
      <c r="G35" s="349" t="s">
        <v>1232</v>
      </c>
      <c r="H35" s="349" t="s">
        <v>1236</v>
      </c>
      <c r="I35" s="349" t="s">
        <v>39</v>
      </c>
      <c r="J35" s="349" t="s">
        <v>40</v>
      </c>
      <c r="K35" s="349" t="s">
        <v>41</v>
      </c>
      <c r="L35" s="349" t="s">
        <v>42</v>
      </c>
      <c r="M35" s="349" t="s">
        <v>43</v>
      </c>
      <c r="N35" s="349" t="s">
        <v>47</v>
      </c>
      <c r="O35" s="349" t="s">
        <v>45</v>
      </c>
      <c r="P35" s="349" t="s">
        <v>46</v>
      </c>
      <c r="Q35" s="461">
        <v>-1500</v>
      </c>
    </row>
    <row r="36" spans="1:17" x14ac:dyDescent="0.25">
      <c r="A36" s="349" t="s">
        <v>411</v>
      </c>
      <c r="B36" s="349" t="s">
        <v>1131</v>
      </c>
      <c r="C36" s="349" t="s">
        <v>411</v>
      </c>
      <c r="D36" s="349" t="s">
        <v>1131</v>
      </c>
      <c r="E36" s="349" t="s">
        <v>38</v>
      </c>
      <c r="F36" s="349" t="s">
        <v>37</v>
      </c>
      <c r="G36" s="349" t="s">
        <v>1232</v>
      </c>
      <c r="H36" s="349" t="s">
        <v>1236</v>
      </c>
      <c r="I36" s="349" t="s">
        <v>48</v>
      </c>
      <c r="J36" s="349" t="s">
        <v>49</v>
      </c>
      <c r="K36" s="349" t="s">
        <v>50</v>
      </c>
      <c r="L36" s="349" t="s">
        <v>1240</v>
      </c>
      <c r="M36" s="349" t="s">
        <v>1241</v>
      </c>
      <c r="N36" s="349" t="s">
        <v>51</v>
      </c>
      <c r="O36" s="349" t="s">
        <v>50</v>
      </c>
      <c r="P36" s="349" t="s">
        <v>52</v>
      </c>
      <c r="Q36" s="461">
        <v>10152.950000000001</v>
      </c>
    </row>
    <row r="37" spans="1:17" x14ac:dyDescent="0.25">
      <c r="A37" s="349" t="s">
        <v>411</v>
      </c>
      <c r="B37" s="349" t="s">
        <v>1131</v>
      </c>
      <c r="C37" s="349" t="s">
        <v>411</v>
      </c>
      <c r="D37" s="349" t="s">
        <v>1131</v>
      </c>
      <c r="E37" s="349" t="s">
        <v>38</v>
      </c>
      <c r="F37" s="349" t="s">
        <v>37</v>
      </c>
      <c r="G37" s="349" t="s">
        <v>1232</v>
      </c>
      <c r="H37" s="349" t="s">
        <v>1236</v>
      </c>
      <c r="I37" s="349" t="s">
        <v>53</v>
      </c>
      <c r="J37" s="349" t="s">
        <v>54</v>
      </c>
      <c r="K37" s="349" t="s">
        <v>55</v>
      </c>
      <c r="L37" s="349" t="s">
        <v>1240</v>
      </c>
      <c r="M37" s="349" t="s">
        <v>1241</v>
      </c>
      <c r="N37" s="349" t="s">
        <v>56</v>
      </c>
      <c r="O37" s="349" t="s">
        <v>55</v>
      </c>
      <c r="P37" s="349" t="s">
        <v>57</v>
      </c>
      <c r="Q37" s="461">
        <v>1250</v>
      </c>
    </row>
    <row r="38" spans="1:17" x14ac:dyDescent="0.25">
      <c r="A38" s="349" t="s">
        <v>411</v>
      </c>
      <c r="B38" s="349" t="s">
        <v>1131</v>
      </c>
      <c r="C38" s="349" t="s">
        <v>411</v>
      </c>
      <c r="D38" s="349" t="s">
        <v>1131</v>
      </c>
      <c r="E38" s="349" t="s">
        <v>38</v>
      </c>
      <c r="F38" s="349" t="s">
        <v>37</v>
      </c>
      <c r="G38" s="349" t="s">
        <v>1232</v>
      </c>
      <c r="H38" s="349" t="s">
        <v>1236</v>
      </c>
      <c r="I38" s="349" t="s">
        <v>58</v>
      </c>
      <c r="J38" s="349" t="s">
        <v>59</v>
      </c>
      <c r="K38" s="349" t="s">
        <v>60</v>
      </c>
      <c r="L38" s="349" t="s">
        <v>1240</v>
      </c>
      <c r="M38" s="349" t="s">
        <v>1241</v>
      </c>
      <c r="N38" s="349" t="s">
        <v>61</v>
      </c>
      <c r="O38" s="349" t="s">
        <v>60</v>
      </c>
      <c r="P38" s="349" t="s">
        <v>62</v>
      </c>
      <c r="Q38" s="461">
        <v>1690.52</v>
      </c>
    </row>
    <row r="39" spans="1:17" x14ac:dyDescent="0.25">
      <c r="A39" s="349" t="s">
        <v>411</v>
      </c>
      <c r="B39" s="349" t="s">
        <v>1131</v>
      </c>
      <c r="C39" s="349" t="s">
        <v>411</v>
      </c>
      <c r="D39" s="349" t="s">
        <v>1131</v>
      </c>
      <c r="E39" s="349" t="s">
        <v>38</v>
      </c>
      <c r="F39" s="349" t="s">
        <v>37</v>
      </c>
      <c r="G39" s="349" t="s">
        <v>1232</v>
      </c>
      <c r="H39" s="349" t="s">
        <v>1236</v>
      </c>
      <c r="I39" s="349" t="s">
        <v>63</v>
      </c>
      <c r="J39" s="349" t="s">
        <v>64</v>
      </c>
      <c r="K39" s="349" t="s">
        <v>65</v>
      </c>
      <c r="L39" s="349" t="s">
        <v>1240</v>
      </c>
      <c r="M39" s="349" t="s">
        <v>1241</v>
      </c>
      <c r="N39" s="349" t="s">
        <v>66</v>
      </c>
      <c r="O39" s="349" t="s">
        <v>65</v>
      </c>
      <c r="P39" s="349" t="s">
        <v>67</v>
      </c>
      <c r="Q39" s="461">
        <v>4915.3999999999996</v>
      </c>
    </row>
    <row r="40" spans="1:17" x14ac:dyDescent="0.25">
      <c r="A40" s="349" t="s">
        <v>411</v>
      </c>
      <c r="B40" s="349" t="s">
        <v>1131</v>
      </c>
      <c r="C40" s="349" t="s">
        <v>411</v>
      </c>
      <c r="D40" s="349" t="s">
        <v>1131</v>
      </c>
      <c r="E40" s="349" t="s">
        <v>38</v>
      </c>
      <c r="F40" s="349" t="s">
        <v>37</v>
      </c>
      <c r="G40" s="349" t="s">
        <v>1232</v>
      </c>
      <c r="H40" s="349" t="s">
        <v>1236</v>
      </c>
      <c r="I40" s="349" t="s">
        <v>68</v>
      </c>
      <c r="J40" s="349" t="s">
        <v>69</v>
      </c>
      <c r="K40" s="349" t="s">
        <v>70</v>
      </c>
      <c r="L40" s="349" t="s">
        <v>1240</v>
      </c>
      <c r="M40" s="349" t="s">
        <v>1241</v>
      </c>
      <c r="N40" s="349" t="s">
        <v>71</v>
      </c>
      <c r="O40" s="349" t="s">
        <v>70</v>
      </c>
      <c r="P40" s="349" t="s">
        <v>72</v>
      </c>
      <c r="Q40" s="461">
        <v>10888</v>
      </c>
    </row>
    <row r="41" spans="1:17" x14ac:dyDescent="0.25">
      <c r="A41" s="349" t="s">
        <v>411</v>
      </c>
      <c r="B41" s="349" t="s">
        <v>1131</v>
      </c>
      <c r="C41" s="349" t="s">
        <v>411</v>
      </c>
      <c r="D41" s="349" t="s">
        <v>1131</v>
      </c>
      <c r="E41" s="349" t="s">
        <v>38</v>
      </c>
      <c r="F41" s="349" t="s">
        <v>37</v>
      </c>
      <c r="G41" s="349" t="s">
        <v>1232</v>
      </c>
      <c r="H41" s="349" t="s">
        <v>1236</v>
      </c>
      <c r="I41" s="349" t="s">
        <v>119</v>
      </c>
      <c r="J41" s="349" t="s">
        <v>73</v>
      </c>
      <c r="K41" s="349" t="s">
        <v>74</v>
      </c>
      <c r="L41" s="349" t="s">
        <v>1240</v>
      </c>
      <c r="M41" s="349" t="s">
        <v>1241</v>
      </c>
      <c r="N41" s="349" t="s">
        <v>75</v>
      </c>
      <c r="O41" s="349" t="s">
        <v>74</v>
      </c>
      <c r="P41" s="349" t="s">
        <v>76</v>
      </c>
      <c r="Q41" s="461">
        <v>1146.4000000000001</v>
      </c>
    </row>
    <row r="42" spans="1:17" x14ac:dyDescent="0.25">
      <c r="A42" s="349" t="s">
        <v>411</v>
      </c>
      <c r="B42" s="349" t="s">
        <v>1131</v>
      </c>
      <c r="C42" s="349" t="s">
        <v>411</v>
      </c>
      <c r="D42" s="349" t="s">
        <v>1131</v>
      </c>
      <c r="E42" s="349" t="s">
        <v>38</v>
      </c>
      <c r="F42" s="349" t="s">
        <v>37</v>
      </c>
      <c r="G42" s="349" t="s">
        <v>1232</v>
      </c>
      <c r="H42" s="349" t="s">
        <v>1236</v>
      </c>
      <c r="I42" s="349" t="s">
        <v>129</v>
      </c>
      <c r="J42" s="349" t="s">
        <v>77</v>
      </c>
      <c r="K42" s="349" t="s">
        <v>80</v>
      </c>
      <c r="L42" s="349" t="s">
        <v>1240</v>
      </c>
      <c r="M42" s="349" t="s">
        <v>1241</v>
      </c>
      <c r="N42" s="349" t="s">
        <v>81</v>
      </c>
      <c r="O42" s="349" t="s">
        <v>80</v>
      </c>
      <c r="P42" s="349" t="s">
        <v>82</v>
      </c>
      <c r="Q42" s="461">
        <v>300</v>
      </c>
    </row>
    <row r="43" spans="1:17" x14ac:dyDescent="0.25">
      <c r="A43" s="349" t="s">
        <v>411</v>
      </c>
      <c r="B43" s="349" t="s">
        <v>1131</v>
      </c>
      <c r="C43" s="349" t="s">
        <v>411</v>
      </c>
      <c r="D43" s="349" t="s">
        <v>1131</v>
      </c>
      <c r="E43" s="349" t="s">
        <v>38</v>
      </c>
      <c r="F43" s="349" t="s">
        <v>37</v>
      </c>
      <c r="G43" s="349" t="s">
        <v>1232</v>
      </c>
      <c r="H43" s="349" t="s">
        <v>1236</v>
      </c>
      <c r="I43" s="349" t="s">
        <v>83</v>
      </c>
      <c r="J43" s="349" t="s">
        <v>84</v>
      </c>
      <c r="K43" s="349" t="s">
        <v>85</v>
      </c>
      <c r="L43" s="349" t="s">
        <v>1240</v>
      </c>
      <c r="M43" s="349" t="s">
        <v>1241</v>
      </c>
      <c r="N43" s="349" t="s">
        <v>86</v>
      </c>
      <c r="O43" s="349" t="s">
        <v>87</v>
      </c>
      <c r="P43" s="349" t="s">
        <v>88</v>
      </c>
      <c r="Q43" s="461">
        <v>1146.4000000000001</v>
      </c>
    </row>
    <row r="44" spans="1:17" x14ac:dyDescent="0.25">
      <c r="A44" s="349" t="s">
        <v>411</v>
      </c>
      <c r="B44" s="349" t="s">
        <v>1131</v>
      </c>
      <c r="C44" s="349" t="s">
        <v>411</v>
      </c>
      <c r="D44" s="349" t="s">
        <v>1131</v>
      </c>
      <c r="E44" s="349" t="s">
        <v>38</v>
      </c>
      <c r="F44" s="349" t="s">
        <v>37</v>
      </c>
      <c r="G44" s="349" t="s">
        <v>1232</v>
      </c>
      <c r="H44" s="349" t="s">
        <v>1236</v>
      </c>
      <c r="I44" s="349" t="s">
        <v>89</v>
      </c>
      <c r="J44" s="349" t="s">
        <v>90</v>
      </c>
      <c r="K44" s="349" t="s">
        <v>91</v>
      </c>
      <c r="L44" s="349" t="s">
        <v>1240</v>
      </c>
      <c r="M44" s="349" t="s">
        <v>1241</v>
      </c>
      <c r="N44" s="349" t="s">
        <v>92</v>
      </c>
      <c r="O44" s="349" t="s">
        <v>91</v>
      </c>
      <c r="P44" s="349" t="s">
        <v>93</v>
      </c>
      <c r="Q44" s="461">
        <v>3081.75</v>
      </c>
    </row>
    <row r="45" spans="1:17" x14ac:dyDescent="0.25">
      <c r="A45" s="349" t="s">
        <v>411</v>
      </c>
      <c r="B45" s="349" t="s">
        <v>1131</v>
      </c>
      <c r="C45" s="349" t="s">
        <v>411</v>
      </c>
      <c r="D45" s="349" t="s">
        <v>1131</v>
      </c>
      <c r="E45" s="349" t="s">
        <v>38</v>
      </c>
      <c r="F45" s="349" t="s">
        <v>37</v>
      </c>
      <c r="G45" s="349" t="s">
        <v>1232</v>
      </c>
      <c r="H45" s="349" t="s">
        <v>1236</v>
      </c>
      <c r="I45" s="349" t="s">
        <v>89</v>
      </c>
      <c r="J45" s="349" t="s">
        <v>94</v>
      </c>
      <c r="K45" s="349" t="s">
        <v>95</v>
      </c>
      <c r="L45" s="349" t="s">
        <v>1240</v>
      </c>
      <c r="M45" s="349" t="s">
        <v>1241</v>
      </c>
      <c r="N45" s="349" t="s">
        <v>96</v>
      </c>
      <c r="O45" s="349" t="s">
        <v>97</v>
      </c>
      <c r="P45" s="349" t="s">
        <v>98</v>
      </c>
      <c r="Q45" s="461">
        <v>3540</v>
      </c>
    </row>
    <row r="46" spans="1:17" x14ac:dyDescent="0.25">
      <c r="A46" s="349" t="s">
        <v>411</v>
      </c>
      <c r="B46" s="349" t="s">
        <v>1131</v>
      </c>
      <c r="C46" s="349" t="s">
        <v>411</v>
      </c>
      <c r="D46" s="349" t="s">
        <v>1131</v>
      </c>
      <c r="E46" s="349" t="s">
        <v>38</v>
      </c>
      <c r="F46" s="349" t="s">
        <v>37</v>
      </c>
      <c r="G46" s="349" t="s">
        <v>1232</v>
      </c>
      <c r="H46" s="349" t="s">
        <v>1236</v>
      </c>
      <c r="I46" s="349" t="s">
        <v>89</v>
      </c>
      <c r="J46" s="349" t="s">
        <v>99</v>
      </c>
      <c r="K46" s="349" t="s">
        <v>100</v>
      </c>
      <c r="L46" s="349" t="s">
        <v>101</v>
      </c>
      <c r="M46" s="349" t="s">
        <v>102</v>
      </c>
      <c r="N46" s="349" t="s">
        <v>103</v>
      </c>
      <c r="O46" s="349" t="s">
        <v>97</v>
      </c>
      <c r="P46" s="349" t="s">
        <v>104</v>
      </c>
      <c r="Q46" s="461">
        <v>1146.4000000000001</v>
      </c>
    </row>
    <row r="47" spans="1:17" x14ac:dyDescent="0.25">
      <c r="A47" s="349" t="s">
        <v>411</v>
      </c>
      <c r="B47" s="349" t="s">
        <v>1131</v>
      </c>
      <c r="C47" s="511" t="s">
        <v>1289</v>
      </c>
      <c r="D47" s="512"/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35">
        <v>36611.42</v>
      </c>
    </row>
  </sheetData>
  <phoneticPr fontId="25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opLeftCell="A10" workbookViewId="0">
      <selection activeCell="H19" sqref="H19"/>
    </sheetView>
  </sheetViews>
  <sheetFormatPr defaultRowHeight="12.5" x14ac:dyDescent="0.25"/>
  <cols>
    <col min="1" max="1" width="25" customWidth="1"/>
    <col min="2" max="2" width="6.54296875" bestFit="1" customWidth="1"/>
    <col min="3" max="3" width="15.453125" bestFit="1" customWidth="1"/>
    <col min="4" max="4" width="28.81640625" style="867" customWidth="1"/>
    <col min="5" max="5" width="19" customWidth="1"/>
  </cols>
  <sheetData>
    <row r="1" spans="1:5" ht="20" x14ac:dyDescent="0.4">
      <c r="A1" s="860"/>
      <c r="B1" s="498"/>
    </row>
    <row r="3" spans="1:5" x14ac:dyDescent="0.25">
      <c r="A3" s="861"/>
      <c r="B3" s="862"/>
    </row>
    <row r="4" spans="1:5" x14ac:dyDescent="0.25">
      <c r="A4" s="861"/>
      <c r="B4" s="862"/>
    </row>
    <row r="5" spans="1:5" x14ac:dyDescent="0.25">
      <c r="A5" s="861"/>
      <c r="B5" s="862"/>
    </row>
    <row r="6" spans="1:5" x14ac:dyDescent="0.25">
      <c r="A6" s="861"/>
      <c r="B6" s="862"/>
    </row>
    <row r="7" spans="1:5" x14ac:dyDescent="0.25">
      <c r="A7" s="861"/>
      <c r="B7" s="862"/>
    </row>
    <row r="8" spans="1:5" ht="13" x14ac:dyDescent="0.3">
      <c r="A8" s="890" t="s">
        <v>1411</v>
      </c>
      <c r="B8" s="890"/>
      <c r="C8" s="890"/>
      <c r="D8"/>
    </row>
    <row r="9" spans="1:5" x14ac:dyDescent="0.25">
      <c r="A9" s="894" t="s">
        <v>1211</v>
      </c>
      <c r="B9" s="895" t="s">
        <v>1473</v>
      </c>
      <c r="C9" s="504"/>
      <c r="D9" s="504"/>
      <c r="E9" s="504"/>
    </row>
    <row r="10" spans="1:5" x14ac:dyDescent="0.25">
      <c r="A10" s="894" t="s">
        <v>1225</v>
      </c>
      <c r="B10" s="895" t="s">
        <v>1226</v>
      </c>
      <c r="C10" s="504"/>
      <c r="D10" s="504"/>
      <c r="E10" s="504"/>
    </row>
    <row r="11" spans="1:5" x14ac:dyDescent="0.25">
      <c r="A11" s="894" t="s">
        <v>1215</v>
      </c>
      <c r="B11" s="895" t="s">
        <v>1474</v>
      </c>
      <c r="C11" s="504"/>
      <c r="D11" s="504"/>
      <c r="E11" s="504"/>
    </row>
    <row r="12" spans="1:5" x14ac:dyDescent="0.25">
      <c r="A12" s="894" t="s">
        <v>1227</v>
      </c>
      <c r="B12" s="895" t="s">
        <v>1475</v>
      </c>
      <c r="C12" s="504"/>
      <c r="D12" s="504"/>
      <c r="E12" s="504"/>
    </row>
    <row r="13" spans="1:5" x14ac:dyDescent="0.25">
      <c r="A13" s="894" t="s">
        <v>1213</v>
      </c>
      <c r="B13" s="895" t="s">
        <v>1476</v>
      </c>
      <c r="C13" s="504"/>
      <c r="D13" s="504"/>
      <c r="E13" s="504"/>
    </row>
    <row r="14" spans="1:5" x14ac:dyDescent="0.25">
      <c r="A14" s="504"/>
      <c r="B14" s="505"/>
      <c r="C14" s="504"/>
      <c r="D14" s="504"/>
      <c r="E14" s="504"/>
    </row>
    <row r="15" spans="1:5" x14ac:dyDescent="0.25">
      <c r="A15" s="896" t="s">
        <v>1213</v>
      </c>
      <c r="B15" s="896" t="s">
        <v>1199</v>
      </c>
      <c r="C15" s="349" t="s">
        <v>1477</v>
      </c>
      <c r="D15" s="349" t="s">
        <v>1478</v>
      </c>
      <c r="E15" s="349" t="s">
        <v>1479</v>
      </c>
    </row>
    <row r="16" spans="1:5" x14ac:dyDescent="0.25">
      <c r="A16" s="511" t="s">
        <v>1289</v>
      </c>
      <c r="B16" s="511" t="s">
        <v>1199</v>
      </c>
      <c r="C16" s="897">
        <v>23853.31</v>
      </c>
      <c r="D16" s="897">
        <v>26926.34</v>
      </c>
      <c r="E16" s="897">
        <v>3073.03</v>
      </c>
    </row>
    <row r="17" spans="1:5" x14ac:dyDescent="0.25">
      <c r="A17" s="863" t="s">
        <v>1480</v>
      </c>
      <c r="B17" s="692" t="s">
        <v>1481</v>
      </c>
      <c r="C17" s="864">
        <v>16344.77</v>
      </c>
      <c r="D17" s="864">
        <v>18587.84</v>
      </c>
      <c r="E17" s="864">
        <v>2243.0700000000002</v>
      </c>
    </row>
    <row r="18" spans="1:5" x14ac:dyDescent="0.25">
      <c r="A18" s="865" t="s">
        <v>1441</v>
      </c>
      <c r="B18" s="866" t="s">
        <v>1442</v>
      </c>
      <c r="C18" s="864">
        <v>13554.83</v>
      </c>
      <c r="D18" s="864">
        <v>15350.8</v>
      </c>
      <c r="E18" s="864">
        <v>1795.97</v>
      </c>
    </row>
    <row r="19" spans="1:5" x14ac:dyDescent="0.25">
      <c r="A19" s="865" t="s">
        <v>1443</v>
      </c>
      <c r="B19" s="866" t="s">
        <v>1444</v>
      </c>
      <c r="C19" s="864">
        <v>901.28</v>
      </c>
      <c r="D19" s="864">
        <v>1044.8699999999999</v>
      </c>
      <c r="E19" s="864">
        <v>143.59</v>
      </c>
    </row>
    <row r="20" spans="1:5" x14ac:dyDescent="0.25">
      <c r="A20" s="865" t="s">
        <v>1445</v>
      </c>
      <c r="B20" s="866" t="s">
        <v>1446</v>
      </c>
      <c r="C20" s="864">
        <v>1888.66</v>
      </c>
      <c r="D20" s="864">
        <v>2192.17</v>
      </c>
      <c r="E20" s="864">
        <v>303.51</v>
      </c>
    </row>
    <row r="21" spans="1:5" x14ac:dyDescent="0.25">
      <c r="A21" s="863" t="s">
        <v>1482</v>
      </c>
      <c r="B21" s="692" t="s">
        <v>1483</v>
      </c>
      <c r="C21" s="864">
        <v>7508.54</v>
      </c>
      <c r="D21" s="864">
        <v>8338.5</v>
      </c>
      <c r="E21" s="864">
        <v>829.96</v>
      </c>
    </row>
    <row r="22" spans="1:5" x14ac:dyDescent="0.25">
      <c r="A22" s="865" t="s">
        <v>1447</v>
      </c>
      <c r="B22" s="866" t="s">
        <v>1448</v>
      </c>
      <c r="C22" s="864">
        <v>5876.53</v>
      </c>
      <c r="D22" s="864">
        <v>6522.96</v>
      </c>
      <c r="E22" s="864">
        <v>646.42999999999995</v>
      </c>
    </row>
    <row r="23" spans="1:5" x14ac:dyDescent="0.25">
      <c r="A23" s="865" t="s">
        <v>1449</v>
      </c>
      <c r="B23" s="866" t="s">
        <v>1450</v>
      </c>
      <c r="C23" s="864">
        <v>71.44</v>
      </c>
      <c r="D23" s="864">
        <v>72.69</v>
      </c>
      <c r="E23" s="864">
        <v>1.25</v>
      </c>
    </row>
    <row r="24" spans="1:5" x14ac:dyDescent="0.25">
      <c r="A24" s="865" t="s">
        <v>1443</v>
      </c>
      <c r="B24" s="866" t="s">
        <v>1451</v>
      </c>
      <c r="C24" s="864">
        <v>541.16</v>
      </c>
      <c r="D24" s="864">
        <v>610.32000000000005</v>
      </c>
      <c r="E24" s="864">
        <v>69.16</v>
      </c>
    </row>
    <row r="25" spans="1:5" x14ac:dyDescent="0.25">
      <c r="A25" s="865" t="s">
        <v>1445</v>
      </c>
      <c r="B25" s="866" t="s">
        <v>1452</v>
      </c>
      <c r="C25" s="864">
        <v>1019.41</v>
      </c>
      <c r="D25" s="864">
        <v>1132.53</v>
      </c>
      <c r="E25" s="864">
        <v>113.12</v>
      </c>
    </row>
    <row r="26" spans="1:5" x14ac:dyDescent="0.25">
      <c r="D26"/>
    </row>
    <row r="27" spans="1:5" x14ac:dyDescent="0.25">
      <c r="D27"/>
    </row>
    <row r="28" spans="1:5" x14ac:dyDescent="0.25">
      <c r="D28"/>
    </row>
    <row r="29" spans="1:5" x14ac:dyDescent="0.25">
      <c r="D29"/>
    </row>
    <row r="30" spans="1:5" x14ac:dyDescent="0.25">
      <c r="D30"/>
    </row>
    <row r="31" spans="1:5" x14ac:dyDescent="0.25">
      <c r="D31"/>
    </row>
    <row r="32" spans="1:5" x14ac:dyDescent="0.25">
      <c r="D32"/>
    </row>
    <row r="33" spans="2:4" x14ac:dyDescent="0.25">
      <c r="D33"/>
    </row>
    <row r="34" spans="2:4" x14ac:dyDescent="0.25">
      <c r="D34"/>
    </row>
    <row r="35" spans="2:4" x14ac:dyDescent="0.25">
      <c r="B35" s="842"/>
    </row>
  </sheetData>
  <phoneticPr fontId="2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topLeftCell="J13" workbookViewId="0">
      <selection activeCell="A155" sqref="A155:IV155"/>
    </sheetView>
  </sheetViews>
  <sheetFormatPr defaultRowHeight="12.5" x14ac:dyDescent="0.25"/>
  <cols>
    <col min="14" max="14" width="33.7265625" customWidth="1"/>
    <col min="16" max="16" width="13.54296875" customWidth="1"/>
    <col min="17" max="17" width="9.453125" customWidth="1"/>
  </cols>
  <sheetData>
    <row r="1" spans="1:2" ht="20" x14ac:dyDescent="0.4">
      <c r="A1" s="497" t="s">
        <v>1197</v>
      </c>
      <c r="B1" s="498"/>
    </row>
    <row r="3" spans="1:2" x14ac:dyDescent="0.25">
      <c r="A3" s="499" t="s">
        <v>1198</v>
      </c>
      <c r="B3" s="500" t="s">
        <v>1199</v>
      </c>
    </row>
    <row r="4" spans="1:2" x14ac:dyDescent="0.25">
      <c r="A4" s="499" t="s">
        <v>1200</v>
      </c>
      <c r="B4" s="500" t="s">
        <v>1199</v>
      </c>
    </row>
    <row r="5" spans="1:2" x14ac:dyDescent="0.25">
      <c r="A5" s="499" t="s">
        <v>1201</v>
      </c>
      <c r="B5" s="500" t="s">
        <v>1199</v>
      </c>
    </row>
    <row r="6" spans="1:2" x14ac:dyDescent="0.25">
      <c r="A6" s="499" t="s">
        <v>1202</v>
      </c>
      <c r="B6" s="500" t="s">
        <v>1199</v>
      </c>
    </row>
    <row r="7" spans="1:2" x14ac:dyDescent="0.25">
      <c r="A7" s="499" t="s">
        <v>1203</v>
      </c>
      <c r="B7" s="500" t="s">
        <v>1199</v>
      </c>
    </row>
    <row r="8" spans="1:2" x14ac:dyDescent="0.25">
      <c r="A8" s="499" t="s">
        <v>1204</v>
      </c>
      <c r="B8" s="500" t="s">
        <v>1199</v>
      </c>
    </row>
    <row r="9" spans="1:2" x14ac:dyDescent="0.25">
      <c r="A9" s="499" t="s">
        <v>1205</v>
      </c>
      <c r="B9" s="500" t="s">
        <v>1199</v>
      </c>
    </row>
    <row r="10" spans="1:2" x14ac:dyDescent="0.25">
      <c r="A10" s="499" t="s">
        <v>1206</v>
      </c>
      <c r="B10" s="500" t="s">
        <v>1199</v>
      </c>
    </row>
    <row r="11" spans="1:2" x14ac:dyDescent="0.25">
      <c r="A11" s="499" t="s">
        <v>1207</v>
      </c>
      <c r="B11" s="500" t="s">
        <v>1199</v>
      </c>
    </row>
    <row r="12" spans="1:2" x14ac:dyDescent="0.25">
      <c r="A12" s="499" t="s">
        <v>1208</v>
      </c>
      <c r="B12" s="500" t="s">
        <v>1199</v>
      </c>
    </row>
    <row r="13" spans="1:2" x14ac:dyDescent="0.25">
      <c r="A13" s="499" t="s">
        <v>1209</v>
      </c>
      <c r="B13" s="500" t="s">
        <v>1199</v>
      </c>
    </row>
    <row r="14" spans="1:2" ht="13" x14ac:dyDescent="0.25">
      <c r="A14" s="499" t="s">
        <v>1210</v>
      </c>
      <c r="B14" s="501" t="s">
        <v>1199</v>
      </c>
    </row>
    <row r="15" spans="1:2" ht="13" x14ac:dyDescent="0.25">
      <c r="A15" s="499" t="s">
        <v>1211</v>
      </c>
      <c r="B15" s="501" t="s">
        <v>1199</v>
      </c>
    </row>
    <row r="16" spans="1:2" ht="13" x14ac:dyDescent="0.25">
      <c r="A16" s="499" t="s">
        <v>1180</v>
      </c>
      <c r="B16" s="501" t="s">
        <v>117</v>
      </c>
    </row>
    <row r="17" spans="1:17" ht="13" x14ac:dyDescent="0.25">
      <c r="A17" s="499" t="s">
        <v>1213</v>
      </c>
      <c r="B17" s="501" t="s">
        <v>1199</v>
      </c>
    </row>
    <row r="18" spans="1:17" ht="13" x14ac:dyDescent="0.25">
      <c r="A18" s="499" t="s">
        <v>1214</v>
      </c>
      <c r="B18" s="501" t="s">
        <v>1199</v>
      </c>
    </row>
    <row r="19" spans="1:17" ht="13" x14ac:dyDescent="0.25">
      <c r="A19" s="499" t="s">
        <v>1215</v>
      </c>
      <c r="B19" s="501" t="s">
        <v>118</v>
      </c>
    </row>
    <row r="20" spans="1:17" ht="13" x14ac:dyDescent="0.25">
      <c r="A20" s="499" t="s">
        <v>1217</v>
      </c>
      <c r="B20" s="501" t="s">
        <v>1199</v>
      </c>
    </row>
    <row r="21" spans="1:17" ht="13" x14ac:dyDescent="0.25">
      <c r="A21" s="499" t="s">
        <v>1218</v>
      </c>
      <c r="B21" s="501" t="s">
        <v>1199</v>
      </c>
    </row>
    <row r="22" spans="1:17" ht="13" x14ac:dyDescent="0.25">
      <c r="A22" s="499" t="s">
        <v>1219</v>
      </c>
      <c r="B22" s="501" t="s">
        <v>1199</v>
      </c>
    </row>
    <row r="23" spans="1:17" ht="13" x14ac:dyDescent="0.25">
      <c r="A23" s="499" t="s">
        <v>1220</v>
      </c>
      <c r="B23" s="501" t="s">
        <v>1199</v>
      </c>
    </row>
    <row r="24" spans="1:17" ht="13" x14ac:dyDescent="0.25">
      <c r="A24" s="499" t="s">
        <v>1221</v>
      </c>
      <c r="B24" s="501" t="s">
        <v>1199</v>
      </c>
    </row>
    <row r="25" spans="1:17" ht="13" x14ac:dyDescent="0.25">
      <c r="A25" s="499" t="s">
        <v>1222</v>
      </c>
      <c r="B25" s="501" t="s">
        <v>1199</v>
      </c>
    </row>
    <row r="27" spans="1:17" x14ac:dyDescent="0.25">
      <c r="A27" s="502" t="s">
        <v>1223</v>
      </c>
      <c r="B27" s="503" t="s">
        <v>1224</v>
      </c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</row>
    <row r="28" spans="1:17" x14ac:dyDescent="0.25">
      <c r="A28" s="502" t="s">
        <v>1225</v>
      </c>
      <c r="B28" s="503" t="s">
        <v>1226</v>
      </c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</row>
    <row r="29" spans="1:17" x14ac:dyDescent="0.25">
      <c r="A29" s="502" t="s">
        <v>1227</v>
      </c>
      <c r="B29" s="503" t="s">
        <v>1228</v>
      </c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</row>
    <row r="30" spans="1:17" x14ac:dyDescent="0.25">
      <c r="A30" s="502" t="s">
        <v>1213</v>
      </c>
      <c r="B30" s="503" t="s">
        <v>32</v>
      </c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</row>
    <row r="31" spans="1:17" x14ac:dyDescent="0.25">
      <c r="A31" s="504"/>
      <c r="B31" s="505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</row>
    <row r="32" spans="1:17" x14ac:dyDescent="0.25">
      <c r="A32" s="499" t="s">
        <v>1230</v>
      </c>
      <c r="B32" s="506" t="s">
        <v>1230</v>
      </c>
      <c r="C32" s="506" t="s">
        <v>1230</v>
      </c>
      <c r="D32" s="506" t="s">
        <v>1230</v>
      </c>
      <c r="E32" s="506" t="s">
        <v>1230</v>
      </c>
      <c r="F32" s="506" t="s">
        <v>1230</v>
      </c>
      <c r="G32" s="506" t="s">
        <v>1230</v>
      </c>
      <c r="H32" s="506" t="s">
        <v>1230</v>
      </c>
      <c r="I32" s="506" t="s">
        <v>1230</v>
      </c>
      <c r="J32" s="506" t="s">
        <v>1230</v>
      </c>
      <c r="K32" s="506" t="s">
        <v>1230</v>
      </c>
      <c r="L32" s="506" t="s">
        <v>1230</v>
      </c>
      <c r="M32" s="506" t="s">
        <v>1230</v>
      </c>
      <c r="N32" s="506" t="s">
        <v>1230</v>
      </c>
      <c r="O32" s="506" t="s">
        <v>1230</v>
      </c>
      <c r="P32" s="506" t="s">
        <v>1230</v>
      </c>
      <c r="Q32" s="507" t="s">
        <v>1231</v>
      </c>
    </row>
    <row r="33" spans="1:17" x14ac:dyDescent="0.25">
      <c r="A33" s="508" t="s">
        <v>1211</v>
      </c>
      <c r="B33" s="506"/>
      <c r="C33" s="508" t="s">
        <v>1180</v>
      </c>
      <c r="D33" s="506"/>
      <c r="E33" s="508" t="s">
        <v>1213</v>
      </c>
      <c r="F33" s="506"/>
      <c r="G33" s="508" t="s">
        <v>1214</v>
      </c>
      <c r="H33" s="506"/>
      <c r="I33" s="508" t="s">
        <v>1215</v>
      </c>
      <c r="J33" s="508" t="s">
        <v>1217</v>
      </c>
      <c r="K33" s="508" t="s">
        <v>1218</v>
      </c>
      <c r="L33" s="508" t="s">
        <v>1219</v>
      </c>
      <c r="M33" s="506"/>
      <c r="N33" s="508" t="s">
        <v>1220</v>
      </c>
      <c r="O33" s="508" t="s">
        <v>1221</v>
      </c>
      <c r="P33" s="508" t="s">
        <v>1222</v>
      </c>
      <c r="Q33" s="509" t="s">
        <v>1174</v>
      </c>
    </row>
    <row r="34" spans="1:17" x14ac:dyDescent="0.25">
      <c r="A34" s="349" t="s">
        <v>1232</v>
      </c>
      <c r="B34" s="349" t="s">
        <v>1233</v>
      </c>
      <c r="C34" s="349" t="s">
        <v>396</v>
      </c>
      <c r="D34" s="349" t="s">
        <v>565</v>
      </c>
      <c r="E34" s="349" t="s">
        <v>33</v>
      </c>
      <c r="F34" s="349" t="s">
        <v>32</v>
      </c>
      <c r="G34" s="349" t="s">
        <v>1232</v>
      </c>
      <c r="H34" s="349" t="s">
        <v>1236</v>
      </c>
      <c r="I34" s="349" t="s">
        <v>119</v>
      </c>
      <c r="J34" s="349" t="s">
        <v>120</v>
      </c>
      <c r="K34" s="349" t="s">
        <v>121</v>
      </c>
      <c r="L34" s="349" t="s">
        <v>1240</v>
      </c>
      <c r="M34" s="349" t="s">
        <v>1241</v>
      </c>
      <c r="N34" s="349" t="s">
        <v>122</v>
      </c>
      <c r="O34" s="349" t="s">
        <v>121</v>
      </c>
      <c r="P34" s="349" t="s">
        <v>123</v>
      </c>
      <c r="Q34" s="461">
        <v>-11528.85</v>
      </c>
    </row>
    <row r="35" spans="1:17" x14ac:dyDescent="0.25">
      <c r="A35" s="349" t="s">
        <v>1232</v>
      </c>
      <c r="B35" s="349" t="s">
        <v>1233</v>
      </c>
      <c r="C35" s="349" t="s">
        <v>396</v>
      </c>
      <c r="D35" s="349" t="s">
        <v>565</v>
      </c>
      <c r="E35" s="349" t="s">
        <v>33</v>
      </c>
      <c r="F35" s="349" t="s">
        <v>32</v>
      </c>
      <c r="G35" s="349" t="s">
        <v>1232</v>
      </c>
      <c r="H35" s="349" t="s">
        <v>1236</v>
      </c>
      <c r="I35" s="349" t="s">
        <v>119</v>
      </c>
      <c r="J35" s="349" t="s">
        <v>124</v>
      </c>
      <c r="K35" s="349" t="s">
        <v>125</v>
      </c>
      <c r="L35" s="349" t="s">
        <v>1240</v>
      </c>
      <c r="M35" s="349" t="s">
        <v>1241</v>
      </c>
      <c r="N35" s="349" t="s">
        <v>126</v>
      </c>
      <c r="O35" s="349" t="s">
        <v>125</v>
      </c>
      <c r="P35" s="349" t="s">
        <v>127</v>
      </c>
      <c r="Q35" s="462">
        <v>0</v>
      </c>
    </row>
    <row r="36" spans="1:17" x14ac:dyDescent="0.25">
      <c r="A36" s="349" t="s">
        <v>1232</v>
      </c>
      <c r="B36" s="349" t="s">
        <v>1233</v>
      </c>
      <c r="C36" s="349" t="s">
        <v>396</v>
      </c>
      <c r="D36" s="349" t="s">
        <v>565</v>
      </c>
      <c r="E36" s="349" t="s">
        <v>33</v>
      </c>
      <c r="F36" s="349" t="s">
        <v>32</v>
      </c>
      <c r="G36" s="349" t="s">
        <v>1232</v>
      </c>
      <c r="H36" s="349" t="s">
        <v>1236</v>
      </c>
      <c r="I36" s="349" t="s">
        <v>119</v>
      </c>
      <c r="J36" s="349" t="s">
        <v>124</v>
      </c>
      <c r="K36" s="349" t="s">
        <v>125</v>
      </c>
      <c r="L36" s="349" t="s">
        <v>1240</v>
      </c>
      <c r="M36" s="349" t="s">
        <v>1241</v>
      </c>
      <c r="N36" s="349" t="s">
        <v>128</v>
      </c>
      <c r="O36" s="349" t="s">
        <v>125</v>
      </c>
      <c r="P36" s="349" t="s">
        <v>127</v>
      </c>
      <c r="Q36" s="715" t="s">
        <v>1230</v>
      </c>
    </row>
    <row r="37" spans="1:17" x14ac:dyDescent="0.25">
      <c r="A37" s="349" t="s">
        <v>1232</v>
      </c>
      <c r="B37" s="349" t="s">
        <v>1233</v>
      </c>
      <c r="C37" s="349" t="s">
        <v>396</v>
      </c>
      <c r="D37" s="349" t="s">
        <v>565</v>
      </c>
      <c r="E37" s="349" t="s">
        <v>33</v>
      </c>
      <c r="F37" s="349" t="s">
        <v>32</v>
      </c>
      <c r="G37" s="349" t="s">
        <v>1232</v>
      </c>
      <c r="H37" s="349" t="s">
        <v>1236</v>
      </c>
      <c r="I37" s="349" t="s">
        <v>129</v>
      </c>
      <c r="J37" s="349" t="s">
        <v>130</v>
      </c>
      <c r="K37" s="349" t="s">
        <v>131</v>
      </c>
      <c r="L37" s="349" t="s">
        <v>1240</v>
      </c>
      <c r="M37" s="349" t="s">
        <v>1241</v>
      </c>
      <c r="N37" s="349" t="s">
        <v>132</v>
      </c>
      <c r="O37" s="349" t="s">
        <v>133</v>
      </c>
      <c r="P37" s="349" t="s">
        <v>134</v>
      </c>
      <c r="Q37" s="461">
        <v>11528.85</v>
      </c>
    </row>
    <row r="38" spans="1:17" x14ac:dyDescent="0.25">
      <c r="A38" s="349" t="s">
        <v>1232</v>
      </c>
      <c r="B38" s="349" t="s">
        <v>1233</v>
      </c>
      <c r="C38" s="511" t="s">
        <v>1289</v>
      </c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35">
        <v>11528.85</v>
      </c>
    </row>
  </sheetData>
  <phoneticPr fontId="25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205"/>
  <sheetViews>
    <sheetView topLeftCell="B171" workbookViewId="0">
      <selection activeCell="A155" sqref="A155:IV155"/>
    </sheetView>
  </sheetViews>
  <sheetFormatPr defaultRowHeight="12.5" x14ac:dyDescent="0.25"/>
  <cols>
    <col min="1" max="1" width="19.7265625" customWidth="1"/>
    <col min="2" max="2" width="25.7265625" customWidth="1"/>
    <col min="3" max="3" width="14" style="111" bestFit="1" customWidth="1"/>
    <col min="5" max="5" width="28.54296875" customWidth="1"/>
    <col min="6" max="6" width="14.1796875" customWidth="1"/>
    <col min="7" max="7" width="14" customWidth="1"/>
    <col min="8" max="8" width="22.7265625" customWidth="1"/>
    <col min="13" max="13" width="12.81640625" customWidth="1"/>
    <col min="14" max="14" width="9.7265625" bestFit="1" customWidth="1"/>
  </cols>
  <sheetData>
    <row r="7" spans="1:17" ht="25" x14ac:dyDescent="0.25">
      <c r="C7" s="675" t="s">
        <v>14</v>
      </c>
    </row>
    <row r="8" spans="1:17" x14ac:dyDescent="0.25">
      <c r="J8" t="s">
        <v>140</v>
      </c>
      <c r="K8" t="s">
        <v>141</v>
      </c>
      <c r="L8">
        <v>404394.83</v>
      </c>
      <c r="M8">
        <v>383104.99488970567</v>
      </c>
      <c r="N8">
        <v>21289.835110294342</v>
      </c>
      <c r="O8">
        <v>-88051.89</v>
      </c>
      <c r="P8" s="532">
        <v>-66762.054889705658</v>
      </c>
    </row>
    <row r="9" spans="1:17" x14ac:dyDescent="0.25">
      <c r="A9" s="166" t="s">
        <v>648</v>
      </c>
      <c r="B9" s="166" t="s">
        <v>1004</v>
      </c>
      <c r="C9" s="680">
        <v>66762.059345238638</v>
      </c>
      <c r="D9" s="681" t="s">
        <v>648</v>
      </c>
      <c r="E9" s="681" t="s">
        <v>1004</v>
      </c>
      <c r="F9" s="166">
        <v>-59070.77</v>
      </c>
      <c r="G9" s="682">
        <f>C9+F9</f>
        <v>7691.2893452386415</v>
      </c>
      <c r="H9" s="166" t="s">
        <v>150</v>
      </c>
      <c r="J9" t="s">
        <v>142</v>
      </c>
      <c r="K9" t="s">
        <v>143</v>
      </c>
      <c r="L9">
        <v>190695.65</v>
      </c>
      <c r="M9">
        <v>208549.93861187136</v>
      </c>
      <c r="N9">
        <v>-17854.288611871365</v>
      </c>
      <c r="O9">
        <v>-34632.61</v>
      </c>
      <c r="P9">
        <v>-52486.898611871366</v>
      </c>
    </row>
    <row r="10" spans="1:17" x14ac:dyDescent="0.25">
      <c r="A10" s="166" t="s">
        <v>644</v>
      </c>
      <c r="B10" s="166" t="s">
        <v>1005</v>
      </c>
      <c r="C10" s="680">
        <v>52529.380449151882</v>
      </c>
      <c r="D10" s="681" t="s">
        <v>644</v>
      </c>
      <c r="E10" s="681" t="s">
        <v>1005</v>
      </c>
      <c r="F10" s="166">
        <v>-13342.77</v>
      </c>
      <c r="G10" s="682">
        <f t="shared" ref="G10:G73" si="0">C10+F10</f>
        <v>39186.610449151878</v>
      </c>
      <c r="H10" s="166" t="s">
        <v>150</v>
      </c>
      <c r="J10" t="s">
        <v>144</v>
      </c>
      <c r="K10" t="s">
        <v>145</v>
      </c>
      <c r="L10">
        <v>300114.07</v>
      </c>
      <c r="M10">
        <v>313172.13700796734</v>
      </c>
      <c r="N10">
        <v>-13058.067007967329</v>
      </c>
      <c r="O10">
        <v>-60964.32</v>
      </c>
      <c r="P10">
        <v>-74022.387007967336</v>
      </c>
    </row>
    <row r="11" spans="1:17" x14ac:dyDescent="0.25">
      <c r="A11" s="166" t="s">
        <v>645</v>
      </c>
      <c r="B11" s="166" t="s">
        <v>1006</v>
      </c>
      <c r="C11" s="680">
        <v>74022.389747769048</v>
      </c>
      <c r="D11" s="681" t="s">
        <v>645</v>
      </c>
      <c r="E11" s="681" t="s">
        <v>1006</v>
      </c>
      <c r="F11" s="166">
        <v>-74022.39</v>
      </c>
      <c r="G11" s="682">
        <f t="shared" si="0"/>
        <v>-2.5223095144610852E-4</v>
      </c>
      <c r="H11" s="166" t="s">
        <v>150</v>
      </c>
      <c r="J11" t="s">
        <v>146</v>
      </c>
      <c r="K11" t="s">
        <v>147</v>
      </c>
      <c r="L11">
        <v>601476.82999999996</v>
      </c>
      <c r="M11">
        <v>572495.71050087619</v>
      </c>
      <c r="N11">
        <v>28981.119499123772</v>
      </c>
      <c r="O11">
        <v>-88545.41</v>
      </c>
      <c r="P11">
        <v>-59564.290500876232</v>
      </c>
    </row>
    <row r="12" spans="1:17" x14ac:dyDescent="0.25">
      <c r="A12" s="166" t="s">
        <v>646</v>
      </c>
      <c r="B12" s="166" t="s">
        <v>1007</v>
      </c>
      <c r="C12" s="680">
        <v>59585.530090510176</v>
      </c>
      <c r="D12" s="681" t="s">
        <v>646</v>
      </c>
      <c r="E12" s="681" t="s">
        <v>1007</v>
      </c>
      <c r="F12" s="166">
        <v>-106399.7</v>
      </c>
      <c r="G12" s="682">
        <f t="shared" si="0"/>
        <v>-46814.169909489821</v>
      </c>
      <c r="H12" s="166" t="s">
        <v>150</v>
      </c>
      <c r="J12" t="s">
        <v>148</v>
      </c>
      <c r="K12" t="s">
        <v>149</v>
      </c>
      <c r="L12">
        <v>217772.49</v>
      </c>
      <c r="M12">
        <v>276509.54628582345</v>
      </c>
      <c r="N12">
        <v>-58737.056285823463</v>
      </c>
      <c r="O12">
        <v>-259426.58</v>
      </c>
      <c r="P12">
        <v>-318163.63628582342</v>
      </c>
      <c r="Q12">
        <f>P12+109663</f>
        <v>-208500.63628582342</v>
      </c>
    </row>
    <row r="13" spans="1:17" x14ac:dyDescent="0.25">
      <c r="A13" s="532" t="s">
        <v>647</v>
      </c>
      <c r="B13" s="532" t="s">
        <v>1008</v>
      </c>
      <c r="C13" s="677">
        <v>208500.63</v>
      </c>
      <c r="D13" s="678" t="s">
        <v>647</v>
      </c>
      <c r="E13" s="678" t="s">
        <v>1008</v>
      </c>
      <c r="F13" s="532">
        <v>-208500.64</v>
      </c>
      <c r="G13" s="679">
        <f t="shared" si="0"/>
        <v>-1.0000000009313226E-2</v>
      </c>
      <c r="H13" t="s">
        <v>16</v>
      </c>
    </row>
    <row r="14" spans="1:17" x14ac:dyDescent="0.25">
      <c r="A14" t="s">
        <v>266</v>
      </c>
      <c r="B14" t="s">
        <v>1009</v>
      </c>
      <c r="C14" s="111">
        <v>77882.09425617785</v>
      </c>
      <c r="D14" s="676" t="s">
        <v>266</v>
      </c>
      <c r="E14" s="676" t="s">
        <v>1009</v>
      </c>
      <c r="F14">
        <v>-77882.09</v>
      </c>
      <c r="G14" s="177">
        <f t="shared" si="0"/>
        <v>4.2561778536764905E-3</v>
      </c>
      <c r="K14" s="536" t="s">
        <v>648</v>
      </c>
      <c r="L14" s="507" t="s">
        <v>644</v>
      </c>
      <c r="M14" s="507" t="s">
        <v>645</v>
      </c>
      <c r="N14" s="507" t="s">
        <v>646</v>
      </c>
      <c r="O14" s="674" t="s">
        <v>647</v>
      </c>
    </row>
    <row r="15" spans="1:17" x14ac:dyDescent="0.25">
      <c r="A15" t="s">
        <v>276</v>
      </c>
      <c r="B15" t="s">
        <v>450</v>
      </c>
      <c r="C15" s="111">
        <v>42129.891023480319</v>
      </c>
      <c r="D15" s="676" t="s">
        <v>276</v>
      </c>
      <c r="E15" s="676" t="s">
        <v>450</v>
      </c>
      <c r="F15">
        <v>-42129.9</v>
      </c>
      <c r="G15" s="177">
        <f t="shared" si="0"/>
        <v>-8.976519682619255E-3</v>
      </c>
      <c r="K15" s="536" t="s">
        <v>1004</v>
      </c>
      <c r="L15" s="507" t="s">
        <v>1005</v>
      </c>
      <c r="M15" s="507" t="s">
        <v>1006</v>
      </c>
      <c r="N15" s="507" t="s">
        <v>1007</v>
      </c>
      <c r="O15" s="674" t="s">
        <v>1008</v>
      </c>
    </row>
    <row r="16" spans="1:17" x14ac:dyDescent="0.25">
      <c r="A16" t="s">
        <v>273</v>
      </c>
      <c r="B16" t="s">
        <v>1010</v>
      </c>
      <c r="C16" s="111">
        <v>67996.210652784182</v>
      </c>
      <c r="D16" s="676" t="s">
        <v>273</v>
      </c>
      <c r="E16" s="676" t="s">
        <v>1010</v>
      </c>
      <c r="F16">
        <v>-67996.210000000006</v>
      </c>
      <c r="G16" s="177">
        <f t="shared" si="0"/>
        <v>6.5278417605441064E-4</v>
      </c>
      <c r="K16">
        <v>-21289.835110294342</v>
      </c>
      <c r="L16">
        <v>17896.768611871259</v>
      </c>
      <c r="M16">
        <v>13058.067007967387</v>
      </c>
      <c r="N16">
        <v>-28959.879499123897</v>
      </c>
      <c r="O16">
        <v>-50925.943714176537</v>
      </c>
    </row>
    <row r="17" spans="1:14" x14ac:dyDescent="0.25">
      <c r="A17" t="s">
        <v>286</v>
      </c>
      <c r="B17" t="s">
        <v>1011</v>
      </c>
      <c r="C17" s="111">
        <v>67997.153846333764</v>
      </c>
      <c r="D17" s="676" t="s">
        <v>286</v>
      </c>
      <c r="E17" s="676" t="s">
        <v>1011</v>
      </c>
      <c r="F17">
        <v>-67997.16</v>
      </c>
      <c r="G17" s="177">
        <f t="shared" si="0"/>
        <v>-6.1536662396974862E-3</v>
      </c>
    </row>
    <row r="18" spans="1:14" x14ac:dyDescent="0.25">
      <c r="A18" t="s">
        <v>290</v>
      </c>
      <c r="B18" t="s">
        <v>1012</v>
      </c>
      <c r="C18" s="111">
        <v>66555.731702595338</v>
      </c>
      <c r="D18" s="676" t="s">
        <v>290</v>
      </c>
      <c r="E18" s="676" t="s">
        <v>1012</v>
      </c>
      <c r="F18">
        <v>-66555.73</v>
      </c>
      <c r="G18" s="177">
        <f t="shared" si="0"/>
        <v>1.7025953420670703E-3</v>
      </c>
    </row>
    <row r="19" spans="1:14" x14ac:dyDescent="0.25">
      <c r="A19" t="s">
        <v>297</v>
      </c>
      <c r="B19" s="532" t="s">
        <v>1013</v>
      </c>
      <c r="C19" s="677">
        <v>0</v>
      </c>
      <c r="D19" s="678" t="s">
        <v>297</v>
      </c>
      <c r="E19" s="678" t="s">
        <v>1013</v>
      </c>
      <c r="F19" s="532">
        <v>0</v>
      </c>
      <c r="G19" s="679">
        <f t="shared" si="0"/>
        <v>0</v>
      </c>
      <c r="H19" t="s">
        <v>24</v>
      </c>
    </row>
    <row r="20" spans="1:14" x14ac:dyDescent="0.25">
      <c r="A20" t="s">
        <v>303</v>
      </c>
      <c r="B20" t="s">
        <v>1014</v>
      </c>
      <c r="C20" s="111">
        <v>88204.02176803902</v>
      </c>
      <c r="D20" s="676" t="s">
        <v>303</v>
      </c>
      <c r="E20" s="676" t="s">
        <v>1014</v>
      </c>
      <c r="F20">
        <v>-88204.02</v>
      </c>
      <c r="G20" s="177">
        <f t="shared" si="0"/>
        <v>1.7680390155874193E-3</v>
      </c>
      <c r="K20" s="692" t="s">
        <v>647</v>
      </c>
      <c r="L20" s="692" t="s">
        <v>1008</v>
      </c>
      <c r="M20" s="461">
        <v>50925.94</v>
      </c>
    </row>
    <row r="21" spans="1:14" x14ac:dyDescent="0.25">
      <c r="A21" t="s">
        <v>310</v>
      </c>
      <c r="B21" t="s">
        <v>1015</v>
      </c>
      <c r="C21" s="111">
        <v>80197.337674973678</v>
      </c>
      <c r="D21" s="676" t="s">
        <v>310</v>
      </c>
      <c r="E21" s="676" t="s">
        <v>1015</v>
      </c>
      <c r="F21">
        <v>-80197.34</v>
      </c>
      <c r="G21" s="177">
        <f t="shared" si="0"/>
        <v>-2.3250263184309006E-3</v>
      </c>
      <c r="K21" s="692" t="s">
        <v>648</v>
      </c>
      <c r="L21" s="692" t="s">
        <v>1004</v>
      </c>
      <c r="M21" s="461">
        <v>28981.119999999999</v>
      </c>
      <c r="N21" s="510">
        <f>M21-21289.84</f>
        <v>7691.2799999999988</v>
      </c>
    </row>
    <row r="22" spans="1:14" x14ac:dyDescent="0.25">
      <c r="A22" t="s">
        <v>320</v>
      </c>
      <c r="B22" t="s">
        <v>1016</v>
      </c>
      <c r="C22" s="111">
        <v>87138.306821387203</v>
      </c>
      <c r="D22" s="676" t="s">
        <v>320</v>
      </c>
      <c r="E22" s="676" t="s">
        <v>1016</v>
      </c>
      <c r="F22">
        <v>-87138.31</v>
      </c>
      <c r="G22" s="177">
        <f t="shared" si="0"/>
        <v>-3.178612794727087E-3</v>
      </c>
      <c r="K22" s="693" t="s">
        <v>644</v>
      </c>
      <c r="L22" s="693" t="s">
        <v>1005</v>
      </c>
      <c r="M22" s="694">
        <v>21289.84</v>
      </c>
      <c r="N22" s="510">
        <f>-M22-17854.29</f>
        <v>-39144.130000000005</v>
      </c>
    </row>
    <row r="23" spans="1:14" x14ac:dyDescent="0.25">
      <c r="A23" t="s">
        <v>324</v>
      </c>
      <c r="B23" t="s">
        <v>1017</v>
      </c>
      <c r="C23" s="111">
        <v>38592.446059266797</v>
      </c>
      <c r="D23" s="676" t="s">
        <v>324</v>
      </c>
      <c r="E23" s="676" t="s">
        <v>1017</v>
      </c>
      <c r="F23">
        <v>-38592.44</v>
      </c>
      <c r="G23" s="177">
        <f t="shared" si="0"/>
        <v>6.0592667941818945E-3</v>
      </c>
      <c r="K23" s="692" t="s">
        <v>645</v>
      </c>
      <c r="L23" s="692" t="s">
        <v>1006</v>
      </c>
      <c r="M23" s="461">
        <v>-13058.07</v>
      </c>
    </row>
    <row r="24" spans="1:14" x14ac:dyDescent="0.25">
      <c r="A24" t="s">
        <v>330</v>
      </c>
      <c r="B24" t="s">
        <v>1018</v>
      </c>
      <c r="C24" s="111">
        <v>118903.63652664034</v>
      </c>
      <c r="D24" s="676" t="s">
        <v>330</v>
      </c>
      <c r="E24" s="676" t="s">
        <v>1018</v>
      </c>
      <c r="F24">
        <v>-118903.64</v>
      </c>
      <c r="G24" s="177">
        <f t="shared" si="0"/>
        <v>-3.4733596548903733E-3</v>
      </c>
      <c r="K24" s="692" t="s">
        <v>646</v>
      </c>
      <c r="L24" s="692" t="s">
        <v>1007</v>
      </c>
      <c r="M24" s="461">
        <v>-17854.29</v>
      </c>
      <c r="N24">
        <f>17854.29+28981.12</f>
        <v>46835.41</v>
      </c>
    </row>
    <row r="25" spans="1:14" x14ac:dyDescent="0.25">
      <c r="A25" t="s">
        <v>335</v>
      </c>
      <c r="B25" t="s">
        <v>1019</v>
      </c>
      <c r="C25" s="111">
        <v>64309.465471615586</v>
      </c>
      <c r="D25" s="676" t="s">
        <v>335</v>
      </c>
      <c r="E25" s="676" t="s">
        <v>1019</v>
      </c>
      <c r="F25">
        <v>-64309.46</v>
      </c>
      <c r="G25" s="177">
        <f t="shared" si="0"/>
        <v>5.4716155864298344E-3</v>
      </c>
    </row>
    <row r="26" spans="1:14" x14ac:dyDescent="0.25">
      <c r="A26" t="s">
        <v>351</v>
      </c>
      <c r="B26" t="s">
        <v>1020</v>
      </c>
      <c r="C26" s="111">
        <v>88657.502483313365</v>
      </c>
      <c r="D26" s="676" t="s">
        <v>351</v>
      </c>
      <c r="E26" s="676" t="s">
        <v>1020</v>
      </c>
      <c r="F26">
        <v>-88657.5</v>
      </c>
      <c r="G26" s="177">
        <f t="shared" si="0"/>
        <v>2.4833133647916839E-3</v>
      </c>
    </row>
    <row r="27" spans="1:14" x14ac:dyDescent="0.25">
      <c r="A27" t="s">
        <v>370</v>
      </c>
      <c r="B27" t="s">
        <v>1021</v>
      </c>
      <c r="C27" s="111">
        <v>99015.339214789914</v>
      </c>
      <c r="D27" s="676" t="s">
        <v>370</v>
      </c>
      <c r="E27" s="676" t="s">
        <v>1021</v>
      </c>
      <c r="F27">
        <v>-99015.34</v>
      </c>
      <c r="G27" s="177">
        <f t="shared" si="0"/>
        <v>-7.8521008254028857E-4</v>
      </c>
    </row>
    <row r="28" spans="1:14" x14ac:dyDescent="0.25">
      <c r="A28" t="s">
        <v>377</v>
      </c>
      <c r="B28" t="s">
        <v>1022</v>
      </c>
      <c r="C28" s="111">
        <v>104299.78146879481</v>
      </c>
      <c r="D28" s="676" t="s">
        <v>377</v>
      </c>
      <c r="E28" s="676" t="s">
        <v>1022</v>
      </c>
      <c r="F28">
        <v>-104299.78</v>
      </c>
      <c r="G28" s="177">
        <f t="shared" si="0"/>
        <v>1.46879481326323E-3</v>
      </c>
    </row>
    <row r="29" spans="1:14" x14ac:dyDescent="0.25">
      <c r="A29" t="s">
        <v>387</v>
      </c>
      <c r="B29" t="s">
        <v>1023</v>
      </c>
      <c r="C29" s="111">
        <v>151591.16277578723</v>
      </c>
      <c r="D29" s="676" t="s">
        <v>387</v>
      </c>
      <c r="E29" s="676" t="s">
        <v>1023</v>
      </c>
      <c r="F29">
        <v>-151591.17000000001</v>
      </c>
      <c r="G29" s="177">
        <f t="shared" si="0"/>
        <v>-7.2242127789650112E-3</v>
      </c>
    </row>
    <row r="30" spans="1:14" x14ac:dyDescent="0.25">
      <c r="A30" t="s">
        <v>391</v>
      </c>
      <c r="B30" t="s">
        <v>1024</v>
      </c>
      <c r="C30" s="111">
        <v>74600.308183434623</v>
      </c>
      <c r="D30" s="676" t="s">
        <v>391</v>
      </c>
      <c r="E30" s="676" t="s">
        <v>1024</v>
      </c>
      <c r="F30">
        <v>-74600.31</v>
      </c>
      <c r="G30" s="177">
        <f t="shared" si="0"/>
        <v>-1.8165653746109456E-3</v>
      </c>
    </row>
    <row r="31" spans="1:14" x14ac:dyDescent="0.25">
      <c r="A31" t="s">
        <v>674</v>
      </c>
      <c r="B31" t="s">
        <v>1025</v>
      </c>
      <c r="C31" s="111">
        <v>91557.079662247517</v>
      </c>
      <c r="D31" s="676" t="s">
        <v>674</v>
      </c>
      <c r="E31" s="676" t="s">
        <v>1025</v>
      </c>
      <c r="F31">
        <v>-91557.08</v>
      </c>
      <c r="G31" s="177">
        <f t="shared" si="0"/>
        <v>-3.3775248448364437E-4</v>
      </c>
    </row>
    <row r="32" spans="1:14" x14ac:dyDescent="0.25">
      <c r="A32" t="s">
        <v>346</v>
      </c>
      <c r="B32" t="s">
        <v>1026</v>
      </c>
      <c r="C32" s="111">
        <v>87073.978099043554</v>
      </c>
      <c r="D32" s="676" t="s">
        <v>346</v>
      </c>
      <c r="E32" s="676" t="s">
        <v>1026</v>
      </c>
      <c r="F32">
        <v>-87074.11</v>
      </c>
      <c r="G32" s="177">
        <f t="shared" si="0"/>
        <v>-0.13190095644677058</v>
      </c>
    </row>
    <row r="33" spans="1:8" x14ac:dyDescent="0.25">
      <c r="A33" t="s">
        <v>265</v>
      </c>
      <c r="B33" t="s">
        <v>1027</v>
      </c>
      <c r="C33" s="111">
        <v>57153.66949758734</v>
      </c>
      <c r="D33" s="676" t="s">
        <v>265</v>
      </c>
      <c r="E33" s="676" t="s">
        <v>1027</v>
      </c>
      <c r="F33">
        <v>-57153.67</v>
      </c>
      <c r="G33" s="177">
        <f t="shared" si="0"/>
        <v>-5.0241265853401273E-4</v>
      </c>
    </row>
    <row r="34" spans="1:8" x14ac:dyDescent="0.25">
      <c r="A34" t="s">
        <v>275</v>
      </c>
      <c r="B34" t="s">
        <v>449</v>
      </c>
      <c r="C34" s="111">
        <v>63637.782192864601</v>
      </c>
      <c r="D34" s="676" t="s">
        <v>275</v>
      </c>
      <c r="E34" s="676" t="s">
        <v>449</v>
      </c>
      <c r="F34">
        <v>-63637.79</v>
      </c>
      <c r="G34" s="177">
        <f t="shared" si="0"/>
        <v>-7.8071354000712745E-3</v>
      </c>
    </row>
    <row r="35" spans="1:8" x14ac:dyDescent="0.25">
      <c r="A35" t="s">
        <v>272</v>
      </c>
      <c r="B35" t="s">
        <v>1028</v>
      </c>
      <c r="C35" s="111">
        <v>67646.341791843995</v>
      </c>
      <c r="D35" s="676" t="s">
        <v>272</v>
      </c>
      <c r="E35" s="676" t="s">
        <v>1028</v>
      </c>
      <c r="F35">
        <v>-67646.34</v>
      </c>
      <c r="G35" s="177">
        <f t="shared" si="0"/>
        <v>1.7918439989443868E-3</v>
      </c>
    </row>
    <row r="36" spans="1:8" x14ac:dyDescent="0.25">
      <c r="A36" t="s">
        <v>283</v>
      </c>
      <c r="B36" t="s">
        <v>1029</v>
      </c>
      <c r="C36" s="111">
        <v>34462.230246328356</v>
      </c>
      <c r="D36" s="676" t="s">
        <v>283</v>
      </c>
      <c r="E36" s="676" t="s">
        <v>1029</v>
      </c>
      <c r="F36">
        <v>-34462.230000000003</v>
      </c>
      <c r="G36" s="177">
        <f t="shared" si="0"/>
        <v>2.4632835265947506E-4</v>
      </c>
    </row>
    <row r="37" spans="1:8" x14ac:dyDescent="0.25">
      <c r="A37" t="s">
        <v>285</v>
      </c>
      <c r="B37" t="s">
        <v>1030</v>
      </c>
      <c r="C37" s="111">
        <v>174864.07627599803</v>
      </c>
      <c r="D37" s="676" t="s">
        <v>285</v>
      </c>
      <c r="E37" s="676" t="s">
        <v>1030</v>
      </c>
      <c r="F37">
        <v>-174864.08</v>
      </c>
      <c r="G37" s="177">
        <f t="shared" si="0"/>
        <v>-3.7240019591990858E-3</v>
      </c>
    </row>
    <row r="38" spans="1:8" x14ac:dyDescent="0.25">
      <c r="A38" t="s">
        <v>289</v>
      </c>
      <c r="B38" t="s">
        <v>1031</v>
      </c>
      <c r="C38" s="111">
        <v>56569.999238390679</v>
      </c>
      <c r="D38" s="676" t="s">
        <v>289</v>
      </c>
      <c r="E38" s="676" t="s">
        <v>1031</v>
      </c>
      <c r="F38">
        <v>-56570</v>
      </c>
      <c r="G38" s="177">
        <f t="shared" si="0"/>
        <v>-7.616093207616359E-4</v>
      </c>
    </row>
    <row r="39" spans="1:8" x14ac:dyDescent="0.25">
      <c r="A39" t="s">
        <v>293</v>
      </c>
      <c r="B39" t="s">
        <v>1032</v>
      </c>
      <c r="C39" s="111">
        <v>20650.298996619182</v>
      </c>
      <c r="D39" s="676" t="s">
        <v>293</v>
      </c>
      <c r="E39" s="676" t="s">
        <v>1032</v>
      </c>
      <c r="F39">
        <v>-20650.3</v>
      </c>
      <c r="G39" s="177">
        <f t="shared" si="0"/>
        <v>-1.0033808175649028E-3</v>
      </c>
    </row>
    <row r="40" spans="1:8" x14ac:dyDescent="0.25">
      <c r="A40" t="s">
        <v>296</v>
      </c>
      <c r="B40" s="532" t="s">
        <v>1033</v>
      </c>
      <c r="C40" s="677"/>
      <c r="D40" s="678" t="s">
        <v>296</v>
      </c>
      <c r="E40" s="678" t="s">
        <v>1033</v>
      </c>
      <c r="F40" s="532">
        <v>0</v>
      </c>
      <c r="G40" s="679">
        <f t="shared" si="0"/>
        <v>0</v>
      </c>
      <c r="H40" t="s">
        <v>24</v>
      </c>
    </row>
    <row r="41" spans="1:8" x14ac:dyDescent="0.25">
      <c r="A41" t="s">
        <v>302</v>
      </c>
      <c r="B41" t="s">
        <v>1034</v>
      </c>
      <c r="C41" s="111">
        <v>55742.257723748888</v>
      </c>
      <c r="D41" s="676" t="s">
        <v>302</v>
      </c>
      <c r="E41" s="676" t="s">
        <v>1034</v>
      </c>
      <c r="F41">
        <v>-55742.26</v>
      </c>
      <c r="G41" s="177">
        <f t="shared" si="0"/>
        <v>-2.2762511143810116E-3</v>
      </c>
    </row>
    <row r="42" spans="1:8" x14ac:dyDescent="0.25">
      <c r="A42" t="s">
        <v>300</v>
      </c>
      <c r="B42" t="s">
        <v>1035</v>
      </c>
      <c r="C42" s="111">
        <v>68656.871742412564</v>
      </c>
      <c r="D42" s="676" t="s">
        <v>300</v>
      </c>
      <c r="E42" s="676" t="s">
        <v>1035</v>
      </c>
      <c r="F42">
        <v>-68656.88</v>
      </c>
      <c r="G42" s="177">
        <f t="shared" si="0"/>
        <v>-8.2575874403119087E-3</v>
      </c>
    </row>
    <row r="43" spans="1:8" x14ac:dyDescent="0.25">
      <c r="A43" t="s">
        <v>305</v>
      </c>
      <c r="B43" t="s">
        <v>1036</v>
      </c>
      <c r="C43" s="111">
        <v>115206.85646147808</v>
      </c>
      <c r="D43" s="676" t="s">
        <v>305</v>
      </c>
      <c r="E43" s="676" t="s">
        <v>1036</v>
      </c>
      <c r="F43">
        <v>-115206.85</v>
      </c>
      <c r="G43" s="177">
        <f t="shared" si="0"/>
        <v>6.4614780712872744E-3</v>
      </c>
    </row>
    <row r="44" spans="1:8" x14ac:dyDescent="0.25">
      <c r="A44" t="s">
        <v>309</v>
      </c>
      <c r="B44" t="s">
        <v>1037</v>
      </c>
      <c r="C44" s="111">
        <v>181553.59567294799</v>
      </c>
      <c r="D44" s="676" t="s">
        <v>309</v>
      </c>
      <c r="E44" s="676" t="s">
        <v>1037</v>
      </c>
      <c r="F44">
        <v>-181553.59</v>
      </c>
      <c r="G44" s="177">
        <f t="shared" si="0"/>
        <v>5.6729479983914644E-3</v>
      </c>
    </row>
    <row r="45" spans="1:8" x14ac:dyDescent="0.25">
      <c r="A45" t="s">
        <v>319</v>
      </c>
      <c r="B45" t="s">
        <v>1038</v>
      </c>
      <c r="C45" s="111">
        <v>72758.261876380478</v>
      </c>
      <c r="D45" s="676" t="s">
        <v>319</v>
      </c>
      <c r="E45" s="676" t="s">
        <v>1038</v>
      </c>
      <c r="F45">
        <v>-72758.259999999995</v>
      </c>
      <c r="G45" s="177">
        <f t="shared" si="0"/>
        <v>1.8763804837362841E-3</v>
      </c>
    </row>
    <row r="46" spans="1:8" x14ac:dyDescent="0.25">
      <c r="A46" t="s">
        <v>323</v>
      </c>
      <c r="B46" t="s">
        <v>1039</v>
      </c>
      <c r="C46" s="111">
        <v>106693.52536969756</v>
      </c>
      <c r="D46" s="676" t="s">
        <v>323</v>
      </c>
      <c r="E46" s="676" t="s">
        <v>1039</v>
      </c>
      <c r="F46">
        <v>-106693.53</v>
      </c>
      <c r="G46" s="177">
        <f t="shared" si="0"/>
        <v>-4.6303024428198114E-3</v>
      </c>
    </row>
    <row r="47" spans="1:8" x14ac:dyDescent="0.25">
      <c r="A47" t="s">
        <v>329</v>
      </c>
      <c r="B47" t="s">
        <v>1040</v>
      </c>
      <c r="C47" s="111">
        <v>217661.24033804124</v>
      </c>
      <c r="D47" s="676" t="s">
        <v>329</v>
      </c>
      <c r="E47" s="676" t="s">
        <v>1040</v>
      </c>
      <c r="F47">
        <v>-217661.24</v>
      </c>
      <c r="G47" s="177">
        <f t="shared" si="0"/>
        <v>3.3804125268943608E-4</v>
      </c>
    </row>
    <row r="48" spans="1:8" x14ac:dyDescent="0.25">
      <c r="A48" t="s">
        <v>334</v>
      </c>
      <c r="B48" t="s">
        <v>1041</v>
      </c>
      <c r="C48" s="111">
        <v>395519.96388614702</v>
      </c>
      <c r="D48" s="676" t="s">
        <v>334</v>
      </c>
      <c r="E48" s="676" t="s">
        <v>1041</v>
      </c>
      <c r="F48">
        <v>-395519.96</v>
      </c>
      <c r="G48" s="177">
        <f t="shared" si="0"/>
        <v>3.8861469947732985E-3</v>
      </c>
    </row>
    <row r="49" spans="1:8" x14ac:dyDescent="0.25">
      <c r="A49" t="s">
        <v>350</v>
      </c>
      <c r="B49" t="s">
        <v>1020</v>
      </c>
      <c r="C49" s="111">
        <v>43728.668761610606</v>
      </c>
      <c r="D49" s="676" t="s">
        <v>350</v>
      </c>
      <c r="E49" s="676" t="s">
        <v>1020</v>
      </c>
      <c r="F49">
        <v>-43728.67</v>
      </c>
      <c r="G49" s="177">
        <f t="shared" si="0"/>
        <v>-1.23838939180132E-3</v>
      </c>
    </row>
    <row r="50" spans="1:8" x14ac:dyDescent="0.25">
      <c r="A50" t="s">
        <v>673</v>
      </c>
      <c r="B50" t="s">
        <v>1042</v>
      </c>
      <c r="C50" s="111">
        <v>83839.426345549306</v>
      </c>
      <c r="D50" s="676" t="s">
        <v>673</v>
      </c>
      <c r="E50" s="676" t="s">
        <v>1042</v>
      </c>
      <c r="F50">
        <v>-83839.429999999993</v>
      </c>
      <c r="G50" s="177">
        <f t="shared" si="0"/>
        <v>-3.6544506874633953E-3</v>
      </c>
    </row>
    <row r="51" spans="1:8" x14ac:dyDescent="0.25">
      <c r="A51" t="s">
        <v>364</v>
      </c>
      <c r="B51" t="s">
        <v>1043</v>
      </c>
      <c r="C51" s="111">
        <v>49217.024256631528</v>
      </c>
      <c r="D51" s="676" t="s">
        <v>364</v>
      </c>
      <c r="E51" s="676" t="s">
        <v>1043</v>
      </c>
      <c r="F51">
        <v>-49217.02</v>
      </c>
      <c r="G51" s="177">
        <f t="shared" si="0"/>
        <v>4.2566315314616077E-3</v>
      </c>
    </row>
    <row r="52" spans="1:8" x14ac:dyDescent="0.25">
      <c r="A52" t="s">
        <v>365</v>
      </c>
      <c r="B52" t="s">
        <v>1044</v>
      </c>
      <c r="C52" s="111">
        <v>49150.293206004892</v>
      </c>
      <c r="D52" s="676" t="s">
        <v>365</v>
      </c>
      <c r="E52" s="676" t="s">
        <v>1044</v>
      </c>
      <c r="F52">
        <v>-49150.29</v>
      </c>
      <c r="G52" s="177">
        <f t="shared" si="0"/>
        <v>3.2060048906714655E-3</v>
      </c>
    </row>
    <row r="53" spans="1:8" x14ac:dyDescent="0.25">
      <c r="A53" t="s">
        <v>366</v>
      </c>
      <c r="B53" t="s">
        <v>1045</v>
      </c>
      <c r="C53" s="111">
        <v>80891.402758537166</v>
      </c>
      <c r="D53" s="676" t="s">
        <v>366</v>
      </c>
      <c r="E53" s="676" t="s">
        <v>1045</v>
      </c>
      <c r="F53">
        <v>-80891.12</v>
      </c>
      <c r="G53" s="177">
        <f t="shared" si="0"/>
        <v>0.28275853717059363</v>
      </c>
    </row>
    <row r="54" spans="1:8" x14ac:dyDescent="0.25">
      <c r="A54" t="s">
        <v>369</v>
      </c>
      <c r="B54" t="s">
        <v>1046</v>
      </c>
      <c r="C54" s="111">
        <v>19140.554661825332</v>
      </c>
      <c r="D54" s="676" t="s">
        <v>369</v>
      </c>
      <c r="E54" s="676" t="s">
        <v>1046</v>
      </c>
      <c r="F54">
        <v>-19140.560000000001</v>
      </c>
      <c r="G54" s="177">
        <f t="shared" si="0"/>
        <v>-5.3381746693048626E-3</v>
      </c>
    </row>
    <row r="55" spans="1:8" x14ac:dyDescent="0.25">
      <c r="A55" t="s">
        <v>376</v>
      </c>
      <c r="B55" t="s">
        <v>1047</v>
      </c>
      <c r="C55" s="111">
        <v>251312.52282047516</v>
      </c>
      <c r="D55" s="676" t="s">
        <v>376</v>
      </c>
      <c r="E55" s="676" t="s">
        <v>1047</v>
      </c>
      <c r="F55">
        <v>-251312.52</v>
      </c>
      <c r="G55" s="177">
        <f t="shared" si="0"/>
        <v>2.8204751724842936E-3</v>
      </c>
    </row>
    <row r="56" spans="1:8" x14ac:dyDescent="0.25">
      <c r="A56" t="s">
        <v>382</v>
      </c>
      <c r="B56" s="532" t="s">
        <v>1048</v>
      </c>
      <c r="C56" s="677"/>
      <c r="D56" s="678" t="s">
        <v>382</v>
      </c>
      <c r="E56" s="678" t="s">
        <v>1048</v>
      </c>
      <c r="F56" s="532">
        <v>0</v>
      </c>
      <c r="G56" s="679">
        <f t="shared" si="0"/>
        <v>0</v>
      </c>
      <c r="H56" t="s">
        <v>24</v>
      </c>
    </row>
    <row r="57" spans="1:8" x14ac:dyDescent="0.25">
      <c r="A57" t="s">
        <v>384</v>
      </c>
      <c r="B57" t="s">
        <v>1049</v>
      </c>
      <c r="C57" s="111">
        <v>137904.23606119823</v>
      </c>
      <c r="D57" s="676" t="s">
        <v>384</v>
      </c>
      <c r="E57" s="676" t="s">
        <v>1049</v>
      </c>
      <c r="F57">
        <v>-137904.23000000001</v>
      </c>
      <c r="G57" s="177">
        <f t="shared" si="0"/>
        <v>6.0611982189584523E-3</v>
      </c>
    </row>
    <row r="58" spans="1:8" x14ac:dyDescent="0.25">
      <c r="A58" t="s">
        <v>386</v>
      </c>
      <c r="B58" t="s">
        <v>1023</v>
      </c>
      <c r="C58" s="111">
        <v>91855.881069511233</v>
      </c>
      <c r="D58" s="676" t="s">
        <v>386</v>
      </c>
      <c r="E58" s="676" t="s">
        <v>1023</v>
      </c>
      <c r="F58">
        <v>-91855.88</v>
      </c>
      <c r="G58" s="177">
        <f t="shared" si="0"/>
        <v>1.0695112287066877E-3</v>
      </c>
    </row>
    <row r="59" spans="1:8" x14ac:dyDescent="0.25">
      <c r="A59" t="s">
        <v>389</v>
      </c>
      <c r="B59" t="s">
        <v>1050</v>
      </c>
      <c r="C59" s="111">
        <v>85025.126270217617</v>
      </c>
      <c r="D59" s="676" t="s">
        <v>389</v>
      </c>
      <c r="E59" s="676" t="s">
        <v>1050</v>
      </c>
      <c r="F59">
        <v>-85025.55</v>
      </c>
      <c r="G59" s="177">
        <f t="shared" si="0"/>
        <v>-0.42372978238563519</v>
      </c>
    </row>
    <row r="60" spans="1:8" x14ac:dyDescent="0.25">
      <c r="A60" t="s">
        <v>390</v>
      </c>
      <c r="B60" t="s">
        <v>1051</v>
      </c>
      <c r="C60" s="111">
        <v>164099.67146542028</v>
      </c>
      <c r="D60" s="676" t="s">
        <v>390</v>
      </c>
      <c r="E60" s="676" t="s">
        <v>1051</v>
      </c>
      <c r="F60">
        <v>-164099.67000000001</v>
      </c>
      <c r="G60" s="177">
        <f t="shared" si="0"/>
        <v>1.4654202677775174E-3</v>
      </c>
    </row>
    <row r="61" spans="1:8" x14ac:dyDescent="0.25">
      <c r="A61" t="s">
        <v>393</v>
      </c>
      <c r="B61" t="s">
        <v>1052</v>
      </c>
      <c r="C61" s="111">
        <v>-7370.2146137782984</v>
      </c>
      <c r="D61" s="676" t="s">
        <v>393</v>
      </c>
      <c r="E61" s="676" t="s">
        <v>1052</v>
      </c>
      <c r="F61">
        <v>7370.22</v>
      </c>
      <c r="G61" s="177">
        <f t="shared" si="0"/>
        <v>5.3862217018831871E-3</v>
      </c>
    </row>
    <row r="62" spans="1:8" x14ac:dyDescent="0.25">
      <c r="A62" t="s">
        <v>396</v>
      </c>
      <c r="B62" s="166" t="s">
        <v>565</v>
      </c>
      <c r="C62" s="680">
        <v>122993</v>
      </c>
      <c r="D62" s="681" t="s">
        <v>396</v>
      </c>
      <c r="E62" s="681" t="s">
        <v>565</v>
      </c>
      <c r="F62" s="166">
        <v>-122993</v>
      </c>
      <c r="G62" s="682">
        <f t="shared" si="0"/>
        <v>0</v>
      </c>
      <c r="H62" t="s">
        <v>28</v>
      </c>
    </row>
    <row r="63" spans="1:8" x14ac:dyDescent="0.25">
      <c r="A63" t="s">
        <v>281</v>
      </c>
      <c r="B63" t="s">
        <v>1053</v>
      </c>
      <c r="C63" s="111">
        <v>-13912.639949988661</v>
      </c>
      <c r="D63" s="676" t="s">
        <v>281</v>
      </c>
      <c r="E63" s="676" t="s">
        <v>1053</v>
      </c>
      <c r="F63">
        <v>13912.64</v>
      </c>
      <c r="G63" s="177">
        <f t="shared" si="0"/>
        <v>5.0011338316835463E-5</v>
      </c>
    </row>
    <row r="64" spans="1:8" x14ac:dyDescent="0.25">
      <c r="A64" t="s">
        <v>271</v>
      </c>
      <c r="B64" t="s">
        <v>1054</v>
      </c>
      <c r="C64" s="111">
        <v>65216.442372230071</v>
      </c>
      <c r="D64" s="676" t="s">
        <v>271</v>
      </c>
      <c r="E64" s="676" t="s">
        <v>1054</v>
      </c>
      <c r="F64">
        <v>-65216.44</v>
      </c>
      <c r="G64" s="177">
        <f t="shared" si="0"/>
        <v>2.3722300684312358E-3</v>
      </c>
    </row>
    <row r="65" spans="1:8" x14ac:dyDescent="0.25">
      <c r="A65" t="s">
        <v>268</v>
      </c>
      <c r="B65" t="s">
        <v>1055</v>
      </c>
      <c r="C65" s="111">
        <v>39478.740321182282</v>
      </c>
      <c r="D65" s="676" t="s">
        <v>268</v>
      </c>
      <c r="E65" s="676" t="s">
        <v>1055</v>
      </c>
      <c r="F65">
        <v>-39478.74</v>
      </c>
      <c r="G65" s="177">
        <f t="shared" si="0"/>
        <v>3.2118228409672156E-4</v>
      </c>
    </row>
    <row r="66" spans="1:8" x14ac:dyDescent="0.25">
      <c r="A66" t="s">
        <v>270</v>
      </c>
      <c r="B66" s="532" t="s">
        <v>1056</v>
      </c>
      <c r="C66" s="677"/>
      <c r="D66" s="678" t="s">
        <v>270</v>
      </c>
      <c r="E66" s="678" t="s">
        <v>1056</v>
      </c>
      <c r="F66" s="532">
        <v>0</v>
      </c>
      <c r="G66" s="679">
        <f t="shared" si="0"/>
        <v>0</v>
      </c>
      <c r="H66" t="s">
        <v>24</v>
      </c>
    </row>
    <row r="67" spans="1:8" x14ac:dyDescent="0.25">
      <c r="A67" t="s">
        <v>269</v>
      </c>
      <c r="B67" t="s">
        <v>443</v>
      </c>
      <c r="C67" s="111">
        <v>157795.24520047841</v>
      </c>
      <c r="D67" s="676" t="s">
        <v>269</v>
      </c>
      <c r="E67" s="676" t="s">
        <v>443</v>
      </c>
      <c r="F67">
        <v>-157795.24</v>
      </c>
      <c r="G67" s="177">
        <f t="shared" si="0"/>
        <v>5.2004784229211509E-3</v>
      </c>
    </row>
    <row r="68" spans="1:8" x14ac:dyDescent="0.25">
      <c r="A68" t="s">
        <v>279</v>
      </c>
      <c r="B68" t="s">
        <v>1057</v>
      </c>
      <c r="C68" s="111">
        <v>110584.80987078094</v>
      </c>
      <c r="D68" s="676" t="s">
        <v>279</v>
      </c>
      <c r="E68" s="676" t="s">
        <v>1057</v>
      </c>
      <c r="F68">
        <v>-110584.81</v>
      </c>
      <c r="G68" s="177">
        <f t="shared" si="0"/>
        <v>-1.2921905727125704E-4</v>
      </c>
    </row>
    <row r="69" spans="1:8" x14ac:dyDescent="0.25">
      <c r="A69" t="s">
        <v>274</v>
      </c>
      <c r="B69" t="s">
        <v>1058</v>
      </c>
      <c r="C69" s="111">
        <v>66245.419436963537</v>
      </c>
      <c r="D69" s="676" t="s">
        <v>274</v>
      </c>
      <c r="E69" s="676" t="s">
        <v>1058</v>
      </c>
      <c r="F69">
        <v>-66245.42</v>
      </c>
      <c r="G69" s="177">
        <f t="shared" si="0"/>
        <v>-5.6303646124433726E-4</v>
      </c>
    </row>
    <row r="70" spans="1:8" x14ac:dyDescent="0.25">
      <c r="A70" t="s">
        <v>280</v>
      </c>
      <c r="B70" t="s">
        <v>1059</v>
      </c>
      <c r="C70" s="111">
        <v>119613.29802807901</v>
      </c>
      <c r="D70" s="676" t="s">
        <v>280</v>
      </c>
      <c r="E70" s="676" t="s">
        <v>1059</v>
      </c>
      <c r="F70">
        <v>-119613.29</v>
      </c>
      <c r="G70" s="177">
        <f t="shared" si="0"/>
        <v>8.0280790134565905E-3</v>
      </c>
    </row>
    <row r="71" spans="1:8" x14ac:dyDescent="0.25">
      <c r="A71" t="s">
        <v>277</v>
      </c>
      <c r="B71" s="532" t="s">
        <v>1060</v>
      </c>
      <c r="C71" s="677"/>
      <c r="D71" s="678" t="s">
        <v>277</v>
      </c>
      <c r="E71" s="678" t="s">
        <v>1060</v>
      </c>
      <c r="F71" s="532">
        <v>-4795.22</v>
      </c>
      <c r="G71" s="679">
        <f t="shared" si="0"/>
        <v>-4795.22</v>
      </c>
      <c r="H71" t="s">
        <v>25</v>
      </c>
    </row>
    <row r="72" spans="1:8" x14ac:dyDescent="0.25">
      <c r="A72" t="s">
        <v>284</v>
      </c>
      <c r="B72" t="s">
        <v>1061</v>
      </c>
      <c r="C72" s="111">
        <v>47168.992457640423</v>
      </c>
      <c r="D72" s="676" t="s">
        <v>284</v>
      </c>
      <c r="E72" s="676" t="s">
        <v>1061</v>
      </c>
      <c r="F72">
        <v>-47168.99</v>
      </c>
      <c r="G72" s="177">
        <f t="shared" si="0"/>
        <v>2.457640424836427E-3</v>
      </c>
    </row>
    <row r="73" spans="1:8" x14ac:dyDescent="0.25">
      <c r="A73" t="s">
        <v>278</v>
      </c>
      <c r="B73" t="s">
        <v>451</v>
      </c>
      <c r="C73" s="111">
        <v>58986.431936434456</v>
      </c>
      <c r="D73" s="676" t="s">
        <v>278</v>
      </c>
      <c r="E73" s="676" t="s">
        <v>451</v>
      </c>
      <c r="F73">
        <v>-58986.43</v>
      </c>
      <c r="G73" s="177">
        <f t="shared" si="0"/>
        <v>1.9364344552741386E-3</v>
      </c>
    </row>
    <row r="74" spans="1:8" x14ac:dyDescent="0.25">
      <c r="A74" t="s">
        <v>287</v>
      </c>
      <c r="B74" t="s">
        <v>1062</v>
      </c>
      <c r="C74" s="111">
        <v>71988.451893212448</v>
      </c>
      <c r="D74" s="676" t="s">
        <v>287</v>
      </c>
      <c r="E74" s="676" t="s">
        <v>1062</v>
      </c>
      <c r="F74">
        <v>-71988.45</v>
      </c>
      <c r="G74" s="177">
        <f t="shared" ref="G74:G137" si="1">C74+F74</f>
        <v>1.8932124512502924E-3</v>
      </c>
    </row>
    <row r="75" spans="1:8" x14ac:dyDescent="0.25">
      <c r="A75" t="s">
        <v>288</v>
      </c>
      <c r="B75" t="s">
        <v>1063</v>
      </c>
      <c r="C75" s="111">
        <v>100140.73322013451</v>
      </c>
      <c r="D75" s="676" t="s">
        <v>288</v>
      </c>
      <c r="E75" s="676" t="s">
        <v>1063</v>
      </c>
      <c r="F75">
        <v>-100140.73</v>
      </c>
      <c r="G75" s="177">
        <f t="shared" si="1"/>
        <v>3.2201345165958628E-3</v>
      </c>
    </row>
    <row r="76" spans="1:8" x14ac:dyDescent="0.25">
      <c r="A76" t="s">
        <v>291</v>
      </c>
      <c r="B76" t="s">
        <v>463</v>
      </c>
      <c r="C76" s="111">
        <v>138912.09674893023</v>
      </c>
      <c r="D76" s="676" t="s">
        <v>291</v>
      </c>
      <c r="E76" s="676" t="s">
        <v>463</v>
      </c>
      <c r="F76">
        <v>-138912.1</v>
      </c>
      <c r="G76" s="177">
        <f t="shared" si="1"/>
        <v>-3.2510697783436626E-3</v>
      </c>
    </row>
    <row r="77" spans="1:8" x14ac:dyDescent="0.25">
      <c r="A77" t="s">
        <v>292</v>
      </c>
      <c r="B77" t="s">
        <v>1064</v>
      </c>
      <c r="C77" s="111">
        <v>106641.45834751545</v>
      </c>
      <c r="D77" s="676" t="s">
        <v>292</v>
      </c>
      <c r="E77" s="676" t="s">
        <v>1064</v>
      </c>
      <c r="F77">
        <v>-106641.46</v>
      </c>
      <c r="G77" s="177">
        <f t="shared" si="1"/>
        <v>-1.6524845559615642E-3</v>
      </c>
    </row>
    <row r="78" spans="1:8" x14ac:dyDescent="0.25">
      <c r="A78" t="s">
        <v>295</v>
      </c>
      <c r="B78" t="s">
        <v>1065</v>
      </c>
      <c r="C78" s="111">
        <v>13300.854468868056</v>
      </c>
      <c r="D78" s="676" t="s">
        <v>295</v>
      </c>
      <c r="E78" s="676" t="s">
        <v>1065</v>
      </c>
      <c r="F78">
        <v>-13300.86</v>
      </c>
      <c r="G78" s="177">
        <f t="shared" si="1"/>
        <v>-5.5311319447355345E-3</v>
      </c>
    </row>
    <row r="79" spans="1:8" x14ac:dyDescent="0.25">
      <c r="A79" t="s">
        <v>294</v>
      </c>
      <c r="B79" t="s">
        <v>1066</v>
      </c>
      <c r="C79" s="111">
        <v>540034.4113065619</v>
      </c>
      <c r="D79" s="676" t="s">
        <v>294</v>
      </c>
      <c r="E79" s="676" t="s">
        <v>1066</v>
      </c>
      <c r="F79">
        <v>-540034.41</v>
      </c>
      <c r="G79" s="177">
        <f t="shared" si="1"/>
        <v>1.3065618695691228E-3</v>
      </c>
    </row>
    <row r="80" spans="1:8" x14ac:dyDescent="0.25">
      <c r="A80" t="s">
        <v>1351</v>
      </c>
      <c r="B80" t="s">
        <v>4</v>
      </c>
      <c r="C80" s="111">
        <v>155332.09</v>
      </c>
      <c r="D80" s="683" t="s">
        <v>1351</v>
      </c>
      <c r="E80" s="683" t="s">
        <v>4</v>
      </c>
      <c r="F80">
        <v>-155331.62</v>
      </c>
      <c r="G80" s="177">
        <f t="shared" si="1"/>
        <v>0.47000000000116415</v>
      </c>
    </row>
    <row r="81" spans="1:7" x14ac:dyDescent="0.25">
      <c r="A81" t="s">
        <v>298</v>
      </c>
      <c r="B81" t="s">
        <v>1067</v>
      </c>
      <c r="C81" s="111">
        <v>182030.23225004613</v>
      </c>
      <c r="D81" s="676" t="s">
        <v>298</v>
      </c>
      <c r="E81" s="676" t="s">
        <v>1067</v>
      </c>
      <c r="F81">
        <v>-182029.92</v>
      </c>
      <c r="G81" s="177">
        <f t="shared" si="1"/>
        <v>0.31225004611769691</v>
      </c>
    </row>
    <row r="82" spans="1:7" x14ac:dyDescent="0.25">
      <c r="A82" t="s">
        <v>299</v>
      </c>
      <c r="B82" t="s">
        <v>471</v>
      </c>
      <c r="C82" s="111">
        <v>112494.46929606548</v>
      </c>
      <c r="D82" s="676" t="s">
        <v>299</v>
      </c>
      <c r="E82" s="676" t="s">
        <v>471</v>
      </c>
      <c r="F82">
        <v>-112494.47</v>
      </c>
      <c r="G82" s="177">
        <f t="shared" si="1"/>
        <v>-7.0393452188000083E-4</v>
      </c>
    </row>
    <row r="83" spans="1:7" x14ac:dyDescent="0.25">
      <c r="A83" t="s">
        <v>301</v>
      </c>
      <c r="B83" t="s">
        <v>743</v>
      </c>
      <c r="C83" s="111">
        <v>176774.61296093214</v>
      </c>
      <c r="D83" s="676" t="s">
        <v>301</v>
      </c>
      <c r="E83" s="676" t="s">
        <v>743</v>
      </c>
      <c r="F83">
        <v>-176774.61</v>
      </c>
      <c r="G83" s="177">
        <f t="shared" si="1"/>
        <v>2.9609321500174701E-3</v>
      </c>
    </row>
    <row r="84" spans="1:7" x14ac:dyDescent="0.25">
      <c r="A84" t="s">
        <v>304</v>
      </c>
      <c r="B84" t="s">
        <v>745</v>
      </c>
      <c r="C84" s="111">
        <v>49512.088917164656</v>
      </c>
      <c r="D84" s="676" t="s">
        <v>304</v>
      </c>
      <c r="E84" s="676" t="s">
        <v>745</v>
      </c>
      <c r="F84">
        <v>-49512.09</v>
      </c>
      <c r="G84" s="177">
        <f t="shared" si="1"/>
        <v>-1.0828353406395763E-3</v>
      </c>
    </row>
    <row r="85" spans="1:7" x14ac:dyDescent="0.25">
      <c r="A85" t="s">
        <v>306</v>
      </c>
      <c r="B85" t="s">
        <v>1068</v>
      </c>
      <c r="C85" s="111">
        <v>268427.73663795041</v>
      </c>
      <c r="D85" s="676" t="s">
        <v>306</v>
      </c>
      <c r="E85" s="676" t="s">
        <v>1068</v>
      </c>
      <c r="F85">
        <v>-268427.71999999997</v>
      </c>
      <c r="G85" s="177">
        <f t="shared" si="1"/>
        <v>1.6637950437143445E-2</v>
      </c>
    </row>
    <row r="86" spans="1:7" x14ac:dyDescent="0.25">
      <c r="A86" t="s">
        <v>307</v>
      </c>
      <c r="B86" t="s">
        <v>480</v>
      </c>
      <c r="C86" s="111">
        <v>110611.81115798414</v>
      </c>
      <c r="D86" s="676" t="s">
        <v>307</v>
      </c>
      <c r="E86" s="676" t="s">
        <v>480</v>
      </c>
      <c r="F86">
        <v>-110611.81</v>
      </c>
      <c r="G86" s="177">
        <f t="shared" si="1"/>
        <v>1.1579841375350952E-3</v>
      </c>
    </row>
    <row r="87" spans="1:7" x14ac:dyDescent="0.25">
      <c r="A87" t="s">
        <v>308</v>
      </c>
      <c r="B87" t="s">
        <v>609</v>
      </c>
      <c r="C87" s="111">
        <v>132386.50160775322</v>
      </c>
      <c r="D87" s="676" t="s">
        <v>308</v>
      </c>
      <c r="E87" s="676" t="s">
        <v>609</v>
      </c>
      <c r="F87">
        <v>-132386.5</v>
      </c>
      <c r="G87" s="177">
        <f t="shared" si="1"/>
        <v>1.6077532200142741E-3</v>
      </c>
    </row>
    <row r="88" spans="1:7" x14ac:dyDescent="0.25">
      <c r="A88" t="s">
        <v>311</v>
      </c>
      <c r="B88" t="s">
        <v>483</v>
      </c>
      <c r="C88" s="111">
        <v>49345.550349549419</v>
      </c>
      <c r="D88" s="676" t="s">
        <v>311</v>
      </c>
      <c r="E88" s="676" t="s">
        <v>483</v>
      </c>
      <c r="F88">
        <v>-49345.55</v>
      </c>
      <c r="G88" s="177">
        <f t="shared" si="1"/>
        <v>3.4954941656906158E-4</v>
      </c>
    </row>
    <row r="89" spans="1:7" x14ac:dyDescent="0.25">
      <c r="A89" t="s">
        <v>312</v>
      </c>
      <c r="B89" t="s">
        <v>1069</v>
      </c>
      <c r="C89" s="111">
        <v>-60287.788147858497</v>
      </c>
      <c r="D89" s="676" t="s">
        <v>312</v>
      </c>
      <c r="E89" s="676" t="s">
        <v>1069</v>
      </c>
      <c r="F89">
        <v>60287.78</v>
      </c>
      <c r="G89" s="177">
        <f t="shared" si="1"/>
        <v>-8.1478584979777224E-3</v>
      </c>
    </row>
    <row r="90" spans="1:7" x14ac:dyDescent="0.25">
      <c r="A90" t="s">
        <v>313</v>
      </c>
      <c r="B90" t="s">
        <v>485</v>
      </c>
      <c r="C90" s="111">
        <v>166492.95449461756</v>
      </c>
      <c r="D90" s="676" t="s">
        <v>313</v>
      </c>
      <c r="E90" s="676" t="s">
        <v>485</v>
      </c>
      <c r="F90">
        <v>-166492.96</v>
      </c>
      <c r="G90" s="177">
        <f t="shared" si="1"/>
        <v>-5.5053824326023459E-3</v>
      </c>
    </row>
    <row r="91" spans="1:7" x14ac:dyDescent="0.25">
      <c r="A91" t="s">
        <v>314</v>
      </c>
      <c r="B91" t="s">
        <v>747</v>
      </c>
      <c r="C91" s="111">
        <v>55160.291904326172</v>
      </c>
      <c r="D91" s="676" t="s">
        <v>314</v>
      </c>
      <c r="E91" s="676" t="s">
        <v>747</v>
      </c>
      <c r="F91">
        <v>-55160.29</v>
      </c>
      <c r="G91" s="177">
        <f t="shared" si="1"/>
        <v>1.9043261709157377E-3</v>
      </c>
    </row>
    <row r="92" spans="1:7" x14ac:dyDescent="0.25">
      <c r="A92" t="s">
        <v>317</v>
      </c>
      <c r="B92" t="s">
        <v>1070</v>
      </c>
      <c r="C92" s="111">
        <v>210260.46562457673</v>
      </c>
      <c r="D92" s="676" t="s">
        <v>317</v>
      </c>
      <c r="E92" s="676" t="s">
        <v>1070</v>
      </c>
      <c r="F92">
        <v>-210260.45</v>
      </c>
      <c r="G92" s="177">
        <f t="shared" si="1"/>
        <v>1.5624576713889837E-2</v>
      </c>
    </row>
    <row r="93" spans="1:7" x14ac:dyDescent="0.25">
      <c r="A93" t="s">
        <v>316</v>
      </c>
      <c r="B93" t="s">
        <v>1071</v>
      </c>
      <c r="C93" s="111">
        <v>4511.33787782746</v>
      </c>
      <c r="D93" s="676" t="s">
        <v>316</v>
      </c>
      <c r="E93" s="676" t="s">
        <v>1071</v>
      </c>
      <c r="F93">
        <v>-4511.34</v>
      </c>
      <c r="G93" s="177">
        <f t="shared" si="1"/>
        <v>-2.1221725401119329E-3</v>
      </c>
    </row>
    <row r="94" spans="1:7" x14ac:dyDescent="0.25">
      <c r="A94" t="s">
        <v>315</v>
      </c>
      <c r="B94" t="s">
        <v>487</v>
      </c>
      <c r="C94" s="111">
        <v>302929.02248149808</v>
      </c>
      <c r="D94" s="676" t="s">
        <v>315</v>
      </c>
      <c r="E94" s="676" t="s">
        <v>487</v>
      </c>
      <c r="F94">
        <v>-302929</v>
      </c>
      <c r="G94" s="177">
        <f t="shared" si="1"/>
        <v>2.2481498075649142E-2</v>
      </c>
    </row>
    <row r="95" spans="1:7" x14ac:dyDescent="0.25">
      <c r="A95" t="s">
        <v>318</v>
      </c>
      <c r="B95" t="s">
        <v>1072</v>
      </c>
      <c r="C95" s="111">
        <v>-58611.782763773124</v>
      </c>
      <c r="D95" s="676" t="s">
        <v>318</v>
      </c>
      <c r="E95" s="676" t="s">
        <v>1072</v>
      </c>
      <c r="F95">
        <v>58611.79</v>
      </c>
      <c r="G95" s="177">
        <f t="shared" si="1"/>
        <v>7.236226876557339E-3</v>
      </c>
    </row>
    <row r="96" spans="1:7" x14ac:dyDescent="0.25">
      <c r="A96" t="s">
        <v>1167</v>
      </c>
      <c r="B96" t="s">
        <v>1324</v>
      </c>
      <c r="C96" s="111">
        <v>59776.579102090138</v>
      </c>
      <c r="D96" s="676" t="s">
        <v>1167</v>
      </c>
      <c r="E96" s="676" t="s">
        <v>1324</v>
      </c>
      <c r="F96">
        <v>-59776.58</v>
      </c>
      <c r="G96" s="177">
        <f t="shared" si="1"/>
        <v>-8.9790986385196447E-4</v>
      </c>
    </row>
    <row r="97" spans="1:8" x14ac:dyDescent="0.25">
      <c r="A97" t="s">
        <v>325</v>
      </c>
      <c r="B97" t="s">
        <v>1073</v>
      </c>
      <c r="C97" s="111">
        <v>26930.311190399443</v>
      </c>
      <c r="D97" s="676" t="s">
        <v>325</v>
      </c>
      <c r="E97" s="676" t="s">
        <v>1073</v>
      </c>
      <c r="F97">
        <v>-26930.14</v>
      </c>
      <c r="G97" s="177">
        <f t="shared" si="1"/>
        <v>0.17119039944373071</v>
      </c>
    </row>
    <row r="98" spans="1:8" x14ac:dyDescent="0.25">
      <c r="A98" t="s">
        <v>328</v>
      </c>
      <c r="B98" t="s">
        <v>1074</v>
      </c>
      <c r="C98" s="111">
        <v>73164.943078862765</v>
      </c>
      <c r="D98" s="676" t="s">
        <v>328</v>
      </c>
      <c r="E98" s="676" t="s">
        <v>1074</v>
      </c>
      <c r="F98">
        <v>-73164.94</v>
      </c>
      <c r="G98" s="177">
        <f t="shared" si="1"/>
        <v>3.0788627627771348E-3</v>
      </c>
    </row>
    <row r="99" spans="1:8" x14ac:dyDescent="0.25">
      <c r="A99" t="s">
        <v>326</v>
      </c>
      <c r="B99" t="s">
        <v>498</v>
      </c>
      <c r="C99" s="111">
        <v>123692.2140796419</v>
      </c>
      <c r="D99" s="676" t="s">
        <v>326</v>
      </c>
      <c r="E99" s="676" t="s">
        <v>498</v>
      </c>
      <c r="F99">
        <v>-123692.22</v>
      </c>
      <c r="G99" s="177">
        <f t="shared" si="1"/>
        <v>-5.9203581040492281E-3</v>
      </c>
    </row>
    <row r="100" spans="1:8" x14ac:dyDescent="0.25">
      <c r="A100" t="s">
        <v>327</v>
      </c>
      <c r="B100" t="s">
        <v>1075</v>
      </c>
      <c r="C100" s="111">
        <v>167609.05413753144</v>
      </c>
      <c r="D100" s="676" t="s">
        <v>327</v>
      </c>
      <c r="E100" s="676" t="s">
        <v>1075</v>
      </c>
      <c r="F100">
        <v>-167609.04999999999</v>
      </c>
      <c r="G100" s="177">
        <f t="shared" si="1"/>
        <v>4.1375314467586577E-3</v>
      </c>
    </row>
    <row r="101" spans="1:8" x14ac:dyDescent="0.25">
      <c r="A101" t="s">
        <v>331</v>
      </c>
      <c r="B101" t="s">
        <v>1076</v>
      </c>
      <c r="C101" s="111">
        <v>81723.131920406493</v>
      </c>
      <c r="D101" s="676" t="s">
        <v>331</v>
      </c>
      <c r="E101" s="676" t="s">
        <v>1076</v>
      </c>
      <c r="F101">
        <v>-81723.14</v>
      </c>
      <c r="G101" s="177">
        <f t="shared" si="1"/>
        <v>-8.0795935064088553E-3</v>
      </c>
    </row>
    <row r="102" spans="1:8" x14ac:dyDescent="0.25">
      <c r="A102" t="s">
        <v>332</v>
      </c>
      <c r="B102" t="s">
        <v>1077</v>
      </c>
      <c r="C102" s="111">
        <v>227899.09682967758</v>
      </c>
      <c r="D102" s="676" t="s">
        <v>332</v>
      </c>
      <c r="E102" s="676" t="s">
        <v>1077</v>
      </c>
      <c r="F102">
        <v>-227899.1</v>
      </c>
      <c r="G102" s="177">
        <f t="shared" si="1"/>
        <v>-3.1703224231023341E-3</v>
      </c>
    </row>
    <row r="103" spans="1:8" x14ac:dyDescent="0.25">
      <c r="A103" t="s">
        <v>333</v>
      </c>
      <c r="B103" t="s">
        <v>1078</v>
      </c>
      <c r="C103" s="111">
        <v>57182.241773662114</v>
      </c>
      <c r="D103" s="676" t="s">
        <v>333</v>
      </c>
      <c r="E103" s="676" t="s">
        <v>1078</v>
      </c>
      <c r="F103">
        <v>-57181.77</v>
      </c>
      <c r="G103" s="177">
        <f t="shared" si="1"/>
        <v>0.47177366211690241</v>
      </c>
    </row>
    <row r="104" spans="1:8" x14ac:dyDescent="0.25">
      <c r="A104" t="s">
        <v>336</v>
      </c>
      <c r="B104" t="s">
        <v>1079</v>
      </c>
      <c r="C104" s="111">
        <v>59688.60823142252</v>
      </c>
      <c r="D104" s="676" t="s">
        <v>336</v>
      </c>
      <c r="E104" s="676" t="s">
        <v>1079</v>
      </c>
      <c r="F104">
        <v>-59688.61</v>
      </c>
      <c r="G104" s="177">
        <f t="shared" si="1"/>
        <v>-1.7685774801066145E-3</v>
      </c>
    </row>
    <row r="105" spans="1:8" x14ac:dyDescent="0.25">
      <c r="A105" t="s">
        <v>337</v>
      </c>
      <c r="B105" t="s">
        <v>1080</v>
      </c>
      <c r="C105" s="111">
        <v>120047.73136809496</v>
      </c>
      <c r="D105" s="676" t="s">
        <v>337</v>
      </c>
      <c r="E105" s="676" t="s">
        <v>1080</v>
      </c>
      <c r="F105">
        <v>-120047.73</v>
      </c>
      <c r="G105" s="177">
        <f t="shared" si="1"/>
        <v>1.368094963254407E-3</v>
      </c>
    </row>
    <row r="106" spans="1:8" x14ac:dyDescent="0.25">
      <c r="A106" t="s">
        <v>338</v>
      </c>
      <c r="B106" t="s">
        <v>1081</v>
      </c>
      <c r="C106" s="111">
        <v>103536.64106968028</v>
      </c>
      <c r="D106" s="676" t="s">
        <v>338</v>
      </c>
      <c r="E106" s="676" t="s">
        <v>1081</v>
      </c>
      <c r="F106">
        <v>-103536.64</v>
      </c>
      <c r="G106" s="177">
        <f t="shared" si="1"/>
        <v>1.0696802783058956E-3</v>
      </c>
    </row>
    <row r="107" spans="1:8" x14ac:dyDescent="0.25">
      <c r="A107" t="s">
        <v>340</v>
      </c>
      <c r="B107" t="s">
        <v>1082</v>
      </c>
      <c r="C107" s="111">
        <v>66020.21612421039</v>
      </c>
      <c r="D107" s="676" t="s">
        <v>340</v>
      </c>
      <c r="E107" s="676" t="s">
        <v>1082</v>
      </c>
      <c r="F107">
        <v>-66020.22</v>
      </c>
      <c r="G107" s="177">
        <f t="shared" si="1"/>
        <v>-3.8757896109018475E-3</v>
      </c>
    </row>
    <row r="108" spans="1:8" x14ac:dyDescent="0.25">
      <c r="A108" t="s">
        <v>339</v>
      </c>
      <c r="B108" t="s">
        <v>1083</v>
      </c>
      <c r="C108" s="111">
        <v>116219.20868920459</v>
      </c>
      <c r="D108" s="676" t="s">
        <v>339</v>
      </c>
      <c r="E108" s="676" t="s">
        <v>1083</v>
      </c>
      <c r="F108">
        <v>-116219.2</v>
      </c>
      <c r="G108" s="177">
        <f t="shared" si="1"/>
        <v>8.6892045947024599E-3</v>
      </c>
    </row>
    <row r="109" spans="1:8" x14ac:dyDescent="0.25">
      <c r="A109" t="s">
        <v>341</v>
      </c>
      <c r="B109" s="532" t="s">
        <v>1084</v>
      </c>
      <c r="C109" s="677"/>
      <c r="D109" s="678" t="s">
        <v>341</v>
      </c>
      <c r="E109" s="678" t="s">
        <v>1084</v>
      </c>
      <c r="F109" s="532">
        <v>0</v>
      </c>
      <c r="G109" s="679">
        <f t="shared" si="1"/>
        <v>0</v>
      </c>
      <c r="H109" t="s">
        <v>25</v>
      </c>
    </row>
    <row r="110" spans="1:8" x14ac:dyDescent="0.25">
      <c r="A110" t="s">
        <v>342</v>
      </c>
      <c r="B110" t="s">
        <v>1085</v>
      </c>
      <c r="C110" s="111">
        <v>71595.737347924762</v>
      </c>
      <c r="D110" s="676" t="s">
        <v>342</v>
      </c>
      <c r="E110" s="676" t="s">
        <v>1085</v>
      </c>
      <c r="F110">
        <v>-71595.740000000005</v>
      </c>
      <c r="G110" s="177">
        <f t="shared" si="1"/>
        <v>-2.6520752435317263E-3</v>
      </c>
    </row>
    <row r="111" spans="1:8" x14ac:dyDescent="0.25">
      <c r="A111" t="s">
        <v>1169</v>
      </c>
      <c r="B111" t="s">
        <v>1325</v>
      </c>
      <c r="C111" s="111">
        <v>59618.672506148934</v>
      </c>
      <c r="D111" s="676" t="s">
        <v>1169</v>
      </c>
      <c r="E111" s="676" t="s">
        <v>1325</v>
      </c>
      <c r="F111">
        <v>-59618.67</v>
      </c>
      <c r="G111" s="177">
        <f t="shared" si="1"/>
        <v>2.5061489359359257E-3</v>
      </c>
    </row>
    <row r="112" spans="1:8" x14ac:dyDescent="0.25">
      <c r="A112" t="s">
        <v>343</v>
      </c>
      <c r="B112" t="s">
        <v>1086</v>
      </c>
      <c r="C112" s="111">
        <v>142727.60856833868</v>
      </c>
      <c r="D112" s="676" t="s">
        <v>343</v>
      </c>
      <c r="E112" s="676" t="s">
        <v>1086</v>
      </c>
      <c r="F112">
        <v>-142727.60999999999</v>
      </c>
      <c r="G112" s="177">
        <f t="shared" si="1"/>
        <v>-1.4316613087430596E-3</v>
      </c>
    </row>
    <row r="113" spans="1:8" x14ac:dyDescent="0.25">
      <c r="A113" t="s">
        <v>345</v>
      </c>
      <c r="B113" t="s">
        <v>1087</v>
      </c>
      <c r="C113" s="111">
        <v>113090.00397150239</v>
      </c>
      <c r="D113" s="676" t="s">
        <v>345</v>
      </c>
      <c r="E113" s="676" t="s">
        <v>1087</v>
      </c>
      <c r="F113">
        <v>-113090.09</v>
      </c>
      <c r="G113" s="177">
        <f t="shared" si="1"/>
        <v>-8.6028497607912868E-2</v>
      </c>
    </row>
    <row r="114" spans="1:8" x14ac:dyDescent="0.25">
      <c r="A114" t="s">
        <v>344</v>
      </c>
      <c r="B114" t="s">
        <v>1088</v>
      </c>
      <c r="C114" s="111">
        <v>63482.219979157439</v>
      </c>
      <c r="D114" s="676" t="s">
        <v>344</v>
      </c>
      <c r="E114" s="676" t="s">
        <v>1088</v>
      </c>
      <c r="F114">
        <v>-63482.04</v>
      </c>
      <c r="G114" s="177">
        <f t="shared" si="1"/>
        <v>0.1799791574376286</v>
      </c>
    </row>
    <row r="115" spans="1:8" x14ac:dyDescent="0.25">
      <c r="A115" t="s">
        <v>348</v>
      </c>
      <c r="B115" t="s">
        <v>1089</v>
      </c>
      <c r="C115" s="111">
        <v>17520.281187409761</v>
      </c>
      <c r="D115" s="676" t="s">
        <v>348</v>
      </c>
      <c r="E115" s="676" t="s">
        <v>1089</v>
      </c>
      <c r="F115">
        <v>-17520.28</v>
      </c>
      <c r="G115" s="177">
        <f t="shared" si="1"/>
        <v>1.1874097617692314E-3</v>
      </c>
    </row>
    <row r="116" spans="1:8" x14ac:dyDescent="0.25">
      <c r="A116" t="s">
        <v>349</v>
      </c>
      <c r="B116" t="s">
        <v>1090</v>
      </c>
      <c r="C116" s="111">
        <v>123335.8002687446</v>
      </c>
      <c r="D116" s="676" t="s">
        <v>349</v>
      </c>
      <c r="E116" s="676" t="s">
        <v>1090</v>
      </c>
      <c r="F116">
        <v>-123335.8</v>
      </c>
      <c r="G116" s="177">
        <f t="shared" si="1"/>
        <v>2.6874459581449628E-4</v>
      </c>
    </row>
    <row r="117" spans="1:8" x14ac:dyDescent="0.25">
      <c r="A117" t="s">
        <v>352</v>
      </c>
      <c r="B117" t="s">
        <v>1091</v>
      </c>
      <c r="C117" s="111">
        <v>60533.362423607803</v>
      </c>
      <c r="D117" s="676" t="s">
        <v>352</v>
      </c>
      <c r="E117" s="676" t="s">
        <v>1091</v>
      </c>
      <c r="F117">
        <v>-60533.36</v>
      </c>
      <c r="G117" s="177">
        <f t="shared" si="1"/>
        <v>2.4236078024841845E-3</v>
      </c>
    </row>
    <row r="118" spans="1:8" x14ac:dyDescent="0.25">
      <c r="A118" t="s">
        <v>395</v>
      </c>
      <c r="B118" t="s">
        <v>1092</v>
      </c>
      <c r="C118" s="111">
        <v>36050.914333080218</v>
      </c>
      <c r="D118" s="676" t="s">
        <v>395</v>
      </c>
      <c r="E118" s="676" t="s">
        <v>1092</v>
      </c>
      <c r="F118">
        <v>-36050.910000000003</v>
      </c>
      <c r="G118" s="177">
        <f t="shared" si="1"/>
        <v>4.3330802145646885E-3</v>
      </c>
    </row>
    <row r="119" spans="1:8" x14ac:dyDescent="0.25">
      <c r="A119" t="s">
        <v>353</v>
      </c>
      <c r="B119" t="s">
        <v>1093</v>
      </c>
      <c r="C119" s="111">
        <v>19531.157938757024</v>
      </c>
      <c r="D119" s="676" t="s">
        <v>353</v>
      </c>
      <c r="E119" s="676" t="s">
        <v>1093</v>
      </c>
      <c r="F119">
        <v>-19531.16</v>
      </c>
      <c r="G119" s="177">
        <f t="shared" si="1"/>
        <v>-2.0612429761968087E-3</v>
      </c>
    </row>
    <row r="120" spans="1:8" x14ac:dyDescent="0.25">
      <c r="A120" t="s">
        <v>1352</v>
      </c>
      <c r="B120" t="s">
        <v>5</v>
      </c>
      <c r="C120" s="111">
        <v>29197.82373146445</v>
      </c>
      <c r="D120" s="683" t="s">
        <v>1352</v>
      </c>
      <c r="E120" s="683" t="s">
        <v>5</v>
      </c>
      <c r="F120">
        <v>-29197.82</v>
      </c>
      <c r="G120" s="177">
        <f t="shared" si="1"/>
        <v>3.7314644505386241E-3</v>
      </c>
    </row>
    <row r="121" spans="1:8" x14ac:dyDescent="0.25">
      <c r="A121" t="s">
        <v>354</v>
      </c>
      <c r="B121" t="s">
        <v>1094</v>
      </c>
      <c r="C121" s="111">
        <v>103255.58363152432</v>
      </c>
      <c r="D121" s="676" t="s">
        <v>354</v>
      </c>
      <c r="E121" s="676" t="s">
        <v>1094</v>
      </c>
      <c r="F121">
        <v>-103255.59</v>
      </c>
      <c r="G121" s="177">
        <f t="shared" si="1"/>
        <v>-6.3684756751172245E-3</v>
      </c>
    </row>
    <row r="122" spans="1:8" x14ac:dyDescent="0.25">
      <c r="A122" t="s">
        <v>355</v>
      </c>
      <c r="B122" t="s">
        <v>1095</v>
      </c>
      <c r="C122" s="111">
        <v>79991.896538364017</v>
      </c>
      <c r="D122" s="676" t="s">
        <v>355</v>
      </c>
      <c r="E122" s="676" t="s">
        <v>1095</v>
      </c>
      <c r="F122">
        <v>-79991.899999999994</v>
      </c>
      <c r="G122" s="177">
        <f t="shared" si="1"/>
        <v>-3.4616359771462157E-3</v>
      </c>
    </row>
    <row r="123" spans="1:8" x14ac:dyDescent="0.25">
      <c r="A123" t="s">
        <v>1353</v>
      </c>
      <c r="B123" t="s">
        <v>6</v>
      </c>
      <c r="C123" s="111">
        <v>12687.07</v>
      </c>
      <c r="D123" s="676" t="s">
        <v>1353</v>
      </c>
      <c r="E123" s="676" t="s">
        <v>6</v>
      </c>
      <c r="F123">
        <v>-12687.07</v>
      </c>
      <c r="G123" s="177">
        <f t="shared" si="1"/>
        <v>0</v>
      </c>
    </row>
    <row r="124" spans="1:8" x14ac:dyDescent="0.25">
      <c r="A124" t="s">
        <v>356</v>
      </c>
      <c r="B124" t="s">
        <v>1096</v>
      </c>
      <c r="C124" s="111">
        <v>108431.10410297591</v>
      </c>
      <c r="D124" s="676" t="s">
        <v>356</v>
      </c>
      <c r="E124" s="676" t="s">
        <v>1096</v>
      </c>
      <c r="F124">
        <v>-108431.11</v>
      </c>
      <c r="G124" s="177">
        <f t="shared" si="1"/>
        <v>-5.8970240934286267E-3</v>
      </c>
    </row>
    <row r="125" spans="1:8" x14ac:dyDescent="0.25">
      <c r="A125" t="s">
        <v>363</v>
      </c>
      <c r="B125" t="s">
        <v>1097</v>
      </c>
      <c r="C125" s="111">
        <v>47329.120286272053</v>
      </c>
      <c r="D125" s="676" t="s">
        <v>363</v>
      </c>
      <c r="E125" s="676" t="s">
        <v>1097</v>
      </c>
      <c r="F125">
        <v>-47329.120000000003</v>
      </c>
      <c r="G125" s="177">
        <f t="shared" si="1"/>
        <v>2.8627205028897151E-4</v>
      </c>
    </row>
    <row r="126" spans="1:8" x14ac:dyDescent="0.25">
      <c r="A126" t="s">
        <v>362</v>
      </c>
      <c r="B126" s="532" t="s">
        <v>1098</v>
      </c>
      <c r="C126" s="677"/>
      <c r="D126" s="678" t="s">
        <v>362</v>
      </c>
      <c r="E126" s="678" t="s">
        <v>1098</v>
      </c>
      <c r="F126" s="532">
        <v>0</v>
      </c>
      <c r="G126" s="679">
        <f t="shared" si="1"/>
        <v>0</v>
      </c>
      <c r="H126" t="s">
        <v>25</v>
      </c>
    </row>
    <row r="127" spans="1:8" x14ac:dyDescent="0.25">
      <c r="A127" t="s">
        <v>360</v>
      </c>
      <c r="B127" t="s">
        <v>1099</v>
      </c>
      <c r="C127" s="111">
        <v>-220274.46436366151</v>
      </c>
      <c r="D127" s="676" t="s">
        <v>360</v>
      </c>
      <c r="E127" s="676" t="s">
        <v>1099</v>
      </c>
      <c r="F127">
        <v>220274.47</v>
      </c>
      <c r="G127" s="177">
        <f t="shared" si="1"/>
        <v>5.6363384937867522E-3</v>
      </c>
    </row>
    <row r="128" spans="1:8" x14ac:dyDescent="0.25">
      <c r="A128" t="s">
        <v>361</v>
      </c>
      <c r="B128" t="s">
        <v>1100</v>
      </c>
      <c r="C128" s="111">
        <v>195009.25438512166</v>
      </c>
      <c r="D128" s="676" t="s">
        <v>361</v>
      </c>
      <c r="E128" s="676" t="s">
        <v>1100</v>
      </c>
      <c r="F128">
        <v>-195009.25</v>
      </c>
      <c r="G128" s="177">
        <f t="shared" si="1"/>
        <v>4.385121661471203E-3</v>
      </c>
    </row>
    <row r="129" spans="1:7" x14ac:dyDescent="0.25">
      <c r="A129" t="s">
        <v>359</v>
      </c>
      <c r="B129" t="s">
        <v>1101</v>
      </c>
      <c r="C129" s="111">
        <v>95168.907871470932</v>
      </c>
      <c r="D129" s="676" t="s">
        <v>359</v>
      </c>
      <c r="E129" s="676" t="s">
        <v>1101</v>
      </c>
      <c r="F129">
        <v>-95168.9</v>
      </c>
      <c r="G129" s="177">
        <f t="shared" si="1"/>
        <v>7.8714709379710257E-3</v>
      </c>
    </row>
    <row r="130" spans="1:7" x14ac:dyDescent="0.25">
      <c r="A130" t="s">
        <v>358</v>
      </c>
      <c r="B130" t="s">
        <v>1102</v>
      </c>
      <c r="C130" s="111">
        <v>58066.583920139034</v>
      </c>
      <c r="D130" s="676" t="s">
        <v>358</v>
      </c>
      <c r="E130" s="676" t="s">
        <v>1102</v>
      </c>
      <c r="F130">
        <v>-58066.58</v>
      </c>
      <c r="G130" s="177">
        <f t="shared" si="1"/>
        <v>3.9201390318339691E-3</v>
      </c>
    </row>
    <row r="131" spans="1:7" x14ac:dyDescent="0.25">
      <c r="A131" t="s">
        <v>1354</v>
      </c>
      <c r="B131" t="s">
        <v>7</v>
      </c>
      <c r="C131" s="111">
        <v>93111.320000000051</v>
      </c>
      <c r="D131" s="676" t="s">
        <v>1354</v>
      </c>
      <c r="E131" s="676" t="s">
        <v>7</v>
      </c>
      <c r="F131">
        <v>-93111.32</v>
      </c>
      <c r="G131" s="177">
        <f t="shared" si="1"/>
        <v>0</v>
      </c>
    </row>
    <row r="132" spans="1:7" x14ac:dyDescent="0.25">
      <c r="A132" t="s">
        <v>372</v>
      </c>
      <c r="B132" t="s">
        <v>1103</v>
      </c>
      <c r="C132" s="111">
        <v>92776.38357056136</v>
      </c>
      <c r="D132" s="676" t="s">
        <v>372</v>
      </c>
      <c r="E132" s="676" t="s">
        <v>1103</v>
      </c>
      <c r="F132">
        <v>-92776.39</v>
      </c>
      <c r="G132" s="177">
        <f t="shared" si="1"/>
        <v>-6.4294386393157765E-3</v>
      </c>
    </row>
    <row r="133" spans="1:7" x14ac:dyDescent="0.25">
      <c r="A133" t="s">
        <v>375</v>
      </c>
      <c r="B133" t="s">
        <v>1104</v>
      </c>
      <c r="C133" s="111">
        <v>-57300.696164877852</v>
      </c>
      <c r="D133" s="676" t="s">
        <v>375</v>
      </c>
      <c r="E133" s="676" t="s">
        <v>1104</v>
      </c>
      <c r="F133">
        <v>57300.92</v>
      </c>
      <c r="G133" s="177">
        <f t="shared" si="1"/>
        <v>0.22383512214582879</v>
      </c>
    </row>
    <row r="134" spans="1:7" x14ac:dyDescent="0.25">
      <c r="A134" t="s">
        <v>379</v>
      </c>
      <c r="B134" t="s">
        <v>1105</v>
      </c>
      <c r="C134" s="111">
        <v>47140.260228524814</v>
      </c>
      <c r="D134" s="676" t="s">
        <v>379</v>
      </c>
      <c r="E134" s="676" t="s">
        <v>1105</v>
      </c>
      <c r="F134">
        <v>-47140.26</v>
      </c>
      <c r="G134" s="177">
        <f t="shared" si="1"/>
        <v>2.2852481197332963E-4</v>
      </c>
    </row>
    <row r="135" spans="1:7" x14ac:dyDescent="0.25">
      <c r="A135" t="s">
        <v>385</v>
      </c>
      <c r="B135" t="s">
        <v>1106</v>
      </c>
      <c r="C135" s="111">
        <v>124570.55185645357</v>
      </c>
      <c r="D135" s="676" t="s">
        <v>385</v>
      </c>
      <c r="E135" s="676" t="s">
        <v>1106</v>
      </c>
      <c r="F135">
        <v>-124570.55</v>
      </c>
      <c r="G135" s="177">
        <f t="shared" si="1"/>
        <v>1.856453571235761E-3</v>
      </c>
    </row>
    <row r="136" spans="1:7" x14ac:dyDescent="0.25">
      <c r="A136" t="s">
        <v>381</v>
      </c>
      <c r="B136" t="s">
        <v>1107</v>
      </c>
      <c r="C136" s="111">
        <v>67646.324102210288</v>
      </c>
      <c r="D136" s="676" t="s">
        <v>381</v>
      </c>
      <c r="E136" s="676" t="s">
        <v>1107</v>
      </c>
      <c r="F136">
        <v>-67646.33</v>
      </c>
      <c r="G136" s="177">
        <f t="shared" si="1"/>
        <v>-5.8977897133445367E-3</v>
      </c>
    </row>
    <row r="137" spans="1:7" x14ac:dyDescent="0.25">
      <c r="A137" t="s">
        <v>367</v>
      </c>
      <c r="B137" t="s">
        <v>1108</v>
      </c>
      <c r="C137" s="111">
        <v>105544.10390970347</v>
      </c>
      <c r="D137" s="676" t="s">
        <v>367</v>
      </c>
      <c r="E137" s="676" t="s">
        <v>1108</v>
      </c>
      <c r="F137">
        <v>-105544.1</v>
      </c>
      <c r="G137" s="177">
        <f t="shared" si="1"/>
        <v>3.909703460521996E-3</v>
      </c>
    </row>
    <row r="138" spans="1:7" x14ac:dyDescent="0.25">
      <c r="A138" t="s">
        <v>368</v>
      </c>
      <c r="B138" t="s">
        <v>1109</v>
      </c>
      <c r="C138" s="111">
        <v>36035.036330502546</v>
      </c>
      <c r="D138" s="676" t="s">
        <v>368</v>
      </c>
      <c r="E138" s="676" t="s">
        <v>1109</v>
      </c>
      <c r="F138">
        <v>-36035.040000000001</v>
      </c>
      <c r="G138" s="177">
        <f t="shared" ref="G138:G196" si="2">C138+F138</f>
        <v>-3.669497455121018E-3</v>
      </c>
    </row>
    <row r="139" spans="1:7" x14ac:dyDescent="0.25">
      <c r="A139" t="s">
        <v>383</v>
      </c>
      <c r="B139" t="s">
        <v>1110</v>
      </c>
      <c r="C139" s="111">
        <v>53504.715692208338</v>
      </c>
      <c r="D139" s="676" t="s">
        <v>383</v>
      </c>
      <c r="E139" s="676" t="s">
        <v>1110</v>
      </c>
      <c r="F139">
        <v>-53504.71</v>
      </c>
      <c r="G139" s="177">
        <f t="shared" si="2"/>
        <v>5.6922083385870792E-3</v>
      </c>
    </row>
    <row r="140" spans="1:7" x14ac:dyDescent="0.25">
      <c r="A140" t="s">
        <v>371</v>
      </c>
      <c r="B140" t="s">
        <v>1111</v>
      </c>
      <c r="C140" s="111">
        <v>59753.271007779054</v>
      </c>
      <c r="D140" s="676" t="s">
        <v>371</v>
      </c>
      <c r="E140" s="676" t="s">
        <v>1111</v>
      </c>
      <c r="F140">
        <v>-59753.27</v>
      </c>
      <c r="G140" s="177">
        <f t="shared" si="2"/>
        <v>1.0077790575451218E-3</v>
      </c>
    </row>
    <row r="141" spans="1:7" x14ac:dyDescent="0.25">
      <c r="A141" t="s">
        <v>373</v>
      </c>
      <c r="B141" t="s">
        <v>1112</v>
      </c>
      <c r="C141" s="111">
        <v>99668.943549112388</v>
      </c>
      <c r="D141" s="676" t="s">
        <v>373</v>
      </c>
      <c r="E141" s="676" t="s">
        <v>1112</v>
      </c>
      <c r="F141">
        <v>-99668.95</v>
      </c>
      <c r="G141" s="177">
        <f t="shared" si="2"/>
        <v>-6.4508876093896106E-3</v>
      </c>
    </row>
    <row r="142" spans="1:7" x14ac:dyDescent="0.25">
      <c r="A142" t="s">
        <v>374</v>
      </c>
      <c r="B142" t="s">
        <v>1113</v>
      </c>
      <c r="C142" s="111">
        <v>35211.261310033166</v>
      </c>
      <c r="D142" s="676" t="s">
        <v>374</v>
      </c>
      <c r="E142" s="676" t="s">
        <v>1113</v>
      </c>
      <c r="F142">
        <v>-35211.26</v>
      </c>
      <c r="G142" s="177">
        <f t="shared" si="2"/>
        <v>1.3100331634632312E-3</v>
      </c>
    </row>
    <row r="143" spans="1:7" x14ac:dyDescent="0.25">
      <c r="A143" t="s">
        <v>380</v>
      </c>
      <c r="B143" t="s">
        <v>1114</v>
      </c>
      <c r="C143" s="111">
        <v>78577.744644099701</v>
      </c>
      <c r="D143" s="676" t="s">
        <v>380</v>
      </c>
      <c r="E143" s="676" t="s">
        <v>1114</v>
      </c>
      <c r="F143">
        <v>-78577.740000000005</v>
      </c>
      <c r="G143" s="177">
        <f t="shared" si="2"/>
        <v>4.6440996957244352E-3</v>
      </c>
    </row>
    <row r="144" spans="1:7" x14ac:dyDescent="0.25">
      <c r="A144" t="s">
        <v>388</v>
      </c>
      <c r="B144" t="s">
        <v>1115</v>
      </c>
      <c r="C144" s="111">
        <v>123652.94280699933</v>
      </c>
      <c r="D144" s="676" t="s">
        <v>388</v>
      </c>
      <c r="E144" s="676" t="s">
        <v>1115</v>
      </c>
      <c r="F144">
        <v>-123652.95</v>
      </c>
      <c r="G144" s="177">
        <f t="shared" si="2"/>
        <v>-7.1930006670299917E-3</v>
      </c>
    </row>
    <row r="145" spans="1:8" x14ac:dyDescent="0.25">
      <c r="A145" t="s">
        <v>392</v>
      </c>
      <c r="B145" t="s">
        <v>1116</v>
      </c>
      <c r="C145" s="111">
        <v>127031.69423639216</v>
      </c>
      <c r="D145" s="676" t="s">
        <v>392</v>
      </c>
      <c r="E145" s="676" t="s">
        <v>1116</v>
      </c>
      <c r="F145">
        <v>-127031.69</v>
      </c>
      <c r="G145" s="177">
        <f t="shared" si="2"/>
        <v>4.2363921529613435E-3</v>
      </c>
    </row>
    <row r="146" spans="1:8" x14ac:dyDescent="0.25">
      <c r="A146" t="s">
        <v>394</v>
      </c>
      <c r="B146" t="s">
        <v>1117</v>
      </c>
      <c r="C146" s="111">
        <v>61634.871590750336</v>
      </c>
      <c r="D146" s="676" t="s">
        <v>394</v>
      </c>
      <c r="E146" s="676" t="s">
        <v>1117</v>
      </c>
      <c r="F146">
        <v>-61634.87</v>
      </c>
      <c r="G146" s="177">
        <f t="shared" si="2"/>
        <v>1.5907503329799511E-3</v>
      </c>
    </row>
    <row r="147" spans="1:8" x14ac:dyDescent="0.25">
      <c r="A147" t="s">
        <v>357</v>
      </c>
      <c r="B147" t="s">
        <v>1118</v>
      </c>
      <c r="C147" s="111">
        <v>66173.157376404735</v>
      </c>
      <c r="D147" s="676" t="s">
        <v>357</v>
      </c>
      <c r="E147" s="676" t="s">
        <v>1118</v>
      </c>
      <c r="F147">
        <v>-66173.16</v>
      </c>
      <c r="G147" s="177">
        <f t="shared" si="2"/>
        <v>-2.6235952682327479E-3</v>
      </c>
    </row>
    <row r="148" spans="1:8" x14ac:dyDescent="0.25">
      <c r="A148" t="s">
        <v>675</v>
      </c>
      <c r="B148" t="s">
        <v>1119</v>
      </c>
      <c r="C148" s="111">
        <v>237144.09356491023</v>
      </c>
      <c r="D148" s="676" t="s">
        <v>675</v>
      </c>
      <c r="E148" s="676" t="s">
        <v>1119</v>
      </c>
      <c r="F148">
        <v>-237144.1</v>
      </c>
      <c r="G148" s="177">
        <f t="shared" si="2"/>
        <v>-6.4350897737313062E-3</v>
      </c>
    </row>
    <row r="149" spans="1:8" x14ac:dyDescent="0.25">
      <c r="A149" t="s">
        <v>400</v>
      </c>
      <c r="B149" s="684" t="s">
        <v>1120</v>
      </c>
      <c r="C149" s="685">
        <f>-117352.872817121-184485.61</f>
        <v>-301838.48281712097</v>
      </c>
      <c r="D149" s="686" t="s">
        <v>400</v>
      </c>
      <c r="E149" s="686" t="s">
        <v>1120</v>
      </c>
      <c r="F149" s="684">
        <v>301838.48</v>
      </c>
      <c r="G149" s="687">
        <f t="shared" si="2"/>
        <v>-2.8171209851279855E-3</v>
      </c>
      <c r="H149" t="s">
        <v>26</v>
      </c>
    </row>
    <row r="150" spans="1:8" x14ac:dyDescent="0.25">
      <c r="A150" t="s">
        <v>1355</v>
      </c>
      <c r="B150" t="s">
        <v>8</v>
      </c>
      <c r="C150" s="111">
        <v>-29571.279999999999</v>
      </c>
      <c r="D150" s="676" t="s">
        <v>1355</v>
      </c>
      <c r="E150" s="676" t="s">
        <v>8</v>
      </c>
      <c r="F150">
        <v>29571.279999999999</v>
      </c>
      <c r="G150" s="177">
        <f t="shared" si="2"/>
        <v>0</v>
      </c>
    </row>
    <row r="151" spans="1:8" x14ac:dyDescent="0.25">
      <c r="A151" t="s">
        <v>0</v>
      </c>
      <c r="B151" t="s">
        <v>9</v>
      </c>
      <c r="C151" s="111">
        <v>36002.85</v>
      </c>
      <c r="D151" s="676" t="s">
        <v>0</v>
      </c>
      <c r="E151" s="676" t="s">
        <v>9</v>
      </c>
      <c r="F151">
        <v>-36002.85</v>
      </c>
      <c r="G151" s="177">
        <f t="shared" si="2"/>
        <v>0</v>
      </c>
    </row>
    <row r="152" spans="1:8" x14ac:dyDescent="0.25">
      <c r="A152" t="s">
        <v>401</v>
      </c>
      <c r="B152" t="s">
        <v>1121</v>
      </c>
      <c r="C152" s="111">
        <v>495325.66009884013</v>
      </c>
      <c r="D152" s="676" t="s">
        <v>401</v>
      </c>
      <c r="E152" s="676" t="s">
        <v>1121</v>
      </c>
      <c r="F152">
        <v>-495325.66</v>
      </c>
      <c r="G152" s="177">
        <f t="shared" si="2"/>
        <v>9.8840158898383379E-5</v>
      </c>
    </row>
    <row r="153" spans="1:8" x14ac:dyDescent="0.25">
      <c r="A153" t="s">
        <v>402</v>
      </c>
      <c r="B153" t="s">
        <v>1122</v>
      </c>
      <c r="C153" s="111">
        <v>444240.8910540425</v>
      </c>
      <c r="D153" s="676" t="s">
        <v>402</v>
      </c>
      <c r="E153" s="676" t="s">
        <v>1122</v>
      </c>
      <c r="F153">
        <v>-444240.89</v>
      </c>
      <c r="G153" s="177">
        <f t="shared" si="2"/>
        <v>1.0540424846112728E-3</v>
      </c>
    </row>
    <row r="154" spans="1:8" x14ac:dyDescent="0.25">
      <c r="A154" t="s">
        <v>403</v>
      </c>
      <c r="B154" s="532" t="s">
        <v>1123</v>
      </c>
      <c r="C154" s="677"/>
      <c r="D154" s="678" t="s">
        <v>403</v>
      </c>
      <c r="E154" s="678" t="s">
        <v>1123</v>
      </c>
      <c r="F154" s="532">
        <v>0</v>
      </c>
      <c r="G154" s="679">
        <f t="shared" si="2"/>
        <v>0</v>
      </c>
      <c r="H154" t="s">
        <v>25</v>
      </c>
    </row>
    <row r="155" spans="1:8" x14ac:dyDescent="0.25">
      <c r="A155" t="s">
        <v>404</v>
      </c>
      <c r="B155" t="s">
        <v>1124</v>
      </c>
      <c r="C155" s="111">
        <v>358408.86219723127</v>
      </c>
      <c r="D155" s="676" t="s">
        <v>404</v>
      </c>
      <c r="E155" s="676" t="s">
        <v>1124</v>
      </c>
      <c r="F155">
        <v>-358409.06</v>
      </c>
      <c r="G155" s="177">
        <f t="shared" si="2"/>
        <v>-0.19780276872916147</v>
      </c>
    </row>
    <row r="156" spans="1:8" x14ac:dyDescent="0.25">
      <c r="A156" t="s">
        <v>405</v>
      </c>
      <c r="B156" t="s">
        <v>1125</v>
      </c>
      <c r="C156" s="111">
        <v>-124595.49671793132</v>
      </c>
      <c r="D156" s="676" t="s">
        <v>405</v>
      </c>
      <c r="E156" s="676" t="s">
        <v>1125</v>
      </c>
      <c r="F156">
        <v>124595.49</v>
      </c>
      <c r="G156" s="177">
        <f t="shared" si="2"/>
        <v>-6.7179313191445544E-3</v>
      </c>
    </row>
    <row r="157" spans="1:8" x14ac:dyDescent="0.25">
      <c r="A157" t="s">
        <v>407</v>
      </c>
      <c r="B157" s="532" t="s">
        <v>1126</v>
      </c>
      <c r="C157" s="677"/>
      <c r="D157" s="678" t="s">
        <v>407</v>
      </c>
      <c r="E157" s="678" t="s">
        <v>1126</v>
      </c>
      <c r="F157" s="532">
        <v>0</v>
      </c>
      <c r="G157" s="679">
        <f t="shared" si="2"/>
        <v>0</v>
      </c>
      <c r="H157" t="s">
        <v>25</v>
      </c>
    </row>
    <row r="158" spans="1:8" x14ac:dyDescent="0.25">
      <c r="A158" t="s">
        <v>409</v>
      </c>
      <c r="B158" t="s">
        <v>1127</v>
      </c>
      <c r="C158" s="111">
        <v>19002.689360656834</v>
      </c>
      <c r="D158" s="676" t="s">
        <v>409</v>
      </c>
      <c r="E158" s="676" t="s">
        <v>1127</v>
      </c>
      <c r="F158">
        <v>-19002.689999999999</v>
      </c>
      <c r="G158" s="177">
        <f t="shared" si="2"/>
        <v>-6.3934316494851373E-4</v>
      </c>
    </row>
    <row r="159" spans="1:8" x14ac:dyDescent="0.25">
      <c r="A159" t="s">
        <v>1</v>
      </c>
      <c r="B159" t="s">
        <v>10</v>
      </c>
      <c r="C159" s="111">
        <v>81317.97</v>
      </c>
      <c r="D159" s="676" t="s">
        <v>1</v>
      </c>
      <c r="E159" s="676" t="s">
        <v>10</v>
      </c>
      <c r="F159">
        <v>-81317.97</v>
      </c>
      <c r="G159" s="177">
        <f t="shared" si="2"/>
        <v>0</v>
      </c>
    </row>
    <row r="160" spans="1:8" x14ac:dyDescent="0.25">
      <c r="A160" t="s">
        <v>408</v>
      </c>
      <c r="B160" t="s">
        <v>1128</v>
      </c>
      <c r="C160" s="111">
        <v>760590.21387780469</v>
      </c>
      <c r="D160" s="676" t="s">
        <v>408</v>
      </c>
      <c r="E160" s="676" t="s">
        <v>1128</v>
      </c>
      <c r="F160">
        <v>-760590.22</v>
      </c>
      <c r="G160" s="177">
        <f t="shared" si="2"/>
        <v>-6.1221952782943845E-3</v>
      </c>
    </row>
    <row r="161" spans="1:8" x14ac:dyDescent="0.25">
      <c r="A161" t="s">
        <v>1339</v>
      </c>
      <c r="B161" s="684" t="s">
        <v>1340</v>
      </c>
      <c r="C161" s="685">
        <v>174982.2</v>
      </c>
      <c r="D161" s="686" t="s">
        <v>1339</v>
      </c>
      <c r="E161" s="686" t="s">
        <v>1340</v>
      </c>
      <c r="F161" s="684">
        <v>-174982.2</v>
      </c>
      <c r="G161" s="687">
        <f t="shared" si="2"/>
        <v>0</v>
      </c>
      <c r="H161" t="s">
        <v>30</v>
      </c>
    </row>
    <row r="162" spans="1:8" x14ac:dyDescent="0.25">
      <c r="A162" t="s">
        <v>397</v>
      </c>
      <c r="B162" t="s">
        <v>1129</v>
      </c>
      <c r="C162" s="111">
        <v>268992.44841324957</v>
      </c>
      <c r="D162" s="676" t="s">
        <v>397</v>
      </c>
      <c r="E162" s="676" t="s">
        <v>1129</v>
      </c>
      <c r="F162">
        <v>-268992.44</v>
      </c>
      <c r="G162" s="177">
        <f t="shared" si="2"/>
        <v>8.4132495685480535E-3</v>
      </c>
    </row>
    <row r="163" spans="1:8" x14ac:dyDescent="0.25">
      <c r="A163" t="s">
        <v>406</v>
      </c>
      <c r="B163" t="s">
        <v>1130</v>
      </c>
      <c r="C163" s="111">
        <v>57181.945580622356</v>
      </c>
      <c r="D163" s="676" t="s">
        <v>406</v>
      </c>
      <c r="E163" s="676" t="s">
        <v>1130</v>
      </c>
      <c r="F163">
        <v>-57181.94</v>
      </c>
      <c r="G163" s="177">
        <f t="shared" si="2"/>
        <v>5.5806223535910249E-3</v>
      </c>
    </row>
    <row r="164" spans="1:8" x14ac:dyDescent="0.25">
      <c r="A164" t="s">
        <v>410</v>
      </c>
      <c r="B164" t="s">
        <v>574</v>
      </c>
      <c r="C164" s="111">
        <v>222916.26152392803</v>
      </c>
      <c r="D164" s="676" t="s">
        <v>410</v>
      </c>
      <c r="E164" s="676" t="s">
        <v>574</v>
      </c>
      <c r="F164">
        <v>-222916.1</v>
      </c>
      <c r="G164" s="177">
        <f t="shared" si="2"/>
        <v>0.16152392802177928</v>
      </c>
    </row>
    <row r="165" spans="1:8" x14ac:dyDescent="0.25">
      <c r="A165" t="s">
        <v>2</v>
      </c>
      <c r="B165" t="s">
        <v>11</v>
      </c>
      <c r="C165" s="111">
        <v>39697.71</v>
      </c>
      <c r="D165" s="676" t="s">
        <v>2</v>
      </c>
      <c r="E165" s="676" t="s">
        <v>11</v>
      </c>
      <c r="F165">
        <v>-39697.71</v>
      </c>
      <c r="G165" s="177">
        <f t="shared" si="2"/>
        <v>0</v>
      </c>
    </row>
    <row r="166" spans="1:8" x14ac:dyDescent="0.25">
      <c r="A166" t="s">
        <v>411</v>
      </c>
      <c r="B166" t="s">
        <v>1131</v>
      </c>
      <c r="C166" s="111">
        <v>490861.93325915368</v>
      </c>
      <c r="D166" s="676" t="s">
        <v>411</v>
      </c>
      <c r="E166" s="676" t="s">
        <v>1131</v>
      </c>
      <c r="F166">
        <v>-490861.93</v>
      </c>
      <c r="G166" s="177">
        <f t="shared" si="2"/>
        <v>3.2591536873951554E-3</v>
      </c>
    </row>
    <row r="167" spans="1:8" x14ac:dyDescent="0.25">
      <c r="A167" t="s">
        <v>412</v>
      </c>
      <c r="B167" t="s">
        <v>1133</v>
      </c>
      <c r="C167" s="111">
        <v>245288.95392446389</v>
      </c>
      <c r="D167" s="676" t="s">
        <v>412</v>
      </c>
      <c r="E167" s="676" t="s">
        <v>1133</v>
      </c>
      <c r="F167">
        <v>-245288.95</v>
      </c>
      <c r="G167" s="177">
        <f t="shared" si="2"/>
        <v>3.9244638755917549E-3</v>
      </c>
    </row>
    <row r="168" spans="1:8" x14ac:dyDescent="0.25">
      <c r="A168" t="s">
        <v>413</v>
      </c>
      <c r="B168" t="s">
        <v>1134</v>
      </c>
      <c r="C168" s="111">
        <v>26.444733617332531</v>
      </c>
      <c r="D168" s="676" t="s">
        <v>413</v>
      </c>
      <c r="E168" s="676" t="s">
        <v>1134</v>
      </c>
      <c r="F168">
        <v>-26.44</v>
      </c>
      <c r="G168" s="177">
        <f t="shared" si="2"/>
        <v>4.7336173325298603E-3</v>
      </c>
    </row>
    <row r="169" spans="1:8" x14ac:dyDescent="0.25">
      <c r="A169" t="s">
        <v>416</v>
      </c>
      <c r="B169" t="s">
        <v>1135</v>
      </c>
      <c r="C169" s="111">
        <v>958729.94891650951</v>
      </c>
      <c r="D169" s="676" t="s">
        <v>416</v>
      </c>
      <c r="E169" s="676" t="s">
        <v>1135</v>
      </c>
      <c r="F169">
        <v>-958729.6</v>
      </c>
      <c r="G169" s="177">
        <f t="shared" si="2"/>
        <v>0.34891650953795761</v>
      </c>
    </row>
    <row r="170" spans="1:8" x14ac:dyDescent="0.25">
      <c r="A170" t="s">
        <v>418</v>
      </c>
      <c r="B170" t="s">
        <v>1136</v>
      </c>
      <c r="C170" s="111">
        <v>586142.69600724685</v>
      </c>
      <c r="D170" s="676" t="s">
        <v>418</v>
      </c>
      <c r="E170" s="676" t="s">
        <v>1136</v>
      </c>
      <c r="F170">
        <v>-586142.69999999995</v>
      </c>
      <c r="G170" s="177">
        <f t="shared" si="2"/>
        <v>-3.9927531033754349E-3</v>
      </c>
    </row>
    <row r="171" spans="1:8" x14ac:dyDescent="0.25">
      <c r="A171" t="s">
        <v>420</v>
      </c>
      <c r="B171" t="s">
        <v>1137</v>
      </c>
      <c r="C171" s="111">
        <v>1026989.1409466349</v>
      </c>
      <c r="D171" s="676" t="s">
        <v>420</v>
      </c>
      <c r="E171" s="676" t="s">
        <v>1137</v>
      </c>
      <c r="F171">
        <v>-1026989.14</v>
      </c>
      <c r="G171" s="177">
        <f t="shared" si="2"/>
        <v>9.4663491472601891E-4</v>
      </c>
    </row>
    <row r="172" spans="1:8" x14ac:dyDescent="0.25">
      <c r="A172" t="s">
        <v>3</v>
      </c>
      <c r="B172" t="s">
        <v>12</v>
      </c>
      <c r="C172" s="111">
        <v>-24050.47</v>
      </c>
      <c r="D172" s="676" t="s">
        <v>3</v>
      </c>
      <c r="E172" s="676" t="s">
        <v>12</v>
      </c>
      <c r="F172">
        <v>24050.47</v>
      </c>
      <c r="G172" s="177">
        <f t="shared" si="2"/>
        <v>0</v>
      </c>
    </row>
    <row r="173" spans="1:8" x14ac:dyDescent="0.25">
      <c r="A173" t="s">
        <v>421</v>
      </c>
      <c r="B173" s="532" t="s">
        <v>1138</v>
      </c>
      <c r="C173" s="677"/>
      <c r="D173" s="678" t="s">
        <v>421</v>
      </c>
      <c r="E173" s="678" t="s">
        <v>1138</v>
      </c>
      <c r="F173" s="532">
        <v>0</v>
      </c>
      <c r="G173" s="679">
        <f t="shared" si="2"/>
        <v>0</v>
      </c>
      <c r="H173" t="s">
        <v>25</v>
      </c>
    </row>
    <row r="174" spans="1:8" x14ac:dyDescent="0.25">
      <c r="A174" t="s">
        <v>427</v>
      </c>
      <c r="B174" t="s">
        <v>1139</v>
      </c>
      <c r="C174" s="111">
        <v>218150.72574803996</v>
      </c>
      <c r="D174" s="676" t="s">
        <v>427</v>
      </c>
      <c r="E174" s="676" t="s">
        <v>1139</v>
      </c>
      <c r="F174">
        <v>-218150.72</v>
      </c>
      <c r="G174" s="177">
        <f t="shared" si="2"/>
        <v>5.7480399555061013E-3</v>
      </c>
    </row>
    <row r="175" spans="1:8" x14ac:dyDescent="0.25">
      <c r="A175" t="s">
        <v>426</v>
      </c>
      <c r="B175" s="166" t="s">
        <v>1140</v>
      </c>
      <c r="C175" s="680">
        <v>512414.77139028732</v>
      </c>
      <c r="D175" s="681" t="s">
        <v>426</v>
      </c>
      <c r="E175" s="681" t="s">
        <v>1140</v>
      </c>
      <c r="F175" s="166">
        <v>-523414.14</v>
      </c>
      <c r="G175" s="682">
        <f t="shared" si="2"/>
        <v>-10999.368609712692</v>
      </c>
      <c r="H175" t="s">
        <v>29</v>
      </c>
    </row>
    <row r="176" spans="1:8" x14ac:dyDescent="0.25">
      <c r="A176" t="s">
        <v>424</v>
      </c>
      <c r="B176" s="532" t="s">
        <v>1141</v>
      </c>
      <c r="C176" s="677"/>
      <c r="D176" s="678" t="s">
        <v>424</v>
      </c>
      <c r="E176" s="678" t="s">
        <v>1141</v>
      </c>
      <c r="F176" s="532">
        <v>0</v>
      </c>
      <c r="G176" s="679">
        <f t="shared" si="2"/>
        <v>0</v>
      </c>
      <c r="H176" t="s">
        <v>25</v>
      </c>
    </row>
    <row r="177" spans="1:9" x14ac:dyDescent="0.25">
      <c r="A177" t="s">
        <v>417</v>
      </c>
      <c r="B177" t="s">
        <v>1142</v>
      </c>
      <c r="C177" s="111">
        <v>515612.85965875804</v>
      </c>
      <c r="D177" s="676" t="s">
        <v>417</v>
      </c>
      <c r="E177" s="676" t="s">
        <v>1142</v>
      </c>
      <c r="F177">
        <v>-515612.86</v>
      </c>
      <c r="G177" s="177">
        <f t="shared" si="2"/>
        <v>-3.4124194644391537E-4</v>
      </c>
    </row>
    <row r="178" spans="1:9" x14ac:dyDescent="0.25">
      <c r="A178" t="s">
        <v>422</v>
      </c>
      <c r="B178" t="s">
        <v>1143</v>
      </c>
      <c r="C178" s="111">
        <v>501870.5822291756</v>
      </c>
      <c r="D178" s="676" t="s">
        <v>422</v>
      </c>
      <c r="E178" s="676" t="s">
        <v>1143</v>
      </c>
      <c r="F178">
        <v>-501870.58</v>
      </c>
      <c r="G178" s="177">
        <f t="shared" si="2"/>
        <v>2.2291755885817111E-3</v>
      </c>
    </row>
    <row r="179" spans="1:9" x14ac:dyDescent="0.25">
      <c r="A179" t="s">
        <v>1323</v>
      </c>
      <c r="B179" s="684" t="s">
        <v>1326</v>
      </c>
      <c r="C179" s="685">
        <v>774120.55</v>
      </c>
      <c r="D179" s="686" t="s">
        <v>1323</v>
      </c>
      <c r="E179" s="686" t="s">
        <v>1326</v>
      </c>
      <c r="F179" s="684">
        <v>-774120.55</v>
      </c>
      <c r="G179" s="687">
        <f t="shared" si="2"/>
        <v>0</v>
      </c>
      <c r="H179" t="s">
        <v>31</v>
      </c>
      <c r="I179">
        <v>-182715.1</v>
      </c>
    </row>
    <row r="180" spans="1:9" x14ac:dyDescent="0.25">
      <c r="A180" t="s">
        <v>423</v>
      </c>
      <c r="B180" t="s">
        <v>1144</v>
      </c>
      <c r="C180" s="111">
        <v>-259917.00727799302</v>
      </c>
      <c r="D180" s="676" t="s">
        <v>423</v>
      </c>
      <c r="E180" s="676" t="s">
        <v>1144</v>
      </c>
      <c r="F180">
        <v>259917.01</v>
      </c>
      <c r="G180" s="177">
        <f t="shared" si="2"/>
        <v>2.7220069896429777E-3</v>
      </c>
    </row>
    <row r="181" spans="1:9" x14ac:dyDescent="0.25">
      <c r="A181" t="s">
        <v>425</v>
      </c>
      <c r="B181" t="s">
        <v>1145</v>
      </c>
      <c r="C181" s="111">
        <v>600513.21155476163</v>
      </c>
      <c r="D181" s="676" t="s">
        <v>425</v>
      </c>
      <c r="E181" s="676" t="s">
        <v>1145</v>
      </c>
      <c r="F181">
        <v>-600512.86</v>
      </c>
      <c r="G181" s="177">
        <f t="shared" si="2"/>
        <v>0.35155476164072752</v>
      </c>
    </row>
    <row r="182" spans="1:9" x14ac:dyDescent="0.25">
      <c r="A182" t="s">
        <v>415</v>
      </c>
      <c r="B182" t="s">
        <v>577</v>
      </c>
      <c r="C182" s="111">
        <v>86623.92000868851</v>
      </c>
      <c r="D182" s="676" t="s">
        <v>415</v>
      </c>
      <c r="E182" s="676" t="s">
        <v>577</v>
      </c>
      <c r="F182">
        <v>-86623.92</v>
      </c>
      <c r="G182" s="177">
        <f t="shared" si="2"/>
        <v>8.6885120254009962E-6</v>
      </c>
    </row>
    <row r="183" spans="1:9" x14ac:dyDescent="0.25">
      <c r="A183" t="s">
        <v>414</v>
      </c>
      <c r="B183" s="166" t="s">
        <v>1146</v>
      </c>
      <c r="C183" s="680">
        <v>96534.725417743233</v>
      </c>
      <c r="D183" s="681" t="s">
        <v>414</v>
      </c>
      <c r="E183" s="681" t="s">
        <v>1146</v>
      </c>
      <c r="F183" s="166">
        <v>-108613.98</v>
      </c>
      <c r="G183" s="682">
        <f t="shared" si="2"/>
        <v>-12079.254582256763</v>
      </c>
      <c r="H183" t="s">
        <v>29</v>
      </c>
    </row>
    <row r="184" spans="1:9" x14ac:dyDescent="0.25">
      <c r="A184" t="s">
        <v>431</v>
      </c>
      <c r="B184" s="532" t="s">
        <v>591</v>
      </c>
      <c r="C184" s="677"/>
      <c r="D184" s="688" t="s">
        <v>431</v>
      </c>
      <c r="E184" s="688" t="s">
        <v>591</v>
      </c>
      <c r="F184" s="532">
        <v>0</v>
      </c>
      <c r="G184" s="679">
        <f t="shared" si="2"/>
        <v>0</v>
      </c>
      <c r="H184" t="s">
        <v>25</v>
      </c>
    </row>
    <row r="185" spans="1:9" x14ac:dyDescent="0.25">
      <c r="A185" t="s">
        <v>428</v>
      </c>
      <c r="B185" t="s">
        <v>1147</v>
      </c>
      <c r="C185" s="111">
        <v>188471.53229240439</v>
      </c>
      <c r="D185" s="676" t="s">
        <v>428</v>
      </c>
      <c r="E185" s="676" t="s">
        <v>1147</v>
      </c>
      <c r="F185">
        <v>-188471.53</v>
      </c>
      <c r="G185" s="177">
        <f t="shared" si="2"/>
        <v>2.2924043878447264E-3</v>
      </c>
    </row>
    <row r="186" spans="1:9" x14ac:dyDescent="0.25">
      <c r="A186" t="s">
        <v>429</v>
      </c>
      <c r="B186" s="684" t="s">
        <v>589</v>
      </c>
      <c r="C186" s="685">
        <v>108577.07</v>
      </c>
      <c r="D186" s="686" t="s">
        <v>429</v>
      </c>
      <c r="E186" s="686" t="s">
        <v>589</v>
      </c>
      <c r="F186" s="684">
        <v>-108577.07</v>
      </c>
      <c r="G186" s="687">
        <f t="shared" si="2"/>
        <v>0</v>
      </c>
      <c r="H186" t="s">
        <v>27</v>
      </c>
    </row>
    <row r="187" spans="1:9" x14ac:dyDescent="0.25">
      <c r="A187" s="1" t="s">
        <v>430</v>
      </c>
      <c r="B187" s="1" t="s">
        <v>590</v>
      </c>
      <c r="C187" s="494">
        <v>23707.669093520828</v>
      </c>
      <c r="D187" s="676" t="s">
        <v>430</v>
      </c>
      <c r="E187" s="676" t="s">
        <v>590</v>
      </c>
      <c r="F187" s="1">
        <v>-23707.67</v>
      </c>
      <c r="G187" s="481">
        <f t="shared" si="2"/>
        <v>-9.064791702257935E-4</v>
      </c>
    </row>
    <row r="188" spans="1:9" x14ac:dyDescent="0.25">
      <c r="A188" s="1" t="s">
        <v>432</v>
      </c>
      <c r="B188" s="1" t="s">
        <v>1148</v>
      </c>
      <c r="C188" s="494">
        <v>177653.94138375472</v>
      </c>
      <c r="D188" s="676" t="s">
        <v>432</v>
      </c>
      <c r="E188" s="676" t="s">
        <v>1148</v>
      </c>
      <c r="F188" s="1">
        <v>-177653.94</v>
      </c>
      <c r="G188" s="481">
        <f t="shared" si="2"/>
        <v>1.3837547157891095E-3</v>
      </c>
    </row>
    <row r="189" spans="1:9" x14ac:dyDescent="0.25">
      <c r="A189" s="1" t="s">
        <v>433</v>
      </c>
      <c r="B189" s="1" t="s">
        <v>1149</v>
      </c>
      <c r="C189" s="494">
        <v>165301.58250092994</v>
      </c>
      <c r="D189" s="676" t="s">
        <v>433</v>
      </c>
      <c r="E189" s="676" t="s">
        <v>1149</v>
      </c>
      <c r="F189" s="1">
        <v>-165301.59</v>
      </c>
      <c r="G189" s="481">
        <f t="shared" si="2"/>
        <v>-7.4990700522903353E-3</v>
      </c>
    </row>
    <row r="190" spans="1:9" x14ac:dyDescent="0.25">
      <c r="A190" s="1" t="s">
        <v>766</v>
      </c>
      <c r="B190" s="1" t="s">
        <v>1150</v>
      </c>
      <c r="C190" s="494">
        <v>98109.402647086914</v>
      </c>
      <c r="D190" s="683" t="s">
        <v>766</v>
      </c>
      <c r="E190" s="683" t="s">
        <v>1150</v>
      </c>
      <c r="F190" s="1">
        <v>-98109.4</v>
      </c>
      <c r="G190" s="481">
        <f t="shared" si="2"/>
        <v>2.6470869197510183E-3</v>
      </c>
    </row>
    <row r="191" spans="1:9" x14ac:dyDescent="0.25">
      <c r="A191" s="1" t="s">
        <v>676</v>
      </c>
      <c r="B191" s="1" t="s">
        <v>690</v>
      </c>
      <c r="C191" s="494">
        <v>-92643.06309074146</v>
      </c>
      <c r="D191" s="676" t="s">
        <v>676</v>
      </c>
      <c r="E191" s="676" t="s">
        <v>690</v>
      </c>
      <c r="F191" s="1">
        <v>92643.07</v>
      </c>
      <c r="G191" s="481">
        <f t="shared" si="2"/>
        <v>6.9092585472390056E-3</v>
      </c>
    </row>
    <row r="192" spans="1:9" x14ac:dyDescent="0.25">
      <c r="A192" s="1" t="s">
        <v>438</v>
      </c>
      <c r="B192" s="1" t="s">
        <v>598</v>
      </c>
      <c r="C192" s="494">
        <v>196993.61388805346</v>
      </c>
      <c r="D192" s="676" t="s">
        <v>438</v>
      </c>
      <c r="E192" s="676" t="s">
        <v>598</v>
      </c>
      <c r="F192" s="1">
        <v>-196993.62</v>
      </c>
      <c r="G192" s="481">
        <f t="shared" si="2"/>
        <v>-6.1119465390220284E-3</v>
      </c>
    </row>
    <row r="193" spans="1:7" x14ac:dyDescent="0.25">
      <c r="A193" s="1" t="s">
        <v>434</v>
      </c>
      <c r="B193" s="1" t="s">
        <v>1151</v>
      </c>
      <c r="C193" s="494">
        <v>193686.57742003159</v>
      </c>
      <c r="D193" s="676" t="s">
        <v>434</v>
      </c>
      <c r="E193" s="676" t="s">
        <v>1151</v>
      </c>
      <c r="F193" s="1">
        <v>-193686.57</v>
      </c>
      <c r="G193" s="481">
        <f t="shared" si="2"/>
        <v>7.4200315866619349E-3</v>
      </c>
    </row>
    <row r="194" spans="1:7" x14ac:dyDescent="0.25">
      <c r="A194" s="1" t="s">
        <v>435</v>
      </c>
      <c r="B194" s="1" t="s">
        <v>1152</v>
      </c>
      <c r="C194" s="494">
        <v>301987.76783503324</v>
      </c>
      <c r="D194" s="676" t="s">
        <v>435</v>
      </c>
      <c r="E194" s="676" t="s">
        <v>1152</v>
      </c>
      <c r="F194" s="1">
        <v>-301987.77</v>
      </c>
      <c r="G194" s="481">
        <f t="shared" si="2"/>
        <v>-2.1649667760357261E-3</v>
      </c>
    </row>
    <row r="195" spans="1:7" x14ac:dyDescent="0.25">
      <c r="A195" s="1" t="s">
        <v>436</v>
      </c>
      <c r="B195" s="1" t="s">
        <v>1153</v>
      </c>
      <c r="C195" s="494">
        <v>133804.10842804558</v>
      </c>
      <c r="D195" s="676" t="s">
        <v>436</v>
      </c>
      <c r="E195" s="676" t="s">
        <v>1153</v>
      </c>
      <c r="F195" s="1">
        <v>-133803.63</v>
      </c>
      <c r="G195" s="481">
        <f t="shared" si="2"/>
        <v>0.47842804557876661</v>
      </c>
    </row>
    <row r="196" spans="1:7" x14ac:dyDescent="0.25">
      <c r="A196" s="1" t="s">
        <v>437</v>
      </c>
      <c r="B196" s="1" t="s">
        <v>1154</v>
      </c>
      <c r="C196" s="494">
        <v>194626.63155561502</v>
      </c>
      <c r="D196" s="676" t="s">
        <v>437</v>
      </c>
      <c r="E196" s="676" t="s">
        <v>1154</v>
      </c>
      <c r="F196" s="1">
        <v>-194626.64</v>
      </c>
      <c r="G196" s="481">
        <f t="shared" si="2"/>
        <v>-8.4443849918898195E-3</v>
      </c>
    </row>
    <row r="197" spans="1:7" ht="13.5" thickBot="1" x14ac:dyDescent="0.35">
      <c r="A197" t="s">
        <v>1327</v>
      </c>
      <c r="C197" s="689">
        <f>SUM(C9:C196)</f>
        <v>22772789.200881902</v>
      </c>
      <c r="F197" s="689">
        <f>SUM(F9:F196)</f>
        <v>-22800596.639999997</v>
      </c>
      <c r="G197" s="689">
        <f>SUM(G9:G196)</f>
        <v>-27807.439118113532</v>
      </c>
    </row>
    <row r="198" spans="1:7" ht="13" thickTop="1" x14ac:dyDescent="0.25"/>
    <row r="199" spans="1:7" x14ac:dyDescent="0.25">
      <c r="F199" s="177">
        <f>C197+F197</f>
        <v>-27807.439118094742</v>
      </c>
    </row>
    <row r="201" spans="1:7" x14ac:dyDescent="0.25">
      <c r="D201" s="676" t="s">
        <v>1337</v>
      </c>
      <c r="E201" s="676" t="s">
        <v>1338</v>
      </c>
      <c r="F201" s="690">
        <v>-182715.1</v>
      </c>
    </row>
    <row r="204" spans="1:7" x14ac:dyDescent="0.25">
      <c r="D204" s="676"/>
      <c r="E204" s="676"/>
    </row>
    <row r="205" spans="1:7" x14ac:dyDescent="0.25">
      <c r="D205" s="676"/>
      <c r="E205" s="676"/>
    </row>
  </sheetData>
  <phoneticPr fontId="25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V194"/>
  <sheetViews>
    <sheetView topLeftCell="C1" workbookViewId="0">
      <selection activeCell="D176" sqref="D176"/>
    </sheetView>
  </sheetViews>
  <sheetFormatPr defaultColWidth="9.1796875" defaultRowHeight="12.5" x14ac:dyDescent="0.25"/>
  <cols>
    <col min="1" max="1" width="15.453125" style="1" customWidth="1"/>
    <col min="2" max="2" width="35.1796875" style="1" customWidth="1"/>
    <col min="3" max="3" width="26.1796875" style="1" customWidth="1"/>
    <col min="4" max="4" width="9.1796875" style="1"/>
    <col min="5" max="5" width="18.26953125" style="1" customWidth="1"/>
    <col min="6" max="6" width="13.7265625" style="1" customWidth="1"/>
    <col min="7" max="7" width="11.7265625" style="1" customWidth="1"/>
    <col min="8" max="8" width="9.1796875" style="1"/>
    <col min="9" max="9" width="21.453125" style="1" customWidth="1"/>
    <col min="10" max="10" width="12" style="556" customWidth="1"/>
    <col min="11" max="11" width="15.81640625" style="1" customWidth="1"/>
    <col min="12" max="12" width="9.1796875" style="1"/>
    <col min="13" max="13" width="10.1796875" style="1" customWidth="1"/>
    <col min="14" max="14" width="35.1796875" style="1" customWidth="1"/>
    <col min="15" max="16" width="18.1796875" style="1" customWidth="1"/>
    <col min="17" max="17" width="9.1796875" style="1"/>
    <col min="18" max="18" width="21.453125" style="1" customWidth="1"/>
    <col min="19" max="21" width="12" style="556" customWidth="1"/>
    <col min="22" max="22" width="15.81640625" style="1" customWidth="1"/>
    <col min="23" max="16384" width="9.1796875" style="1"/>
  </cols>
  <sheetData>
    <row r="3" spans="1:22" x14ac:dyDescent="0.25">
      <c r="A3" s="952" t="s">
        <v>1341</v>
      </c>
      <c r="B3" s="953"/>
      <c r="C3" s="953"/>
      <c r="D3" s="953"/>
      <c r="E3" s="953"/>
      <c r="F3" s="953"/>
      <c r="G3" s="953"/>
      <c r="H3" s="953"/>
      <c r="I3" s="953"/>
      <c r="J3" s="953"/>
      <c r="K3" s="954"/>
      <c r="M3" s="952" t="s">
        <v>1342</v>
      </c>
      <c r="N3" s="953"/>
      <c r="O3" s="953"/>
      <c r="P3" s="953"/>
      <c r="Q3" s="953"/>
      <c r="R3" s="953"/>
      <c r="S3" s="953"/>
      <c r="T3" s="953"/>
      <c r="U3" s="953"/>
      <c r="V3" s="954"/>
    </row>
    <row r="4" spans="1:22" x14ac:dyDescent="0.25">
      <c r="A4" s="955"/>
      <c r="B4" s="956"/>
      <c r="C4" s="956"/>
      <c r="D4" s="956"/>
      <c r="E4" s="956"/>
      <c r="F4" s="956"/>
      <c r="G4" s="956"/>
      <c r="H4" s="956"/>
      <c r="I4" s="956"/>
      <c r="J4" s="956"/>
      <c r="K4" s="957"/>
      <c r="M4" s="955"/>
      <c r="N4" s="956"/>
      <c r="O4" s="956"/>
      <c r="P4" s="956"/>
      <c r="Q4" s="956"/>
      <c r="R4" s="956"/>
      <c r="S4" s="956"/>
      <c r="T4" s="956"/>
      <c r="U4" s="956"/>
      <c r="V4" s="957"/>
    </row>
    <row r="5" spans="1:22" x14ac:dyDescent="0.25">
      <c r="A5" s="958"/>
      <c r="B5" s="959"/>
      <c r="C5" s="959"/>
      <c r="D5" s="959"/>
      <c r="E5" s="959"/>
      <c r="F5" s="959"/>
      <c r="G5" s="959"/>
      <c r="H5" s="959"/>
      <c r="I5" s="959"/>
      <c r="J5" s="959"/>
      <c r="K5" s="960"/>
      <c r="M5" s="958"/>
      <c r="N5" s="959"/>
      <c r="O5" s="959"/>
      <c r="P5" s="959"/>
      <c r="Q5" s="959"/>
      <c r="R5" s="959"/>
      <c r="S5" s="959"/>
      <c r="T5" s="959"/>
      <c r="U5" s="959"/>
      <c r="V5" s="960"/>
    </row>
    <row r="6" spans="1:22" s="211" customFormat="1" ht="25.5" customHeight="1" x14ac:dyDescent="0.3">
      <c r="A6" s="550"/>
      <c r="B6" s="550"/>
      <c r="C6" s="550">
        <v>83500</v>
      </c>
      <c r="D6" s="961" t="s">
        <v>1334</v>
      </c>
      <c r="E6" s="963"/>
      <c r="F6" s="964"/>
      <c r="G6" s="950" t="s">
        <v>1335</v>
      </c>
      <c r="H6" s="961" t="s">
        <v>1336</v>
      </c>
      <c r="I6" s="963"/>
      <c r="J6" s="964"/>
      <c r="K6" s="950" t="s">
        <v>1335</v>
      </c>
      <c r="M6" s="550"/>
      <c r="N6" s="550"/>
      <c r="O6" s="961" t="s">
        <v>1349</v>
      </c>
      <c r="P6" s="962"/>
      <c r="Q6" s="961" t="s">
        <v>1336</v>
      </c>
      <c r="R6" s="968"/>
      <c r="S6" s="969"/>
      <c r="T6" s="970"/>
      <c r="U6" s="950" t="s">
        <v>1335</v>
      </c>
      <c r="V6" s="950" t="s">
        <v>1335</v>
      </c>
    </row>
    <row r="7" spans="1:22" ht="13" x14ac:dyDescent="0.3">
      <c r="A7" s="551" t="s">
        <v>1330</v>
      </c>
      <c r="B7" s="551" t="s">
        <v>1181</v>
      </c>
      <c r="C7" s="551" t="s">
        <v>1174</v>
      </c>
      <c r="D7" s="965"/>
      <c r="E7" s="966"/>
      <c r="F7" s="967"/>
      <c r="G7" s="951"/>
      <c r="H7" s="965"/>
      <c r="I7" s="966"/>
      <c r="J7" s="967"/>
      <c r="K7" s="951"/>
      <c r="M7" s="551" t="s">
        <v>1330</v>
      </c>
      <c r="N7" s="551" t="s">
        <v>1181</v>
      </c>
      <c r="O7" s="551" t="s">
        <v>1155</v>
      </c>
      <c r="P7" s="551" t="s">
        <v>1196</v>
      </c>
      <c r="Q7" s="551"/>
      <c r="R7" s="551"/>
      <c r="S7" s="551" t="s">
        <v>1155</v>
      </c>
      <c r="T7" s="551" t="s">
        <v>1196</v>
      </c>
      <c r="U7" s="951"/>
      <c r="V7" s="951"/>
    </row>
    <row r="8" spans="1:22" x14ac:dyDescent="0.25">
      <c r="A8" s="561" t="s">
        <v>648</v>
      </c>
      <c r="B8" s="561" t="s">
        <v>1004</v>
      </c>
      <c r="C8" s="562" t="e">
        <f>-#REF!</f>
        <v>#REF!</v>
      </c>
      <c r="D8" s="566" t="s">
        <v>648</v>
      </c>
      <c r="E8" s="567" t="s">
        <v>1004</v>
      </c>
      <c r="F8" s="568">
        <f>'Adjusted balances 09-10'!E7</f>
        <v>88051.89445553298</v>
      </c>
      <c r="G8" s="569" t="e">
        <f>C8-F8</f>
        <v>#REF!</v>
      </c>
      <c r="H8" s="563" t="s">
        <v>648</v>
      </c>
      <c r="I8" s="536" t="s">
        <v>1004</v>
      </c>
      <c r="J8" s="556">
        <v>88051.89445553298</v>
      </c>
      <c r="K8" s="555">
        <f>F8-J8</f>
        <v>0</v>
      </c>
      <c r="M8" s="561" t="s">
        <v>648</v>
      </c>
      <c r="N8" s="561" t="s">
        <v>1004</v>
      </c>
      <c r="O8" s="605">
        <f>'Adjusted balances 09-10'!O7</f>
        <v>5174.03</v>
      </c>
      <c r="P8" s="562">
        <f>'Adjusted balances 09-10'!L7</f>
        <v>53477.97</v>
      </c>
      <c r="Q8" s="563" t="s">
        <v>648</v>
      </c>
      <c r="R8" s="536" t="s">
        <v>1004</v>
      </c>
      <c r="S8" s="556">
        <v>5174.03</v>
      </c>
      <c r="T8" s="556">
        <v>53477.97</v>
      </c>
      <c r="U8" s="556">
        <f t="shared" ref="U8:V12" si="0">O8-S8</f>
        <v>0</v>
      </c>
      <c r="V8" s="555">
        <f t="shared" si="0"/>
        <v>0</v>
      </c>
    </row>
    <row r="9" spans="1:22" x14ac:dyDescent="0.25">
      <c r="A9" s="544" t="s">
        <v>644</v>
      </c>
      <c r="B9" s="544" t="s">
        <v>1005</v>
      </c>
      <c r="C9" s="545" t="e">
        <f>-#REF!</f>
        <v>#REF!</v>
      </c>
      <c r="D9" s="570" t="s">
        <v>644</v>
      </c>
      <c r="E9" s="482" t="s">
        <v>1005</v>
      </c>
      <c r="F9" s="571">
        <f>'Adjusted balances 09-10'!E8</f>
        <v>34632.611837280623</v>
      </c>
      <c r="G9" s="495" t="e">
        <f>C9-F9</f>
        <v>#REF!</v>
      </c>
      <c r="H9" s="564" t="s">
        <v>644</v>
      </c>
      <c r="I9" s="507" t="s">
        <v>1005</v>
      </c>
      <c r="J9" s="556">
        <v>34632.611837280623</v>
      </c>
      <c r="K9" s="555">
        <f>F9-J9</f>
        <v>0</v>
      </c>
      <c r="M9" s="544" t="s">
        <v>644</v>
      </c>
      <c r="N9" s="544" t="s">
        <v>1005</v>
      </c>
      <c r="O9" s="606">
        <f>'Adjusted balances 09-10'!O8</f>
        <v>2322.14</v>
      </c>
      <c r="P9" s="545">
        <f>'Adjusted balances 09-10'!L8</f>
        <v>1863.5</v>
      </c>
      <c r="Q9" s="564" t="s">
        <v>644</v>
      </c>
      <c r="R9" s="507" t="s">
        <v>1005</v>
      </c>
      <c r="S9" s="556">
        <v>2322.14</v>
      </c>
      <c r="T9" s="556">
        <v>1863.5</v>
      </c>
      <c r="U9" s="556">
        <f t="shared" si="0"/>
        <v>0</v>
      </c>
      <c r="V9" s="555">
        <f t="shared" si="0"/>
        <v>0</v>
      </c>
    </row>
    <row r="10" spans="1:22" x14ac:dyDescent="0.25">
      <c r="A10" s="544" t="s">
        <v>645</v>
      </c>
      <c r="B10" s="544" t="s">
        <v>1006</v>
      </c>
      <c r="C10" s="545" t="e">
        <f>-#REF!</f>
        <v>#REF!</v>
      </c>
      <c r="D10" s="570" t="s">
        <v>645</v>
      </c>
      <c r="E10" s="482" t="s">
        <v>1006</v>
      </c>
      <c r="F10" s="571">
        <f>'Adjusted balances 09-10'!E9</f>
        <v>60964.322739801653</v>
      </c>
      <c r="G10" s="495" t="e">
        <f>C10-F10</f>
        <v>#REF!</v>
      </c>
      <c r="H10" s="564" t="s">
        <v>645</v>
      </c>
      <c r="I10" s="507" t="s">
        <v>1006</v>
      </c>
      <c r="J10" s="556">
        <v>60964.322739801653</v>
      </c>
      <c r="K10" s="555">
        <f>F10-J10</f>
        <v>0</v>
      </c>
      <c r="M10" s="544" t="s">
        <v>645</v>
      </c>
      <c r="N10" s="544" t="s">
        <v>1006</v>
      </c>
      <c r="O10" s="606">
        <f>'Adjusted balances 09-10'!O9</f>
        <v>40142.31</v>
      </c>
      <c r="P10" s="545">
        <f>'Adjusted balances 09-10'!L9</f>
        <v>11914.78</v>
      </c>
      <c r="Q10" s="564" t="s">
        <v>645</v>
      </c>
      <c r="R10" s="507" t="s">
        <v>1006</v>
      </c>
      <c r="S10" s="556">
        <v>40142.31</v>
      </c>
      <c r="T10" s="556">
        <v>11914.78</v>
      </c>
      <c r="U10" s="556">
        <f t="shared" si="0"/>
        <v>0</v>
      </c>
      <c r="V10" s="555">
        <f t="shared" si="0"/>
        <v>0</v>
      </c>
    </row>
    <row r="11" spans="1:22" x14ac:dyDescent="0.25">
      <c r="A11" s="544" t="s">
        <v>646</v>
      </c>
      <c r="B11" s="544" t="s">
        <v>1007</v>
      </c>
      <c r="C11" s="545" t="e">
        <f>-#REF!</f>
        <v>#REF!</v>
      </c>
      <c r="D11" s="570" t="s">
        <v>646</v>
      </c>
      <c r="E11" s="482" t="s">
        <v>1007</v>
      </c>
      <c r="F11" s="571">
        <f>'Adjusted balances 09-10'!E10</f>
        <v>88545.409589634073</v>
      </c>
      <c r="G11" s="495" t="e">
        <f>C11-F11</f>
        <v>#REF!</v>
      </c>
      <c r="H11" s="564" t="s">
        <v>646</v>
      </c>
      <c r="I11" s="507" t="s">
        <v>1007</v>
      </c>
      <c r="J11" s="556">
        <v>88545.409589634073</v>
      </c>
      <c r="K11" s="555">
        <f>F11-J11</f>
        <v>0</v>
      </c>
      <c r="M11" s="544" t="s">
        <v>646</v>
      </c>
      <c r="N11" s="544" t="s">
        <v>1007</v>
      </c>
      <c r="O11" s="606">
        <f>'Adjusted balances 09-10'!O10</f>
        <v>4638.97</v>
      </c>
      <c r="P11" s="545">
        <f>'Adjusted balances 09-10'!L10</f>
        <v>16717.72</v>
      </c>
      <c r="Q11" s="564" t="s">
        <v>646</v>
      </c>
      <c r="R11" s="507" t="s">
        <v>1007</v>
      </c>
      <c r="S11" s="556">
        <v>4638.97</v>
      </c>
      <c r="T11" s="556">
        <v>16717.72</v>
      </c>
      <c r="U11" s="556">
        <f t="shared" si="0"/>
        <v>0</v>
      </c>
      <c r="V11" s="555">
        <f t="shared" si="0"/>
        <v>0</v>
      </c>
    </row>
    <row r="12" spans="1:22" x14ac:dyDescent="0.25">
      <c r="A12" s="546" t="s">
        <v>647</v>
      </c>
      <c r="B12" s="546" t="s">
        <v>1008</v>
      </c>
      <c r="C12" s="547" t="e">
        <f>-#REF!</f>
        <v>#REF!</v>
      </c>
      <c r="D12" s="572" t="s">
        <v>647</v>
      </c>
      <c r="E12" s="573" t="s">
        <v>1008</v>
      </c>
      <c r="F12" s="574">
        <f>'Adjusted balances 09-10'!E11</f>
        <v>149763.57707747741</v>
      </c>
      <c r="G12" s="496" t="e">
        <f>C12-F12</f>
        <v>#REF!</v>
      </c>
      <c r="H12" s="564" t="s">
        <v>647</v>
      </c>
      <c r="I12" s="507" t="s">
        <v>1008</v>
      </c>
      <c r="J12" s="556">
        <v>149763.57999999999</v>
      </c>
      <c r="K12" s="555">
        <f>F12-J12</f>
        <v>-2.922522573499009E-3</v>
      </c>
      <c r="M12" s="546" t="s">
        <v>647</v>
      </c>
      <c r="N12" s="546" t="s">
        <v>1008</v>
      </c>
      <c r="O12" s="606">
        <f>'Adjusted balances 09-10'!O11</f>
        <v>2785.9</v>
      </c>
      <c r="P12" s="545">
        <f>'Adjusted balances 09-10'!L11</f>
        <v>26496.26</v>
      </c>
      <c r="Q12" s="564" t="s">
        <v>647</v>
      </c>
      <c r="R12" s="507" t="s">
        <v>1008</v>
      </c>
      <c r="S12" s="556">
        <v>2785.9</v>
      </c>
      <c r="T12" s="556">
        <v>26496.26</v>
      </c>
      <c r="U12" s="556">
        <f t="shared" si="0"/>
        <v>0</v>
      </c>
      <c r="V12" s="555">
        <f t="shared" si="0"/>
        <v>0</v>
      </c>
    </row>
    <row r="13" spans="1:22" ht="13" x14ac:dyDescent="0.3">
      <c r="C13" s="552" t="e">
        <f>SUM(C8:C12)</f>
        <v>#REF!</v>
      </c>
      <c r="F13" s="565">
        <f>SUM(F8:F12)</f>
        <v>421957.81569972675</v>
      </c>
      <c r="G13" s="565" t="e">
        <f>SUM(G8:G12)</f>
        <v>#REF!</v>
      </c>
      <c r="J13" s="575">
        <f>SUM(J8:J12)</f>
        <v>421957.8186222493</v>
      </c>
      <c r="K13" s="560">
        <f>SUM(K8:K12)</f>
        <v>-2.922522573499009E-3</v>
      </c>
      <c r="O13" s="607">
        <f>SUM(O8:O12)</f>
        <v>55063.35</v>
      </c>
      <c r="P13" s="607">
        <f>SUM(P8:P12)</f>
        <v>110470.23</v>
      </c>
      <c r="S13" s="575">
        <f>SUM(S8:S12)</f>
        <v>55063.35</v>
      </c>
      <c r="T13" s="575">
        <f>SUM(T8:T12)</f>
        <v>110470.23</v>
      </c>
      <c r="U13" s="575">
        <f>SUM(U8:U12)</f>
        <v>0</v>
      </c>
      <c r="V13" s="575">
        <f>SUM(V8:V12)</f>
        <v>0</v>
      </c>
    </row>
    <row r="14" spans="1:22" ht="13" x14ac:dyDescent="0.25">
      <c r="A14" s="548" t="s">
        <v>1331</v>
      </c>
      <c r="B14" s="553"/>
      <c r="C14" s="553"/>
      <c r="M14" s="548" t="s">
        <v>1331</v>
      </c>
      <c r="N14" s="553"/>
      <c r="O14" s="553"/>
      <c r="P14" s="553"/>
    </row>
    <row r="15" spans="1:22" x14ac:dyDescent="0.25">
      <c r="A15" s="544" t="s">
        <v>266</v>
      </c>
      <c r="B15" s="544" t="s">
        <v>1009</v>
      </c>
      <c r="C15" s="545" t="e">
        <f>-#REF!</f>
        <v>#REF!</v>
      </c>
      <c r="D15" s="482" t="s">
        <v>266</v>
      </c>
      <c r="E15" s="482" t="s">
        <v>1009</v>
      </c>
      <c r="F15" s="483">
        <f>'Adjusted balances 09-10'!E12</f>
        <v>31187.640371910486</v>
      </c>
      <c r="G15" s="481" t="e">
        <f t="shared" ref="G15:G78" si="1">C15-F15</f>
        <v>#REF!</v>
      </c>
      <c r="H15" s="507" t="s">
        <v>266</v>
      </c>
      <c r="I15" s="507" t="s">
        <v>1009</v>
      </c>
      <c r="J15" s="556">
        <v>31187.640371910486</v>
      </c>
      <c r="K15" s="555">
        <f t="shared" ref="K15:K78" si="2">F15-J15</f>
        <v>0</v>
      </c>
      <c r="M15" s="544" t="s">
        <v>266</v>
      </c>
      <c r="N15" s="544" t="s">
        <v>1009</v>
      </c>
      <c r="O15" s="606">
        <f>'Adjusted balances 09-10'!O12</f>
        <v>169.35</v>
      </c>
      <c r="P15" s="545">
        <f>'Adjusted balances 09-10'!L12</f>
        <v>27742.71</v>
      </c>
      <c r="Q15" s="507" t="s">
        <v>266</v>
      </c>
      <c r="R15" s="507" t="s">
        <v>1009</v>
      </c>
      <c r="S15" s="556">
        <v>169.35</v>
      </c>
      <c r="T15" s="556">
        <v>27742.71</v>
      </c>
      <c r="U15" s="556">
        <f>O15-S15</f>
        <v>0</v>
      </c>
      <c r="V15" s="555">
        <f>P15-T15</f>
        <v>0</v>
      </c>
    </row>
    <row r="16" spans="1:22" x14ac:dyDescent="0.25">
      <c r="A16" s="544" t="s">
        <v>276</v>
      </c>
      <c r="B16" s="544" t="s">
        <v>450</v>
      </c>
      <c r="C16" s="545" t="e">
        <f>-#REF!</f>
        <v>#REF!</v>
      </c>
      <c r="D16" s="482" t="s">
        <v>276</v>
      </c>
      <c r="E16" s="482" t="s">
        <v>450</v>
      </c>
      <c r="F16" s="483">
        <f>'Adjusted balances 09-10'!E13</f>
        <v>-12467.004636274196</v>
      </c>
      <c r="G16" s="481" t="e">
        <f t="shared" si="1"/>
        <v>#REF!</v>
      </c>
      <c r="H16" s="507" t="s">
        <v>276</v>
      </c>
      <c r="I16" s="507" t="s">
        <v>450</v>
      </c>
      <c r="J16" s="556">
        <v>-12467.004636274196</v>
      </c>
      <c r="K16" s="555">
        <f t="shared" si="2"/>
        <v>0</v>
      </c>
      <c r="M16" s="544" t="s">
        <v>276</v>
      </c>
      <c r="N16" s="544" t="s">
        <v>450</v>
      </c>
      <c r="O16" s="606">
        <f>'Adjusted balances 09-10'!O13</f>
        <v>48156.04</v>
      </c>
      <c r="P16" s="545">
        <f>'Adjusted balances 09-10'!L13</f>
        <v>-34427.050000000003</v>
      </c>
      <c r="Q16" s="507" t="s">
        <v>276</v>
      </c>
      <c r="R16" s="507" t="s">
        <v>450</v>
      </c>
      <c r="S16" s="556">
        <v>48156.04</v>
      </c>
      <c r="T16" s="556">
        <v>-34427.050000000003</v>
      </c>
      <c r="U16" s="556">
        <f t="shared" ref="U16:U79" si="3">O16-S16</f>
        <v>0</v>
      </c>
      <c r="V16" s="555">
        <f t="shared" ref="V16:V79" si="4">P16-T16</f>
        <v>0</v>
      </c>
    </row>
    <row r="17" spans="1:22" x14ac:dyDescent="0.25">
      <c r="A17" s="544" t="s">
        <v>273</v>
      </c>
      <c r="B17" s="544" t="s">
        <v>1010</v>
      </c>
      <c r="C17" s="545" t="e">
        <f>-#REF!</f>
        <v>#REF!</v>
      </c>
      <c r="D17" s="482" t="s">
        <v>273</v>
      </c>
      <c r="E17" s="482" t="s">
        <v>1010</v>
      </c>
      <c r="F17" s="483">
        <f>'Adjusted balances 09-10'!E14</f>
        <v>10951.511340464785</v>
      </c>
      <c r="G17" s="481" t="e">
        <f t="shared" si="1"/>
        <v>#REF!</v>
      </c>
      <c r="H17" s="507" t="s">
        <v>273</v>
      </c>
      <c r="I17" s="507" t="s">
        <v>1010</v>
      </c>
      <c r="J17" s="556">
        <v>10951.511340464785</v>
      </c>
      <c r="K17" s="555">
        <f t="shared" si="2"/>
        <v>0</v>
      </c>
      <c r="M17" s="544" t="s">
        <v>273</v>
      </c>
      <c r="N17" s="544" t="s">
        <v>1010</v>
      </c>
      <c r="O17" s="606">
        <f>'Adjusted balances 09-10'!O14</f>
        <v>6706.74</v>
      </c>
      <c r="P17" s="545">
        <f>'Adjusted balances 09-10'!L14</f>
        <v>4495.1400000000003</v>
      </c>
      <c r="Q17" s="507" t="s">
        <v>273</v>
      </c>
      <c r="R17" s="507" t="s">
        <v>1010</v>
      </c>
      <c r="S17" s="556">
        <v>6706.74</v>
      </c>
      <c r="T17" s="556">
        <v>4495.1400000000003</v>
      </c>
      <c r="U17" s="556">
        <f t="shared" si="3"/>
        <v>0</v>
      </c>
      <c r="V17" s="555">
        <f t="shared" si="4"/>
        <v>0</v>
      </c>
    </row>
    <row r="18" spans="1:22" x14ac:dyDescent="0.25">
      <c r="A18" s="544" t="s">
        <v>286</v>
      </c>
      <c r="B18" s="544" t="s">
        <v>1011</v>
      </c>
      <c r="C18" s="545" t="e">
        <f>-#REF!</f>
        <v>#REF!</v>
      </c>
      <c r="D18" s="482" t="s">
        <v>286</v>
      </c>
      <c r="E18" s="482" t="s">
        <v>1011</v>
      </c>
      <c r="F18" s="483">
        <f>'Adjusted balances 09-10'!E15</f>
        <v>40736.037145505928</v>
      </c>
      <c r="G18" s="481" t="e">
        <f t="shared" si="1"/>
        <v>#REF!</v>
      </c>
      <c r="H18" s="507" t="s">
        <v>286</v>
      </c>
      <c r="I18" s="507" t="s">
        <v>1011</v>
      </c>
      <c r="J18" s="556">
        <v>40736.037145505928</v>
      </c>
      <c r="K18" s="555">
        <f t="shared" si="2"/>
        <v>0</v>
      </c>
      <c r="M18" s="544" t="s">
        <v>286</v>
      </c>
      <c r="N18" s="544" t="s">
        <v>1011</v>
      </c>
      <c r="O18" s="606">
        <f>'Adjusted balances 09-10'!O15</f>
        <v>7513</v>
      </c>
      <c r="P18" s="545">
        <f>'Adjusted balances 09-10'!L15</f>
        <v>52390.44</v>
      </c>
      <c r="Q18" s="507" t="s">
        <v>286</v>
      </c>
      <c r="R18" s="507" t="s">
        <v>1011</v>
      </c>
      <c r="S18" s="556">
        <v>7513</v>
      </c>
      <c r="T18" s="556">
        <v>52390.44</v>
      </c>
      <c r="U18" s="556">
        <f t="shared" si="3"/>
        <v>0</v>
      </c>
      <c r="V18" s="555">
        <f t="shared" si="4"/>
        <v>0</v>
      </c>
    </row>
    <row r="19" spans="1:22" x14ac:dyDescent="0.25">
      <c r="A19" s="544" t="s">
        <v>290</v>
      </c>
      <c r="B19" s="544" t="s">
        <v>1012</v>
      </c>
      <c r="C19" s="545" t="e">
        <f>-#REF!</f>
        <v>#REF!</v>
      </c>
      <c r="D19" s="482" t="s">
        <v>290</v>
      </c>
      <c r="E19" s="482" t="s">
        <v>1012</v>
      </c>
      <c r="F19" s="483">
        <f>'Adjusted balances 09-10'!E16</f>
        <v>46096.888492670463</v>
      </c>
      <c r="G19" s="481" t="e">
        <f t="shared" si="1"/>
        <v>#REF!</v>
      </c>
      <c r="H19" s="507" t="s">
        <v>290</v>
      </c>
      <c r="I19" s="507" t="s">
        <v>1012</v>
      </c>
      <c r="J19" s="556">
        <v>46096.888492670463</v>
      </c>
      <c r="K19" s="555">
        <f t="shared" si="2"/>
        <v>0</v>
      </c>
      <c r="M19" s="544" t="s">
        <v>290</v>
      </c>
      <c r="N19" s="544" t="s">
        <v>1012</v>
      </c>
      <c r="O19" s="606">
        <f>'Adjusted balances 09-10'!O16</f>
        <v>-9307.92</v>
      </c>
      <c r="P19" s="545">
        <f>'Adjusted balances 09-10'!L16</f>
        <v>18697.88</v>
      </c>
      <c r="Q19" s="507" t="s">
        <v>290</v>
      </c>
      <c r="R19" s="507" t="s">
        <v>1012</v>
      </c>
      <c r="S19" s="556">
        <v>-9307.92</v>
      </c>
      <c r="T19" s="556">
        <v>18697.88</v>
      </c>
      <c r="U19" s="556">
        <f t="shared" si="3"/>
        <v>0</v>
      </c>
      <c r="V19" s="555">
        <f t="shared" si="4"/>
        <v>0</v>
      </c>
    </row>
    <row r="20" spans="1:22" x14ac:dyDescent="0.25">
      <c r="A20" s="544" t="s">
        <v>297</v>
      </c>
      <c r="B20" s="544" t="s">
        <v>1013</v>
      </c>
      <c r="C20" s="545" t="e">
        <f>-#REF!</f>
        <v>#REF!</v>
      </c>
      <c r="D20" s="482" t="s">
        <v>297</v>
      </c>
      <c r="E20" s="482" t="s">
        <v>1013</v>
      </c>
      <c r="F20" s="483">
        <f>'Adjusted balances 09-10'!E17</f>
        <v>139187.48718391382</v>
      </c>
      <c r="G20" s="481" t="e">
        <f t="shared" si="1"/>
        <v>#REF!</v>
      </c>
      <c r="H20" s="507" t="s">
        <v>297</v>
      </c>
      <c r="I20" s="507" t="s">
        <v>1013</v>
      </c>
      <c r="J20" s="556">
        <v>139187.48718391382</v>
      </c>
      <c r="K20" s="555">
        <f t="shared" si="2"/>
        <v>0</v>
      </c>
      <c r="M20" s="544" t="s">
        <v>297</v>
      </c>
      <c r="N20" s="544" t="s">
        <v>1013</v>
      </c>
      <c r="O20" s="606">
        <f>'Adjusted balances 09-10'!O17</f>
        <v>4079.34</v>
      </c>
      <c r="P20" s="545">
        <f>'Adjusted balances 09-10'!L17</f>
        <v>27237.98</v>
      </c>
      <c r="Q20" s="507" t="s">
        <v>297</v>
      </c>
      <c r="R20" s="507" t="s">
        <v>1013</v>
      </c>
      <c r="S20" s="556">
        <v>4079.34</v>
      </c>
      <c r="T20" s="556">
        <v>27237.98</v>
      </c>
      <c r="U20" s="556">
        <f t="shared" si="3"/>
        <v>0</v>
      </c>
      <c r="V20" s="555">
        <f t="shared" si="4"/>
        <v>0</v>
      </c>
    </row>
    <row r="21" spans="1:22" x14ac:dyDescent="0.25">
      <c r="A21" s="544" t="s">
        <v>303</v>
      </c>
      <c r="B21" s="544" t="s">
        <v>1014</v>
      </c>
      <c r="C21" s="545" t="e">
        <f>-#REF!</f>
        <v>#REF!</v>
      </c>
      <c r="D21" s="482" t="s">
        <v>303</v>
      </c>
      <c r="E21" s="482" t="s">
        <v>1014</v>
      </c>
      <c r="F21" s="483">
        <f>'Adjusted balances 09-10'!E18</f>
        <v>84846.282958244017</v>
      </c>
      <c r="G21" s="481" t="e">
        <f t="shared" si="1"/>
        <v>#REF!</v>
      </c>
      <c r="H21" s="507" t="s">
        <v>303</v>
      </c>
      <c r="I21" s="507" t="s">
        <v>1014</v>
      </c>
      <c r="J21" s="556">
        <v>84846.282958244017</v>
      </c>
      <c r="K21" s="555">
        <f t="shared" si="2"/>
        <v>0</v>
      </c>
      <c r="M21" s="544" t="s">
        <v>303</v>
      </c>
      <c r="N21" s="544" t="s">
        <v>1014</v>
      </c>
      <c r="O21" s="606">
        <f>'Adjusted balances 09-10'!O18</f>
        <v>19725.080000000002</v>
      </c>
      <c r="P21" s="545">
        <f>'Adjusted balances 09-10'!L18</f>
        <v>-15437.34</v>
      </c>
      <c r="Q21" s="507" t="s">
        <v>303</v>
      </c>
      <c r="R21" s="507" t="s">
        <v>1014</v>
      </c>
      <c r="S21" s="556">
        <v>19725.080000000002</v>
      </c>
      <c r="T21" s="556">
        <v>-15437.34</v>
      </c>
      <c r="U21" s="556">
        <f t="shared" si="3"/>
        <v>0</v>
      </c>
      <c r="V21" s="555">
        <f t="shared" si="4"/>
        <v>0</v>
      </c>
    </row>
    <row r="22" spans="1:22" x14ac:dyDescent="0.25">
      <c r="A22" s="544" t="s">
        <v>310</v>
      </c>
      <c r="B22" s="544" t="s">
        <v>1015</v>
      </c>
      <c r="C22" s="545" t="e">
        <f>-#REF!</f>
        <v>#REF!</v>
      </c>
      <c r="D22" s="482" t="s">
        <v>310</v>
      </c>
      <c r="E22" s="482" t="s">
        <v>1015</v>
      </c>
      <c r="F22" s="483">
        <f>'Adjusted balances 09-10'!E19</f>
        <v>60216.781186953915</v>
      </c>
      <c r="G22" s="481" t="e">
        <f t="shared" si="1"/>
        <v>#REF!</v>
      </c>
      <c r="H22" s="507" t="s">
        <v>310</v>
      </c>
      <c r="I22" s="507" t="s">
        <v>1015</v>
      </c>
      <c r="J22" s="556">
        <v>60216.781186953915</v>
      </c>
      <c r="K22" s="555">
        <f t="shared" si="2"/>
        <v>0</v>
      </c>
      <c r="M22" s="544" t="s">
        <v>310</v>
      </c>
      <c r="N22" s="544" t="s">
        <v>1015</v>
      </c>
      <c r="O22" s="606">
        <f>'Adjusted balances 09-10'!O19</f>
        <v>7017</v>
      </c>
      <c r="P22" s="545">
        <f>'Adjusted balances 09-10'!L19</f>
        <v>24854.89</v>
      </c>
      <c r="Q22" s="507" t="s">
        <v>310</v>
      </c>
      <c r="R22" s="507" t="s">
        <v>1015</v>
      </c>
      <c r="S22" s="556">
        <v>7017</v>
      </c>
      <c r="T22" s="556">
        <v>24854.89</v>
      </c>
      <c r="U22" s="556">
        <f t="shared" si="3"/>
        <v>0</v>
      </c>
      <c r="V22" s="555">
        <f t="shared" si="4"/>
        <v>0</v>
      </c>
    </row>
    <row r="23" spans="1:22" x14ac:dyDescent="0.25">
      <c r="A23" s="544" t="s">
        <v>320</v>
      </c>
      <c r="B23" s="544" t="s">
        <v>1016</v>
      </c>
      <c r="C23" s="545" t="e">
        <f>-#REF!</f>
        <v>#REF!</v>
      </c>
      <c r="D23" s="482" t="s">
        <v>320</v>
      </c>
      <c r="E23" s="482" t="s">
        <v>1016</v>
      </c>
      <c r="F23" s="483">
        <f>'Adjusted balances 09-10'!E20</f>
        <v>111027.57168559165</v>
      </c>
      <c r="G23" s="481" t="e">
        <f t="shared" si="1"/>
        <v>#REF!</v>
      </c>
      <c r="H23" s="507" t="s">
        <v>320</v>
      </c>
      <c r="I23" s="507" t="s">
        <v>1016</v>
      </c>
      <c r="J23" s="556">
        <v>111027.57168559165</v>
      </c>
      <c r="K23" s="555">
        <f t="shared" si="2"/>
        <v>0</v>
      </c>
      <c r="M23" s="544" t="s">
        <v>320</v>
      </c>
      <c r="N23" s="544" t="s">
        <v>1016</v>
      </c>
      <c r="O23" s="606">
        <f>'Adjusted balances 09-10'!O20</f>
        <v>7112.42</v>
      </c>
      <c r="P23" s="545">
        <f>'Adjusted balances 09-10'!L20</f>
        <v>38457.83</v>
      </c>
      <c r="Q23" s="507" t="s">
        <v>320</v>
      </c>
      <c r="R23" s="507" t="s">
        <v>1016</v>
      </c>
      <c r="S23" s="556">
        <v>7112.42</v>
      </c>
      <c r="T23" s="556">
        <v>38457.83</v>
      </c>
      <c r="U23" s="556">
        <f t="shared" si="3"/>
        <v>0</v>
      </c>
      <c r="V23" s="555">
        <f t="shared" si="4"/>
        <v>0</v>
      </c>
    </row>
    <row r="24" spans="1:22" x14ac:dyDescent="0.25">
      <c r="A24" s="544" t="s">
        <v>324</v>
      </c>
      <c r="B24" s="544" t="s">
        <v>1017</v>
      </c>
      <c r="C24" s="545" t="e">
        <f>-#REF!</f>
        <v>#REF!</v>
      </c>
      <c r="D24" s="482" t="s">
        <v>324</v>
      </c>
      <c r="E24" s="482" t="s">
        <v>1017</v>
      </c>
      <c r="F24" s="483">
        <f>'Adjusted balances 09-10'!E21</f>
        <v>32990.654362500056</v>
      </c>
      <c r="G24" s="481" t="e">
        <f t="shared" si="1"/>
        <v>#REF!</v>
      </c>
      <c r="H24" s="507" t="s">
        <v>324</v>
      </c>
      <c r="I24" s="507" t="s">
        <v>1017</v>
      </c>
      <c r="J24" s="556">
        <v>32990.654362500056</v>
      </c>
      <c r="K24" s="555">
        <f t="shared" si="2"/>
        <v>0</v>
      </c>
      <c r="M24" s="544" t="s">
        <v>324</v>
      </c>
      <c r="N24" s="544" t="s">
        <v>1017</v>
      </c>
      <c r="O24" s="606">
        <f>'Adjusted balances 09-10'!O21</f>
        <v>-1972.07</v>
      </c>
      <c r="P24" s="545">
        <f>'Adjusted balances 09-10'!L21</f>
        <v>0.28999999999999998</v>
      </c>
      <c r="Q24" s="507" t="s">
        <v>324</v>
      </c>
      <c r="R24" s="507" t="s">
        <v>1017</v>
      </c>
      <c r="S24" s="556">
        <v>-1972.07</v>
      </c>
      <c r="T24" s="556">
        <v>0.28999999999999998</v>
      </c>
      <c r="U24" s="556">
        <f t="shared" si="3"/>
        <v>0</v>
      </c>
      <c r="V24" s="555">
        <f t="shared" si="4"/>
        <v>0</v>
      </c>
    </row>
    <row r="25" spans="1:22" x14ac:dyDescent="0.25">
      <c r="A25" s="544" t="s">
        <v>330</v>
      </c>
      <c r="B25" s="544" t="s">
        <v>1018</v>
      </c>
      <c r="C25" s="545" t="e">
        <f>-#REF!</f>
        <v>#REF!</v>
      </c>
      <c r="D25" s="482" t="s">
        <v>330</v>
      </c>
      <c r="E25" s="482" t="s">
        <v>1018</v>
      </c>
      <c r="F25" s="483">
        <f>'Adjusted balances 09-10'!E22</f>
        <v>96479.88722622658</v>
      </c>
      <c r="G25" s="481" t="e">
        <f t="shared" si="1"/>
        <v>#REF!</v>
      </c>
      <c r="H25" s="507" t="s">
        <v>330</v>
      </c>
      <c r="I25" s="507" t="s">
        <v>1018</v>
      </c>
      <c r="J25" s="556">
        <v>96479.88722622658</v>
      </c>
      <c r="K25" s="555">
        <f t="shared" si="2"/>
        <v>0</v>
      </c>
      <c r="M25" s="544" t="s">
        <v>330</v>
      </c>
      <c r="N25" s="544" t="s">
        <v>1018</v>
      </c>
      <c r="O25" s="606">
        <f>'Adjusted balances 09-10'!O22</f>
        <v>11.47</v>
      </c>
      <c r="P25" s="545">
        <f>'Adjusted balances 09-10'!L22</f>
        <v>84896.02</v>
      </c>
      <c r="Q25" s="507" t="s">
        <v>330</v>
      </c>
      <c r="R25" s="507" t="s">
        <v>1018</v>
      </c>
      <c r="S25" s="556">
        <v>11.47</v>
      </c>
      <c r="T25" s="556">
        <v>84896.02</v>
      </c>
      <c r="U25" s="556">
        <f t="shared" si="3"/>
        <v>0</v>
      </c>
      <c r="V25" s="555">
        <f t="shared" si="4"/>
        <v>0</v>
      </c>
    </row>
    <row r="26" spans="1:22" x14ac:dyDescent="0.25">
      <c r="A26" s="544" t="s">
        <v>335</v>
      </c>
      <c r="B26" s="544" t="s">
        <v>1019</v>
      </c>
      <c r="C26" s="545" t="e">
        <f>-#REF!</f>
        <v>#REF!</v>
      </c>
      <c r="D26" s="482" t="s">
        <v>335</v>
      </c>
      <c r="E26" s="482" t="s">
        <v>1019</v>
      </c>
      <c r="F26" s="483">
        <f>'Adjusted balances 09-10'!E23</f>
        <v>51344.893495511766</v>
      </c>
      <c r="G26" s="481" t="e">
        <f t="shared" si="1"/>
        <v>#REF!</v>
      </c>
      <c r="H26" s="507" t="s">
        <v>335</v>
      </c>
      <c r="I26" s="507" t="s">
        <v>1019</v>
      </c>
      <c r="J26" s="556">
        <v>51344.893495511766</v>
      </c>
      <c r="K26" s="555">
        <f t="shared" si="2"/>
        <v>0</v>
      </c>
      <c r="M26" s="544" t="s">
        <v>335</v>
      </c>
      <c r="N26" s="544" t="s">
        <v>1019</v>
      </c>
      <c r="O26" s="606">
        <f>'Adjusted balances 09-10'!O23</f>
        <v>3550.32</v>
      </c>
      <c r="P26" s="545">
        <f>'Adjusted balances 09-10'!L23</f>
        <v>-12928</v>
      </c>
      <c r="Q26" s="507" t="s">
        <v>335</v>
      </c>
      <c r="R26" s="507" t="s">
        <v>1019</v>
      </c>
      <c r="S26" s="556">
        <v>3550.32</v>
      </c>
      <c r="T26" s="556">
        <v>-12928</v>
      </c>
      <c r="U26" s="556">
        <f t="shared" si="3"/>
        <v>0</v>
      </c>
      <c r="V26" s="555">
        <f t="shared" si="4"/>
        <v>0</v>
      </c>
    </row>
    <row r="27" spans="1:22" x14ac:dyDescent="0.25">
      <c r="A27" s="544" t="s">
        <v>351</v>
      </c>
      <c r="B27" s="544" t="s">
        <v>1020</v>
      </c>
      <c r="C27" s="545" t="e">
        <f>-#REF!</f>
        <v>#REF!</v>
      </c>
      <c r="D27" s="482" t="s">
        <v>351</v>
      </c>
      <c r="E27" s="482" t="s">
        <v>1020</v>
      </c>
      <c r="F27" s="483">
        <f>'Adjusted balances 09-10'!E24</f>
        <v>88565.452546071188</v>
      </c>
      <c r="G27" s="481" t="e">
        <f t="shared" si="1"/>
        <v>#REF!</v>
      </c>
      <c r="H27" s="507" t="s">
        <v>351</v>
      </c>
      <c r="I27" s="507" t="s">
        <v>1020</v>
      </c>
      <c r="J27" s="556">
        <v>88565.452546071188</v>
      </c>
      <c r="K27" s="555">
        <f t="shared" si="2"/>
        <v>0</v>
      </c>
      <c r="M27" s="544" t="s">
        <v>351</v>
      </c>
      <c r="N27" s="544" t="s">
        <v>1020</v>
      </c>
      <c r="O27" s="606">
        <f>'Adjusted balances 09-10'!O24</f>
        <v>5099.32</v>
      </c>
      <c r="P27" s="545">
        <f>'Adjusted balances 09-10'!L24</f>
        <v>0</v>
      </c>
      <c r="Q27" s="507" t="s">
        <v>351</v>
      </c>
      <c r="R27" s="507" t="s">
        <v>1020</v>
      </c>
      <c r="S27" s="556">
        <v>5099.32</v>
      </c>
      <c r="T27" s="556">
        <v>0</v>
      </c>
      <c r="U27" s="556">
        <f t="shared" si="3"/>
        <v>0</v>
      </c>
      <c r="V27" s="555">
        <f t="shared" si="4"/>
        <v>0</v>
      </c>
    </row>
    <row r="28" spans="1:22" x14ac:dyDescent="0.25">
      <c r="A28" s="544" t="s">
        <v>370</v>
      </c>
      <c r="B28" s="544" t="s">
        <v>1021</v>
      </c>
      <c r="C28" s="545" t="e">
        <f>-#REF!</f>
        <v>#REF!</v>
      </c>
      <c r="D28" s="482" t="s">
        <v>370</v>
      </c>
      <c r="E28" s="482" t="s">
        <v>1021</v>
      </c>
      <c r="F28" s="483">
        <f>'Adjusted balances 09-10'!E25</f>
        <v>39729.191321098246</v>
      </c>
      <c r="G28" s="481" t="e">
        <f t="shared" si="1"/>
        <v>#REF!</v>
      </c>
      <c r="H28" s="507" t="s">
        <v>370</v>
      </c>
      <c r="I28" s="507" t="s">
        <v>1021</v>
      </c>
      <c r="J28" s="556">
        <v>39729.191321098246</v>
      </c>
      <c r="K28" s="555">
        <f t="shared" si="2"/>
        <v>0</v>
      </c>
      <c r="M28" s="544" t="s">
        <v>370</v>
      </c>
      <c r="N28" s="544" t="s">
        <v>1021</v>
      </c>
      <c r="O28" s="606">
        <f>'Adjusted balances 09-10'!O25</f>
        <v>5234.3</v>
      </c>
      <c r="P28" s="545">
        <f>'Adjusted balances 09-10'!L25</f>
        <v>0</v>
      </c>
      <c r="Q28" s="507" t="s">
        <v>370</v>
      </c>
      <c r="R28" s="507" t="s">
        <v>1021</v>
      </c>
      <c r="S28" s="556">
        <v>5234.3</v>
      </c>
      <c r="T28" s="556">
        <v>0</v>
      </c>
      <c r="U28" s="556">
        <f t="shared" si="3"/>
        <v>0</v>
      </c>
      <c r="V28" s="555">
        <f t="shared" si="4"/>
        <v>0</v>
      </c>
    </row>
    <row r="29" spans="1:22" x14ac:dyDescent="0.25">
      <c r="A29" s="544" t="s">
        <v>377</v>
      </c>
      <c r="B29" s="544" t="s">
        <v>1022</v>
      </c>
      <c r="C29" s="545" t="e">
        <f>-#REF!</f>
        <v>#REF!</v>
      </c>
      <c r="D29" s="482" t="s">
        <v>377</v>
      </c>
      <c r="E29" s="482" t="s">
        <v>1022</v>
      </c>
      <c r="F29" s="483">
        <f>'Adjusted balances 09-10'!E26</f>
        <v>80756.831549030627</v>
      </c>
      <c r="G29" s="481" t="e">
        <f t="shared" si="1"/>
        <v>#REF!</v>
      </c>
      <c r="H29" s="507" t="s">
        <v>377</v>
      </c>
      <c r="I29" s="507" t="s">
        <v>1022</v>
      </c>
      <c r="J29" s="556">
        <v>80756.831549030627</v>
      </c>
      <c r="K29" s="555">
        <f t="shared" si="2"/>
        <v>0</v>
      </c>
      <c r="M29" s="544" t="s">
        <v>377</v>
      </c>
      <c r="N29" s="544" t="s">
        <v>1022</v>
      </c>
      <c r="O29" s="606">
        <f>'Adjusted balances 09-10'!O26</f>
        <v>-1066.55</v>
      </c>
      <c r="P29" s="545">
        <f>'Adjusted balances 09-10'!L26</f>
        <v>0</v>
      </c>
      <c r="Q29" s="507" t="s">
        <v>377</v>
      </c>
      <c r="R29" s="507" t="s">
        <v>1022</v>
      </c>
      <c r="S29" s="556">
        <v>-1066.55</v>
      </c>
      <c r="T29" s="556">
        <v>0</v>
      </c>
      <c r="U29" s="556">
        <f t="shared" si="3"/>
        <v>0</v>
      </c>
      <c r="V29" s="555">
        <f t="shared" si="4"/>
        <v>0</v>
      </c>
    </row>
    <row r="30" spans="1:22" x14ac:dyDescent="0.25">
      <c r="A30" s="544" t="s">
        <v>387</v>
      </c>
      <c r="B30" s="544" t="s">
        <v>1023</v>
      </c>
      <c r="C30" s="545" t="e">
        <f>-#REF!</f>
        <v>#REF!</v>
      </c>
      <c r="D30" s="482" t="s">
        <v>387</v>
      </c>
      <c r="E30" s="482" t="s">
        <v>1023</v>
      </c>
      <c r="F30" s="483">
        <f>'Adjusted balances 09-10'!E27</f>
        <v>77435.597342576293</v>
      </c>
      <c r="G30" s="481" t="e">
        <f t="shared" si="1"/>
        <v>#REF!</v>
      </c>
      <c r="H30" s="507" t="s">
        <v>387</v>
      </c>
      <c r="I30" s="507" t="s">
        <v>1023</v>
      </c>
      <c r="J30" s="556">
        <v>77435.597342576293</v>
      </c>
      <c r="K30" s="555">
        <f t="shared" si="2"/>
        <v>0</v>
      </c>
      <c r="M30" s="544" t="s">
        <v>387</v>
      </c>
      <c r="N30" s="544" t="s">
        <v>1023</v>
      </c>
      <c r="O30" s="606">
        <f>'Adjusted balances 09-10'!O27</f>
        <v>0</v>
      </c>
      <c r="P30" s="545">
        <f>'Adjusted balances 09-10'!L27</f>
        <v>0</v>
      </c>
      <c r="Q30" s="507" t="s">
        <v>387</v>
      </c>
      <c r="R30" s="507" t="s">
        <v>1023</v>
      </c>
      <c r="S30" s="556">
        <v>0</v>
      </c>
      <c r="T30" s="556">
        <v>0</v>
      </c>
      <c r="U30" s="556">
        <f t="shared" si="3"/>
        <v>0</v>
      </c>
      <c r="V30" s="555">
        <f t="shared" si="4"/>
        <v>0</v>
      </c>
    </row>
    <row r="31" spans="1:22" x14ac:dyDescent="0.25">
      <c r="A31" s="544" t="s">
        <v>391</v>
      </c>
      <c r="B31" s="544" t="s">
        <v>1024</v>
      </c>
      <c r="C31" s="545" t="e">
        <f>-#REF!</f>
        <v>#REF!</v>
      </c>
      <c r="D31" s="482" t="s">
        <v>391</v>
      </c>
      <c r="E31" s="482" t="s">
        <v>1024</v>
      </c>
      <c r="F31" s="483">
        <f>'Adjusted balances 09-10'!E28</f>
        <v>100920.88815073596</v>
      </c>
      <c r="G31" s="481" t="e">
        <f t="shared" si="1"/>
        <v>#REF!</v>
      </c>
      <c r="H31" s="507" t="s">
        <v>391</v>
      </c>
      <c r="I31" s="507" t="s">
        <v>1024</v>
      </c>
      <c r="J31" s="556">
        <v>100920.88815073596</v>
      </c>
      <c r="K31" s="555">
        <f t="shared" si="2"/>
        <v>0</v>
      </c>
      <c r="M31" s="544" t="s">
        <v>391</v>
      </c>
      <c r="N31" s="544" t="s">
        <v>1024</v>
      </c>
      <c r="O31" s="606">
        <f>'Adjusted balances 09-10'!O28</f>
        <v>0</v>
      </c>
      <c r="P31" s="545">
        <f>'Adjusted balances 09-10'!L28</f>
        <v>0</v>
      </c>
      <c r="Q31" s="507" t="s">
        <v>391</v>
      </c>
      <c r="R31" s="507" t="s">
        <v>1024</v>
      </c>
      <c r="S31" s="556">
        <v>0</v>
      </c>
      <c r="T31" s="556">
        <v>0</v>
      </c>
      <c r="U31" s="556">
        <f t="shared" si="3"/>
        <v>0</v>
      </c>
      <c r="V31" s="555">
        <f t="shared" si="4"/>
        <v>0</v>
      </c>
    </row>
    <row r="32" spans="1:22" x14ac:dyDescent="0.25">
      <c r="A32" s="544" t="s">
        <v>674</v>
      </c>
      <c r="B32" s="544" t="s">
        <v>1025</v>
      </c>
      <c r="C32" s="545" t="e">
        <f>-#REF!</f>
        <v>#REF!</v>
      </c>
      <c r="D32" s="482" t="s">
        <v>674</v>
      </c>
      <c r="E32" s="482" t="s">
        <v>1025</v>
      </c>
      <c r="F32" s="483">
        <f>'Adjusted balances 09-10'!E29</f>
        <v>103395.89854439739</v>
      </c>
      <c r="G32" s="481" t="e">
        <f t="shared" si="1"/>
        <v>#REF!</v>
      </c>
      <c r="H32" s="507" t="s">
        <v>674</v>
      </c>
      <c r="I32" s="507" t="s">
        <v>1025</v>
      </c>
      <c r="J32" s="556">
        <v>103395.89854439739</v>
      </c>
      <c r="K32" s="555">
        <f t="shared" si="2"/>
        <v>0</v>
      </c>
      <c r="M32" s="544" t="s">
        <v>674</v>
      </c>
      <c r="N32" s="544" t="s">
        <v>1025</v>
      </c>
      <c r="O32" s="606">
        <f>'Adjusted balances 09-10'!O29</f>
        <v>3</v>
      </c>
      <c r="P32" s="545">
        <f>'Adjusted balances 09-10'!L29</f>
        <v>0</v>
      </c>
      <c r="Q32" s="507" t="s">
        <v>674</v>
      </c>
      <c r="R32" s="507" t="s">
        <v>1025</v>
      </c>
      <c r="S32" s="556">
        <v>3</v>
      </c>
      <c r="T32" s="556">
        <v>0</v>
      </c>
      <c r="U32" s="556">
        <f t="shared" si="3"/>
        <v>0</v>
      </c>
      <c r="V32" s="555">
        <f t="shared" si="4"/>
        <v>0</v>
      </c>
    </row>
    <row r="33" spans="1:22" x14ac:dyDescent="0.25">
      <c r="A33" s="544" t="s">
        <v>346</v>
      </c>
      <c r="B33" s="544" t="s">
        <v>1026</v>
      </c>
      <c r="C33" s="545" t="e">
        <f>-#REF!</f>
        <v>#REF!</v>
      </c>
      <c r="D33" s="482" t="s">
        <v>346</v>
      </c>
      <c r="E33" s="482" t="s">
        <v>1026</v>
      </c>
      <c r="F33" s="483">
        <f>'Adjusted balances 09-10'!E30</f>
        <v>43578.422702354917</v>
      </c>
      <c r="G33" s="481" t="e">
        <f t="shared" si="1"/>
        <v>#REF!</v>
      </c>
      <c r="H33" s="507" t="s">
        <v>346</v>
      </c>
      <c r="I33" s="507" t="s">
        <v>1026</v>
      </c>
      <c r="J33" s="556">
        <v>43578.422702354917</v>
      </c>
      <c r="K33" s="555">
        <f t="shared" si="2"/>
        <v>0</v>
      </c>
      <c r="M33" s="544" t="s">
        <v>346</v>
      </c>
      <c r="N33" s="544" t="s">
        <v>1026</v>
      </c>
      <c r="O33" s="606">
        <f>'Adjusted balances 09-10'!O30</f>
        <v>-3620.89</v>
      </c>
      <c r="P33" s="545">
        <f>'Adjusted balances 09-10'!L30</f>
        <v>40375.83</v>
      </c>
      <c r="Q33" s="507" t="s">
        <v>346</v>
      </c>
      <c r="R33" s="507" t="s">
        <v>1026</v>
      </c>
      <c r="S33" s="556">
        <v>-3620.89</v>
      </c>
      <c r="T33" s="556">
        <v>40375.83</v>
      </c>
      <c r="U33" s="556">
        <f t="shared" si="3"/>
        <v>0</v>
      </c>
      <c r="V33" s="555">
        <f t="shared" si="4"/>
        <v>0</v>
      </c>
    </row>
    <row r="34" spans="1:22" x14ac:dyDescent="0.25">
      <c r="A34" s="544" t="s">
        <v>265</v>
      </c>
      <c r="B34" s="544" t="s">
        <v>1027</v>
      </c>
      <c r="C34" s="545" t="e">
        <f>-#REF!</f>
        <v>#REF!</v>
      </c>
      <c r="D34" s="482" t="s">
        <v>265</v>
      </c>
      <c r="E34" s="482" t="s">
        <v>1027</v>
      </c>
      <c r="F34" s="483">
        <f>'Adjusted balances 09-10'!E31</f>
        <v>61614.014169793081</v>
      </c>
      <c r="G34" s="481" t="e">
        <f t="shared" si="1"/>
        <v>#REF!</v>
      </c>
      <c r="H34" s="507" t="s">
        <v>265</v>
      </c>
      <c r="I34" s="507" t="s">
        <v>1027</v>
      </c>
      <c r="J34" s="556">
        <v>61614.014169793081</v>
      </c>
      <c r="K34" s="555">
        <f t="shared" si="2"/>
        <v>0</v>
      </c>
      <c r="M34" s="544" t="s">
        <v>265</v>
      </c>
      <c r="N34" s="544" t="s">
        <v>1027</v>
      </c>
      <c r="O34" s="606">
        <f>'Adjusted balances 09-10'!O31</f>
        <v>1853.39</v>
      </c>
      <c r="P34" s="545">
        <f>'Adjusted balances 09-10'!L31</f>
        <v>144864.15</v>
      </c>
      <c r="Q34" s="507" t="s">
        <v>265</v>
      </c>
      <c r="R34" s="507" t="s">
        <v>1027</v>
      </c>
      <c r="S34" s="556">
        <v>1853.39</v>
      </c>
      <c r="T34" s="556">
        <v>144864.15</v>
      </c>
      <c r="U34" s="556">
        <f t="shared" si="3"/>
        <v>0</v>
      </c>
      <c r="V34" s="555">
        <f t="shared" si="4"/>
        <v>0</v>
      </c>
    </row>
    <row r="35" spans="1:22" x14ac:dyDescent="0.25">
      <c r="A35" s="544" t="s">
        <v>275</v>
      </c>
      <c r="B35" s="544" t="s">
        <v>449</v>
      </c>
      <c r="C35" s="545" t="e">
        <f>-#REF!</f>
        <v>#REF!</v>
      </c>
      <c r="D35" s="482" t="s">
        <v>275</v>
      </c>
      <c r="E35" s="482" t="s">
        <v>449</v>
      </c>
      <c r="F35" s="483">
        <f>'Adjusted balances 09-10'!E32</f>
        <v>91836.556961958093</v>
      </c>
      <c r="G35" s="481" t="e">
        <f t="shared" si="1"/>
        <v>#REF!</v>
      </c>
      <c r="H35" s="507" t="s">
        <v>275</v>
      </c>
      <c r="I35" s="507" t="s">
        <v>449</v>
      </c>
      <c r="J35" s="556">
        <v>91836.556961958093</v>
      </c>
      <c r="K35" s="555">
        <f t="shared" si="2"/>
        <v>0</v>
      </c>
      <c r="M35" s="544" t="s">
        <v>275</v>
      </c>
      <c r="N35" s="544" t="s">
        <v>449</v>
      </c>
      <c r="O35" s="606">
        <f>'Adjusted balances 09-10'!O32</f>
        <v>-146.91999999999999</v>
      </c>
      <c r="P35" s="545">
        <f>'Adjusted balances 09-10'!L32</f>
        <v>14753.71</v>
      </c>
      <c r="Q35" s="507" t="s">
        <v>275</v>
      </c>
      <c r="R35" s="507" t="s">
        <v>449</v>
      </c>
      <c r="S35" s="556">
        <v>-146.91999999999999</v>
      </c>
      <c r="T35" s="556">
        <v>14753.71</v>
      </c>
      <c r="U35" s="556">
        <f t="shared" si="3"/>
        <v>0</v>
      </c>
      <c r="V35" s="555">
        <f t="shared" si="4"/>
        <v>0</v>
      </c>
    </row>
    <row r="36" spans="1:22" x14ac:dyDescent="0.25">
      <c r="A36" s="544" t="s">
        <v>272</v>
      </c>
      <c r="B36" s="544" t="s">
        <v>1028</v>
      </c>
      <c r="C36" s="545" t="e">
        <f>-#REF!</f>
        <v>#REF!</v>
      </c>
      <c r="D36" s="482" t="s">
        <v>272</v>
      </c>
      <c r="E36" s="482" t="s">
        <v>1028</v>
      </c>
      <c r="F36" s="483">
        <f>'Adjusted balances 09-10'!E33</f>
        <v>19658.684510479106</v>
      </c>
      <c r="G36" s="481" t="e">
        <f t="shared" si="1"/>
        <v>#REF!</v>
      </c>
      <c r="H36" s="507" t="s">
        <v>272</v>
      </c>
      <c r="I36" s="507" t="s">
        <v>1028</v>
      </c>
      <c r="J36" s="556">
        <v>19658.684510479106</v>
      </c>
      <c r="K36" s="555">
        <f t="shared" si="2"/>
        <v>0</v>
      </c>
      <c r="M36" s="544" t="s">
        <v>272</v>
      </c>
      <c r="N36" s="544" t="s">
        <v>1028</v>
      </c>
      <c r="O36" s="606">
        <f>'Adjusted balances 09-10'!O33</f>
        <v>64252.86</v>
      </c>
      <c r="P36" s="545">
        <f>'Adjusted balances 09-10'!L33</f>
        <v>-52165.85</v>
      </c>
      <c r="Q36" s="507" t="s">
        <v>272</v>
      </c>
      <c r="R36" s="507" t="s">
        <v>1028</v>
      </c>
      <c r="S36" s="556">
        <v>64252.86</v>
      </c>
      <c r="T36" s="556">
        <v>-52165.85</v>
      </c>
      <c r="U36" s="556">
        <f t="shared" si="3"/>
        <v>0</v>
      </c>
      <c r="V36" s="555">
        <f t="shared" si="4"/>
        <v>0</v>
      </c>
    </row>
    <row r="37" spans="1:22" x14ac:dyDescent="0.25">
      <c r="A37" s="544" t="s">
        <v>283</v>
      </c>
      <c r="B37" s="544" t="s">
        <v>1029</v>
      </c>
      <c r="C37" s="545" t="e">
        <f>-#REF!</f>
        <v>#REF!</v>
      </c>
      <c r="D37" s="482" t="s">
        <v>283</v>
      </c>
      <c r="E37" s="482" t="s">
        <v>1029</v>
      </c>
      <c r="F37" s="483">
        <f>'Adjusted balances 09-10'!E34</f>
        <v>-34583.953080115534</v>
      </c>
      <c r="G37" s="481" t="e">
        <f t="shared" si="1"/>
        <v>#REF!</v>
      </c>
      <c r="H37" s="507" t="s">
        <v>283</v>
      </c>
      <c r="I37" s="507" t="s">
        <v>1029</v>
      </c>
      <c r="J37" s="556">
        <v>-34583.953080115534</v>
      </c>
      <c r="K37" s="555">
        <f t="shared" si="2"/>
        <v>0</v>
      </c>
      <c r="M37" s="544" t="s">
        <v>283</v>
      </c>
      <c r="N37" s="544" t="s">
        <v>1029</v>
      </c>
      <c r="O37" s="606">
        <f>'Adjusted balances 09-10'!O34</f>
        <v>-369.15</v>
      </c>
      <c r="P37" s="545">
        <f>'Adjusted balances 09-10'!L34</f>
        <v>15649.54</v>
      </c>
      <c r="Q37" s="507" t="s">
        <v>283</v>
      </c>
      <c r="R37" s="507" t="s">
        <v>1029</v>
      </c>
      <c r="S37" s="556">
        <v>-369.15</v>
      </c>
      <c r="T37" s="556">
        <v>15649.54</v>
      </c>
      <c r="U37" s="556">
        <f t="shared" si="3"/>
        <v>0</v>
      </c>
      <c r="V37" s="555">
        <f t="shared" si="4"/>
        <v>0</v>
      </c>
    </row>
    <row r="38" spans="1:22" x14ac:dyDescent="0.25">
      <c r="A38" s="544" t="s">
        <v>285</v>
      </c>
      <c r="B38" s="544" t="s">
        <v>1030</v>
      </c>
      <c r="C38" s="545" t="e">
        <f>-#REF!</f>
        <v>#REF!</v>
      </c>
      <c r="D38" s="482" t="s">
        <v>285</v>
      </c>
      <c r="E38" s="482" t="s">
        <v>1030</v>
      </c>
      <c r="F38" s="483">
        <f>'Adjusted balances 09-10'!E35</f>
        <v>172602.19559513009</v>
      </c>
      <c r="G38" s="481" t="e">
        <f t="shared" si="1"/>
        <v>#REF!</v>
      </c>
      <c r="H38" s="507" t="s">
        <v>285</v>
      </c>
      <c r="I38" s="507" t="s">
        <v>1030</v>
      </c>
      <c r="J38" s="556">
        <v>172602.19559513009</v>
      </c>
      <c r="K38" s="555">
        <f t="shared" si="2"/>
        <v>0</v>
      </c>
      <c r="M38" s="544" t="s">
        <v>285</v>
      </c>
      <c r="N38" s="544" t="s">
        <v>1030</v>
      </c>
      <c r="O38" s="606">
        <f>'Adjusted balances 09-10'!O35</f>
        <v>1710</v>
      </c>
      <c r="P38" s="545">
        <f>'Adjusted balances 09-10'!L35</f>
        <v>10333.700000000001</v>
      </c>
      <c r="Q38" s="507" t="s">
        <v>285</v>
      </c>
      <c r="R38" s="507" t="s">
        <v>1030</v>
      </c>
      <c r="S38" s="556">
        <v>1710</v>
      </c>
      <c r="T38" s="556">
        <v>10333.700000000001</v>
      </c>
      <c r="U38" s="556">
        <f t="shared" si="3"/>
        <v>0</v>
      </c>
      <c r="V38" s="555">
        <f t="shared" si="4"/>
        <v>0</v>
      </c>
    </row>
    <row r="39" spans="1:22" x14ac:dyDescent="0.25">
      <c r="A39" s="544" t="s">
        <v>289</v>
      </c>
      <c r="B39" s="544" t="s">
        <v>1031</v>
      </c>
      <c r="C39" s="545" t="e">
        <f>-#REF!</f>
        <v>#REF!</v>
      </c>
      <c r="D39" s="482" t="s">
        <v>289</v>
      </c>
      <c r="E39" s="482" t="s">
        <v>1031</v>
      </c>
      <c r="F39" s="483">
        <f>'Adjusted balances 09-10'!E36</f>
        <v>50595.90961811025</v>
      </c>
      <c r="G39" s="481" t="e">
        <f t="shared" si="1"/>
        <v>#REF!</v>
      </c>
      <c r="H39" s="507" t="s">
        <v>289</v>
      </c>
      <c r="I39" s="507" t="s">
        <v>1031</v>
      </c>
      <c r="J39" s="556">
        <v>50595.90961811025</v>
      </c>
      <c r="K39" s="555">
        <f t="shared" si="2"/>
        <v>0</v>
      </c>
      <c r="M39" s="544" t="s">
        <v>289</v>
      </c>
      <c r="N39" s="544" t="s">
        <v>1031</v>
      </c>
      <c r="O39" s="606">
        <f>'Adjusted balances 09-10'!O36</f>
        <v>8332.2900000000009</v>
      </c>
      <c r="P39" s="545">
        <f>'Adjusted balances 09-10'!L36</f>
        <v>72456.88</v>
      </c>
      <c r="Q39" s="507" t="s">
        <v>289</v>
      </c>
      <c r="R39" s="507" t="s">
        <v>1031</v>
      </c>
      <c r="S39" s="556">
        <v>8332.2900000000009</v>
      </c>
      <c r="T39" s="556">
        <v>72456.88</v>
      </c>
      <c r="U39" s="556">
        <f t="shared" si="3"/>
        <v>0</v>
      </c>
      <c r="V39" s="555">
        <f t="shared" si="4"/>
        <v>0</v>
      </c>
    </row>
    <row r="40" spans="1:22" x14ac:dyDescent="0.25">
      <c r="A40" s="544" t="s">
        <v>293</v>
      </c>
      <c r="B40" s="544" t="s">
        <v>1032</v>
      </c>
      <c r="C40" s="545" t="e">
        <f>-#REF!</f>
        <v>#REF!</v>
      </c>
      <c r="D40" s="482" t="s">
        <v>293</v>
      </c>
      <c r="E40" s="482" t="s">
        <v>1032</v>
      </c>
      <c r="F40" s="483">
        <f>'Adjusted balances 09-10'!E37</f>
        <v>20093.529304779717</v>
      </c>
      <c r="G40" s="481" t="e">
        <f t="shared" si="1"/>
        <v>#REF!</v>
      </c>
      <c r="H40" s="507" t="s">
        <v>293</v>
      </c>
      <c r="I40" s="507" t="s">
        <v>1032</v>
      </c>
      <c r="J40" s="556">
        <v>20093.529304779717</v>
      </c>
      <c r="K40" s="555">
        <f t="shared" si="2"/>
        <v>0</v>
      </c>
      <c r="M40" s="544" t="s">
        <v>293</v>
      </c>
      <c r="N40" s="544" t="s">
        <v>1032</v>
      </c>
      <c r="O40" s="606">
        <f>'Adjusted balances 09-10'!O37</f>
        <v>1138.8</v>
      </c>
      <c r="P40" s="545">
        <f>'Adjusted balances 09-10'!L37</f>
        <v>10890.72</v>
      </c>
      <c r="Q40" s="507" t="s">
        <v>293</v>
      </c>
      <c r="R40" s="507" t="s">
        <v>1032</v>
      </c>
      <c r="S40" s="556">
        <v>1138.8</v>
      </c>
      <c r="T40" s="556">
        <v>10890.72</v>
      </c>
      <c r="U40" s="556">
        <f t="shared" si="3"/>
        <v>0</v>
      </c>
      <c r="V40" s="555">
        <f t="shared" si="4"/>
        <v>0</v>
      </c>
    </row>
    <row r="41" spans="1:22" x14ac:dyDescent="0.25">
      <c r="A41" s="544" t="s">
        <v>296</v>
      </c>
      <c r="B41" s="544" t="s">
        <v>1033</v>
      </c>
      <c r="C41" s="545" t="e">
        <f>-#REF!</f>
        <v>#REF!</v>
      </c>
      <c r="D41" s="482" t="s">
        <v>296</v>
      </c>
      <c r="E41" s="482" t="s">
        <v>1033</v>
      </c>
      <c r="F41" s="483">
        <f>'Adjusted balances 09-10'!E38</f>
        <v>74148.42579987114</v>
      </c>
      <c r="G41" s="481" t="e">
        <f t="shared" si="1"/>
        <v>#REF!</v>
      </c>
      <c r="H41" s="507" t="s">
        <v>296</v>
      </c>
      <c r="I41" s="507" t="s">
        <v>1033</v>
      </c>
      <c r="J41" s="556">
        <v>74148.42579987114</v>
      </c>
      <c r="K41" s="555">
        <f t="shared" si="2"/>
        <v>0</v>
      </c>
      <c r="M41" s="544" t="s">
        <v>296</v>
      </c>
      <c r="N41" s="544" t="s">
        <v>1033</v>
      </c>
      <c r="O41" s="606">
        <f>'Adjusted balances 09-10'!O38</f>
        <v>6151</v>
      </c>
      <c r="P41" s="545">
        <f>'Adjusted balances 09-10'!L38</f>
        <v>9374.82</v>
      </c>
      <c r="Q41" s="507" t="s">
        <v>296</v>
      </c>
      <c r="R41" s="507" t="s">
        <v>1033</v>
      </c>
      <c r="S41" s="556">
        <v>6151</v>
      </c>
      <c r="T41" s="556">
        <v>9374.82</v>
      </c>
      <c r="U41" s="556">
        <f t="shared" si="3"/>
        <v>0</v>
      </c>
      <c r="V41" s="555">
        <f t="shared" si="4"/>
        <v>0</v>
      </c>
    </row>
    <row r="42" spans="1:22" x14ac:dyDescent="0.25">
      <c r="A42" s="544" t="s">
        <v>302</v>
      </c>
      <c r="B42" s="544" t="s">
        <v>1034</v>
      </c>
      <c r="C42" s="545" t="e">
        <f>-#REF!</f>
        <v>#REF!</v>
      </c>
      <c r="D42" s="482" t="s">
        <v>302</v>
      </c>
      <c r="E42" s="482" t="s">
        <v>1034</v>
      </c>
      <c r="F42" s="483">
        <f>'Adjusted balances 09-10'!E39</f>
        <v>53770.700974520616</v>
      </c>
      <c r="G42" s="481" t="e">
        <f t="shared" si="1"/>
        <v>#REF!</v>
      </c>
      <c r="H42" s="507" t="s">
        <v>302</v>
      </c>
      <c r="I42" s="507" t="s">
        <v>1034</v>
      </c>
      <c r="J42" s="556">
        <v>53770.700974520616</v>
      </c>
      <c r="K42" s="555">
        <f t="shared" si="2"/>
        <v>0</v>
      </c>
      <c r="M42" s="544" t="s">
        <v>302</v>
      </c>
      <c r="N42" s="544" t="s">
        <v>1034</v>
      </c>
      <c r="O42" s="606">
        <f>'Adjusted balances 09-10'!O39</f>
        <v>23766.75</v>
      </c>
      <c r="P42" s="545">
        <f>'Adjusted balances 09-10'!L39</f>
        <v>-21326.39</v>
      </c>
      <c r="Q42" s="507" t="s">
        <v>302</v>
      </c>
      <c r="R42" s="507" t="s">
        <v>1034</v>
      </c>
      <c r="S42" s="556">
        <v>23766.75</v>
      </c>
      <c r="T42" s="556">
        <v>-21326.39</v>
      </c>
      <c r="U42" s="556">
        <f t="shared" si="3"/>
        <v>0</v>
      </c>
      <c r="V42" s="555">
        <f t="shared" si="4"/>
        <v>0</v>
      </c>
    </row>
    <row r="43" spans="1:22" x14ac:dyDescent="0.25">
      <c r="A43" s="544" t="s">
        <v>300</v>
      </c>
      <c r="B43" s="544" t="s">
        <v>1035</v>
      </c>
      <c r="C43" s="545" t="e">
        <f>-#REF!</f>
        <v>#REF!</v>
      </c>
      <c r="D43" s="482" t="s">
        <v>300</v>
      </c>
      <c r="E43" s="482" t="s">
        <v>1035</v>
      </c>
      <c r="F43" s="483">
        <f>'Adjusted balances 09-10'!E40</f>
        <v>90906.556368162972</v>
      </c>
      <c r="G43" s="481" t="e">
        <f t="shared" si="1"/>
        <v>#REF!</v>
      </c>
      <c r="H43" s="507" t="s">
        <v>300</v>
      </c>
      <c r="I43" s="507" t="s">
        <v>1035</v>
      </c>
      <c r="J43" s="556">
        <v>90906.556368162972</v>
      </c>
      <c r="K43" s="555">
        <f t="shared" si="2"/>
        <v>0</v>
      </c>
      <c r="M43" s="544" t="s">
        <v>300</v>
      </c>
      <c r="N43" s="544" t="s">
        <v>1035</v>
      </c>
      <c r="O43" s="606">
        <f>'Adjusted balances 09-10'!O40</f>
        <v>169.1</v>
      </c>
      <c r="P43" s="545">
        <f>'Adjusted balances 09-10'!L40</f>
        <v>56880.66</v>
      </c>
      <c r="Q43" s="507" t="s">
        <v>300</v>
      </c>
      <c r="R43" s="507" t="s">
        <v>1035</v>
      </c>
      <c r="S43" s="556">
        <v>169.1</v>
      </c>
      <c r="T43" s="556">
        <v>56880.66</v>
      </c>
      <c r="U43" s="556">
        <f t="shared" si="3"/>
        <v>0</v>
      </c>
      <c r="V43" s="555">
        <f t="shared" si="4"/>
        <v>0</v>
      </c>
    </row>
    <row r="44" spans="1:22" x14ac:dyDescent="0.25">
      <c r="A44" s="544" t="s">
        <v>305</v>
      </c>
      <c r="B44" s="544" t="s">
        <v>1036</v>
      </c>
      <c r="C44" s="545" t="e">
        <f>-#REF!</f>
        <v>#REF!</v>
      </c>
      <c r="D44" s="482" t="s">
        <v>305</v>
      </c>
      <c r="E44" s="482" t="s">
        <v>1036</v>
      </c>
      <c r="F44" s="483">
        <f>'Adjusted balances 09-10'!E41</f>
        <v>40836.573254653391</v>
      </c>
      <c r="G44" s="481" t="e">
        <f t="shared" si="1"/>
        <v>#REF!</v>
      </c>
      <c r="H44" s="507" t="s">
        <v>305</v>
      </c>
      <c r="I44" s="507" t="s">
        <v>1036</v>
      </c>
      <c r="J44" s="556">
        <v>40836.573254653391</v>
      </c>
      <c r="K44" s="555">
        <f t="shared" si="2"/>
        <v>0</v>
      </c>
      <c r="M44" s="544" t="s">
        <v>305</v>
      </c>
      <c r="N44" s="544" t="s">
        <v>1036</v>
      </c>
      <c r="O44" s="606">
        <f>'Adjusted balances 09-10'!O41</f>
        <v>915.81</v>
      </c>
      <c r="P44" s="545">
        <f>'Adjusted balances 09-10'!L41</f>
        <v>10208.290000000001</v>
      </c>
      <c r="Q44" s="507" t="s">
        <v>305</v>
      </c>
      <c r="R44" s="507" t="s">
        <v>1036</v>
      </c>
      <c r="S44" s="556">
        <v>915.81</v>
      </c>
      <c r="T44" s="556">
        <v>10208.290000000001</v>
      </c>
      <c r="U44" s="556">
        <f t="shared" si="3"/>
        <v>0</v>
      </c>
      <c r="V44" s="555">
        <f t="shared" si="4"/>
        <v>0</v>
      </c>
    </row>
    <row r="45" spans="1:22" x14ac:dyDescent="0.25">
      <c r="A45" s="544" t="s">
        <v>309</v>
      </c>
      <c r="B45" s="544" t="s">
        <v>1037</v>
      </c>
      <c r="C45" s="545" t="e">
        <f>-#REF!</f>
        <v>#REF!</v>
      </c>
      <c r="D45" s="482" t="s">
        <v>309</v>
      </c>
      <c r="E45" s="482" t="s">
        <v>1037</v>
      </c>
      <c r="F45" s="483">
        <f>'Adjusted balances 09-10'!E42</f>
        <v>85897.733797914058</v>
      </c>
      <c r="G45" s="481" t="e">
        <f t="shared" si="1"/>
        <v>#REF!</v>
      </c>
      <c r="H45" s="507" t="s">
        <v>309</v>
      </c>
      <c r="I45" s="507" t="s">
        <v>1037</v>
      </c>
      <c r="J45" s="556">
        <v>85897.733797914058</v>
      </c>
      <c r="K45" s="555">
        <f t="shared" si="2"/>
        <v>0</v>
      </c>
      <c r="M45" s="544" t="s">
        <v>309</v>
      </c>
      <c r="N45" s="544" t="s">
        <v>1037</v>
      </c>
      <c r="O45" s="606">
        <f>'Adjusted balances 09-10'!O42</f>
        <v>0.32</v>
      </c>
      <c r="P45" s="545">
        <f>'Adjusted balances 09-10'!L42</f>
        <v>5438.36</v>
      </c>
      <c r="Q45" s="507" t="s">
        <v>309</v>
      </c>
      <c r="R45" s="507" t="s">
        <v>1037</v>
      </c>
      <c r="S45" s="556">
        <v>0.32</v>
      </c>
      <c r="T45" s="556">
        <v>5438.36</v>
      </c>
      <c r="U45" s="556">
        <f t="shared" si="3"/>
        <v>0</v>
      </c>
      <c r="V45" s="555">
        <f t="shared" si="4"/>
        <v>0</v>
      </c>
    </row>
    <row r="46" spans="1:22" x14ac:dyDescent="0.25">
      <c r="A46" s="544" t="s">
        <v>319</v>
      </c>
      <c r="B46" s="544" t="s">
        <v>1038</v>
      </c>
      <c r="C46" s="545" t="e">
        <f>-#REF!</f>
        <v>#REF!</v>
      </c>
      <c r="D46" s="482" t="s">
        <v>319</v>
      </c>
      <c r="E46" s="482" t="s">
        <v>1038</v>
      </c>
      <c r="F46" s="483">
        <f>'Adjusted balances 09-10'!E43</f>
        <v>71085.947201531089</v>
      </c>
      <c r="G46" s="481" t="e">
        <f t="shared" si="1"/>
        <v>#REF!</v>
      </c>
      <c r="H46" s="507" t="s">
        <v>319</v>
      </c>
      <c r="I46" s="507" t="s">
        <v>1038</v>
      </c>
      <c r="J46" s="556">
        <v>71085.947201531089</v>
      </c>
      <c r="K46" s="555">
        <f t="shared" si="2"/>
        <v>0</v>
      </c>
      <c r="M46" s="544" t="s">
        <v>319</v>
      </c>
      <c r="N46" s="544" t="s">
        <v>1038</v>
      </c>
      <c r="O46" s="606">
        <f>'Adjusted balances 09-10'!O43</f>
        <v>10674.01</v>
      </c>
      <c r="P46" s="545">
        <f>'Adjusted balances 09-10'!L43</f>
        <v>70049.05</v>
      </c>
      <c r="Q46" s="507" t="s">
        <v>319</v>
      </c>
      <c r="R46" s="507" t="s">
        <v>1038</v>
      </c>
      <c r="S46" s="556">
        <v>10674.01</v>
      </c>
      <c r="T46" s="556">
        <v>70049.05</v>
      </c>
      <c r="U46" s="556">
        <f t="shared" si="3"/>
        <v>0</v>
      </c>
      <c r="V46" s="555">
        <f t="shared" si="4"/>
        <v>0</v>
      </c>
    </row>
    <row r="47" spans="1:22" x14ac:dyDescent="0.25">
      <c r="A47" s="544" t="s">
        <v>323</v>
      </c>
      <c r="B47" s="544" t="s">
        <v>1039</v>
      </c>
      <c r="C47" s="545" t="e">
        <f>-#REF!</f>
        <v>#REF!</v>
      </c>
      <c r="D47" s="482" t="s">
        <v>323</v>
      </c>
      <c r="E47" s="482" t="s">
        <v>1039</v>
      </c>
      <c r="F47" s="483">
        <f>'Adjusted balances 09-10'!E44</f>
        <v>76350.220174158996</v>
      </c>
      <c r="G47" s="481" t="e">
        <f t="shared" si="1"/>
        <v>#REF!</v>
      </c>
      <c r="H47" s="507" t="s">
        <v>323</v>
      </c>
      <c r="I47" s="507" t="s">
        <v>1039</v>
      </c>
      <c r="J47" s="556">
        <v>76350.220174158996</v>
      </c>
      <c r="K47" s="555">
        <f t="shared" si="2"/>
        <v>0</v>
      </c>
      <c r="M47" s="544" t="s">
        <v>323</v>
      </c>
      <c r="N47" s="544" t="s">
        <v>1039</v>
      </c>
      <c r="O47" s="606">
        <f>'Adjusted balances 09-10'!O44</f>
        <v>-11200.47</v>
      </c>
      <c r="P47" s="545">
        <f>'Adjusted balances 09-10'!L44</f>
        <v>7015.13</v>
      </c>
      <c r="Q47" s="507" t="s">
        <v>323</v>
      </c>
      <c r="R47" s="507" t="s">
        <v>1039</v>
      </c>
      <c r="S47" s="556">
        <v>-11200.47</v>
      </c>
      <c r="T47" s="556">
        <v>7015.13</v>
      </c>
      <c r="U47" s="556">
        <f t="shared" si="3"/>
        <v>0</v>
      </c>
      <c r="V47" s="555">
        <f t="shared" si="4"/>
        <v>0</v>
      </c>
    </row>
    <row r="48" spans="1:22" x14ac:dyDescent="0.25">
      <c r="A48" s="544" t="s">
        <v>329</v>
      </c>
      <c r="B48" s="544" t="s">
        <v>1040</v>
      </c>
      <c r="C48" s="545" t="e">
        <f>-#REF!</f>
        <v>#REF!</v>
      </c>
      <c r="D48" s="482" t="s">
        <v>329</v>
      </c>
      <c r="E48" s="482" t="s">
        <v>1040</v>
      </c>
      <c r="F48" s="483">
        <f>'Adjusted balances 09-10'!E45</f>
        <v>181921.27814290443</v>
      </c>
      <c r="G48" s="481" t="e">
        <f t="shared" si="1"/>
        <v>#REF!</v>
      </c>
      <c r="H48" s="507" t="s">
        <v>329</v>
      </c>
      <c r="I48" s="507" t="s">
        <v>1040</v>
      </c>
      <c r="J48" s="556">
        <v>181921.27814290443</v>
      </c>
      <c r="K48" s="555">
        <f t="shared" si="2"/>
        <v>0</v>
      </c>
      <c r="M48" s="544" t="s">
        <v>329</v>
      </c>
      <c r="N48" s="544" t="s">
        <v>1040</v>
      </c>
      <c r="O48" s="606">
        <f>'Adjusted balances 09-10'!O45</f>
        <v>15952</v>
      </c>
      <c r="P48" s="545">
        <f>'Adjusted balances 09-10'!L45</f>
        <v>98575</v>
      </c>
      <c r="Q48" s="507" t="s">
        <v>329</v>
      </c>
      <c r="R48" s="507" t="s">
        <v>1040</v>
      </c>
      <c r="S48" s="556">
        <v>15952</v>
      </c>
      <c r="T48" s="556">
        <v>98575</v>
      </c>
      <c r="U48" s="556">
        <f t="shared" si="3"/>
        <v>0</v>
      </c>
      <c r="V48" s="555">
        <f t="shared" si="4"/>
        <v>0</v>
      </c>
    </row>
    <row r="49" spans="1:22" x14ac:dyDescent="0.25">
      <c r="A49" s="544" t="s">
        <v>334</v>
      </c>
      <c r="B49" s="544" t="s">
        <v>1041</v>
      </c>
      <c r="C49" s="545" t="e">
        <f>-#REF!</f>
        <v>#REF!</v>
      </c>
      <c r="D49" s="482" t="s">
        <v>334</v>
      </c>
      <c r="E49" s="482" t="s">
        <v>1041</v>
      </c>
      <c r="F49" s="483">
        <f>'Adjusted balances 09-10'!E46</f>
        <v>354173.46080055588</v>
      </c>
      <c r="G49" s="481" t="e">
        <f t="shared" si="1"/>
        <v>#REF!</v>
      </c>
      <c r="H49" s="507" t="s">
        <v>334</v>
      </c>
      <c r="I49" s="507" t="s">
        <v>1041</v>
      </c>
      <c r="J49" s="556">
        <v>354173.46080055588</v>
      </c>
      <c r="K49" s="555">
        <f t="shared" si="2"/>
        <v>0</v>
      </c>
      <c r="M49" s="544" t="s">
        <v>334</v>
      </c>
      <c r="N49" s="544" t="s">
        <v>1041</v>
      </c>
      <c r="O49" s="606">
        <f>'Adjusted balances 09-10'!O46</f>
        <v>3444.55</v>
      </c>
      <c r="P49" s="545">
        <f>'Adjusted balances 09-10'!L46</f>
        <v>54304.22</v>
      </c>
      <c r="Q49" s="507" t="s">
        <v>334</v>
      </c>
      <c r="R49" s="507" t="s">
        <v>1041</v>
      </c>
      <c r="S49" s="556">
        <v>3444.55</v>
      </c>
      <c r="T49" s="556">
        <v>54304.22</v>
      </c>
      <c r="U49" s="556">
        <f t="shared" si="3"/>
        <v>0</v>
      </c>
      <c r="V49" s="555">
        <f t="shared" si="4"/>
        <v>0</v>
      </c>
    </row>
    <row r="50" spans="1:22" x14ac:dyDescent="0.25">
      <c r="A50" s="544" t="s">
        <v>350</v>
      </c>
      <c r="B50" s="544" t="s">
        <v>1020</v>
      </c>
      <c r="C50" s="545" t="e">
        <f>-#REF!</f>
        <v>#REF!</v>
      </c>
      <c r="D50" s="482" t="s">
        <v>350</v>
      </c>
      <c r="E50" s="482" t="s">
        <v>1020</v>
      </c>
      <c r="F50" s="483">
        <f>'Adjusted balances 09-10'!E47</f>
        <v>22623.200422868682</v>
      </c>
      <c r="G50" s="481" t="e">
        <f t="shared" si="1"/>
        <v>#REF!</v>
      </c>
      <c r="H50" s="507" t="s">
        <v>350</v>
      </c>
      <c r="I50" s="507" t="s">
        <v>1020</v>
      </c>
      <c r="J50" s="556">
        <v>22623.200422868682</v>
      </c>
      <c r="K50" s="555">
        <f t="shared" si="2"/>
        <v>0</v>
      </c>
      <c r="M50" s="544" t="s">
        <v>350</v>
      </c>
      <c r="N50" s="544" t="s">
        <v>1020</v>
      </c>
      <c r="O50" s="606">
        <f>'Adjusted balances 09-10'!O47</f>
        <v>503.66</v>
      </c>
      <c r="P50" s="545">
        <f>'Adjusted balances 09-10'!L47</f>
        <v>0</v>
      </c>
      <c r="Q50" s="507" t="s">
        <v>350</v>
      </c>
      <c r="R50" s="507" t="s">
        <v>1020</v>
      </c>
      <c r="S50" s="556">
        <v>503.66</v>
      </c>
      <c r="T50" s="556">
        <v>0</v>
      </c>
      <c r="U50" s="556">
        <f t="shared" si="3"/>
        <v>0</v>
      </c>
      <c r="V50" s="555">
        <f t="shared" si="4"/>
        <v>0</v>
      </c>
    </row>
    <row r="51" spans="1:22" x14ac:dyDescent="0.25">
      <c r="A51" s="544" t="s">
        <v>673</v>
      </c>
      <c r="B51" s="544" t="s">
        <v>1042</v>
      </c>
      <c r="C51" s="545" t="e">
        <f>-#REF!</f>
        <v>#REF!</v>
      </c>
      <c r="D51" s="482" t="s">
        <v>673</v>
      </c>
      <c r="E51" s="482" t="s">
        <v>1042</v>
      </c>
      <c r="F51" s="483">
        <f>'Adjusted balances 09-10'!E48</f>
        <v>65795.439762977025</v>
      </c>
      <c r="G51" s="481" t="e">
        <f t="shared" si="1"/>
        <v>#REF!</v>
      </c>
      <c r="H51" s="507" t="s">
        <v>673</v>
      </c>
      <c r="I51" s="507" t="s">
        <v>1042</v>
      </c>
      <c r="J51" s="556">
        <v>65795.439762977025</v>
      </c>
      <c r="K51" s="555">
        <f t="shared" si="2"/>
        <v>0</v>
      </c>
      <c r="M51" s="544" t="s">
        <v>673</v>
      </c>
      <c r="N51" s="544" t="s">
        <v>1042</v>
      </c>
      <c r="O51" s="606">
        <f>'Adjusted balances 09-10'!O48</f>
        <v>4224</v>
      </c>
      <c r="P51" s="545">
        <f>'Adjusted balances 09-10'!L48</f>
        <v>0</v>
      </c>
      <c r="Q51" s="507" t="s">
        <v>673</v>
      </c>
      <c r="R51" s="507" t="s">
        <v>1042</v>
      </c>
      <c r="S51" s="556">
        <v>4224</v>
      </c>
      <c r="T51" s="556">
        <v>0</v>
      </c>
      <c r="U51" s="556">
        <f t="shared" si="3"/>
        <v>0</v>
      </c>
      <c r="V51" s="555">
        <f t="shared" si="4"/>
        <v>0</v>
      </c>
    </row>
    <row r="52" spans="1:22" x14ac:dyDescent="0.25">
      <c r="A52" s="544" t="s">
        <v>364</v>
      </c>
      <c r="B52" s="544" t="s">
        <v>1043</v>
      </c>
      <c r="C52" s="545" t="e">
        <f>-#REF!</f>
        <v>#REF!</v>
      </c>
      <c r="D52" s="482" t="s">
        <v>364</v>
      </c>
      <c r="E52" s="482" t="s">
        <v>1043</v>
      </c>
      <c r="F52" s="483">
        <f>'Adjusted balances 09-10'!E49</f>
        <v>59343.561355580954</v>
      </c>
      <c r="G52" s="481" t="e">
        <f t="shared" si="1"/>
        <v>#REF!</v>
      </c>
      <c r="H52" s="507" t="s">
        <v>364</v>
      </c>
      <c r="I52" s="507" t="s">
        <v>1043</v>
      </c>
      <c r="J52" s="556">
        <v>59343.561355580954</v>
      </c>
      <c r="K52" s="555">
        <f t="shared" si="2"/>
        <v>0</v>
      </c>
      <c r="M52" s="544" t="s">
        <v>364</v>
      </c>
      <c r="N52" s="544" t="s">
        <v>1043</v>
      </c>
      <c r="O52" s="606">
        <f>'Adjusted balances 09-10'!O49</f>
        <v>484</v>
      </c>
      <c r="P52" s="545">
        <f>'Adjusted balances 09-10'!L49</f>
        <v>0</v>
      </c>
      <c r="Q52" s="507" t="s">
        <v>364</v>
      </c>
      <c r="R52" s="507" t="s">
        <v>1043</v>
      </c>
      <c r="S52" s="556">
        <v>484</v>
      </c>
      <c r="T52" s="556">
        <v>0</v>
      </c>
      <c r="U52" s="556">
        <f t="shared" si="3"/>
        <v>0</v>
      </c>
      <c r="V52" s="555">
        <f t="shared" si="4"/>
        <v>0</v>
      </c>
    </row>
    <row r="53" spans="1:22" x14ac:dyDescent="0.25">
      <c r="A53" s="544" t="s">
        <v>365</v>
      </c>
      <c r="B53" s="544" t="s">
        <v>1044</v>
      </c>
      <c r="C53" s="545" t="e">
        <f>-#REF!</f>
        <v>#REF!</v>
      </c>
      <c r="D53" s="482" t="s">
        <v>365</v>
      </c>
      <c r="E53" s="482" t="s">
        <v>1044</v>
      </c>
      <c r="F53" s="483">
        <f>'Adjusted balances 09-10'!E50</f>
        <v>2477.7689070298766</v>
      </c>
      <c r="G53" s="481" t="e">
        <f t="shared" si="1"/>
        <v>#REF!</v>
      </c>
      <c r="H53" s="507" t="s">
        <v>365</v>
      </c>
      <c r="I53" s="507" t="s">
        <v>1044</v>
      </c>
      <c r="J53" s="556">
        <v>2477.7689070298766</v>
      </c>
      <c r="K53" s="555">
        <f t="shared" si="2"/>
        <v>0</v>
      </c>
      <c r="M53" s="544" t="s">
        <v>365</v>
      </c>
      <c r="N53" s="544" t="s">
        <v>1044</v>
      </c>
      <c r="O53" s="606">
        <f>'Adjusted balances 09-10'!O50</f>
        <v>2409.41</v>
      </c>
      <c r="P53" s="545">
        <f>'Adjusted balances 09-10'!L50</f>
        <v>0</v>
      </c>
      <c r="Q53" s="507" t="s">
        <v>365</v>
      </c>
      <c r="R53" s="507" t="s">
        <v>1044</v>
      </c>
      <c r="S53" s="556">
        <v>2409.41</v>
      </c>
      <c r="T53" s="556">
        <v>0</v>
      </c>
      <c r="U53" s="556">
        <f t="shared" si="3"/>
        <v>0</v>
      </c>
      <c r="V53" s="555">
        <f t="shared" si="4"/>
        <v>0</v>
      </c>
    </row>
    <row r="54" spans="1:22" x14ac:dyDescent="0.25">
      <c r="A54" s="544" t="s">
        <v>366</v>
      </c>
      <c r="B54" s="544" t="s">
        <v>1045</v>
      </c>
      <c r="C54" s="545" t="e">
        <f>-#REF!</f>
        <v>#REF!</v>
      </c>
      <c r="D54" s="482" t="s">
        <v>366</v>
      </c>
      <c r="E54" s="482" t="s">
        <v>1045</v>
      </c>
      <c r="F54" s="483">
        <f>'Adjusted balances 09-10'!E51</f>
        <v>71035.016396620151</v>
      </c>
      <c r="G54" s="481" t="e">
        <f t="shared" si="1"/>
        <v>#REF!</v>
      </c>
      <c r="H54" s="507" t="s">
        <v>366</v>
      </c>
      <c r="I54" s="507" t="s">
        <v>1045</v>
      </c>
      <c r="J54" s="556">
        <v>71035.016396620151</v>
      </c>
      <c r="K54" s="555">
        <f t="shared" si="2"/>
        <v>0</v>
      </c>
      <c r="M54" s="544" t="s">
        <v>366</v>
      </c>
      <c r="N54" s="544" t="s">
        <v>1045</v>
      </c>
      <c r="O54" s="606">
        <f>'Adjusted balances 09-10'!O51</f>
        <v>1441.57</v>
      </c>
      <c r="P54" s="545">
        <f>'Adjusted balances 09-10'!L51</f>
        <v>0</v>
      </c>
      <c r="Q54" s="507" t="s">
        <v>366</v>
      </c>
      <c r="R54" s="507" t="s">
        <v>1045</v>
      </c>
      <c r="S54" s="556">
        <v>1441.57</v>
      </c>
      <c r="T54" s="556">
        <v>0</v>
      </c>
      <c r="U54" s="556">
        <f t="shared" si="3"/>
        <v>0</v>
      </c>
      <c r="V54" s="555">
        <f t="shared" si="4"/>
        <v>0</v>
      </c>
    </row>
    <row r="55" spans="1:22" x14ac:dyDescent="0.25">
      <c r="A55" s="544" t="s">
        <v>369</v>
      </c>
      <c r="B55" s="544" t="s">
        <v>1046</v>
      </c>
      <c r="C55" s="545" t="e">
        <f>-#REF!</f>
        <v>#REF!</v>
      </c>
      <c r="D55" s="482" t="s">
        <v>369</v>
      </c>
      <c r="E55" s="482" t="s">
        <v>1046</v>
      </c>
      <c r="F55" s="483">
        <f>'Adjusted balances 09-10'!E52</f>
        <v>9661.6163146093349</v>
      </c>
      <c r="G55" s="481" t="e">
        <f t="shared" si="1"/>
        <v>#REF!</v>
      </c>
      <c r="H55" s="507" t="s">
        <v>369</v>
      </c>
      <c r="I55" s="507" t="s">
        <v>1046</v>
      </c>
      <c r="J55" s="556">
        <v>9661.6163146093349</v>
      </c>
      <c r="K55" s="555">
        <f t="shared" si="2"/>
        <v>0</v>
      </c>
      <c r="M55" s="544" t="s">
        <v>369</v>
      </c>
      <c r="N55" s="544" t="s">
        <v>1046</v>
      </c>
      <c r="O55" s="606">
        <f>'Adjusted balances 09-10'!O52</f>
        <v>0</v>
      </c>
      <c r="P55" s="545">
        <f>'Adjusted balances 09-10'!L52</f>
        <v>0</v>
      </c>
      <c r="Q55" s="507" t="s">
        <v>369</v>
      </c>
      <c r="R55" s="507" t="s">
        <v>1046</v>
      </c>
      <c r="S55" s="556">
        <v>0</v>
      </c>
      <c r="T55" s="556">
        <v>0</v>
      </c>
      <c r="U55" s="556">
        <f t="shared" si="3"/>
        <v>0</v>
      </c>
      <c r="V55" s="555">
        <f t="shared" si="4"/>
        <v>0</v>
      </c>
    </row>
    <row r="56" spans="1:22" x14ac:dyDescent="0.25">
      <c r="A56" s="544" t="s">
        <v>376</v>
      </c>
      <c r="B56" s="544" t="s">
        <v>1047</v>
      </c>
      <c r="C56" s="545" t="e">
        <f>-#REF!</f>
        <v>#REF!</v>
      </c>
      <c r="D56" s="482" t="s">
        <v>376</v>
      </c>
      <c r="E56" s="482" t="s">
        <v>1047</v>
      </c>
      <c r="F56" s="483">
        <f>'Adjusted balances 09-10'!E53</f>
        <v>161320.19885378715</v>
      </c>
      <c r="G56" s="481" t="e">
        <f t="shared" si="1"/>
        <v>#REF!</v>
      </c>
      <c r="H56" s="507" t="s">
        <v>376</v>
      </c>
      <c r="I56" s="507" t="s">
        <v>1047</v>
      </c>
      <c r="J56" s="556">
        <v>161320.19885378715</v>
      </c>
      <c r="K56" s="555">
        <f t="shared" si="2"/>
        <v>0</v>
      </c>
      <c r="M56" s="544" t="s">
        <v>376</v>
      </c>
      <c r="N56" s="544" t="s">
        <v>1047</v>
      </c>
      <c r="O56" s="606">
        <f>'Adjusted balances 09-10'!O53</f>
        <v>1146.19</v>
      </c>
      <c r="P56" s="545">
        <f>'Adjusted balances 09-10'!L53</f>
        <v>-1176.8800000000001</v>
      </c>
      <c r="Q56" s="507" t="s">
        <v>376</v>
      </c>
      <c r="R56" s="507" t="s">
        <v>1047</v>
      </c>
      <c r="S56" s="556">
        <v>1146.19</v>
      </c>
      <c r="T56" s="556">
        <v>-1176.8800000000001</v>
      </c>
      <c r="U56" s="556">
        <f t="shared" si="3"/>
        <v>0</v>
      </c>
      <c r="V56" s="555">
        <f t="shared" si="4"/>
        <v>0</v>
      </c>
    </row>
    <row r="57" spans="1:22" x14ac:dyDescent="0.25">
      <c r="A57" s="544" t="s">
        <v>382</v>
      </c>
      <c r="B57" s="544" t="s">
        <v>1048</v>
      </c>
      <c r="C57" s="545" t="e">
        <f>-#REF!</f>
        <v>#REF!</v>
      </c>
      <c r="D57" s="482" t="s">
        <v>382</v>
      </c>
      <c r="E57" s="482" t="s">
        <v>1048</v>
      </c>
      <c r="F57" s="483">
        <f>'Adjusted balances 09-10'!E54</f>
        <v>-75786.264852549764</v>
      </c>
      <c r="G57" s="481" t="e">
        <f t="shared" si="1"/>
        <v>#REF!</v>
      </c>
      <c r="H57" s="507" t="s">
        <v>382</v>
      </c>
      <c r="I57" s="507" t="s">
        <v>1048</v>
      </c>
      <c r="J57" s="556">
        <v>-75786.264852549764</v>
      </c>
      <c r="K57" s="555">
        <f t="shared" si="2"/>
        <v>0</v>
      </c>
      <c r="M57" s="544" t="s">
        <v>382</v>
      </c>
      <c r="N57" s="544" t="s">
        <v>1048</v>
      </c>
      <c r="O57" s="606">
        <f>'Adjusted balances 09-10'!O54</f>
        <v>-973.79</v>
      </c>
      <c r="P57" s="545">
        <f>'Adjusted balances 09-10'!L54</f>
        <v>0</v>
      </c>
      <c r="Q57" s="507" t="s">
        <v>382</v>
      </c>
      <c r="R57" s="507" t="s">
        <v>1048</v>
      </c>
      <c r="S57" s="556">
        <v>-973.79</v>
      </c>
      <c r="T57" s="556">
        <v>0</v>
      </c>
      <c r="U57" s="556">
        <f t="shared" si="3"/>
        <v>0</v>
      </c>
      <c r="V57" s="555">
        <f t="shared" si="4"/>
        <v>0</v>
      </c>
    </row>
    <row r="58" spans="1:22" x14ac:dyDescent="0.25">
      <c r="A58" s="544" t="s">
        <v>384</v>
      </c>
      <c r="B58" s="544" t="s">
        <v>1049</v>
      </c>
      <c r="C58" s="545" t="e">
        <f>-#REF!</f>
        <v>#REF!</v>
      </c>
      <c r="D58" s="482" t="s">
        <v>384</v>
      </c>
      <c r="E58" s="482" t="s">
        <v>1049</v>
      </c>
      <c r="F58" s="483">
        <f>'Adjusted balances 09-10'!E55</f>
        <v>64913.112429936009</v>
      </c>
      <c r="G58" s="481" t="e">
        <f t="shared" si="1"/>
        <v>#REF!</v>
      </c>
      <c r="H58" s="507" t="s">
        <v>384</v>
      </c>
      <c r="I58" s="507" t="s">
        <v>1049</v>
      </c>
      <c r="J58" s="556">
        <v>64913.112429936009</v>
      </c>
      <c r="K58" s="555">
        <f t="shared" si="2"/>
        <v>0</v>
      </c>
      <c r="M58" s="544" t="s">
        <v>384</v>
      </c>
      <c r="N58" s="544" t="s">
        <v>1049</v>
      </c>
      <c r="O58" s="606">
        <f>'Adjusted balances 09-10'!O55</f>
        <v>642.5</v>
      </c>
      <c r="P58" s="545">
        <f>'Adjusted balances 09-10'!L55</f>
        <v>-0.45</v>
      </c>
      <c r="Q58" s="507" t="s">
        <v>384</v>
      </c>
      <c r="R58" s="507" t="s">
        <v>1049</v>
      </c>
      <c r="S58" s="556">
        <v>642.5</v>
      </c>
      <c r="T58" s="556">
        <v>-0.45</v>
      </c>
      <c r="U58" s="556">
        <f t="shared" si="3"/>
        <v>0</v>
      </c>
      <c r="V58" s="555">
        <f t="shared" si="4"/>
        <v>0</v>
      </c>
    </row>
    <row r="59" spans="1:22" x14ac:dyDescent="0.25">
      <c r="A59" s="544" t="s">
        <v>386</v>
      </c>
      <c r="B59" s="544" t="s">
        <v>1023</v>
      </c>
      <c r="C59" s="545" t="e">
        <f>-#REF!</f>
        <v>#REF!</v>
      </c>
      <c r="D59" s="482" t="s">
        <v>386</v>
      </c>
      <c r="E59" s="482" t="s">
        <v>1023</v>
      </c>
      <c r="F59" s="483">
        <f>'Adjusted balances 09-10'!E56</f>
        <v>49501.247411175922</v>
      </c>
      <c r="G59" s="481" t="e">
        <f t="shared" si="1"/>
        <v>#REF!</v>
      </c>
      <c r="H59" s="507" t="s">
        <v>386</v>
      </c>
      <c r="I59" s="507" t="s">
        <v>1023</v>
      </c>
      <c r="J59" s="556">
        <v>49501.247411175922</v>
      </c>
      <c r="K59" s="555">
        <f t="shared" si="2"/>
        <v>0</v>
      </c>
      <c r="M59" s="544" t="s">
        <v>386</v>
      </c>
      <c r="N59" s="544" t="s">
        <v>1023</v>
      </c>
      <c r="O59" s="606">
        <f>'Adjusted balances 09-10'!O56</f>
        <v>1967.17</v>
      </c>
      <c r="P59" s="545">
        <f>'Adjusted balances 09-10'!L56</f>
        <v>0</v>
      </c>
      <c r="Q59" s="507" t="s">
        <v>386</v>
      </c>
      <c r="R59" s="507" t="s">
        <v>1023</v>
      </c>
      <c r="S59" s="556">
        <v>1967.17</v>
      </c>
      <c r="T59" s="556">
        <v>0</v>
      </c>
      <c r="U59" s="556">
        <f t="shared" si="3"/>
        <v>0</v>
      </c>
      <c r="V59" s="555">
        <f t="shared" si="4"/>
        <v>0</v>
      </c>
    </row>
    <row r="60" spans="1:22" x14ac:dyDescent="0.25">
      <c r="A60" s="546" t="s">
        <v>389</v>
      </c>
      <c r="B60" s="546" t="s">
        <v>1050</v>
      </c>
      <c r="C60" s="545" t="e">
        <f>-#REF!</f>
        <v>#REF!</v>
      </c>
      <c r="D60" s="482" t="s">
        <v>389</v>
      </c>
      <c r="E60" s="482" t="s">
        <v>1050</v>
      </c>
      <c r="F60" s="483">
        <f>'Adjusted balances 09-10'!E57</f>
        <v>43955.594968706522</v>
      </c>
      <c r="G60" s="481" t="e">
        <f t="shared" si="1"/>
        <v>#REF!</v>
      </c>
      <c r="H60" s="507" t="s">
        <v>389</v>
      </c>
      <c r="I60" s="507" t="s">
        <v>1050</v>
      </c>
      <c r="J60" s="556">
        <v>43955.594968706522</v>
      </c>
      <c r="K60" s="555">
        <f t="shared" si="2"/>
        <v>0</v>
      </c>
      <c r="M60" s="546" t="s">
        <v>389</v>
      </c>
      <c r="N60" s="546" t="s">
        <v>1050</v>
      </c>
      <c r="O60" s="606">
        <f>'Adjusted balances 09-10'!O57</f>
        <v>100.14</v>
      </c>
      <c r="P60" s="545">
        <f>'Adjusted balances 09-10'!L57</f>
        <v>0</v>
      </c>
      <c r="Q60" s="507" t="s">
        <v>389</v>
      </c>
      <c r="R60" s="507" t="s">
        <v>1050</v>
      </c>
      <c r="S60" s="556">
        <v>100.14</v>
      </c>
      <c r="T60" s="556">
        <v>0</v>
      </c>
      <c r="U60" s="556">
        <f t="shared" si="3"/>
        <v>0</v>
      </c>
      <c r="V60" s="555">
        <f t="shared" si="4"/>
        <v>0</v>
      </c>
    </row>
    <row r="61" spans="1:22" x14ac:dyDescent="0.25">
      <c r="A61" s="544" t="s">
        <v>390</v>
      </c>
      <c r="B61" s="544" t="s">
        <v>1051</v>
      </c>
      <c r="C61" s="545" t="e">
        <f>-#REF!</f>
        <v>#REF!</v>
      </c>
      <c r="D61" s="482" t="s">
        <v>390</v>
      </c>
      <c r="E61" s="482" t="s">
        <v>1051</v>
      </c>
      <c r="F61" s="483">
        <f>'Adjusted balances 09-10'!E58</f>
        <v>207190.099450098</v>
      </c>
      <c r="G61" s="481" t="e">
        <f t="shared" si="1"/>
        <v>#REF!</v>
      </c>
      <c r="H61" s="507" t="s">
        <v>390</v>
      </c>
      <c r="I61" s="507" t="s">
        <v>1051</v>
      </c>
      <c r="J61" s="556">
        <v>207190.099450098</v>
      </c>
      <c r="K61" s="555">
        <f t="shared" si="2"/>
        <v>0</v>
      </c>
      <c r="M61" s="544" t="s">
        <v>390</v>
      </c>
      <c r="N61" s="544" t="s">
        <v>1051</v>
      </c>
      <c r="O61" s="606">
        <f>'Adjusted balances 09-10'!O58</f>
        <v>-4975.21</v>
      </c>
      <c r="P61" s="545">
        <f>'Adjusted balances 09-10'!L58</f>
        <v>0.34</v>
      </c>
      <c r="Q61" s="507" t="s">
        <v>390</v>
      </c>
      <c r="R61" s="507" t="s">
        <v>1051</v>
      </c>
      <c r="S61" s="556">
        <v>-4975.21</v>
      </c>
      <c r="T61" s="556">
        <v>0.34</v>
      </c>
      <c r="U61" s="556">
        <f t="shared" si="3"/>
        <v>0</v>
      </c>
      <c r="V61" s="555">
        <f t="shared" si="4"/>
        <v>0</v>
      </c>
    </row>
    <row r="62" spans="1:22" x14ac:dyDescent="0.25">
      <c r="A62" s="544" t="s">
        <v>393</v>
      </c>
      <c r="B62" s="544" t="s">
        <v>1052</v>
      </c>
      <c r="C62" s="545" t="e">
        <f>-#REF!</f>
        <v>#REF!</v>
      </c>
      <c r="D62" s="482" t="s">
        <v>393</v>
      </c>
      <c r="E62" s="482" t="s">
        <v>1052</v>
      </c>
      <c r="F62" s="483">
        <f>'Adjusted balances 09-10'!E59</f>
        <v>72873.242346117142</v>
      </c>
      <c r="G62" s="481" t="e">
        <f t="shared" si="1"/>
        <v>#REF!</v>
      </c>
      <c r="H62" s="507" t="s">
        <v>393</v>
      </c>
      <c r="I62" s="507" t="s">
        <v>1052</v>
      </c>
      <c r="J62" s="556">
        <v>72873.242346117142</v>
      </c>
      <c r="K62" s="555">
        <f t="shared" si="2"/>
        <v>0</v>
      </c>
      <c r="M62" s="544" t="s">
        <v>393</v>
      </c>
      <c r="N62" s="544" t="s">
        <v>1052</v>
      </c>
      <c r="O62" s="606">
        <f>'Adjusted balances 09-10'!O59</f>
        <v>8587.09</v>
      </c>
      <c r="P62" s="545">
        <f>'Adjusted balances 09-10'!L59</f>
        <v>0</v>
      </c>
      <c r="Q62" s="507" t="s">
        <v>393</v>
      </c>
      <c r="R62" s="507" t="s">
        <v>1052</v>
      </c>
      <c r="S62" s="556">
        <v>8587.09</v>
      </c>
      <c r="T62" s="556">
        <v>0</v>
      </c>
      <c r="U62" s="556">
        <f t="shared" si="3"/>
        <v>0</v>
      </c>
      <c r="V62" s="555">
        <f t="shared" si="4"/>
        <v>0</v>
      </c>
    </row>
    <row r="63" spans="1:22" x14ac:dyDescent="0.25">
      <c r="A63" s="544" t="s">
        <v>396</v>
      </c>
      <c r="B63" s="544" t="s">
        <v>565</v>
      </c>
      <c r="C63" s="545" t="e">
        <f>-#REF!</f>
        <v>#REF!</v>
      </c>
      <c r="D63" s="482" t="s">
        <v>396</v>
      </c>
      <c r="E63" s="482" t="s">
        <v>565</v>
      </c>
      <c r="F63" s="483">
        <f>'Adjusted balances 09-10'!E60</f>
        <v>98609.258113269781</v>
      </c>
      <c r="G63" s="481" t="e">
        <f t="shared" si="1"/>
        <v>#REF!</v>
      </c>
      <c r="H63" s="507" t="s">
        <v>396</v>
      </c>
      <c r="I63" s="507" t="s">
        <v>565</v>
      </c>
      <c r="J63" s="556">
        <v>98609.258113269781</v>
      </c>
      <c r="K63" s="555">
        <f t="shared" si="2"/>
        <v>0</v>
      </c>
      <c r="M63" s="544" t="s">
        <v>396</v>
      </c>
      <c r="N63" s="544" t="s">
        <v>565</v>
      </c>
      <c r="O63" s="606">
        <f>'Adjusted balances 09-10'!O60</f>
        <v>80825.039999999994</v>
      </c>
      <c r="P63" s="545">
        <f>'Adjusted balances 09-10'!L60</f>
        <v>0</v>
      </c>
      <c r="Q63" s="507" t="s">
        <v>396</v>
      </c>
      <c r="R63" s="507" t="s">
        <v>565</v>
      </c>
      <c r="S63" s="556">
        <v>80825.039999999994</v>
      </c>
      <c r="T63" s="556">
        <v>0</v>
      </c>
      <c r="U63" s="556">
        <f t="shared" si="3"/>
        <v>0</v>
      </c>
      <c r="V63" s="555">
        <f t="shared" si="4"/>
        <v>0</v>
      </c>
    </row>
    <row r="64" spans="1:22" x14ac:dyDescent="0.25">
      <c r="A64" s="544" t="s">
        <v>281</v>
      </c>
      <c r="B64" s="544" t="s">
        <v>1053</v>
      </c>
      <c r="C64" s="545" t="e">
        <f>-#REF!</f>
        <v>#REF!</v>
      </c>
      <c r="D64" s="482" t="s">
        <v>281</v>
      </c>
      <c r="E64" s="482" t="s">
        <v>1053</v>
      </c>
      <c r="F64" s="483">
        <f>'Adjusted balances 09-10'!E61</f>
        <v>-68264.618787723215</v>
      </c>
      <c r="G64" s="481" t="e">
        <f t="shared" si="1"/>
        <v>#REF!</v>
      </c>
      <c r="H64" s="507" t="s">
        <v>281</v>
      </c>
      <c r="I64" s="507" t="s">
        <v>1053</v>
      </c>
      <c r="J64" s="556">
        <v>-68264.618787723215</v>
      </c>
      <c r="K64" s="555">
        <f t="shared" si="2"/>
        <v>0</v>
      </c>
      <c r="M64" s="544" t="s">
        <v>281</v>
      </c>
      <c r="N64" s="544" t="s">
        <v>1053</v>
      </c>
      <c r="O64" s="606">
        <f>'Adjusted balances 09-10'!O61</f>
        <v>26915</v>
      </c>
      <c r="P64" s="545">
        <f>'Adjusted balances 09-10'!L61</f>
        <v>-18906.34</v>
      </c>
      <c r="Q64" s="507" t="s">
        <v>281</v>
      </c>
      <c r="R64" s="507" t="s">
        <v>1053</v>
      </c>
      <c r="S64" s="556">
        <v>26915</v>
      </c>
      <c r="T64" s="556">
        <v>-18906.34</v>
      </c>
      <c r="U64" s="556">
        <f t="shared" si="3"/>
        <v>0</v>
      </c>
      <c r="V64" s="555">
        <f t="shared" si="4"/>
        <v>0</v>
      </c>
    </row>
    <row r="65" spans="1:22" x14ac:dyDescent="0.25">
      <c r="A65" s="544" t="s">
        <v>271</v>
      </c>
      <c r="B65" s="544" t="s">
        <v>1054</v>
      </c>
      <c r="C65" s="545" t="e">
        <f>-#REF!</f>
        <v>#REF!</v>
      </c>
      <c r="D65" s="482" t="s">
        <v>271</v>
      </c>
      <c r="E65" s="482" t="s">
        <v>1054</v>
      </c>
      <c r="F65" s="483">
        <f>'Adjusted balances 09-10'!E62</f>
        <v>69862.542119140577</v>
      </c>
      <c r="G65" s="481" t="e">
        <f t="shared" si="1"/>
        <v>#REF!</v>
      </c>
      <c r="H65" s="507" t="s">
        <v>271</v>
      </c>
      <c r="I65" s="507" t="s">
        <v>1054</v>
      </c>
      <c r="J65" s="556">
        <v>69862.542119140577</v>
      </c>
      <c r="K65" s="555">
        <f t="shared" si="2"/>
        <v>0</v>
      </c>
      <c r="M65" s="544" t="s">
        <v>271</v>
      </c>
      <c r="N65" s="544" t="s">
        <v>1054</v>
      </c>
      <c r="O65" s="606">
        <f>'Adjusted balances 09-10'!O62</f>
        <v>33857.519999999997</v>
      </c>
      <c r="P65" s="545">
        <f>'Adjusted balances 09-10'!L62</f>
        <v>-53998.77</v>
      </c>
      <c r="Q65" s="507" t="s">
        <v>271</v>
      </c>
      <c r="R65" s="507" t="s">
        <v>1054</v>
      </c>
      <c r="S65" s="556">
        <v>33857.519999999997</v>
      </c>
      <c r="T65" s="556">
        <v>-53998.77</v>
      </c>
      <c r="U65" s="556">
        <f t="shared" si="3"/>
        <v>0</v>
      </c>
      <c r="V65" s="555">
        <f t="shared" si="4"/>
        <v>0</v>
      </c>
    </row>
    <row r="66" spans="1:22" x14ac:dyDescent="0.25">
      <c r="A66" s="544" t="s">
        <v>268</v>
      </c>
      <c r="B66" s="544" t="s">
        <v>1055</v>
      </c>
      <c r="C66" s="545" t="e">
        <f>-#REF!</f>
        <v>#REF!</v>
      </c>
      <c r="D66" s="482" t="s">
        <v>268</v>
      </c>
      <c r="E66" s="482" t="s">
        <v>1055</v>
      </c>
      <c r="F66" s="483">
        <f>'Adjusted balances 09-10'!E63</f>
        <v>15781.232827838376</v>
      </c>
      <c r="G66" s="481" t="e">
        <f t="shared" si="1"/>
        <v>#REF!</v>
      </c>
      <c r="H66" s="507" t="s">
        <v>268</v>
      </c>
      <c r="I66" s="507" t="s">
        <v>1055</v>
      </c>
      <c r="J66" s="556">
        <v>15781.232827838376</v>
      </c>
      <c r="K66" s="555">
        <f t="shared" si="2"/>
        <v>0</v>
      </c>
      <c r="M66" s="544" t="s">
        <v>268</v>
      </c>
      <c r="N66" s="544" t="s">
        <v>1055</v>
      </c>
      <c r="O66" s="606">
        <f>'Adjusted balances 09-10'!O63</f>
        <v>81</v>
      </c>
      <c r="P66" s="545">
        <f>'Adjusted balances 09-10'!L63</f>
        <v>16829.39</v>
      </c>
      <c r="Q66" s="507" t="s">
        <v>268</v>
      </c>
      <c r="R66" s="507" t="s">
        <v>1055</v>
      </c>
      <c r="S66" s="556">
        <v>81</v>
      </c>
      <c r="T66" s="556">
        <v>16829.39</v>
      </c>
      <c r="U66" s="556">
        <f t="shared" si="3"/>
        <v>0</v>
      </c>
      <c r="V66" s="555">
        <f t="shared" si="4"/>
        <v>0</v>
      </c>
    </row>
    <row r="67" spans="1:22" x14ac:dyDescent="0.25">
      <c r="A67" s="544" t="s">
        <v>270</v>
      </c>
      <c r="B67" s="544" t="s">
        <v>1056</v>
      </c>
      <c r="C67" s="545" t="e">
        <f>-#REF!</f>
        <v>#REF!</v>
      </c>
      <c r="D67" s="482" t="s">
        <v>270</v>
      </c>
      <c r="E67" s="482" t="s">
        <v>1056</v>
      </c>
      <c r="F67" s="483">
        <f>'Adjusted balances 09-10'!E64</f>
        <v>134975.64378119196</v>
      </c>
      <c r="G67" s="481" t="e">
        <f t="shared" si="1"/>
        <v>#REF!</v>
      </c>
      <c r="H67" s="507" t="s">
        <v>270</v>
      </c>
      <c r="I67" s="507" t="s">
        <v>1056</v>
      </c>
      <c r="J67" s="556">
        <v>134975.64378119196</v>
      </c>
      <c r="K67" s="555">
        <f t="shared" si="2"/>
        <v>0</v>
      </c>
      <c r="M67" s="544" t="s">
        <v>270</v>
      </c>
      <c r="N67" s="544" t="s">
        <v>1056</v>
      </c>
      <c r="O67" s="606">
        <f>'Adjusted balances 09-10'!O64</f>
        <v>7278</v>
      </c>
      <c r="P67" s="545">
        <f>'Adjusted balances 09-10'!L64</f>
        <v>61240.13</v>
      </c>
      <c r="Q67" s="507" t="s">
        <v>270</v>
      </c>
      <c r="R67" s="507" t="s">
        <v>1056</v>
      </c>
      <c r="S67" s="556">
        <v>7278</v>
      </c>
      <c r="T67" s="556">
        <v>61240.13</v>
      </c>
      <c r="U67" s="556">
        <f t="shared" si="3"/>
        <v>0</v>
      </c>
      <c r="V67" s="555">
        <f t="shared" si="4"/>
        <v>0</v>
      </c>
    </row>
    <row r="68" spans="1:22" x14ac:dyDescent="0.25">
      <c r="A68" s="544" t="s">
        <v>269</v>
      </c>
      <c r="B68" s="544" t="s">
        <v>443</v>
      </c>
      <c r="C68" s="545" t="e">
        <f>-#REF!</f>
        <v>#REF!</v>
      </c>
      <c r="D68" s="482" t="s">
        <v>269</v>
      </c>
      <c r="E68" s="482" t="s">
        <v>443</v>
      </c>
      <c r="F68" s="483">
        <f>'Adjusted balances 09-10'!E65</f>
        <v>73886.483075544631</v>
      </c>
      <c r="G68" s="481" t="e">
        <f t="shared" si="1"/>
        <v>#REF!</v>
      </c>
      <c r="H68" s="507" t="s">
        <v>269</v>
      </c>
      <c r="I68" s="507" t="s">
        <v>443</v>
      </c>
      <c r="J68" s="556">
        <v>73886.483075544631</v>
      </c>
      <c r="K68" s="555">
        <f t="shared" si="2"/>
        <v>0</v>
      </c>
      <c r="M68" s="544" t="s">
        <v>269</v>
      </c>
      <c r="N68" s="544" t="s">
        <v>443</v>
      </c>
      <c r="O68" s="606">
        <f>'Adjusted balances 09-10'!O65</f>
        <v>27.36</v>
      </c>
      <c r="P68" s="545">
        <f>'Adjusted balances 09-10'!L65</f>
        <v>-103.69000000000233</v>
      </c>
      <c r="Q68" s="507" t="s">
        <v>269</v>
      </c>
      <c r="R68" s="507" t="s">
        <v>443</v>
      </c>
      <c r="S68" s="556">
        <v>27.36</v>
      </c>
      <c r="T68" s="556">
        <v>-103.69000000000233</v>
      </c>
      <c r="U68" s="556">
        <f t="shared" si="3"/>
        <v>0</v>
      </c>
      <c r="V68" s="555">
        <f t="shared" si="4"/>
        <v>0</v>
      </c>
    </row>
    <row r="69" spans="1:22" x14ac:dyDescent="0.25">
      <c r="A69" s="544" t="s">
        <v>279</v>
      </c>
      <c r="B69" s="544" t="s">
        <v>1057</v>
      </c>
      <c r="C69" s="545" t="e">
        <f>-#REF!</f>
        <v>#REF!</v>
      </c>
      <c r="D69" s="482" t="s">
        <v>279</v>
      </c>
      <c r="E69" s="482" t="s">
        <v>1057</v>
      </c>
      <c r="F69" s="483">
        <f>'Adjusted balances 09-10'!E66</f>
        <v>69071.743381119362</v>
      </c>
      <c r="G69" s="481" t="e">
        <f t="shared" si="1"/>
        <v>#REF!</v>
      </c>
      <c r="H69" s="507" t="s">
        <v>279</v>
      </c>
      <c r="I69" s="507" t="s">
        <v>1057</v>
      </c>
      <c r="J69" s="556">
        <v>69071.743381119362</v>
      </c>
      <c r="K69" s="555">
        <f t="shared" si="2"/>
        <v>0</v>
      </c>
      <c r="M69" s="544" t="s">
        <v>279</v>
      </c>
      <c r="N69" s="544" t="s">
        <v>1057</v>
      </c>
      <c r="O69" s="606">
        <f>'Adjusted balances 09-10'!O66</f>
        <v>5845.5</v>
      </c>
      <c r="P69" s="545">
        <f>'Adjusted balances 09-10'!L66</f>
        <v>50912.31</v>
      </c>
      <c r="Q69" s="507" t="s">
        <v>279</v>
      </c>
      <c r="R69" s="507" t="s">
        <v>1057</v>
      </c>
      <c r="S69" s="556">
        <v>5845.5</v>
      </c>
      <c r="T69" s="556">
        <v>50912.31</v>
      </c>
      <c r="U69" s="556">
        <f t="shared" si="3"/>
        <v>0</v>
      </c>
      <c r="V69" s="555">
        <f t="shared" si="4"/>
        <v>0</v>
      </c>
    </row>
    <row r="70" spans="1:22" x14ac:dyDescent="0.25">
      <c r="A70" s="544" t="s">
        <v>274</v>
      </c>
      <c r="B70" s="544" t="s">
        <v>1058</v>
      </c>
      <c r="C70" s="545" t="e">
        <f>-#REF!</f>
        <v>#REF!</v>
      </c>
      <c r="D70" s="482" t="s">
        <v>274</v>
      </c>
      <c r="E70" s="482" t="s">
        <v>1058</v>
      </c>
      <c r="F70" s="483">
        <f>'Adjusted balances 09-10'!E67</f>
        <v>59947.935829436443</v>
      </c>
      <c r="G70" s="481" t="e">
        <f t="shared" si="1"/>
        <v>#REF!</v>
      </c>
      <c r="H70" s="507" t="s">
        <v>274</v>
      </c>
      <c r="I70" s="507" t="s">
        <v>1058</v>
      </c>
      <c r="J70" s="556">
        <v>59947.935829436443</v>
      </c>
      <c r="K70" s="555">
        <f t="shared" si="2"/>
        <v>0</v>
      </c>
      <c r="M70" s="544" t="s">
        <v>274</v>
      </c>
      <c r="N70" s="544" t="s">
        <v>1058</v>
      </c>
      <c r="O70" s="606">
        <f>'Adjusted balances 09-10'!O67</f>
        <v>1404.87</v>
      </c>
      <c r="P70" s="545">
        <f>'Adjusted balances 09-10'!L67</f>
        <v>-35.400000000001455</v>
      </c>
      <c r="Q70" s="507" t="s">
        <v>274</v>
      </c>
      <c r="R70" s="507" t="s">
        <v>1058</v>
      </c>
      <c r="S70" s="556">
        <v>1404.87</v>
      </c>
      <c r="T70" s="556">
        <v>-35.400000000001455</v>
      </c>
      <c r="U70" s="556">
        <f t="shared" si="3"/>
        <v>0</v>
      </c>
      <c r="V70" s="555">
        <f t="shared" si="4"/>
        <v>0</v>
      </c>
    </row>
    <row r="71" spans="1:22" x14ac:dyDescent="0.25">
      <c r="A71" s="544" t="s">
        <v>280</v>
      </c>
      <c r="B71" s="544" t="s">
        <v>1059</v>
      </c>
      <c r="C71" s="545" t="e">
        <f>-#REF!</f>
        <v>#REF!</v>
      </c>
      <c r="D71" s="482" t="s">
        <v>280</v>
      </c>
      <c r="E71" s="482" t="s">
        <v>1059</v>
      </c>
      <c r="F71" s="483">
        <f>'Adjusted balances 09-10'!E68</f>
        <v>117276.44454352363</v>
      </c>
      <c r="G71" s="481" t="e">
        <f t="shared" si="1"/>
        <v>#REF!</v>
      </c>
      <c r="H71" s="507" t="s">
        <v>280</v>
      </c>
      <c r="I71" s="507" t="s">
        <v>1059</v>
      </c>
      <c r="J71" s="556">
        <v>117276.44454352363</v>
      </c>
      <c r="K71" s="555">
        <f t="shared" si="2"/>
        <v>0</v>
      </c>
      <c r="M71" s="544" t="s">
        <v>280</v>
      </c>
      <c r="N71" s="544" t="s">
        <v>1059</v>
      </c>
      <c r="O71" s="606">
        <f>'Adjusted balances 09-10'!O68</f>
        <v>5007.75</v>
      </c>
      <c r="P71" s="545">
        <f>'Adjusted balances 09-10'!L68</f>
        <v>552.26</v>
      </c>
      <c r="Q71" s="507" t="s">
        <v>280</v>
      </c>
      <c r="R71" s="507" t="s">
        <v>1059</v>
      </c>
      <c r="S71" s="556">
        <v>5007.75</v>
      </c>
      <c r="T71" s="556">
        <v>552.26</v>
      </c>
      <c r="U71" s="556">
        <f t="shared" si="3"/>
        <v>0</v>
      </c>
      <c r="V71" s="555">
        <f t="shared" si="4"/>
        <v>0</v>
      </c>
    </row>
    <row r="72" spans="1:22" x14ac:dyDescent="0.25">
      <c r="A72" s="544" t="s">
        <v>277</v>
      </c>
      <c r="B72" s="544" t="s">
        <v>1060</v>
      </c>
      <c r="C72" s="545" t="e">
        <f>-#REF!</f>
        <v>#REF!</v>
      </c>
      <c r="D72" s="482" t="s">
        <v>277</v>
      </c>
      <c r="E72" s="482" t="s">
        <v>1060</v>
      </c>
      <c r="F72" s="483">
        <f>'Adjusted balances 09-10'!E69</f>
        <v>3766.54</v>
      </c>
      <c r="G72" s="481" t="e">
        <f t="shared" si="1"/>
        <v>#REF!</v>
      </c>
      <c r="H72" s="507" t="s">
        <v>277</v>
      </c>
      <c r="I72" s="507" t="s">
        <v>1060</v>
      </c>
      <c r="J72" s="556">
        <v>3766.54</v>
      </c>
      <c r="K72" s="555">
        <f t="shared" si="2"/>
        <v>0</v>
      </c>
      <c r="M72" s="544" t="s">
        <v>277</v>
      </c>
      <c r="N72" s="544" t="s">
        <v>1060</v>
      </c>
      <c r="O72" s="606">
        <f>'Adjusted balances 09-10'!O69</f>
        <v>9890.57</v>
      </c>
      <c r="P72" s="545">
        <f>'Adjusted balances 09-10'!L69</f>
        <v>39624.559999999998</v>
      </c>
      <c r="Q72" s="507" t="s">
        <v>277</v>
      </c>
      <c r="R72" s="507" t="s">
        <v>1060</v>
      </c>
      <c r="S72" s="556">
        <v>9890.57</v>
      </c>
      <c r="T72" s="556">
        <v>39624.559999999998</v>
      </c>
      <c r="U72" s="556">
        <f t="shared" si="3"/>
        <v>0</v>
      </c>
      <c r="V72" s="555">
        <f t="shared" si="4"/>
        <v>0</v>
      </c>
    </row>
    <row r="73" spans="1:22" x14ac:dyDescent="0.25">
      <c r="A73" s="544" t="s">
        <v>284</v>
      </c>
      <c r="B73" s="544" t="s">
        <v>1061</v>
      </c>
      <c r="C73" s="545" t="e">
        <f>-#REF!</f>
        <v>#REF!</v>
      </c>
      <c r="D73" s="482" t="s">
        <v>284</v>
      </c>
      <c r="E73" s="482" t="s">
        <v>1061</v>
      </c>
      <c r="F73" s="483">
        <f>'Adjusted balances 09-10'!E70</f>
        <v>-25700.030401619668</v>
      </c>
      <c r="G73" s="481" t="e">
        <f t="shared" si="1"/>
        <v>#REF!</v>
      </c>
      <c r="H73" s="507" t="s">
        <v>284</v>
      </c>
      <c r="I73" s="507" t="s">
        <v>1061</v>
      </c>
      <c r="J73" s="556">
        <v>-25700.030401619668</v>
      </c>
      <c r="K73" s="555">
        <f t="shared" si="2"/>
        <v>0</v>
      </c>
      <c r="M73" s="544" t="s">
        <v>284</v>
      </c>
      <c r="N73" s="544" t="s">
        <v>1061</v>
      </c>
      <c r="O73" s="606">
        <f>'Adjusted balances 09-10'!O70</f>
        <v>-0.41</v>
      </c>
      <c r="P73" s="545">
        <f>'Adjusted balances 09-10'!L70</f>
        <v>3434.34</v>
      </c>
      <c r="Q73" s="507" t="s">
        <v>284</v>
      </c>
      <c r="R73" s="507" t="s">
        <v>1061</v>
      </c>
      <c r="S73" s="556">
        <v>-0.41</v>
      </c>
      <c r="T73" s="556">
        <v>3434.34</v>
      </c>
      <c r="U73" s="556">
        <f t="shared" si="3"/>
        <v>0</v>
      </c>
      <c r="V73" s="555">
        <f t="shared" si="4"/>
        <v>0</v>
      </c>
    </row>
    <row r="74" spans="1:22" x14ac:dyDescent="0.25">
      <c r="A74" s="544" t="s">
        <v>278</v>
      </c>
      <c r="B74" s="544" t="s">
        <v>451</v>
      </c>
      <c r="C74" s="545" t="e">
        <f>-#REF!</f>
        <v>#REF!</v>
      </c>
      <c r="D74" s="482" t="s">
        <v>278</v>
      </c>
      <c r="E74" s="482" t="s">
        <v>451</v>
      </c>
      <c r="F74" s="483">
        <f>'Adjusted balances 09-10'!E71</f>
        <v>29076.526955367048</v>
      </c>
      <c r="G74" s="481" t="e">
        <f t="shared" si="1"/>
        <v>#REF!</v>
      </c>
      <c r="H74" s="507" t="s">
        <v>278</v>
      </c>
      <c r="I74" s="507" t="s">
        <v>451</v>
      </c>
      <c r="J74" s="556">
        <v>29076.526955367048</v>
      </c>
      <c r="K74" s="555">
        <f t="shared" si="2"/>
        <v>0</v>
      </c>
      <c r="M74" s="544" t="s">
        <v>278</v>
      </c>
      <c r="N74" s="544" t="s">
        <v>451</v>
      </c>
      <c r="O74" s="606">
        <f>'Adjusted balances 09-10'!O71</f>
        <v>28116.57</v>
      </c>
      <c r="P74" s="545">
        <f>'Adjusted balances 09-10'!L71</f>
        <v>33587.08</v>
      </c>
      <c r="Q74" s="507" t="s">
        <v>278</v>
      </c>
      <c r="R74" s="507" t="s">
        <v>451</v>
      </c>
      <c r="S74" s="556">
        <v>28116.57</v>
      </c>
      <c r="T74" s="556">
        <v>33587.08</v>
      </c>
      <c r="U74" s="556">
        <f t="shared" si="3"/>
        <v>0</v>
      </c>
      <c r="V74" s="555">
        <f t="shared" si="4"/>
        <v>0</v>
      </c>
    </row>
    <row r="75" spans="1:22" x14ac:dyDescent="0.25">
      <c r="A75" s="544" t="s">
        <v>287</v>
      </c>
      <c r="B75" s="544" t="s">
        <v>1062</v>
      </c>
      <c r="C75" s="545" t="e">
        <f>-#REF!</f>
        <v>#REF!</v>
      </c>
      <c r="D75" s="482" t="s">
        <v>287</v>
      </c>
      <c r="E75" s="482" t="s">
        <v>1062</v>
      </c>
      <c r="F75" s="483">
        <f>'Adjusted balances 09-10'!E72</f>
        <v>55369.434400778322</v>
      </c>
      <c r="G75" s="481" t="e">
        <f t="shared" si="1"/>
        <v>#REF!</v>
      </c>
      <c r="H75" s="507" t="s">
        <v>287</v>
      </c>
      <c r="I75" s="507" t="s">
        <v>1062</v>
      </c>
      <c r="J75" s="556">
        <v>55369.434400778322</v>
      </c>
      <c r="K75" s="555">
        <f t="shared" si="2"/>
        <v>0</v>
      </c>
      <c r="M75" s="544" t="s">
        <v>287</v>
      </c>
      <c r="N75" s="544" t="s">
        <v>1062</v>
      </c>
      <c r="O75" s="606">
        <f>'Adjusted balances 09-10'!O72</f>
        <v>5.0000000000011369E-2</v>
      </c>
      <c r="P75" s="545">
        <f>'Adjusted balances 09-10'!L72</f>
        <v>25358.2</v>
      </c>
      <c r="Q75" s="507" t="s">
        <v>287</v>
      </c>
      <c r="R75" s="507" t="s">
        <v>1062</v>
      </c>
      <c r="S75" s="556">
        <v>5.0000000000011369E-2</v>
      </c>
      <c r="T75" s="556">
        <v>25358.2</v>
      </c>
      <c r="U75" s="556">
        <f t="shared" si="3"/>
        <v>0</v>
      </c>
      <c r="V75" s="555">
        <f t="shared" si="4"/>
        <v>0</v>
      </c>
    </row>
    <row r="76" spans="1:22" x14ac:dyDescent="0.25">
      <c r="A76" s="544" t="s">
        <v>288</v>
      </c>
      <c r="B76" s="544" t="s">
        <v>1063</v>
      </c>
      <c r="C76" s="545" t="e">
        <f>-#REF!</f>
        <v>#REF!</v>
      </c>
      <c r="D76" s="482" t="s">
        <v>288</v>
      </c>
      <c r="E76" s="482" t="s">
        <v>1063</v>
      </c>
      <c r="F76" s="483">
        <f>'Adjusted balances 09-10'!E73</f>
        <v>94752.920950897387</v>
      </c>
      <c r="G76" s="481" t="e">
        <f t="shared" si="1"/>
        <v>#REF!</v>
      </c>
      <c r="H76" s="507" t="s">
        <v>288</v>
      </c>
      <c r="I76" s="507" t="s">
        <v>1063</v>
      </c>
      <c r="J76" s="556">
        <v>94752.920950897387</v>
      </c>
      <c r="K76" s="555">
        <f t="shared" si="2"/>
        <v>0</v>
      </c>
      <c r="M76" s="544" t="s">
        <v>288</v>
      </c>
      <c r="N76" s="544" t="s">
        <v>1063</v>
      </c>
      <c r="O76" s="606">
        <f>'Adjusted balances 09-10'!O73</f>
        <v>554.94000000000005</v>
      </c>
      <c r="P76" s="545">
        <f>'Adjusted balances 09-10'!L73</f>
        <v>64103.67</v>
      </c>
      <c r="Q76" s="507" t="s">
        <v>288</v>
      </c>
      <c r="R76" s="507" t="s">
        <v>1063</v>
      </c>
      <c r="S76" s="556">
        <v>554.94000000000005</v>
      </c>
      <c r="T76" s="556">
        <v>64103.67</v>
      </c>
      <c r="U76" s="556">
        <f t="shared" si="3"/>
        <v>0</v>
      </c>
      <c r="V76" s="555">
        <f t="shared" si="4"/>
        <v>0</v>
      </c>
    </row>
    <row r="77" spans="1:22" x14ac:dyDescent="0.25">
      <c r="A77" s="544" t="s">
        <v>291</v>
      </c>
      <c r="B77" s="544" t="s">
        <v>463</v>
      </c>
      <c r="C77" s="545" t="e">
        <f>-#REF!</f>
        <v>#REF!</v>
      </c>
      <c r="D77" s="482" t="s">
        <v>291</v>
      </c>
      <c r="E77" s="482" t="s">
        <v>463</v>
      </c>
      <c r="F77" s="483">
        <f>'Adjusted balances 09-10'!E74</f>
        <v>76261.445122541918</v>
      </c>
      <c r="G77" s="481" t="e">
        <f t="shared" si="1"/>
        <v>#REF!</v>
      </c>
      <c r="H77" s="507" t="s">
        <v>291</v>
      </c>
      <c r="I77" s="507" t="s">
        <v>463</v>
      </c>
      <c r="J77" s="556">
        <v>76261.445122541918</v>
      </c>
      <c r="K77" s="555">
        <f t="shared" si="2"/>
        <v>0</v>
      </c>
      <c r="M77" s="544" t="s">
        <v>291</v>
      </c>
      <c r="N77" s="544" t="s">
        <v>463</v>
      </c>
      <c r="O77" s="606">
        <f>'Adjusted balances 09-10'!O74</f>
        <v>3262.56</v>
      </c>
      <c r="P77" s="545">
        <f>'Adjusted balances 09-10'!L74</f>
        <v>59625.9</v>
      </c>
      <c r="Q77" s="507" t="s">
        <v>291</v>
      </c>
      <c r="R77" s="507" t="s">
        <v>463</v>
      </c>
      <c r="S77" s="556">
        <v>3262.56</v>
      </c>
      <c r="T77" s="556">
        <v>59625.9</v>
      </c>
      <c r="U77" s="556">
        <f t="shared" si="3"/>
        <v>0</v>
      </c>
      <c r="V77" s="555">
        <f t="shared" si="4"/>
        <v>0</v>
      </c>
    </row>
    <row r="78" spans="1:22" x14ac:dyDescent="0.25">
      <c r="A78" s="544" t="s">
        <v>292</v>
      </c>
      <c r="B78" s="544" t="s">
        <v>1064</v>
      </c>
      <c r="C78" s="545" t="e">
        <f>-#REF!</f>
        <v>#REF!</v>
      </c>
      <c r="D78" s="482" t="s">
        <v>292</v>
      </c>
      <c r="E78" s="482" t="s">
        <v>1064</v>
      </c>
      <c r="F78" s="483">
        <f>'Adjusted balances 09-10'!E75</f>
        <v>48155.258034981802</v>
      </c>
      <c r="G78" s="481" t="e">
        <f t="shared" si="1"/>
        <v>#REF!</v>
      </c>
      <c r="H78" s="507" t="s">
        <v>292</v>
      </c>
      <c r="I78" s="507" t="s">
        <v>1064</v>
      </c>
      <c r="J78" s="556">
        <v>48155.258034981802</v>
      </c>
      <c r="K78" s="555">
        <f t="shared" si="2"/>
        <v>0</v>
      </c>
      <c r="M78" s="544" t="s">
        <v>292</v>
      </c>
      <c r="N78" s="544" t="s">
        <v>1064</v>
      </c>
      <c r="O78" s="606">
        <f>'Adjusted balances 09-10'!O75</f>
        <v>2704.3</v>
      </c>
      <c r="P78" s="545">
        <f>'Adjusted balances 09-10'!L75</f>
        <v>36151.06</v>
      </c>
      <c r="Q78" s="507" t="s">
        <v>292</v>
      </c>
      <c r="R78" s="507" t="s">
        <v>1064</v>
      </c>
      <c r="S78" s="556">
        <v>2704.3</v>
      </c>
      <c r="T78" s="556">
        <v>36151.06</v>
      </c>
      <c r="U78" s="556">
        <f t="shared" si="3"/>
        <v>0</v>
      </c>
      <c r="V78" s="555">
        <f t="shared" si="4"/>
        <v>0</v>
      </c>
    </row>
    <row r="79" spans="1:22" x14ac:dyDescent="0.25">
      <c r="A79" s="544" t="s">
        <v>295</v>
      </c>
      <c r="B79" s="544" t="s">
        <v>1065</v>
      </c>
      <c r="C79" s="545" t="e">
        <f>-#REF!</f>
        <v>#REF!</v>
      </c>
      <c r="D79" s="482" t="s">
        <v>295</v>
      </c>
      <c r="E79" s="482" t="s">
        <v>1065</v>
      </c>
      <c r="F79" s="483">
        <f>'Adjusted balances 09-10'!E76</f>
        <v>49455.518190583854</v>
      </c>
      <c r="G79" s="481" t="e">
        <f t="shared" ref="G79:G142" si="5">C79-F79</f>
        <v>#REF!</v>
      </c>
      <c r="H79" s="507" t="s">
        <v>295</v>
      </c>
      <c r="I79" s="507" t="s">
        <v>1065</v>
      </c>
      <c r="J79" s="556">
        <v>49455.518190583854</v>
      </c>
      <c r="K79" s="555">
        <f t="shared" ref="K79:K142" si="6">F79-J79</f>
        <v>0</v>
      </c>
      <c r="M79" s="544" t="s">
        <v>295</v>
      </c>
      <c r="N79" s="544" t="s">
        <v>1065</v>
      </c>
      <c r="O79" s="606">
        <f>'Adjusted balances 09-10'!O76</f>
        <v>2308.12</v>
      </c>
      <c r="P79" s="545">
        <f>'Adjusted balances 09-10'!L76</f>
        <v>43146.720000000001</v>
      </c>
      <c r="Q79" s="507" t="s">
        <v>295</v>
      </c>
      <c r="R79" s="507" t="s">
        <v>1065</v>
      </c>
      <c r="S79" s="556">
        <v>2308.12</v>
      </c>
      <c r="T79" s="556">
        <v>43146.720000000001</v>
      </c>
      <c r="U79" s="556">
        <f t="shared" si="3"/>
        <v>0</v>
      </c>
      <c r="V79" s="555">
        <f t="shared" si="4"/>
        <v>0</v>
      </c>
    </row>
    <row r="80" spans="1:22" x14ac:dyDescent="0.25">
      <c r="A80" s="544" t="s">
        <v>294</v>
      </c>
      <c r="B80" s="544" t="s">
        <v>1066</v>
      </c>
      <c r="C80" s="545" t="e">
        <f>-#REF!</f>
        <v>#REF!</v>
      </c>
      <c r="D80" s="482" t="s">
        <v>294</v>
      </c>
      <c r="E80" s="482" t="s">
        <v>1066</v>
      </c>
      <c r="F80" s="483">
        <f>'Adjusted balances 09-10'!E77</f>
        <v>174945.32859561662</v>
      </c>
      <c r="G80" s="481" t="e">
        <f t="shared" si="5"/>
        <v>#REF!</v>
      </c>
      <c r="H80" s="507" t="s">
        <v>294</v>
      </c>
      <c r="I80" s="507" t="s">
        <v>1066</v>
      </c>
      <c r="J80" s="556">
        <v>174945.32859561662</v>
      </c>
      <c r="K80" s="555">
        <f t="shared" si="6"/>
        <v>0</v>
      </c>
      <c r="M80" s="544" t="s">
        <v>294</v>
      </c>
      <c r="N80" s="544" t="s">
        <v>1066</v>
      </c>
      <c r="O80" s="606">
        <f>'Adjusted balances 09-10'!O77</f>
        <v>18680</v>
      </c>
      <c r="P80" s="545">
        <f>'Adjusted balances 09-10'!L77</f>
        <v>11133.5</v>
      </c>
      <c r="Q80" s="507" t="s">
        <v>294</v>
      </c>
      <c r="R80" s="507" t="s">
        <v>1066</v>
      </c>
      <c r="S80" s="556">
        <v>18680</v>
      </c>
      <c r="T80" s="556">
        <v>11133.5</v>
      </c>
      <c r="U80" s="556">
        <f t="shared" ref="U80:U143" si="7">O80-S80</f>
        <v>0</v>
      </c>
      <c r="V80" s="555">
        <f t="shared" ref="V80:V143" si="8">P80-T80</f>
        <v>0</v>
      </c>
    </row>
    <row r="81" spans="1:22" x14ac:dyDescent="0.25">
      <c r="A81" s="544" t="s">
        <v>298</v>
      </c>
      <c r="B81" s="544" t="s">
        <v>1067</v>
      </c>
      <c r="C81" s="545" t="e">
        <f>-#REF!</f>
        <v>#REF!</v>
      </c>
      <c r="D81" s="482" t="s">
        <v>298</v>
      </c>
      <c r="E81" s="482" t="s">
        <v>1067</v>
      </c>
      <c r="F81" s="483">
        <f>'Adjusted balances 09-10'!E78</f>
        <v>79040.649372355925</v>
      </c>
      <c r="G81" s="481" t="e">
        <f t="shared" si="5"/>
        <v>#REF!</v>
      </c>
      <c r="H81" s="507" t="s">
        <v>298</v>
      </c>
      <c r="I81" s="507" t="s">
        <v>1067</v>
      </c>
      <c r="J81" s="556">
        <v>79040.649372355925</v>
      </c>
      <c r="K81" s="555">
        <f t="shared" si="6"/>
        <v>0</v>
      </c>
      <c r="M81" s="544" t="s">
        <v>298</v>
      </c>
      <c r="N81" s="544" t="s">
        <v>1067</v>
      </c>
      <c r="O81" s="606">
        <f>'Adjusted balances 09-10'!O78</f>
        <v>10400</v>
      </c>
      <c r="P81" s="545">
        <f>'Adjusted balances 09-10'!L78</f>
        <v>83929</v>
      </c>
      <c r="Q81" s="507" t="s">
        <v>298</v>
      </c>
      <c r="R81" s="507" t="s">
        <v>1067</v>
      </c>
      <c r="S81" s="556">
        <v>10400</v>
      </c>
      <c r="T81" s="556">
        <v>83929</v>
      </c>
      <c r="U81" s="556">
        <f t="shared" si="7"/>
        <v>0</v>
      </c>
      <c r="V81" s="555">
        <f t="shared" si="8"/>
        <v>0</v>
      </c>
    </row>
    <row r="82" spans="1:22" x14ac:dyDescent="0.25">
      <c r="A82" s="544" t="s">
        <v>299</v>
      </c>
      <c r="B82" s="544" t="s">
        <v>471</v>
      </c>
      <c r="C82" s="545" t="e">
        <f>-#REF!</f>
        <v>#REF!</v>
      </c>
      <c r="D82" s="482" t="s">
        <v>299</v>
      </c>
      <c r="E82" s="482" t="s">
        <v>471</v>
      </c>
      <c r="F82" s="483">
        <f>'Adjusted balances 09-10'!E79</f>
        <v>36231.296191942267</v>
      </c>
      <c r="G82" s="481" t="e">
        <f t="shared" si="5"/>
        <v>#REF!</v>
      </c>
      <c r="H82" s="507" t="s">
        <v>299</v>
      </c>
      <c r="I82" s="507" t="s">
        <v>471</v>
      </c>
      <c r="J82" s="556">
        <v>36231.296191942267</v>
      </c>
      <c r="K82" s="555">
        <f t="shared" si="6"/>
        <v>0</v>
      </c>
      <c r="M82" s="544" t="s">
        <v>299</v>
      </c>
      <c r="N82" s="544" t="s">
        <v>471</v>
      </c>
      <c r="O82" s="606">
        <f>'Adjusted balances 09-10'!O79</f>
        <v>5411</v>
      </c>
      <c r="P82" s="545">
        <f>'Adjusted balances 09-10'!L79</f>
        <v>11236.02</v>
      </c>
      <c r="Q82" s="507" t="s">
        <v>299</v>
      </c>
      <c r="R82" s="507" t="s">
        <v>471</v>
      </c>
      <c r="S82" s="556">
        <v>5411</v>
      </c>
      <c r="T82" s="556">
        <v>11236.02</v>
      </c>
      <c r="U82" s="556">
        <f t="shared" si="7"/>
        <v>0</v>
      </c>
      <c r="V82" s="555">
        <f t="shared" si="8"/>
        <v>0</v>
      </c>
    </row>
    <row r="83" spans="1:22" x14ac:dyDescent="0.25">
      <c r="A83" s="544" t="s">
        <v>301</v>
      </c>
      <c r="B83" s="544" t="s">
        <v>743</v>
      </c>
      <c r="C83" s="545" t="e">
        <f>-#REF!</f>
        <v>#REF!</v>
      </c>
      <c r="D83" s="482" t="s">
        <v>301</v>
      </c>
      <c r="E83" s="482" t="s">
        <v>743</v>
      </c>
      <c r="F83" s="483">
        <f>'Adjusted balances 09-10'!E80</f>
        <v>149264.37850610592</v>
      </c>
      <c r="G83" s="481" t="e">
        <f t="shared" si="5"/>
        <v>#REF!</v>
      </c>
      <c r="H83" s="507" t="s">
        <v>301</v>
      </c>
      <c r="I83" s="507" t="s">
        <v>743</v>
      </c>
      <c r="J83" s="556">
        <v>149264.37850610592</v>
      </c>
      <c r="K83" s="555">
        <f t="shared" si="6"/>
        <v>0</v>
      </c>
      <c r="M83" s="544" t="s">
        <v>301</v>
      </c>
      <c r="N83" s="544" t="s">
        <v>743</v>
      </c>
      <c r="O83" s="606">
        <f>'Adjusted balances 09-10'!O80</f>
        <v>11068</v>
      </c>
      <c r="P83" s="545">
        <f>'Adjusted balances 09-10'!L80</f>
        <v>76953.22</v>
      </c>
      <c r="Q83" s="507" t="s">
        <v>301</v>
      </c>
      <c r="R83" s="507" t="s">
        <v>743</v>
      </c>
      <c r="S83" s="556">
        <v>11068</v>
      </c>
      <c r="T83" s="556">
        <v>76953.22</v>
      </c>
      <c r="U83" s="556">
        <f t="shared" si="7"/>
        <v>0</v>
      </c>
      <c r="V83" s="555">
        <f t="shared" si="8"/>
        <v>0</v>
      </c>
    </row>
    <row r="84" spans="1:22" x14ac:dyDescent="0.25">
      <c r="A84" s="544" t="s">
        <v>304</v>
      </c>
      <c r="B84" s="544" t="s">
        <v>745</v>
      </c>
      <c r="C84" s="545" t="e">
        <f>-#REF!</f>
        <v>#REF!</v>
      </c>
      <c r="D84" s="482" t="s">
        <v>304</v>
      </c>
      <c r="E84" s="482" t="s">
        <v>745</v>
      </c>
      <c r="F84" s="483">
        <f>'Adjusted balances 09-10'!E81</f>
        <v>34978.913895520905</v>
      </c>
      <c r="G84" s="481" t="e">
        <f t="shared" si="5"/>
        <v>#REF!</v>
      </c>
      <c r="H84" s="507" t="s">
        <v>304</v>
      </c>
      <c r="I84" s="507" t="s">
        <v>745</v>
      </c>
      <c r="J84" s="556">
        <v>34978.913895520905</v>
      </c>
      <c r="K84" s="555">
        <f t="shared" si="6"/>
        <v>0</v>
      </c>
      <c r="M84" s="544" t="s">
        <v>304</v>
      </c>
      <c r="N84" s="544" t="s">
        <v>745</v>
      </c>
      <c r="O84" s="606">
        <f>'Adjusted balances 09-10'!O81</f>
        <v>-121.75</v>
      </c>
      <c r="P84" s="545">
        <f>'Adjusted balances 09-10'!L81</f>
        <v>-0.13999999999941792</v>
      </c>
      <c r="Q84" s="507" t="s">
        <v>304</v>
      </c>
      <c r="R84" s="507" t="s">
        <v>745</v>
      </c>
      <c r="S84" s="556">
        <v>-121.75</v>
      </c>
      <c r="T84" s="556">
        <v>-0.13999999999941792</v>
      </c>
      <c r="U84" s="556">
        <f t="shared" si="7"/>
        <v>0</v>
      </c>
      <c r="V84" s="555">
        <f t="shared" si="8"/>
        <v>0</v>
      </c>
    </row>
    <row r="85" spans="1:22" x14ac:dyDescent="0.25">
      <c r="A85" s="544" t="s">
        <v>306</v>
      </c>
      <c r="B85" s="544" t="s">
        <v>1068</v>
      </c>
      <c r="C85" s="545" t="e">
        <f>-#REF!</f>
        <v>#REF!</v>
      </c>
      <c r="D85" s="482" t="s">
        <v>306</v>
      </c>
      <c r="E85" s="482" t="s">
        <v>1068</v>
      </c>
      <c r="F85" s="483">
        <f>'Adjusted balances 09-10'!E82</f>
        <v>115385.24579484665</v>
      </c>
      <c r="G85" s="481" t="e">
        <f t="shared" si="5"/>
        <v>#REF!</v>
      </c>
      <c r="H85" s="507" t="s">
        <v>306</v>
      </c>
      <c r="I85" s="507" t="s">
        <v>1068</v>
      </c>
      <c r="J85" s="556">
        <v>115385.24579484665</v>
      </c>
      <c r="K85" s="555">
        <f t="shared" si="6"/>
        <v>0</v>
      </c>
      <c r="M85" s="544" t="s">
        <v>306</v>
      </c>
      <c r="N85" s="544" t="s">
        <v>1068</v>
      </c>
      <c r="O85" s="606">
        <f>'Adjusted balances 09-10'!O82</f>
        <v>11576.44</v>
      </c>
      <c r="P85" s="545">
        <f>'Adjusted balances 09-10'!L82</f>
        <v>27624.959999999999</v>
      </c>
      <c r="Q85" s="507" t="s">
        <v>306</v>
      </c>
      <c r="R85" s="507" t="s">
        <v>1068</v>
      </c>
      <c r="S85" s="556">
        <v>11576.44</v>
      </c>
      <c r="T85" s="556">
        <v>27624.959999999999</v>
      </c>
      <c r="U85" s="556">
        <f t="shared" si="7"/>
        <v>0</v>
      </c>
      <c r="V85" s="555">
        <f t="shared" si="8"/>
        <v>0</v>
      </c>
    </row>
    <row r="86" spans="1:22" x14ac:dyDescent="0.25">
      <c r="A86" s="544" t="s">
        <v>307</v>
      </c>
      <c r="B86" s="544" t="s">
        <v>480</v>
      </c>
      <c r="C86" s="545" t="e">
        <f>-#REF!</f>
        <v>#REF!</v>
      </c>
      <c r="D86" s="482" t="s">
        <v>307</v>
      </c>
      <c r="E86" s="482" t="s">
        <v>480</v>
      </c>
      <c r="F86" s="483">
        <f>'Adjusted balances 09-10'!E83</f>
        <v>127447.58436769148</v>
      </c>
      <c r="G86" s="481" t="e">
        <f t="shared" si="5"/>
        <v>#REF!</v>
      </c>
      <c r="H86" s="507" t="s">
        <v>307</v>
      </c>
      <c r="I86" s="507" t="s">
        <v>480</v>
      </c>
      <c r="J86" s="556">
        <v>127447.58436769148</v>
      </c>
      <c r="K86" s="555">
        <f t="shared" si="6"/>
        <v>0</v>
      </c>
      <c r="M86" s="544" t="s">
        <v>307</v>
      </c>
      <c r="N86" s="544" t="s">
        <v>480</v>
      </c>
      <c r="O86" s="606">
        <f>'Adjusted balances 09-10'!O83</f>
        <v>1851.24</v>
      </c>
      <c r="P86" s="545">
        <f>'Adjusted balances 09-10'!L83</f>
        <v>27293.77</v>
      </c>
      <c r="Q86" s="507" t="s">
        <v>307</v>
      </c>
      <c r="R86" s="507" t="s">
        <v>480</v>
      </c>
      <c r="S86" s="556">
        <v>1851.24</v>
      </c>
      <c r="T86" s="556">
        <v>27293.77</v>
      </c>
      <c r="U86" s="556">
        <f t="shared" si="7"/>
        <v>0</v>
      </c>
      <c r="V86" s="555">
        <f t="shared" si="8"/>
        <v>0</v>
      </c>
    </row>
    <row r="87" spans="1:22" x14ac:dyDescent="0.25">
      <c r="A87" s="544" t="s">
        <v>308</v>
      </c>
      <c r="B87" s="544" t="s">
        <v>609</v>
      </c>
      <c r="C87" s="545" t="e">
        <f>-#REF!</f>
        <v>#REF!</v>
      </c>
      <c r="D87" s="482" t="s">
        <v>308</v>
      </c>
      <c r="E87" s="482" t="s">
        <v>609</v>
      </c>
      <c r="F87" s="483">
        <f>'Adjusted balances 09-10'!E84</f>
        <v>231361.86096841388</v>
      </c>
      <c r="G87" s="481" t="e">
        <f t="shared" si="5"/>
        <v>#REF!</v>
      </c>
      <c r="H87" s="507" t="s">
        <v>308</v>
      </c>
      <c r="I87" s="507" t="s">
        <v>609</v>
      </c>
      <c r="J87" s="556">
        <v>231361.86096841388</v>
      </c>
      <c r="K87" s="555">
        <f t="shared" si="6"/>
        <v>0</v>
      </c>
      <c r="M87" s="544" t="s">
        <v>308</v>
      </c>
      <c r="N87" s="544" t="s">
        <v>609</v>
      </c>
      <c r="O87" s="606">
        <f>'Adjusted balances 09-10'!O84</f>
        <v>-4800</v>
      </c>
      <c r="P87" s="545">
        <f>'Adjusted balances 09-10'!L84</f>
        <v>72254.990000000005</v>
      </c>
      <c r="Q87" s="507" t="s">
        <v>308</v>
      </c>
      <c r="R87" s="507" t="s">
        <v>609</v>
      </c>
      <c r="S87" s="556">
        <v>-4800</v>
      </c>
      <c r="T87" s="556">
        <v>72254.990000000005</v>
      </c>
      <c r="U87" s="556">
        <f t="shared" si="7"/>
        <v>0</v>
      </c>
      <c r="V87" s="555">
        <f t="shared" si="8"/>
        <v>0</v>
      </c>
    </row>
    <row r="88" spans="1:22" x14ac:dyDescent="0.25">
      <c r="A88" s="544" t="s">
        <v>311</v>
      </c>
      <c r="B88" s="544" t="s">
        <v>483</v>
      </c>
      <c r="C88" s="545" t="e">
        <f>-#REF!</f>
        <v>#REF!</v>
      </c>
      <c r="D88" s="482" t="s">
        <v>311</v>
      </c>
      <c r="E88" s="482" t="s">
        <v>483</v>
      </c>
      <c r="F88" s="483">
        <f>'Adjusted balances 09-10'!E85</f>
        <v>75276.365397328307</v>
      </c>
      <c r="G88" s="481" t="e">
        <f t="shared" si="5"/>
        <v>#REF!</v>
      </c>
      <c r="H88" s="507" t="s">
        <v>311</v>
      </c>
      <c r="I88" s="507" t="s">
        <v>483</v>
      </c>
      <c r="J88" s="556">
        <v>75276.365397328307</v>
      </c>
      <c r="K88" s="555">
        <f t="shared" si="6"/>
        <v>0</v>
      </c>
      <c r="M88" s="544" t="s">
        <v>311</v>
      </c>
      <c r="N88" s="544" t="s">
        <v>483</v>
      </c>
      <c r="O88" s="606">
        <f>'Adjusted balances 09-10'!O85</f>
        <v>3903</v>
      </c>
      <c r="P88" s="545">
        <f>'Adjusted balances 09-10'!L85</f>
        <v>-16164.94</v>
      </c>
      <c r="Q88" s="507" t="s">
        <v>311</v>
      </c>
      <c r="R88" s="507" t="s">
        <v>483</v>
      </c>
      <c r="S88" s="556">
        <v>3903</v>
      </c>
      <c r="T88" s="556">
        <v>-16164.94</v>
      </c>
      <c r="U88" s="556">
        <f t="shared" si="7"/>
        <v>0</v>
      </c>
      <c r="V88" s="555">
        <f t="shared" si="8"/>
        <v>0</v>
      </c>
    </row>
    <row r="89" spans="1:22" x14ac:dyDescent="0.25">
      <c r="A89" s="544" t="s">
        <v>312</v>
      </c>
      <c r="B89" s="544" t="s">
        <v>1069</v>
      </c>
      <c r="C89" s="545" t="e">
        <f>-#REF!</f>
        <v>#REF!</v>
      </c>
      <c r="D89" s="482" t="s">
        <v>312</v>
      </c>
      <c r="E89" s="482" t="s">
        <v>1069</v>
      </c>
      <c r="F89" s="483">
        <f>'Adjusted balances 09-10'!E86</f>
        <v>-27410.044850266691</v>
      </c>
      <c r="G89" s="481" t="e">
        <f t="shared" si="5"/>
        <v>#REF!</v>
      </c>
      <c r="H89" s="507" t="s">
        <v>312</v>
      </c>
      <c r="I89" s="507" t="s">
        <v>1069</v>
      </c>
      <c r="J89" s="556">
        <v>-27410.044850266691</v>
      </c>
      <c r="K89" s="555">
        <f t="shared" si="6"/>
        <v>0</v>
      </c>
      <c r="M89" s="544" t="s">
        <v>312</v>
      </c>
      <c r="N89" s="544" t="s">
        <v>1069</v>
      </c>
      <c r="O89" s="606">
        <f>'Adjusted balances 09-10'!O86</f>
        <v>3497.99</v>
      </c>
      <c r="P89" s="545">
        <f>'Adjusted balances 09-10'!L86</f>
        <v>24000.89</v>
      </c>
      <c r="Q89" s="507" t="s">
        <v>312</v>
      </c>
      <c r="R89" s="507" t="s">
        <v>1069</v>
      </c>
      <c r="S89" s="556">
        <v>3497.99</v>
      </c>
      <c r="T89" s="556">
        <v>24000.89</v>
      </c>
      <c r="U89" s="556">
        <f t="shared" si="7"/>
        <v>0</v>
      </c>
      <c r="V89" s="555">
        <f t="shared" si="8"/>
        <v>0</v>
      </c>
    </row>
    <row r="90" spans="1:22" x14ac:dyDescent="0.25">
      <c r="A90" s="544" t="s">
        <v>313</v>
      </c>
      <c r="B90" s="544" t="s">
        <v>485</v>
      </c>
      <c r="C90" s="545" t="e">
        <f>-#REF!</f>
        <v>#REF!</v>
      </c>
      <c r="D90" s="482" t="s">
        <v>313</v>
      </c>
      <c r="E90" s="482" t="s">
        <v>485</v>
      </c>
      <c r="F90" s="483">
        <f>'Adjusted balances 09-10'!E87</f>
        <v>134813.48554493385</v>
      </c>
      <c r="G90" s="481" t="e">
        <f t="shared" si="5"/>
        <v>#REF!</v>
      </c>
      <c r="H90" s="507" t="s">
        <v>313</v>
      </c>
      <c r="I90" s="507" t="s">
        <v>485</v>
      </c>
      <c r="J90" s="556">
        <v>134813.48554493385</v>
      </c>
      <c r="K90" s="555">
        <f t="shared" si="6"/>
        <v>0</v>
      </c>
      <c r="M90" s="544" t="s">
        <v>313</v>
      </c>
      <c r="N90" s="544" t="s">
        <v>485</v>
      </c>
      <c r="O90" s="606">
        <f>'Adjusted balances 09-10'!O87</f>
        <v>-4684.12</v>
      </c>
      <c r="P90" s="545">
        <f>'Adjusted balances 09-10'!L87</f>
        <v>27383.66</v>
      </c>
      <c r="Q90" s="507" t="s">
        <v>313</v>
      </c>
      <c r="R90" s="507" t="s">
        <v>485</v>
      </c>
      <c r="S90" s="556">
        <v>-4684.12</v>
      </c>
      <c r="T90" s="556">
        <v>27383.66</v>
      </c>
      <c r="U90" s="556">
        <f t="shared" si="7"/>
        <v>0</v>
      </c>
      <c r="V90" s="555">
        <f t="shared" si="8"/>
        <v>0</v>
      </c>
    </row>
    <row r="91" spans="1:22" x14ac:dyDescent="0.25">
      <c r="A91" s="544" t="s">
        <v>314</v>
      </c>
      <c r="B91" s="544" t="s">
        <v>747</v>
      </c>
      <c r="C91" s="545" t="e">
        <f>-#REF!</f>
        <v>#REF!</v>
      </c>
      <c r="D91" s="482" t="s">
        <v>314</v>
      </c>
      <c r="E91" s="482" t="s">
        <v>747</v>
      </c>
      <c r="F91" s="483">
        <f>'Adjusted balances 09-10'!E88</f>
        <v>44357.220467258587</v>
      </c>
      <c r="G91" s="481" t="e">
        <f t="shared" si="5"/>
        <v>#REF!</v>
      </c>
      <c r="H91" s="507" t="s">
        <v>314</v>
      </c>
      <c r="I91" s="507" t="s">
        <v>747</v>
      </c>
      <c r="J91" s="556">
        <v>44357.220467258587</v>
      </c>
      <c r="K91" s="555">
        <f t="shared" si="6"/>
        <v>0</v>
      </c>
      <c r="M91" s="544" t="s">
        <v>314</v>
      </c>
      <c r="N91" s="544" t="s">
        <v>747</v>
      </c>
      <c r="O91" s="606">
        <f>'Adjusted balances 09-10'!O88</f>
        <v>4967</v>
      </c>
      <c r="P91" s="545">
        <f>'Adjusted balances 09-10'!L88</f>
        <v>50548.29</v>
      </c>
      <c r="Q91" s="507" t="s">
        <v>314</v>
      </c>
      <c r="R91" s="507" t="s">
        <v>747</v>
      </c>
      <c r="S91" s="556">
        <v>4967</v>
      </c>
      <c r="T91" s="556">
        <v>50548.29</v>
      </c>
      <c r="U91" s="556">
        <f t="shared" si="7"/>
        <v>0</v>
      </c>
      <c r="V91" s="555">
        <f t="shared" si="8"/>
        <v>0</v>
      </c>
    </row>
    <row r="92" spans="1:22" x14ac:dyDescent="0.25">
      <c r="A92" s="544" t="s">
        <v>317</v>
      </c>
      <c r="B92" s="544" t="s">
        <v>1070</v>
      </c>
      <c r="C92" s="545" t="e">
        <f>-#REF!</f>
        <v>#REF!</v>
      </c>
      <c r="D92" s="482" t="s">
        <v>317</v>
      </c>
      <c r="E92" s="482" t="s">
        <v>1070</v>
      </c>
      <c r="F92" s="483">
        <f>'Adjusted balances 09-10'!E89</f>
        <v>58076.869292051932</v>
      </c>
      <c r="G92" s="481" t="e">
        <f t="shared" si="5"/>
        <v>#REF!</v>
      </c>
      <c r="H92" s="507" t="s">
        <v>317</v>
      </c>
      <c r="I92" s="507" t="s">
        <v>1070</v>
      </c>
      <c r="J92" s="556">
        <v>58076.869292051932</v>
      </c>
      <c r="K92" s="555">
        <f t="shared" si="6"/>
        <v>0</v>
      </c>
      <c r="M92" s="544" t="s">
        <v>317</v>
      </c>
      <c r="N92" s="544" t="s">
        <v>1070</v>
      </c>
      <c r="O92" s="606">
        <f>'Adjusted balances 09-10'!O89</f>
        <v>3918.08</v>
      </c>
      <c r="P92" s="545">
        <f>'Adjusted balances 09-10'!L89</f>
        <v>40172.9</v>
      </c>
      <c r="Q92" s="507" t="s">
        <v>317</v>
      </c>
      <c r="R92" s="507" t="s">
        <v>1070</v>
      </c>
      <c r="S92" s="556">
        <v>3918.08</v>
      </c>
      <c r="T92" s="556">
        <v>40172.9</v>
      </c>
      <c r="U92" s="556">
        <f t="shared" si="7"/>
        <v>0</v>
      </c>
      <c r="V92" s="555">
        <f t="shared" si="8"/>
        <v>0</v>
      </c>
    </row>
    <row r="93" spans="1:22" x14ac:dyDescent="0.25">
      <c r="A93" s="544" t="s">
        <v>316</v>
      </c>
      <c r="B93" s="544" t="s">
        <v>1071</v>
      </c>
      <c r="C93" s="545" t="e">
        <f>-#REF!</f>
        <v>#REF!</v>
      </c>
      <c r="D93" s="482" t="s">
        <v>316</v>
      </c>
      <c r="E93" s="482" t="s">
        <v>1071</v>
      </c>
      <c r="F93" s="483">
        <f>'Adjusted balances 09-10'!E90</f>
        <v>-20283.623220364916</v>
      </c>
      <c r="G93" s="481" t="e">
        <f t="shared" si="5"/>
        <v>#REF!</v>
      </c>
      <c r="H93" s="507" t="s">
        <v>316</v>
      </c>
      <c r="I93" s="507" t="s">
        <v>1071</v>
      </c>
      <c r="J93" s="556">
        <v>-20283.623220364916</v>
      </c>
      <c r="K93" s="555">
        <f t="shared" si="6"/>
        <v>0</v>
      </c>
      <c r="M93" s="544" t="s">
        <v>316</v>
      </c>
      <c r="N93" s="544" t="s">
        <v>1071</v>
      </c>
      <c r="O93" s="606">
        <f>'Adjusted balances 09-10'!O90</f>
        <v>102.18</v>
      </c>
      <c r="P93" s="545">
        <f>'Adjusted balances 09-10'!L90</f>
        <v>5111.3999999999942</v>
      </c>
      <c r="Q93" s="507" t="s">
        <v>316</v>
      </c>
      <c r="R93" s="507" t="s">
        <v>1071</v>
      </c>
      <c r="S93" s="556">
        <v>102.18</v>
      </c>
      <c r="T93" s="556">
        <v>5111.3999999999942</v>
      </c>
      <c r="U93" s="556">
        <f t="shared" si="7"/>
        <v>0</v>
      </c>
      <c r="V93" s="555">
        <f t="shared" si="8"/>
        <v>0</v>
      </c>
    </row>
    <row r="94" spans="1:22" x14ac:dyDescent="0.25">
      <c r="A94" s="544" t="s">
        <v>315</v>
      </c>
      <c r="B94" s="544" t="s">
        <v>487</v>
      </c>
      <c r="C94" s="545" t="e">
        <f>-#REF!</f>
        <v>#REF!</v>
      </c>
      <c r="D94" s="482" t="s">
        <v>315</v>
      </c>
      <c r="E94" s="482" t="s">
        <v>487</v>
      </c>
      <c r="F94" s="483">
        <f>'Adjusted balances 09-10'!E91</f>
        <v>154355.06586366796</v>
      </c>
      <c r="G94" s="481" t="e">
        <f t="shared" si="5"/>
        <v>#REF!</v>
      </c>
      <c r="H94" s="507" t="s">
        <v>315</v>
      </c>
      <c r="I94" s="507" t="s">
        <v>487</v>
      </c>
      <c r="J94" s="556">
        <v>154355.06586366796</v>
      </c>
      <c r="K94" s="555">
        <f t="shared" si="6"/>
        <v>0</v>
      </c>
      <c r="M94" s="544" t="s">
        <v>315</v>
      </c>
      <c r="N94" s="544" t="s">
        <v>487</v>
      </c>
      <c r="O94" s="606">
        <f>'Adjusted balances 09-10'!O91</f>
        <v>2585.7600000000002</v>
      </c>
      <c r="P94" s="545">
        <f>'Adjusted balances 09-10'!L91</f>
        <v>16735.650000000001</v>
      </c>
      <c r="Q94" s="507" t="s">
        <v>315</v>
      </c>
      <c r="R94" s="507" t="s">
        <v>487</v>
      </c>
      <c r="S94" s="556">
        <v>2585.7600000000002</v>
      </c>
      <c r="T94" s="556">
        <v>16735.650000000001</v>
      </c>
      <c r="U94" s="556">
        <f t="shared" si="7"/>
        <v>0</v>
      </c>
      <c r="V94" s="555">
        <f t="shared" si="8"/>
        <v>0</v>
      </c>
    </row>
    <row r="95" spans="1:22" x14ac:dyDescent="0.25">
      <c r="A95" s="544" t="s">
        <v>318</v>
      </c>
      <c r="B95" s="544" t="s">
        <v>1072</v>
      </c>
      <c r="C95" s="545" t="e">
        <f>-#REF!</f>
        <v>#REF!</v>
      </c>
      <c r="D95" s="482" t="s">
        <v>318</v>
      </c>
      <c r="E95" s="482" t="s">
        <v>1072</v>
      </c>
      <c r="F95" s="483">
        <f>'Adjusted balances 09-10'!E92</f>
        <v>-15677.21529526218</v>
      </c>
      <c r="G95" s="481" t="e">
        <f t="shared" si="5"/>
        <v>#REF!</v>
      </c>
      <c r="H95" s="507" t="s">
        <v>318</v>
      </c>
      <c r="I95" s="507" t="s">
        <v>1072</v>
      </c>
      <c r="J95" s="556">
        <v>-15677.21529526218</v>
      </c>
      <c r="K95" s="555">
        <f t="shared" si="6"/>
        <v>0</v>
      </c>
      <c r="M95" s="544" t="s">
        <v>318</v>
      </c>
      <c r="N95" s="544" t="s">
        <v>1072</v>
      </c>
      <c r="O95" s="606">
        <f>'Adjusted balances 09-10'!O92</f>
        <v>2785.61</v>
      </c>
      <c r="P95" s="545">
        <f>'Adjusted balances 09-10'!L92</f>
        <v>12183.43</v>
      </c>
      <c r="Q95" s="507" t="s">
        <v>318</v>
      </c>
      <c r="R95" s="507" t="s">
        <v>1072</v>
      </c>
      <c r="S95" s="556">
        <v>2785.61</v>
      </c>
      <c r="T95" s="556">
        <v>12183.43</v>
      </c>
      <c r="U95" s="556">
        <f t="shared" si="7"/>
        <v>0</v>
      </c>
      <c r="V95" s="555">
        <f t="shared" si="8"/>
        <v>0</v>
      </c>
    </row>
    <row r="96" spans="1:22" x14ac:dyDescent="0.25">
      <c r="A96" s="544" t="s">
        <v>1167</v>
      </c>
      <c r="B96" s="544" t="s">
        <v>1324</v>
      </c>
      <c r="C96" s="545" t="e">
        <f>-#REF!</f>
        <v>#REF!</v>
      </c>
      <c r="D96" s="488" t="s">
        <v>1167</v>
      </c>
      <c r="E96" s="482" t="s">
        <v>1193</v>
      </c>
      <c r="F96" s="483">
        <f>'Adjusted balances 09-10'!E93</f>
        <v>27897.667692825707</v>
      </c>
      <c r="G96" s="481" t="e">
        <f t="shared" si="5"/>
        <v>#REF!</v>
      </c>
      <c r="H96" s="507" t="s">
        <v>1167</v>
      </c>
      <c r="I96" s="507" t="s">
        <v>1324</v>
      </c>
      <c r="J96" s="556">
        <v>27897.667692825707</v>
      </c>
      <c r="K96" s="555">
        <f t="shared" si="6"/>
        <v>0</v>
      </c>
      <c r="M96" s="544" t="s">
        <v>1167</v>
      </c>
      <c r="N96" s="544" t="s">
        <v>1324</v>
      </c>
      <c r="O96" s="606">
        <f>'Adjusted balances 09-10'!O93</f>
        <v>1132.45</v>
      </c>
      <c r="P96" s="545">
        <f>'Adjusted balances 09-10'!L93</f>
        <v>24761.86</v>
      </c>
      <c r="Q96" s="507" t="s">
        <v>1167</v>
      </c>
      <c r="R96" s="507" t="s">
        <v>1324</v>
      </c>
      <c r="S96" s="556">
        <v>1132.45</v>
      </c>
      <c r="T96" s="556">
        <v>24761.86</v>
      </c>
      <c r="U96" s="556">
        <f t="shared" si="7"/>
        <v>0</v>
      </c>
      <c r="V96" s="555">
        <f t="shared" si="8"/>
        <v>0</v>
      </c>
    </row>
    <row r="97" spans="1:22" x14ac:dyDescent="0.25">
      <c r="A97" s="544" t="s">
        <v>325</v>
      </c>
      <c r="B97" s="544" t="s">
        <v>1073</v>
      </c>
      <c r="C97" s="545" t="e">
        <f>-#REF!</f>
        <v>#REF!</v>
      </c>
      <c r="D97" s="482" t="s">
        <v>325</v>
      </c>
      <c r="E97" s="482" t="s">
        <v>1073</v>
      </c>
      <c r="F97" s="483">
        <f>'Adjusted balances 09-10'!E94</f>
        <v>20656.11528411285</v>
      </c>
      <c r="G97" s="481" t="e">
        <f t="shared" si="5"/>
        <v>#REF!</v>
      </c>
      <c r="H97" s="507" t="s">
        <v>325</v>
      </c>
      <c r="I97" s="507" t="s">
        <v>1073</v>
      </c>
      <c r="J97" s="556">
        <v>20656.11528411285</v>
      </c>
      <c r="K97" s="555">
        <f t="shared" si="6"/>
        <v>0</v>
      </c>
      <c r="M97" s="544" t="s">
        <v>325</v>
      </c>
      <c r="N97" s="544" t="s">
        <v>1073</v>
      </c>
      <c r="O97" s="606">
        <f>'Adjusted balances 09-10'!O94</f>
        <v>906.51</v>
      </c>
      <c r="P97" s="545">
        <f>'Adjusted balances 09-10'!L94</f>
        <v>476.02999999999884</v>
      </c>
      <c r="Q97" s="507" t="s">
        <v>325</v>
      </c>
      <c r="R97" s="507" t="s">
        <v>1073</v>
      </c>
      <c r="S97" s="556">
        <v>906.51</v>
      </c>
      <c r="T97" s="556">
        <v>476.02999999999884</v>
      </c>
      <c r="U97" s="556">
        <f t="shared" si="7"/>
        <v>0</v>
      </c>
      <c r="V97" s="555">
        <f t="shared" si="8"/>
        <v>0</v>
      </c>
    </row>
    <row r="98" spans="1:22" x14ac:dyDescent="0.25">
      <c r="A98" s="544" t="s">
        <v>328</v>
      </c>
      <c r="B98" s="544" t="s">
        <v>1074</v>
      </c>
      <c r="C98" s="545" t="e">
        <f>-#REF!</f>
        <v>#REF!</v>
      </c>
      <c r="D98" s="482" t="s">
        <v>328</v>
      </c>
      <c r="E98" s="482" t="s">
        <v>1074</v>
      </c>
      <c r="F98" s="483">
        <f>'Adjusted balances 09-10'!E95</f>
        <v>36190.431019408417</v>
      </c>
      <c r="G98" s="481" t="e">
        <f t="shared" si="5"/>
        <v>#REF!</v>
      </c>
      <c r="H98" s="507" t="s">
        <v>328</v>
      </c>
      <c r="I98" s="507" t="s">
        <v>1074</v>
      </c>
      <c r="J98" s="556">
        <v>36190.431019408417</v>
      </c>
      <c r="K98" s="555">
        <f t="shared" si="6"/>
        <v>0</v>
      </c>
      <c r="M98" s="544" t="s">
        <v>328</v>
      </c>
      <c r="N98" s="544" t="s">
        <v>1074</v>
      </c>
      <c r="O98" s="606">
        <f>'Adjusted balances 09-10'!O95</f>
        <v>14861.12</v>
      </c>
      <c r="P98" s="545">
        <f>'Adjusted balances 09-10'!L95</f>
        <v>20991.43</v>
      </c>
      <c r="Q98" s="507" t="s">
        <v>328</v>
      </c>
      <c r="R98" s="507" t="s">
        <v>1074</v>
      </c>
      <c r="S98" s="556">
        <v>14861.12</v>
      </c>
      <c r="T98" s="556">
        <v>20991.43</v>
      </c>
      <c r="U98" s="556">
        <f t="shared" si="7"/>
        <v>0</v>
      </c>
      <c r="V98" s="555">
        <f t="shared" si="8"/>
        <v>0</v>
      </c>
    </row>
    <row r="99" spans="1:22" x14ac:dyDescent="0.25">
      <c r="A99" s="544" t="s">
        <v>326</v>
      </c>
      <c r="B99" s="544" t="s">
        <v>498</v>
      </c>
      <c r="C99" s="545" t="e">
        <f>-#REF!</f>
        <v>#REF!</v>
      </c>
      <c r="D99" s="482" t="s">
        <v>326</v>
      </c>
      <c r="E99" s="482" t="s">
        <v>498</v>
      </c>
      <c r="F99" s="483">
        <f>'Adjusted balances 09-10'!E96</f>
        <v>55412.499047364152</v>
      </c>
      <c r="G99" s="481" t="e">
        <f t="shared" si="5"/>
        <v>#REF!</v>
      </c>
      <c r="H99" s="507" t="s">
        <v>326</v>
      </c>
      <c r="I99" s="507" t="s">
        <v>498</v>
      </c>
      <c r="J99" s="556">
        <v>55412.499047364152</v>
      </c>
      <c r="K99" s="555">
        <f t="shared" si="6"/>
        <v>0</v>
      </c>
      <c r="M99" s="544" t="s">
        <v>326</v>
      </c>
      <c r="N99" s="544" t="s">
        <v>498</v>
      </c>
      <c r="O99" s="606">
        <f>'Adjusted balances 09-10'!O96</f>
        <v>2635</v>
      </c>
      <c r="P99" s="545">
        <f>'Adjusted balances 09-10'!L96</f>
        <v>40965.11</v>
      </c>
      <c r="Q99" s="507" t="s">
        <v>326</v>
      </c>
      <c r="R99" s="507" t="s">
        <v>498</v>
      </c>
      <c r="S99" s="556">
        <v>2635</v>
      </c>
      <c r="T99" s="556">
        <v>40965.11</v>
      </c>
      <c r="U99" s="556">
        <f t="shared" si="7"/>
        <v>0</v>
      </c>
      <c r="V99" s="555">
        <f t="shared" si="8"/>
        <v>0</v>
      </c>
    </row>
    <row r="100" spans="1:22" x14ac:dyDescent="0.25">
      <c r="A100" s="544" t="s">
        <v>327</v>
      </c>
      <c r="B100" s="544" t="s">
        <v>1075</v>
      </c>
      <c r="C100" s="545" t="e">
        <f>-#REF!</f>
        <v>#REF!</v>
      </c>
      <c r="D100" s="482" t="s">
        <v>327</v>
      </c>
      <c r="E100" s="482" t="s">
        <v>1075</v>
      </c>
      <c r="F100" s="483">
        <f>'Adjusted balances 09-10'!E97</f>
        <v>179284.75978175737</v>
      </c>
      <c r="G100" s="481" t="e">
        <f t="shared" si="5"/>
        <v>#REF!</v>
      </c>
      <c r="H100" s="507" t="s">
        <v>327</v>
      </c>
      <c r="I100" s="507" t="s">
        <v>1075</v>
      </c>
      <c r="J100" s="556">
        <v>179284.75978175737</v>
      </c>
      <c r="K100" s="555">
        <f t="shared" si="6"/>
        <v>0</v>
      </c>
      <c r="M100" s="544" t="s">
        <v>327</v>
      </c>
      <c r="N100" s="544" t="s">
        <v>1075</v>
      </c>
      <c r="O100" s="606">
        <f>'Adjusted balances 09-10'!O97</f>
        <v>10872</v>
      </c>
      <c r="P100" s="545">
        <f>'Adjusted balances 09-10'!L97</f>
        <v>58992.01</v>
      </c>
      <c r="Q100" s="507" t="s">
        <v>327</v>
      </c>
      <c r="R100" s="507" t="s">
        <v>1075</v>
      </c>
      <c r="S100" s="556">
        <v>10872</v>
      </c>
      <c r="T100" s="556">
        <v>58992.01</v>
      </c>
      <c r="U100" s="556">
        <f t="shared" si="7"/>
        <v>0</v>
      </c>
      <c r="V100" s="555">
        <f t="shared" si="8"/>
        <v>0</v>
      </c>
    </row>
    <row r="101" spans="1:22" x14ac:dyDescent="0.25">
      <c r="A101" s="544" t="s">
        <v>331</v>
      </c>
      <c r="B101" s="544" t="s">
        <v>1076</v>
      </c>
      <c r="C101" s="545" t="e">
        <f>-#REF!</f>
        <v>#REF!</v>
      </c>
      <c r="D101" s="482" t="s">
        <v>331</v>
      </c>
      <c r="E101" s="482" t="s">
        <v>1076</v>
      </c>
      <c r="F101" s="483">
        <f>'Adjusted balances 09-10'!E98</f>
        <v>23243.415112254574</v>
      </c>
      <c r="G101" s="481" t="e">
        <f t="shared" si="5"/>
        <v>#REF!</v>
      </c>
      <c r="H101" s="507" t="s">
        <v>331</v>
      </c>
      <c r="I101" s="507" t="s">
        <v>1076</v>
      </c>
      <c r="J101" s="556">
        <v>23243.415112254574</v>
      </c>
      <c r="K101" s="555">
        <f t="shared" si="6"/>
        <v>0</v>
      </c>
      <c r="M101" s="544" t="s">
        <v>331</v>
      </c>
      <c r="N101" s="544" t="s">
        <v>1076</v>
      </c>
      <c r="O101" s="606">
        <f>'Adjusted balances 09-10'!O98</f>
        <v>-9.5299999999997453</v>
      </c>
      <c r="P101" s="545">
        <f>'Adjusted balances 09-10'!L98</f>
        <v>6900.09</v>
      </c>
      <c r="Q101" s="507" t="s">
        <v>331</v>
      </c>
      <c r="R101" s="507" t="s">
        <v>1076</v>
      </c>
      <c r="S101" s="556">
        <v>-9.5299999999997453</v>
      </c>
      <c r="T101" s="556">
        <v>6900.09</v>
      </c>
      <c r="U101" s="556">
        <f t="shared" si="7"/>
        <v>0</v>
      </c>
      <c r="V101" s="555">
        <f t="shared" si="8"/>
        <v>0</v>
      </c>
    </row>
    <row r="102" spans="1:22" x14ac:dyDescent="0.25">
      <c r="A102" s="544" t="s">
        <v>332</v>
      </c>
      <c r="B102" s="544" t="s">
        <v>1077</v>
      </c>
      <c r="C102" s="545" t="e">
        <f>-#REF!</f>
        <v>#REF!</v>
      </c>
      <c r="D102" s="482" t="s">
        <v>332</v>
      </c>
      <c r="E102" s="482" t="s">
        <v>1077</v>
      </c>
      <c r="F102" s="483">
        <f>'Adjusted balances 09-10'!E99</f>
        <v>171103.22555329639</v>
      </c>
      <c r="G102" s="481" t="e">
        <f t="shared" si="5"/>
        <v>#REF!</v>
      </c>
      <c r="H102" s="507" t="s">
        <v>332</v>
      </c>
      <c r="I102" s="507" t="s">
        <v>1077</v>
      </c>
      <c r="J102" s="556">
        <v>171103.22555329639</v>
      </c>
      <c r="K102" s="555">
        <f t="shared" si="6"/>
        <v>0</v>
      </c>
      <c r="M102" s="544" t="s">
        <v>332</v>
      </c>
      <c r="N102" s="544" t="s">
        <v>1077</v>
      </c>
      <c r="O102" s="606">
        <f>'Adjusted balances 09-10'!O99</f>
        <v>9552</v>
      </c>
      <c r="P102" s="545">
        <f>'Adjusted balances 09-10'!L99</f>
        <v>72646.559999999998</v>
      </c>
      <c r="Q102" s="507" t="s">
        <v>332</v>
      </c>
      <c r="R102" s="507" t="s">
        <v>1077</v>
      </c>
      <c r="S102" s="556">
        <v>9552</v>
      </c>
      <c r="T102" s="556">
        <v>72646.559999999998</v>
      </c>
      <c r="U102" s="556">
        <f t="shared" si="7"/>
        <v>0</v>
      </c>
      <c r="V102" s="555">
        <f t="shared" si="8"/>
        <v>0</v>
      </c>
    </row>
    <row r="103" spans="1:22" x14ac:dyDescent="0.25">
      <c r="A103" s="544" t="s">
        <v>333</v>
      </c>
      <c r="B103" s="544" t="s">
        <v>1078</v>
      </c>
      <c r="C103" s="545" t="e">
        <f>-#REF!</f>
        <v>#REF!</v>
      </c>
      <c r="D103" s="482" t="s">
        <v>333</v>
      </c>
      <c r="E103" s="482" t="s">
        <v>1078</v>
      </c>
      <c r="F103" s="483">
        <f>'Adjusted balances 09-10'!E100</f>
        <v>13106.575682405572</v>
      </c>
      <c r="G103" s="481" t="e">
        <f t="shared" si="5"/>
        <v>#REF!</v>
      </c>
      <c r="H103" s="507" t="s">
        <v>333</v>
      </c>
      <c r="I103" s="507" t="s">
        <v>1078</v>
      </c>
      <c r="J103" s="556">
        <v>13106.575682405572</v>
      </c>
      <c r="K103" s="555">
        <f t="shared" si="6"/>
        <v>0</v>
      </c>
      <c r="M103" s="544" t="s">
        <v>333</v>
      </c>
      <c r="N103" s="544" t="s">
        <v>1078</v>
      </c>
      <c r="O103" s="606">
        <f>'Adjusted balances 09-10'!O100</f>
        <v>23929.79</v>
      </c>
      <c r="P103" s="545">
        <f>'Adjusted balances 09-10'!L100</f>
        <v>-15824.88</v>
      </c>
      <c r="Q103" s="507" t="s">
        <v>333</v>
      </c>
      <c r="R103" s="507" t="s">
        <v>1078</v>
      </c>
      <c r="S103" s="556">
        <v>23929.79</v>
      </c>
      <c r="T103" s="556">
        <v>-15824.88</v>
      </c>
      <c r="U103" s="556">
        <f t="shared" si="7"/>
        <v>0</v>
      </c>
      <c r="V103" s="555">
        <f t="shared" si="8"/>
        <v>0</v>
      </c>
    </row>
    <row r="104" spans="1:22" x14ac:dyDescent="0.25">
      <c r="A104" s="544" t="s">
        <v>336</v>
      </c>
      <c r="B104" s="544" t="s">
        <v>1079</v>
      </c>
      <c r="C104" s="545" t="e">
        <f>-#REF!</f>
        <v>#REF!</v>
      </c>
      <c r="D104" s="482" t="s">
        <v>336</v>
      </c>
      <c r="E104" s="482" t="s">
        <v>1079</v>
      </c>
      <c r="F104" s="483">
        <f>'Adjusted balances 09-10'!E101</f>
        <v>50859.498851444019</v>
      </c>
      <c r="G104" s="481" t="e">
        <f t="shared" si="5"/>
        <v>#REF!</v>
      </c>
      <c r="H104" s="507" t="s">
        <v>336</v>
      </c>
      <c r="I104" s="507" t="s">
        <v>1079</v>
      </c>
      <c r="J104" s="556">
        <v>50859.498851444019</v>
      </c>
      <c r="K104" s="555">
        <f t="shared" si="6"/>
        <v>0</v>
      </c>
      <c r="M104" s="544" t="s">
        <v>336</v>
      </c>
      <c r="N104" s="544" t="s">
        <v>1079</v>
      </c>
      <c r="O104" s="606">
        <f>'Adjusted balances 09-10'!O101</f>
        <v>2275.2600000000002</v>
      </c>
      <c r="P104" s="545">
        <f>'Adjusted balances 09-10'!L101</f>
        <v>0</v>
      </c>
      <c r="Q104" s="507" t="s">
        <v>336</v>
      </c>
      <c r="R104" s="507" t="s">
        <v>1079</v>
      </c>
      <c r="S104" s="556">
        <v>2275.2600000000002</v>
      </c>
      <c r="T104" s="556">
        <v>0</v>
      </c>
      <c r="U104" s="556">
        <f t="shared" si="7"/>
        <v>0</v>
      </c>
      <c r="V104" s="555">
        <f t="shared" si="8"/>
        <v>0</v>
      </c>
    </row>
    <row r="105" spans="1:22" x14ac:dyDescent="0.25">
      <c r="A105" s="544" t="s">
        <v>337</v>
      </c>
      <c r="B105" s="544" t="s">
        <v>1080</v>
      </c>
      <c r="C105" s="545" t="e">
        <f>-#REF!</f>
        <v>#REF!</v>
      </c>
      <c r="D105" s="482" t="s">
        <v>337</v>
      </c>
      <c r="E105" s="482" t="s">
        <v>1080</v>
      </c>
      <c r="F105" s="483">
        <f>'Adjusted balances 09-10'!E102</f>
        <v>54007.793038566873</v>
      </c>
      <c r="G105" s="481" t="e">
        <f t="shared" si="5"/>
        <v>#REF!</v>
      </c>
      <c r="H105" s="507" t="s">
        <v>337</v>
      </c>
      <c r="I105" s="507" t="s">
        <v>1080</v>
      </c>
      <c r="J105" s="556">
        <v>54007.793038566873</v>
      </c>
      <c r="K105" s="555">
        <f t="shared" si="6"/>
        <v>0</v>
      </c>
      <c r="M105" s="544" t="s">
        <v>337</v>
      </c>
      <c r="N105" s="544" t="s">
        <v>1080</v>
      </c>
      <c r="O105" s="606">
        <f>'Adjusted balances 09-10'!O102</f>
        <v>2795</v>
      </c>
      <c r="P105" s="545">
        <f>'Adjusted balances 09-10'!L102</f>
        <v>0</v>
      </c>
      <c r="Q105" s="507" t="s">
        <v>337</v>
      </c>
      <c r="R105" s="507" t="s">
        <v>1080</v>
      </c>
      <c r="S105" s="556">
        <v>2795</v>
      </c>
      <c r="T105" s="556">
        <v>0</v>
      </c>
      <c r="U105" s="556">
        <f t="shared" si="7"/>
        <v>0</v>
      </c>
      <c r="V105" s="555">
        <f t="shared" si="8"/>
        <v>0</v>
      </c>
    </row>
    <row r="106" spans="1:22" x14ac:dyDescent="0.25">
      <c r="A106" s="544" t="s">
        <v>338</v>
      </c>
      <c r="B106" s="544" t="s">
        <v>1081</v>
      </c>
      <c r="C106" s="545" t="e">
        <f>-#REF!</f>
        <v>#REF!</v>
      </c>
      <c r="D106" s="482" t="s">
        <v>338</v>
      </c>
      <c r="E106" s="482" t="s">
        <v>1081</v>
      </c>
      <c r="F106" s="483">
        <f>'Adjusted balances 09-10'!E103</f>
        <v>45135.696830477922</v>
      </c>
      <c r="G106" s="481" t="e">
        <f t="shared" si="5"/>
        <v>#REF!</v>
      </c>
      <c r="H106" s="507" t="s">
        <v>338</v>
      </c>
      <c r="I106" s="507" t="s">
        <v>1081</v>
      </c>
      <c r="J106" s="556">
        <v>45135.696830477922</v>
      </c>
      <c r="K106" s="555">
        <f t="shared" si="6"/>
        <v>0</v>
      </c>
      <c r="M106" s="544" t="s">
        <v>338</v>
      </c>
      <c r="N106" s="544" t="s">
        <v>1081</v>
      </c>
      <c r="O106" s="606">
        <f>'Adjusted balances 09-10'!O103</f>
        <v>1923.18</v>
      </c>
      <c r="P106" s="545">
        <f>'Adjusted balances 09-10'!L103</f>
        <v>0</v>
      </c>
      <c r="Q106" s="507" t="s">
        <v>338</v>
      </c>
      <c r="R106" s="507" t="s">
        <v>1081</v>
      </c>
      <c r="S106" s="556">
        <v>1923.18</v>
      </c>
      <c r="T106" s="556">
        <v>0</v>
      </c>
      <c r="U106" s="556">
        <f t="shared" si="7"/>
        <v>0</v>
      </c>
      <c r="V106" s="555">
        <f t="shared" si="8"/>
        <v>0</v>
      </c>
    </row>
    <row r="107" spans="1:22" x14ac:dyDescent="0.25">
      <c r="A107" s="544" t="s">
        <v>340</v>
      </c>
      <c r="B107" s="544" t="s">
        <v>1082</v>
      </c>
      <c r="C107" s="545" t="e">
        <f>-#REF!</f>
        <v>#REF!</v>
      </c>
      <c r="D107" s="482" t="s">
        <v>340</v>
      </c>
      <c r="E107" s="482" t="s">
        <v>1082</v>
      </c>
      <c r="F107" s="483">
        <f>'Adjusted balances 09-10'!E104</f>
        <v>73780.445010109455</v>
      </c>
      <c r="G107" s="481" t="e">
        <f t="shared" si="5"/>
        <v>#REF!</v>
      </c>
      <c r="H107" s="507" t="s">
        <v>340</v>
      </c>
      <c r="I107" s="507" t="s">
        <v>1082</v>
      </c>
      <c r="J107" s="556">
        <v>73780.445010109455</v>
      </c>
      <c r="K107" s="555">
        <f t="shared" si="6"/>
        <v>0</v>
      </c>
      <c r="M107" s="544" t="s">
        <v>340</v>
      </c>
      <c r="N107" s="544" t="s">
        <v>1082</v>
      </c>
      <c r="O107" s="606">
        <f>'Adjusted balances 09-10'!O104</f>
        <v>5409.57</v>
      </c>
      <c r="P107" s="545">
        <f>'Adjusted balances 09-10'!L104</f>
        <v>0</v>
      </c>
      <c r="Q107" s="507" t="s">
        <v>340</v>
      </c>
      <c r="R107" s="507" t="s">
        <v>1082</v>
      </c>
      <c r="S107" s="556">
        <v>5409.57</v>
      </c>
      <c r="T107" s="556">
        <v>0</v>
      </c>
      <c r="U107" s="556">
        <f t="shared" si="7"/>
        <v>0</v>
      </c>
      <c r="V107" s="555">
        <f t="shared" si="8"/>
        <v>0</v>
      </c>
    </row>
    <row r="108" spans="1:22" x14ac:dyDescent="0.25">
      <c r="A108" s="544" t="s">
        <v>339</v>
      </c>
      <c r="B108" s="544" t="s">
        <v>1083</v>
      </c>
      <c r="C108" s="545" t="e">
        <f>-#REF!</f>
        <v>#REF!</v>
      </c>
      <c r="D108" s="482" t="s">
        <v>339</v>
      </c>
      <c r="E108" s="482" t="s">
        <v>1083</v>
      </c>
      <c r="F108" s="483">
        <f>'Adjusted balances 09-10'!E105</f>
        <v>56617.434308160155</v>
      </c>
      <c r="G108" s="481" t="e">
        <f t="shared" si="5"/>
        <v>#REF!</v>
      </c>
      <c r="H108" s="507" t="s">
        <v>339</v>
      </c>
      <c r="I108" s="507" t="s">
        <v>1083</v>
      </c>
      <c r="J108" s="556">
        <v>56617.434308160155</v>
      </c>
      <c r="K108" s="555">
        <f t="shared" si="6"/>
        <v>0</v>
      </c>
      <c r="M108" s="544" t="s">
        <v>339</v>
      </c>
      <c r="N108" s="544" t="s">
        <v>1083</v>
      </c>
      <c r="O108" s="606">
        <f>'Adjusted balances 09-10'!O105</f>
        <v>5879.19</v>
      </c>
      <c r="P108" s="545">
        <f>'Adjusted balances 09-10'!L105</f>
        <v>0</v>
      </c>
      <c r="Q108" s="507" t="s">
        <v>339</v>
      </c>
      <c r="R108" s="507" t="s">
        <v>1083</v>
      </c>
      <c r="S108" s="556">
        <v>5879.19</v>
      </c>
      <c r="T108" s="556">
        <v>0</v>
      </c>
      <c r="U108" s="556">
        <f t="shared" si="7"/>
        <v>0</v>
      </c>
      <c r="V108" s="555">
        <f t="shared" si="8"/>
        <v>0</v>
      </c>
    </row>
    <row r="109" spans="1:22" x14ac:dyDescent="0.25">
      <c r="A109" s="544" t="s">
        <v>341</v>
      </c>
      <c r="B109" s="544" t="s">
        <v>1084</v>
      </c>
      <c r="C109" s="545" t="e">
        <f>-#REF!</f>
        <v>#REF!</v>
      </c>
      <c r="D109" s="482" t="s">
        <v>341</v>
      </c>
      <c r="E109" s="482" t="s">
        <v>1084</v>
      </c>
      <c r="F109" s="483">
        <f>'Adjusted balances 09-10'!E106</f>
        <v>12109.261562381129</v>
      </c>
      <c r="G109" s="481" t="e">
        <f t="shared" si="5"/>
        <v>#REF!</v>
      </c>
      <c r="H109" s="507" t="s">
        <v>341</v>
      </c>
      <c r="I109" s="507" t="s">
        <v>1084</v>
      </c>
      <c r="J109" s="556">
        <v>12109.261562381129</v>
      </c>
      <c r="K109" s="555">
        <f t="shared" si="6"/>
        <v>0</v>
      </c>
      <c r="M109" s="544" t="s">
        <v>341</v>
      </c>
      <c r="N109" s="544" t="s">
        <v>1084</v>
      </c>
      <c r="O109" s="606">
        <f>'Adjusted balances 09-10'!O106</f>
        <v>7499</v>
      </c>
      <c r="P109" s="545">
        <f>'Adjusted balances 09-10'!L106</f>
        <v>69.42</v>
      </c>
      <c r="Q109" s="507" t="s">
        <v>341</v>
      </c>
      <c r="R109" s="507" t="s">
        <v>1084</v>
      </c>
      <c r="S109" s="556">
        <v>7499</v>
      </c>
      <c r="T109" s="556">
        <v>69.42</v>
      </c>
      <c r="U109" s="556">
        <f t="shared" si="7"/>
        <v>0</v>
      </c>
      <c r="V109" s="555">
        <f t="shared" si="8"/>
        <v>0</v>
      </c>
    </row>
    <row r="110" spans="1:22" x14ac:dyDescent="0.25">
      <c r="A110" s="544" t="s">
        <v>342</v>
      </c>
      <c r="B110" s="544" t="s">
        <v>1085</v>
      </c>
      <c r="C110" s="545" t="e">
        <f>-#REF!</f>
        <v>#REF!</v>
      </c>
      <c r="D110" s="482" t="s">
        <v>342</v>
      </c>
      <c r="E110" s="482" t="s">
        <v>1085</v>
      </c>
      <c r="F110" s="483">
        <f>'Adjusted balances 09-10'!E107</f>
        <v>57835.770412401442</v>
      </c>
      <c r="G110" s="481" t="e">
        <f t="shared" si="5"/>
        <v>#REF!</v>
      </c>
      <c r="H110" s="507" t="s">
        <v>342</v>
      </c>
      <c r="I110" s="507" t="s">
        <v>1085</v>
      </c>
      <c r="J110" s="556">
        <v>57835.770412401442</v>
      </c>
      <c r="K110" s="555">
        <f t="shared" si="6"/>
        <v>0</v>
      </c>
      <c r="M110" s="544" t="s">
        <v>342</v>
      </c>
      <c r="N110" s="544" t="s">
        <v>1085</v>
      </c>
      <c r="O110" s="606">
        <f>'Adjusted balances 09-10'!O107</f>
        <v>4812.87</v>
      </c>
      <c r="P110" s="545">
        <f>'Adjusted balances 09-10'!L107</f>
        <v>0</v>
      </c>
      <c r="Q110" s="507" t="s">
        <v>342</v>
      </c>
      <c r="R110" s="507" t="s">
        <v>1085</v>
      </c>
      <c r="S110" s="556">
        <v>4812.87</v>
      </c>
      <c r="T110" s="556">
        <v>0</v>
      </c>
      <c r="U110" s="556">
        <f t="shared" si="7"/>
        <v>0</v>
      </c>
      <c r="V110" s="555">
        <f t="shared" si="8"/>
        <v>0</v>
      </c>
    </row>
    <row r="111" spans="1:22" x14ac:dyDescent="0.25">
      <c r="A111" s="544" t="s">
        <v>1169</v>
      </c>
      <c r="B111" s="544" t="s">
        <v>1325</v>
      </c>
      <c r="C111" s="545" t="e">
        <f>-#REF!</f>
        <v>#REF!</v>
      </c>
      <c r="D111" s="488" t="s">
        <v>1169</v>
      </c>
      <c r="E111" s="482" t="s">
        <v>1168</v>
      </c>
      <c r="F111" s="483">
        <f>'Adjusted balances 09-10'!E108</f>
        <v>-8887.6259438677153</v>
      </c>
      <c r="G111" s="481" t="e">
        <f t="shared" si="5"/>
        <v>#REF!</v>
      </c>
      <c r="H111" s="507" t="s">
        <v>1169</v>
      </c>
      <c r="I111" s="507" t="s">
        <v>1325</v>
      </c>
      <c r="J111" s="556">
        <v>-8887.6259438677153</v>
      </c>
      <c r="K111" s="555">
        <f t="shared" si="6"/>
        <v>0</v>
      </c>
      <c r="M111" s="544" t="s">
        <v>1169</v>
      </c>
      <c r="N111" s="544" t="s">
        <v>1325</v>
      </c>
      <c r="O111" s="606">
        <f>'Adjusted balances 09-10'!O108</f>
        <v>-3150.3</v>
      </c>
      <c r="P111" s="545">
        <f>'Adjusted balances 09-10'!L108</f>
        <v>100159.37</v>
      </c>
      <c r="Q111" s="507" t="s">
        <v>1169</v>
      </c>
      <c r="R111" s="507" t="s">
        <v>1325</v>
      </c>
      <c r="S111" s="556">
        <v>-3150.3</v>
      </c>
      <c r="T111" s="556">
        <v>100159.37</v>
      </c>
      <c r="U111" s="556">
        <f t="shared" si="7"/>
        <v>0</v>
      </c>
      <c r="V111" s="555">
        <f t="shared" si="8"/>
        <v>0</v>
      </c>
    </row>
    <row r="112" spans="1:22" x14ac:dyDescent="0.25">
      <c r="A112" s="544" t="s">
        <v>343</v>
      </c>
      <c r="B112" s="544" t="s">
        <v>1086</v>
      </c>
      <c r="C112" s="545" t="e">
        <f>-#REF!</f>
        <v>#REF!</v>
      </c>
      <c r="D112" s="482" t="s">
        <v>343</v>
      </c>
      <c r="E112" s="482" t="s">
        <v>1086</v>
      </c>
      <c r="F112" s="483">
        <f>'Adjusted balances 09-10'!E109</f>
        <v>69284.602498443899</v>
      </c>
      <c r="G112" s="481" t="e">
        <f t="shared" si="5"/>
        <v>#REF!</v>
      </c>
      <c r="H112" s="507" t="s">
        <v>343</v>
      </c>
      <c r="I112" s="507" t="s">
        <v>1086</v>
      </c>
      <c r="J112" s="556">
        <v>69284.602498443899</v>
      </c>
      <c r="K112" s="555">
        <f t="shared" si="6"/>
        <v>0</v>
      </c>
      <c r="M112" s="544" t="s">
        <v>343</v>
      </c>
      <c r="N112" s="544" t="s">
        <v>1086</v>
      </c>
      <c r="O112" s="606">
        <f>'Adjusted balances 09-10'!O109</f>
        <v>-56146.720000000001</v>
      </c>
      <c r="P112" s="545">
        <f>'Adjusted balances 09-10'!L109</f>
        <v>186212.31</v>
      </c>
      <c r="Q112" s="507" t="s">
        <v>343</v>
      </c>
      <c r="R112" s="507" t="s">
        <v>1086</v>
      </c>
      <c r="S112" s="556">
        <v>-56146.720000000001</v>
      </c>
      <c r="T112" s="556">
        <v>186212.31</v>
      </c>
      <c r="U112" s="556">
        <f t="shared" si="7"/>
        <v>0</v>
      </c>
      <c r="V112" s="555">
        <f t="shared" si="8"/>
        <v>0</v>
      </c>
    </row>
    <row r="113" spans="1:22" x14ac:dyDescent="0.25">
      <c r="A113" s="544" t="s">
        <v>345</v>
      </c>
      <c r="B113" s="544" t="s">
        <v>1087</v>
      </c>
      <c r="C113" s="545" t="e">
        <f>-#REF!</f>
        <v>#REF!</v>
      </c>
      <c r="D113" s="482" t="s">
        <v>345</v>
      </c>
      <c r="E113" s="482" t="s">
        <v>1087</v>
      </c>
      <c r="F113" s="483">
        <f>'Adjusted balances 09-10'!E110</f>
        <v>12516.137825169113</v>
      </c>
      <c r="G113" s="481" t="e">
        <f t="shared" si="5"/>
        <v>#REF!</v>
      </c>
      <c r="H113" s="507" t="s">
        <v>345</v>
      </c>
      <c r="I113" s="507" t="s">
        <v>1087</v>
      </c>
      <c r="J113" s="556">
        <v>12516.14</v>
      </c>
      <c r="K113" s="555">
        <f t="shared" si="6"/>
        <v>-2.1748308863607235E-3</v>
      </c>
      <c r="M113" s="544" t="s">
        <v>345</v>
      </c>
      <c r="N113" s="544" t="s">
        <v>1087</v>
      </c>
      <c r="O113" s="606">
        <f>'Adjusted balances 09-10'!O110</f>
        <v>8885.3799999999992</v>
      </c>
      <c r="P113" s="545">
        <f>'Adjusted balances 09-10'!L110</f>
        <v>20413.04</v>
      </c>
      <c r="Q113" s="507" t="s">
        <v>345</v>
      </c>
      <c r="R113" s="507" t="s">
        <v>1087</v>
      </c>
      <c r="S113" s="556">
        <v>8885.3799999999992</v>
      </c>
      <c r="T113" s="556">
        <v>20413.04</v>
      </c>
      <c r="U113" s="556">
        <f t="shared" si="7"/>
        <v>0</v>
      </c>
      <c r="V113" s="555">
        <f t="shared" si="8"/>
        <v>0</v>
      </c>
    </row>
    <row r="114" spans="1:22" x14ac:dyDescent="0.25">
      <c r="A114" s="546" t="s">
        <v>344</v>
      </c>
      <c r="B114" s="546" t="s">
        <v>1088</v>
      </c>
      <c r="C114" s="545" t="e">
        <f>-#REF!</f>
        <v>#REF!</v>
      </c>
      <c r="D114" s="482" t="s">
        <v>344</v>
      </c>
      <c r="E114" s="482" t="s">
        <v>1088</v>
      </c>
      <c r="F114" s="483">
        <f>'Adjusted balances 09-10'!E111</f>
        <v>30133.292576251784</v>
      </c>
      <c r="G114" s="481" t="e">
        <f t="shared" si="5"/>
        <v>#REF!</v>
      </c>
      <c r="H114" s="507" t="s">
        <v>344</v>
      </c>
      <c r="I114" s="507" t="s">
        <v>1088</v>
      </c>
      <c r="J114" s="556">
        <v>30133.292576251784</v>
      </c>
      <c r="K114" s="555">
        <f t="shared" si="6"/>
        <v>0</v>
      </c>
      <c r="M114" s="546" t="s">
        <v>344</v>
      </c>
      <c r="N114" s="546" t="s">
        <v>1088</v>
      </c>
      <c r="O114" s="606">
        <f>'Adjusted balances 09-10'!O111</f>
        <v>5790</v>
      </c>
      <c r="P114" s="545">
        <f>'Adjusted balances 09-10'!L111</f>
        <v>3670.87</v>
      </c>
      <c r="Q114" s="507" t="s">
        <v>344</v>
      </c>
      <c r="R114" s="507" t="s">
        <v>1088</v>
      </c>
      <c r="S114" s="556">
        <v>5790</v>
      </c>
      <c r="T114" s="556">
        <v>3670.87</v>
      </c>
      <c r="U114" s="556">
        <f t="shared" si="7"/>
        <v>0</v>
      </c>
      <c r="V114" s="555">
        <f t="shared" si="8"/>
        <v>0</v>
      </c>
    </row>
    <row r="115" spans="1:22" x14ac:dyDescent="0.25">
      <c r="A115" s="544" t="s">
        <v>348</v>
      </c>
      <c r="B115" s="544" t="s">
        <v>1089</v>
      </c>
      <c r="C115" s="545" t="e">
        <f>-#REF!</f>
        <v>#REF!</v>
      </c>
      <c r="D115" s="482" t="s">
        <v>348</v>
      </c>
      <c r="E115" s="482" t="s">
        <v>1089</v>
      </c>
      <c r="F115" s="483">
        <f>'Adjusted balances 09-10'!E112</f>
        <v>-13336.510095962562</v>
      </c>
      <c r="G115" s="481" t="e">
        <f t="shared" si="5"/>
        <v>#REF!</v>
      </c>
      <c r="H115" s="507" t="s">
        <v>348</v>
      </c>
      <c r="I115" s="507" t="s">
        <v>1089</v>
      </c>
      <c r="J115" s="556">
        <v>-13336.510095962562</v>
      </c>
      <c r="K115" s="555">
        <f t="shared" si="6"/>
        <v>0</v>
      </c>
      <c r="M115" s="544" t="s">
        <v>348</v>
      </c>
      <c r="N115" s="544" t="s">
        <v>1089</v>
      </c>
      <c r="O115" s="606">
        <f>'Adjusted balances 09-10'!O112</f>
        <v>9340</v>
      </c>
      <c r="P115" s="545">
        <f>'Adjusted balances 09-10'!L112</f>
        <v>50854.38</v>
      </c>
      <c r="Q115" s="507" t="s">
        <v>348</v>
      </c>
      <c r="R115" s="507" t="s">
        <v>1089</v>
      </c>
      <c r="S115" s="556">
        <v>9340</v>
      </c>
      <c r="T115" s="556">
        <v>50854.38</v>
      </c>
      <c r="U115" s="556">
        <f t="shared" si="7"/>
        <v>0</v>
      </c>
      <c r="V115" s="555">
        <f t="shared" si="8"/>
        <v>0</v>
      </c>
    </row>
    <row r="116" spans="1:22" x14ac:dyDescent="0.25">
      <c r="A116" s="544" t="s">
        <v>349</v>
      </c>
      <c r="B116" s="544" t="s">
        <v>1090</v>
      </c>
      <c r="C116" s="545" t="e">
        <f>-#REF!</f>
        <v>#REF!</v>
      </c>
      <c r="D116" s="482" t="s">
        <v>349</v>
      </c>
      <c r="E116" s="482" t="s">
        <v>1090</v>
      </c>
      <c r="F116" s="483">
        <f>'Adjusted balances 09-10'!E113</f>
        <v>51029.487088677022</v>
      </c>
      <c r="G116" s="481" t="e">
        <f t="shared" si="5"/>
        <v>#REF!</v>
      </c>
      <c r="H116" s="507" t="s">
        <v>349</v>
      </c>
      <c r="I116" s="507" t="s">
        <v>1090</v>
      </c>
      <c r="J116" s="556">
        <v>51029.49</v>
      </c>
      <c r="K116" s="555">
        <f t="shared" si="6"/>
        <v>-2.9113229757058434E-3</v>
      </c>
      <c r="M116" s="544" t="s">
        <v>349</v>
      </c>
      <c r="N116" s="544" t="s">
        <v>1090</v>
      </c>
      <c r="O116" s="606">
        <f>'Adjusted balances 09-10'!O113</f>
        <v>162.66</v>
      </c>
      <c r="P116" s="545">
        <f>'Adjusted balances 09-10'!L113</f>
        <v>0</v>
      </c>
      <c r="Q116" s="507" t="s">
        <v>349</v>
      </c>
      <c r="R116" s="507" t="s">
        <v>1090</v>
      </c>
      <c r="S116" s="556">
        <v>162.66</v>
      </c>
      <c r="T116" s="556">
        <v>0</v>
      </c>
      <c r="U116" s="556">
        <f t="shared" si="7"/>
        <v>0</v>
      </c>
      <c r="V116" s="555">
        <f t="shared" si="8"/>
        <v>0</v>
      </c>
    </row>
    <row r="117" spans="1:22" x14ac:dyDescent="0.25">
      <c r="A117" s="544" t="s">
        <v>352</v>
      </c>
      <c r="B117" s="544" t="s">
        <v>1091</v>
      </c>
      <c r="C117" s="545" t="e">
        <f>-#REF!</f>
        <v>#REF!</v>
      </c>
      <c r="D117" s="482" t="s">
        <v>352</v>
      </c>
      <c r="E117" s="482" t="s">
        <v>1091</v>
      </c>
      <c r="F117" s="483">
        <f>'Adjusted balances 09-10'!E114</f>
        <v>64552.051544300237</v>
      </c>
      <c r="G117" s="481" t="e">
        <f t="shared" si="5"/>
        <v>#REF!</v>
      </c>
      <c r="H117" s="507" t="s">
        <v>352</v>
      </c>
      <c r="I117" s="507" t="s">
        <v>1091</v>
      </c>
      <c r="J117" s="556">
        <v>64552.051544300237</v>
      </c>
      <c r="K117" s="555">
        <f t="shared" si="6"/>
        <v>0</v>
      </c>
      <c r="M117" s="544" t="s">
        <v>352</v>
      </c>
      <c r="N117" s="544" t="s">
        <v>1091</v>
      </c>
      <c r="O117" s="606">
        <f>'Adjusted balances 09-10'!O114</f>
        <v>7774.81</v>
      </c>
      <c r="P117" s="545">
        <f>'Adjusted balances 09-10'!L114</f>
        <v>0</v>
      </c>
      <c r="Q117" s="507" t="s">
        <v>352</v>
      </c>
      <c r="R117" s="507" t="s">
        <v>1091</v>
      </c>
      <c r="S117" s="556">
        <v>7774.81</v>
      </c>
      <c r="T117" s="556">
        <v>0</v>
      </c>
      <c r="U117" s="556">
        <f t="shared" si="7"/>
        <v>0</v>
      </c>
      <c r="V117" s="555">
        <f t="shared" si="8"/>
        <v>0</v>
      </c>
    </row>
    <row r="118" spans="1:22" x14ac:dyDescent="0.25">
      <c r="A118" s="544" t="s">
        <v>395</v>
      </c>
      <c r="B118" s="544" t="s">
        <v>1092</v>
      </c>
      <c r="C118" s="545" t="e">
        <f>-#REF!</f>
        <v>#REF!</v>
      </c>
      <c r="D118" s="482" t="s">
        <v>395</v>
      </c>
      <c r="E118" s="482" t="s">
        <v>1092</v>
      </c>
      <c r="F118" s="483">
        <f>'Adjusted balances 09-10'!E115</f>
        <v>7788.6825017207739</v>
      </c>
      <c r="G118" s="481" t="e">
        <f t="shared" si="5"/>
        <v>#REF!</v>
      </c>
      <c r="H118" s="507" t="s">
        <v>395</v>
      </c>
      <c r="I118" s="507" t="s">
        <v>1092</v>
      </c>
      <c r="J118" s="556">
        <v>7788.6825017207739</v>
      </c>
      <c r="K118" s="555">
        <f t="shared" si="6"/>
        <v>0</v>
      </c>
      <c r="M118" s="544" t="s">
        <v>395</v>
      </c>
      <c r="N118" s="544" t="s">
        <v>1092</v>
      </c>
      <c r="O118" s="606">
        <f>'Adjusted balances 09-10'!O115</f>
        <v>19261.759999999998</v>
      </c>
      <c r="P118" s="545">
        <f>'Adjusted balances 09-10'!L115</f>
        <v>57.75</v>
      </c>
      <c r="Q118" s="507" t="s">
        <v>395</v>
      </c>
      <c r="R118" s="507" t="s">
        <v>1092</v>
      </c>
      <c r="S118" s="556">
        <v>19261.759999999998</v>
      </c>
      <c r="T118" s="556">
        <v>57.75</v>
      </c>
      <c r="U118" s="556">
        <f t="shared" si="7"/>
        <v>0</v>
      </c>
      <c r="V118" s="555">
        <f t="shared" si="8"/>
        <v>0</v>
      </c>
    </row>
    <row r="119" spans="1:22" x14ac:dyDescent="0.25">
      <c r="A119" s="544" t="s">
        <v>353</v>
      </c>
      <c r="B119" s="544" t="s">
        <v>1093</v>
      </c>
      <c r="C119" s="545" t="e">
        <f>-#REF!</f>
        <v>#REF!</v>
      </c>
      <c r="D119" s="482" t="s">
        <v>353</v>
      </c>
      <c r="E119" s="482" t="s">
        <v>1093</v>
      </c>
      <c r="F119" s="483">
        <f>'Adjusted balances 09-10'!E116</f>
        <v>-13784.562938384668</v>
      </c>
      <c r="G119" s="481" t="e">
        <f t="shared" si="5"/>
        <v>#REF!</v>
      </c>
      <c r="H119" s="507" t="s">
        <v>353</v>
      </c>
      <c r="I119" s="507" t="s">
        <v>1093</v>
      </c>
      <c r="J119" s="556">
        <v>-13784.562938384668</v>
      </c>
      <c r="K119" s="555">
        <f t="shared" si="6"/>
        <v>0</v>
      </c>
      <c r="M119" s="544" t="s">
        <v>353</v>
      </c>
      <c r="N119" s="544" t="s">
        <v>1093</v>
      </c>
      <c r="O119" s="606">
        <f>'Adjusted balances 09-10'!O116</f>
        <v>26.28</v>
      </c>
      <c r="P119" s="545">
        <f>'Adjusted balances 09-10'!L116</f>
        <v>0</v>
      </c>
      <c r="Q119" s="507" t="s">
        <v>353</v>
      </c>
      <c r="R119" s="507" t="s">
        <v>1093</v>
      </c>
      <c r="S119" s="556">
        <v>26.28</v>
      </c>
      <c r="T119" s="556">
        <v>0</v>
      </c>
      <c r="U119" s="556">
        <f t="shared" si="7"/>
        <v>0</v>
      </c>
      <c r="V119" s="555">
        <f t="shared" si="8"/>
        <v>0</v>
      </c>
    </row>
    <row r="120" spans="1:22" x14ac:dyDescent="0.25">
      <c r="A120" s="544" t="s">
        <v>354</v>
      </c>
      <c r="B120" s="544" t="s">
        <v>1094</v>
      </c>
      <c r="C120" s="545" t="e">
        <f>-#REF!</f>
        <v>#REF!</v>
      </c>
      <c r="D120" s="482" t="s">
        <v>354</v>
      </c>
      <c r="E120" s="482" t="s">
        <v>1094</v>
      </c>
      <c r="F120" s="483">
        <f>'Adjusted balances 09-10'!E117</f>
        <v>63062.578249480081</v>
      </c>
      <c r="G120" s="481" t="e">
        <f t="shared" si="5"/>
        <v>#REF!</v>
      </c>
      <c r="H120" s="507" t="s">
        <v>354</v>
      </c>
      <c r="I120" s="507" t="s">
        <v>1094</v>
      </c>
      <c r="J120" s="556">
        <v>63062.578249480081</v>
      </c>
      <c r="K120" s="555">
        <f t="shared" si="6"/>
        <v>0</v>
      </c>
      <c r="M120" s="544" t="s">
        <v>354</v>
      </c>
      <c r="N120" s="544" t="s">
        <v>1094</v>
      </c>
      <c r="O120" s="606">
        <f>'Adjusted balances 09-10'!O117</f>
        <v>3116</v>
      </c>
      <c r="P120" s="545">
        <f>'Adjusted balances 09-10'!L117</f>
        <v>0</v>
      </c>
      <c r="Q120" s="507" t="s">
        <v>354</v>
      </c>
      <c r="R120" s="507" t="s">
        <v>1094</v>
      </c>
      <c r="S120" s="556">
        <v>3116</v>
      </c>
      <c r="T120" s="556">
        <v>0</v>
      </c>
      <c r="U120" s="556">
        <f t="shared" si="7"/>
        <v>0</v>
      </c>
      <c r="V120" s="555">
        <f t="shared" si="8"/>
        <v>0</v>
      </c>
    </row>
    <row r="121" spans="1:22" x14ac:dyDescent="0.25">
      <c r="A121" s="544" t="s">
        <v>355</v>
      </c>
      <c r="B121" s="544" t="s">
        <v>1095</v>
      </c>
      <c r="C121" s="545" t="e">
        <f>-#REF!</f>
        <v>#REF!</v>
      </c>
      <c r="D121" s="482" t="s">
        <v>355</v>
      </c>
      <c r="E121" s="482" t="s">
        <v>1095</v>
      </c>
      <c r="F121" s="483">
        <f>'Adjusted balances 09-10'!E118</f>
        <v>83365.719457208659</v>
      </c>
      <c r="G121" s="481" t="e">
        <f t="shared" si="5"/>
        <v>#REF!</v>
      </c>
      <c r="H121" s="507" t="s">
        <v>355</v>
      </c>
      <c r="I121" s="507" t="s">
        <v>1095</v>
      </c>
      <c r="J121" s="556">
        <v>83365.719457208659</v>
      </c>
      <c r="K121" s="555">
        <f t="shared" si="6"/>
        <v>0</v>
      </c>
      <c r="M121" s="544" t="s">
        <v>355</v>
      </c>
      <c r="N121" s="544" t="s">
        <v>1095</v>
      </c>
      <c r="O121" s="606">
        <f>'Adjusted balances 09-10'!O118</f>
        <v>4090</v>
      </c>
      <c r="P121" s="545">
        <f>'Adjusted balances 09-10'!L118</f>
        <v>8.7200000000000006</v>
      </c>
      <c r="Q121" s="507" t="s">
        <v>355</v>
      </c>
      <c r="R121" s="507" t="s">
        <v>1095</v>
      </c>
      <c r="S121" s="556">
        <v>4090</v>
      </c>
      <c r="T121" s="556">
        <v>8.7200000000000006</v>
      </c>
      <c r="U121" s="556">
        <f t="shared" si="7"/>
        <v>0</v>
      </c>
      <c r="V121" s="555">
        <f t="shared" si="8"/>
        <v>0</v>
      </c>
    </row>
    <row r="122" spans="1:22" x14ac:dyDescent="0.25">
      <c r="A122" s="544" t="s">
        <v>356</v>
      </c>
      <c r="B122" s="544" t="s">
        <v>1096</v>
      </c>
      <c r="C122" s="545" t="e">
        <f>-#REF!</f>
        <v>#REF!</v>
      </c>
      <c r="D122" s="482" t="s">
        <v>356</v>
      </c>
      <c r="E122" s="482" t="s">
        <v>1096</v>
      </c>
      <c r="F122" s="483">
        <f>'Adjusted balances 09-10'!E119</f>
        <v>66170.7084114428</v>
      </c>
      <c r="G122" s="481" t="e">
        <f t="shared" si="5"/>
        <v>#REF!</v>
      </c>
      <c r="H122" s="507" t="s">
        <v>356</v>
      </c>
      <c r="I122" s="507" t="s">
        <v>1096</v>
      </c>
      <c r="J122" s="556">
        <v>66170.7084114428</v>
      </c>
      <c r="K122" s="555">
        <f t="shared" si="6"/>
        <v>0</v>
      </c>
      <c r="M122" s="544" t="s">
        <v>356</v>
      </c>
      <c r="N122" s="544" t="s">
        <v>1096</v>
      </c>
      <c r="O122" s="606">
        <f>'Adjusted balances 09-10'!O119</f>
        <v>-0.26999999999998181</v>
      </c>
      <c r="P122" s="545">
        <f>'Adjusted balances 09-10'!L119</f>
        <v>0</v>
      </c>
      <c r="Q122" s="507" t="s">
        <v>356</v>
      </c>
      <c r="R122" s="507" t="s">
        <v>1096</v>
      </c>
      <c r="S122" s="556">
        <v>-0.26999999999998181</v>
      </c>
      <c r="T122" s="556">
        <v>0</v>
      </c>
      <c r="U122" s="556">
        <f t="shared" si="7"/>
        <v>0</v>
      </c>
      <c r="V122" s="555">
        <f t="shared" si="8"/>
        <v>0</v>
      </c>
    </row>
    <row r="123" spans="1:22" x14ac:dyDescent="0.25">
      <c r="A123" s="544" t="s">
        <v>363</v>
      </c>
      <c r="B123" s="544" t="s">
        <v>1097</v>
      </c>
      <c r="C123" s="545" t="e">
        <f>-#REF!</f>
        <v>#REF!</v>
      </c>
      <c r="D123" s="482" t="s">
        <v>363</v>
      </c>
      <c r="E123" s="482" t="s">
        <v>1097</v>
      </c>
      <c r="F123" s="483">
        <f>'Adjusted balances 09-10'!E120</f>
        <v>30356.915904113703</v>
      </c>
      <c r="G123" s="481" t="e">
        <f t="shared" si="5"/>
        <v>#REF!</v>
      </c>
      <c r="H123" s="507" t="s">
        <v>363</v>
      </c>
      <c r="I123" s="507" t="s">
        <v>1097</v>
      </c>
      <c r="J123" s="556">
        <v>30356.915904113703</v>
      </c>
      <c r="K123" s="555">
        <f t="shared" si="6"/>
        <v>0</v>
      </c>
      <c r="M123" s="544" t="s">
        <v>363</v>
      </c>
      <c r="N123" s="544" t="s">
        <v>1097</v>
      </c>
      <c r="O123" s="606">
        <f>'Adjusted balances 09-10'!O120</f>
        <v>4359.55</v>
      </c>
      <c r="P123" s="545">
        <f>'Adjusted balances 09-10'!L120</f>
        <v>0</v>
      </c>
      <c r="Q123" s="507" t="s">
        <v>363</v>
      </c>
      <c r="R123" s="507" t="s">
        <v>1097</v>
      </c>
      <c r="S123" s="556">
        <v>4359.55</v>
      </c>
      <c r="T123" s="556">
        <v>0</v>
      </c>
      <c r="U123" s="556">
        <f t="shared" si="7"/>
        <v>0</v>
      </c>
      <c r="V123" s="555">
        <f t="shared" si="8"/>
        <v>0</v>
      </c>
    </row>
    <row r="124" spans="1:22" x14ac:dyDescent="0.25">
      <c r="A124" s="544" t="s">
        <v>362</v>
      </c>
      <c r="B124" s="544" t="s">
        <v>1098</v>
      </c>
      <c r="C124" s="545" t="e">
        <f>-#REF!</f>
        <v>#REF!</v>
      </c>
      <c r="D124" s="482" t="s">
        <v>362</v>
      </c>
      <c r="E124" s="482" t="s">
        <v>1098</v>
      </c>
      <c r="F124" s="483">
        <f>'Adjusted balances 09-10'!E121</f>
        <v>24849.845754643156</v>
      </c>
      <c r="G124" s="481" t="e">
        <f t="shared" si="5"/>
        <v>#REF!</v>
      </c>
      <c r="H124" s="507" t="s">
        <v>362</v>
      </c>
      <c r="I124" s="507" t="s">
        <v>1098</v>
      </c>
      <c r="J124" s="556">
        <v>24849.845754643156</v>
      </c>
      <c r="K124" s="555">
        <f t="shared" si="6"/>
        <v>0</v>
      </c>
      <c r="M124" s="544" t="s">
        <v>362</v>
      </c>
      <c r="N124" s="544" t="s">
        <v>1098</v>
      </c>
      <c r="O124" s="606">
        <f>'Adjusted balances 09-10'!O121</f>
        <v>0</v>
      </c>
      <c r="P124" s="545">
        <f>'Adjusted balances 09-10'!L121</f>
        <v>0</v>
      </c>
      <c r="Q124" s="507" t="s">
        <v>362</v>
      </c>
      <c r="R124" s="507" t="s">
        <v>1098</v>
      </c>
      <c r="S124" s="556">
        <v>0</v>
      </c>
      <c r="T124" s="556">
        <v>0</v>
      </c>
      <c r="U124" s="556">
        <f t="shared" si="7"/>
        <v>0</v>
      </c>
      <c r="V124" s="555">
        <f t="shared" si="8"/>
        <v>0</v>
      </c>
    </row>
    <row r="125" spans="1:22" x14ac:dyDescent="0.25">
      <c r="A125" s="544" t="s">
        <v>360</v>
      </c>
      <c r="B125" s="544" t="s">
        <v>1099</v>
      </c>
      <c r="C125" s="545" t="e">
        <f>-#REF!</f>
        <v>#REF!</v>
      </c>
      <c r="D125" s="482" t="s">
        <v>360</v>
      </c>
      <c r="E125" s="482" t="s">
        <v>1099</v>
      </c>
      <c r="F125" s="483">
        <f>'Adjusted balances 09-10'!E122</f>
        <v>-230494.94752044036</v>
      </c>
      <c r="G125" s="481" t="e">
        <f t="shared" si="5"/>
        <v>#REF!</v>
      </c>
      <c r="H125" s="507" t="s">
        <v>360</v>
      </c>
      <c r="I125" s="507" t="s">
        <v>1099</v>
      </c>
      <c r="J125" s="556">
        <v>-230494.94752044036</v>
      </c>
      <c r="K125" s="555">
        <f t="shared" si="6"/>
        <v>0</v>
      </c>
      <c r="M125" s="544" t="s">
        <v>360</v>
      </c>
      <c r="N125" s="544" t="s">
        <v>1099</v>
      </c>
      <c r="O125" s="606">
        <f>'Adjusted balances 09-10'!O122</f>
        <v>0</v>
      </c>
      <c r="P125" s="545">
        <f>'Adjusted balances 09-10'!L122</f>
        <v>0</v>
      </c>
      <c r="Q125" s="507" t="s">
        <v>360</v>
      </c>
      <c r="R125" s="507" t="s">
        <v>1099</v>
      </c>
      <c r="S125" s="556">
        <v>0</v>
      </c>
      <c r="T125" s="556">
        <v>0</v>
      </c>
      <c r="U125" s="556">
        <f t="shared" si="7"/>
        <v>0</v>
      </c>
      <c r="V125" s="555">
        <f t="shared" si="8"/>
        <v>0</v>
      </c>
    </row>
    <row r="126" spans="1:22" x14ac:dyDescent="0.25">
      <c r="A126" s="544" t="s">
        <v>361</v>
      </c>
      <c r="B126" s="544" t="s">
        <v>1100</v>
      </c>
      <c r="C126" s="545" t="e">
        <f>-#REF!</f>
        <v>#REF!</v>
      </c>
      <c r="D126" s="482" t="s">
        <v>361</v>
      </c>
      <c r="E126" s="482" t="s">
        <v>1100</v>
      </c>
      <c r="F126" s="483">
        <f>'Adjusted balances 09-10'!E123</f>
        <v>147497.74986403054</v>
      </c>
      <c r="G126" s="481" t="e">
        <f t="shared" si="5"/>
        <v>#REF!</v>
      </c>
      <c r="H126" s="507" t="s">
        <v>361</v>
      </c>
      <c r="I126" s="507" t="s">
        <v>1100</v>
      </c>
      <c r="J126" s="556">
        <v>147497.74986403054</v>
      </c>
      <c r="K126" s="555">
        <f t="shared" si="6"/>
        <v>0</v>
      </c>
      <c r="M126" s="544" t="s">
        <v>361</v>
      </c>
      <c r="N126" s="544" t="s">
        <v>1100</v>
      </c>
      <c r="O126" s="606">
        <f>'Adjusted balances 09-10'!O123</f>
        <v>5480.79</v>
      </c>
      <c r="P126" s="545">
        <f>'Adjusted balances 09-10'!L123</f>
        <v>0</v>
      </c>
      <c r="Q126" s="507" t="s">
        <v>361</v>
      </c>
      <c r="R126" s="507" t="s">
        <v>1100</v>
      </c>
      <c r="S126" s="556">
        <v>5480.79</v>
      </c>
      <c r="T126" s="556">
        <v>0</v>
      </c>
      <c r="U126" s="556">
        <f t="shared" si="7"/>
        <v>0</v>
      </c>
      <c r="V126" s="555">
        <f t="shared" si="8"/>
        <v>0</v>
      </c>
    </row>
    <row r="127" spans="1:22" x14ac:dyDescent="0.25">
      <c r="A127" s="544" t="s">
        <v>359</v>
      </c>
      <c r="B127" s="544" t="s">
        <v>1101</v>
      </c>
      <c r="C127" s="545" t="e">
        <f>-#REF!</f>
        <v>#REF!</v>
      </c>
      <c r="D127" s="482" t="s">
        <v>359</v>
      </c>
      <c r="E127" s="482" t="s">
        <v>1101</v>
      </c>
      <c r="F127" s="483">
        <f>'Adjusted balances 09-10'!E124</f>
        <v>71397.903416244459</v>
      </c>
      <c r="G127" s="481" t="e">
        <f t="shared" si="5"/>
        <v>#REF!</v>
      </c>
      <c r="H127" s="507" t="s">
        <v>359</v>
      </c>
      <c r="I127" s="507" t="s">
        <v>1101</v>
      </c>
      <c r="J127" s="556">
        <v>71397.903416244459</v>
      </c>
      <c r="K127" s="555">
        <f t="shared" si="6"/>
        <v>0</v>
      </c>
      <c r="M127" s="544" t="s">
        <v>359</v>
      </c>
      <c r="N127" s="544" t="s">
        <v>1101</v>
      </c>
      <c r="O127" s="606">
        <f>'Adjusted balances 09-10'!O124</f>
        <v>0.25</v>
      </c>
      <c r="P127" s="545">
        <f>'Adjusted balances 09-10'!L124</f>
        <v>0</v>
      </c>
      <c r="Q127" s="507" t="s">
        <v>359</v>
      </c>
      <c r="R127" s="507" t="s">
        <v>1101</v>
      </c>
      <c r="S127" s="556">
        <v>0.25</v>
      </c>
      <c r="T127" s="556">
        <v>0</v>
      </c>
      <c r="U127" s="556">
        <f t="shared" si="7"/>
        <v>0</v>
      </c>
      <c r="V127" s="555">
        <f t="shared" si="8"/>
        <v>0</v>
      </c>
    </row>
    <row r="128" spans="1:22" x14ac:dyDescent="0.25">
      <c r="A128" s="544" t="s">
        <v>358</v>
      </c>
      <c r="B128" s="544" t="s">
        <v>1102</v>
      </c>
      <c r="C128" s="545" t="e">
        <f>-#REF!</f>
        <v>#REF!</v>
      </c>
      <c r="D128" s="482" t="s">
        <v>358</v>
      </c>
      <c r="E128" s="482" t="s">
        <v>1102</v>
      </c>
      <c r="F128" s="483">
        <f>'Adjusted balances 09-10'!E125</f>
        <v>134146.29447256486</v>
      </c>
      <c r="G128" s="481" t="e">
        <f t="shared" si="5"/>
        <v>#REF!</v>
      </c>
      <c r="H128" s="507" t="s">
        <v>358</v>
      </c>
      <c r="I128" s="507" t="s">
        <v>1102</v>
      </c>
      <c r="J128" s="556">
        <v>134146.29447256486</v>
      </c>
      <c r="K128" s="555">
        <f t="shared" si="6"/>
        <v>0</v>
      </c>
      <c r="M128" s="544" t="s">
        <v>358</v>
      </c>
      <c r="N128" s="544" t="s">
        <v>1102</v>
      </c>
      <c r="O128" s="606">
        <f>'Adjusted balances 09-10'!O125</f>
        <v>6785</v>
      </c>
      <c r="P128" s="545">
        <f>'Adjusted balances 09-10'!L125</f>
        <v>0</v>
      </c>
      <c r="Q128" s="507" t="s">
        <v>358</v>
      </c>
      <c r="R128" s="507" t="s">
        <v>1102</v>
      </c>
      <c r="S128" s="556">
        <v>6785</v>
      </c>
      <c r="T128" s="556">
        <v>0</v>
      </c>
      <c r="U128" s="556">
        <f t="shared" si="7"/>
        <v>0</v>
      </c>
      <c r="V128" s="555">
        <f t="shared" si="8"/>
        <v>0</v>
      </c>
    </row>
    <row r="129" spans="1:22" x14ac:dyDescent="0.25">
      <c r="A129" s="544" t="s">
        <v>372</v>
      </c>
      <c r="B129" s="544" t="s">
        <v>1103</v>
      </c>
      <c r="C129" s="545" t="e">
        <f>-#REF!</f>
        <v>#REF!</v>
      </c>
      <c r="D129" s="482" t="s">
        <v>372</v>
      </c>
      <c r="E129" s="482" t="s">
        <v>1103</v>
      </c>
      <c r="F129" s="483">
        <f>'Adjusted balances 09-10'!E126</f>
        <v>153202.72535331378</v>
      </c>
      <c r="G129" s="481" t="e">
        <f t="shared" si="5"/>
        <v>#REF!</v>
      </c>
      <c r="H129" s="507" t="s">
        <v>372</v>
      </c>
      <c r="I129" s="507" t="s">
        <v>1103</v>
      </c>
      <c r="J129" s="556">
        <v>153202.72535331378</v>
      </c>
      <c r="K129" s="555">
        <f t="shared" si="6"/>
        <v>0</v>
      </c>
      <c r="M129" s="544" t="s">
        <v>372</v>
      </c>
      <c r="N129" s="544" t="s">
        <v>1103</v>
      </c>
      <c r="O129" s="606">
        <f>'Adjusted balances 09-10'!O126</f>
        <v>769.83</v>
      </c>
      <c r="P129" s="545">
        <f>'Adjusted balances 09-10'!L126</f>
        <v>0</v>
      </c>
      <c r="Q129" s="507" t="s">
        <v>372</v>
      </c>
      <c r="R129" s="507" t="s">
        <v>1103</v>
      </c>
      <c r="S129" s="556">
        <v>769.83</v>
      </c>
      <c r="T129" s="556">
        <v>0</v>
      </c>
      <c r="U129" s="556">
        <f t="shared" si="7"/>
        <v>0</v>
      </c>
      <c r="V129" s="555">
        <f t="shared" si="8"/>
        <v>0</v>
      </c>
    </row>
    <row r="130" spans="1:22" x14ac:dyDescent="0.25">
      <c r="A130" s="544" t="s">
        <v>375</v>
      </c>
      <c r="B130" s="544" t="s">
        <v>1104</v>
      </c>
      <c r="C130" s="545" t="e">
        <f>-#REF!</f>
        <v>#REF!</v>
      </c>
      <c r="D130" s="482" t="s">
        <v>375</v>
      </c>
      <c r="E130" s="482" t="s">
        <v>1104</v>
      </c>
      <c r="F130" s="483">
        <f>'Adjusted balances 09-10'!E127</f>
        <v>-68866.067729308386</v>
      </c>
      <c r="G130" s="481" t="e">
        <f t="shared" si="5"/>
        <v>#REF!</v>
      </c>
      <c r="H130" s="507" t="s">
        <v>375</v>
      </c>
      <c r="I130" s="507" t="s">
        <v>1104</v>
      </c>
      <c r="J130" s="556">
        <v>-68866.067729308386</v>
      </c>
      <c r="K130" s="555">
        <f t="shared" si="6"/>
        <v>0</v>
      </c>
      <c r="M130" s="544" t="s">
        <v>375</v>
      </c>
      <c r="N130" s="544" t="s">
        <v>1104</v>
      </c>
      <c r="O130" s="606">
        <f>'Adjusted balances 09-10'!O127</f>
        <v>36.739999999999782</v>
      </c>
      <c r="P130" s="545">
        <f>'Adjusted balances 09-10'!L127</f>
        <v>0</v>
      </c>
      <c r="Q130" s="507" t="s">
        <v>375</v>
      </c>
      <c r="R130" s="507" t="s">
        <v>1104</v>
      </c>
      <c r="S130" s="556">
        <v>36.739999999999782</v>
      </c>
      <c r="T130" s="556">
        <v>0</v>
      </c>
      <c r="U130" s="556">
        <f t="shared" si="7"/>
        <v>0</v>
      </c>
      <c r="V130" s="555">
        <f t="shared" si="8"/>
        <v>0</v>
      </c>
    </row>
    <row r="131" spans="1:22" x14ac:dyDescent="0.25">
      <c r="A131" s="544" t="s">
        <v>379</v>
      </c>
      <c r="B131" s="544" t="s">
        <v>1105</v>
      </c>
      <c r="C131" s="545" t="e">
        <f>-#REF!</f>
        <v>#REF!</v>
      </c>
      <c r="D131" s="482" t="s">
        <v>379</v>
      </c>
      <c r="E131" s="482" t="s">
        <v>1105</v>
      </c>
      <c r="F131" s="483">
        <f>'Adjusted balances 09-10'!E128</f>
        <v>7201.6125595345075</v>
      </c>
      <c r="G131" s="481" t="e">
        <f t="shared" si="5"/>
        <v>#REF!</v>
      </c>
      <c r="H131" s="507" t="s">
        <v>379</v>
      </c>
      <c r="I131" s="507" t="s">
        <v>1105</v>
      </c>
      <c r="J131" s="556">
        <v>7201.6125595345075</v>
      </c>
      <c r="K131" s="555">
        <f t="shared" si="6"/>
        <v>0</v>
      </c>
      <c r="M131" s="544" t="s">
        <v>379</v>
      </c>
      <c r="N131" s="544" t="s">
        <v>1105</v>
      </c>
      <c r="O131" s="606">
        <f>'Adjusted balances 09-10'!O128</f>
        <v>1.0800000000017462</v>
      </c>
      <c r="P131" s="545">
        <f>'Adjusted balances 09-10'!L128</f>
        <v>0</v>
      </c>
      <c r="Q131" s="507" t="s">
        <v>379</v>
      </c>
      <c r="R131" s="507" t="s">
        <v>1105</v>
      </c>
      <c r="S131" s="556">
        <v>1.0800000000017462</v>
      </c>
      <c r="T131" s="556">
        <v>0</v>
      </c>
      <c r="U131" s="556">
        <f t="shared" si="7"/>
        <v>0</v>
      </c>
      <c r="V131" s="555">
        <f t="shared" si="8"/>
        <v>0</v>
      </c>
    </row>
    <row r="132" spans="1:22" x14ac:dyDescent="0.25">
      <c r="A132" s="544" t="s">
        <v>385</v>
      </c>
      <c r="B132" s="544" t="s">
        <v>1106</v>
      </c>
      <c r="C132" s="545" t="e">
        <f>-#REF!</f>
        <v>#REF!</v>
      </c>
      <c r="D132" s="482" t="s">
        <v>385</v>
      </c>
      <c r="E132" s="482" t="s">
        <v>1106</v>
      </c>
      <c r="F132" s="483">
        <f>'Adjusted balances 09-10'!E129</f>
        <v>68759.164062137876</v>
      </c>
      <c r="G132" s="481" t="e">
        <f t="shared" si="5"/>
        <v>#REF!</v>
      </c>
      <c r="H132" s="507" t="s">
        <v>385</v>
      </c>
      <c r="I132" s="507" t="s">
        <v>1106</v>
      </c>
      <c r="J132" s="556">
        <v>68759.164062137876</v>
      </c>
      <c r="K132" s="555">
        <f t="shared" si="6"/>
        <v>0</v>
      </c>
      <c r="M132" s="544" t="s">
        <v>385</v>
      </c>
      <c r="N132" s="544" t="s">
        <v>1106</v>
      </c>
      <c r="O132" s="606">
        <f>'Adjusted balances 09-10'!O129</f>
        <v>9362</v>
      </c>
      <c r="P132" s="545">
        <f>'Adjusted balances 09-10'!L129</f>
        <v>0</v>
      </c>
      <c r="Q132" s="507" t="s">
        <v>385</v>
      </c>
      <c r="R132" s="507" t="s">
        <v>1106</v>
      </c>
      <c r="S132" s="556">
        <v>9362</v>
      </c>
      <c r="T132" s="556">
        <v>0</v>
      </c>
      <c r="U132" s="556">
        <f t="shared" si="7"/>
        <v>0</v>
      </c>
      <c r="V132" s="555">
        <f t="shared" si="8"/>
        <v>0</v>
      </c>
    </row>
    <row r="133" spans="1:22" x14ac:dyDescent="0.25">
      <c r="A133" s="544" t="s">
        <v>381</v>
      </c>
      <c r="B133" s="544" t="s">
        <v>1107</v>
      </c>
      <c r="C133" s="545" t="e">
        <f>-#REF!</f>
        <v>#REF!</v>
      </c>
      <c r="D133" s="482" t="s">
        <v>381</v>
      </c>
      <c r="E133" s="482" t="s">
        <v>1107</v>
      </c>
      <c r="F133" s="483">
        <f>'Adjusted balances 09-10'!E130</f>
        <v>15955.49848553905</v>
      </c>
      <c r="G133" s="481" t="e">
        <f t="shared" si="5"/>
        <v>#REF!</v>
      </c>
      <c r="H133" s="507" t="s">
        <v>381</v>
      </c>
      <c r="I133" s="507" t="s">
        <v>1107</v>
      </c>
      <c r="J133" s="556">
        <v>15955.49848553905</v>
      </c>
      <c r="K133" s="555">
        <f t="shared" si="6"/>
        <v>0</v>
      </c>
      <c r="M133" s="544" t="s">
        <v>381</v>
      </c>
      <c r="N133" s="544" t="s">
        <v>1107</v>
      </c>
      <c r="O133" s="606">
        <f>'Adjusted balances 09-10'!O130</f>
        <v>2969</v>
      </c>
      <c r="P133" s="545">
        <f>'Adjusted balances 09-10'!L130</f>
        <v>0</v>
      </c>
      <c r="Q133" s="507" t="s">
        <v>381</v>
      </c>
      <c r="R133" s="507" t="s">
        <v>1107</v>
      </c>
      <c r="S133" s="556">
        <v>2969</v>
      </c>
      <c r="T133" s="556">
        <v>0</v>
      </c>
      <c r="U133" s="556">
        <f t="shared" si="7"/>
        <v>0</v>
      </c>
      <c r="V133" s="555">
        <f t="shared" si="8"/>
        <v>0</v>
      </c>
    </row>
    <row r="134" spans="1:22" x14ac:dyDescent="0.25">
      <c r="A134" s="544" t="s">
        <v>367</v>
      </c>
      <c r="B134" s="544" t="s">
        <v>1108</v>
      </c>
      <c r="C134" s="545" t="e">
        <f>-#REF!</f>
        <v>#REF!</v>
      </c>
      <c r="D134" s="482" t="s">
        <v>367</v>
      </c>
      <c r="E134" s="482" t="s">
        <v>1108</v>
      </c>
      <c r="F134" s="483">
        <f>'Adjusted balances 09-10'!E131</f>
        <v>99780.640998283314</v>
      </c>
      <c r="G134" s="481" t="e">
        <f t="shared" si="5"/>
        <v>#REF!</v>
      </c>
      <c r="H134" s="507" t="s">
        <v>367</v>
      </c>
      <c r="I134" s="507" t="s">
        <v>1108</v>
      </c>
      <c r="J134" s="556">
        <v>99780.640998283314</v>
      </c>
      <c r="K134" s="555">
        <f t="shared" si="6"/>
        <v>0</v>
      </c>
      <c r="M134" s="544" t="s">
        <v>367</v>
      </c>
      <c r="N134" s="544" t="s">
        <v>1108</v>
      </c>
      <c r="O134" s="606">
        <f>'Adjusted balances 09-10'!O131</f>
        <v>6397</v>
      </c>
      <c r="P134" s="545">
        <f>'Adjusted balances 09-10'!L131</f>
        <v>0</v>
      </c>
      <c r="Q134" s="507" t="s">
        <v>367</v>
      </c>
      <c r="R134" s="507" t="s">
        <v>1108</v>
      </c>
      <c r="S134" s="556">
        <v>6397</v>
      </c>
      <c r="T134" s="556">
        <v>0</v>
      </c>
      <c r="U134" s="556">
        <f t="shared" si="7"/>
        <v>0</v>
      </c>
      <c r="V134" s="555">
        <f t="shared" si="8"/>
        <v>0</v>
      </c>
    </row>
    <row r="135" spans="1:22" x14ac:dyDescent="0.25">
      <c r="A135" s="544" t="s">
        <v>368</v>
      </c>
      <c r="B135" s="544" t="s">
        <v>1109</v>
      </c>
      <c r="C135" s="545" t="e">
        <f>-#REF!</f>
        <v>#REF!</v>
      </c>
      <c r="D135" s="482" t="s">
        <v>368</v>
      </c>
      <c r="E135" s="482" t="s">
        <v>1109</v>
      </c>
      <c r="F135" s="483">
        <f>'Adjusted balances 09-10'!E132</f>
        <v>3194.2857902930773</v>
      </c>
      <c r="G135" s="481" t="e">
        <f t="shared" si="5"/>
        <v>#REF!</v>
      </c>
      <c r="H135" s="507" t="s">
        <v>368</v>
      </c>
      <c r="I135" s="507" t="s">
        <v>1109</v>
      </c>
      <c r="J135" s="556">
        <v>3194.2857902930773</v>
      </c>
      <c r="K135" s="555">
        <f t="shared" si="6"/>
        <v>0</v>
      </c>
      <c r="M135" s="544" t="s">
        <v>368</v>
      </c>
      <c r="N135" s="544" t="s">
        <v>1109</v>
      </c>
      <c r="O135" s="606">
        <f>'Adjusted balances 09-10'!O132</f>
        <v>-0.2</v>
      </c>
      <c r="P135" s="545">
        <f>'Adjusted balances 09-10'!L132</f>
        <v>0</v>
      </c>
      <c r="Q135" s="507" t="s">
        <v>368</v>
      </c>
      <c r="R135" s="507" t="s">
        <v>1109</v>
      </c>
      <c r="S135" s="556">
        <v>-0.2</v>
      </c>
      <c r="T135" s="556">
        <v>0</v>
      </c>
      <c r="U135" s="556">
        <f t="shared" si="7"/>
        <v>0</v>
      </c>
      <c r="V135" s="555">
        <f t="shared" si="8"/>
        <v>0</v>
      </c>
    </row>
    <row r="136" spans="1:22" x14ac:dyDescent="0.25">
      <c r="A136" s="544" t="s">
        <v>383</v>
      </c>
      <c r="B136" s="544" t="s">
        <v>1110</v>
      </c>
      <c r="C136" s="545" t="e">
        <f>-#REF!</f>
        <v>#REF!</v>
      </c>
      <c r="D136" s="482" t="s">
        <v>383</v>
      </c>
      <c r="E136" s="482" t="s">
        <v>1110</v>
      </c>
      <c r="F136" s="483">
        <f>'Adjusted balances 09-10'!E133</f>
        <v>41867.421370844546</v>
      </c>
      <c r="G136" s="481" t="e">
        <f t="shared" si="5"/>
        <v>#REF!</v>
      </c>
      <c r="H136" s="507" t="s">
        <v>383</v>
      </c>
      <c r="I136" s="507" t="s">
        <v>1110</v>
      </c>
      <c r="J136" s="556">
        <v>41867.421370844546</v>
      </c>
      <c r="K136" s="555">
        <f t="shared" si="6"/>
        <v>0</v>
      </c>
      <c r="M136" s="544" t="s">
        <v>383</v>
      </c>
      <c r="N136" s="544" t="s">
        <v>1110</v>
      </c>
      <c r="O136" s="606">
        <f>'Adjusted balances 09-10'!O133</f>
        <v>47.130000000000109</v>
      </c>
      <c r="P136" s="545">
        <f>'Adjusted balances 09-10'!L133</f>
        <v>0</v>
      </c>
      <c r="Q136" s="507" t="s">
        <v>383</v>
      </c>
      <c r="R136" s="507" t="s">
        <v>1110</v>
      </c>
      <c r="S136" s="556">
        <v>47.130000000000109</v>
      </c>
      <c r="T136" s="556">
        <v>0</v>
      </c>
      <c r="U136" s="556">
        <f t="shared" si="7"/>
        <v>0</v>
      </c>
      <c r="V136" s="555">
        <f t="shared" si="8"/>
        <v>0</v>
      </c>
    </row>
    <row r="137" spans="1:22" x14ac:dyDescent="0.25">
      <c r="A137" s="544" t="s">
        <v>371</v>
      </c>
      <c r="B137" s="544" t="s">
        <v>1111</v>
      </c>
      <c r="C137" s="545" t="e">
        <f>-#REF!</f>
        <v>#REF!</v>
      </c>
      <c r="D137" s="482" t="s">
        <v>371</v>
      </c>
      <c r="E137" s="482" t="s">
        <v>1111</v>
      </c>
      <c r="F137" s="483">
        <f>'Adjusted balances 09-10'!E134</f>
        <v>30619.964169327985</v>
      </c>
      <c r="G137" s="481" t="e">
        <f t="shared" si="5"/>
        <v>#REF!</v>
      </c>
      <c r="H137" s="507" t="s">
        <v>371</v>
      </c>
      <c r="I137" s="507" t="s">
        <v>1111</v>
      </c>
      <c r="J137" s="556">
        <v>30619.964169327985</v>
      </c>
      <c r="K137" s="555">
        <f t="shared" si="6"/>
        <v>0</v>
      </c>
      <c r="M137" s="544" t="s">
        <v>371</v>
      </c>
      <c r="N137" s="544" t="s">
        <v>1111</v>
      </c>
      <c r="O137" s="606">
        <f>'Adjusted balances 09-10'!O134</f>
        <v>4608.62</v>
      </c>
      <c r="P137" s="545">
        <f>'Adjusted balances 09-10'!L134</f>
        <v>0</v>
      </c>
      <c r="Q137" s="507" t="s">
        <v>371</v>
      </c>
      <c r="R137" s="507" t="s">
        <v>1111</v>
      </c>
      <c r="S137" s="556">
        <v>4608.62</v>
      </c>
      <c r="T137" s="556">
        <v>0</v>
      </c>
      <c r="U137" s="556">
        <f t="shared" si="7"/>
        <v>0</v>
      </c>
      <c r="V137" s="555">
        <f t="shared" si="8"/>
        <v>0</v>
      </c>
    </row>
    <row r="138" spans="1:22" x14ac:dyDescent="0.25">
      <c r="A138" s="544" t="s">
        <v>373</v>
      </c>
      <c r="B138" s="544" t="s">
        <v>1112</v>
      </c>
      <c r="C138" s="545" t="e">
        <f>-#REF!</f>
        <v>#REF!</v>
      </c>
      <c r="D138" s="482" t="s">
        <v>373</v>
      </c>
      <c r="E138" s="482" t="s">
        <v>1112</v>
      </c>
      <c r="F138" s="483">
        <f>'Adjusted balances 09-10'!E135</f>
        <v>55556.196909815626</v>
      </c>
      <c r="G138" s="481" t="e">
        <f t="shared" si="5"/>
        <v>#REF!</v>
      </c>
      <c r="H138" s="507" t="s">
        <v>373</v>
      </c>
      <c r="I138" s="507" t="s">
        <v>1112</v>
      </c>
      <c r="J138" s="556">
        <v>55556.196909815626</v>
      </c>
      <c r="K138" s="555">
        <f t="shared" si="6"/>
        <v>0</v>
      </c>
      <c r="M138" s="544" t="s">
        <v>373</v>
      </c>
      <c r="N138" s="544" t="s">
        <v>1112</v>
      </c>
      <c r="O138" s="606">
        <f>'Adjusted balances 09-10'!O135</f>
        <v>38492.83</v>
      </c>
      <c r="P138" s="545">
        <f>'Adjusted balances 09-10'!L135</f>
        <v>0</v>
      </c>
      <c r="Q138" s="507" t="s">
        <v>373</v>
      </c>
      <c r="R138" s="507" t="s">
        <v>1112</v>
      </c>
      <c r="S138" s="556">
        <v>38492.83</v>
      </c>
      <c r="T138" s="556">
        <v>0</v>
      </c>
      <c r="U138" s="556">
        <f t="shared" si="7"/>
        <v>0</v>
      </c>
      <c r="V138" s="555">
        <f t="shared" si="8"/>
        <v>0</v>
      </c>
    </row>
    <row r="139" spans="1:22" x14ac:dyDescent="0.25">
      <c r="A139" s="544" t="s">
        <v>374</v>
      </c>
      <c r="B139" s="544" t="s">
        <v>1113</v>
      </c>
      <c r="C139" s="545" t="e">
        <f>-#REF!</f>
        <v>#REF!</v>
      </c>
      <c r="D139" s="482" t="s">
        <v>374</v>
      </c>
      <c r="E139" s="482" t="s">
        <v>1113</v>
      </c>
      <c r="F139" s="483">
        <f>'Adjusted balances 09-10'!E136</f>
        <v>32449.066428822367</v>
      </c>
      <c r="G139" s="481" t="e">
        <f t="shared" si="5"/>
        <v>#REF!</v>
      </c>
      <c r="H139" s="507" t="s">
        <v>374</v>
      </c>
      <c r="I139" s="507" t="s">
        <v>1113</v>
      </c>
      <c r="J139" s="556">
        <v>32449.066428822367</v>
      </c>
      <c r="K139" s="555">
        <f t="shared" si="6"/>
        <v>0</v>
      </c>
      <c r="M139" s="544" t="s">
        <v>374</v>
      </c>
      <c r="N139" s="544" t="s">
        <v>1113</v>
      </c>
      <c r="O139" s="606">
        <f>'Adjusted balances 09-10'!O136</f>
        <v>-609.20000000000005</v>
      </c>
      <c r="P139" s="545">
        <f>'Adjusted balances 09-10'!L136</f>
        <v>0</v>
      </c>
      <c r="Q139" s="507" t="s">
        <v>374</v>
      </c>
      <c r="R139" s="507" t="s">
        <v>1113</v>
      </c>
      <c r="S139" s="556">
        <v>-609.20000000000005</v>
      </c>
      <c r="T139" s="556">
        <v>0</v>
      </c>
      <c r="U139" s="556">
        <f t="shared" si="7"/>
        <v>0</v>
      </c>
      <c r="V139" s="555">
        <f t="shared" si="8"/>
        <v>0</v>
      </c>
    </row>
    <row r="140" spans="1:22" x14ac:dyDescent="0.25">
      <c r="A140" s="544" t="s">
        <v>380</v>
      </c>
      <c r="B140" s="544" t="s">
        <v>1114</v>
      </c>
      <c r="C140" s="545" t="e">
        <f>-#REF!</f>
        <v>#REF!</v>
      </c>
      <c r="D140" s="482" t="s">
        <v>380</v>
      </c>
      <c r="E140" s="482" t="s">
        <v>1114</v>
      </c>
      <c r="F140" s="483">
        <f>'Adjusted balances 09-10'!E137</f>
        <v>48040.551549175492</v>
      </c>
      <c r="G140" s="481" t="e">
        <f t="shared" si="5"/>
        <v>#REF!</v>
      </c>
      <c r="H140" s="507" t="s">
        <v>380</v>
      </c>
      <c r="I140" s="507" t="s">
        <v>1114</v>
      </c>
      <c r="J140" s="556">
        <v>48040.551549175492</v>
      </c>
      <c r="K140" s="555">
        <f t="shared" si="6"/>
        <v>0</v>
      </c>
      <c r="M140" s="544" t="s">
        <v>380</v>
      </c>
      <c r="N140" s="544" t="s">
        <v>1114</v>
      </c>
      <c r="O140" s="608">
        <f>'Adjusted balances 09-10'!O137</f>
        <v>5376.7</v>
      </c>
      <c r="P140" s="545">
        <f>'Adjusted balances 09-10'!L137</f>
        <v>-7.0000000000000007E-2</v>
      </c>
      <c r="Q140" s="507" t="s">
        <v>380</v>
      </c>
      <c r="R140" s="507" t="s">
        <v>1114</v>
      </c>
      <c r="S140" s="556">
        <v>5376.7</v>
      </c>
      <c r="T140" s="556">
        <v>-7.0000000000000007E-2</v>
      </c>
      <c r="U140" s="556">
        <f t="shared" si="7"/>
        <v>0</v>
      </c>
      <c r="V140" s="555">
        <f t="shared" si="8"/>
        <v>0</v>
      </c>
    </row>
    <row r="141" spans="1:22" x14ac:dyDescent="0.25">
      <c r="A141" s="544" t="s">
        <v>388</v>
      </c>
      <c r="B141" s="544" t="s">
        <v>1115</v>
      </c>
      <c r="C141" s="545" t="e">
        <f>-#REF!</f>
        <v>#REF!</v>
      </c>
      <c r="D141" s="482" t="s">
        <v>388</v>
      </c>
      <c r="E141" s="482" t="s">
        <v>1115</v>
      </c>
      <c r="F141" s="483">
        <f>'Adjusted balances 09-10'!E138</f>
        <v>86881.74734935876</v>
      </c>
      <c r="G141" s="481" t="e">
        <f t="shared" si="5"/>
        <v>#REF!</v>
      </c>
      <c r="H141" s="507" t="s">
        <v>388</v>
      </c>
      <c r="I141" s="507" t="s">
        <v>1115</v>
      </c>
      <c r="J141" s="556">
        <v>86881.74734935876</v>
      </c>
      <c r="K141" s="555">
        <f t="shared" si="6"/>
        <v>0</v>
      </c>
      <c r="M141" s="544" t="s">
        <v>388</v>
      </c>
      <c r="N141" s="544" t="s">
        <v>1115</v>
      </c>
      <c r="O141" s="606">
        <f>'Adjusted balances 09-10'!O138</f>
        <v>41.28</v>
      </c>
      <c r="P141" s="545">
        <f>'Adjusted balances 09-10'!L138</f>
        <v>0</v>
      </c>
      <c r="Q141" s="507" t="s">
        <v>388</v>
      </c>
      <c r="R141" s="507" t="s">
        <v>1115</v>
      </c>
      <c r="S141" s="556">
        <v>41.28</v>
      </c>
      <c r="T141" s="556">
        <v>0</v>
      </c>
      <c r="U141" s="556">
        <f t="shared" si="7"/>
        <v>0</v>
      </c>
      <c r="V141" s="555">
        <f t="shared" si="8"/>
        <v>0</v>
      </c>
    </row>
    <row r="142" spans="1:22" x14ac:dyDescent="0.25">
      <c r="A142" s="544" t="s">
        <v>392</v>
      </c>
      <c r="B142" s="544" t="s">
        <v>1116</v>
      </c>
      <c r="C142" s="545" t="e">
        <f>-#REF!</f>
        <v>#REF!</v>
      </c>
      <c r="D142" s="482" t="s">
        <v>392</v>
      </c>
      <c r="E142" s="482" t="s">
        <v>1116</v>
      </c>
      <c r="F142" s="483">
        <f>'Adjusted balances 09-10'!E139</f>
        <v>113872.52339499176</v>
      </c>
      <c r="G142" s="481" t="e">
        <f t="shared" si="5"/>
        <v>#REF!</v>
      </c>
      <c r="H142" s="507" t="s">
        <v>392</v>
      </c>
      <c r="I142" s="507" t="s">
        <v>1116</v>
      </c>
      <c r="J142" s="556">
        <v>113872.52339499176</v>
      </c>
      <c r="K142" s="555">
        <f t="shared" si="6"/>
        <v>0</v>
      </c>
      <c r="M142" s="544" t="s">
        <v>392</v>
      </c>
      <c r="N142" s="544" t="s">
        <v>1116</v>
      </c>
      <c r="O142" s="606">
        <f>'Adjusted balances 09-10'!O139</f>
        <v>-3112.01</v>
      </c>
      <c r="P142" s="545">
        <f>'Adjusted balances 09-10'!L139</f>
        <v>0</v>
      </c>
      <c r="Q142" s="507" t="s">
        <v>392</v>
      </c>
      <c r="R142" s="507" t="s">
        <v>1116</v>
      </c>
      <c r="S142" s="556">
        <v>-3112.01</v>
      </c>
      <c r="T142" s="556">
        <v>0</v>
      </c>
      <c r="U142" s="556">
        <f t="shared" si="7"/>
        <v>0</v>
      </c>
      <c r="V142" s="555">
        <f t="shared" si="8"/>
        <v>0</v>
      </c>
    </row>
    <row r="143" spans="1:22" x14ac:dyDescent="0.25">
      <c r="A143" s="544" t="s">
        <v>394</v>
      </c>
      <c r="B143" s="544" t="s">
        <v>1117</v>
      </c>
      <c r="C143" s="545" t="e">
        <f>-#REF!</f>
        <v>#REF!</v>
      </c>
      <c r="D143" s="482" t="s">
        <v>394</v>
      </c>
      <c r="E143" s="482" t="s">
        <v>1117</v>
      </c>
      <c r="F143" s="483">
        <f>'Adjusted balances 09-10'!E140</f>
        <v>38206.533363910436</v>
      </c>
      <c r="G143" s="481" t="e">
        <f>C143-F143</f>
        <v>#REF!</v>
      </c>
      <c r="H143" s="507" t="s">
        <v>394</v>
      </c>
      <c r="I143" s="507" t="s">
        <v>1117</v>
      </c>
      <c r="J143" s="556">
        <v>38206.533363910436</v>
      </c>
      <c r="K143" s="555">
        <f>F143-J143</f>
        <v>0</v>
      </c>
      <c r="M143" s="544" t="s">
        <v>394</v>
      </c>
      <c r="N143" s="544" t="s">
        <v>1117</v>
      </c>
      <c r="O143" s="606">
        <f>'Adjusted balances 09-10'!O140</f>
        <v>0</v>
      </c>
      <c r="P143" s="545">
        <f>'Adjusted balances 09-10'!L140</f>
        <v>0</v>
      </c>
      <c r="Q143" s="507" t="s">
        <v>394</v>
      </c>
      <c r="R143" s="507" t="s">
        <v>1117</v>
      </c>
      <c r="S143" s="556">
        <v>0</v>
      </c>
      <c r="T143" s="556">
        <v>0</v>
      </c>
      <c r="U143" s="556">
        <f t="shared" si="7"/>
        <v>0</v>
      </c>
      <c r="V143" s="555">
        <f t="shared" si="8"/>
        <v>0</v>
      </c>
    </row>
    <row r="144" spans="1:22" x14ac:dyDescent="0.25">
      <c r="A144" s="544" t="s">
        <v>357</v>
      </c>
      <c r="B144" s="544" t="s">
        <v>1118</v>
      </c>
      <c r="C144" s="545" t="e">
        <f>-#REF!</f>
        <v>#REF!</v>
      </c>
      <c r="D144" s="482" t="s">
        <v>357</v>
      </c>
      <c r="E144" s="482" t="s">
        <v>1118</v>
      </c>
      <c r="F144" s="483">
        <f>'Adjusted balances 09-10'!E141</f>
        <v>75873.506565486896</v>
      </c>
      <c r="G144" s="481" t="e">
        <f>C144-F144</f>
        <v>#REF!</v>
      </c>
      <c r="H144" s="507" t="s">
        <v>357</v>
      </c>
      <c r="I144" s="507" t="s">
        <v>1118</v>
      </c>
      <c r="J144" s="556">
        <v>75873.506565486896</v>
      </c>
      <c r="K144" s="555">
        <f>F144-J144</f>
        <v>0</v>
      </c>
      <c r="M144" s="544" t="s">
        <v>357</v>
      </c>
      <c r="N144" s="544" t="s">
        <v>1118</v>
      </c>
      <c r="O144" s="606">
        <f>'Adjusted balances 09-10'!O141</f>
        <v>2368.5100000000002</v>
      </c>
      <c r="P144" s="545">
        <f>'Adjusted balances 09-10'!L141</f>
        <v>0</v>
      </c>
      <c r="Q144" s="507" t="s">
        <v>357</v>
      </c>
      <c r="R144" s="507" t="s">
        <v>1118</v>
      </c>
      <c r="S144" s="556">
        <v>2368.5100000000002</v>
      </c>
      <c r="T144" s="556">
        <v>0</v>
      </c>
      <c r="U144" s="556">
        <f>O144-S144</f>
        <v>0</v>
      </c>
      <c r="V144" s="555">
        <f>P144-T144</f>
        <v>0</v>
      </c>
    </row>
    <row r="145" spans="1:22" x14ac:dyDescent="0.25">
      <c r="A145" s="546" t="s">
        <v>675</v>
      </c>
      <c r="B145" s="546" t="s">
        <v>1119</v>
      </c>
      <c r="C145" s="545" t="e">
        <f>-#REF!</f>
        <v>#REF!</v>
      </c>
      <c r="D145" s="482" t="s">
        <v>675</v>
      </c>
      <c r="E145" s="482" t="s">
        <v>1119</v>
      </c>
      <c r="F145" s="483">
        <f>'Adjusted balances 09-10'!E142</f>
        <v>194771.80770317873</v>
      </c>
      <c r="G145" s="481" t="e">
        <f>C145-F145</f>
        <v>#REF!</v>
      </c>
      <c r="H145" s="507" t="s">
        <v>675</v>
      </c>
      <c r="I145" s="507" t="s">
        <v>1119</v>
      </c>
      <c r="J145" s="556">
        <v>194771.80770317873</v>
      </c>
      <c r="K145" s="555">
        <f>F145-J145</f>
        <v>0</v>
      </c>
      <c r="M145" s="546" t="s">
        <v>675</v>
      </c>
      <c r="N145" s="546" t="s">
        <v>1119</v>
      </c>
      <c r="O145" s="606">
        <f>'Adjusted balances 09-10'!O142</f>
        <v>4166</v>
      </c>
      <c r="P145" s="545">
        <f>'Adjusted balances 09-10'!L142</f>
        <v>0</v>
      </c>
      <c r="Q145" s="507" t="s">
        <v>675</v>
      </c>
      <c r="R145" s="507" t="s">
        <v>1119</v>
      </c>
      <c r="S145" s="556">
        <v>4166</v>
      </c>
      <c r="T145" s="556">
        <v>0</v>
      </c>
      <c r="U145" s="556">
        <f>O145-S145</f>
        <v>0</v>
      </c>
      <c r="V145" s="555">
        <f>P145-T145</f>
        <v>0</v>
      </c>
    </row>
    <row r="146" spans="1:22" ht="13" x14ac:dyDescent="0.3">
      <c r="C146" s="560" t="e">
        <f>SUM(C15:C145)</f>
        <v>#REF!</v>
      </c>
      <c r="F146" s="560">
        <f>SUM(F15:F145)</f>
        <v>8111496.3299368713</v>
      </c>
      <c r="G146" s="560" t="e">
        <f>SUM(G15:G145)</f>
        <v>#REF!</v>
      </c>
      <c r="J146" s="557">
        <f>SUM(J15:J145)</f>
        <v>8111496.3350230251</v>
      </c>
      <c r="K146" s="552">
        <f>SUM(K15:K145)</f>
        <v>-5.0861538620665669E-3</v>
      </c>
      <c r="O146" s="560">
        <f>SUM(O15:O145)</f>
        <v>700994.10000000021</v>
      </c>
      <c r="P146" s="560">
        <f>SUM(P15:P145)</f>
        <v>2165753.6400000006</v>
      </c>
      <c r="S146" s="575">
        <f>SUM(S15:S145)</f>
        <v>700994.10000000021</v>
      </c>
      <c r="T146" s="575">
        <f>SUM(T15:T145)</f>
        <v>2165753.6400000006</v>
      </c>
      <c r="U146" s="575">
        <f>SUM(U15:U145)</f>
        <v>0</v>
      </c>
      <c r="V146" s="575">
        <f>SUM(V15:V145)</f>
        <v>0</v>
      </c>
    </row>
    <row r="147" spans="1:22" ht="13" x14ac:dyDescent="0.3">
      <c r="A147" s="548" t="s">
        <v>1332</v>
      </c>
      <c r="B147" s="553"/>
      <c r="C147" s="554"/>
      <c r="M147" s="548" t="s">
        <v>1332</v>
      </c>
      <c r="N147" s="553"/>
      <c r="O147" s="553"/>
      <c r="P147" s="554"/>
    </row>
    <row r="148" spans="1:22" x14ac:dyDescent="0.25">
      <c r="A148" s="544" t="s">
        <v>400</v>
      </c>
      <c r="B148" s="544" t="s">
        <v>1120</v>
      </c>
      <c r="C148" s="545" t="e">
        <f>-#REF!</f>
        <v>#REF!</v>
      </c>
      <c r="D148" s="482" t="s">
        <v>400</v>
      </c>
      <c r="E148" s="482" t="s">
        <v>1120</v>
      </c>
      <c r="F148" s="483">
        <f>'Adjusted balances 09-10'!E143</f>
        <v>-132883.22156365612</v>
      </c>
      <c r="G148" s="481" t="e">
        <f t="shared" ref="G148:G170" si="9">C148-F148</f>
        <v>#REF!</v>
      </c>
      <c r="H148" s="507" t="s">
        <v>400</v>
      </c>
      <c r="I148" s="507" t="s">
        <v>1120</v>
      </c>
      <c r="J148" s="556">
        <v>-132883.22</v>
      </c>
      <c r="K148" s="555">
        <f t="shared" ref="K148:K170" si="10">F148-J148</f>
        <v>-1.5636561147402972E-3</v>
      </c>
      <c r="M148" s="544" t="s">
        <v>400</v>
      </c>
      <c r="N148" s="544" t="s">
        <v>1120</v>
      </c>
      <c r="O148" s="606">
        <f>'Adjusted balances 09-10'!O143</f>
        <v>27034.97</v>
      </c>
      <c r="P148" s="545">
        <f>'Adjusted balances 09-10'!L143</f>
        <v>0</v>
      </c>
      <c r="Q148" s="507" t="s">
        <v>400</v>
      </c>
      <c r="R148" s="507" t="s">
        <v>1120</v>
      </c>
      <c r="S148" s="556">
        <v>27034.97</v>
      </c>
      <c r="U148" s="556">
        <f t="shared" ref="U148:U176" si="11">O148-S148</f>
        <v>0</v>
      </c>
      <c r="V148" s="555">
        <f t="shared" ref="V148:V176" si="12">P148-T148</f>
        <v>0</v>
      </c>
    </row>
    <row r="149" spans="1:22" x14ac:dyDescent="0.25">
      <c r="A149" s="544" t="s">
        <v>401</v>
      </c>
      <c r="B149" s="544" t="s">
        <v>1121</v>
      </c>
      <c r="C149" s="545" t="e">
        <f>-#REF!</f>
        <v>#REF!</v>
      </c>
      <c r="D149" s="482" t="s">
        <v>401</v>
      </c>
      <c r="E149" s="482" t="s">
        <v>1121</v>
      </c>
      <c r="F149" s="483">
        <f>'Adjusted balances 09-10'!E144</f>
        <v>365827.59264595213</v>
      </c>
      <c r="G149" s="481" t="e">
        <f t="shared" si="9"/>
        <v>#REF!</v>
      </c>
      <c r="H149" s="507" t="s">
        <v>401</v>
      </c>
      <c r="I149" s="507" t="s">
        <v>1121</v>
      </c>
      <c r="J149" s="556">
        <v>365827.59264595213</v>
      </c>
      <c r="K149" s="555">
        <f t="shared" si="10"/>
        <v>0</v>
      </c>
      <c r="M149" s="544" t="s">
        <v>401</v>
      </c>
      <c r="N149" s="544" t="s">
        <v>1121</v>
      </c>
      <c r="O149" s="606">
        <f>'Adjusted balances 09-10'!O144</f>
        <v>53399</v>
      </c>
      <c r="P149" s="545">
        <f>'Adjusted balances 09-10'!L144</f>
        <v>153627.93</v>
      </c>
      <c r="Q149" s="507" t="s">
        <v>401</v>
      </c>
      <c r="R149" s="507" t="s">
        <v>1121</v>
      </c>
      <c r="S149" s="556">
        <v>53399</v>
      </c>
      <c r="T149" s="556">
        <v>153627.93</v>
      </c>
      <c r="U149" s="556">
        <f t="shared" si="11"/>
        <v>0</v>
      </c>
      <c r="V149" s="555">
        <f t="shared" si="12"/>
        <v>0</v>
      </c>
    </row>
    <row r="150" spans="1:22" x14ac:dyDescent="0.25">
      <c r="A150" s="544" t="s">
        <v>402</v>
      </c>
      <c r="B150" s="544" t="s">
        <v>1122</v>
      </c>
      <c r="C150" s="545" t="e">
        <f>-#REF!</f>
        <v>#REF!</v>
      </c>
      <c r="D150" s="482" t="s">
        <v>402</v>
      </c>
      <c r="E150" s="482" t="s">
        <v>1122</v>
      </c>
      <c r="F150" s="483">
        <f>'Adjusted balances 09-10'!E145</f>
        <v>672676.61479074869</v>
      </c>
      <c r="G150" s="481" t="e">
        <f t="shared" si="9"/>
        <v>#REF!</v>
      </c>
      <c r="H150" s="507" t="s">
        <v>402</v>
      </c>
      <c r="I150" s="507" t="s">
        <v>1122</v>
      </c>
      <c r="J150" s="556">
        <v>672676.61479074869</v>
      </c>
      <c r="K150" s="555">
        <f t="shared" si="10"/>
        <v>0</v>
      </c>
      <c r="M150" s="544" t="s">
        <v>402</v>
      </c>
      <c r="N150" s="544" t="s">
        <v>1122</v>
      </c>
      <c r="O150" s="606">
        <f>'Adjusted balances 09-10'!O145</f>
        <v>-318793.7</v>
      </c>
      <c r="P150" s="545">
        <f>'Adjusted balances 09-10'!L145</f>
        <v>-204405.49</v>
      </c>
      <c r="Q150" s="507" t="s">
        <v>402</v>
      </c>
      <c r="R150" s="507" t="s">
        <v>1122</v>
      </c>
      <c r="S150" s="556">
        <v>-318793.7</v>
      </c>
      <c r="T150" s="556">
        <v>-204405.49</v>
      </c>
      <c r="U150" s="556">
        <f t="shared" si="11"/>
        <v>0</v>
      </c>
      <c r="V150" s="555">
        <f t="shared" si="12"/>
        <v>0</v>
      </c>
    </row>
    <row r="151" spans="1:22" x14ac:dyDescent="0.25">
      <c r="A151" s="544" t="s">
        <v>403</v>
      </c>
      <c r="B151" s="544" t="s">
        <v>1123</v>
      </c>
      <c r="C151" s="545" t="e">
        <f>-#REF!</f>
        <v>#REF!</v>
      </c>
      <c r="D151" s="482" t="s">
        <v>403</v>
      </c>
      <c r="E151" s="482" t="s">
        <v>1123</v>
      </c>
      <c r="F151" s="483">
        <f>'Adjusted balances 09-10'!E146</f>
        <v>-234677.36906465629</v>
      </c>
      <c r="G151" s="481" t="e">
        <f t="shared" si="9"/>
        <v>#REF!</v>
      </c>
      <c r="H151" s="507" t="s">
        <v>403</v>
      </c>
      <c r="I151" s="507" t="s">
        <v>1123</v>
      </c>
      <c r="J151" s="556">
        <v>-234677.36906465629</v>
      </c>
      <c r="K151" s="555">
        <f t="shared" si="10"/>
        <v>0</v>
      </c>
      <c r="M151" s="544" t="s">
        <v>403</v>
      </c>
      <c r="N151" s="544" t="s">
        <v>1123</v>
      </c>
      <c r="O151" s="606">
        <f>'Adjusted balances 09-10'!O146</f>
        <v>-16651.09</v>
      </c>
      <c r="P151" s="545">
        <f>'Adjusted balances 09-10'!L146</f>
        <v>-50243.67</v>
      </c>
      <c r="Q151" s="507" t="s">
        <v>403</v>
      </c>
      <c r="R151" s="507" t="s">
        <v>1123</v>
      </c>
      <c r="S151" s="556">
        <v>-16651.09</v>
      </c>
      <c r="T151" s="556">
        <v>-50243.67</v>
      </c>
      <c r="U151" s="556">
        <f t="shared" si="11"/>
        <v>0</v>
      </c>
      <c r="V151" s="555">
        <f t="shared" si="12"/>
        <v>0</v>
      </c>
    </row>
    <row r="152" spans="1:22" x14ac:dyDescent="0.25">
      <c r="A152" s="544" t="s">
        <v>404</v>
      </c>
      <c r="B152" s="544" t="s">
        <v>1124</v>
      </c>
      <c r="C152" s="545" t="e">
        <f>-#REF!</f>
        <v>#REF!</v>
      </c>
      <c r="D152" s="482" t="s">
        <v>404</v>
      </c>
      <c r="E152" s="482" t="s">
        <v>1124</v>
      </c>
      <c r="F152" s="483">
        <f>'Adjusted balances 09-10'!E147</f>
        <v>142850.61588665121</v>
      </c>
      <c r="G152" s="481" t="e">
        <f t="shared" si="9"/>
        <v>#REF!</v>
      </c>
      <c r="H152" s="507" t="s">
        <v>404</v>
      </c>
      <c r="I152" s="507" t="s">
        <v>1124</v>
      </c>
      <c r="J152" s="556">
        <v>142850.61588665121</v>
      </c>
      <c r="K152" s="555">
        <f t="shared" si="10"/>
        <v>0</v>
      </c>
      <c r="M152" s="544" t="s">
        <v>404</v>
      </c>
      <c r="N152" s="544" t="s">
        <v>1124</v>
      </c>
      <c r="O152" s="606">
        <f>'Adjusted balances 09-10'!O147</f>
        <v>5739.179999999993</v>
      </c>
      <c r="P152" s="545">
        <f>'Adjusted balances 09-10'!L147</f>
        <v>-6216.68</v>
      </c>
      <c r="Q152" s="507" t="s">
        <v>404</v>
      </c>
      <c r="R152" s="507" t="s">
        <v>1124</v>
      </c>
      <c r="S152" s="556">
        <v>5739.18</v>
      </c>
      <c r="T152" s="556">
        <v>-6216.68</v>
      </c>
      <c r="U152" s="556">
        <f t="shared" si="11"/>
        <v>-7.2759576141834259E-12</v>
      </c>
      <c r="V152" s="555">
        <f t="shared" si="12"/>
        <v>0</v>
      </c>
    </row>
    <row r="153" spans="1:22" x14ac:dyDescent="0.25">
      <c r="A153" s="544" t="s">
        <v>405</v>
      </c>
      <c r="B153" s="544" t="s">
        <v>1125</v>
      </c>
      <c r="C153" s="545" t="e">
        <f>-#REF!</f>
        <v>#REF!</v>
      </c>
      <c r="D153" s="482" t="s">
        <v>405</v>
      </c>
      <c r="E153" s="482" t="s">
        <v>1125</v>
      </c>
      <c r="F153" s="483">
        <f>'Adjusted balances 09-10'!E148</f>
        <v>-258921.74413932729</v>
      </c>
      <c r="G153" s="481" t="e">
        <f t="shared" si="9"/>
        <v>#REF!</v>
      </c>
      <c r="H153" s="507" t="s">
        <v>405</v>
      </c>
      <c r="I153" s="507" t="s">
        <v>1125</v>
      </c>
      <c r="J153" s="556">
        <v>-258921.74413932729</v>
      </c>
      <c r="K153" s="555">
        <f t="shared" si="10"/>
        <v>0</v>
      </c>
      <c r="M153" s="544" t="s">
        <v>405</v>
      </c>
      <c r="N153" s="544" t="s">
        <v>1125</v>
      </c>
      <c r="O153" s="606">
        <f>'Adjusted balances 09-10'!O148</f>
        <v>117207.33</v>
      </c>
      <c r="P153" s="545">
        <f>'Adjusted balances 09-10'!L148</f>
        <v>-40338.730000000003</v>
      </c>
      <c r="Q153" s="507" t="s">
        <v>405</v>
      </c>
      <c r="R153" s="507" t="s">
        <v>1125</v>
      </c>
      <c r="S153" s="556">
        <v>117207.33</v>
      </c>
      <c r="T153" s="556">
        <v>-40338.730000000003</v>
      </c>
      <c r="U153" s="556">
        <f t="shared" si="11"/>
        <v>0</v>
      </c>
      <c r="V153" s="555">
        <f t="shared" si="12"/>
        <v>0</v>
      </c>
    </row>
    <row r="154" spans="1:22" x14ac:dyDescent="0.25">
      <c r="A154" s="544" t="s">
        <v>407</v>
      </c>
      <c r="B154" s="544" t="s">
        <v>1126</v>
      </c>
      <c r="C154" s="545" t="e">
        <f>-#REF!</f>
        <v>#REF!</v>
      </c>
      <c r="D154" s="482" t="s">
        <v>407</v>
      </c>
      <c r="E154" s="482" t="s">
        <v>1126</v>
      </c>
      <c r="F154" s="483">
        <f>'Adjusted balances 09-10'!E149</f>
        <v>-343279.57178001484</v>
      </c>
      <c r="G154" s="481" t="e">
        <f t="shared" si="9"/>
        <v>#REF!</v>
      </c>
      <c r="H154" s="507" t="s">
        <v>407</v>
      </c>
      <c r="I154" s="507" t="s">
        <v>1126</v>
      </c>
      <c r="J154" s="556">
        <v>-343279.57178001484</v>
      </c>
      <c r="K154" s="555">
        <f t="shared" si="10"/>
        <v>0</v>
      </c>
      <c r="M154" s="544" t="s">
        <v>407</v>
      </c>
      <c r="N154" s="544" t="s">
        <v>1126</v>
      </c>
      <c r="O154" s="606">
        <f>'Adjusted balances 09-10'!O149</f>
        <v>22559.97</v>
      </c>
      <c r="P154" s="545">
        <f>'Adjusted balances 09-10'!L149</f>
        <v>25976.7</v>
      </c>
      <c r="Q154" s="507" t="s">
        <v>407</v>
      </c>
      <c r="R154" s="507" t="s">
        <v>1126</v>
      </c>
      <c r="S154" s="556">
        <v>22559.97</v>
      </c>
      <c r="T154" s="556">
        <v>25976.7</v>
      </c>
      <c r="U154" s="556">
        <f t="shared" si="11"/>
        <v>0</v>
      </c>
      <c r="V154" s="555">
        <f t="shared" si="12"/>
        <v>0</v>
      </c>
    </row>
    <row r="155" spans="1:22" x14ac:dyDescent="0.25">
      <c r="A155" s="544" t="s">
        <v>409</v>
      </c>
      <c r="B155" s="544" t="s">
        <v>1127</v>
      </c>
      <c r="C155" s="545" t="e">
        <f>-#REF!</f>
        <v>#REF!</v>
      </c>
      <c r="D155" s="482" t="s">
        <v>409</v>
      </c>
      <c r="E155" s="482" t="s">
        <v>1127</v>
      </c>
      <c r="F155" s="483">
        <f>'Adjusted balances 09-10'!E150</f>
        <v>143208.02677392965</v>
      </c>
      <c r="G155" s="481" t="e">
        <f t="shared" si="9"/>
        <v>#REF!</v>
      </c>
      <c r="H155" s="507" t="s">
        <v>409</v>
      </c>
      <c r="I155" s="507" t="s">
        <v>1127</v>
      </c>
      <c r="J155" s="556">
        <v>143208.02677392965</v>
      </c>
      <c r="K155" s="555">
        <f t="shared" si="10"/>
        <v>0</v>
      </c>
      <c r="M155" s="544" t="s">
        <v>409</v>
      </c>
      <c r="N155" s="544" t="s">
        <v>1127</v>
      </c>
      <c r="O155" s="606">
        <f>'Adjusted balances 09-10'!O150</f>
        <v>12865.73</v>
      </c>
      <c r="P155" s="545">
        <f>'Adjusted balances 09-10'!L150</f>
        <v>-11486.15</v>
      </c>
      <c r="Q155" s="507" t="s">
        <v>409</v>
      </c>
      <c r="R155" s="507" t="s">
        <v>1127</v>
      </c>
      <c r="S155" s="556">
        <v>12865.73</v>
      </c>
      <c r="T155" s="556">
        <v>-11486.15</v>
      </c>
      <c r="U155" s="556">
        <f t="shared" si="11"/>
        <v>0</v>
      </c>
      <c r="V155" s="555">
        <f t="shared" si="12"/>
        <v>0</v>
      </c>
    </row>
    <row r="156" spans="1:22" x14ac:dyDescent="0.25">
      <c r="A156" s="544" t="s">
        <v>408</v>
      </c>
      <c r="B156" s="544" t="s">
        <v>1128</v>
      </c>
      <c r="C156" s="545" t="e">
        <f>-#REF!</f>
        <v>#REF!</v>
      </c>
      <c r="D156" s="482" t="s">
        <v>408</v>
      </c>
      <c r="E156" s="482" t="s">
        <v>1128</v>
      </c>
      <c r="F156" s="483">
        <f>'Adjusted balances 09-10'!E151</f>
        <v>991632.45619937277</v>
      </c>
      <c r="G156" s="481" t="e">
        <f t="shared" si="9"/>
        <v>#REF!</v>
      </c>
      <c r="H156" s="507" t="s">
        <v>408</v>
      </c>
      <c r="I156" s="507" t="s">
        <v>1128</v>
      </c>
      <c r="J156" s="556">
        <v>991632.45619937277</v>
      </c>
      <c r="K156" s="555">
        <f t="shared" si="10"/>
        <v>0</v>
      </c>
      <c r="M156" s="544" t="s">
        <v>408</v>
      </c>
      <c r="N156" s="544" t="s">
        <v>1128</v>
      </c>
      <c r="O156" s="606">
        <f>'Adjusted balances 09-10'!O151</f>
        <v>18581.5</v>
      </c>
      <c r="P156" s="545">
        <f>'Adjusted balances 09-10'!L151</f>
        <v>84773</v>
      </c>
      <c r="Q156" s="507" t="s">
        <v>408</v>
      </c>
      <c r="R156" s="507" t="s">
        <v>1128</v>
      </c>
      <c r="S156" s="556">
        <v>18581.5</v>
      </c>
      <c r="T156" s="556">
        <v>84773</v>
      </c>
      <c r="U156" s="556">
        <f t="shared" si="11"/>
        <v>0</v>
      </c>
      <c r="V156" s="555">
        <f t="shared" si="12"/>
        <v>0</v>
      </c>
    </row>
    <row r="157" spans="1:22" x14ac:dyDescent="0.25">
      <c r="A157" s="544" t="s">
        <v>397</v>
      </c>
      <c r="B157" s="544" t="s">
        <v>1129</v>
      </c>
      <c r="C157" s="545" t="e">
        <f>-#REF!</f>
        <v>#REF!</v>
      </c>
      <c r="D157" s="482" t="s">
        <v>397</v>
      </c>
      <c r="E157" s="482" t="s">
        <v>1129</v>
      </c>
      <c r="F157" s="483">
        <f>'Adjusted balances 09-10'!E152</f>
        <v>350527.54402356269</v>
      </c>
      <c r="G157" s="481" t="e">
        <f t="shared" si="9"/>
        <v>#REF!</v>
      </c>
      <c r="H157" s="507" t="s">
        <v>397</v>
      </c>
      <c r="I157" s="507" t="s">
        <v>1129</v>
      </c>
      <c r="J157" s="556">
        <v>350527.54402356269</v>
      </c>
      <c r="K157" s="555">
        <f t="shared" si="10"/>
        <v>0</v>
      </c>
      <c r="M157" s="544" t="s">
        <v>397</v>
      </c>
      <c r="N157" s="544" t="s">
        <v>1129</v>
      </c>
      <c r="O157" s="606">
        <f>'Adjusted balances 09-10'!O152</f>
        <v>19031.02</v>
      </c>
      <c r="P157" s="545">
        <f>'Adjusted balances 09-10'!L152</f>
        <v>345748.27</v>
      </c>
      <c r="Q157" s="507" t="s">
        <v>397</v>
      </c>
      <c r="R157" s="507" t="s">
        <v>1129</v>
      </c>
      <c r="S157" s="556">
        <v>19031.02</v>
      </c>
      <c r="T157" s="556">
        <v>345748.27</v>
      </c>
      <c r="U157" s="556">
        <f t="shared" si="11"/>
        <v>0</v>
      </c>
      <c r="V157" s="555">
        <f t="shared" si="12"/>
        <v>0</v>
      </c>
    </row>
    <row r="158" spans="1:22" x14ac:dyDescent="0.25">
      <c r="A158" s="544" t="s">
        <v>406</v>
      </c>
      <c r="B158" s="544" t="s">
        <v>1130</v>
      </c>
      <c r="C158" s="545" t="e">
        <f>-#REF!</f>
        <v>#REF!</v>
      </c>
      <c r="D158" s="482" t="s">
        <v>406</v>
      </c>
      <c r="E158" s="482" t="s">
        <v>1130</v>
      </c>
      <c r="F158" s="483">
        <f>'Adjusted balances 09-10'!E153</f>
        <v>90187.054319400515</v>
      </c>
      <c r="G158" s="481" t="e">
        <f t="shared" si="9"/>
        <v>#REF!</v>
      </c>
      <c r="H158" s="507" t="s">
        <v>406</v>
      </c>
      <c r="I158" s="507" t="s">
        <v>1130</v>
      </c>
      <c r="J158" s="556">
        <v>90187.054319400515</v>
      </c>
      <c r="K158" s="555">
        <f t="shared" si="10"/>
        <v>0</v>
      </c>
      <c r="M158" s="544" t="s">
        <v>406</v>
      </c>
      <c r="N158" s="544" t="s">
        <v>1130</v>
      </c>
      <c r="O158" s="606">
        <f>'Adjusted balances 09-10'!O153</f>
        <v>-1177.47</v>
      </c>
      <c r="P158" s="545">
        <f>'Adjusted balances 09-10'!L153</f>
        <v>68040.31</v>
      </c>
      <c r="Q158" s="507" t="s">
        <v>406</v>
      </c>
      <c r="R158" s="507" t="s">
        <v>1130</v>
      </c>
      <c r="S158" s="556">
        <v>-1177.47</v>
      </c>
      <c r="T158" s="556">
        <v>68040.31</v>
      </c>
      <c r="U158" s="556">
        <f t="shared" si="11"/>
        <v>0</v>
      </c>
      <c r="V158" s="555">
        <f t="shared" si="12"/>
        <v>0</v>
      </c>
    </row>
    <row r="159" spans="1:22" x14ac:dyDescent="0.25">
      <c r="A159" s="544" t="s">
        <v>410</v>
      </c>
      <c r="B159" s="544" t="s">
        <v>574</v>
      </c>
      <c r="C159" s="545" t="e">
        <f>-#REF!</f>
        <v>#REF!</v>
      </c>
      <c r="D159" s="482" t="s">
        <v>410</v>
      </c>
      <c r="E159" s="482" t="s">
        <v>574</v>
      </c>
      <c r="F159" s="483">
        <f>'Adjusted balances 09-10'!E154</f>
        <v>414714.36521464912</v>
      </c>
      <c r="G159" s="481" t="e">
        <f t="shared" si="9"/>
        <v>#REF!</v>
      </c>
      <c r="H159" s="507" t="s">
        <v>410</v>
      </c>
      <c r="I159" s="507" t="s">
        <v>574</v>
      </c>
      <c r="J159" s="556">
        <v>414714.36521464912</v>
      </c>
      <c r="K159" s="555">
        <f t="shared" si="10"/>
        <v>0</v>
      </c>
      <c r="M159" s="544" t="s">
        <v>410</v>
      </c>
      <c r="N159" s="544" t="s">
        <v>574</v>
      </c>
      <c r="O159" s="606">
        <f>'Adjusted balances 09-10'!O154</f>
        <v>-4231.09</v>
      </c>
      <c r="P159" s="545">
        <f>'Adjusted balances 09-10'!L154</f>
        <v>499016.39</v>
      </c>
      <c r="Q159" s="507" t="s">
        <v>410</v>
      </c>
      <c r="R159" s="507" t="s">
        <v>574</v>
      </c>
      <c r="S159" s="556">
        <v>-4231.09</v>
      </c>
      <c r="T159" s="556">
        <v>499016.39</v>
      </c>
      <c r="U159" s="556">
        <f t="shared" si="11"/>
        <v>0</v>
      </c>
      <c r="V159" s="555">
        <f t="shared" si="12"/>
        <v>0</v>
      </c>
    </row>
    <row r="160" spans="1:22" x14ac:dyDescent="0.25">
      <c r="A160" s="544" t="s">
        <v>411</v>
      </c>
      <c r="B160" s="544" t="s">
        <v>1131</v>
      </c>
      <c r="C160" s="545" t="e">
        <f>-#REF!</f>
        <v>#REF!</v>
      </c>
      <c r="D160" s="482" t="s">
        <v>411</v>
      </c>
      <c r="E160" s="482" t="s">
        <v>1131</v>
      </c>
      <c r="F160" s="483">
        <f>'Adjusted balances 09-10'!E155</f>
        <v>385904.6011289577</v>
      </c>
      <c r="G160" s="481" t="e">
        <f t="shared" si="9"/>
        <v>#REF!</v>
      </c>
      <c r="H160" s="507" t="s">
        <v>411</v>
      </c>
      <c r="I160" s="507" t="s">
        <v>1131</v>
      </c>
      <c r="J160" s="556">
        <v>385904.6</v>
      </c>
      <c r="K160" s="555">
        <f t="shared" si="10"/>
        <v>1.1289577232673764E-3</v>
      </c>
      <c r="M160" s="544" t="s">
        <v>411</v>
      </c>
      <c r="N160" s="544" t="s">
        <v>1131</v>
      </c>
      <c r="O160" s="606">
        <f>'Adjusted balances 09-10'!O155</f>
        <v>-11986.06</v>
      </c>
      <c r="P160" s="545">
        <f>'Adjusted balances 09-10'!L155</f>
        <v>0</v>
      </c>
      <c r="Q160" s="507" t="s">
        <v>411</v>
      </c>
      <c r="R160" s="507" t="s">
        <v>1131</v>
      </c>
      <c r="S160" s="556">
        <v>-11986.06</v>
      </c>
      <c r="T160" s="556">
        <v>0</v>
      </c>
      <c r="U160" s="556">
        <f t="shared" si="11"/>
        <v>0</v>
      </c>
      <c r="V160" s="555">
        <f t="shared" si="12"/>
        <v>0</v>
      </c>
    </row>
    <row r="161" spans="1:22" x14ac:dyDescent="0.25">
      <c r="A161" s="544" t="s">
        <v>412</v>
      </c>
      <c r="B161" s="544" t="s">
        <v>1133</v>
      </c>
      <c r="C161" s="545" t="e">
        <f>-#REF!</f>
        <v>#REF!</v>
      </c>
      <c r="D161" s="482" t="s">
        <v>412</v>
      </c>
      <c r="E161" s="482" t="s">
        <v>1133</v>
      </c>
      <c r="F161" s="483">
        <f>'Adjusted balances 09-10'!E156</f>
        <v>180198.10322777118</v>
      </c>
      <c r="G161" s="481" t="e">
        <f t="shared" si="9"/>
        <v>#REF!</v>
      </c>
      <c r="H161" s="507" t="s">
        <v>412</v>
      </c>
      <c r="I161" s="507" t="s">
        <v>1133</v>
      </c>
      <c r="J161" s="556">
        <v>180198.10322777118</v>
      </c>
      <c r="K161" s="555">
        <f t="shared" si="10"/>
        <v>0</v>
      </c>
      <c r="M161" s="544" t="s">
        <v>412</v>
      </c>
      <c r="N161" s="544" t="s">
        <v>1133</v>
      </c>
      <c r="O161" s="606">
        <f>'Adjusted balances 09-10'!O156</f>
        <v>96966.26</v>
      </c>
      <c r="P161" s="545">
        <f>'Adjusted balances 09-10'!L156</f>
        <v>0</v>
      </c>
      <c r="Q161" s="507" t="s">
        <v>412</v>
      </c>
      <c r="R161" s="507" t="s">
        <v>1133</v>
      </c>
      <c r="S161" s="556">
        <v>96966.26</v>
      </c>
      <c r="T161" s="556">
        <v>0</v>
      </c>
      <c r="U161" s="556">
        <f t="shared" si="11"/>
        <v>0</v>
      </c>
      <c r="V161" s="555">
        <f t="shared" si="12"/>
        <v>0</v>
      </c>
    </row>
    <row r="162" spans="1:22" x14ac:dyDescent="0.25">
      <c r="A162" s="544" t="s">
        <v>413</v>
      </c>
      <c r="B162" s="544" t="s">
        <v>1134</v>
      </c>
      <c r="C162" s="545" t="e">
        <f>-#REF!</f>
        <v>#REF!</v>
      </c>
      <c r="D162" s="482" t="s">
        <v>413</v>
      </c>
      <c r="E162" s="482" t="s">
        <v>1134</v>
      </c>
      <c r="F162" s="483">
        <f>'Adjusted balances 09-10'!E157</f>
        <v>85937.643382809561</v>
      </c>
      <c r="G162" s="481" t="e">
        <f t="shared" si="9"/>
        <v>#REF!</v>
      </c>
      <c r="H162" s="507" t="s">
        <v>413</v>
      </c>
      <c r="I162" s="507" t="s">
        <v>1134</v>
      </c>
      <c r="J162" s="556">
        <v>85937.643382809561</v>
      </c>
      <c r="K162" s="555">
        <f t="shared" si="10"/>
        <v>0</v>
      </c>
      <c r="M162" s="544" t="s">
        <v>413</v>
      </c>
      <c r="N162" s="544" t="s">
        <v>1134</v>
      </c>
      <c r="O162" s="606">
        <f>'Adjusted balances 09-10'!O157</f>
        <v>0.9</v>
      </c>
      <c r="P162" s="545">
        <f>'Adjusted balances 09-10'!L157</f>
        <v>0</v>
      </c>
      <c r="Q162" s="507" t="s">
        <v>413</v>
      </c>
      <c r="R162" s="507" t="s">
        <v>1134</v>
      </c>
      <c r="S162" s="556">
        <v>0.9</v>
      </c>
      <c r="T162" s="556">
        <v>0</v>
      </c>
      <c r="U162" s="556">
        <f t="shared" si="11"/>
        <v>0</v>
      </c>
      <c r="V162" s="555">
        <f t="shared" si="12"/>
        <v>0</v>
      </c>
    </row>
    <row r="163" spans="1:22" x14ac:dyDescent="0.25">
      <c r="A163" s="544" t="s">
        <v>416</v>
      </c>
      <c r="B163" s="544" t="s">
        <v>1135</v>
      </c>
      <c r="C163" s="545" t="e">
        <f>-#REF!</f>
        <v>#REF!</v>
      </c>
      <c r="D163" s="482" t="s">
        <v>416</v>
      </c>
      <c r="E163" s="482" t="s">
        <v>1135</v>
      </c>
      <c r="F163" s="483">
        <f>'Adjusted balances 09-10'!E158</f>
        <v>694773.30249971966</v>
      </c>
      <c r="G163" s="481" t="e">
        <f t="shared" si="9"/>
        <v>#REF!</v>
      </c>
      <c r="H163" s="507" t="s">
        <v>416</v>
      </c>
      <c r="I163" s="507" t="s">
        <v>1135</v>
      </c>
      <c r="J163" s="556">
        <v>694773.30249971966</v>
      </c>
      <c r="K163" s="555">
        <f t="shared" si="10"/>
        <v>0</v>
      </c>
      <c r="M163" s="544" t="s">
        <v>416</v>
      </c>
      <c r="N163" s="544" t="s">
        <v>1135</v>
      </c>
      <c r="O163" s="606">
        <f>'Adjusted balances 09-10'!O158</f>
        <v>44343</v>
      </c>
      <c r="P163" s="545">
        <f>'Adjusted balances 09-10'!L158</f>
        <v>426.17</v>
      </c>
      <c r="Q163" s="507" t="s">
        <v>416</v>
      </c>
      <c r="R163" s="507" t="s">
        <v>1135</v>
      </c>
      <c r="S163" s="556">
        <v>44343</v>
      </c>
      <c r="T163" s="556">
        <v>426.17</v>
      </c>
      <c r="U163" s="556">
        <f t="shared" si="11"/>
        <v>0</v>
      </c>
      <c r="V163" s="555">
        <f t="shared" si="12"/>
        <v>0</v>
      </c>
    </row>
    <row r="164" spans="1:22" x14ac:dyDescent="0.25">
      <c r="A164" s="544" t="s">
        <v>418</v>
      </c>
      <c r="B164" s="544" t="s">
        <v>1136</v>
      </c>
      <c r="C164" s="545" t="e">
        <f>-#REF!</f>
        <v>#REF!</v>
      </c>
      <c r="D164" s="482" t="s">
        <v>418</v>
      </c>
      <c r="E164" s="482" t="s">
        <v>1136</v>
      </c>
      <c r="F164" s="483">
        <f>'Adjusted balances 09-10'!E159</f>
        <v>428037.54922515503</v>
      </c>
      <c r="G164" s="481" t="e">
        <f t="shared" si="9"/>
        <v>#REF!</v>
      </c>
      <c r="H164" s="507" t="s">
        <v>418</v>
      </c>
      <c r="I164" s="507" t="s">
        <v>1136</v>
      </c>
      <c r="J164" s="556">
        <v>428037.54922515503</v>
      </c>
      <c r="K164" s="555">
        <f t="shared" si="10"/>
        <v>0</v>
      </c>
      <c r="M164" s="544" t="s">
        <v>418</v>
      </c>
      <c r="N164" s="544" t="s">
        <v>1136</v>
      </c>
      <c r="O164" s="606">
        <f>'Adjusted balances 09-10'!O159</f>
        <v>38640.730000000003</v>
      </c>
      <c r="P164" s="545">
        <f>'Adjusted balances 09-10'!L159</f>
        <v>79626</v>
      </c>
      <c r="Q164" s="507" t="s">
        <v>418</v>
      </c>
      <c r="R164" s="507" t="s">
        <v>1136</v>
      </c>
      <c r="S164" s="556">
        <v>38640.730000000003</v>
      </c>
      <c r="T164" s="556">
        <v>79626</v>
      </c>
      <c r="U164" s="556">
        <f t="shared" si="11"/>
        <v>0</v>
      </c>
      <c r="V164" s="555">
        <f t="shared" si="12"/>
        <v>0</v>
      </c>
    </row>
    <row r="165" spans="1:22" x14ac:dyDescent="0.25">
      <c r="A165" s="544" t="s">
        <v>420</v>
      </c>
      <c r="B165" s="544" t="s">
        <v>1137</v>
      </c>
      <c r="C165" s="545" t="e">
        <f>-#REF!</f>
        <v>#REF!</v>
      </c>
      <c r="D165" s="482" t="s">
        <v>420</v>
      </c>
      <c r="E165" s="482" t="s">
        <v>1137</v>
      </c>
      <c r="F165" s="483">
        <f>'Adjusted balances 09-10'!E160</f>
        <v>774583.14671794034</v>
      </c>
      <c r="G165" s="481" t="e">
        <f t="shared" si="9"/>
        <v>#REF!</v>
      </c>
      <c r="H165" s="507" t="s">
        <v>420</v>
      </c>
      <c r="I165" s="507" t="s">
        <v>1137</v>
      </c>
      <c r="J165" s="556">
        <v>774583.14671794034</v>
      </c>
      <c r="K165" s="555">
        <f t="shared" si="10"/>
        <v>0</v>
      </c>
      <c r="M165" s="544" t="s">
        <v>420</v>
      </c>
      <c r="N165" s="544" t="s">
        <v>1137</v>
      </c>
      <c r="O165" s="606">
        <f>'Adjusted balances 09-10'!O160</f>
        <v>-42732.18</v>
      </c>
      <c r="P165" s="545">
        <f>'Adjusted balances 09-10'!L160</f>
        <v>-4890</v>
      </c>
      <c r="Q165" s="507" t="s">
        <v>420</v>
      </c>
      <c r="R165" s="507" t="s">
        <v>1137</v>
      </c>
      <c r="S165" s="556">
        <v>-42732.18</v>
      </c>
      <c r="T165" s="556">
        <v>-4890</v>
      </c>
      <c r="U165" s="556">
        <f t="shared" si="11"/>
        <v>0</v>
      </c>
      <c r="V165" s="555">
        <f t="shared" si="12"/>
        <v>0</v>
      </c>
    </row>
    <row r="166" spans="1:22" x14ac:dyDescent="0.25">
      <c r="A166" s="544" t="s">
        <v>421</v>
      </c>
      <c r="B166" s="544" t="s">
        <v>1138</v>
      </c>
      <c r="C166" s="545" t="e">
        <f>-#REF!</f>
        <v>#REF!</v>
      </c>
      <c r="D166" s="482" t="s">
        <v>421</v>
      </c>
      <c r="E166" s="482" t="s">
        <v>1138</v>
      </c>
      <c r="F166" s="483">
        <f>'Adjusted balances 09-10'!E161</f>
        <v>-356573.22757063981</v>
      </c>
      <c r="G166" s="481" t="e">
        <f t="shared" si="9"/>
        <v>#REF!</v>
      </c>
      <c r="H166" s="507" t="s">
        <v>421</v>
      </c>
      <c r="I166" s="507" t="s">
        <v>1138</v>
      </c>
      <c r="J166" s="556">
        <v>-356573.22757063981</v>
      </c>
      <c r="K166" s="555">
        <f t="shared" si="10"/>
        <v>0</v>
      </c>
      <c r="M166" s="544" t="s">
        <v>421</v>
      </c>
      <c r="N166" s="544" t="s">
        <v>1138</v>
      </c>
      <c r="O166" s="606">
        <f>'Adjusted balances 09-10'!O161</f>
        <v>24882.12</v>
      </c>
      <c r="P166" s="545">
        <f>'Adjusted balances 09-10'!L161</f>
        <v>2242.35</v>
      </c>
      <c r="Q166" s="507" t="s">
        <v>421</v>
      </c>
      <c r="R166" s="507" t="s">
        <v>1138</v>
      </c>
      <c r="S166" s="556">
        <v>24882.12</v>
      </c>
      <c r="T166" s="556">
        <v>2242.35</v>
      </c>
      <c r="U166" s="556">
        <f t="shared" si="11"/>
        <v>0</v>
      </c>
      <c r="V166" s="555">
        <f t="shared" si="12"/>
        <v>0</v>
      </c>
    </row>
    <row r="167" spans="1:22" x14ac:dyDescent="0.25">
      <c r="A167" s="544" t="s">
        <v>427</v>
      </c>
      <c r="B167" s="544" t="s">
        <v>1139</v>
      </c>
      <c r="C167" s="545" t="e">
        <f>-#REF!</f>
        <v>#REF!</v>
      </c>
      <c r="D167" s="482" t="s">
        <v>427</v>
      </c>
      <c r="E167" s="482" t="s">
        <v>1139</v>
      </c>
      <c r="F167" s="483">
        <f>'Adjusted balances 09-10'!E162</f>
        <v>300478.33283933828</v>
      </c>
      <c r="G167" s="481" t="e">
        <f t="shared" si="9"/>
        <v>#REF!</v>
      </c>
      <c r="H167" s="507" t="s">
        <v>427</v>
      </c>
      <c r="I167" s="507" t="s">
        <v>1139</v>
      </c>
      <c r="J167" s="556">
        <v>300478.33283933828</v>
      </c>
      <c r="K167" s="555">
        <f t="shared" si="10"/>
        <v>0</v>
      </c>
      <c r="M167" s="544" t="s">
        <v>427</v>
      </c>
      <c r="N167" s="544" t="s">
        <v>1139</v>
      </c>
      <c r="O167" s="606">
        <f>'Adjusted balances 09-10'!O162</f>
        <v>104276.45</v>
      </c>
      <c r="P167" s="545">
        <f>'Adjusted balances 09-10'!L162</f>
        <v>-18082.27</v>
      </c>
      <c r="Q167" s="507" t="s">
        <v>427</v>
      </c>
      <c r="R167" s="507" t="s">
        <v>1139</v>
      </c>
      <c r="S167" s="556">
        <v>104276.45</v>
      </c>
      <c r="T167" s="556">
        <v>-18082.27</v>
      </c>
      <c r="U167" s="556">
        <f t="shared" si="11"/>
        <v>0</v>
      </c>
      <c r="V167" s="555">
        <f t="shared" si="12"/>
        <v>0</v>
      </c>
    </row>
    <row r="168" spans="1:22" x14ac:dyDescent="0.25">
      <c r="A168" s="546" t="s">
        <v>426</v>
      </c>
      <c r="B168" s="546" t="s">
        <v>1140</v>
      </c>
      <c r="C168" s="545" t="e">
        <f>-#REF!</f>
        <v>#REF!</v>
      </c>
      <c r="D168" s="482" t="s">
        <v>426</v>
      </c>
      <c r="E168" s="482" t="s">
        <v>1140</v>
      </c>
      <c r="F168" s="483">
        <f>'Adjusted balances 09-10'!E163</f>
        <v>161824.85192012333</v>
      </c>
      <c r="G168" s="481" t="e">
        <f t="shared" si="9"/>
        <v>#REF!</v>
      </c>
      <c r="H168" s="507" t="s">
        <v>426</v>
      </c>
      <c r="I168" s="507" t="s">
        <v>1140</v>
      </c>
      <c r="J168" s="556">
        <v>161824.85</v>
      </c>
      <c r="K168" s="555">
        <f t="shared" si="10"/>
        <v>1.9201233226340264E-3</v>
      </c>
      <c r="M168" s="546" t="s">
        <v>426</v>
      </c>
      <c r="N168" s="546" t="s">
        <v>1140</v>
      </c>
      <c r="O168" s="606">
        <f>'Adjusted balances 09-10'!O163</f>
        <v>185731.72</v>
      </c>
      <c r="P168" s="545">
        <f>'Adjusted balances 09-10'!L163</f>
        <v>0</v>
      </c>
      <c r="Q168" s="507" t="s">
        <v>426</v>
      </c>
      <c r="R168" s="507" t="s">
        <v>1140</v>
      </c>
      <c r="S168" s="556">
        <v>185731.72</v>
      </c>
      <c r="T168" s="556">
        <v>0</v>
      </c>
      <c r="U168" s="556">
        <f t="shared" si="11"/>
        <v>0</v>
      </c>
      <c r="V168" s="555">
        <f t="shared" si="12"/>
        <v>0</v>
      </c>
    </row>
    <row r="169" spans="1:22" x14ac:dyDescent="0.25">
      <c r="A169" s="544" t="s">
        <v>424</v>
      </c>
      <c r="B169" s="544" t="s">
        <v>1141</v>
      </c>
      <c r="C169" s="545" t="e">
        <f>-#REF!</f>
        <v>#REF!</v>
      </c>
      <c r="D169" s="482" t="s">
        <v>424</v>
      </c>
      <c r="E169" s="482" t="s">
        <v>1141</v>
      </c>
      <c r="F169" s="483">
        <f>'Adjusted balances 09-10'!E164</f>
        <v>-56465.870588120837</v>
      </c>
      <c r="G169" s="481" t="e">
        <f t="shared" si="9"/>
        <v>#REF!</v>
      </c>
      <c r="H169" s="507" t="s">
        <v>424</v>
      </c>
      <c r="I169" s="507" t="s">
        <v>1141</v>
      </c>
      <c r="J169" s="556">
        <v>-56465.870588120837</v>
      </c>
      <c r="K169" s="555">
        <f t="shared" si="10"/>
        <v>0</v>
      </c>
      <c r="M169" s="544" t="s">
        <v>424</v>
      </c>
      <c r="N169" s="544" t="s">
        <v>1141</v>
      </c>
      <c r="O169" s="606">
        <f>'Adjusted balances 09-10'!O164</f>
        <v>72.880000000000109</v>
      </c>
      <c r="P169" s="545">
        <f>'Adjusted balances 09-10'!L164</f>
        <v>0.3</v>
      </c>
      <c r="Q169" s="507" t="s">
        <v>424</v>
      </c>
      <c r="R169" s="507" t="s">
        <v>1141</v>
      </c>
      <c r="S169" s="556">
        <v>72.880000000000109</v>
      </c>
      <c r="T169" s="556">
        <v>0.3</v>
      </c>
      <c r="U169" s="556">
        <f t="shared" si="11"/>
        <v>0</v>
      </c>
      <c r="V169" s="555">
        <f t="shared" si="12"/>
        <v>0</v>
      </c>
    </row>
    <row r="170" spans="1:22" x14ac:dyDescent="0.25">
      <c r="A170" s="544" t="s">
        <v>417</v>
      </c>
      <c r="B170" s="544" t="s">
        <v>1142</v>
      </c>
      <c r="C170" s="545" t="e">
        <f>-#REF!</f>
        <v>#REF!</v>
      </c>
      <c r="D170" s="482" t="s">
        <v>417</v>
      </c>
      <c r="E170" s="482" t="s">
        <v>1142</v>
      </c>
      <c r="F170" s="483">
        <f>'Adjusted balances 09-10'!E165</f>
        <v>441663.70046906488</v>
      </c>
      <c r="G170" s="481" t="e">
        <f t="shared" si="9"/>
        <v>#REF!</v>
      </c>
      <c r="H170" s="507" t="s">
        <v>417</v>
      </c>
      <c r="I170" s="507" t="s">
        <v>1142</v>
      </c>
      <c r="J170" s="556">
        <v>441663.70046906488</v>
      </c>
      <c r="K170" s="555">
        <f t="shared" si="10"/>
        <v>0</v>
      </c>
      <c r="M170" s="544" t="s">
        <v>417</v>
      </c>
      <c r="N170" s="544" t="s">
        <v>1142</v>
      </c>
      <c r="O170" s="606">
        <f>'Adjusted balances 09-10'!O165</f>
        <v>296546.84000000003</v>
      </c>
      <c r="P170" s="545">
        <f>'Adjusted balances 09-10'!L165</f>
        <v>0</v>
      </c>
      <c r="Q170" s="507" t="s">
        <v>417</v>
      </c>
      <c r="R170" s="507" t="s">
        <v>1142</v>
      </c>
      <c r="S170" s="556">
        <v>296546.84000000003</v>
      </c>
      <c r="T170" s="556">
        <v>0</v>
      </c>
      <c r="U170" s="556">
        <f t="shared" si="11"/>
        <v>0</v>
      </c>
      <c r="V170" s="555">
        <f t="shared" si="12"/>
        <v>0</v>
      </c>
    </row>
    <row r="171" spans="1:22" x14ac:dyDescent="0.25">
      <c r="D171" s="507" t="s">
        <v>1323</v>
      </c>
      <c r="E171" s="507" t="s">
        <v>1326</v>
      </c>
      <c r="G171" s="481">
        <f>C171+F171</f>
        <v>0</v>
      </c>
      <c r="H171" s="507" t="s">
        <v>1323</v>
      </c>
      <c r="I171" s="507" t="s">
        <v>1326</v>
      </c>
      <c r="L171" s="556"/>
      <c r="Q171" s="507" t="s">
        <v>1323</v>
      </c>
      <c r="R171" s="507" t="s">
        <v>1326</v>
      </c>
      <c r="S171" s="556">
        <v>0</v>
      </c>
      <c r="T171" s="556">
        <v>0</v>
      </c>
      <c r="U171" s="556">
        <f t="shared" si="11"/>
        <v>0</v>
      </c>
      <c r="V171" s="555">
        <f t="shared" si="12"/>
        <v>0</v>
      </c>
    </row>
    <row r="172" spans="1:22" x14ac:dyDescent="0.25">
      <c r="A172" s="544" t="s">
        <v>422</v>
      </c>
      <c r="B172" s="544" t="s">
        <v>1143</v>
      </c>
      <c r="C172" s="545" t="e">
        <f>-#REF!</f>
        <v>#REF!</v>
      </c>
      <c r="D172" s="482" t="s">
        <v>422</v>
      </c>
      <c r="E172" s="482" t="s">
        <v>1143</v>
      </c>
      <c r="F172" s="483">
        <f>'Adjusted balances 09-10'!E166</f>
        <v>416060.21</v>
      </c>
      <c r="G172" s="481" t="e">
        <f>C172-F172</f>
        <v>#REF!</v>
      </c>
      <c r="H172" s="507" t="s">
        <v>422</v>
      </c>
      <c r="I172" s="507" t="s">
        <v>1143</v>
      </c>
      <c r="J172" s="556">
        <v>416060.2128395075</v>
      </c>
      <c r="K172" s="555">
        <f>F172-J172</f>
        <v>-2.8395074768923223E-3</v>
      </c>
      <c r="M172" s="544" t="s">
        <v>422</v>
      </c>
      <c r="N172" s="544" t="s">
        <v>1143</v>
      </c>
      <c r="O172" s="606">
        <f>'Adjusted balances 09-10'!O166</f>
        <v>524477.39</v>
      </c>
      <c r="P172" s="545">
        <f>'Adjusted balances 09-10'!L166</f>
        <v>-173197.87</v>
      </c>
      <c r="Q172" s="507" t="s">
        <v>422</v>
      </c>
      <c r="R172" s="507" t="s">
        <v>1143</v>
      </c>
      <c r="S172" s="556">
        <v>524477.39</v>
      </c>
      <c r="T172" s="556">
        <v>-173197.87</v>
      </c>
      <c r="U172" s="556">
        <f t="shared" si="11"/>
        <v>0</v>
      </c>
      <c r="V172" s="555">
        <f t="shared" si="12"/>
        <v>0</v>
      </c>
    </row>
    <row r="173" spans="1:22" x14ac:dyDescent="0.25">
      <c r="A173" s="544" t="s">
        <v>423</v>
      </c>
      <c r="B173" s="544" t="s">
        <v>1144</v>
      </c>
      <c r="C173" s="545" t="e">
        <f>-#REF!</f>
        <v>#REF!</v>
      </c>
      <c r="D173" s="482" t="s">
        <v>423</v>
      </c>
      <c r="E173" s="482" t="s">
        <v>1144</v>
      </c>
      <c r="F173" s="483">
        <f>'Adjusted balances 09-10'!E167</f>
        <v>-321292.16120093828</v>
      </c>
      <c r="G173" s="481" t="e">
        <f>C173-F173</f>
        <v>#REF!</v>
      </c>
      <c r="H173" s="507" t="s">
        <v>423</v>
      </c>
      <c r="I173" s="507" t="s">
        <v>1144</v>
      </c>
      <c r="J173" s="556">
        <v>-321292.16120093828</v>
      </c>
      <c r="K173" s="555">
        <f>F173-J173</f>
        <v>0</v>
      </c>
      <c r="M173" s="544" t="s">
        <v>423</v>
      </c>
      <c r="N173" s="544" t="s">
        <v>1144</v>
      </c>
      <c r="O173" s="606">
        <f>'Adjusted balances 09-10'!O167</f>
        <v>251448.58</v>
      </c>
      <c r="P173" s="545">
        <f>'Adjusted balances 09-10'!L167</f>
        <v>0</v>
      </c>
      <c r="Q173" s="507" t="s">
        <v>423</v>
      </c>
      <c r="R173" s="507" t="s">
        <v>1144</v>
      </c>
      <c r="S173" s="556">
        <v>251448.58</v>
      </c>
      <c r="T173" s="556">
        <v>0</v>
      </c>
      <c r="U173" s="556">
        <f t="shared" si="11"/>
        <v>0</v>
      </c>
      <c r="V173" s="555">
        <f t="shared" si="12"/>
        <v>0</v>
      </c>
    </row>
    <row r="174" spans="1:22" x14ac:dyDescent="0.25">
      <c r="A174" s="544" t="s">
        <v>425</v>
      </c>
      <c r="B174" s="544" t="s">
        <v>1145</v>
      </c>
      <c r="C174" s="545" t="e">
        <f>-#REF!</f>
        <v>#REF!</v>
      </c>
      <c r="D174" s="482" t="s">
        <v>425</v>
      </c>
      <c r="E174" s="482" t="s">
        <v>1145</v>
      </c>
      <c r="F174" s="483">
        <f>'Adjusted balances 09-10'!E168</f>
        <v>344330.97897206305</v>
      </c>
      <c r="G174" s="481" t="e">
        <f>C174-F174</f>
        <v>#REF!</v>
      </c>
      <c r="H174" s="507" t="s">
        <v>425</v>
      </c>
      <c r="I174" s="507" t="s">
        <v>1145</v>
      </c>
      <c r="J174" s="556">
        <v>344330.97897206305</v>
      </c>
      <c r="K174" s="555">
        <f>F174-J174</f>
        <v>0</v>
      </c>
      <c r="M174" s="544" t="s">
        <v>425</v>
      </c>
      <c r="N174" s="544" t="s">
        <v>1145</v>
      </c>
      <c r="O174" s="606">
        <f>'Adjusted balances 09-10'!O168</f>
        <v>0.5</v>
      </c>
      <c r="P174" s="545">
        <f>'Adjusted balances 09-10'!L168</f>
        <v>0</v>
      </c>
      <c r="Q174" s="507" t="s">
        <v>425</v>
      </c>
      <c r="R174" s="507" t="s">
        <v>1145</v>
      </c>
      <c r="S174" s="556">
        <v>0.5</v>
      </c>
      <c r="T174" s="556">
        <v>0</v>
      </c>
      <c r="U174" s="556">
        <f t="shared" si="11"/>
        <v>0</v>
      </c>
      <c r="V174" s="555">
        <f t="shared" si="12"/>
        <v>0</v>
      </c>
    </row>
    <row r="175" spans="1:22" x14ac:dyDescent="0.25">
      <c r="A175" s="544" t="s">
        <v>415</v>
      </c>
      <c r="B175" s="544" t="s">
        <v>577</v>
      </c>
      <c r="C175" s="545" t="e">
        <f>-#REF!</f>
        <v>#REF!</v>
      </c>
      <c r="D175" s="482" t="s">
        <v>415</v>
      </c>
      <c r="E175" s="482" t="s">
        <v>577</v>
      </c>
      <c r="F175" s="483">
        <f>'Adjusted balances 09-10'!E169</f>
        <v>11919.61</v>
      </c>
      <c r="G175" s="481" t="e">
        <f>C175-F175</f>
        <v>#REF!</v>
      </c>
      <c r="H175" s="507" t="s">
        <v>415</v>
      </c>
      <c r="I175" s="507" t="s">
        <v>577</v>
      </c>
      <c r="J175" s="556">
        <v>11919.61</v>
      </c>
      <c r="K175" s="555">
        <f>F175-J175</f>
        <v>0</v>
      </c>
      <c r="M175" s="544" t="s">
        <v>415</v>
      </c>
      <c r="N175" s="544" t="s">
        <v>577</v>
      </c>
      <c r="O175" s="606">
        <f>'Adjusted balances 09-10'!O169</f>
        <v>328685.56</v>
      </c>
      <c r="P175" s="545">
        <f>'Adjusted balances 09-10'!L169</f>
        <v>0</v>
      </c>
      <c r="Q175" s="507" t="s">
        <v>415</v>
      </c>
      <c r="R175" s="507" t="s">
        <v>577</v>
      </c>
      <c r="S175" s="556">
        <v>328685.56</v>
      </c>
      <c r="T175" s="556">
        <v>0</v>
      </c>
      <c r="U175" s="556">
        <f t="shared" si="11"/>
        <v>0</v>
      </c>
      <c r="V175" s="555">
        <f t="shared" si="12"/>
        <v>0</v>
      </c>
    </row>
    <row r="176" spans="1:22" x14ac:dyDescent="0.25">
      <c r="A176" s="546" t="s">
        <v>414</v>
      </c>
      <c r="B176" s="546" t="s">
        <v>1146</v>
      </c>
      <c r="C176" s="545" t="e">
        <f>-#REF!</f>
        <v>#REF!</v>
      </c>
      <c r="D176" s="482" t="s">
        <v>414</v>
      </c>
      <c r="E176" s="482" t="s">
        <v>1146</v>
      </c>
      <c r="F176" s="483">
        <f>'Adjusted balances 09-10'!E170</f>
        <v>47515.22136127649</v>
      </c>
      <c r="G176" s="481" t="e">
        <f>C176-F176</f>
        <v>#REF!</v>
      </c>
      <c r="H176" s="507" t="s">
        <v>414</v>
      </c>
      <c r="I176" s="507" t="s">
        <v>1146</v>
      </c>
      <c r="J176" s="556">
        <v>47515.22136127649</v>
      </c>
      <c r="K176" s="555">
        <f>F176-J176</f>
        <v>0</v>
      </c>
      <c r="M176" s="546" t="s">
        <v>414</v>
      </c>
      <c r="N176" s="546" t="s">
        <v>1146</v>
      </c>
      <c r="O176" s="606">
        <f>'Adjusted balances 09-10'!O170</f>
        <v>0</v>
      </c>
      <c r="P176" s="545">
        <f>'Adjusted balances 09-10'!L170</f>
        <v>0</v>
      </c>
      <c r="Q176" s="507" t="s">
        <v>414</v>
      </c>
      <c r="R176" s="507" t="s">
        <v>1146</v>
      </c>
      <c r="S176" s="556">
        <v>0</v>
      </c>
      <c r="T176" s="556">
        <v>0</v>
      </c>
      <c r="U176" s="556">
        <f t="shared" si="11"/>
        <v>0</v>
      </c>
      <c r="V176" s="555">
        <f t="shared" si="12"/>
        <v>0</v>
      </c>
    </row>
    <row r="177" spans="1:22" ht="13" x14ac:dyDescent="0.3">
      <c r="C177" s="560" t="e">
        <f>SUM(C148:C176)</f>
        <v>#REF!</v>
      </c>
      <c r="F177" s="560">
        <f>SUM(F148:F176)</f>
        <v>5740758.355691134</v>
      </c>
      <c r="G177" s="560" t="e">
        <f>SUM(G148:G176)</f>
        <v>#REF!</v>
      </c>
      <c r="J177" s="560">
        <f>SUM(J148:J176)</f>
        <v>5740758.3570452156</v>
      </c>
      <c r="K177" s="560">
        <f>SUM(K148:K176)</f>
        <v>-1.3540825457312167E-3</v>
      </c>
      <c r="O177" s="560">
        <f>SUM(O148:O176)</f>
        <v>1776920.04</v>
      </c>
      <c r="P177" s="560">
        <f>SUM(P148:P176)</f>
        <v>750616.56</v>
      </c>
      <c r="S177" s="560">
        <f>SUM(S148:S176)</f>
        <v>1776920.04</v>
      </c>
      <c r="T177" s="560">
        <f>SUM(T148:T176)</f>
        <v>750616.56</v>
      </c>
      <c r="U177" s="560">
        <f>SUM(U148:U176)</f>
        <v>-7.2759576141834259E-12</v>
      </c>
      <c r="V177" s="560">
        <f>SUM(V148:V176)</f>
        <v>0</v>
      </c>
    </row>
    <row r="178" spans="1:22" ht="13" x14ac:dyDescent="0.3">
      <c r="A178" s="549" t="s">
        <v>1333</v>
      </c>
      <c r="B178" s="553"/>
      <c r="C178" s="554"/>
      <c r="M178" s="549" t="s">
        <v>1333</v>
      </c>
      <c r="N178" s="553"/>
      <c r="O178" s="553"/>
      <c r="P178" s="554"/>
    </row>
    <row r="179" spans="1:22" x14ac:dyDescent="0.25">
      <c r="A179" s="544" t="s">
        <v>428</v>
      </c>
      <c r="B179" s="544" t="s">
        <v>1147</v>
      </c>
      <c r="C179" s="545" t="e">
        <f>-#REF!</f>
        <v>#REF!</v>
      </c>
      <c r="D179" s="482" t="s">
        <v>428</v>
      </c>
      <c r="E179" s="482" t="s">
        <v>1147</v>
      </c>
      <c r="F179" s="483">
        <f>'Adjusted balances 09-10'!E171</f>
        <v>91027.070578668456</v>
      </c>
      <c r="G179" s="481" t="e">
        <f>C179-F179</f>
        <v>#REF!</v>
      </c>
      <c r="H179" s="507" t="s">
        <v>428</v>
      </c>
      <c r="I179" s="507" t="s">
        <v>1147</v>
      </c>
      <c r="J179" s="556">
        <v>91027.070578668456</v>
      </c>
      <c r="K179" s="555">
        <f t="shared" ref="K179:K190" si="13">F179-J179</f>
        <v>0</v>
      </c>
      <c r="M179" s="544" t="s">
        <v>428</v>
      </c>
      <c r="N179" s="544" t="s">
        <v>1147</v>
      </c>
      <c r="O179" s="606">
        <f>'Adjusted balances 09-10'!O171</f>
        <v>7798</v>
      </c>
      <c r="P179" s="545">
        <f>'Adjusted balances 09-10'!L171</f>
        <v>24680.94</v>
      </c>
      <c r="Q179" s="507" t="s">
        <v>428</v>
      </c>
      <c r="R179" s="507" t="s">
        <v>1147</v>
      </c>
      <c r="S179" s="556">
        <v>7798</v>
      </c>
      <c r="T179" s="556">
        <v>24680.94</v>
      </c>
      <c r="U179" s="556">
        <f t="shared" ref="U179:U190" si="14">O179-S179</f>
        <v>0</v>
      </c>
      <c r="V179" s="555">
        <f t="shared" ref="V179:V190" si="15">P179-T179</f>
        <v>0</v>
      </c>
    </row>
    <row r="180" spans="1:22" x14ac:dyDescent="0.25">
      <c r="A180" s="544" t="s">
        <v>429</v>
      </c>
      <c r="B180" s="544" t="s">
        <v>589</v>
      </c>
      <c r="C180" s="545" t="e">
        <f>-#REF!</f>
        <v>#REF!</v>
      </c>
      <c r="D180" s="482" t="s">
        <v>429</v>
      </c>
      <c r="E180" s="482" t="s">
        <v>589</v>
      </c>
      <c r="F180" s="483">
        <f>'Adjusted balances 09-10'!E172</f>
        <v>85206.056706046831</v>
      </c>
      <c r="G180" s="481" t="e">
        <f t="shared" ref="G180:G190" si="16">C180-F180</f>
        <v>#REF!</v>
      </c>
      <c r="H180" s="507" t="s">
        <v>429</v>
      </c>
      <c r="I180" s="507" t="s">
        <v>589</v>
      </c>
      <c r="J180" s="556">
        <v>85206.06</v>
      </c>
      <c r="K180" s="555">
        <f t="shared" si="13"/>
        <v>-3.2939531665761024E-3</v>
      </c>
      <c r="M180" s="544" t="s">
        <v>429</v>
      </c>
      <c r="N180" s="544" t="s">
        <v>589</v>
      </c>
      <c r="O180" s="606">
        <f>'Adjusted balances 09-10'!O172</f>
        <v>446.49000000000069</v>
      </c>
      <c r="P180" s="545">
        <f>'Adjusted balances 09-10'!L172</f>
        <v>5384.44</v>
      </c>
      <c r="Q180" s="507" t="s">
        <v>429</v>
      </c>
      <c r="R180" s="507" t="s">
        <v>589</v>
      </c>
      <c r="S180" s="556">
        <v>446.49</v>
      </c>
      <c r="T180" s="556">
        <v>5384.44</v>
      </c>
      <c r="U180" s="556">
        <f t="shared" si="14"/>
        <v>6.8212102632969618E-13</v>
      </c>
      <c r="V180" s="555">
        <f t="shared" si="15"/>
        <v>0</v>
      </c>
    </row>
    <row r="181" spans="1:22" x14ac:dyDescent="0.25">
      <c r="A181" s="544" t="s">
        <v>430</v>
      </c>
      <c r="B181" s="544" t="s">
        <v>590</v>
      </c>
      <c r="C181" s="545" t="e">
        <f>-#REF!</f>
        <v>#REF!</v>
      </c>
      <c r="D181" s="482" t="s">
        <v>430</v>
      </c>
      <c r="E181" s="482" t="s">
        <v>590</v>
      </c>
      <c r="F181" s="483">
        <f>'Adjusted balances 09-10'!E173</f>
        <v>813.78369266863956</v>
      </c>
      <c r="G181" s="481" t="e">
        <f t="shared" si="16"/>
        <v>#REF!</v>
      </c>
      <c r="H181" s="507" t="s">
        <v>430</v>
      </c>
      <c r="I181" s="507" t="s">
        <v>590</v>
      </c>
      <c r="J181" s="556">
        <v>813.78369266863956</v>
      </c>
      <c r="K181" s="555">
        <f t="shared" si="13"/>
        <v>0</v>
      </c>
      <c r="M181" s="544" t="s">
        <v>430</v>
      </c>
      <c r="N181" s="544" t="s">
        <v>590</v>
      </c>
      <c r="O181" s="606">
        <f>'Adjusted balances 09-10'!O173</f>
        <v>2703</v>
      </c>
      <c r="P181" s="545">
        <f>'Adjusted balances 09-10'!L173</f>
        <v>47852.26</v>
      </c>
      <c r="Q181" s="507" t="s">
        <v>430</v>
      </c>
      <c r="R181" s="507" t="s">
        <v>590</v>
      </c>
      <c r="S181" s="556">
        <v>2703</v>
      </c>
      <c r="T181" s="556">
        <v>47852.26</v>
      </c>
      <c r="U181" s="556">
        <f t="shared" si="14"/>
        <v>0</v>
      </c>
      <c r="V181" s="555">
        <f t="shared" si="15"/>
        <v>0</v>
      </c>
    </row>
    <row r="182" spans="1:22" x14ac:dyDescent="0.25">
      <c r="A182" s="544" t="s">
        <v>432</v>
      </c>
      <c r="B182" s="544" t="s">
        <v>1148</v>
      </c>
      <c r="C182" s="545" t="e">
        <f>-#REF!</f>
        <v>#REF!</v>
      </c>
      <c r="D182" s="482" t="s">
        <v>432</v>
      </c>
      <c r="E182" s="482" t="s">
        <v>1148</v>
      </c>
      <c r="F182" s="483">
        <f>'Adjusted balances 09-10'!E174</f>
        <v>180424.22829913802</v>
      </c>
      <c r="G182" s="481" t="e">
        <f t="shared" si="16"/>
        <v>#REF!</v>
      </c>
      <c r="H182" s="507" t="s">
        <v>432</v>
      </c>
      <c r="I182" s="507" t="s">
        <v>1148</v>
      </c>
      <c r="J182" s="556">
        <v>180424.22829913802</v>
      </c>
      <c r="K182" s="555">
        <f t="shared" si="13"/>
        <v>0</v>
      </c>
      <c r="M182" s="544" t="s">
        <v>432</v>
      </c>
      <c r="N182" s="544" t="s">
        <v>1148</v>
      </c>
      <c r="O182" s="606">
        <f>'Adjusted balances 09-10'!O174</f>
        <v>5297</v>
      </c>
      <c r="P182" s="545">
        <f>'Adjusted balances 09-10'!L174</f>
        <v>132000</v>
      </c>
      <c r="Q182" s="507" t="s">
        <v>432</v>
      </c>
      <c r="R182" s="507" t="s">
        <v>1148</v>
      </c>
      <c r="S182" s="556">
        <v>5297</v>
      </c>
      <c r="T182" s="556">
        <v>132000</v>
      </c>
      <c r="U182" s="556">
        <f t="shared" si="14"/>
        <v>0</v>
      </c>
      <c r="V182" s="555">
        <f t="shared" si="15"/>
        <v>0</v>
      </c>
    </row>
    <row r="183" spans="1:22" x14ac:dyDescent="0.25">
      <c r="A183" s="544" t="s">
        <v>433</v>
      </c>
      <c r="B183" s="544" t="s">
        <v>1149</v>
      </c>
      <c r="C183" s="545" t="e">
        <f>-#REF!</f>
        <v>#REF!</v>
      </c>
      <c r="D183" s="482" t="s">
        <v>433</v>
      </c>
      <c r="E183" s="482" t="s">
        <v>1149</v>
      </c>
      <c r="F183" s="483">
        <f>'Adjusted balances 09-10'!E175</f>
        <v>132555.80702216644</v>
      </c>
      <c r="G183" s="481" t="e">
        <f t="shared" si="16"/>
        <v>#REF!</v>
      </c>
      <c r="H183" s="507" t="s">
        <v>433</v>
      </c>
      <c r="I183" s="507" t="s">
        <v>1149</v>
      </c>
      <c r="J183" s="556">
        <v>132555.80702216644</v>
      </c>
      <c r="K183" s="555">
        <f t="shared" si="13"/>
        <v>0</v>
      </c>
      <c r="M183" s="544" t="s">
        <v>433</v>
      </c>
      <c r="N183" s="544" t="s">
        <v>1149</v>
      </c>
      <c r="O183" s="606">
        <f>'Adjusted balances 09-10'!O175</f>
        <v>5597</v>
      </c>
      <c r="P183" s="545">
        <f>'Adjusted balances 09-10'!L175</f>
        <v>0.10000000000582077</v>
      </c>
      <c r="Q183" s="507" t="s">
        <v>433</v>
      </c>
      <c r="R183" s="507" t="s">
        <v>1149</v>
      </c>
      <c r="S183" s="556">
        <v>5597</v>
      </c>
      <c r="T183" s="556">
        <v>0.10000000000582077</v>
      </c>
      <c r="U183" s="556">
        <f t="shared" si="14"/>
        <v>0</v>
      </c>
      <c r="V183" s="555">
        <f t="shared" si="15"/>
        <v>0</v>
      </c>
    </row>
    <row r="184" spans="1:22" x14ac:dyDescent="0.25">
      <c r="A184" s="544" t="s">
        <v>766</v>
      </c>
      <c r="B184" s="544" t="s">
        <v>1150</v>
      </c>
      <c r="C184" s="545" t="e">
        <f>-#REF!</f>
        <v>#REF!</v>
      </c>
      <c r="D184" s="482" t="s">
        <v>766</v>
      </c>
      <c r="E184" s="482" t="s">
        <v>1150</v>
      </c>
      <c r="F184" s="483">
        <f>'Adjusted balances 09-10'!E176</f>
        <v>73527.17</v>
      </c>
      <c r="G184" s="481" t="e">
        <f t="shared" si="16"/>
        <v>#REF!</v>
      </c>
      <c r="H184" s="507" t="s">
        <v>766</v>
      </c>
      <c r="I184" s="507" t="s">
        <v>1150</v>
      </c>
      <c r="J184" s="556">
        <v>73527.17</v>
      </c>
      <c r="K184" s="555">
        <f t="shared" si="13"/>
        <v>0</v>
      </c>
      <c r="M184" s="544" t="s">
        <v>766</v>
      </c>
      <c r="N184" s="544" t="s">
        <v>1150</v>
      </c>
      <c r="O184" s="606">
        <f>'Adjusted balances 09-10'!O176</f>
        <v>9557</v>
      </c>
      <c r="P184" s="545">
        <f>'Adjusted balances 09-10'!L176</f>
        <v>105273.76</v>
      </c>
      <c r="Q184" s="507" t="s">
        <v>766</v>
      </c>
      <c r="R184" s="507" t="s">
        <v>1150</v>
      </c>
      <c r="S184" s="556">
        <v>9557</v>
      </c>
      <c r="T184" s="556">
        <v>105273.76</v>
      </c>
      <c r="U184" s="556">
        <f t="shared" si="14"/>
        <v>0</v>
      </c>
      <c r="V184" s="555">
        <f t="shared" si="15"/>
        <v>0</v>
      </c>
    </row>
    <row r="185" spans="1:22" x14ac:dyDescent="0.25">
      <c r="A185" s="544" t="s">
        <v>676</v>
      </c>
      <c r="B185" s="544" t="s">
        <v>690</v>
      </c>
      <c r="C185" s="545" t="e">
        <f>-#REF!</f>
        <v>#REF!</v>
      </c>
      <c r="D185" s="482" t="s">
        <v>676</v>
      </c>
      <c r="E185" s="482" t="s">
        <v>690</v>
      </c>
      <c r="F185" s="483">
        <f>'Adjusted balances 09-10'!E177</f>
        <v>-59021.43</v>
      </c>
      <c r="G185" s="481" t="e">
        <f t="shared" si="16"/>
        <v>#REF!</v>
      </c>
      <c r="H185" s="507" t="s">
        <v>676</v>
      </c>
      <c r="I185" s="507" t="s">
        <v>690</v>
      </c>
      <c r="J185" s="556">
        <v>-59021.43</v>
      </c>
      <c r="K185" s="555">
        <f t="shared" si="13"/>
        <v>0</v>
      </c>
      <c r="M185" s="544" t="s">
        <v>676</v>
      </c>
      <c r="N185" s="544" t="s">
        <v>690</v>
      </c>
      <c r="O185" s="606">
        <f>'Adjusted balances 09-10'!O177</f>
        <v>-4635.4799999999996</v>
      </c>
      <c r="P185" s="545">
        <f>'Adjusted balances 09-10'!L177</f>
        <v>4635.2</v>
      </c>
      <c r="Q185" s="507" t="s">
        <v>676</v>
      </c>
      <c r="R185" s="507" t="s">
        <v>690</v>
      </c>
      <c r="S185" s="556">
        <v>-4635.4799999999996</v>
      </c>
      <c r="T185" s="556">
        <v>4635.2</v>
      </c>
      <c r="U185" s="556">
        <f t="shared" si="14"/>
        <v>0</v>
      </c>
      <c r="V185" s="555">
        <f t="shared" si="15"/>
        <v>0</v>
      </c>
    </row>
    <row r="186" spans="1:22" x14ac:dyDescent="0.25">
      <c r="A186" s="544" t="s">
        <v>438</v>
      </c>
      <c r="B186" s="544" t="s">
        <v>598</v>
      </c>
      <c r="C186" s="545" t="e">
        <f>-#REF!</f>
        <v>#REF!</v>
      </c>
      <c r="D186" s="482" t="s">
        <v>438</v>
      </c>
      <c r="E186" s="482" t="s">
        <v>598</v>
      </c>
      <c r="F186" s="483">
        <f>'Adjusted balances 09-10'!E178</f>
        <v>80501.12748114136</v>
      </c>
      <c r="G186" s="481" t="e">
        <f t="shared" si="16"/>
        <v>#REF!</v>
      </c>
      <c r="H186" s="507" t="s">
        <v>438</v>
      </c>
      <c r="I186" s="507" t="s">
        <v>598</v>
      </c>
      <c r="J186" s="556">
        <v>80501.12748114136</v>
      </c>
      <c r="K186" s="555">
        <f t="shared" si="13"/>
        <v>0</v>
      </c>
      <c r="M186" s="544" t="s">
        <v>438</v>
      </c>
      <c r="N186" s="544" t="s">
        <v>598</v>
      </c>
      <c r="O186" s="606">
        <f>'Adjusted balances 09-10'!O178</f>
        <v>6089</v>
      </c>
      <c r="P186" s="545">
        <f>'Adjusted balances 09-10'!L178</f>
        <v>143686.82</v>
      </c>
      <c r="Q186" s="507" t="s">
        <v>438</v>
      </c>
      <c r="R186" s="507" t="s">
        <v>598</v>
      </c>
      <c r="S186" s="556">
        <v>6089</v>
      </c>
      <c r="T186" s="556">
        <v>143686.82</v>
      </c>
      <c r="U186" s="556">
        <f t="shared" si="14"/>
        <v>0</v>
      </c>
      <c r="V186" s="555">
        <f t="shared" si="15"/>
        <v>0</v>
      </c>
    </row>
    <row r="187" spans="1:22" x14ac:dyDescent="0.25">
      <c r="A187" s="544" t="s">
        <v>434</v>
      </c>
      <c r="B187" s="544" t="s">
        <v>1151</v>
      </c>
      <c r="C187" s="545" t="e">
        <f>-#REF!</f>
        <v>#REF!</v>
      </c>
      <c r="D187" s="482" t="s">
        <v>434</v>
      </c>
      <c r="E187" s="482" t="s">
        <v>1151</v>
      </c>
      <c r="F187" s="483">
        <f>'Adjusted balances 09-10'!E179</f>
        <v>43095.91</v>
      </c>
      <c r="G187" s="481" t="e">
        <f t="shared" si="16"/>
        <v>#REF!</v>
      </c>
      <c r="H187" s="507" t="s">
        <v>434</v>
      </c>
      <c r="I187" s="507" t="s">
        <v>1151</v>
      </c>
      <c r="J187" s="556">
        <v>43095.91</v>
      </c>
      <c r="K187" s="555">
        <f t="shared" si="13"/>
        <v>0</v>
      </c>
      <c r="M187" s="544" t="s">
        <v>434</v>
      </c>
      <c r="N187" s="544" t="s">
        <v>1151</v>
      </c>
      <c r="O187" s="606">
        <f>'Adjusted balances 09-10'!O179</f>
        <v>4000</v>
      </c>
      <c r="P187" s="545">
        <f>'Adjusted balances 09-10'!L179</f>
        <v>38092.15</v>
      </c>
      <c r="Q187" s="507" t="s">
        <v>434</v>
      </c>
      <c r="R187" s="507" t="s">
        <v>1151</v>
      </c>
      <c r="S187" s="556">
        <v>4000</v>
      </c>
      <c r="T187" s="556">
        <v>38092.15</v>
      </c>
      <c r="U187" s="556">
        <f t="shared" si="14"/>
        <v>0</v>
      </c>
      <c r="V187" s="555">
        <f t="shared" si="15"/>
        <v>0</v>
      </c>
    </row>
    <row r="188" spans="1:22" x14ac:dyDescent="0.25">
      <c r="A188" s="544" t="s">
        <v>435</v>
      </c>
      <c r="B188" s="544" t="s">
        <v>1152</v>
      </c>
      <c r="C188" s="545" t="e">
        <f>-#REF!</f>
        <v>#REF!</v>
      </c>
      <c r="D188" s="482" t="s">
        <v>435</v>
      </c>
      <c r="E188" s="482" t="s">
        <v>1152</v>
      </c>
      <c r="F188" s="483">
        <f>'Adjusted balances 09-10'!E180</f>
        <v>100962.58775657151</v>
      </c>
      <c r="G188" s="481" t="e">
        <f t="shared" si="16"/>
        <v>#REF!</v>
      </c>
      <c r="H188" s="507" t="s">
        <v>435</v>
      </c>
      <c r="I188" s="507" t="s">
        <v>1152</v>
      </c>
      <c r="J188" s="556">
        <v>100962.58775657151</v>
      </c>
      <c r="K188" s="555">
        <f t="shared" si="13"/>
        <v>0</v>
      </c>
      <c r="M188" s="544" t="s">
        <v>435</v>
      </c>
      <c r="N188" s="544" t="s">
        <v>1152</v>
      </c>
      <c r="O188" s="606">
        <f>'Adjusted balances 09-10'!O180</f>
        <v>-56261.35</v>
      </c>
      <c r="P188" s="545">
        <f>'Adjusted balances 09-10'!L180</f>
        <v>25245.39</v>
      </c>
      <c r="Q188" s="507" t="s">
        <v>435</v>
      </c>
      <c r="R188" s="507" t="s">
        <v>1152</v>
      </c>
      <c r="S188" s="556">
        <v>-56261.35</v>
      </c>
      <c r="T188" s="556">
        <v>25245.39</v>
      </c>
      <c r="U188" s="556">
        <f t="shared" si="14"/>
        <v>0</v>
      </c>
      <c r="V188" s="555">
        <f t="shared" si="15"/>
        <v>0</v>
      </c>
    </row>
    <row r="189" spans="1:22" x14ac:dyDescent="0.25">
      <c r="A189" s="544" t="s">
        <v>436</v>
      </c>
      <c r="B189" s="544" t="s">
        <v>1153</v>
      </c>
      <c r="C189" s="545" t="e">
        <f>-#REF!</f>
        <v>#REF!</v>
      </c>
      <c r="D189" s="482" t="s">
        <v>436</v>
      </c>
      <c r="E189" s="482" t="s">
        <v>1153</v>
      </c>
      <c r="F189" s="483">
        <f>'Adjusted balances 09-10'!E181</f>
        <v>94025.52</v>
      </c>
      <c r="G189" s="481" t="e">
        <f t="shared" si="16"/>
        <v>#REF!</v>
      </c>
      <c r="H189" s="507" t="s">
        <v>436</v>
      </c>
      <c r="I189" s="507" t="s">
        <v>1153</v>
      </c>
      <c r="J189" s="556">
        <v>94025.52</v>
      </c>
      <c r="K189" s="555">
        <f t="shared" si="13"/>
        <v>0</v>
      </c>
      <c r="M189" s="544" t="s">
        <v>436</v>
      </c>
      <c r="N189" s="544" t="s">
        <v>1153</v>
      </c>
      <c r="O189" s="606">
        <f>'Adjusted balances 09-10'!O181</f>
        <v>6161.3</v>
      </c>
      <c r="P189" s="545">
        <f>'Adjusted balances 09-10'!L181</f>
        <v>61755.040000000001</v>
      </c>
      <c r="Q189" s="507" t="s">
        <v>436</v>
      </c>
      <c r="R189" s="507" t="s">
        <v>1153</v>
      </c>
      <c r="S189" s="556">
        <v>6161.3</v>
      </c>
      <c r="T189" s="556">
        <v>61755.040000000001</v>
      </c>
      <c r="U189" s="556">
        <f t="shared" si="14"/>
        <v>0</v>
      </c>
      <c r="V189" s="555">
        <f t="shared" si="15"/>
        <v>0</v>
      </c>
    </row>
    <row r="190" spans="1:22" x14ac:dyDescent="0.25">
      <c r="A190" s="546" t="s">
        <v>437</v>
      </c>
      <c r="B190" s="546" t="s">
        <v>1154</v>
      </c>
      <c r="C190" s="545" t="e">
        <f>-#REF!</f>
        <v>#REF!</v>
      </c>
      <c r="D190" s="482" t="s">
        <v>437</v>
      </c>
      <c r="E190" s="482" t="s">
        <v>1154</v>
      </c>
      <c r="F190" s="483">
        <f>'Adjusted balances 09-10'!E182</f>
        <v>78804.066360132099</v>
      </c>
      <c r="G190" s="481" t="e">
        <f t="shared" si="16"/>
        <v>#REF!</v>
      </c>
      <c r="H190" s="507" t="s">
        <v>437</v>
      </c>
      <c r="I190" s="507" t="s">
        <v>1154</v>
      </c>
      <c r="J190" s="556">
        <v>78804.066360132099</v>
      </c>
      <c r="K190" s="555">
        <f t="shared" si="13"/>
        <v>0</v>
      </c>
      <c r="M190" s="546" t="s">
        <v>437</v>
      </c>
      <c r="N190" s="546" t="s">
        <v>1154</v>
      </c>
      <c r="O190" s="606">
        <f>'Adjusted balances 09-10'!O182</f>
        <v>21484.55</v>
      </c>
      <c r="P190" s="545">
        <f>'Adjusted balances 09-10'!L182</f>
        <v>87161.68</v>
      </c>
      <c r="Q190" s="507" t="s">
        <v>437</v>
      </c>
      <c r="R190" s="507" t="s">
        <v>1154</v>
      </c>
      <c r="S190" s="556">
        <v>21484.55</v>
      </c>
      <c r="T190" s="556">
        <v>87161.68</v>
      </c>
      <c r="U190" s="556">
        <f t="shared" si="14"/>
        <v>0</v>
      </c>
      <c r="V190" s="555">
        <f t="shared" si="15"/>
        <v>0</v>
      </c>
    </row>
    <row r="191" spans="1:22" ht="13" x14ac:dyDescent="0.3">
      <c r="C191" s="560" t="e">
        <f>SUM(C179:C190)</f>
        <v>#REF!</v>
      </c>
      <c r="F191" s="560">
        <f>SUM(F179:F190)</f>
        <v>901921.89789653337</v>
      </c>
      <c r="G191" s="560" t="e">
        <f>SUM(G179:G190)</f>
        <v>#REF!</v>
      </c>
      <c r="J191" s="560">
        <f>SUM(J179:J190)</f>
        <v>901921.9011904865</v>
      </c>
      <c r="K191" s="560">
        <f>SUM(K179:K190)</f>
        <v>-3.2939531665761024E-3</v>
      </c>
      <c r="O191" s="560">
        <f>SUM(O179:O190)</f>
        <v>8236.510000000002</v>
      </c>
      <c r="P191" s="560">
        <f>SUM(P179:P190)</f>
        <v>675767.78</v>
      </c>
      <c r="S191" s="560">
        <f>SUM(S179:S190)</f>
        <v>8236.5099999999948</v>
      </c>
      <c r="T191" s="560">
        <f>SUM(T179:T190)</f>
        <v>675767.78</v>
      </c>
      <c r="U191" s="560">
        <f>SUM(U179:U190)</f>
        <v>6.8212102632969618E-13</v>
      </c>
      <c r="V191" s="560">
        <f>SUM(V179:V190)</f>
        <v>0</v>
      </c>
    </row>
    <row r="193" spans="3:22" s="556" customFormat="1" ht="13.5" thickBot="1" x14ac:dyDescent="0.35">
      <c r="C193" s="559" t="e">
        <f>C191+C177+C146+C13</f>
        <v>#REF!</v>
      </c>
      <c r="F193" s="559">
        <f>F191+F177+F146+F13</f>
        <v>15176134.399224265</v>
      </c>
      <c r="G193" s="559" t="e">
        <f>G191+G177+G146+G13</f>
        <v>#REF!</v>
      </c>
      <c r="J193" s="559">
        <f>J191+J177+J146+J13</f>
        <v>15176134.411880977</v>
      </c>
      <c r="K193" s="559">
        <f>K191+K177+K146+K13</f>
        <v>-1.2656712147872895E-2</v>
      </c>
      <c r="O193" s="559">
        <f>O191+O177+O146+O13</f>
        <v>2541214.0000000005</v>
      </c>
      <c r="P193" s="559">
        <f>P191+P177+P146+P13</f>
        <v>3702608.2100000004</v>
      </c>
      <c r="S193" s="559">
        <f>S191+S177+S146+S13</f>
        <v>2541214.0000000005</v>
      </c>
      <c r="T193" s="559">
        <f>T191+T177+T146+T13</f>
        <v>3702608.2100000004</v>
      </c>
      <c r="U193" s="559">
        <f>U191+U177+U146+U13</f>
        <v>-6.5938365878537297E-12</v>
      </c>
      <c r="V193" s="559">
        <f>V191+V177+V146+V13</f>
        <v>0</v>
      </c>
    </row>
    <row r="194" spans="3:22" ht="13" thickTop="1" x14ac:dyDescent="0.25"/>
  </sheetData>
  <mergeCells count="10">
    <mergeCell ref="U6:U7"/>
    <mergeCell ref="K6:K7"/>
    <mergeCell ref="A3:K5"/>
    <mergeCell ref="M3:V5"/>
    <mergeCell ref="V6:V7"/>
    <mergeCell ref="O6:P6"/>
    <mergeCell ref="D6:F7"/>
    <mergeCell ref="G6:G7"/>
    <mergeCell ref="H6:J7"/>
    <mergeCell ref="Q6:T6"/>
  </mergeCells>
  <phoneticPr fontId="25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6"/>
  <sheetViews>
    <sheetView workbookViewId="0">
      <selection activeCell="B134" sqref="B134"/>
    </sheetView>
  </sheetViews>
  <sheetFormatPr defaultRowHeight="12.5" x14ac:dyDescent="0.25"/>
  <cols>
    <col min="2" max="2" width="42.81640625" customWidth="1"/>
  </cols>
  <sheetData>
    <row r="1" spans="1:2" x14ac:dyDescent="0.25">
      <c r="A1" s="175" t="s">
        <v>648</v>
      </c>
      <c r="B1" t="s">
        <v>651</v>
      </c>
    </row>
    <row r="2" spans="1:2" x14ac:dyDescent="0.25">
      <c r="A2" s="175" t="s">
        <v>644</v>
      </c>
      <c r="B2" t="s">
        <v>652</v>
      </c>
    </row>
    <row r="3" spans="1:2" x14ac:dyDescent="0.25">
      <c r="A3" s="175" t="s">
        <v>645</v>
      </c>
      <c r="B3" t="s">
        <v>653</v>
      </c>
    </row>
    <row r="4" spans="1:2" x14ac:dyDescent="0.25">
      <c r="A4" s="175" t="s">
        <v>646</v>
      </c>
      <c r="B4" s="510" t="s">
        <v>738</v>
      </c>
    </row>
    <row r="5" spans="1:2" x14ac:dyDescent="0.25">
      <c r="A5" s="175" t="s">
        <v>647</v>
      </c>
      <c r="B5" t="s">
        <v>655</v>
      </c>
    </row>
    <row r="6" spans="1:2" x14ac:dyDescent="0.25">
      <c r="A6" s="175" t="s">
        <v>266</v>
      </c>
      <c r="B6" t="s">
        <v>440</v>
      </c>
    </row>
    <row r="7" spans="1:2" x14ac:dyDescent="0.25">
      <c r="A7" s="175" t="s">
        <v>276</v>
      </c>
      <c r="B7" t="s">
        <v>450</v>
      </c>
    </row>
    <row r="8" spans="1:2" x14ac:dyDescent="0.25">
      <c r="A8" s="175" t="s">
        <v>273</v>
      </c>
      <c r="B8" t="s">
        <v>739</v>
      </c>
    </row>
    <row r="9" spans="1:2" x14ac:dyDescent="0.25">
      <c r="A9" s="175" t="s">
        <v>286</v>
      </c>
      <c r="B9" t="s">
        <v>458</v>
      </c>
    </row>
    <row r="10" spans="1:2" x14ac:dyDescent="0.25">
      <c r="A10" s="175" t="s">
        <v>290</v>
      </c>
      <c r="B10" t="s">
        <v>462</v>
      </c>
    </row>
    <row r="11" spans="1:2" x14ac:dyDescent="0.25">
      <c r="A11" s="175" t="s">
        <v>297</v>
      </c>
      <c r="B11" t="s">
        <v>469</v>
      </c>
    </row>
    <row r="12" spans="1:2" x14ac:dyDescent="0.25">
      <c r="A12" s="175" t="s">
        <v>303</v>
      </c>
      <c r="B12" s="510" t="s">
        <v>744</v>
      </c>
    </row>
    <row r="13" spans="1:2" x14ac:dyDescent="0.25">
      <c r="A13" s="175" t="s">
        <v>310</v>
      </c>
      <c r="B13" t="s">
        <v>482</v>
      </c>
    </row>
    <row r="14" spans="1:2" x14ac:dyDescent="0.25">
      <c r="A14" s="175" t="s">
        <v>320</v>
      </c>
      <c r="B14" t="s">
        <v>492</v>
      </c>
    </row>
    <row r="15" spans="1:2" x14ac:dyDescent="0.25">
      <c r="A15" s="175" t="s">
        <v>324</v>
      </c>
      <c r="B15" t="s">
        <v>496</v>
      </c>
    </row>
    <row r="16" spans="1:2" x14ac:dyDescent="0.25">
      <c r="A16" s="175" t="s">
        <v>330</v>
      </c>
      <c r="B16" t="s">
        <v>501</v>
      </c>
    </row>
    <row r="17" spans="1:2" x14ac:dyDescent="0.25">
      <c r="A17" s="175" t="s">
        <v>335</v>
      </c>
      <c r="B17" t="s">
        <v>506</v>
      </c>
    </row>
    <row r="18" spans="1:2" x14ac:dyDescent="0.25">
      <c r="A18" s="175" t="s">
        <v>351</v>
      </c>
      <c r="B18" t="s">
        <v>521</v>
      </c>
    </row>
    <row r="19" spans="1:2" x14ac:dyDescent="0.25">
      <c r="A19" s="175" t="s">
        <v>370</v>
      </c>
      <c r="B19" t="s">
        <v>539</v>
      </c>
    </row>
    <row r="20" spans="1:2" x14ac:dyDescent="0.25">
      <c r="A20" s="175" t="s">
        <v>377</v>
      </c>
      <c r="B20" t="s">
        <v>546</v>
      </c>
    </row>
    <row r="21" spans="1:2" x14ac:dyDescent="0.25">
      <c r="A21" s="175" t="s">
        <v>387</v>
      </c>
      <c r="B21" t="s">
        <v>556</v>
      </c>
    </row>
    <row r="22" spans="1:2" x14ac:dyDescent="0.25">
      <c r="A22" s="175" t="s">
        <v>391</v>
      </c>
      <c r="B22" t="s">
        <v>560</v>
      </c>
    </row>
    <row r="23" spans="1:2" x14ac:dyDescent="0.25">
      <c r="A23" s="175" t="s">
        <v>674</v>
      </c>
      <c r="B23" s="510" t="s">
        <v>754</v>
      </c>
    </row>
    <row r="24" spans="1:2" x14ac:dyDescent="0.25">
      <c r="A24" s="175" t="s">
        <v>346</v>
      </c>
      <c r="B24" t="s">
        <v>517</v>
      </c>
    </row>
    <row r="25" spans="1:2" x14ac:dyDescent="0.25">
      <c r="A25" s="175" t="s">
        <v>265</v>
      </c>
      <c r="B25" t="s">
        <v>152</v>
      </c>
    </row>
    <row r="26" spans="1:2" x14ac:dyDescent="0.25">
      <c r="A26" s="175" t="s">
        <v>275</v>
      </c>
      <c r="B26" t="s">
        <v>449</v>
      </c>
    </row>
    <row r="27" spans="1:2" x14ac:dyDescent="0.25">
      <c r="A27" s="175" t="s">
        <v>272</v>
      </c>
      <c r="B27" t="s">
        <v>446</v>
      </c>
    </row>
    <row r="28" spans="1:2" x14ac:dyDescent="0.25">
      <c r="A28" s="175" t="s">
        <v>283</v>
      </c>
      <c r="B28" t="s">
        <v>455</v>
      </c>
    </row>
    <row r="29" spans="1:2" x14ac:dyDescent="0.25">
      <c r="A29" s="175" t="s">
        <v>285</v>
      </c>
      <c r="B29" t="s">
        <v>457</v>
      </c>
    </row>
    <row r="30" spans="1:2" x14ac:dyDescent="0.25">
      <c r="A30" s="175" t="s">
        <v>289</v>
      </c>
      <c r="B30" t="s">
        <v>461</v>
      </c>
    </row>
    <row r="31" spans="1:2" x14ac:dyDescent="0.25">
      <c r="A31" s="175" t="s">
        <v>293</v>
      </c>
      <c r="B31" t="s">
        <v>465</v>
      </c>
    </row>
    <row r="32" spans="1:2" x14ac:dyDescent="0.25">
      <c r="A32" s="175" t="s">
        <v>296</v>
      </c>
      <c r="B32" t="s">
        <v>468</v>
      </c>
    </row>
    <row r="33" spans="1:2" x14ac:dyDescent="0.25">
      <c r="A33" s="175" t="s">
        <v>302</v>
      </c>
      <c r="B33" t="s">
        <v>474</v>
      </c>
    </row>
    <row r="34" spans="1:2" x14ac:dyDescent="0.25">
      <c r="A34" s="175" t="s">
        <v>300</v>
      </c>
      <c r="B34" t="s">
        <v>472</v>
      </c>
    </row>
    <row r="35" spans="1:2" x14ac:dyDescent="0.25">
      <c r="A35" s="175" t="s">
        <v>305</v>
      </c>
      <c r="B35" t="s">
        <v>477</v>
      </c>
    </row>
    <row r="36" spans="1:2" x14ac:dyDescent="0.25">
      <c r="A36" s="175" t="s">
        <v>309</v>
      </c>
      <c r="B36" t="s">
        <v>481</v>
      </c>
    </row>
    <row r="37" spans="1:2" x14ac:dyDescent="0.25">
      <c r="A37" s="175" t="s">
        <v>319</v>
      </c>
      <c r="B37" t="s">
        <v>491</v>
      </c>
    </row>
    <row r="38" spans="1:2" x14ac:dyDescent="0.25">
      <c r="A38" s="175" t="s">
        <v>323</v>
      </c>
      <c r="B38" t="s">
        <v>495</v>
      </c>
    </row>
    <row r="39" spans="1:2" x14ac:dyDescent="0.25">
      <c r="A39" s="175" t="s">
        <v>329</v>
      </c>
      <c r="B39" t="s">
        <v>500</v>
      </c>
    </row>
    <row r="40" spans="1:2" x14ac:dyDescent="0.25">
      <c r="A40" s="175" t="s">
        <v>334</v>
      </c>
      <c r="B40" t="s">
        <v>505</v>
      </c>
    </row>
    <row r="41" spans="1:2" x14ac:dyDescent="0.25">
      <c r="A41" s="175" t="s">
        <v>350</v>
      </c>
      <c r="B41" t="s">
        <v>520</v>
      </c>
    </row>
    <row r="42" spans="1:2" x14ac:dyDescent="0.25">
      <c r="A42" s="175" t="s">
        <v>673</v>
      </c>
      <c r="B42" s="510" t="s">
        <v>697</v>
      </c>
    </row>
    <row r="43" spans="1:2" x14ac:dyDescent="0.25">
      <c r="A43" s="175" t="s">
        <v>364</v>
      </c>
      <c r="B43" t="s">
        <v>533</v>
      </c>
    </row>
    <row r="44" spans="1:2" x14ac:dyDescent="0.25">
      <c r="A44" s="175" t="s">
        <v>365</v>
      </c>
      <c r="B44" t="s">
        <v>534</v>
      </c>
    </row>
    <row r="45" spans="1:2" x14ac:dyDescent="0.25">
      <c r="A45" s="175" t="s">
        <v>366</v>
      </c>
      <c r="B45" t="s">
        <v>535</v>
      </c>
    </row>
    <row r="46" spans="1:2" x14ac:dyDescent="0.25">
      <c r="A46" s="175" t="s">
        <v>369</v>
      </c>
      <c r="B46" t="s">
        <v>538</v>
      </c>
    </row>
    <row r="47" spans="1:2" x14ac:dyDescent="0.25">
      <c r="A47" s="175" t="s">
        <v>376</v>
      </c>
      <c r="B47" t="s">
        <v>545</v>
      </c>
    </row>
    <row r="48" spans="1:2" x14ac:dyDescent="0.25">
      <c r="A48" s="175" t="s">
        <v>382</v>
      </c>
      <c r="B48" t="s">
        <v>551</v>
      </c>
    </row>
    <row r="49" spans="1:2" x14ac:dyDescent="0.25">
      <c r="A49" s="175" t="s">
        <v>384</v>
      </c>
      <c r="B49" t="s">
        <v>553</v>
      </c>
    </row>
    <row r="50" spans="1:2" x14ac:dyDescent="0.25">
      <c r="A50" s="175" t="s">
        <v>386</v>
      </c>
      <c r="B50" t="s">
        <v>555</v>
      </c>
    </row>
    <row r="51" spans="1:2" x14ac:dyDescent="0.25">
      <c r="A51" s="175" t="s">
        <v>389</v>
      </c>
      <c r="B51" t="s">
        <v>558</v>
      </c>
    </row>
    <row r="52" spans="1:2" x14ac:dyDescent="0.25">
      <c r="A52" s="175" t="s">
        <v>390</v>
      </c>
      <c r="B52" t="s">
        <v>559</v>
      </c>
    </row>
    <row r="53" spans="1:2" x14ac:dyDescent="0.25">
      <c r="A53" s="175" t="s">
        <v>393</v>
      </c>
      <c r="B53" t="s">
        <v>562</v>
      </c>
    </row>
    <row r="54" spans="1:2" x14ac:dyDescent="0.25">
      <c r="A54" s="175" t="s">
        <v>396</v>
      </c>
      <c r="B54" t="s">
        <v>565</v>
      </c>
    </row>
    <row r="55" spans="1:2" x14ac:dyDescent="0.25">
      <c r="A55" s="175" t="s">
        <v>281</v>
      </c>
      <c r="B55" t="s">
        <v>453</v>
      </c>
    </row>
    <row r="56" spans="1:2" x14ac:dyDescent="0.25">
      <c r="A56" s="175" t="s">
        <v>271</v>
      </c>
      <c r="B56" t="s">
        <v>445</v>
      </c>
    </row>
    <row r="57" spans="1:2" x14ac:dyDescent="0.25">
      <c r="A57" s="175" t="s">
        <v>268</v>
      </c>
      <c r="B57" t="s">
        <v>442</v>
      </c>
    </row>
    <row r="58" spans="1:2" x14ac:dyDescent="0.25">
      <c r="A58" s="175" t="s">
        <v>270</v>
      </c>
      <c r="B58" t="s">
        <v>444</v>
      </c>
    </row>
    <row r="59" spans="1:2" x14ac:dyDescent="0.25">
      <c r="A59" s="175" t="s">
        <v>269</v>
      </c>
      <c r="B59" t="s">
        <v>443</v>
      </c>
    </row>
    <row r="60" spans="1:2" x14ac:dyDescent="0.25">
      <c r="A60" s="175" t="s">
        <v>279</v>
      </c>
      <c r="B60" t="s">
        <v>452</v>
      </c>
    </row>
    <row r="61" spans="1:2" x14ac:dyDescent="0.25">
      <c r="A61" s="175" t="s">
        <v>274</v>
      </c>
      <c r="B61" t="s">
        <v>448</v>
      </c>
    </row>
    <row r="62" spans="1:2" x14ac:dyDescent="0.25">
      <c r="A62" s="175" t="s">
        <v>280</v>
      </c>
      <c r="B62" t="s">
        <v>679</v>
      </c>
    </row>
    <row r="63" spans="1:2" x14ac:dyDescent="0.25">
      <c r="A63" s="539" t="s">
        <v>277</v>
      </c>
      <c r="B63" s="538" t="s">
        <v>740</v>
      </c>
    </row>
    <row r="64" spans="1:2" x14ac:dyDescent="0.25">
      <c r="A64" s="175" t="s">
        <v>284</v>
      </c>
      <c r="B64" t="s">
        <v>456</v>
      </c>
    </row>
    <row r="65" spans="1:2" x14ac:dyDescent="0.25">
      <c r="A65" s="175" t="s">
        <v>278</v>
      </c>
      <c r="B65" t="s">
        <v>451</v>
      </c>
    </row>
    <row r="66" spans="1:2" x14ac:dyDescent="0.25">
      <c r="A66" s="175" t="s">
        <v>287</v>
      </c>
      <c r="B66" t="s">
        <v>459</v>
      </c>
    </row>
    <row r="67" spans="1:2" x14ac:dyDescent="0.25">
      <c r="A67" s="175" t="s">
        <v>288</v>
      </c>
      <c r="B67" s="510" t="s">
        <v>741</v>
      </c>
    </row>
    <row r="68" spans="1:2" x14ac:dyDescent="0.25">
      <c r="A68" s="175" t="s">
        <v>291</v>
      </c>
      <c r="B68" t="s">
        <v>463</v>
      </c>
    </row>
    <row r="69" spans="1:2" x14ac:dyDescent="0.25">
      <c r="A69" s="175" t="s">
        <v>292</v>
      </c>
      <c r="B69" t="s">
        <v>464</v>
      </c>
    </row>
    <row r="70" spans="1:2" x14ac:dyDescent="0.25">
      <c r="A70" s="175" t="s">
        <v>295</v>
      </c>
      <c r="B70" t="s">
        <v>467</v>
      </c>
    </row>
    <row r="71" spans="1:2" x14ac:dyDescent="0.25">
      <c r="A71" s="175" t="s">
        <v>294</v>
      </c>
      <c r="B71" t="s">
        <v>466</v>
      </c>
    </row>
    <row r="72" spans="1:2" x14ac:dyDescent="0.25">
      <c r="A72" s="175" t="s">
        <v>298</v>
      </c>
      <c r="B72" s="510" t="s">
        <v>742</v>
      </c>
    </row>
    <row r="73" spans="1:2" x14ac:dyDescent="0.25">
      <c r="A73" s="86" t="s">
        <v>299</v>
      </c>
      <c r="B73" s="519" t="s">
        <v>471</v>
      </c>
    </row>
    <row r="74" spans="1:2" x14ac:dyDescent="0.25">
      <c r="A74" s="175" t="s">
        <v>301</v>
      </c>
      <c r="B74" s="510" t="s">
        <v>743</v>
      </c>
    </row>
    <row r="75" spans="1:2" x14ac:dyDescent="0.25">
      <c r="A75" s="175" t="s">
        <v>304</v>
      </c>
      <c r="B75" s="510" t="s">
        <v>745</v>
      </c>
    </row>
    <row r="76" spans="1:2" x14ac:dyDescent="0.25">
      <c r="A76" s="175" t="s">
        <v>306</v>
      </c>
      <c r="B76" t="s">
        <v>478</v>
      </c>
    </row>
    <row r="77" spans="1:2" x14ac:dyDescent="0.25">
      <c r="A77" s="175" t="s">
        <v>307</v>
      </c>
      <c r="B77" t="s">
        <v>480</v>
      </c>
    </row>
    <row r="78" spans="1:2" x14ac:dyDescent="0.25">
      <c r="A78" s="175" t="s">
        <v>308</v>
      </c>
      <c r="B78" s="510" t="s">
        <v>609</v>
      </c>
    </row>
    <row r="79" spans="1:2" x14ac:dyDescent="0.25">
      <c r="A79" s="175" t="s">
        <v>311</v>
      </c>
      <c r="B79" t="s">
        <v>483</v>
      </c>
    </row>
    <row r="80" spans="1:2" x14ac:dyDescent="0.25">
      <c r="A80" s="175" t="s">
        <v>312</v>
      </c>
      <c r="B80" s="510" t="s">
        <v>746</v>
      </c>
    </row>
    <row r="81" spans="1:2" x14ac:dyDescent="0.25">
      <c r="A81" s="175" t="s">
        <v>313</v>
      </c>
      <c r="B81" t="s">
        <v>485</v>
      </c>
    </row>
    <row r="82" spans="1:2" x14ac:dyDescent="0.25">
      <c r="A82" s="175" t="s">
        <v>314</v>
      </c>
      <c r="B82" s="510" t="s">
        <v>747</v>
      </c>
    </row>
    <row r="83" spans="1:2" x14ac:dyDescent="0.25">
      <c r="A83" s="175" t="s">
        <v>317</v>
      </c>
      <c r="B83" t="s">
        <v>489</v>
      </c>
    </row>
    <row r="84" spans="1:2" x14ac:dyDescent="0.25">
      <c r="A84" s="175" t="s">
        <v>316</v>
      </c>
      <c r="B84" t="s">
        <v>488</v>
      </c>
    </row>
    <row r="85" spans="1:2" x14ac:dyDescent="0.25">
      <c r="A85" s="175" t="s">
        <v>315</v>
      </c>
      <c r="B85" t="s">
        <v>487</v>
      </c>
    </row>
    <row r="86" spans="1:2" x14ac:dyDescent="0.25">
      <c r="A86" s="175" t="s">
        <v>318</v>
      </c>
      <c r="B86" s="510" t="s">
        <v>748</v>
      </c>
    </row>
    <row r="87" spans="1:2" x14ac:dyDescent="0.25">
      <c r="A87" s="175" t="s">
        <v>1167</v>
      </c>
      <c r="B87" t="s">
        <v>1321</v>
      </c>
    </row>
    <row r="88" spans="1:2" x14ac:dyDescent="0.25">
      <c r="A88" s="175" t="s">
        <v>325</v>
      </c>
      <c r="B88" t="s">
        <v>497</v>
      </c>
    </row>
    <row r="89" spans="1:2" x14ac:dyDescent="0.25">
      <c r="A89" s="175" t="s">
        <v>328</v>
      </c>
      <c r="B89" s="510" t="s">
        <v>749</v>
      </c>
    </row>
    <row r="90" spans="1:2" x14ac:dyDescent="0.25">
      <c r="A90" s="175" t="s">
        <v>326</v>
      </c>
      <c r="B90" t="s">
        <v>498</v>
      </c>
    </row>
    <row r="91" spans="1:2" x14ac:dyDescent="0.25">
      <c r="A91" s="175" t="s">
        <v>327</v>
      </c>
      <c r="B91" t="s">
        <v>610</v>
      </c>
    </row>
    <row r="92" spans="1:2" x14ac:dyDescent="0.25">
      <c r="A92" s="175" t="s">
        <v>331</v>
      </c>
      <c r="B92" t="s">
        <v>502</v>
      </c>
    </row>
    <row r="93" spans="1:2" x14ac:dyDescent="0.25">
      <c r="A93" s="175" t="s">
        <v>332</v>
      </c>
      <c r="B93" t="s">
        <v>503</v>
      </c>
    </row>
    <row r="94" spans="1:2" x14ac:dyDescent="0.25">
      <c r="A94" s="175" t="s">
        <v>333</v>
      </c>
      <c r="B94" t="s">
        <v>504</v>
      </c>
    </row>
    <row r="95" spans="1:2" x14ac:dyDescent="0.25">
      <c r="A95" s="175" t="s">
        <v>336</v>
      </c>
      <c r="B95" t="s">
        <v>507</v>
      </c>
    </row>
    <row r="96" spans="1:2" x14ac:dyDescent="0.25">
      <c r="A96" s="175" t="s">
        <v>337</v>
      </c>
      <c r="B96" t="s">
        <v>508</v>
      </c>
    </row>
    <row r="97" spans="1:2" x14ac:dyDescent="0.25">
      <c r="A97" s="175" t="s">
        <v>338</v>
      </c>
      <c r="B97" t="s">
        <v>509</v>
      </c>
    </row>
    <row r="98" spans="1:2" x14ac:dyDescent="0.25">
      <c r="A98" s="175" t="s">
        <v>340</v>
      </c>
      <c r="B98" t="s">
        <v>511</v>
      </c>
    </row>
    <row r="99" spans="1:2" x14ac:dyDescent="0.25">
      <c r="A99" s="175" t="s">
        <v>339</v>
      </c>
      <c r="B99" t="s">
        <v>510</v>
      </c>
    </row>
    <row r="100" spans="1:2" x14ac:dyDescent="0.25">
      <c r="A100" s="175" t="s">
        <v>341</v>
      </c>
      <c r="B100" s="510" t="s">
        <v>750</v>
      </c>
    </row>
    <row r="101" spans="1:2" x14ac:dyDescent="0.25">
      <c r="A101" s="175" t="s">
        <v>342</v>
      </c>
      <c r="B101" t="s">
        <v>513</v>
      </c>
    </row>
    <row r="102" spans="1:2" x14ac:dyDescent="0.25">
      <c r="A102" s="175" t="s">
        <v>1169</v>
      </c>
      <c r="B102" t="s">
        <v>1176</v>
      </c>
    </row>
    <row r="103" spans="1:2" x14ac:dyDescent="0.25">
      <c r="A103" s="175" t="s">
        <v>343</v>
      </c>
      <c r="B103" t="s">
        <v>514</v>
      </c>
    </row>
    <row r="104" spans="1:2" x14ac:dyDescent="0.25">
      <c r="A104" s="175" t="s">
        <v>345</v>
      </c>
      <c r="B104" t="s">
        <v>516</v>
      </c>
    </row>
    <row r="105" spans="1:2" x14ac:dyDescent="0.25">
      <c r="A105" s="175" t="s">
        <v>344</v>
      </c>
      <c r="B105" t="s">
        <v>515</v>
      </c>
    </row>
    <row r="106" spans="1:2" x14ac:dyDescent="0.25">
      <c r="A106" s="175" t="s">
        <v>348</v>
      </c>
      <c r="B106" t="s">
        <v>519</v>
      </c>
    </row>
    <row r="107" spans="1:2" x14ac:dyDescent="0.25">
      <c r="A107" s="175" t="s">
        <v>349</v>
      </c>
      <c r="B107" s="510" t="s">
        <v>611</v>
      </c>
    </row>
    <row r="108" spans="1:2" x14ac:dyDescent="0.25">
      <c r="A108" s="175" t="s">
        <v>352</v>
      </c>
      <c r="B108" t="s">
        <v>522</v>
      </c>
    </row>
    <row r="109" spans="1:2" x14ac:dyDescent="0.25">
      <c r="A109" s="175" t="s">
        <v>395</v>
      </c>
      <c r="B109" t="s">
        <v>564</v>
      </c>
    </row>
    <row r="110" spans="1:2" x14ac:dyDescent="0.25">
      <c r="A110" s="175" t="s">
        <v>353</v>
      </c>
      <c r="B110" t="s">
        <v>612</v>
      </c>
    </row>
    <row r="111" spans="1:2" x14ac:dyDescent="0.25">
      <c r="A111" s="175" t="s">
        <v>354</v>
      </c>
      <c r="B111" t="s">
        <v>523</v>
      </c>
    </row>
    <row r="112" spans="1:2" x14ac:dyDescent="0.25">
      <c r="A112" s="175" t="s">
        <v>355</v>
      </c>
      <c r="B112" t="s">
        <v>524</v>
      </c>
    </row>
    <row r="113" spans="1:2" x14ac:dyDescent="0.25">
      <c r="A113" s="175" t="s">
        <v>356</v>
      </c>
      <c r="B113" t="s">
        <v>525</v>
      </c>
    </row>
    <row r="114" spans="1:2" x14ac:dyDescent="0.25">
      <c r="A114" s="175" t="s">
        <v>363</v>
      </c>
      <c r="B114" t="s">
        <v>532</v>
      </c>
    </row>
    <row r="115" spans="1:2" x14ac:dyDescent="0.25">
      <c r="A115" s="175" t="s">
        <v>362</v>
      </c>
      <c r="B115" t="s">
        <v>531</v>
      </c>
    </row>
    <row r="116" spans="1:2" x14ac:dyDescent="0.25">
      <c r="A116" s="175" t="s">
        <v>360</v>
      </c>
      <c r="B116" t="s">
        <v>529</v>
      </c>
    </row>
    <row r="117" spans="1:2" x14ac:dyDescent="0.25">
      <c r="A117" s="175" t="s">
        <v>361</v>
      </c>
      <c r="B117" t="s">
        <v>530</v>
      </c>
    </row>
    <row r="118" spans="1:2" x14ac:dyDescent="0.25">
      <c r="A118" s="175" t="s">
        <v>359</v>
      </c>
      <c r="B118" t="s">
        <v>528</v>
      </c>
    </row>
    <row r="119" spans="1:2" x14ac:dyDescent="0.25">
      <c r="A119" s="175" t="s">
        <v>358</v>
      </c>
      <c r="B119" t="s">
        <v>527</v>
      </c>
    </row>
    <row r="120" spans="1:2" x14ac:dyDescent="0.25">
      <c r="A120" s="175" t="s">
        <v>372</v>
      </c>
      <c r="B120" t="s">
        <v>541</v>
      </c>
    </row>
    <row r="121" spans="1:2" x14ac:dyDescent="0.25">
      <c r="A121" s="175" t="s">
        <v>375</v>
      </c>
      <c r="B121" t="s">
        <v>544</v>
      </c>
    </row>
    <row r="122" spans="1:2" x14ac:dyDescent="0.25">
      <c r="A122" s="175" t="s">
        <v>379</v>
      </c>
      <c r="B122" t="s">
        <v>548</v>
      </c>
    </row>
    <row r="123" spans="1:2" x14ac:dyDescent="0.25">
      <c r="A123" s="175" t="s">
        <v>385</v>
      </c>
      <c r="B123" t="s">
        <v>554</v>
      </c>
    </row>
    <row r="124" spans="1:2" x14ac:dyDescent="0.25">
      <c r="A124" s="175" t="s">
        <v>381</v>
      </c>
      <c r="B124" s="510" t="s">
        <v>752</v>
      </c>
    </row>
    <row r="125" spans="1:2" x14ac:dyDescent="0.25">
      <c r="A125" s="175" t="s">
        <v>367</v>
      </c>
      <c r="B125" t="s">
        <v>536</v>
      </c>
    </row>
    <row r="126" spans="1:2" x14ac:dyDescent="0.25">
      <c r="A126" s="175" t="s">
        <v>368</v>
      </c>
      <c r="B126" t="s">
        <v>537</v>
      </c>
    </row>
    <row r="127" spans="1:2" x14ac:dyDescent="0.25">
      <c r="A127" s="175" t="s">
        <v>383</v>
      </c>
      <c r="B127" s="510" t="s">
        <v>753</v>
      </c>
    </row>
    <row r="128" spans="1:2" x14ac:dyDescent="0.25">
      <c r="A128" s="175" t="s">
        <v>371</v>
      </c>
      <c r="B128" t="s">
        <v>540</v>
      </c>
    </row>
    <row r="129" spans="1:2" x14ac:dyDescent="0.25">
      <c r="A129" s="175" t="s">
        <v>373</v>
      </c>
      <c r="B129" t="s">
        <v>542</v>
      </c>
    </row>
    <row r="130" spans="1:2" x14ac:dyDescent="0.25">
      <c r="A130" s="175" t="s">
        <v>374</v>
      </c>
      <c r="B130" s="510" t="s">
        <v>751</v>
      </c>
    </row>
    <row r="131" spans="1:2" x14ac:dyDescent="0.25">
      <c r="A131" s="175" t="s">
        <v>380</v>
      </c>
      <c r="B131" t="s">
        <v>549</v>
      </c>
    </row>
    <row r="132" spans="1:2" x14ac:dyDescent="0.25">
      <c r="A132" s="175" t="s">
        <v>388</v>
      </c>
      <c r="B132" t="s">
        <v>557</v>
      </c>
    </row>
    <row r="133" spans="1:2" x14ac:dyDescent="0.25">
      <c r="A133" s="175" t="s">
        <v>392</v>
      </c>
      <c r="B133" t="s">
        <v>561</v>
      </c>
    </row>
    <row r="134" spans="1:2" x14ac:dyDescent="0.25">
      <c r="A134" s="175" t="s">
        <v>394</v>
      </c>
      <c r="B134" t="s">
        <v>563</v>
      </c>
    </row>
    <row r="135" spans="1:2" x14ac:dyDescent="0.25">
      <c r="A135" s="175" t="s">
        <v>357</v>
      </c>
      <c r="B135" t="s">
        <v>526</v>
      </c>
    </row>
    <row r="136" spans="1:2" x14ac:dyDescent="0.25">
      <c r="A136" s="175" t="s">
        <v>675</v>
      </c>
      <c r="B136" t="s">
        <v>696</v>
      </c>
    </row>
    <row r="137" spans="1:2" x14ac:dyDescent="0.25">
      <c r="A137" s="175" t="s">
        <v>400</v>
      </c>
      <c r="B137" t="s">
        <v>568</v>
      </c>
    </row>
    <row r="138" spans="1:2" x14ac:dyDescent="0.25">
      <c r="A138" s="175" t="s">
        <v>401</v>
      </c>
      <c r="B138" t="s">
        <v>569</v>
      </c>
    </row>
    <row r="139" spans="1:2" x14ac:dyDescent="0.25">
      <c r="A139" s="175" t="s">
        <v>402</v>
      </c>
      <c r="B139" s="510" t="s">
        <v>756</v>
      </c>
    </row>
    <row r="140" spans="1:2" x14ac:dyDescent="0.25">
      <c r="A140" s="175" t="s">
        <v>403</v>
      </c>
      <c r="B140" s="510" t="s">
        <v>757</v>
      </c>
    </row>
    <row r="141" spans="1:2" x14ac:dyDescent="0.25">
      <c r="A141" s="175" t="s">
        <v>404</v>
      </c>
      <c r="B141" t="s">
        <v>571</v>
      </c>
    </row>
    <row r="142" spans="1:2" x14ac:dyDescent="0.25">
      <c r="A142" s="175" t="s">
        <v>405</v>
      </c>
      <c r="B142" t="s">
        <v>572</v>
      </c>
    </row>
    <row r="143" spans="1:2" x14ac:dyDescent="0.25">
      <c r="A143" s="540" t="s">
        <v>407</v>
      </c>
      <c r="B143" s="543" t="s">
        <v>759</v>
      </c>
    </row>
    <row r="144" spans="1:2" x14ac:dyDescent="0.25">
      <c r="A144" s="175" t="s">
        <v>409</v>
      </c>
      <c r="B144" t="s">
        <v>573</v>
      </c>
    </row>
    <row r="145" spans="1:2" x14ac:dyDescent="0.25">
      <c r="A145" s="175" t="s">
        <v>408</v>
      </c>
      <c r="B145" s="510" t="s">
        <v>760</v>
      </c>
    </row>
    <row r="146" spans="1:2" x14ac:dyDescent="0.25">
      <c r="A146" s="175" t="s">
        <v>397</v>
      </c>
      <c r="B146" s="510" t="s">
        <v>755</v>
      </c>
    </row>
    <row r="147" spans="1:2" x14ac:dyDescent="0.25">
      <c r="A147" s="175" t="s">
        <v>406</v>
      </c>
      <c r="B147" s="510" t="s">
        <v>758</v>
      </c>
    </row>
    <row r="148" spans="1:2" x14ac:dyDescent="0.25">
      <c r="A148" s="175" t="s">
        <v>410</v>
      </c>
      <c r="B148" t="s">
        <v>574</v>
      </c>
    </row>
    <row r="149" spans="1:2" x14ac:dyDescent="0.25">
      <c r="A149" s="175" t="s">
        <v>411</v>
      </c>
      <c r="B149" s="510" t="s">
        <v>761</v>
      </c>
    </row>
    <row r="150" spans="1:2" x14ac:dyDescent="0.25">
      <c r="A150" s="175" t="s">
        <v>412</v>
      </c>
      <c r="B150" t="s">
        <v>575</v>
      </c>
    </row>
    <row r="151" spans="1:2" x14ac:dyDescent="0.25">
      <c r="A151" s="175" t="s">
        <v>413</v>
      </c>
      <c r="B151" s="510" t="s">
        <v>762</v>
      </c>
    </row>
    <row r="152" spans="1:2" x14ac:dyDescent="0.25">
      <c r="A152" s="175" t="s">
        <v>416</v>
      </c>
      <c r="B152" t="s">
        <v>578</v>
      </c>
    </row>
    <row r="153" spans="1:2" x14ac:dyDescent="0.25">
      <c r="A153" s="175" t="s">
        <v>418</v>
      </c>
      <c r="B153" s="510" t="s">
        <v>764</v>
      </c>
    </row>
    <row r="154" spans="1:2" x14ac:dyDescent="0.25">
      <c r="A154" s="175" t="s">
        <v>420</v>
      </c>
      <c r="B154" t="s">
        <v>582</v>
      </c>
    </row>
    <row r="155" spans="1:2" x14ac:dyDescent="0.25">
      <c r="A155" s="175" t="s">
        <v>421</v>
      </c>
      <c r="B155" t="s">
        <v>583</v>
      </c>
    </row>
    <row r="156" spans="1:2" x14ac:dyDescent="0.25">
      <c r="A156" s="175" t="s">
        <v>427</v>
      </c>
      <c r="B156" t="s">
        <v>587</v>
      </c>
    </row>
    <row r="157" spans="1:2" x14ac:dyDescent="0.25">
      <c r="A157" s="175" t="s">
        <v>426</v>
      </c>
      <c r="B157" t="s">
        <v>586</v>
      </c>
    </row>
    <row r="158" spans="1:2" x14ac:dyDescent="0.25">
      <c r="A158" s="175" t="s">
        <v>424</v>
      </c>
      <c r="B158" s="532" t="s">
        <v>694</v>
      </c>
    </row>
    <row r="159" spans="1:2" x14ac:dyDescent="0.25">
      <c r="A159" s="175" t="s">
        <v>417</v>
      </c>
      <c r="B159" s="510" t="s">
        <v>763</v>
      </c>
    </row>
    <row r="160" spans="1:2" x14ac:dyDescent="0.25">
      <c r="A160" s="175" t="s">
        <v>422</v>
      </c>
      <c r="B160" t="s">
        <v>1290</v>
      </c>
    </row>
    <row r="161" spans="1:2" x14ac:dyDescent="0.25">
      <c r="A161" s="175" t="s">
        <v>423</v>
      </c>
      <c r="B161" s="532" t="s">
        <v>585</v>
      </c>
    </row>
    <row r="162" spans="1:2" x14ac:dyDescent="0.25">
      <c r="A162" s="175" t="s">
        <v>425</v>
      </c>
      <c r="B162" s="510" t="s">
        <v>765</v>
      </c>
    </row>
    <row r="163" spans="1:2" x14ac:dyDescent="0.25">
      <c r="A163" s="175" t="s">
        <v>415</v>
      </c>
      <c r="B163" t="s">
        <v>577</v>
      </c>
    </row>
    <row r="164" spans="1:2" x14ac:dyDescent="0.25">
      <c r="A164" s="175" t="s">
        <v>414</v>
      </c>
      <c r="B164" t="s">
        <v>576</v>
      </c>
    </row>
    <row r="165" spans="1:2" x14ac:dyDescent="0.25">
      <c r="A165" s="175" t="s">
        <v>428</v>
      </c>
      <c r="B165" t="s">
        <v>1159</v>
      </c>
    </row>
    <row r="166" spans="1:2" x14ac:dyDescent="0.25">
      <c r="A166" s="175" t="s">
        <v>429</v>
      </c>
      <c r="B166" t="s">
        <v>589</v>
      </c>
    </row>
    <row r="167" spans="1:2" x14ac:dyDescent="0.25">
      <c r="A167" s="175" t="s">
        <v>430</v>
      </c>
      <c r="B167" t="s">
        <v>590</v>
      </c>
    </row>
    <row r="168" spans="1:2" x14ac:dyDescent="0.25">
      <c r="A168" s="175" t="s">
        <v>432</v>
      </c>
      <c r="B168" t="s">
        <v>592</v>
      </c>
    </row>
    <row r="169" spans="1:2" x14ac:dyDescent="0.25">
      <c r="A169" s="175" t="s">
        <v>433</v>
      </c>
      <c r="B169" t="s">
        <v>1322</v>
      </c>
    </row>
    <row r="170" spans="1:2" x14ac:dyDescent="0.25">
      <c r="A170" s="175" t="s">
        <v>766</v>
      </c>
      <c r="B170" t="s">
        <v>767</v>
      </c>
    </row>
    <row r="171" spans="1:2" x14ac:dyDescent="0.25">
      <c r="A171" s="175" t="s">
        <v>676</v>
      </c>
      <c r="B171" t="s">
        <v>1160</v>
      </c>
    </row>
    <row r="172" spans="1:2" x14ac:dyDescent="0.25">
      <c r="A172" s="175" t="s">
        <v>438</v>
      </c>
      <c r="B172" t="s">
        <v>598</v>
      </c>
    </row>
    <row r="173" spans="1:2" x14ac:dyDescent="0.25">
      <c r="A173" s="175" t="s">
        <v>434</v>
      </c>
      <c r="B173" t="s">
        <v>594</v>
      </c>
    </row>
    <row r="174" spans="1:2" x14ac:dyDescent="0.25">
      <c r="A174" s="175" t="s">
        <v>435</v>
      </c>
      <c r="B174" t="s">
        <v>595</v>
      </c>
    </row>
    <row r="175" spans="1:2" x14ac:dyDescent="0.25">
      <c r="A175" s="175" t="s">
        <v>436</v>
      </c>
      <c r="B175" t="s">
        <v>770</v>
      </c>
    </row>
    <row r="176" spans="1:2" x14ac:dyDescent="0.25">
      <c r="A176" s="175" t="s">
        <v>437</v>
      </c>
      <c r="B176" t="s">
        <v>597</v>
      </c>
    </row>
  </sheetData>
  <phoneticPr fontId="25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7"/>
  <sheetViews>
    <sheetView workbookViewId="0">
      <pane xSplit="2" ySplit="2" topLeftCell="C167" activePane="bottomRight" state="frozen"/>
      <selection pane="topRight" activeCell="C1" sqref="C1"/>
      <selection pane="bottomLeft" activeCell="A3" sqref="A3"/>
      <selection pane="bottomRight" activeCell="D191" sqref="D191"/>
    </sheetView>
  </sheetViews>
  <sheetFormatPr defaultColWidth="9.1796875" defaultRowHeight="22.5" customHeight="1" x14ac:dyDescent="0.25"/>
  <cols>
    <col min="1" max="1" width="38.26953125" style="444" customWidth="1"/>
    <col min="2" max="2" width="9.26953125" style="444" bestFit="1" customWidth="1"/>
    <col min="3" max="3" width="19.1796875" style="444" bestFit="1" customWidth="1"/>
    <col min="4" max="5" width="9.1796875" style="444"/>
    <col min="6" max="6" width="8.1796875" style="444" customWidth="1"/>
    <col min="7" max="7" width="22" style="444" customWidth="1"/>
    <col min="8" max="16384" width="9.1796875" style="444"/>
  </cols>
  <sheetData>
    <row r="2" spans="1:7" ht="22.5" customHeight="1" x14ac:dyDescent="0.25">
      <c r="A2" s="444" t="s">
        <v>603</v>
      </c>
      <c r="B2" s="444" t="s">
        <v>649</v>
      </c>
      <c r="C2" s="444" t="s">
        <v>1174</v>
      </c>
    </row>
    <row r="3" spans="1:7" ht="22.5" customHeight="1" x14ac:dyDescent="0.3">
      <c r="A3" s="442" t="s">
        <v>651</v>
      </c>
      <c r="B3" s="438" t="s">
        <v>648</v>
      </c>
      <c r="C3" s="443">
        <v>385215.77686493658</v>
      </c>
      <c r="D3" s="309" t="s">
        <v>648</v>
      </c>
      <c r="E3" s="284" t="s">
        <v>1163</v>
      </c>
      <c r="F3" s="201" t="s">
        <v>648</v>
      </c>
      <c r="G3" s="78" t="str">
        <f t="shared" ref="G3:G34" si="0">VLOOKUP(F3,otdata,2,FALSE)</f>
        <v>Abercromby Nursery and Community</v>
      </c>
    </row>
    <row r="4" spans="1:7" ht="22.5" customHeight="1" x14ac:dyDescent="0.3">
      <c r="A4" s="445" t="s">
        <v>652</v>
      </c>
      <c r="B4" s="438" t="s">
        <v>644</v>
      </c>
      <c r="C4" s="443">
        <v>196454.97088029864</v>
      </c>
      <c r="D4" s="309" t="s">
        <v>644</v>
      </c>
      <c r="E4" s="284" t="s">
        <v>652</v>
      </c>
      <c r="F4" s="201" t="s">
        <v>644</v>
      </c>
      <c r="G4" s="78" t="str">
        <f t="shared" si="0"/>
        <v>Chatham Place Nursery</v>
      </c>
    </row>
    <row r="5" spans="1:7" ht="22.5" customHeight="1" x14ac:dyDescent="0.3">
      <c r="A5" s="445" t="s">
        <v>653</v>
      </c>
      <c r="B5" s="438" t="s">
        <v>645</v>
      </c>
      <c r="C5" s="443">
        <v>292323.14128578868</v>
      </c>
      <c r="D5" s="309" t="s">
        <v>645</v>
      </c>
      <c r="E5" s="284" t="s">
        <v>653</v>
      </c>
      <c r="F5" s="201" t="s">
        <v>645</v>
      </c>
      <c r="G5" s="78" t="str">
        <f t="shared" si="0"/>
        <v>East Prescot Road Nursery</v>
      </c>
    </row>
    <row r="6" spans="1:7" ht="22.5" customHeight="1" x14ac:dyDescent="0.3">
      <c r="A6" s="445" t="s">
        <v>1165</v>
      </c>
      <c r="B6" s="438" t="s">
        <v>646</v>
      </c>
      <c r="C6" s="443">
        <v>572072.43729101471</v>
      </c>
      <c r="D6" s="309" t="s">
        <v>646</v>
      </c>
      <c r="E6" s="284" t="s">
        <v>738</v>
      </c>
      <c r="F6" s="201" t="s">
        <v>646</v>
      </c>
      <c r="G6" s="78" t="str">
        <f t="shared" si="0"/>
        <v>Everton Nursery School and Family Centre</v>
      </c>
    </row>
    <row r="7" spans="1:7" ht="22.5" customHeight="1" x14ac:dyDescent="0.3">
      <c r="A7" s="445" t="s">
        <v>655</v>
      </c>
      <c r="B7" s="438" t="s">
        <v>647</v>
      </c>
      <c r="C7" s="443">
        <v>275066.07010526687</v>
      </c>
      <c r="D7" s="90" t="s">
        <v>647</v>
      </c>
      <c r="E7" s="290" t="s">
        <v>655</v>
      </c>
      <c r="F7" s="201" t="s">
        <v>647</v>
      </c>
      <c r="G7" s="78" t="str">
        <f t="shared" si="0"/>
        <v>Ellergreen Early Years Centre</v>
      </c>
    </row>
    <row r="8" spans="1:7" ht="22.5" customHeight="1" x14ac:dyDescent="0.3">
      <c r="A8" s="445" t="s">
        <v>440</v>
      </c>
      <c r="B8" s="438" t="s">
        <v>266</v>
      </c>
      <c r="C8" s="443">
        <v>911785.64624170482</v>
      </c>
      <c r="D8" s="309" t="s">
        <v>266</v>
      </c>
      <c r="E8" s="285" t="s">
        <v>440</v>
      </c>
      <c r="F8" s="201" t="s">
        <v>266</v>
      </c>
      <c r="G8" s="78" t="e">
        <f t="shared" si="0"/>
        <v>#N/A</v>
      </c>
    </row>
    <row r="9" spans="1:7" ht="22.5" customHeight="1" x14ac:dyDescent="0.3">
      <c r="A9" s="445" t="s">
        <v>450</v>
      </c>
      <c r="B9" s="438" t="s">
        <v>276</v>
      </c>
      <c r="C9" s="443">
        <v>731895.90283753618</v>
      </c>
      <c r="D9" s="309" t="s">
        <v>276</v>
      </c>
      <c r="E9" s="285" t="s">
        <v>450</v>
      </c>
      <c r="F9" s="201" t="s">
        <v>276</v>
      </c>
      <c r="G9" s="78" t="str">
        <f t="shared" si="0"/>
        <v>Booker Avenue Infant</v>
      </c>
    </row>
    <row r="10" spans="1:7" ht="22.5" customHeight="1" x14ac:dyDescent="0.3">
      <c r="A10" s="445" t="s">
        <v>447</v>
      </c>
      <c r="B10" s="438" t="s">
        <v>273</v>
      </c>
      <c r="C10" s="443">
        <v>838054.81114743138</v>
      </c>
      <c r="D10" s="309" t="s">
        <v>273</v>
      </c>
      <c r="E10" s="285" t="s">
        <v>739</v>
      </c>
      <c r="F10" s="201" t="s">
        <v>273</v>
      </c>
      <c r="G10" s="78" t="str">
        <f t="shared" si="0"/>
        <v>Blackmoor Park Infants</v>
      </c>
    </row>
    <row r="11" spans="1:7" ht="22.5" customHeight="1" x14ac:dyDescent="0.3">
      <c r="A11" s="445" t="s">
        <v>458</v>
      </c>
      <c r="B11" s="438" t="s">
        <v>286</v>
      </c>
      <c r="C11" s="443">
        <v>829624.35958770686</v>
      </c>
      <c r="D11" s="309" t="s">
        <v>286</v>
      </c>
      <c r="E11" s="286" t="s">
        <v>458</v>
      </c>
      <c r="F11" s="201" t="s">
        <v>286</v>
      </c>
      <c r="G11" s="78" t="e">
        <f t="shared" si="0"/>
        <v>#N/A</v>
      </c>
    </row>
    <row r="12" spans="1:7" ht="22.5" customHeight="1" x14ac:dyDescent="0.3">
      <c r="A12" s="445" t="s">
        <v>462</v>
      </c>
      <c r="B12" s="438" t="s">
        <v>290</v>
      </c>
      <c r="C12" s="443">
        <v>698587.77763181855</v>
      </c>
      <c r="D12" s="309" t="s">
        <v>290</v>
      </c>
      <c r="E12" s="285" t="s">
        <v>462</v>
      </c>
      <c r="F12" s="201" t="s">
        <v>290</v>
      </c>
      <c r="G12" s="78" t="str">
        <f t="shared" si="0"/>
        <v>Gilmour Infant</v>
      </c>
    </row>
    <row r="13" spans="1:7" ht="22.5" customHeight="1" x14ac:dyDescent="0.3">
      <c r="A13" s="445" t="s">
        <v>469</v>
      </c>
      <c r="B13" s="438" t="s">
        <v>297</v>
      </c>
      <c r="C13" s="443">
        <v>776587.08460983797</v>
      </c>
      <c r="D13" s="309" t="s">
        <v>297</v>
      </c>
      <c r="E13" s="285" t="s">
        <v>469</v>
      </c>
      <c r="F13" s="201" t="s">
        <v>297</v>
      </c>
      <c r="G13" s="78" t="e">
        <f t="shared" si="0"/>
        <v>#N/A</v>
      </c>
    </row>
    <row r="14" spans="1:7" ht="22.5" customHeight="1" x14ac:dyDescent="0.3">
      <c r="A14" s="445" t="s">
        <v>744</v>
      </c>
      <c r="B14" s="438" t="s">
        <v>303</v>
      </c>
      <c r="C14" s="443">
        <v>709835.08138714463</v>
      </c>
      <c r="D14" s="309" t="s">
        <v>303</v>
      </c>
      <c r="E14" s="285" t="s">
        <v>744</v>
      </c>
      <c r="F14" s="201" t="s">
        <v>303</v>
      </c>
      <c r="G14" s="78" t="str">
        <f t="shared" si="0"/>
        <v>Lister Drive Infant</v>
      </c>
    </row>
    <row r="15" spans="1:7" ht="22.5" customHeight="1" x14ac:dyDescent="0.3">
      <c r="A15" s="445" t="s">
        <v>482</v>
      </c>
      <c r="B15" s="438" t="s">
        <v>310</v>
      </c>
      <c r="C15" s="443">
        <v>582576.36650160898</v>
      </c>
      <c r="D15" s="309" t="s">
        <v>310</v>
      </c>
      <c r="E15" s="285" t="s">
        <v>482</v>
      </c>
      <c r="F15" s="201" t="s">
        <v>310</v>
      </c>
      <c r="G15" s="78" t="e">
        <f t="shared" si="0"/>
        <v>#N/A</v>
      </c>
    </row>
    <row r="16" spans="1:7" ht="22.5" customHeight="1" x14ac:dyDescent="0.3">
      <c r="A16" s="445" t="s">
        <v>492</v>
      </c>
      <c r="B16" s="438" t="s">
        <v>320</v>
      </c>
      <c r="C16" s="443">
        <v>815649.99647798564</v>
      </c>
      <c r="D16" s="309" t="s">
        <v>320</v>
      </c>
      <c r="E16" s="285" t="s">
        <v>492</v>
      </c>
      <c r="F16" s="201" t="s">
        <v>320</v>
      </c>
      <c r="G16" s="78" t="e">
        <f t="shared" si="0"/>
        <v>#N/A</v>
      </c>
    </row>
    <row r="17" spans="1:7" ht="22.5" customHeight="1" x14ac:dyDescent="0.3">
      <c r="A17" s="445" t="s">
        <v>494</v>
      </c>
      <c r="B17" s="438" t="s">
        <v>322</v>
      </c>
      <c r="C17" s="443">
        <v>221888</v>
      </c>
      <c r="D17" s="309" t="s">
        <v>322</v>
      </c>
      <c r="E17" s="285" t="s">
        <v>494</v>
      </c>
      <c r="F17" s="201" t="s">
        <v>322</v>
      </c>
      <c r="G17" s="78" t="e">
        <f t="shared" si="0"/>
        <v>#N/A</v>
      </c>
    </row>
    <row r="18" spans="1:7" ht="22.5" customHeight="1" x14ac:dyDescent="0.3">
      <c r="A18" s="445" t="s">
        <v>496</v>
      </c>
      <c r="B18" s="438" t="s">
        <v>324</v>
      </c>
      <c r="C18" s="443">
        <v>571007.24737485894</v>
      </c>
      <c r="D18" s="309" t="s">
        <v>324</v>
      </c>
      <c r="E18" s="285" t="s">
        <v>496</v>
      </c>
      <c r="F18" s="201" t="s">
        <v>324</v>
      </c>
      <c r="G18" s="78" t="e">
        <f t="shared" si="0"/>
        <v>#N/A</v>
      </c>
    </row>
    <row r="19" spans="1:7" s="448" customFormat="1" ht="22.5" customHeight="1" x14ac:dyDescent="0.3">
      <c r="A19" s="445" t="s">
        <v>501</v>
      </c>
      <c r="B19" s="446" t="s">
        <v>330</v>
      </c>
      <c r="C19" s="447">
        <v>808039.51875061565</v>
      </c>
      <c r="D19" s="309" t="s">
        <v>330</v>
      </c>
      <c r="E19" s="285" t="s">
        <v>501</v>
      </c>
      <c r="F19" s="201" t="s">
        <v>330</v>
      </c>
      <c r="G19" s="78" t="str">
        <f t="shared" si="0"/>
        <v>Sudley Infant</v>
      </c>
    </row>
    <row r="20" spans="1:7" ht="22.5" customHeight="1" x14ac:dyDescent="0.3">
      <c r="A20" s="449" t="s">
        <v>506</v>
      </c>
      <c r="B20" s="438" t="s">
        <v>335</v>
      </c>
      <c r="C20" s="443">
        <v>790331.04169485066</v>
      </c>
      <c r="D20" s="309" t="s">
        <v>335</v>
      </c>
      <c r="E20" s="285" t="s">
        <v>506</v>
      </c>
      <c r="F20" s="201" t="s">
        <v>335</v>
      </c>
      <c r="G20" s="78" t="e">
        <f t="shared" si="0"/>
        <v>#N/A</v>
      </c>
    </row>
    <row r="21" spans="1:7" ht="22.5" customHeight="1" x14ac:dyDescent="0.3">
      <c r="A21" s="445" t="s">
        <v>521</v>
      </c>
      <c r="B21" s="438" t="s">
        <v>351</v>
      </c>
      <c r="C21" s="443">
        <v>1053476.3924244214</v>
      </c>
      <c r="D21" s="309" t="s">
        <v>351</v>
      </c>
      <c r="E21" s="285" t="s">
        <v>521</v>
      </c>
      <c r="F21" s="201" t="s">
        <v>351</v>
      </c>
      <c r="G21" s="78" t="e">
        <f t="shared" si="0"/>
        <v>#N/A</v>
      </c>
    </row>
    <row r="22" spans="1:7" ht="22.5" customHeight="1" x14ac:dyDescent="0.3">
      <c r="A22" s="445" t="s">
        <v>539</v>
      </c>
      <c r="B22" s="438" t="s">
        <v>370</v>
      </c>
      <c r="C22" s="443">
        <v>566063.28835160192</v>
      </c>
      <c r="D22" s="309" t="s">
        <v>370</v>
      </c>
      <c r="E22" s="285" t="s">
        <v>539</v>
      </c>
      <c r="F22" s="201" t="s">
        <v>370</v>
      </c>
      <c r="G22" s="78" t="str">
        <f t="shared" si="0"/>
        <v>St Cecilia's Catholic Infant</v>
      </c>
    </row>
    <row r="23" spans="1:7" ht="22.5" customHeight="1" x14ac:dyDescent="0.3">
      <c r="A23" s="445" t="s">
        <v>546</v>
      </c>
      <c r="B23" s="438" t="s">
        <v>377</v>
      </c>
      <c r="C23" s="443">
        <v>1099220.537759457</v>
      </c>
      <c r="D23" s="309" t="s">
        <v>377</v>
      </c>
      <c r="E23" s="285" t="s">
        <v>546</v>
      </c>
      <c r="F23" s="201" t="s">
        <v>377</v>
      </c>
      <c r="G23" s="78" t="str">
        <f t="shared" si="0"/>
        <v>St Francis De Sales Catholic Inf &amp; Nursery</v>
      </c>
    </row>
    <row r="24" spans="1:7" s="448" customFormat="1" ht="22.5" customHeight="1" x14ac:dyDescent="0.3">
      <c r="A24" s="445" t="s">
        <v>556</v>
      </c>
      <c r="B24" s="450" t="s">
        <v>387</v>
      </c>
      <c r="C24" s="447">
        <v>927425.00583529961</v>
      </c>
      <c r="D24" s="309" t="s">
        <v>387</v>
      </c>
      <c r="E24" s="285" t="s">
        <v>556</v>
      </c>
      <c r="F24" s="201" t="s">
        <v>387</v>
      </c>
      <c r="G24" s="78" t="e">
        <f t="shared" si="0"/>
        <v>#N/A</v>
      </c>
    </row>
    <row r="25" spans="1:7" s="448" customFormat="1" ht="22.5" customHeight="1" x14ac:dyDescent="0.3">
      <c r="A25" s="449" t="s">
        <v>560</v>
      </c>
      <c r="B25" s="440" t="s">
        <v>391</v>
      </c>
      <c r="C25" s="447">
        <v>942754.90474932431</v>
      </c>
      <c r="D25" s="309" t="s">
        <v>391</v>
      </c>
      <c r="E25" s="285" t="s">
        <v>560</v>
      </c>
      <c r="F25" s="201" t="s">
        <v>391</v>
      </c>
      <c r="G25" s="78" t="str">
        <f t="shared" si="0"/>
        <v>St Paul's and St Timothy's Catholic Infant</v>
      </c>
    </row>
    <row r="26" spans="1:7" s="448" customFormat="1" ht="22.5" customHeight="1" x14ac:dyDescent="0.3">
      <c r="A26" s="449" t="s">
        <v>754</v>
      </c>
      <c r="B26" s="440" t="s">
        <v>674</v>
      </c>
      <c r="C26" s="447">
        <v>1001025.4358960862</v>
      </c>
      <c r="D26" s="309" t="s">
        <v>674</v>
      </c>
      <c r="E26" s="285" t="s">
        <v>754</v>
      </c>
      <c r="F26" s="201" t="s">
        <v>674</v>
      </c>
      <c r="G26" s="78" t="e">
        <f t="shared" si="0"/>
        <v>#N/A</v>
      </c>
    </row>
    <row r="27" spans="1:7" ht="22.5" customHeight="1" x14ac:dyDescent="0.3">
      <c r="A27" s="449" t="s">
        <v>517</v>
      </c>
      <c r="B27" s="438" t="s">
        <v>346</v>
      </c>
      <c r="C27" s="443">
        <v>726913.73682253936</v>
      </c>
      <c r="D27" s="309" t="s">
        <v>346</v>
      </c>
      <c r="E27" s="285" t="s">
        <v>517</v>
      </c>
      <c r="F27" s="201" t="s">
        <v>346</v>
      </c>
      <c r="G27" s="78" t="e">
        <f t="shared" si="0"/>
        <v>#N/A</v>
      </c>
    </row>
    <row r="28" spans="1:7" ht="22.5" customHeight="1" x14ac:dyDescent="0.3">
      <c r="A28" s="445" t="s">
        <v>152</v>
      </c>
      <c r="B28" s="438" t="s">
        <v>265</v>
      </c>
      <c r="C28" s="443">
        <v>952136.19176707335</v>
      </c>
      <c r="D28" s="309" t="s">
        <v>265</v>
      </c>
      <c r="E28" s="285" t="s">
        <v>152</v>
      </c>
      <c r="F28" s="201" t="s">
        <v>265</v>
      </c>
      <c r="G28" s="78" t="e">
        <f t="shared" si="0"/>
        <v>#N/A</v>
      </c>
    </row>
    <row r="29" spans="1:7" ht="22.5" customHeight="1" x14ac:dyDescent="0.3">
      <c r="A29" s="445" t="s">
        <v>449</v>
      </c>
      <c r="B29" s="438" t="s">
        <v>275</v>
      </c>
      <c r="C29" s="443">
        <v>1015713.5937774586</v>
      </c>
      <c r="D29" s="310" t="s">
        <v>275</v>
      </c>
      <c r="E29" s="285" t="s">
        <v>449</v>
      </c>
      <c r="F29" s="201" t="s">
        <v>275</v>
      </c>
      <c r="G29" s="78" t="str">
        <f t="shared" si="0"/>
        <v>Booker Avenue Junior</v>
      </c>
    </row>
    <row r="30" spans="1:7" ht="22.5" customHeight="1" x14ac:dyDescent="0.3">
      <c r="A30" s="445" t="s">
        <v>446</v>
      </c>
      <c r="B30" s="438" t="s">
        <v>272</v>
      </c>
      <c r="C30" s="443">
        <v>1021972.9846060242</v>
      </c>
      <c r="D30" s="309" t="s">
        <v>272</v>
      </c>
      <c r="E30" s="285" t="s">
        <v>446</v>
      </c>
      <c r="F30" s="201" t="s">
        <v>272</v>
      </c>
      <c r="G30" s="78" t="str">
        <f t="shared" si="0"/>
        <v>Blackmoor Park Junior</v>
      </c>
    </row>
    <row r="31" spans="1:7" ht="22.5" customHeight="1" x14ac:dyDescent="0.3">
      <c r="A31" s="445" t="s">
        <v>455</v>
      </c>
      <c r="B31" s="438" t="s">
        <v>283</v>
      </c>
      <c r="C31" s="443">
        <v>854406.54610288818</v>
      </c>
      <c r="D31" s="309" t="s">
        <v>283</v>
      </c>
      <c r="E31" s="285" t="s">
        <v>455</v>
      </c>
      <c r="F31" s="201" t="s">
        <v>283</v>
      </c>
      <c r="G31" s="78" t="e">
        <f t="shared" si="0"/>
        <v>#N/A</v>
      </c>
    </row>
    <row r="32" spans="1:7" ht="22.5" customHeight="1" x14ac:dyDescent="0.3">
      <c r="A32" s="445" t="s">
        <v>457</v>
      </c>
      <c r="B32" s="438" t="s">
        <v>285</v>
      </c>
      <c r="C32" s="443">
        <v>1035798.7268676335</v>
      </c>
      <c r="D32" s="310" t="s">
        <v>285</v>
      </c>
      <c r="E32" s="285" t="s">
        <v>457</v>
      </c>
      <c r="F32" s="201" t="s">
        <v>285</v>
      </c>
      <c r="G32" s="78" t="e">
        <f t="shared" si="0"/>
        <v>#N/A</v>
      </c>
    </row>
    <row r="33" spans="1:7" ht="22.5" customHeight="1" x14ac:dyDescent="0.3">
      <c r="A33" s="445" t="s">
        <v>461</v>
      </c>
      <c r="B33" s="438" t="s">
        <v>289</v>
      </c>
      <c r="C33" s="443">
        <v>756152.34714351629</v>
      </c>
      <c r="D33" s="309" t="s">
        <v>289</v>
      </c>
      <c r="E33" s="285" t="s">
        <v>461</v>
      </c>
      <c r="F33" s="201" t="s">
        <v>289</v>
      </c>
      <c r="G33" s="78" t="str">
        <f t="shared" si="0"/>
        <v>Gilmour Junior</v>
      </c>
    </row>
    <row r="34" spans="1:7" ht="22.5" customHeight="1" x14ac:dyDescent="0.3">
      <c r="A34" s="445" t="s">
        <v>465</v>
      </c>
      <c r="B34" s="438" t="s">
        <v>293</v>
      </c>
      <c r="C34" s="443">
        <v>705783.52873264579</v>
      </c>
      <c r="D34" s="310" t="s">
        <v>293</v>
      </c>
      <c r="E34" s="285" t="s">
        <v>465</v>
      </c>
      <c r="F34" s="201" t="s">
        <v>293</v>
      </c>
      <c r="G34" s="78" t="e">
        <f t="shared" si="0"/>
        <v>#N/A</v>
      </c>
    </row>
    <row r="35" spans="1:7" ht="22.5" customHeight="1" x14ac:dyDescent="0.3">
      <c r="A35" s="445" t="s">
        <v>468</v>
      </c>
      <c r="B35" s="438" t="s">
        <v>296</v>
      </c>
      <c r="C35" s="443">
        <v>779780.54332836752</v>
      </c>
      <c r="D35" s="309" t="s">
        <v>296</v>
      </c>
      <c r="E35" s="285" t="s">
        <v>468</v>
      </c>
      <c r="F35" s="201" t="s">
        <v>296</v>
      </c>
      <c r="G35" s="78" t="e">
        <f t="shared" ref="G35:G66" si="1">VLOOKUP(F35,otdata,2,FALSE)</f>
        <v>#N/A</v>
      </c>
    </row>
    <row r="36" spans="1:7" ht="22.5" customHeight="1" x14ac:dyDescent="0.3">
      <c r="A36" s="445" t="s">
        <v>474</v>
      </c>
      <c r="B36" s="438" t="s">
        <v>302</v>
      </c>
      <c r="C36" s="443">
        <v>758689.23291891592</v>
      </c>
      <c r="D36" s="309" t="s">
        <v>302</v>
      </c>
      <c r="E36" s="285" t="s">
        <v>474</v>
      </c>
      <c r="F36" s="201" t="s">
        <v>302</v>
      </c>
      <c r="G36" s="78" t="str">
        <f t="shared" si="1"/>
        <v>Lister Junior</v>
      </c>
    </row>
    <row r="37" spans="1:7" ht="22.5" customHeight="1" x14ac:dyDescent="0.3">
      <c r="A37" s="445" t="s">
        <v>472</v>
      </c>
      <c r="B37" s="438" t="s">
        <v>300</v>
      </c>
      <c r="C37" s="443">
        <v>1502933.5341110439</v>
      </c>
      <c r="D37" s="309" t="s">
        <v>300</v>
      </c>
      <c r="E37" s="286" t="s">
        <v>472</v>
      </c>
      <c r="F37" s="201" t="s">
        <v>300</v>
      </c>
      <c r="G37" s="78" t="str">
        <f t="shared" si="1"/>
        <v>Lawrence Community Primary</v>
      </c>
    </row>
    <row r="38" spans="1:7" ht="22.5" customHeight="1" x14ac:dyDescent="0.3">
      <c r="A38" s="445" t="s">
        <v>477</v>
      </c>
      <c r="B38" s="438" t="s">
        <v>305</v>
      </c>
      <c r="C38" s="443">
        <v>898067.22579368588</v>
      </c>
      <c r="D38" s="309" t="s">
        <v>305</v>
      </c>
      <c r="E38" s="285" t="s">
        <v>477</v>
      </c>
      <c r="F38" s="201" t="s">
        <v>305</v>
      </c>
      <c r="G38" s="78" t="str">
        <f t="shared" si="1"/>
        <v>Mab Lane JMI</v>
      </c>
    </row>
    <row r="39" spans="1:7" ht="22.5" customHeight="1" x14ac:dyDescent="0.3">
      <c r="A39" s="445" t="s">
        <v>481</v>
      </c>
      <c r="B39" s="438" t="s">
        <v>309</v>
      </c>
      <c r="C39" s="443">
        <v>665331.45374414534</v>
      </c>
      <c r="D39" s="309" t="s">
        <v>309</v>
      </c>
      <c r="E39" s="285" t="s">
        <v>481</v>
      </c>
      <c r="F39" s="201" t="s">
        <v>309</v>
      </c>
      <c r="G39" s="78" t="e">
        <f t="shared" si="1"/>
        <v>#N/A</v>
      </c>
    </row>
    <row r="40" spans="1:7" ht="22.5" customHeight="1" x14ac:dyDescent="0.3">
      <c r="A40" s="445" t="s">
        <v>491</v>
      </c>
      <c r="B40" s="438" t="s">
        <v>319</v>
      </c>
      <c r="C40" s="443">
        <v>943636.57013579772</v>
      </c>
      <c r="D40" s="309" t="s">
        <v>319</v>
      </c>
      <c r="E40" s="285" t="s">
        <v>491</v>
      </c>
      <c r="F40" s="201" t="s">
        <v>319</v>
      </c>
      <c r="G40" s="78" t="e">
        <f t="shared" si="1"/>
        <v>#N/A</v>
      </c>
    </row>
    <row r="41" spans="1:7" ht="22.5" customHeight="1" x14ac:dyDescent="0.3">
      <c r="A41" s="445" t="s">
        <v>493</v>
      </c>
      <c r="B41" s="438" t="s">
        <v>321</v>
      </c>
      <c r="C41" s="443">
        <v>292519</v>
      </c>
      <c r="D41" s="309" t="s">
        <v>321</v>
      </c>
      <c r="E41" s="285" t="s">
        <v>493</v>
      </c>
      <c r="F41" s="201" t="s">
        <v>321</v>
      </c>
      <c r="G41" s="78" t="e">
        <f t="shared" si="1"/>
        <v>#N/A</v>
      </c>
    </row>
    <row r="42" spans="1:7" ht="22.5" customHeight="1" x14ac:dyDescent="0.3">
      <c r="A42" s="445" t="s">
        <v>495</v>
      </c>
      <c r="B42" s="438" t="s">
        <v>323</v>
      </c>
      <c r="C42" s="443">
        <v>860068.69068282947</v>
      </c>
      <c r="D42" s="309" t="s">
        <v>323</v>
      </c>
      <c r="E42" s="285" t="s">
        <v>495</v>
      </c>
      <c r="F42" s="201" t="s">
        <v>323</v>
      </c>
      <c r="G42" s="78" t="e">
        <f t="shared" si="1"/>
        <v>#N/A</v>
      </c>
    </row>
    <row r="43" spans="1:7" s="448" customFormat="1" ht="22.5" customHeight="1" x14ac:dyDescent="0.3">
      <c r="A43" s="445" t="s">
        <v>500</v>
      </c>
      <c r="B43" s="440" t="s">
        <v>329</v>
      </c>
      <c r="C43" s="447">
        <v>1025876.1888531047</v>
      </c>
      <c r="D43" s="309" t="s">
        <v>329</v>
      </c>
      <c r="E43" s="285" t="s">
        <v>500</v>
      </c>
      <c r="F43" s="201" t="s">
        <v>329</v>
      </c>
      <c r="G43" s="78" t="str">
        <f t="shared" si="1"/>
        <v>Sudley Junior</v>
      </c>
    </row>
    <row r="44" spans="1:7" ht="22.5" customHeight="1" x14ac:dyDescent="0.3">
      <c r="A44" s="449" t="s">
        <v>505</v>
      </c>
      <c r="B44" s="438" t="s">
        <v>334</v>
      </c>
      <c r="C44" s="443">
        <v>961961.86278491316</v>
      </c>
      <c r="D44" s="309" t="s">
        <v>334</v>
      </c>
      <c r="E44" s="285" t="s">
        <v>505</v>
      </c>
      <c r="F44" s="201" t="s">
        <v>334</v>
      </c>
      <c r="G44" s="78" t="e">
        <f t="shared" si="1"/>
        <v>#N/A</v>
      </c>
    </row>
    <row r="45" spans="1:7" ht="22.5" customHeight="1" x14ac:dyDescent="0.3">
      <c r="A45" s="445" t="s">
        <v>520</v>
      </c>
      <c r="B45" s="438" t="s">
        <v>350</v>
      </c>
      <c r="C45" s="443">
        <v>1106749.2471270664</v>
      </c>
      <c r="D45" s="309" t="s">
        <v>350</v>
      </c>
      <c r="E45" s="285" t="s">
        <v>520</v>
      </c>
      <c r="F45" s="201" t="s">
        <v>350</v>
      </c>
      <c r="G45" s="78" t="e">
        <f t="shared" si="1"/>
        <v>#N/A</v>
      </c>
    </row>
    <row r="46" spans="1:7" ht="22.5" customHeight="1" x14ac:dyDescent="0.3">
      <c r="A46" s="445" t="s">
        <v>697</v>
      </c>
      <c r="B46" s="438" t="s">
        <v>673</v>
      </c>
      <c r="C46" s="443">
        <v>432321.96919606189</v>
      </c>
      <c r="D46" s="309" t="s">
        <v>673</v>
      </c>
      <c r="E46" s="285" t="s">
        <v>697</v>
      </c>
      <c r="F46" s="201" t="s">
        <v>673</v>
      </c>
      <c r="G46" s="78" t="str">
        <f t="shared" si="1"/>
        <v>Faith Primary</v>
      </c>
    </row>
    <row r="47" spans="1:7" ht="22.5" customHeight="1" x14ac:dyDescent="0.3">
      <c r="A47" s="445" t="s">
        <v>533</v>
      </c>
      <c r="B47" s="438" t="s">
        <v>364</v>
      </c>
      <c r="C47" s="443">
        <v>660498.90148382785</v>
      </c>
      <c r="D47" s="309" t="s">
        <v>364</v>
      </c>
      <c r="E47" s="285" t="s">
        <v>533</v>
      </c>
      <c r="F47" s="201" t="s">
        <v>364</v>
      </c>
      <c r="G47" s="78" t="str">
        <f t="shared" si="1"/>
        <v>Sacred Heart Catholic Primary</v>
      </c>
    </row>
    <row r="48" spans="1:7" ht="22.5" customHeight="1" x14ac:dyDescent="0.3">
      <c r="A48" s="445" t="s">
        <v>534</v>
      </c>
      <c r="B48" s="438" t="s">
        <v>365</v>
      </c>
      <c r="C48" s="443">
        <v>798448.85244174686</v>
      </c>
      <c r="D48" s="309" t="s">
        <v>365</v>
      </c>
      <c r="E48" s="285" t="s">
        <v>534</v>
      </c>
      <c r="F48" s="201" t="s">
        <v>365</v>
      </c>
      <c r="G48" s="78" t="e">
        <f t="shared" si="1"/>
        <v>#N/A</v>
      </c>
    </row>
    <row r="49" spans="1:7" ht="22.5" customHeight="1" x14ac:dyDescent="0.3">
      <c r="A49" s="445" t="s">
        <v>535</v>
      </c>
      <c r="B49" s="438" t="s">
        <v>366</v>
      </c>
      <c r="C49" s="443">
        <v>797064.56640505756</v>
      </c>
      <c r="D49" s="309" t="s">
        <v>366</v>
      </c>
      <c r="E49" s="285" t="s">
        <v>535</v>
      </c>
      <c r="F49" s="201" t="s">
        <v>366</v>
      </c>
      <c r="G49" s="78" t="str">
        <f t="shared" si="1"/>
        <v>St Anne's Catholic Primary</v>
      </c>
    </row>
    <row r="50" spans="1:7" ht="22.5" customHeight="1" x14ac:dyDescent="0.3">
      <c r="A50" s="445" t="s">
        <v>538</v>
      </c>
      <c r="B50" s="438" t="s">
        <v>369</v>
      </c>
      <c r="C50" s="443">
        <v>694489.62420627754</v>
      </c>
      <c r="D50" s="309" t="s">
        <v>369</v>
      </c>
      <c r="E50" s="285" t="s">
        <v>538</v>
      </c>
      <c r="F50" s="201" t="s">
        <v>369</v>
      </c>
      <c r="G50" s="78" t="str">
        <f t="shared" si="1"/>
        <v>St Cecilia's Catholic Junior</v>
      </c>
    </row>
    <row r="51" spans="1:7" ht="22.5" customHeight="1" x14ac:dyDescent="0.3">
      <c r="A51" s="445" t="s">
        <v>545</v>
      </c>
      <c r="B51" s="438" t="s">
        <v>376</v>
      </c>
      <c r="C51" s="443">
        <v>1157925.9282622056</v>
      </c>
      <c r="D51" s="309" t="s">
        <v>376</v>
      </c>
      <c r="E51" s="285" t="s">
        <v>545</v>
      </c>
      <c r="F51" s="201" t="s">
        <v>376</v>
      </c>
      <c r="G51" s="78" t="str">
        <f t="shared" si="1"/>
        <v>St Francis De Sales Catholic Junior Mixed</v>
      </c>
    </row>
    <row r="52" spans="1:7" ht="22.5" customHeight="1" x14ac:dyDescent="0.3">
      <c r="A52" s="445" t="s">
        <v>551</v>
      </c>
      <c r="B52" s="438" t="s">
        <v>382</v>
      </c>
      <c r="C52" s="443">
        <v>659079.38684118621</v>
      </c>
      <c r="D52" s="309" t="s">
        <v>382</v>
      </c>
      <c r="E52" s="285" t="s">
        <v>551</v>
      </c>
      <c r="F52" s="201" t="s">
        <v>382</v>
      </c>
      <c r="G52" s="78" t="e">
        <f t="shared" si="1"/>
        <v>#N/A</v>
      </c>
    </row>
    <row r="53" spans="1:7" s="448" customFormat="1" ht="22.5" customHeight="1" x14ac:dyDescent="0.3">
      <c r="A53" s="445" t="s">
        <v>553</v>
      </c>
      <c r="B53" s="440" t="s">
        <v>384</v>
      </c>
      <c r="C53" s="447">
        <v>1052020.9560888046</v>
      </c>
      <c r="D53" s="309" t="s">
        <v>384</v>
      </c>
      <c r="E53" s="285" t="s">
        <v>553</v>
      </c>
      <c r="F53" s="201" t="s">
        <v>384</v>
      </c>
      <c r="G53" s="78" t="str">
        <f t="shared" si="1"/>
        <v>St Michael's Catholic Primary</v>
      </c>
    </row>
    <row r="54" spans="1:7" s="448" customFormat="1" ht="22.5" customHeight="1" x14ac:dyDescent="0.3">
      <c r="A54" s="449" t="s">
        <v>555</v>
      </c>
      <c r="B54" s="440" t="s">
        <v>386</v>
      </c>
      <c r="C54" s="447">
        <v>990950.00726159569</v>
      </c>
      <c r="D54" s="309" t="s">
        <v>386</v>
      </c>
      <c r="E54" s="285" t="s">
        <v>555</v>
      </c>
      <c r="F54" s="201" t="s">
        <v>386</v>
      </c>
      <c r="G54" s="78" t="e">
        <f t="shared" si="1"/>
        <v>#N/A</v>
      </c>
    </row>
    <row r="55" spans="1:7" s="448" customFormat="1" ht="22.5" customHeight="1" x14ac:dyDescent="0.3">
      <c r="A55" s="449" t="s">
        <v>558</v>
      </c>
      <c r="B55" s="450" t="s">
        <v>389</v>
      </c>
      <c r="C55" s="447">
        <v>666296.29349115142</v>
      </c>
      <c r="D55" s="309" t="s">
        <v>389</v>
      </c>
      <c r="E55" s="285" t="s">
        <v>558</v>
      </c>
      <c r="F55" s="201" t="s">
        <v>389</v>
      </c>
      <c r="G55" s="78" t="str">
        <f t="shared" si="1"/>
        <v>St Patrick's Catholic Primary</v>
      </c>
    </row>
    <row r="56" spans="1:7" s="448" customFormat="1" ht="22.5" customHeight="1" x14ac:dyDescent="0.3">
      <c r="A56" s="449" t="s">
        <v>559</v>
      </c>
      <c r="B56" s="440" t="s">
        <v>390</v>
      </c>
      <c r="C56" s="447">
        <v>1364037.7783969915</v>
      </c>
      <c r="D56" s="309" t="s">
        <v>390</v>
      </c>
      <c r="E56" s="285" t="s">
        <v>559</v>
      </c>
      <c r="F56" s="201" t="s">
        <v>390</v>
      </c>
      <c r="G56" s="78" t="str">
        <f t="shared" si="1"/>
        <v>St Paul's Catholic Junior</v>
      </c>
    </row>
    <row r="57" spans="1:7" s="448" customFormat="1" ht="22.5" customHeight="1" x14ac:dyDescent="0.3">
      <c r="A57" s="449" t="s">
        <v>562</v>
      </c>
      <c r="B57" s="440" t="s">
        <v>393</v>
      </c>
      <c r="C57" s="447">
        <v>1045948.2588259467</v>
      </c>
      <c r="D57" s="309" t="s">
        <v>393</v>
      </c>
      <c r="E57" s="285" t="s">
        <v>562</v>
      </c>
      <c r="F57" s="201" t="s">
        <v>393</v>
      </c>
      <c r="G57" s="78" t="e">
        <f t="shared" si="1"/>
        <v>#N/A</v>
      </c>
    </row>
    <row r="58" spans="1:7" ht="22.5" customHeight="1" x14ac:dyDescent="0.3">
      <c r="A58" s="449" t="s">
        <v>565</v>
      </c>
      <c r="B58" s="438" t="s">
        <v>396</v>
      </c>
      <c r="C58" s="443">
        <v>1124383.265845974</v>
      </c>
      <c r="D58" s="309" t="s">
        <v>396</v>
      </c>
      <c r="E58" s="286" t="s">
        <v>565</v>
      </c>
      <c r="F58" s="201" t="s">
        <v>396</v>
      </c>
      <c r="G58" s="78" t="str">
        <f t="shared" si="1"/>
        <v>King David Primary</v>
      </c>
    </row>
    <row r="59" spans="1:7" ht="22.5" customHeight="1" x14ac:dyDescent="0.3">
      <c r="A59" s="445" t="s">
        <v>453</v>
      </c>
      <c r="B59" s="438" t="s">
        <v>281</v>
      </c>
      <c r="C59" s="443">
        <v>1146509.7478726786</v>
      </c>
      <c r="D59" s="309" t="s">
        <v>281</v>
      </c>
      <c r="E59" s="285" t="s">
        <v>453</v>
      </c>
      <c r="F59" s="201" t="s">
        <v>281</v>
      </c>
      <c r="G59" s="78" t="str">
        <f t="shared" si="1"/>
        <v>Corinthian Community Primary</v>
      </c>
    </row>
    <row r="60" spans="1:7" ht="22.5" customHeight="1" x14ac:dyDescent="0.3">
      <c r="A60" s="445" t="s">
        <v>1166</v>
      </c>
      <c r="B60" s="438" t="s">
        <v>267</v>
      </c>
      <c r="C60" s="443">
        <v>425915.06112621108</v>
      </c>
      <c r="D60" s="309" t="s">
        <v>267</v>
      </c>
      <c r="E60" s="285" t="s">
        <v>441</v>
      </c>
      <c r="F60" s="201" t="s">
        <v>267</v>
      </c>
      <c r="G60" s="78" t="e">
        <f t="shared" si="1"/>
        <v>#N/A</v>
      </c>
    </row>
    <row r="61" spans="1:7" ht="22.5" customHeight="1" x14ac:dyDescent="0.3">
      <c r="A61" s="445" t="s">
        <v>445</v>
      </c>
      <c r="B61" s="438" t="s">
        <v>271</v>
      </c>
      <c r="C61" s="443">
        <v>911160.8018526776</v>
      </c>
      <c r="D61" s="309" t="s">
        <v>271</v>
      </c>
      <c r="E61" s="285" t="s">
        <v>445</v>
      </c>
      <c r="F61" s="201" t="s">
        <v>271</v>
      </c>
      <c r="G61" s="78" t="str">
        <f t="shared" si="1"/>
        <v>Belle Vale JMI Primary</v>
      </c>
    </row>
    <row r="62" spans="1:7" ht="22.5" customHeight="1" x14ac:dyDescent="0.3">
      <c r="A62" s="445" t="s">
        <v>442</v>
      </c>
      <c r="B62" s="438" t="s">
        <v>268</v>
      </c>
      <c r="C62" s="443">
        <v>735745.64038063819</v>
      </c>
      <c r="D62" s="309" t="s">
        <v>268</v>
      </c>
      <c r="E62" s="285" t="s">
        <v>442</v>
      </c>
      <c r="F62" s="201" t="s">
        <v>268</v>
      </c>
      <c r="G62" s="78" t="str">
        <f t="shared" si="1"/>
        <v>Banks Road JMI</v>
      </c>
    </row>
    <row r="63" spans="1:7" ht="22.5" customHeight="1" x14ac:dyDescent="0.3">
      <c r="A63" s="445" t="s">
        <v>444</v>
      </c>
      <c r="B63" s="438" t="s">
        <v>270</v>
      </c>
      <c r="C63" s="443">
        <v>1111981.5507097119</v>
      </c>
      <c r="D63" s="309" t="s">
        <v>270</v>
      </c>
      <c r="E63" s="285" t="s">
        <v>444</v>
      </c>
      <c r="F63" s="201" t="s">
        <v>270</v>
      </c>
      <c r="G63" s="78" t="e">
        <f t="shared" si="1"/>
        <v>#N/A</v>
      </c>
    </row>
    <row r="64" spans="1:7" ht="22.5" customHeight="1" x14ac:dyDescent="0.3">
      <c r="A64" s="445" t="s">
        <v>443</v>
      </c>
      <c r="B64" s="438" t="s">
        <v>269</v>
      </c>
      <c r="C64" s="443">
        <v>1721850.9188214829</v>
      </c>
      <c r="D64" s="309" t="s">
        <v>269</v>
      </c>
      <c r="E64" s="285" t="s">
        <v>443</v>
      </c>
      <c r="F64" s="201" t="s">
        <v>269</v>
      </c>
      <c r="G64" s="78" t="str">
        <f t="shared" si="1"/>
        <v>Barlows Primary</v>
      </c>
    </row>
    <row r="65" spans="1:7" ht="22.5" customHeight="1" x14ac:dyDescent="0.3">
      <c r="A65" s="445" t="s">
        <v>452</v>
      </c>
      <c r="B65" s="438" t="s">
        <v>279</v>
      </c>
      <c r="C65" s="443">
        <v>1026405.4910686775</v>
      </c>
      <c r="D65" s="309" t="s">
        <v>279</v>
      </c>
      <c r="E65" s="285" t="s">
        <v>452</v>
      </c>
      <c r="F65" s="201" t="s">
        <v>279</v>
      </c>
      <c r="G65" s="78" t="str">
        <f t="shared" si="1"/>
        <v>Broad Square Community Primary</v>
      </c>
    </row>
    <row r="66" spans="1:7" ht="22.5" customHeight="1" x14ac:dyDescent="0.3">
      <c r="A66" s="445" t="s">
        <v>448</v>
      </c>
      <c r="B66" s="438" t="s">
        <v>274</v>
      </c>
      <c r="C66" s="443">
        <v>1401592.967224218</v>
      </c>
      <c r="D66" s="309" t="s">
        <v>274</v>
      </c>
      <c r="E66" s="285" t="s">
        <v>448</v>
      </c>
      <c r="F66" s="201" t="s">
        <v>274</v>
      </c>
      <c r="G66" s="78" t="str">
        <f t="shared" si="1"/>
        <v>Blueberry Park Primary</v>
      </c>
    </row>
    <row r="67" spans="1:7" s="453" customFormat="1" ht="22.5" customHeight="1" x14ac:dyDescent="0.3">
      <c r="A67" s="454" t="s">
        <v>1175</v>
      </c>
      <c r="B67" s="455" t="s">
        <v>1167</v>
      </c>
      <c r="C67" s="456">
        <v>694890</v>
      </c>
      <c r="D67" s="309" t="s">
        <v>1167</v>
      </c>
      <c r="E67" s="285" t="s">
        <v>1175</v>
      </c>
      <c r="F67" s="201" t="s">
        <v>282</v>
      </c>
      <c r="G67" s="78" t="e">
        <f t="shared" ref="G67:G98" si="2">VLOOKUP(F67,otdata,2,FALSE)</f>
        <v>#N/A</v>
      </c>
    </row>
    <row r="68" spans="1:7" ht="22.5" customHeight="1" x14ac:dyDescent="0.3">
      <c r="A68" s="445" t="s">
        <v>679</v>
      </c>
      <c r="B68" s="438" t="s">
        <v>280</v>
      </c>
      <c r="C68" s="443">
        <v>598547.39172132383</v>
      </c>
      <c r="D68" s="309" t="s">
        <v>280</v>
      </c>
      <c r="E68" s="285" t="s">
        <v>679</v>
      </c>
      <c r="F68" s="201" t="s">
        <v>280</v>
      </c>
      <c r="G68" s="78" t="str">
        <f t="shared" si="2"/>
        <v>Childwall Valley Primary</v>
      </c>
    </row>
    <row r="69" spans="1:7" ht="22.5" customHeight="1" x14ac:dyDescent="0.3">
      <c r="A69" s="445" t="s">
        <v>740</v>
      </c>
      <c r="B69" s="438" t="s">
        <v>277</v>
      </c>
      <c r="C69" s="443">
        <v>721876.11297538492</v>
      </c>
      <c r="D69" s="309" t="s">
        <v>277</v>
      </c>
      <c r="E69" s="286" t="s">
        <v>740</v>
      </c>
      <c r="F69" s="201" t="s">
        <v>277</v>
      </c>
      <c r="G69" s="78" t="e">
        <f t="shared" si="2"/>
        <v>#N/A</v>
      </c>
    </row>
    <row r="70" spans="1:7" ht="22.5" customHeight="1" x14ac:dyDescent="0.3">
      <c r="A70" s="445" t="s">
        <v>456</v>
      </c>
      <c r="B70" s="438" t="s">
        <v>284</v>
      </c>
      <c r="C70" s="443">
        <v>742165.38801034214</v>
      </c>
      <c r="D70" s="309" t="s">
        <v>284</v>
      </c>
      <c r="E70" s="285" t="s">
        <v>456</v>
      </c>
      <c r="F70" s="201" t="s">
        <v>284</v>
      </c>
      <c r="G70" s="78" t="str">
        <f t="shared" si="2"/>
        <v>Dovecot JMI</v>
      </c>
    </row>
    <row r="71" spans="1:7" ht="22.5" customHeight="1" x14ac:dyDescent="0.3">
      <c r="A71" s="445" t="s">
        <v>451</v>
      </c>
      <c r="B71" s="438" t="s">
        <v>278</v>
      </c>
      <c r="C71" s="443">
        <v>955556.09676537779</v>
      </c>
      <c r="D71" s="309" t="s">
        <v>278</v>
      </c>
      <c r="E71" s="285" t="s">
        <v>451</v>
      </c>
      <c r="F71" s="201" t="s">
        <v>278</v>
      </c>
      <c r="G71" s="78" t="str">
        <f t="shared" si="2"/>
        <v>Broadgreen Primary</v>
      </c>
    </row>
    <row r="72" spans="1:7" ht="22.5" customHeight="1" x14ac:dyDescent="0.3">
      <c r="A72" s="445" t="s">
        <v>459</v>
      </c>
      <c r="B72" s="438" t="s">
        <v>287</v>
      </c>
      <c r="C72" s="443">
        <v>965975.41931820638</v>
      </c>
      <c r="D72" s="309" t="s">
        <v>287</v>
      </c>
      <c r="E72" s="286" t="s">
        <v>459</v>
      </c>
      <c r="F72" s="201" t="s">
        <v>287</v>
      </c>
      <c r="G72" s="78" t="str">
        <f t="shared" si="2"/>
        <v>Fazakerley Primary</v>
      </c>
    </row>
    <row r="73" spans="1:7" ht="22.5" customHeight="1" x14ac:dyDescent="0.3">
      <c r="A73" s="445" t="s">
        <v>741</v>
      </c>
      <c r="B73" s="438" t="s">
        <v>288</v>
      </c>
      <c r="C73" s="443">
        <v>1359030.8843188931</v>
      </c>
      <c r="D73" s="309" t="s">
        <v>288</v>
      </c>
      <c r="E73" s="285" t="s">
        <v>741</v>
      </c>
      <c r="F73" s="201" t="s">
        <v>288</v>
      </c>
      <c r="G73" s="78" t="str">
        <f t="shared" si="2"/>
        <v>Florence Melly Primary</v>
      </c>
    </row>
    <row r="74" spans="1:7" ht="22.5" customHeight="1" x14ac:dyDescent="0.3">
      <c r="A74" s="445" t="s">
        <v>463</v>
      </c>
      <c r="B74" s="438" t="s">
        <v>291</v>
      </c>
      <c r="C74" s="443">
        <v>1373021.4081859461</v>
      </c>
      <c r="D74" s="310" t="s">
        <v>291</v>
      </c>
      <c r="E74" s="285" t="s">
        <v>463</v>
      </c>
      <c r="F74" s="201" t="s">
        <v>291</v>
      </c>
      <c r="G74" s="78" t="str">
        <f t="shared" si="2"/>
        <v>Greenbank Primary</v>
      </c>
    </row>
    <row r="75" spans="1:7" ht="22.5" customHeight="1" x14ac:dyDescent="0.3">
      <c r="A75" s="445" t="s">
        <v>464</v>
      </c>
      <c r="B75" s="438" t="s">
        <v>292</v>
      </c>
      <c r="C75" s="443">
        <v>1360197.6636219164</v>
      </c>
      <c r="D75" s="309" t="s">
        <v>292</v>
      </c>
      <c r="E75" s="285" t="s">
        <v>464</v>
      </c>
      <c r="F75" s="201" t="s">
        <v>292</v>
      </c>
      <c r="G75" s="78" t="str">
        <f t="shared" si="2"/>
        <v>Gwladys Street Primary and Nursery</v>
      </c>
    </row>
    <row r="76" spans="1:7" ht="22.5" customHeight="1" x14ac:dyDescent="0.3">
      <c r="A76" s="445" t="s">
        <v>467</v>
      </c>
      <c r="B76" s="438" t="s">
        <v>295</v>
      </c>
      <c r="C76" s="443">
        <v>838629.07223278459</v>
      </c>
      <c r="D76" s="309" t="s">
        <v>295</v>
      </c>
      <c r="E76" s="285" t="s">
        <v>467</v>
      </c>
      <c r="F76" s="201" t="s">
        <v>295</v>
      </c>
      <c r="G76" s="78" t="str">
        <f t="shared" si="2"/>
        <v>Hunts Cross</v>
      </c>
    </row>
    <row r="77" spans="1:7" ht="22.5" customHeight="1" x14ac:dyDescent="0.3">
      <c r="A77" s="445" t="s">
        <v>466</v>
      </c>
      <c r="B77" s="438" t="s">
        <v>294</v>
      </c>
      <c r="C77" s="443">
        <v>1168837.9584481863</v>
      </c>
      <c r="D77" s="309" t="s">
        <v>294</v>
      </c>
      <c r="E77" s="285" t="s">
        <v>466</v>
      </c>
      <c r="F77" s="201" t="s">
        <v>294</v>
      </c>
      <c r="G77" s="78" t="str">
        <f t="shared" si="2"/>
        <v>Four Oaks Community Primary</v>
      </c>
    </row>
    <row r="78" spans="1:7" ht="22.5" customHeight="1" x14ac:dyDescent="0.3">
      <c r="A78" s="445" t="s">
        <v>742</v>
      </c>
      <c r="B78" s="438" t="s">
        <v>298</v>
      </c>
      <c r="C78" s="443">
        <v>913800.2086670167</v>
      </c>
      <c r="D78" s="309" t="s">
        <v>298</v>
      </c>
      <c r="E78" s="285" t="s">
        <v>742</v>
      </c>
      <c r="F78" s="201" t="s">
        <v>298</v>
      </c>
      <c r="G78" s="78" t="str">
        <f t="shared" si="2"/>
        <v>Kingsley Community Primary</v>
      </c>
    </row>
    <row r="79" spans="1:7" ht="22.5" customHeight="1" x14ac:dyDescent="0.3">
      <c r="A79" s="445" t="s">
        <v>471</v>
      </c>
      <c r="B79" s="438" t="s">
        <v>299</v>
      </c>
      <c r="C79" s="443">
        <v>1031743.9977206849</v>
      </c>
      <c r="D79" s="309" t="s">
        <v>299</v>
      </c>
      <c r="E79" s="286" t="s">
        <v>471</v>
      </c>
      <c r="F79" s="201" t="s">
        <v>299</v>
      </c>
      <c r="G79" s="78" t="str">
        <f t="shared" si="2"/>
        <v>Knotty Ash Primary</v>
      </c>
    </row>
    <row r="80" spans="1:7" ht="22.5" customHeight="1" x14ac:dyDescent="0.3">
      <c r="A80" s="445" t="s">
        <v>743</v>
      </c>
      <c r="B80" s="438" t="s">
        <v>301</v>
      </c>
      <c r="C80" s="443">
        <v>1290037.2863225767</v>
      </c>
      <c r="D80" s="309" t="s">
        <v>301</v>
      </c>
      <c r="E80" s="285" t="s">
        <v>743</v>
      </c>
      <c r="F80" s="201" t="s">
        <v>301</v>
      </c>
      <c r="G80" s="78" t="str">
        <f t="shared" si="2"/>
        <v>Leamington Primary</v>
      </c>
    </row>
    <row r="81" spans="1:7" ht="22.5" customHeight="1" x14ac:dyDescent="0.3">
      <c r="A81" s="445" t="s">
        <v>745</v>
      </c>
      <c r="B81" s="438" t="s">
        <v>304</v>
      </c>
      <c r="C81" s="443">
        <v>1127357.2020682283</v>
      </c>
      <c r="D81" s="309" t="s">
        <v>304</v>
      </c>
      <c r="E81" s="285" t="s">
        <v>745</v>
      </c>
      <c r="F81" s="201" t="s">
        <v>304</v>
      </c>
      <c r="G81" s="78" t="str">
        <f t="shared" si="2"/>
        <v>Longmoor Primary</v>
      </c>
    </row>
    <row r="82" spans="1:7" ht="22.5" customHeight="1" x14ac:dyDescent="0.3">
      <c r="A82" s="445" t="s">
        <v>478</v>
      </c>
      <c r="B82" s="438" t="s">
        <v>306</v>
      </c>
      <c r="C82" s="443">
        <v>1301007.2411970166</v>
      </c>
      <c r="D82" s="309" t="s">
        <v>306</v>
      </c>
      <c r="E82" s="285" t="s">
        <v>478</v>
      </c>
      <c r="F82" s="201" t="s">
        <v>306</v>
      </c>
      <c r="G82" s="78" t="str">
        <f t="shared" si="2"/>
        <v>Matthew Arnold Primary</v>
      </c>
    </row>
    <row r="83" spans="1:7" ht="22.5" customHeight="1" x14ac:dyDescent="0.3">
      <c r="A83" s="445" t="s">
        <v>480</v>
      </c>
      <c r="B83" s="438" t="s">
        <v>307</v>
      </c>
      <c r="C83" s="443">
        <v>1302870.8109225743</v>
      </c>
      <c r="D83" s="309" t="s">
        <v>307</v>
      </c>
      <c r="E83" s="286" t="s">
        <v>480</v>
      </c>
      <c r="F83" s="201" t="s">
        <v>307</v>
      </c>
      <c r="G83" s="78" t="str">
        <f t="shared" si="2"/>
        <v>Middlefield Primary</v>
      </c>
    </row>
    <row r="84" spans="1:7" ht="22.5" customHeight="1" x14ac:dyDescent="0.3">
      <c r="A84" s="445" t="s">
        <v>609</v>
      </c>
      <c r="B84" s="438" t="s">
        <v>308</v>
      </c>
      <c r="C84" s="443">
        <v>1079412.0528988696</v>
      </c>
      <c r="D84" s="309" t="s">
        <v>308</v>
      </c>
      <c r="E84" s="285" t="s">
        <v>609</v>
      </c>
      <c r="F84" s="201" t="s">
        <v>308</v>
      </c>
      <c r="G84" s="78" t="str">
        <f t="shared" si="2"/>
        <v>Monksdown Primary</v>
      </c>
    </row>
    <row r="85" spans="1:7" ht="22.5" customHeight="1" x14ac:dyDescent="0.3">
      <c r="A85" s="445" t="s">
        <v>483</v>
      </c>
      <c r="B85" s="438" t="s">
        <v>311</v>
      </c>
      <c r="C85" s="443">
        <v>1219533.2558005459</v>
      </c>
      <c r="D85" s="309" t="s">
        <v>311</v>
      </c>
      <c r="E85" s="285" t="s">
        <v>483</v>
      </c>
      <c r="F85" s="201" t="s">
        <v>311</v>
      </c>
      <c r="G85" s="78" t="e">
        <f t="shared" si="2"/>
        <v>#N/A</v>
      </c>
    </row>
    <row r="86" spans="1:7" ht="22.5" customHeight="1" x14ac:dyDescent="0.3">
      <c r="A86" s="445" t="s">
        <v>746</v>
      </c>
      <c r="B86" s="438" t="s">
        <v>312</v>
      </c>
      <c r="C86" s="443">
        <v>673300.06503035466</v>
      </c>
      <c r="D86" s="309" t="s">
        <v>312</v>
      </c>
      <c r="E86" s="285" t="s">
        <v>746</v>
      </c>
      <c r="F86" s="201" t="s">
        <v>312</v>
      </c>
      <c r="G86" s="78" t="str">
        <f t="shared" si="2"/>
        <v>Norman Pannell Primary</v>
      </c>
    </row>
    <row r="87" spans="1:7" ht="22.5" customHeight="1" x14ac:dyDescent="0.3">
      <c r="A87" s="445" t="s">
        <v>485</v>
      </c>
      <c r="B87" s="438" t="s">
        <v>313</v>
      </c>
      <c r="C87" s="443">
        <v>1064125.4585012614</v>
      </c>
      <c r="D87" s="309" t="s">
        <v>313</v>
      </c>
      <c r="E87" s="285" t="s">
        <v>485</v>
      </c>
      <c r="F87" s="201" t="s">
        <v>313</v>
      </c>
      <c r="G87" s="78" t="str">
        <f t="shared" si="2"/>
        <v>Northcote Primary</v>
      </c>
    </row>
    <row r="88" spans="1:7" ht="22.5" customHeight="1" x14ac:dyDescent="0.3">
      <c r="A88" s="445" t="s">
        <v>747</v>
      </c>
      <c r="B88" s="438" t="s">
        <v>314</v>
      </c>
      <c r="C88" s="443">
        <v>718212.85403257457</v>
      </c>
      <c r="D88" s="309" t="s">
        <v>314</v>
      </c>
      <c r="E88" s="285" t="s">
        <v>747</v>
      </c>
      <c r="F88" s="201" t="s">
        <v>314</v>
      </c>
      <c r="G88" s="78" t="str">
        <f t="shared" si="2"/>
        <v>Northway Primary</v>
      </c>
    </row>
    <row r="89" spans="1:7" ht="22.5" customHeight="1" x14ac:dyDescent="0.3">
      <c r="A89" s="445" t="s">
        <v>489</v>
      </c>
      <c r="B89" s="438" t="s">
        <v>317</v>
      </c>
      <c r="C89" s="443">
        <v>924985.81753912801</v>
      </c>
      <c r="D89" s="309" t="s">
        <v>317</v>
      </c>
      <c r="E89" s="285" t="s">
        <v>489</v>
      </c>
      <c r="F89" s="201" t="s">
        <v>317</v>
      </c>
      <c r="G89" s="78" t="str">
        <f t="shared" si="2"/>
        <v>Pleasant Street Primary</v>
      </c>
    </row>
    <row r="90" spans="1:7" ht="22.5" customHeight="1" x14ac:dyDescent="0.3">
      <c r="A90" s="445" t="s">
        <v>488</v>
      </c>
      <c r="B90" s="438" t="s">
        <v>316</v>
      </c>
      <c r="C90" s="443">
        <v>1091328.6560859203</v>
      </c>
      <c r="D90" s="309" t="s">
        <v>316</v>
      </c>
      <c r="E90" s="285" t="s">
        <v>488</v>
      </c>
      <c r="F90" s="201" t="s">
        <v>316</v>
      </c>
      <c r="G90" s="78" t="str">
        <f t="shared" si="2"/>
        <v>Pinehurst Primary</v>
      </c>
    </row>
    <row r="91" spans="1:7" ht="22.5" customHeight="1" x14ac:dyDescent="0.3">
      <c r="A91" s="445" t="s">
        <v>487</v>
      </c>
      <c r="B91" s="438" t="s">
        <v>315</v>
      </c>
      <c r="C91" s="443">
        <v>1487300.4368872452</v>
      </c>
      <c r="D91" s="309" t="s">
        <v>315</v>
      </c>
      <c r="E91" s="285" t="s">
        <v>487</v>
      </c>
      <c r="F91" s="201" t="s">
        <v>315</v>
      </c>
      <c r="G91" s="78" t="str">
        <f t="shared" si="2"/>
        <v>Phoenix Primary</v>
      </c>
    </row>
    <row r="92" spans="1:7" ht="22.5" customHeight="1" x14ac:dyDescent="0.3">
      <c r="A92" s="445" t="s">
        <v>748</v>
      </c>
      <c r="B92" s="438" t="s">
        <v>318</v>
      </c>
      <c r="C92" s="443">
        <v>697657.54683992104</v>
      </c>
      <c r="D92" s="309" t="s">
        <v>318</v>
      </c>
      <c r="E92" s="285" t="s">
        <v>748</v>
      </c>
      <c r="F92" s="201" t="s">
        <v>318</v>
      </c>
      <c r="G92" s="78" t="str">
        <f t="shared" si="2"/>
        <v>Ranworth Square Primary</v>
      </c>
    </row>
    <row r="93" spans="1:7" ht="22.5" customHeight="1" x14ac:dyDescent="0.3">
      <c r="A93" s="445" t="s">
        <v>497</v>
      </c>
      <c r="B93" s="438" t="s">
        <v>325</v>
      </c>
      <c r="C93" s="443">
        <v>1343768.9612640946</v>
      </c>
      <c r="D93" s="309" t="s">
        <v>325</v>
      </c>
      <c r="E93" s="286" t="s">
        <v>497</v>
      </c>
      <c r="F93" s="201" t="s">
        <v>325</v>
      </c>
      <c r="G93" s="78" t="str">
        <f t="shared" si="2"/>
        <v>St Michael-in-the-Hamlet Primary</v>
      </c>
    </row>
    <row r="94" spans="1:7" ht="22.5" customHeight="1" x14ac:dyDescent="0.3">
      <c r="A94" s="445" t="s">
        <v>749</v>
      </c>
      <c r="B94" s="438" t="s">
        <v>328</v>
      </c>
      <c r="C94" s="439">
        <v>1031390.5142671246</v>
      </c>
      <c r="D94" s="309" t="s">
        <v>328</v>
      </c>
      <c r="E94" s="285" t="s">
        <v>749</v>
      </c>
      <c r="F94" s="201" t="s">
        <v>328</v>
      </c>
      <c r="G94" s="78" t="str">
        <f t="shared" si="2"/>
        <v>Stockton Wood Community Primary</v>
      </c>
    </row>
    <row r="95" spans="1:7" ht="22.5" customHeight="1" x14ac:dyDescent="0.3">
      <c r="A95" s="445" t="s">
        <v>498</v>
      </c>
      <c r="B95" s="438" t="s">
        <v>326</v>
      </c>
      <c r="C95" s="443">
        <v>847854.92019463622</v>
      </c>
      <c r="D95" s="309" t="s">
        <v>326</v>
      </c>
      <c r="E95" s="285" t="s">
        <v>498</v>
      </c>
      <c r="F95" s="201" t="s">
        <v>326</v>
      </c>
      <c r="G95" s="78" t="str">
        <f t="shared" si="2"/>
        <v>Smithdown Primary</v>
      </c>
    </row>
    <row r="96" spans="1:7" ht="22.5" customHeight="1" x14ac:dyDescent="0.3">
      <c r="A96" s="445" t="s">
        <v>610</v>
      </c>
      <c r="B96" s="438" t="s">
        <v>327</v>
      </c>
      <c r="C96" s="443">
        <v>1529390.5894436971</v>
      </c>
      <c r="D96" s="309" t="s">
        <v>327</v>
      </c>
      <c r="E96" s="285" t="s">
        <v>610</v>
      </c>
      <c r="F96" s="201" t="s">
        <v>327</v>
      </c>
      <c r="G96" s="78" t="str">
        <f t="shared" si="2"/>
        <v>Springwood Heath Primary</v>
      </c>
    </row>
    <row r="97" spans="1:7" s="448" customFormat="1" ht="22.5" customHeight="1" x14ac:dyDescent="0.3">
      <c r="A97" s="445" t="s">
        <v>502</v>
      </c>
      <c r="B97" s="440" t="s">
        <v>331</v>
      </c>
      <c r="C97" s="447">
        <v>1074322.806711318</v>
      </c>
      <c r="D97" s="309" t="s">
        <v>331</v>
      </c>
      <c r="E97" s="285" t="s">
        <v>502</v>
      </c>
      <c r="F97" s="201" t="s">
        <v>331</v>
      </c>
      <c r="G97" s="78" t="str">
        <f t="shared" si="2"/>
        <v>Wellesbourne Primary</v>
      </c>
    </row>
    <row r="98" spans="1:7" ht="22.5" customHeight="1" x14ac:dyDescent="0.3">
      <c r="A98" s="449" t="s">
        <v>503</v>
      </c>
      <c r="B98" s="438" t="s">
        <v>332</v>
      </c>
      <c r="C98" s="443">
        <v>986225.51478080754</v>
      </c>
      <c r="D98" s="309" t="s">
        <v>332</v>
      </c>
      <c r="E98" s="285" t="s">
        <v>503</v>
      </c>
      <c r="F98" s="201" t="s">
        <v>332</v>
      </c>
      <c r="G98" s="78" t="str">
        <f t="shared" si="2"/>
        <v>Whitefield JMI</v>
      </c>
    </row>
    <row r="99" spans="1:7" ht="22.5" customHeight="1" x14ac:dyDescent="0.3">
      <c r="A99" s="445" t="s">
        <v>504</v>
      </c>
      <c r="B99" s="438" t="s">
        <v>333</v>
      </c>
      <c r="C99" s="443">
        <v>640415.41638775019</v>
      </c>
      <c r="D99" s="309" t="s">
        <v>333</v>
      </c>
      <c r="E99" s="285" t="s">
        <v>504</v>
      </c>
      <c r="F99" s="201" t="s">
        <v>333</v>
      </c>
      <c r="G99" s="78" t="str">
        <f t="shared" ref="G99:G130" si="3">VLOOKUP(F99,otdata,2,FALSE)</f>
        <v>Windsor Community Primary</v>
      </c>
    </row>
    <row r="100" spans="1:7" s="448" customFormat="1" ht="22.5" customHeight="1" x14ac:dyDescent="0.3">
      <c r="A100" s="445" t="s">
        <v>507</v>
      </c>
      <c r="B100" s="440" t="s">
        <v>336</v>
      </c>
      <c r="C100" s="447">
        <v>633334.54592830082</v>
      </c>
      <c r="D100" s="309" t="s">
        <v>336</v>
      </c>
      <c r="E100" s="285" t="s">
        <v>507</v>
      </c>
      <c r="F100" s="201" t="s">
        <v>336</v>
      </c>
      <c r="G100" s="78" t="e">
        <f t="shared" si="3"/>
        <v>#N/A</v>
      </c>
    </row>
    <row r="101" spans="1:7" s="448" customFormat="1" ht="22.5" customHeight="1" x14ac:dyDescent="0.3">
      <c r="A101" s="449" t="s">
        <v>508</v>
      </c>
      <c r="B101" s="440" t="s">
        <v>337</v>
      </c>
      <c r="C101" s="447">
        <v>897532.54536109336</v>
      </c>
      <c r="D101" s="309" t="s">
        <v>337</v>
      </c>
      <c r="E101" s="285" t="s">
        <v>508</v>
      </c>
      <c r="F101" s="201" t="s">
        <v>337</v>
      </c>
      <c r="G101" s="78" t="str">
        <f t="shared" si="3"/>
        <v>Childwall C of E Primary</v>
      </c>
    </row>
    <row r="102" spans="1:7" s="448" customFormat="1" ht="22.5" customHeight="1" x14ac:dyDescent="0.3">
      <c r="A102" s="449" t="s">
        <v>509</v>
      </c>
      <c r="B102" s="440" t="s">
        <v>338</v>
      </c>
      <c r="C102" s="447">
        <v>407207.0118294459</v>
      </c>
      <c r="D102" s="309" t="s">
        <v>338</v>
      </c>
      <c r="E102" s="287" t="s">
        <v>509</v>
      </c>
      <c r="F102" s="201" t="s">
        <v>338</v>
      </c>
      <c r="G102" s="78" t="e">
        <f t="shared" si="3"/>
        <v>#N/A</v>
      </c>
    </row>
    <row r="103" spans="1:7" ht="22.5" customHeight="1" x14ac:dyDescent="0.3">
      <c r="A103" s="449" t="s">
        <v>511</v>
      </c>
      <c r="B103" s="438" t="s">
        <v>340</v>
      </c>
      <c r="C103" s="443">
        <v>1076651.013796702</v>
      </c>
      <c r="D103" s="309" t="s">
        <v>340</v>
      </c>
      <c r="E103" s="285" t="s">
        <v>511</v>
      </c>
      <c r="F103" s="201" t="s">
        <v>340</v>
      </c>
      <c r="G103" s="78" t="str">
        <f t="shared" si="3"/>
        <v>St Anne's C of E Primary</v>
      </c>
    </row>
    <row r="104" spans="1:7" ht="22.5" customHeight="1" x14ac:dyDescent="0.3">
      <c r="A104" s="445" t="s">
        <v>510</v>
      </c>
      <c r="B104" s="438" t="s">
        <v>339</v>
      </c>
      <c r="C104" s="443">
        <v>817155.59475894424</v>
      </c>
      <c r="D104" s="309" t="s">
        <v>339</v>
      </c>
      <c r="E104" s="285" t="s">
        <v>510</v>
      </c>
      <c r="F104" s="201" t="s">
        <v>339</v>
      </c>
      <c r="G104" s="78" t="str">
        <f t="shared" si="3"/>
        <v>Kirkdale, St Lawrence C of E Primary</v>
      </c>
    </row>
    <row r="105" spans="1:7" ht="22.5" customHeight="1" x14ac:dyDescent="0.3">
      <c r="A105" s="445" t="s">
        <v>750</v>
      </c>
      <c r="B105" s="438" t="s">
        <v>341</v>
      </c>
      <c r="C105" s="443">
        <v>617791.25885982183</v>
      </c>
      <c r="D105" s="309" t="s">
        <v>341</v>
      </c>
      <c r="E105" s="285" t="s">
        <v>750</v>
      </c>
      <c r="F105" s="201" t="s">
        <v>341</v>
      </c>
      <c r="G105" s="78" t="e">
        <f t="shared" si="3"/>
        <v>#N/A</v>
      </c>
    </row>
    <row r="106" spans="1:7" ht="22.5" customHeight="1" x14ac:dyDescent="0.3">
      <c r="A106" s="445" t="s">
        <v>513</v>
      </c>
      <c r="B106" s="438" t="s">
        <v>342</v>
      </c>
      <c r="C106" s="443">
        <v>653615.88591396553</v>
      </c>
      <c r="D106" s="309" t="s">
        <v>342</v>
      </c>
      <c r="E106" s="285" t="s">
        <v>513</v>
      </c>
      <c r="F106" s="201" t="s">
        <v>342</v>
      </c>
      <c r="G106" s="78" t="str">
        <f t="shared" si="3"/>
        <v>St Mary's  C of E Primary, West Derby</v>
      </c>
    </row>
    <row r="107" spans="1:7" s="448" customFormat="1" ht="22.5" customHeight="1" x14ac:dyDescent="0.3">
      <c r="A107" s="449" t="s">
        <v>514</v>
      </c>
      <c r="B107" s="440" t="s">
        <v>343</v>
      </c>
      <c r="C107" s="447">
        <v>764849.18179204792</v>
      </c>
      <c r="D107" s="309" t="s">
        <v>343</v>
      </c>
      <c r="E107" s="285" t="s">
        <v>514</v>
      </c>
      <c r="F107" s="201" t="s">
        <v>343</v>
      </c>
      <c r="G107" s="78" t="e">
        <f t="shared" si="3"/>
        <v>#N/A</v>
      </c>
    </row>
    <row r="108" spans="1:7" s="448" customFormat="1" ht="22.5" customHeight="1" x14ac:dyDescent="0.3">
      <c r="A108" s="449" t="s">
        <v>516</v>
      </c>
      <c r="B108" s="438" t="s">
        <v>345</v>
      </c>
      <c r="C108" s="443">
        <v>1332320.0267034152</v>
      </c>
      <c r="D108" s="309" t="s">
        <v>345</v>
      </c>
      <c r="E108" s="285" t="s">
        <v>516</v>
      </c>
      <c r="F108" s="201" t="s">
        <v>345</v>
      </c>
      <c r="G108" s="78" t="str">
        <f t="shared" si="3"/>
        <v>St Margaret's Anfield C of E Primary</v>
      </c>
    </row>
    <row r="109" spans="1:7" ht="22.5" customHeight="1" x14ac:dyDescent="0.3">
      <c r="A109" s="445" t="s">
        <v>515</v>
      </c>
      <c r="B109" s="440" t="s">
        <v>344</v>
      </c>
      <c r="C109" s="447">
        <v>783001.25104878272</v>
      </c>
      <c r="D109" s="309" t="s">
        <v>344</v>
      </c>
      <c r="E109" s="288" t="s">
        <v>515</v>
      </c>
      <c r="F109" s="201" t="s">
        <v>344</v>
      </c>
      <c r="G109" s="78" t="str">
        <f t="shared" si="3"/>
        <v>St Cleopas' C of E Primary</v>
      </c>
    </row>
    <row r="110" spans="1:7" s="448" customFormat="1" ht="22.5" customHeight="1" x14ac:dyDescent="0.3">
      <c r="A110" s="449" t="s">
        <v>1170</v>
      </c>
      <c r="B110" s="438" t="s">
        <v>347</v>
      </c>
      <c r="C110" s="443">
        <v>290839.23609565379</v>
      </c>
      <c r="D110" s="309" t="s">
        <v>347</v>
      </c>
      <c r="E110" s="285" t="s">
        <v>518</v>
      </c>
      <c r="F110" s="201" t="s">
        <v>347</v>
      </c>
      <c r="G110" s="78" t="e">
        <f t="shared" si="3"/>
        <v>#N/A</v>
      </c>
    </row>
    <row r="111" spans="1:7" ht="22.5" customHeight="1" x14ac:dyDescent="0.3">
      <c r="A111" s="445" t="s">
        <v>519</v>
      </c>
      <c r="B111" s="438" t="s">
        <v>348</v>
      </c>
      <c r="C111" s="443">
        <v>616635.69638491608</v>
      </c>
      <c r="D111" s="309" t="s">
        <v>348</v>
      </c>
      <c r="E111" s="286" t="s">
        <v>519</v>
      </c>
      <c r="F111" s="201" t="s">
        <v>348</v>
      </c>
      <c r="G111" s="78" t="str">
        <f t="shared" si="3"/>
        <v>Wavertree C of E</v>
      </c>
    </row>
    <row r="112" spans="1:7" ht="22.5" customHeight="1" x14ac:dyDescent="0.3">
      <c r="A112" s="445" t="s">
        <v>611</v>
      </c>
      <c r="B112" s="438" t="s">
        <v>349</v>
      </c>
      <c r="C112" s="443">
        <v>1533134.2999129633</v>
      </c>
      <c r="D112" s="309" t="s">
        <v>349</v>
      </c>
      <c r="E112" s="285" t="s">
        <v>611</v>
      </c>
      <c r="F112" s="201" t="s">
        <v>349</v>
      </c>
      <c r="G112" s="78" t="str">
        <f t="shared" si="3"/>
        <v>All Saints' Catholic Primary</v>
      </c>
    </row>
    <row r="113" spans="1:7" ht="22.5" customHeight="1" x14ac:dyDescent="0.3">
      <c r="A113" s="445" t="s">
        <v>522</v>
      </c>
      <c r="B113" s="438" t="s">
        <v>352</v>
      </c>
      <c r="C113" s="443">
        <v>972004.14500386827</v>
      </c>
      <c r="D113" s="309" t="s">
        <v>352</v>
      </c>
      <c r="E113" s="285" t="s">
        <v>522</v>
      </c>
      <c r="F113" s="201" t="s">
        <v>352</v>
      </c>
      <c r="G113" s="78" t="str">
        <f t="shared" si="3"/>
        <v>Christ The King Catholic Primary</v>
      </c>
    </row>
    <row r="114" spans="1:7" ht="22.5" customHeight="1" x14ac:dyDescent="0.3">
      <c r="A114" s="445" t="s">
        <v>564</v>
      </c>
      <c r="B114" s="438" t="s">
        <v>395</v>
      </c>
      <c r="C114" s="443">
        <v>1236035.5027784966</v>
      </c>
      <c r="D114" s="309" t="s">
        <v>395</v>
      </c>
      <c r="E114" s="285" t="s">
        <v>564</v>
      </c>
      <c r="F114" s="201" t="s">
        <v>395</v>
      </c>
      <c r="G114" s="78" t="str">
        <f t="shared" si="3"/>
        <v>Emmaus C of E and Catholic Primary</v>
      </c>
    </row>
    <row r="115" spans="1:7" ht="22.5" customHeight="1" x14ac:dyDescent="0.3">
      <c r="A115" s="445" t="s">
        <v>1171</v>
      </c>
      <c r="B115" s="438" t="s">
        <v>378</v>
      </c>
      <c r="C115" s="443">
        <v>145993.91329823833</v>
      </c>
      <c r="D115" s="309" t="s">
        <v>378</v>
      </c>
      <c r="E115" s="285" t="s">
        <v>547</v>
      </c>
      <c r="F115" s="201" t="s">
        <v>378</v>
      </c>
      <c r="G115" s="78" t="e">
        <f t="shared" si="3"/>
        <v>#N/A</v>
      </c>
    </row>
    <row r="116" spans="1:7" ht="22.5" customHeight="1" x14ac:dyDescent="0.3">
      <c r="A116" s="445" t="s">
        <v>612</v>
      </c>
      <c r="B116" s="438" t="s">
        <v>353</v>
      </c>
      <c r="C116" s="443">
        <v>480850.02313925832</v>
      </c>
      <c r="D116" s="309" t="s">
        <v>353</v>
      </c>
      <c r="E116" s="285" t="s">
        <v>612</v>
      </c>
      <c r="F116" s="201" t="s">
        <v>353</v>
      </c>
      <c r="G116" s="78" t="str">
        <f t="shared" si="3"/>
        <v>Holy Cross Catholic Primary</v>
      </c>
    </row>
    <row r="117" spans="1:7" ht="22.5" customHeight="1" x14ac:dyDescent="0.3">
      <c r="A117" s="445" t="s">
        <v>523</v>
      </c>
      <c r="B117" s="438" t="s">
        <v>354</v>
      </c>
      <c r="C117" s="443">
        <v>984965.87658247852</v>
      </c>
      <c r="D117" s="309" t="s">
        <v>354</v>
      </c>
      <c r="E117" s="285" t="s">
        <v>523</v>
      </c>
      <c r="F117" s="201" t="s">
        <v>354</v>
      </c>
      <c r="G117" s="78" t="str">
        <f t="shared" si="3"/>
        <v>Holy Name Catholic Primary</v>
      </c>
    </row>
    <row r="118" spans="1:7" ht="22.5" customHeight="1" x14ac:dyDescent="0.3">
      <c r="A118" s="445" t="s">
        <v>524</v>
      </c>
      <c r="B118" s="438" t="s">
        <v>355</v>
      </c>
      <c r="C118" s="443">
        <v>560235.03849998733</v>
      </c>
      <c r="D118" s="309" t="s">
        <v>355</v>
      </c>
      <c r="E118" s="285" t="s">
        <v>524</v>
      </c>
      <c r="F118" s="201" t="s">
        <v>355</v>
      </c>
      <c r="G118" s="78" t="str">
        <f t="shared" si="3"/>
        <v>Holy Trinity Catholic Primary</v>
      </c>
    </row>
    <row r="119" spans="1:7" ht="22.5" customHeight="1" x14ac:dyDescent="0.3">
      <c r="A119" s="445" t="s">
        <v>525</v>
      </c>
      <c r="B119" s="438" t="s">
        <v>356</v>
      </c>
      <c r="C119" s="443">
        <v>1120202.2648485862</v>
      </c>
      <c r="D119" s="309" t="s">
        <v>356</v>
      </c>
      <c r="E119" s="285" t="s">
        <v>525</v>
      </c>
      <c r="F119" s="201" t="s">
        <v>356</v>
      </c>
      <c r="G119" s="78" t="str">
        <f t="shared" si="3"/>
        <v>Much Woolton Catholic Primary</v>
      </c>
    </row>
    <row r="120" spans="1:7" ht="22.5" customHeight="1" x14ac:dyDescent="0.3">
      <c r="A120" s="445" t="s">
        <v>532</v>
      </c>
      <c r="B120" s="438" t="s">
        <v>363</v>
      </c>
      <c r="C120" s="443">
        <v>1083610.6913850282</v>
      </c>
      <c r="D120" s="309" t="s">
        <v>363</v>
      </c>
      <c r="E120" s="285" t="s">
        <v>532</v>
      </c>
      <c r="F120" s="201" t="s">
        <v>363</v>
      </c>
      <c r="G120" s="78" t="str">
        <f t="shared" si="3"/>
        <v>Our Lady's Bishop Eton Catholic Primary</v>
      </c>
    </row>
    <row r="121" spans="1:7" ht="22.5" customHeight="1" x14ac:dyDescent="0.3">
      <c r="A121" s="445" t="s">
        <v>531</v>
      </c>
      <c r="B121" s="438" t="s">
        <v>362</v>
      </c>
      <c r="C121" s="443">
        <v>690556.60829248943</v>
      </c>
      <c r="D121" s="309" t="s">
        <v>362</v>
      </c>
      <c r="E121" s="285" t="s">
        <v>531</v>
      </c>
      <c r="F121" s="201" t="s">
        <v>362</v>
      </c>
      <c r="G121" s="78" t="e">
        <f t="shared" si="3"/>
        <v>#N/A</v>
      </c>
    </row>
    <row r="122" spans="1:7" ht="22.5" customHeight="1" x14ac:dyDescent="0.3">
      <c r="A122" s="445" t="s">
        <v>529</v>
      </c>
      <c r="B122" s="438" t="s">
        <v>360</v>
      </c>
      <c r="C122" s="443">
        <v>473011.1812967023</v>
      </c>
      <c r="D122" s="309" t="s">
        <v>360</v>
      </c>
      <c r="E122" s="285" t="s">
        <v>529</v>
      </c>
      <c r="F122" s="201" t="s">
        <v>360</v>
      </c>
      <c r="G122" s="78" t="str">
        <f t="shared" si="3"/>
        <v>Our Lady of Good Help Catholic Primary</v>
      </c>
    </row>
    <row r="123" spans="1:7" ht="22.5" customHeight="1" x14ac:dyDescent="0.3">
      <c r="A123" s="445" t="s">
        <v>530</v>
      </c>
      <c r="B123" s="438" t="s">
        <v>361</v>
      </c>
      <c r="C123" s="443">
        <v>934210.10569671169</v>
      </c>
      <c r="D123" s="309" t="s">
        <v>361</v>
      </c>
      <c r="E123" s="286" t="s">
        <v>530</v>
      </c>
      <c r="F123" s="201" t="s">
        <v>361</v>
      </c>
      <c r="G123" s="78" t="str">
        <f t="shared" si="3"/>
        <v>Our Lady Immaculate Catholic Primary</v>
      </c>
    </row>
    <row r="124" spans="1:7" ht="22.5" customHeight="1" x14ac:dyDescent="0.3">
      <c r="A124" s="445" t="s">
        <v>528</v>
      </c>
      <c r="B124" s="438" t="s">
        <v>359</v>
      </c>
      <c r="C124" s="443">
        <v>760998.87791116862</v>
      </c>
      <c r="D124" s="309" t="s">
        <v>359</v>
      </c>
      <c r="E124" s="285" t="s">
        <v>528</v>
      </c>
      <c r="F124" s="201" t="s">
        <v>359</v>
      </c>
      <c r="G124" s="78" t="str">
        <f t="shared" si="3"/>
        <v>Our Lady of the Assumption Catholic Primary</v>
      </c>
    </row>
    <row r="125" spans="1:7" ht="22.5" customHeight="1" x14ac:dyDescent="0.3">
      <c r="A125" s="445" t="s">
        <v>527</v>
      </c>
      <c r="B125" s="438" t="s">
        <v>358</v>
      </c>
      <c r="C125" s="443">
        <v>1006946.8981890093</v>
      </c>
      <c r="D125" s="309" t="s">
        <v>358</v>
      </c>
      <c r="E125" s="285" t="s">
        <v>527</v>
      </c>
      <c r="F125" s="201" t="s">
        <v>358</v>
      </c>
      <c r="G125" s="78" t="str">
        <f t="shared" si="3"/>
        <v>Our Lady and St Swithin's Catholic Primary</v>
      </c>
    </row>
    <row r="126" spans="1:7" ht="22.5" customHeight="1" x14ac:dyDescent="0.3">
      <c r="A126" s="445" t="s">
        <v>541</v>
      </c>
      <c r="B126" s="438" t="s">
        <v>372</v>
      </c>
      <c r="C126" s="443">
        <v>1226950.533505202</v>
      </c>
      <c r="D126" s="309" t="s">
        <v>372</v>
      </c>
      <c r="E126" s="285" t="s">
        <v>541</v>
      </c>
      <c r="F126" s="201" t="s">
        <v>372</v>
      </c>
      <c r="G126" s="78" t="str">
        <f t="shared" si="3"/>
        <v>St Christopher's Catholic Primary</v>
      </c>
    </row>
    <row r="127" spans="1:7" ht="22.5" customHeight="1" x14ac:dyDescent="0.3">
      <c r="A127" s="445" t="s">
        <v>544</v>
      </c>
      <c r="B127" s="438" t="s">
        <v>375</v>
      </c>
      <c r="C127" s="443">
        <v>596990.10383673711</v>
      </c>
      <c r="D127" s="309" t="s">
        <v>375</v>
      </c>
      <c r="E127" s="285" t="s">
        <v>544</v>
      </c>
      <c r="F127" s="201" t="s">
        <v>375</v>
      </c>
      <c r="G127" s="78" t="str">
        <f t="shared" si="3"/>
        <v>St Finbar's Catholic Primary</v>
      </c>
    </row>
    <row r="128" spans="1:7" ht="22.5" customHeight="1" x14ac:dyDescent="0.3">
      <c r="A128" s="445" t="s">
        <v>548</v>
      </c>
      <c r="B128" s="438" t="s">
        <v>379</v>
      </c>
      <c r="C128" s="443">
        <v>822462.88693969371</v>
      </c>
      <c r="D128" s="309" t="s">
        <v>379</v>
      </c>
      <c r="E128" s="285" t="s">
        <v>548</v>
      </c>
      <c r="F128" s="201" t="s">
        <v>379</v>
      </c>
      <c r="G128" s="78" t="str">
        <f t="shared" si="3"/>
        <v>St Gregory's Catholic JMI</v>
      </c>
    </row>
    <row r="129" spans="1:9" ht="22.5" customHeight="1" x14ac:dyDescent="0.3">
      <c r="A129" s="445" t="s">
        <v>554</v>
      </c>
      <c r="B129" s="440" t="s">
        <v>385</v>
      </c>
      <c r="C129" s="447">
        <v>690102.51200132258</v>
      </c>
      <c r="D129" s="309" t="s">
        <v>385</v>
      </c>
      <c r="E129" s="286" t="s">
        <v>554</v>
      </c>
      <c r="F129" s="201" t="s">
        <v>385</v>
      </c>
      <c r="G129" s="78" t="e">
        <f t="shared" si="3"/>
        <v>#N/A</v>
      </c>
    </row>
    <row r="130" spans="1:9" s="448" customFormat="1" ht="22.5" customHeight="1" x14ac:dyDescent="0.3">
      <c r="A130" s="449" t="s">
        <v>752</v>
      </c>
      <c r="B130" s="438" t="s">
        <v>381</v>
      </c>
      <c r="C130" s="443">
        <v>1219546.3242621638</v>
      </c>
      <c r="D130" s="309" t="s">
        <v>381</v>
      </c>
      <c r="E130" s="285" t="s">
        <v>752</v>
      </c>
      <c r="F130" s="201" t="s">
        <v>381</v>
      </c>
      <c r="G130" s="78" t="str">
        <f t="shared" si="3"/>
        <v>St John's Catholic Primary</v>
      </c>
    </row>
    <row r="131" spans="1:9" ht="22.5" customHeight="1" x14ac:dyDescent="0.3">
      <c r="A131" s="445" t="s">
        <v>536</v>
      </c>
      <c r="B131" s="438" t="s">
        <v>367</v>
      </c>
      <c r="C131" s="443">
        <v>556464.79716920923</v>
      </c>
      <c r="D131" s="309" t="s">
        <v>367</v>
      </c>
      <c r="E131" s="285" t="s">
        <v>536</v>
      </c>
      <c r="F131" s="201" t="s">
        <v>367</v>
      </c>
      <c r="G131" s="78" t="str">
        <f t="shared" ref="G131:G162" si="4">VLOOKUP(F131,otdata,2,FALSE)</f>
        <v>St Anthony Of Padua Catholic Primary</v>
      </c>
    </row>
    <row r="132" spans="1:9" ht="22.5" customHeight="1" x14ac:dyDescent="0.3">
      <c r="A132" s="445" t="s">
        <v>537</v>
      </c>
      <c r="B132" s="438" t="s">
        <v>368</v>
      </c>
      <c r="C132" s="443">
        <v>1317074.1730695779</v>
      </c>
      <c r="D132" s="309" t="s">
        <v>368</v>
      </c>
      <c r="E132" s="285" t="s">
        <v>537</v>
      </c>
      <c r="F132" s="201" t="s">
        <v>368</v>
      </c>
      <c r="G132" s="78" t="str">
        <f t="shared" si="4"/>
        <v>St Austin's Catholic Primary</v>
      </c>
    </row>
    <row r="133" spans="1:9" ht="22.5" customHeight="1" x14ac:dyDescent="0.3">
      <c r="A133" s="445" t="s">
        <v>753</v>
      </c>
      <c r="B133" s="440" t="s">
        <v>383</v>
      </c>
      <c r="C133" s="447">
        <v>1066070.308157545</v>
      </c>
      <c r="D133" s="309" t="s">
        <v>383</v>
      </c>
      <c r="E133" s="285" t="s">
        <v>753</v>
      </c>
      <c r="F133" s="201" t="s">
        <v>383</v>
      </c>
      <c r="G133" s="78" t="str">
        <f t="shared" si="4"/>
        <v>St Matthew's Catholic Primary</v>
      </c>
    </row>
    <row r="134" spans="1:9" s="448" customFormat="1" ht="22.5" customHeight="1" x14ac:dyDescent="0.3">
      <c r="A134" s="449" t="s">
        <v>540</v>
      </c>
      <c r="B134" s="438" t="s">
        <v>371</v>
      </c>
      <c r="C134" s="443">
        <v>500595.08219654276</v>
      </c>
      <c r="D134" s="309" t="s">
        <v>371</v>
      </c>
      <c r="E134" s="285" t="s">
        <v>540</v>
      </c>
      <c r="F134" s="201" t="s">
        <v>371</v>
      </c>
      <c r="G134" s="78" t="str">
        <f t="shared" si="4"/>
        <v>St Charles' Catholic Primary</v>
      </c>
    </row>
    <row r="135" spans="1:9" ht="22.5" customHeight="1" x14ac:dyDescent="0.3">
      <c r="A135" s="445" t="s">
        <v>542</v>
      </c>
      <c r="B135" s="438" t="s">
        <v>373</v>
      </c>
      <c r="C135" s="443">
        <v>752450.64663071232</v>
      </c>
      <c r="D135" s="309" t="s">
        <v>373</v>
      </c>
      <c r="E135" s="285" t="s">
        <v>542</v>
      </c>
      <c r="F135" s="201" t="s">
        <v>373</v>
      </c>
      <c r="G135" s="78" t="str">
        <f t="shared" si="4"/>
        <v>St Clare's Catholic Primary</v>
      </c>
    </row>
    <row r="136" spans="1:9" ht="22.5" customHeight="1" x14ac:dyDescent="0.3">
      <c r="A136" s="445" t="s">
        <v>751</v>
      </c>
      <c r="B136" s="438" t="s">
        <v>374</v>
      </c>
      <c r="C136" s="443">
        <v>524778.97323994932</v>
      </c>
      <c r="D136" s="309" t="s">
        <v>374</v>
      </c>
      <c r="E136" s="285" t="s">
        <v>751</v>
      </c>
      <c r="F136" s="201" t="s">
        <v>374</v>
      </c>
      <c r="G136" s="78" t="str">
        <f t="shared" si="4"/>
        <v>St Cuthbert's Catholic Primary</v>
      </c>
    </row>
    <row r="137" spans="1:9" ht="22.5" customHeight="1" x14ac:dyDescent="0.3">
      <c r="A137" s="445" t="s">
        <v>549</v>
      </c>
      <c r="B137" s="438" t="s">
        <v>380</v>
      </c>
      <c r="C137" s="443">
        <v>618162.84246369964</v>
      </c>
      <c r="D137" s="309" t="s">
        <v>380</v>
      </c>
      <c r="E137" s="285" t="s">
        <v>549</v>
      </c>
      <c r="F137" s="201" t="s">
        <v>380</v>
      </c>
      <c r="G137" s="78" t="str">
        <f t="shared" si="4"/>
        <v>St Hugh's Catholic Primary</v>
      </c>
    </row>
    <row r="138" spans="1:9" ht="22.5" customHeight="1" x14ac:dyDescent="0.3">
      <c r="A138" s="445" t="s">
        <v>557</v>
      </c>
      <c r="B138" s="438" t="s">
        <v>388</v>
      </c>
      <c r="C138" s="443">
        <v>997947.46095719037</v>
      </c>
      <c r="D138" s="309" t="s">
        <v>388</v>
      </c>
      <c r="E138" s="285" t="s">
        <v>557</v>
      </c>
      <c r="F138" s="201" t="s">
        <v>388</v>
      </c>
      <c r="G138" s="78" t="str">
        <f t="shared" si="4"/>
        <v>St Paschal Baylon Catholic Primary</v>
      </c>
    </row>
    <row r="139" spans="1:9" ht="22.5" customHeight="1" x14ac:dyDescent="0.3">
      <c r="A139" s="445" t="s">
        <v>561</v>
      </c>
      <c r="B139" s="438" t="s">
        <v>392</v>
      </c>
      <c r="C139" s="443">
        <v>908520.19894879637</v>
      </c>
      <c r="D139" s="309" t="s">
        <v>392</v>
      </c>
      <c r="E139" s="285" t="s">
        <v>561</v>
      </c>
      <c r="F139" s="201" t="s">
        <v>392</v>
      </c>
      <c r="G139" s="78" t="str">
        <f t="shared" si="4"/>
        <v>St Sebastian's Catholic JMI</v>
      </c>
    </row>
    <row r="140" spans="1:9" ht="22.5" customHeight="1" x14ac:dyDescent="0.3">
      <c r="A140" s="445" t="s">
        <v>563</v>
      </c>
      <c r="B140" s="440" t="s">
        <v>394</v>
      </c>
      <c r="C140" s="447">
        <v>705157.95053054078</v>
      </c>
      <c r="D140" s="309" t="s">
        <v>394</v>
      </c>
      <c r="E140" s="285" t="s">
        <v>563</v>
      </c>
      <c r="F140" s="201" t="s">
        <v>394</v>
      </c>
      <c r="G140" s="78" t="str">
        <f t="shared" si="4"/>
        <v>St Vincent de Paul Catholic Primary</v>
      </c>
    </row>
    <row r="141" spans="1:9" s="448" customFormat="1" ht="22.5" customHeight="1" x14ac:dyDescent="0.3">
      <c r="A141" s="449" t="s">
        <v>526</v>
      </c>
      <c r="B141" s="438" t="s">
        <v>357</v>
      </c>
      <c r="C141" s="443">
        <v>890483.68857312633</v>
      </c>
      <c r="D141" s="90" t="s">
        <v>357</v>
      </c>
      <c r="E141" s="452" t="s">
        <v>526</v>
      </c>
      <c r="F141" s="201" t="s">
        <v>357</v>
      </c>
      <c r="G141" s="78" t="str">
        <f t="shared" si="4"/>
        <v>Our Lady and St Philomena's Catholic Primary</v>
      </c>
    </row>
    <row r="142" spans="1:9" ht="22.5" customHeight="1" x14ac:dyDescent="0.25">
      <c r="A142" s="445" t="s">
        <v>696</v>
      </c>
      <c r="B142" s="451" t="s">
        <v>675</v>
      </c>
      <c r="C142" s="443">
        <v>1148617.8623881356</v>
      </c>
      <c r="D142" s="309" t="s">
        <v>675</v>
      </c>
      <c r="E142" s="285" t="s">
        <v>696</v>
      </c>
      <c r="F142" s="201" t="s">
        <v>675</v>
      </c>
      <c r="G142" s="78" t="e">
        <f t="shared" si="4"/>
        <v>#N/A</v>
      </c>
    </row>
    <row r="143" spans="1:9" ht="22.5" customHeight="1" x14ac:dyDescent="0.25">
      <c r="C143" s="447">
        <v>6148852.8040615683</v>
      </c>
      <c r="D143" s="309" t="s">
        <v>400</v>
      </c>
      <c r="E143" s="286" t="s">
        <v>568</v>
      </c>
      <c r="F143" s="201" t="s">
        <v>400</v>
      </c>
      <c r="G143" s="78" t="e">
        <f t="shared" si="4"/>
        <v>#N/A</v>
      </c>
      <c r="H143" s="201"/>
      <c r="I143" s="78"/>
    </row>
    <row r="144" spans="1:9" s="448" customFormat="1" ht="22.5" customHeight="1" x14ac:dyDescent="0.3">
      <c r="A144" s="445" t="s">
        <v>568</v>
      </c>
      <c r="B144" s="440" t="s">
        <v>400</v>
      </c>
      <c r="C144" s="447">
        <v>6424040.9521583468</v>
      </c>
      <c r="D144" s="309" t="s">
        <v>401</v>
      </c>
      <c r="E144" s="286" t="s">
        <v>569</v>
      </c>
      <c r="F144" s="201" t="s">
        <v>401</v>
      </c>
      <c r="G144" s="78" t="str">
        <f t="shared" si="4"/>
        <v>Calderstones</v>
      </c>
    </row>
    <row r="145" spans="1:7" s="448" customFormat="1" ht="22.5" customHeight="1" x14ac:dyDescent="0.3">
      <c r="A145" s="449" t="s">
        <v>569</v>
      </c>
      <c r="B145" s="440" t="s">
        <v>401</v>
      </c>
      <c r="C145" s="447">
        <v>5551081.5507781543</v>
      </c>
      <c r="D145" s="309" t="s">
        <v>402</v>
      </c>
      <c r="E145" s="286" t="s">
        <v>756</v>
      </c>
      <c r="F145" s="201" t="s">
        <v>402</v>
      </c>
      <c r="G145" s="78" t="e">
        <f t="shared" si="4"/>
        <v>#N/A</v>
      </c>
    </row>
    <row r="146" spans="1:7" s="448" customFormat="1" ht="22.5" customHeight="1" x14ac:dyDescent="0.3">
      <c r="A146" s="449" t="s">
        <v>756</v>
      </c>
      <c r="B146" s="440" t="s">
        <v>402</v>
      </c>
      <c r="C146" s="443">
        <v>2322185.4055304709</v>
      </c>
      <c r="D146" s="309" t="s">
        <v>403</v>
      </c>
      <c r="E146" s="285" t="s">
        <v>757</v>
      </c>
      <c r="F146" s="201" t="s">
        <v>403</v>
      </c>
      <c r="G146" s="78" t="e">
        <f t="shared" si="4"/>
        <v>#N/A</v>
      </c>
    </row>
    <row r="147" spans="1:7" ht="22.5" customHeight="1" x14ac:dyDescent="0.3">
      <c r="A147" s="449" t="s">
        <v>757</v>
      </c>
      <c r="B147" s="438" t="s">
        <v>403</v>
      </c>
      <c r="C147" s="443">
        <v>3216143.2231356911</v>
      </c>
      <c r="D147" s="309" t="s">
        <v>404</v>
      </c>
      <c r="E147" s="285" t="s">
        <v>571</v>
      </c>
      <c r="F147" s="201" t="s">
        <v>404</v>
      </c>
      <c r="G147" s="78" t="e">
        <f t="shared" si="4"/>
        <v>#N/A</v>
      </c>
    </row>
    <row r="148" spans="1:7" ht="22.5" customHeight="1" x14ac:dyDescent="0.3">
      <c r="A148" s="445" t="s">
        <v>571</v>
      </c>
      <c r="B148" s="438" t="s">
        <v>404</v>
      </c>
      <c r="C148" s="443">
        <v>6813688.1522082137</v>
      </c>
      <c r="D148" s="309" t="s">
        <v>405</v>
      </c>
      <c r="E148" s="285" t="s">
        <v>572</v>
      </c>
      <c r="F148" s="201" t="s">
        <v>405</v>
      </c>
      <c r="G148" s="78" t="str">
        <f t="shared" si="4"/>
        <v>Gateacre Community Comprehensive</v>
      </c>
    </row>
    <row r="149" spans="1:7" ht="22.5" customHeight="1" x14ac:dyDescent="0.3">
      <c r="A149" s="445" t="s">
        <v>572</v>
      </c>
      <c r="B149" s="438" t="s">
        <v>405</v>
      </c>
      <c r="C149" s="447">
        <v>3768393.0780474884</v>
      </c>
      <c r="D149" s="309" t="s">
        <v>407</v>
      </c>
      <c r="E149" s="286" t="s">
        <v>759</v>
      </c>
      <c r="F149" s="201" t="s">
        <v>407</v>
      </c>
      <c r="G149" s="78" t="e">
        <f t="shared" si="4"/>
        <v>#N/A</v>
      </c>
    </row>
    <row r="150" spans="1:7" s="448" customFormat="1" ht="22.5" customHeight="1" x14ac:dyDescent="0.3">
      <c r="A150" s="445" t="s">
        <v>759</v>
      </c>
      <c r="B150" s="440" t="s">
        <v>407</v>
      </c>
      <c r="C150" s="447">
        <v>4106727.1122531919</v>
      </c>
      <c r="D150" s="309" t="s">
        <v>409</v>
      </c>
      <c r="E150" s="286" t="s">
        <v>573</v>
      </c>
      <c r="F150" s="201" t="s">
        <v>409</v>
      </c>
      <c r="G150" s="78" t="e">
        <f t="shared" si="4"/>
        <v>#N/A</v>
      </c>
    </row>
    <row r="151" spans="1:7" s="448" customFormat="1" ht="22.5" customHeight="1" x14ac:dyDescent="0.3">
      <c r="A151" s="449" t="s">
        <v>573</v>
      </c>
      <c r="B151" s="440" t="s">
        <v>409</v>
      </c>
      <c r="C151" s="447">
        <v>3316972.4280814091</v>
      </c>
      <c r="D151" s="309" t="s">
        <v>408</v>
      </c>
      <c r="E151" s="286" t="s">
        <v>760</v>
      </c>
      <c r="F151" s="201" t="s">
        <v>408</v>
      </c>
      <c r="G151" s="78" t="e">
        <f t="shared" si="4"/>
        <v>#N/A</v>
      </c>
    </row>
    <row r="152" spans="1:7" s="448" customFormat="1" ht="22.5" customHeight="1" x14ac:dyDescent="0.3">
      <c r="A152" s="449" t="s">
        <v>760</v>
      </c>
      <c r="B152" s="440" t="s">
        <v>408</v>
      </c>
      <c r="C152" s="443">
        <v>7772117.3454901064</v>
      </c>
      <c r="D152" s="309" t="s">
        <v>397</v>
      </c>
      <c r="E152" s="285" t="s">
        <v>755</v>
      </c>
      <c r="F152" s="201" t="s">
        <v>397</v>
      </c>
      <c r="G152" s="78" t="e">
        <f t="shared" si="4"/>
        <v>#N/A</v>
      </c>
    </row>
    <row r="153" spans="1:7" ht="22.5" customHeight="1" x14ac:dyDescent="0.3">
      <c r="A153" s="449" t="s">
        <v>755</v>
      </c>
      <c r="B153" s="438" t="s">
        <v>397</v>
      </c>
      <c r="C153" s="447">
        <v>5793836.1474245498</v>
      </c>
      <c r="D153" s="309" t="s">
        <v>406</v>
      </c>
      <c r="E153" s="289" t="s">
        <v>758</v>
      </c>
      <c r="F153" s="201" t="s">
        <v>406</v>
      </c>
      <c r="G153" s="78" t="str">
        <f t="shared" si="4"/>
        <v>Holly Lodge Girls College</v>
      </c>
    </row>
    <row r="154" spans="1:7" s="448" customFormat="1" ht="22.5" customHeight="1" x14ac:dyDescent="0.3">
      <c r="A154" s="445" t="s">
        <v>758</v>
      </c>
      <c r="B154" s="440" t="s">
        <v>406</v>
      </c>
      <c r="C154" s="447">
        <v>4847728.4224964529</v>
      </c>
      <c r="D154" s="309" t="s">
        <v>410</v>
      </c>
      <c r="E154" s="285" t="s">
        <v>574</v>
      </c>
      <c r="F154" s="201" t="s">
        <v>410</v>
      </c>
      <c r="G154" s="78" t="e">
        <f t="shared" si="4"/>
        <v>#N/A</v>
      </c>
    </row>
    <row r="155" spans="1:7" s="448" customFormat="1" ht="22.5" customHeight="1" x14ac:dyDescent="0.3">
      <c r="A155" s="449" t="s">
        <v>574</v>
      </c>
      <c r="B155" s="440" t="s">
        <v>410</v>
      </c>
      <c r="C155" s="447">
        <v>3865302.3688546652</v>
      </c>
      <c r="D155" s="309" t="s">
        <v>411</v>
      </c>
      <c r="E155" s="286" t="s">
        <v>761</v>
      </c>
      <c r="F155" s="201" t="s">
        <v>411</v>
      </c>
      <c r="G155" s="78" t="str">
        <f t="shared" si="4"/>
        <v>Archbishop Blanch C of E VA High</v>
      </c>
    </row>
    <row r="156" spans="1:7" s="448" customFormat="1" ht="22.5" customHeight="1" x14ac:dyDescent="0.3">
      <c r="A156" s="449" t="s">
        <v>761</v>
      </c>
      <c r="B156" s="440" t="s">
        <v>411</v>
      </c>
      <c r="C156" s="447">
        <v>3551683.521303412</v>
      </c>
      <c r="D156" s="309" t="s">
        <v>412</v>
      </c>
      <c r="E156" s="286" t="s">
        <v>575</v>
      </c>
      <c r="F156" s="201" t="s">
        <v>412</v>
      </c>
      <c r="G156" s="78" t="str">
        <f t="shared" si="4"/>
        <v>St Hilda's C of E High</v>
      </c>
    </row>
    <row r="157" spans="1:7" s="448" customFormat="1" ht="22.5" customHeight="1" x14ac:dyDescent="0.3">
      <c r="A157" s="449" t="s">
        <v>575</v>
      </c>
      <c r="B157" s="440" t="s">
        <v>412</v>
      </c>
      <c r="C157" s="443">
        <v>3989392.0644941083</v>
      </c>
      <c r="D157" s="309" t="s">
        <v>413</v>
      </c>
      <c r="E157" s="286" t="s">
        <v>762</v>
      </c>
      <c r="F157" s="201" t="s">
        <v>413</v>
      </c>
      <c r="G157" s="78" t="e">
        <f t="shared" si="4"/>
        <v>#N/A</v>
      </c>
    </row>
    <row r="158" spans="1:7" ht="22.5" customHeight="1" x14ac:dyDescent="0.3">
      <c r="A158" s="449" t="s">
        <v>762</v>
      </c>
      <c r="B158" s="438" t="s">
        <v>413</v>
      </c>
      <c r="C158" s="447">
        <v>5211664.4189173998</v>
      </c>
      <c r="D158" s="309" t="s">
        <v>416</v>
      </c>
      <c r="E158" s="285" t="s">
        <v>578</v>
      </c>
      <c r="F158" s="201" t="s">
        <v>416</v>
      </c>
      <c r="G158" s="78" t="str">
        <f t="shared" si="4"/>
        <v>Archbishop Beck Catholic High</v>
      </c>
    </row>
    <row r="159" spans="1:7" s="448" customFormat="1" ht="22.5" customHeight="1" x14ac:dyDescent="0.3">
      <c r="A159" s="445" t="s">
        <v>1172</v>
      </c>
      <c r="B159" s="440" t="s">
        <v>416</v>
      </c>
      <c r="C159" s="447">
        <v>5177060.4720971817</v>
      </c>
      <c r="D159" s="309" t="s">
        <v>418</v>
      </c>
      <c r="E159" s="285" t="s">
        <v>764</v>
      </c>
      <c r="F159" s="201" t="s">
        <v>418</v>
      </c>
      <c r="G159" s="78" t="str">
        <f t="shared" si="4"/>
        <v>Broughton Hall High</v>
      </c>
    </row>
    <row r="160" spans="1:7" s="460" customFormat="1" ht="22.5" customHeight="1" x14ac:dyDescent="0.3">
      <c r="A160" s="449" t="s">
        <v>764</v>
      </c>
      <c r="B160" s="440" t="s">
        <v>418</v>
      </c>
      <c r="C160" s="459">
        <v>937813.20673132606</v>
      </c>
      <c r="D160" s="309" t="s">
        <v>1169</v>
      </c>
      <c r="E160" s="286" t="s">
        <v>1176</v>
      </c>
      <c r="F160" s="201" t="s">
        <v>419</v>
      </c>
      <c r="G160" s="78" t="e">
        <f t="shared" si="4"/>
        <v>#N/A</v>
      </c>
    </row>
    <row r="161" spans="1:9" ht="22.5" customHeight="1" x14ac:dyDescent="0.3">
      <c r="A161" s="457" t="s">
        <v>1168</v>
      </c>
      <c r="B161" s="458" t="s">
        <v>1169</v>
      </c>
      <c r="C161" s="443">
        <v>5684015.3316156082</v>
      </c>
      <c r="D161" s="309" t="s">
        <v>420</v>
      </c>
      <c r="E161" s="285" t="s">
        <v>582</v>
      </c>
      <c r="F161" s="201" t="s">
        <v>420</v>
      </c>
      <c r="G161" s="78" t="str">
        <f t="shared" si="4"/>
        <v>Cardinal Heenan Catholic High</v>
      </c>
    </row>
    <row r="162" spans="1:9" s="448" customFormat="1" ht="22.5" customHeight="1" x14ac:dyDescent="0.3">
      <c r="A162" s="449" t="s">
        <v>582</v>
      </c>
      <c r="B162" s="438" t="s">
        <v>420</v>
      </c>
      <c r="C162" s="447">
        <v>2381002.6552024218</v>
      </c>
      <c r="D162" s="309" t="s">
        <v>421</v>
      </c>
      <c r="E162" s="286" t="s">
        <v>583</v>
      </c>
      <c r="F162" s="201" t="s">
        <v>421</v>
      </c>
      <c r="G162" s="78" t="e">
        <f t="shared" si="4"/>
        <v>#N/A</v>
      </c>
    </row>
    <row r="163" spans="1:9" ht="22.5" customHeight="1" x14ac:dyDescent="0.3">
      <c r="A163" s="445" t="s">
        <v>583</v>
      </c>
      <c r="B163" s="440" t="s">
        <v>421</v>
      </c>
      <c r="C163" s="443">
        <v>5214877.319267272</v>
      </c>
      <c r="D163" s="309" t="s">
        <v>427</v>
      </c>
      <c r="E163" s="286" t="s">
        <v>587</v>
      </c>
      <c r="F163" s="201" t="s">
        <v>427</v>
      </c>
      <c r="G163" s="78" t="e">
        <f t="shared" ref="G163:G183" si="5">VLOOKUP(F163,otdata,2,FALSE)</f>
        <v>#N/A</v>
      </c>
    </row>
    <row r="164" spans="1:9" s="448" customFormat="1" ht="22.5" customHeight="1" x14ac:dyDescent="0.3">
      <c r="A164" s="449" t="s">
        <v>587</v>
      </c>
      <c r="B164" s="438" t="s">
        <v>427</v>
      </c>
      <c r="C164" s="447">
        <v>5110272.8494895892</v>
      </c>
      <c r="D164" s="309" t="s">
        <v>426</v>
      </c>
      <c r="E164" s="286" t="s">
        <v>586</v>
      </c>
      <c r="F164" s="201" t="s">
        <v>426</v>
      </c>
      <c r="G164" s="78" t="str">
        <f t="shared" si="5"/>
        <v>St Julie's Catholic High</v>
      </c>
    </row>
    <row r="165" spans="1:9" s="448" customFormat="1" ht="22.5" customHeight="1" x14ac:dyDescent="0.3">
      <c r="A165" s="445" t="s">
        <v>586</v>
      </c>
      <c r="B165" s="440" t="s">
        <v>426</v>
      </c>
      <c r="C165" s="447">
        <v>3355954.2145412299</v>
      </c>
      <c r="D165" s="309" t="s">
        <v>424</v>
      </c>
      <c r="E165" s="286" t="s">
        <v>694</v>
      </c>
      <c r="F165" s="201" t="s">
        <v>424</v>
      </c>
      <c r="G165" s="78" t="e">
        <f t="shared" si="5"/>
        <v>#N/A</v>
      </c>
    </row>
    <row r="166" spans="1:9" s="448" customFormat="1" ht="22.5" customHeight="1" x14ac:dyDescent="0.3">
      <c r="A166" s="449" t="s">
        <v>694</v>
      </c>
      <c r="B166" s="440" t="s">
        <v>424</v>
      </c>
      <c r="C166" s="447">
        <v>3740011.2551138704</v>
      </c>
      <c r="D166" s="309" t="s">
        <v>417</v>
      </c>
      <c r="E166" s="285" t="s">
        <v>763</v>
      </c>
      <c r="F166" s="201" t="s">
        <v>417</v>
      </c>
      <c r="G166" s="78" t="e">
        <f t="shared" si="5"/>
        <v>#N/A</v>
      </c>
    </row>
    <row r="167" spans="1:9" s="448" customFormat="1" ht="22.5" customHeight="1" x14ac:dyDescent="0.3">
      <c r="A167" s="449" t="s">
        <v>763</v>
      </c>
      <c r="B167" s="440" t="s">
        <v>417</v>
      </c>
      <c r="C167" s="447">
        <v>4671905.6310822982</v>
      </c>
      <c r="D167" s="309" t="s">
        <v>422</v>
      </c>
      <c r="E167" s="286" t="s">
        <v>584</v>
      </c>
      <c r="F167" s="201" t="s">
        <v>422</v>
      </c>
      <c r="G167" s="78" t="str">
        <f t="shared" si="5"/>
        <v>Notre Dame Catholic College</v>
      </c>
    </row>
    <row r="168" spans="1:9" s="448" customFormat="1" ht="22.5" customHeight="1" x14ac:dyDescent="0.3">
      <c r="A168" s="449" t="s">
        <v>584</v>
      </c>
      <c r="B168" s="440" t="s">
        <v>422</v>
      </c>
      <c r="C168" s="447">
        <v>4969812.0283135232</v>
      </c>
      <c r="D168" s="309" t="s">
        <v>423</v>
      </c>
      <c r="E168" s="286" t="s">
        <v>585</v>
      </c>
      <c r="F168" s="201" t="s">
        <v>423</v>
      </c>
      <c r="G168" s="78" t="e">
        <f t="shared" si="5"/>
        <v>#N/A</v>
      </c>
    </row>
    <row r="169" spans="1:9" s="448" customFormat="1" ht="22.5" customHeight="1" x14ac:dyDescent="0.3">
      <c r="A169" s="449" t="s">
        <v>585</v>
      </c>
      <c r="B169" s="440" t="s">
        <v>423</v>
      </c>
      <c r="C169" s="447">
        <v>4624825.0311897853</v>
      </c>
      <c r="D169" s="309" t="s">
        <v>425</v>
      </c>
      <c r="E169" s="286" t="s">
        <v>765</v>
      </c>
      <c r="F169" s="201" t="s">
        <v>425</v>
      </c>
      <c r="G169" s="78" t="str">
        <f t="shared" si="5"/>
        <v>St John Bosco Arts College</v>
      </c>
    </row>
    <row r="170" spans="1:9" ht="22.5" customHeight="1" x14ac:dyDescent="0.3">
      <c r="A170" s="449" t="s">
        <v>765</v>
      </c>
      <c r="B170" s="440" t="s">
        <v>425</v>
      </c>
      <c r="C170" s="443">
        <v>2585934.1582361236</v>
      </c>
      <c r="D170" s="309" t="s">
        <v>415</v>
      </c>
      <c r="E170" s="286" t="s">
        <v>577</v>
      </c>
      <c r="F170" s="201" t="s">
        <v>415</v>
      </c>
      <c r="G170" s="78" t="str">
        <f t="shared" si="5"/>
        <v>King David High</v>
      </c>
    </row>
    <row r="171" spans="1:9" ht="22.5" customHeight="1" x14ac:dyDescent="0.3">
      <c r="A171" s="449" t="s">
        <v>577</v>
      </c>
      <c r="B171" s="438" t="s">
        <v>415</v>
      </c>
      <c r="C171" s="443">
        <v>3803709.8607775443</v>
      </c>
      <c r="D171" s="90" t="s">
        <v>414</v>
      </c>
      <c r="E171" s="291" t="s">
        <v>576</v>
      </c>
      <c r="F171" s="201" t="s">
        <v>414</v>
      </c>
      <c r="G171" s="78" t="e">
        <f t="shared" si="5"/>
        <v>#N/A</v>
      </c>
    </row>
    <row r="172" spans="1:9" s="453" customFormat="1" ht="22.5" customHeight="1" x14ac:dyDescent="0.3">
      <c r="A172" s="445" t="s">
        <v>576</v>
      </c>
      <c r="B172" s="438" t="s">
        <v>414</v>
      </c>
      <c r="D172" s="309" t="s">
        <v>428</v>
      </c>
      <c r="E172" s="288" t="s">
        <v>588</v>
      </c>
      <c r="F172" s="201" t="s">
        <v>428</v>
      </c>
      <c r="G172" s="78" t="str">
        <f t="shared" si="5"/>
        <v>Abbots Lea Special School</v>
      </c>
      <c r="H172" s="201"/>
      <c r="I172" s="78"/>
    </row>
    <row r="173" spans="1:9" ht="22.5" customHeight="1" x14ac:dyDescent="0.25">
      <c r="A173" s="453"/>
      <c r="B173" s="453"/>
      <c r="C173" s="443">
        <v>1922109.9118589775</v>
      </c>
      <c r="D173" s="309" t="s">
        <v>429</v>
      </c>
      <c r="E173" s="287" t="s">
        <v>589</v>
      </c>
      <c r="F173" s="201" t="s">
        <v>429</v>
      </c>
      <c r="G173" s="78" t="str">
        <f t="shared" si="5"/>
        <v>Clifford Holroyde</v>
      </c>
      <c r="H173" s="201"/>
      <c r="I173" s="78"/>
    </row>
    <row r="174" spans="1:9" ht="22.5" customHeight="1" x14ac:dyDescent="0.25">
      <c r="C174" s="443">
        <v>1296996.7569115418</v>
      </c>
      <c r="D174" s="309" t="s">
        <v>430</v>
      </c>
      <c r="E174" s="285" t="s">
        <v>590</v>
      </c>
      <c r="F174" s="201" t="s">
        <v>430</v>
      </c>
      <c r="G174" s="78" t="str">
        <f t="shared" si="5"/>
        <v>Ernest Cookson</v>
      </c>
    </row>
    <row r="175" spans="1:9" ht="22.5" customHeight="1" x14ac:dyDescent="0.3">
      <c r="A175" s="286" t="s">
        <v>588</v>
      </c>
      <c r="B175" s="438" t="s">
        <v>428</v>
      </c>
      <c r="C175" s="443">
        <v>755404.22996083088</v>
      </c>
      <c r="D175" s="309" t="s">
        <v>432</v>
      </c>
      <c r="E175" s="285" t="s">
        <v>592</v>
      </c>
      <c r="F175" s="201" t="s">
        <v>432</v>
      </c>
      <c r="G175" s="78" t="str">
        <f t="shared" si="5"/>
        <v>Hope</v>
      </c>
    </row>
    <row r="176" spans="1:9" ht="22.5" customHeight="1" x14ac:dyDescent="0.3">
      <c r="A176" s="286" t="s">
        <v>589</v>
      </c>
      <c r="B176" s="438" t="s">
        <v>429</v>
      </c>
      <c r="C176" s="443">
        <v>726088.45108184253</v>
      </c>
      <c r="D176" s="309" t="s">
        <v>433</v>
      </c>
      <c r="E176" s="286" t="s">
        <v>593</v>
      </c>
      <c r="F176" s="201" t="s">
        <v>433</v>
      </c>
      <c r="G176" s="78" t="str">
        <f t="shared" si="5"/>
        <v>Woolton High</v>
      </c>
    </row>
    <row r="177" spans="1:10" ht="22.5" customHeight="1" x14ac:dyDescent="0.3">
      <c r="A177" s="286" t="s">
        <v>590</v>
      </c>
      <c r="B177" s="438" t="s">
        <v>430</v>
      </c>
      <c r="C177" s="443">
        <v>1083549.8664938102</v>
      </c>
      <c r="D177" s="309" t="s">
        <v>766</v>
      </c>
      <c r="E177" s="285" t="s">
        <v>767</v>
      </c>
      <c r="F177" s="201" t="s">
        <v>766</v>
      </c>
      <c r="G177" s="78" t="str">
        <f t="shared" si="5"/>
        <v>Bank View</v>
      </c>
    </row>
    <row r="178" spans="1:10" ht="22.5" customHeight="1" x14ac:dyDescent="0.3">
      <c r="A178" s="286" t="s">
        <v>592</v>
      </c>
      <c r="B178" s="438" t="s">
        <v>432</v>
      </c>
      <c r="C178" s="443">
        <v>1942809.3294330328</v>
      </c>
      <c r="D178" s="309" t="s">
        <v>676</v>
      </c>
      <c r="E178" s="286" t="s">
        <v>690</v>
      </c>
      <c r="F178" s="201" t="s">
        <v>676</v>
      </c>
      <c r="G178" s="78" t="str">
        <f t="shared" si="5"/>
        <v>Childwall Abbey (Aigburth High)</v>
      </c>
    </row>
    <row r="179" spans="1:10" ht="22.5" customHeight="1" x14ac:dyDescent="0.3">
      <c r="A179" s="286" t="s">
        <v>593</v>
      </c>
      <c r="B179" s="438" t="s">
        <v>433</v>
      </c>
      <c r="C179" s="443">
        <v>812299.78959866462</v>
      </c>
      <c r="D179" s="309" t="s">
        <v>438</v>
      </c>
      <c r="E179" s="285" t="s">
        <v>598</v>
      </c>
      <c r="F179" s="201" t="s">
        <v>438</v>
      </c>
      <c r="G179" s="78" t="str">
        <f t="shared" si="5"/>
        <v>Sandfield Park</v>
      </c>
    </row>
    <row r="180" spans="1:10" ht="22.5" customHeight="1" x14ac:dyDescent="0.3">
      <c r="A180" s="286" t="s">
        <v>767</v>
      </c>
      <c r="B180" s="438" t="s">
        <v>766</v>
      </c>
      <c r="C180" s="443">
        <v>1860523.1993453526</v>
      </c>
      <c r="D180" s="309" t="s">
        <v>434</v>
      </c>
      <c r="E180" s="285" t="s">
        <v>594</v>
      </c>
      <c r="F180" s="201" t="s">
        <v>434</v>
      </c>
      <c r="G180" s="78" t="str">
        <f t="shared" si="5"/>
        <v>Millstead Special Needs Primary</v>
      </c>
    </row>
    <row r="181" spans="1:10" ht="22.5" customHeight="1" x14ac:dyDescent="0.3">
      <c r="A181" s="286" t="s">
        <v>1173</v>
      </c>
      <c r="B181" s="438" t="s">
        <v>676</v>
      </c>
      <c r="C181" s="443">
        <v>872309.35622363561</v>
      </c>
      <c r="D181" s="309" t="s">
        <v>435</v>
      </c>
      <c r="E181" s="285" t="s">
        <v>595</v>
      </c>
      <c r="F181" s="201" t="s">
        <v>435</v>
      </c>
      <c r="G181" s="78" t="str">
        <f t="shared" si="5"/>
        <v>Palmerston</v>
      </c>
      <c r="I181" s="201"/>
      <c r="J181" s="78" t="e">
        <f>VLOOKUP(I181,otdata,2,FALSE)</f>
        <v>#N/A</v>
      </c>
    </row>
    <row r="182" spans="1:10" ht="22.5" customHeight="1" x14ac:dyDescent="0.25">
      <c r="C182" s="443">
        <v>1359285.4512210228</v>
      </c>
      <c r="D182" s="309" t="s">
        <v>436</v>
      </c>
      <c r="E182" s="285" t="s">
        <v>770</v>
      </c>
      <c r="F182" s="201" t="s">
        <v>436</v>
      </c>
      <c r="G182" s="78" t="str">
        <f t="shared" si="5"/>
        <v>Princes Primary</v>
      </c>
    </row>
    <row r="183" spans="1:10" ht="22.5" customHeight="1" x14ac:dyDescent="0.3">
      <c r="A183" s="286" t="s">
        <v>598</v>
      </c>
      <c r="B183" s="438" t="s">
        <v>438</v>
      </c>
      <c r="C183" s="443">
        <v>1119949.8154954889</v>
      </c>
      <c r="D183" s="309" t="s">
        <v>437</v>
      </c>
      <c r="E183" s="286" t="s">
        <v>597</v>
      </c>
      <c r="F183" s="201" t="s">
        <v>437</v>
      </c>
      <c r="G183" s="78" t="str">
        <f t="shared" si="5"/>
        <v>Redbridge High</v>
      </c>
    </row>
    <row r="184" spans="1:10" ht="22.5" customHeight="1" x14ac:dyDescent="0.3">
      <c r="A184" s="286" t="s">
        <v>594</v>
      </c>
      <c r="B184" s="438" t="s">
        <v>434</v>
      </c>
      <c r="C184" s="443">
        <v>1386043.8423758056</v>
      </c>
      <c r="D184" s="286"/>
      <c r="E184" s="320"/>
    </row>
    <row r="185" spans="1:10" ht="22.5" customHeight="1" x14ac:dyDescent="0.3">
      <c r="A185" s="286" t="s">
        <v>595</v>
      </c>
      <c r="B185" s="438" t="s">
        <v>435</v>
      </c>
    </row>
    <row r="186" spans="1:10" ht="22.5" customHeight="1" x14ac:dyDescent="0.3">
      <c r="A186" s="286" t="s">
        <v>770</v>
      </c>
      <c r="B186" s="438" t="s">
        <v>436</v>
      </c>
      <c r="C186" s="441"/>
    </row>
    <row r="187" spans="1:10" ht="22.5" customHeight="1" x14ac:dyDescent="0.3">
      <c r="A187" s="286" t="s">
        <v>597</v>
      </c>
      <c r="B187" s="438" t="s">
        <v>437</v>
      </c>
    </row>
  </sheetData>
  <phoneticPr fontId="25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5" tint="0.39997558519241921"/>
    <pageSetUpPr autoPageBreaks="0"/>
  </sheetPr>
  <dimension ref="A1:HS278"/>
  <sheetViews>
    <sheetView topLeftCell="B1" zoomScale="75" zoomScaleNormal="50" workbookViewId="0">
      <pane xSplit="1" ySplit="7" topLeftCell="C116" activePane="bottomRight" state="frozen"/>
      <selection activeCell="B134" sqref="B134"/>
      <selection pane="topRight" activeCell="B134" sqref="B134"/>
      <selection pane="bottomLeft" activeCell="B134" sqref="B134"/>
      <selection pane="bottomRight" activeCell="B123" sqref="A123:XFD123"/>
    </sheetView>
  </sheetViews>
  <sheetFormatPr defaultColWidth="12.1796875" defaultRowHeight="14" x14ac:dyDescent="0.3"/>
  <cols>
    <col min="1" max="1" width="9.1796875" style="280" customWidth="1"/>
    <col min="2" max="2" width="54.54296875" style="27" customWidth="1"/>
    <col min="3" max="3" width="12" style="27" bestFit="1" customWidth="1"/>
    <col min="4" max="4" width="11.54296875" style="27" customWidth="1"/>
    <col min="5" max="5" width="18.26953125" style="27" bestFit="1" customWidth="1"/>
    <col min="6" max="6" width="13.453125" style="27" customWidth="1"/>
    <col min="7" max="7" width="20.7265625" style="100" customWidth="1"/>
    <col min="8" max="8" width="18.26953125" style="27" customWidth="1"/>
    <col min="9" max="9" width="9.1796875" style="27" customWidth="1"/>
    <col min="10" max="10" width="15" style="27" bestFit="1" customWidth="1"/>
    <col min="11" max="12" width="10" style="27" customWidth="1"/>
    <col min="13" max="13" width="11.1796875" style="27" customWidth="1"/>
    <col min="14" max="14" width="12" style="27" customWidth="1"/>
    <col min="15" max="15" width="11.36328125" style="27" bestFit="1" customWidth="1"/>
    <col min="16" max="16" width="11.7265625" style="27" customWidth="1"/>
    <col min="17" max="17" width="11.36328125" style="27" bestFit="1" customWidth="1"/>
    <col min="18" max="21" width="10" style="27" customWidth="1"/>
    <col min="22" max="22" width="15" style="27" bestFit="1" customWidth="1"/>
    <col min="23" max="23" width="15" style="27" customWidth="1"/>
    <col min="24" max="24" width="14.26953125" style="27" bestFit="1" customWidth="1"/>
    <col min="25" max="25" width="14.26953125" style="27" customWidth="1"/>
    <col min="26" max="27" width="12.1796875" style="27"/>
    <col min="28" max="28" width="44" style="27" bestFit="1" customWidth="1"/>
    <col min="29" max="16384" width="12.1796875" style="27"/>
  </cols>
  <sheetData>
    <row r="1" spans="1:227" x14ac:dyDescent="0.3">
      <c r="B1" s="246" t="s">
        <v>691</v>
      </c>
      <c r="C1"/>
      <c r="D1"/>
      <c r="E1" s="247" t="s">
        <v>692</v>
      </c>
      <c r="F1" s="247"/>
      <c r="K1" s="255"/>
    </row>
    <row r="2" spans="1:227" x14ac:dyDescent="0.3">
      <c r="B2" s="245"/>
      <c r="C2" s="971"/>
      <c r="D2" s="972"/>
      <c r="E2" s="972"/>
      <c r="F2" s="972"/>
      <c r="G2" s="973"/>
      <c r="J2" s="818"/>
      <c r="K2" s="806"/>
      <c r="L2" s="806"/>
      <c r="M2" s="529" t="s">
        <v>79</v>
      </c>
      <c r="V2" s="845" t="s">
        <v>1424</v>
      </c>
      <c r="W2" s="790" t="e">
        <f>X2-V2-H2-K2-L2</f>
        <v>#VALUE!</v>
      </c>
    </row>
    <row r="3" spans="1:227" x14ac:dyDescent="0.3">
      <c r="B3"/>
      <c r="C3"/>
      <c r="D3"/>
      <c r="E3"/>
      <c r="F3"/>
      <c r="G3"/>
      <c r="K3" s="255"/>
      <c r="M3" s="529" t="s">
        <v>78</v>
      </c>
      <c r="V3" s="27" t="s">
        <v>1384</v>
      </c>
      <c r="W3" s="791">
        <f>X3-H3-K3-L3-Y3</f>
        <v>0</v>
      </c>
      <c r="AA3" s="27" t="s">
        <v>1385</v>
      </c>
    </row>
    <row r="4" spans="1:227" x14ac:dyDescent="0.3">
      <c r="B4"/>
      <c r="C4"/>
      <c r="D4" s="435" t="s">
        <v>23</v>
      </c>
      <c r="E4" s="435"/>
      <c r="F4"/>
      <c r="G4"/>
      <c r="J4" s="529" t="s">
        <v>1319</v>
      </c>
      <c r="K4" s="255"/>
      <c r="R4" s="27" t="s">
        <v>1421</v>
      </c>
      <c r="V4" s="529" t="s">
        <v>1320</v>
      </c>
      <c r="W4" s="526"/>
      <c r="AA4" s="27" t="s">
        <v>776</v>
      </c>
      <c r="AB4" s="27" t="s">
        <v>1384</v>
      </c>
    </row>
    <row r="5" spans="1:227" x14ac:dyDescent="0.3">
      <c r="B5"/>
      <c r="C5"/>
      <c r="D5"/>
      <c r="E5"/>
      <c r="F5"/>
      <c r="G5"/>
      <c r="K5" s="255"/>
      <c r="L5" s="854" t="s">
        <v>1426</v>
      </c>
      <c r="M5" s="854"/>
      <c r="N5" s="854"/>
      <c r="R5" s="27" t="s">
        <v>1419</v>
      </c>
    </row>
    <row r="6" spans="1:227" x14ac:dyDescent="0.3">
      <c r="B6" s="841" t="s">
        <v>1422</v>
      </c>
      <c r="C6" s="278"/>
      <c r="D6" s="344" t="s">
        <v>814</v>
      </c>
      <c r="E6" s="278"/>
      <c r="F6" s="278"/>
      <c r="G6" s="278"/>
      <c r="J6" s="345" t="s">
        <v>805</v>
      </c>
      <c r="K6" s="255" t="s">
        <v>713</v>
      </c>
      <c r="L6" s="245"/>
      <c r="M6" s="345"/>
      <c r="N6" s="345"/>
      <c r="O6" s="345"/>
      <c r="P6" s="345"/>
      <c r="Q6" s="345"/>
      <c r="R6" s="345" t="s">
        <v>1420</v>
      </c>
      <c r="S6" s="345" t="s">
        <v>776</v>
      </c>
      <c r="T6" s="345"/>
      <c r="U6" s="345"/>
      <c r="V6" s="345"/>
      <c r="W6" s="345"/>
      <c r="X6" s="345" t="s">
        <v>805</v>
      </c>
      <c r="AA6" s="527">
        <f>AB6-L6-O6-P6-AC6</f>
        <v>0</v>
      </c>
      <c r="AB6" s="527">
        <f>AC6-M6-P6-Q6-AD6</f>
        <v>0</v>
      </c>
    </row>
    <row r="7" spans="1:227" ht="42" x14ac:dyDescent="0.3">
      <c r="A7" s="278"/>
      <c r="B7" s="30" t="s">
        <v>603</v>
      </c>
      <c r="C7" s="763" t="s">
        <v>604</v>
      </c>
      <c r="D7" s="763" t="s">
        <v>605</v>
      </c>
      <c r="E7" s="763" t="s">
        <v>606</v>
      </c>
      <c r="F7" s="763" t="s">
        <v>607</v>
      </c>
      <c r="G7" s="764" t="s">
        <v>251</v>
      </c>
      <c r="H7" s="257" t="s">
        <v>608</v>
      </c>
      <c r="J7" s="244" t="s">
        <v>719</v>
      </c>
      <c r="K7" s="822" t="s">
        <v>712</v>
      </c>
      <c r="L7" s="853" t="s">
        <v>1507</v>
      </c>
      <c r="M7" s="244" t="s">
        <v>220</v>
      </c>
      <c r="N7" s="244" t="s">
        <v>1308</v>
      </c>
      <c r="O7" s="244" t="s">
        <v>1309</v>
      </c>
      <c r="P7" s="244" t="s">
        <v>1310</v>
      </c>
      <c r="Q7" s="244" t="s">
        <v>1311</v>
      </c>
      <c r="R7" s="244" t="s">
        <v>1312</v>
      </c>
      <c r="S7" s="244" t="s">
        <v>1313</v>
      </c>
      <c r="T7" s="244" t="s">
        <v>1314</v>
      </c>
      <c r="U7" s="244" t="s">
        <v>1315</v>
      </c>
      <c r="V7" s="244" t="s">
        <v>1307</v>
      </c>
      <c r="W7" s="792" t="s">
        <v>1316</v>
      </c>
      <c r="X7" s="159" t="s">
        <v>1484</v>
      </c>
      <c r="Y7" s="159" t="s">
        <v>1242</v>
      </c>
      <c r="Z7" s="159"/>
      <c r="AA7" s="523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</row>
    <row r="8" spans="1:227" ht="17.25" customHeight="1" x14ac:dyDescent="0.35">
      <c r="A8" t="s">
        <v>648</v>
      </c>
      <c r="B8" t="s">
        <v>651</v>
      </c>
      <c r="C8" s="898">
        <v>22598</v>
      </c>
      <c r="D8" s="899">
        <v>0</v>
      </c>
      <c r="E8" s="899">
        <v>0</v>
      </c>
      <c r="F8" s="899">
        <v>0</v>
      </c>
      <c r="G8" s="900">
        <v>3289.9500000000003</v>
      </c>
      <c r="H8" s="510">
        <f>SUM(C8:G8)</f>
        <v>25887.95</v>
      </c>
      <c r="I8" t="s">
        <v>648</v>
      </c>
      <c r="K8" s="821">
        <v>68</v>
      </c>
      <c r="L8" s="533"/>
      <c r="M8" s="272"/>
      <c r="N8" s="272">
        <f t="shared" ref="N8:N39" si="0">HLOOKUP($I8,CFR,19,FALSE)</f>
        <v>189946.38</v>
      </c>
      <c r="O8" s="272">
        <f t="shared" ref="O8:O39" si="1">HLOOKUP($I8,CFR,20,FALSE)</f>
        <v>0</v>
      </c>
      <c r="P8" s="272">
        <f t="shared" ref="P8:P39" si="2">HLOOKUP($I8,CFR,21,FALSE)</f>
        <v>138413.90000000002</v>
      </c>
      <c r="Q8" s="272">
        <f t="shared" ref="Q8:Q39" si="3">HLOOKUP($I8,CFR,22,FALSE)</f>
        <v>34039.82</v>
      </c>
      <c r="R8" s="272">
        <f t="shared" ref="R8:R39" si="4">HLOOKUP($I8,CFR,23,FALSE)</f>
        <v>49947.85</v>
      </c>
      <c r="S8" s="272">
        <f t="shared" ref="S8:S39" si="5">HLOOKUP($I8,CFR,24,FALSE)</f>
        <v>0</v>
      </c>
      <c r="T8" s="272">
        <f t="shared" ref="T8:T39" si="6">HLOOKUP($I8,CFR,25,FALSE)</f>
        <v>29302.39</v>
      </c>
      <c r="U8" s="272">
        <f t="shared" ref="U8:U39" si="7">HLOOKUP($I8,CFR,26,FALSE)</f>
        <v>2435.54</v>
      </c>
      <c r="V8" s="526">
        <f>SUM(N8:U8)</f>
        <v>444085.88</v>
      </c>
      <c r="W8" s="526">
        <f>X8-V8-H8-K8-L8</f>
        <v>-13479.830000000005</v>
      </c>
      <c r="X8" s="348">
        <f t="shared" ref="X8:X39" si="8">HLOOKUP($I8,QSP,57,FALSE)</f>
        <v>456562</v>
      </c>
      <c r="Y8" s="348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  <c r="EB8" s="250"/>
      <c r="EC8" s="250"/>
      <c r="ED8" s="250"/>
      <c r="EE8" s="250"/>
      <c r="EF8" s="250"/>
      <c r="EG8" s="250"/>
      <c r="EH8" s="250"/>
      <c r="EI8" s="250"/>
      <c r="EJ8" s="250"/>
      <c r="EK8" s="250"/>
      <c r="EL8" s="250"/>
      <c r="EM8" s="250"/>
      <c r="EN8" s="250"/>
      <c r="EO8" s="250"/>
      <c r="EP8" s="250"/>
      <c r="EQ8" s="250"/>
      <c r="ER8" s="250"/>
      <c r="ES8" s="250"/>
      <c r="ET8" s="250"/>
      <c r="EU8" s="250"/>
      <c r="EV8" s="250"/>
      <c r="EW8" s="250"/>
      <c r="EX8" s="250"/>
      <c r="EY8" s="250"/>
      <c r="EZ8" s="250"/>
      <c r="FA8" s="250"/>
      <c r="FB8" s="250"/>
      <c r="FC8" s="250"/>
      <c r="FD8" s="250"/>
      <c r="FE8" s="250"/>
      <c r="FF8" s="250"/>
      <c r="FG8" s="250"/>
      <c r="FH8" s="250"/>
      <c r="FI8" s="250"/>
      <c r="FJ8" s="250"/>
      <c r="FK8" s="250"/>
      <c r="FL8" s="250"/>
      <c r="FM8" s="250"/>
      <c r="FN8" s="250"/>
      <c r="FO8" s="250"/>
      <c r="FP8" s="250"/>
      <c r="FQ8" s="250"/>
      <c r="FR8" s="250"/>
      <c r="FS8" s="250"/>
      <c r="FT8" s="250"/>
      <c r="FU8" s="250"/>
      <c r="FV8" s="250"/>
      <c r="FW8" s="250"/>
      <c r="FX8" s="250"/>
      <c r="FY8" s="250"/>
      <c r="FZ8" s="250"/>
      <c r="GA8" s="250"/>
      <c r="GB8" s="250"/>
      <c r="GC8" s="250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  <c r="GQ8" s="250"/>
      <c r="GR8" s="250"/>
      <c r="GS8" s="250"/>
      <c r="GT8" s="250"/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  <c r="HR8" s="250"/>
      <c r="HS8" s="250"/>
    </row>
    <row r="9" spans="1:227" ht="15" customHeight="1" x14ac:dyDescent="0.35">
      <c r="A9" t="s">
        <v>644</v>
      </c>
      <c r="B9" t="s">
        <v>652</v>
      </c>
      <c r="C9" s="898">
        <v>20914</v>
      </c>
      <c r="D9" s="899">
        <v>0</v>
      </c>
      <c r="E9" s="899">
        <v>0</v>
      </c>
      <c r="F9" s="899">
        <v>0</v>
      </c>
      <c r="G9" s="900">
        <v>2958.1500000000005</v>
      </c>
      <c r="H9" s="510">
        <f t="shared" ref="H9:H72" si="9">SUM(C9:G9)</f>
        <v>23872.15</v>
      </c>
      <c r="I9" t="s">
        <v>644</v>
      </c>
      <c r="K9" s="821">
        <v>58</v>
      </c>
      <c r="L9" s="533"/>
      <c r="M9" s="272"/>
      <c r="N9" s="272">
        <f t="shared" si="0"/>
        <v>123774.57</v>
      </c>
      <c r="O9" s="272">
        <f t="shared" si="1"/>
        <v>0</v>
      </c>
      <c r="P9" s="272">
        <f t="shared" si="2"/>
        <v>259591.49</v>
      </c>
      <c r="Q9" s="272">
        <f t="shared" si="3"/>
        <v>24186.1</v>
      </c>
      <c r="R9" s="272">
        <f t="shared" si="4"/>
        <v>30256.78</v>
      </c>
      <c r="S9" s="272">
        <f t="shared" si="5"/>
        <v>0</v>
      </c>
      <c r="T9" s="272">
        <f t="shared" si="6"/>
        <v>7024.72</v>
      </c>
      <c r="U9" s="272">
        <f t="shared" si="7"/>
        <v>3973.5299999999997</v>
      </c>
      <c r="V9" s="526">
        <f>SUM(N9:U9)</f>
        <v>448807.18999999994</v>
      </c>
      <c r="W9" s="526">
        <f t="shared" ref="W9:W39" si="10">X9-V9-H9-K9-L9</f>
        <v>-43082.339999999946</v>
      </c>
      <c r="X9" s="348">
        <f t="shared" si="8"/>
        <v>429655</v>
      </c>
      <c r="Y9" s="348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250"/>
      <c r="BG9" s="250"/>
      <c r="BH9" s="250"/>
      <c r="BI9" s="250"/>
      <c r="BJ9" s="250"/>
      <c r="BK9" s="250"/>
      <c r="BL9" s="250"/>
      <c r="BM9" s="250"/>
      <c r="BN9" s="250"/>
      <c r="BO9" s="250"/>
      <c r="BP9" s="250"/>
      <c r="BQ9" s="250"/>
      <c r="BR9" s="250"/>
      <c r="BS9" s="250"/>
      <c r="BT9" s="250"/>
      <c r="BU9" s="250"/>
      <c r="BV9" s="250"/>
      <c r="BW9" s="250"/>
      <c r="BX9" s="250"/>
      <c r="BY9" s="250"/>
      <c r="BZ9" s="250"/>
      <c r="CA9" s="250"/>
      <c r="CB9" s="250"/>
      <c r="CC9" s="250"/>
      <c r="CD9" s="250"/>
      <c r="CE9" s="250"/>
      <c r="CF9" s="250"/>
      <c r="CG9" s="250"/>
      <c r="CH9" s="250"/>
      <c r="CI9" s="250"/>
      <c r="CJ9" s="250"/>
      <c r="CK9" s="250"/>
      <c r="CL9" s="250"/>
      <c r="CM9" s="250"/>
      <c r="CN9" s="250"/>
      <c r="CO9" s="250"/>
      <c r="CP9" s="250"/>
      <c r="CQ9" s="250"/>
      <c r="CR9" s="250"/>
      <c r="CS9" s="250"/>
      <c r="CT9" s="250"/>
      <c r="CU9" s="250"/>
      <c r="CV9" s="250"/>
      <c r="CW9" s="250"/>
      <c r="CX9" s="250"/>
      <c r="CY9" s="250"/>
      <c r="CZ9" s="250"/>
      <c r="DA9" s="250"/>
      <c r="DB9" s="250"/>
      <c r="DC9" s="250"/>
      <c r="DD9" s="250"/>
      <c r="DE9" s="250"/>
      <c r="DF9" s="250"/>
      <c r="DG9" s="250"/>
      <c r="DH9" s="250"/>
      <c r="DI9" s="250"/>
      <c r="DJ9" s="250"/>
      <c r="DK9" s="250"/>
      <c r="DL9" s="250"/>
      <c r="DM9" s="250"/>
      <c r="DN9" s="250"/>
      <c r="DO9" s="250"/>
      <c r="DP9" s="250"/>
      <c r="DQ9" s="250"/>
      <c r="DR9" s="250"/>
      <c r="DS9" s="250"/>
      <c r="DT9" s="250"/>
      <c r="DU9" s="250"/>
      <c r="DV9" s="250"/>
      <c r="DW9" s="250"/>
      <c r="DX9" s="250"/>
      <c r="DY9" s="250"/>
      <c r="DZ9" s="250"/>
      <c r="EA9" s="250"/>
      <c r="EB9" s="250"/>
      <c r="EC9" s="250"/>
      <c r="ED9" s="250"/>
      <c r="EE9" s="250"/>
      <c r="EF9" s="250"/>
      <c r="EG9" s="250"/>
      <c r="EH9" s="250"/>
      <c r="EI9" s="250"/>
      <c r="EJ9" s="250"/>
      <c r="EK9" s="250"/>
      <c r="EL9" s="250"/>
      <c r="EM9" s="250"/>
      <c r="EN9" s="250"/>
      <c r="EO9" s="250"/>
      <c r="EP9" s="250"/>
      <c r="EQ9" s="250"/>
      <c r="ER9" s="250"/>
      <c r="ES9" s="250"/>
      <c r="ET9" s="250"/>
      <c r="EU9" s="250"/>
      <c r="EV9" s="250"/>
      <c r="EW9" s="250"/>
      <c r="EX9" s="250"/>
      <c r="EY9" s="250"/>
      <c r="EZ9" s="250"/>
      <c r="FA9" s="250"/>
      <c r="FB9" s="250"/>
      <c r="FC9" s="250"/>
      <c r="FD9" s="250"/>
      <c r="FE9" s="250"/>
      <c r="FF9" s="250"/>
      <c r="FG9" s="250"/>
      <c r="FH9" s="250"/>
      <c r="FI9" s="250"/>
      <c r="FJ9" s="250"/>
      <c r="FK9" s="250"/>
      <c r="FL9" s="250"/>
      <c r="FM9" s="250"/>
      <c r="FN9" s="250"/>
      <c r="FO9" s="250"/>
      <c r="FP9" s="250"/>
      <c r="FQ9" s="250"/>
      <c r="FR9" s="250"/>
      <c r="FS9" s="250"/>
      <c r="FT9" s="250"/>
      <c r="FU9" s="250"/>
      <c r="FV9" s="250"/>
      <c r="FW9" s="250"/>
      <c r="FX9" s="250"/>
      <c r="FY9" s="250"/>
      <c r="FZ9" s="250"/>
      <c r="GA9" s="250"/>
      <c r="GB9" s="250"/>
      <c r="GC9" s="250"/>
      <c r="GD9" s="250"/>
      <c r="GE9" s="250"/>
      <c r="GF9" s="250"/>
      <c r="GG9" s="250"/>
      <c r="GH9" s="250"/>
      <c r="GI9" s="250"/>
      <c r="GJ9" s="250"/>
      <c r="GK9" s="250"/>
      <c r="GL9" s="250"/>
      <c r="GM9" s="250"/>
      <c r="GN9" s="250"/>
      <c r="GO9" s="250"/>
      <c r="GP9" s="250"/>
      <c r="GQ9" s="250"/>
      <c r="GR9" s="250"/>
      <c r="GS9" s="250"/>
      <c r="GT9" s="250"/>
      <c r="GU9" s="250"/>
      <c r="GV9" s="250"/>
      <c r="GW9" s="250"/>
      <c r="GX9" s="250"/>
      <c r="GY9" s="250"/>
      <c r="GZ9" s="250"/>
      <c r="HA9" s="250"/>
      <c r="HB9" s="250"/>
      <c r="HC9" s="250"/>
      <c r="HD9" s="250"/>
      <c r="HE9" s="250"/>
      <c r="HF9" s="250"/>
      <c r="HG9" s="250"/>
      <c r="HH9" s="250"/>
      <c r="HI9" s="250"/>
      <c r="HJ9" s="250"/>
      <c r="HK9" s="250"/>
      <c r="HL9" s="250"/>
      <c r="HM9" s="250"/>
      <c r="HN9" s="250"/>
      <c r="HO9" s="250"/>
      <c r="HP9" s="250"/>
      <c r="HQ9" s="250"/>
      <c r="HR9" s="250"/>
      <c r="HS9" s="250"/>
    </row>
    <row r="10" spans="1:227" ht="15.5" x14ac:dyDescent="0.35">
      <c r="A10" t="s">
        <v>645</v>
      </c>
      <c r="B10" t="s">
        <v>653</v>
      </c>
      <c r="C10" s="898">
        <v>33039</v>
      </c>
      <c r="D10" s="899">
        <v>0</v>
      </c>
      <c r="E10" s="899">
        <v>0</v>
      </c>
      <c r="F10" s="899">
        <v>0</v>
      </c>
      <c r="G10" s="900">
        <v>778.05</v>
      </c>
      <c r="H10" s="510">
        <f t="shared" si="9"/>
        <v>33817.050000000003</v>
      </c>
      <c r="I10" t="s">
        <v>645</v>
      </c>
      <c r="K10" s="821">
        <v>119</v>
      </c>
      <c r="L10" s="533"/>
      <c r="M10" s="272"/>
      <c r="N10" s="272">
        <f t="shared" si="0"/>
        <v>271629.03999999998</v>
      </c>
      <c r="O10" s="272">
        <f t="shared" si="1"/>
        <v>0</v>
      </c>
      <c r="P10" s="272">
        <f t="shared" si="2"/>
        <v>300780.36</v>
      </c>
      <c r="Q10" s="272">
        <f t="shared" si="3"/>
        <v>33946.67</v>
      </c>
      <c r="R10" s="272">
        <f t="shared" si="4"/>
        <v>63423.53</v>
      </c>
      <c r="S10" s="272">
        <f t="shared" si="5"/>
        <v>0</v>
      </c>
      <c r="T10" s="272">
        <f t="shared" si="6"/>
        <v>6792.8399999999992</v>
      </c>
      <c r="U10" s="272">
        <f t="shared" si="7"/>
        <v>4000.23</v>
      </c>
      <c r="V10" s="526">
        <f>SUM(N10:U10)</f>
        <v>680572.66999999993</v>
      </c>
      <c r="W10" s="526">
        <f t="shared" si="10"/>
        <v>-72477.719999999928</v>
      </c>
      <c r="X10" s="348">
        <f t="shared" si="8"/>
        <v>642031</v>
      </c>
      <c r="Y10" s="348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50"/>
      <c r="BP10" s="250"/>
      <c r="BQ10" s="250"/>
      <c r="BR10" s="250"/>
      <c r="BS10" s="250"/>
      <c r="BT10" s="250"/>
      <c r="BU10" s="250"/>
      <c r="BV10" s="250"/>
      <c r="BW10" s="250"/>
      <c r="BX10" s="250"/>
      <c r="BY10" s="250"/>
      <c r="BZ10" s="250"/>
      <c r="CA10" s="250"/>
      <c r="CB10" s="250"/>
      <c r="CC10" s="250"/>
      <c r="CD10" s="250"/>
      <c r="CE10" s="250"/>
      <c r="CF10" s="250"/>
      <c r="CG10" s="250"/>
      <c r="CH10" s="250"/>
      <c r="CI10" s="250"/>
      <c r="CJ10" s="250"/>
      <c r="CK10" s="250"/>
      <c r="CL10" s="250"/>
      <c r="CM10" s="250"/>
      <c r="CN10" s="250"/>
      <c r="CO10" s="250"/>
      <c r="CP10" s="250"/>
      <c r="CQ10" s="250"/>
      <c r="CR10" s="250"/>
      <c r="CS10" s="250"/>
      <c r="CT10" s="250"/>
      <c r="CU10" s="250"/>
      <c r="CV10" s="250"/>
      <c r="CW10" s="250"/>
      <c r="CX10" s="250"/>
      <c r="CY10" s="250"/>
      <c r="CZ10" s="250"/>
      <c r="DA10" s="250"/>
      <c r="DB10" s="250"/>
      <c r="DC10" s="250"/>
      <c r="DD10" s="250"/>
      <c r="DE10" s="250"/>
      <c r="DF10" s="250"/>
      <c r="DG10" s="250"/>
      <c r="DH10" s="250"/>
      <c r="DI10" s="250"/>
      <c r="DJ10" s="250"/>
      <c r="DK10" s="250"/>
      <c r="DL10" s="250"/>
      <c r="DM10" s="250"/>
      <c r="DN10" s="250"/>
      <c r="DO10" s="250"/>
      <c r="DP10" s="250"/>
      <c r="DQ10" s="250"/>
      <c r="DR10" s="250"/>
      <c r="DS10" s="250"/>
      <c r="DT10" s="250"/>
      <c r="DU10" s="250"/>
      <c r="DV10" s="250"/>
      <c r="DW10" s="250"/>
      <c r="DX10" s="250"/>
      <c r="DY10" s="250"/>
      <c r="DZ10" s="250"/>
      <c r="EA10" s="250"/>
      <c r="EB10" s="250"/>
      <c r="EC10" s="250"/>
      <c r="ED10" s="250"/>
      <c r="EE10" s="250"/>
      <c r="EF10" s="250"/>
      <c r="EG10" s="250"/>
      <c r="EH10" s="250"/>
      <c r="EI10" s="250"/>
      <c r="EJ10" s="250"/>
      <c r="EK10" s="250"/>
      <c r="EL10" s="250"/>
      <c r="EM10" s="250"/>
      <c r="EN10" s="250"/>
      <c r="EO10" s="250"/>
      <c r="EP10" s="250"/>
      <c r="EQ10" s="250"/>
      <c r="ER10" s="250"/>
      <c r="ES10" s="250"/>
      <c r="ET10" s="250"/>
      <c r="EU10" s="250"/>
      <c r="EV10" s="250"/>
      <c r="EW10" s="250"/>
      <c r="EX10" s="250"/>
      <c r="EY10" s="250"/>
      <c r="EZ10" s="250"/>
      <c r="FA10" s="250"/>
      <c r="FB10" s="250"/>
      <c r="FC10" s="250"/>
      <c r="FD10" s="250"/>
      <c r="FE10" s="250"/>
      <c r="FF10" s="250"/>
      <c r="FG10" s="250"/>
      <c r="FH10" s="250"/>
      <c r="FI10" s="250"/>
      <c r="FJ10" s="250"/>
      <c r="FK10" s="250"/>
      <c r="FL10" s="250"/>
      <c r="FM10" s="250"/>
      <c r="FN10" s="250"/>
      <c r="FO10" s="250"/>
      <c r="FP10" s="250"/>
      <c r="FQ10" s="250"/>
      <c r="FR10" s="250"/>
      <c r="FS10" s="250"/>
      <c r="FT10" s="250"/>
      <c r="FU10" s="250"/>
      <c r="FV10" s="250"/>
      <c r="FW10" s="250"/>
      <c r="FX10" s="250"/>
      <c r="FY10" s="250"/>
      <c r="FZ10" s="250"/>
      <c r="GA10" s="250"/>
      <c r="GB10" s="250"/>
      <c r="GC10" s="250"/>
      <c r="GD10" s="250"/>
      <c r="GE10" s="250"/>
      <c r="GF10" s="250"/>
      <c r="GG10" s="250"/>
      <c r="GH10" s="250"/>
      <c r="GI10" s="250"/>
      <c r="GJ10" s="250"/>
      <c r="GK10" s="250"/>
      <c r="GL10" s="250"/>
      <c r="GM10" s="250"/>
      <c r="GN10" s="250"/>
      <c r="GO10" s="250"/>
      <c r="GP10" s="250"/>
      <c r="GQ10" s="250"/>
      <c r="GR10" s="250"/>
      <c r="GS10" s="250"/>
      <c r="GT10" s="250"/>
      <c r="GU10" s="250"/>
      <c r="GV10" s="250"/>
      <c r="GW10" s="250"/>
      <c r="GX10" s="250"/>
      <c r="GY10" s="250"/>
      <c r="GZ10" s="250"/>
      <c r="HA10" s="250"/>
      <c r="HB10" s="250"/>
      <c r="HC10" s="250"/>
      <c r="HD10" s="250"/>
      <c r="HE10" s="250"/>
      <c r="HF10" s="250"/>
      <c r="HG10" s="250"/>
      <c r="HH10" s="250"/>
      <c r="HI10" s="250"/>
      <c r="HJ10" s="250"/>
      <c r="HK10" s="250"/>
      <c r="HL10" s="250"/>
      <c r="HM10" s="250"/>
      <c r="HN10" s="250"/>
      <c r="HO10" s="250"/>
      <c r="HP10" s="250"/>
      <c r="HQ10" s="250"/>
      <c r="HR10" s="250"/>
      <c r="HS10" s="250"/>
    </row>
    <row r="11" spans="1:227" ht="15.5" x14ac:dyDescent="0.35">
      <c r="A11" t="s">
        <v>647</v>
      </c>
      <c r="B11" t="s">
        <v>655</v>
      </c>
      <c r="C11" s="898">
        <v>41417</v>
      </c>
      <c r="D11" s="899">
        <v>0</v>
      </c>
      <c r="E11" s="899">
        <v>0</v>
      </c>
      <c r="F11" s="899">
        <v>0</v>
      </c>
      <c r="G11" s="900">
        <v>10793.25</v>
      </c>
      <c r="H11" s="510">
        <f t="shared" si="9"/>
        <v>52210.25</v>
      </c>
      <c r="I11" t="s">
        <v>647</v>
      </c>
      <c r="K11" s="821">
        <v>142</v>
      </c>
      <c r="L11" s="533"/>
      <c r="M11" s="272"/>
      <c r="N11" s="272">
        <f t="shared" si="0"/>
        <v>285803.2</v>
      </c>
      <c r="O11" s="272">
        <f t="shared" si="1"/>
        <v>0</v>
      </c>
      <c r="P11" s="272">
        <f t="shared" si="2"/>
        <v>540655.43000000005</v>
      </c>
      <c r="Q11" s="272">
        <f t="shared" si="3"/>
        <v>6565.8899999999994</v>
      </c>
      <c r="R11" s="272">
        <f t="shared" si="4"/>
        <v>49743.199999999997</v>
      </c>
      <c r="S11" s="272">
        <f t="shared" si="5"/>
        <v>0</v>
      </c>
      <c r="T11" s="272">
        <f t="shared" si="6"/>
        <v>0</v>
      </c>
      <c r="U11" s="272">
        <f t="shared" si="7"/>
        <v>5134.6499999999996</v>
      </c>
      <c r="V11" s="526">
        <f>SUM(N11:U11)</f>
        <v>887902.37000000011</v>
      </c>
      <c r="W11" s="526">
        <f t="shared" si="10"/>
        <v>-79082.620000000112</v>
      </c>
      <c r="X11" s="348">
        <f t="shared" si="8"/>
        <v>861172</v>
      </c>
      <c r="Y11" s="348"/>
      <c r="Z11" s="524"/>
      <c r="AA11" s="522"/>
      <c r="AB11" s="522" t="s">
        <v>1291</v>
      </c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0"/>
      <c r="BY11" s="250"/>
      <c r="BZ11" s="250"/>
      <c r="CA11" s="250"/>
      <c r="CB11" s="250"/>
      <c r="CC11" s="250"/>
      <c r="CD11" s="250"/>
      <c r="CE11" s="250"/>
      <c r="CF11" s="250"/>
      <c r="CG11" s="250"/>
      <c r="CH11" s="250"/>
      <c r="CI11" s="250"/>
      <c r="CJ11" s="250"/>
      <c r="CK11" s="250"/>
      <c r="CL11" s="250"/>
      <c r="CM11" s="250"/>
      <c r="CN11" s="250"/>
      <c r="CO11" s="250"/>
      <c r="CP11" s="250"/>
      <c r="CQ11" s="250"/>
      <c r="CR11" s="250"/>
      <c r="CS11" s="250"/>
      <c r="CT11" s="250"/>
      <c r="CU11" s="250"/>
      <c r="CV11" s="250"/>
      <c r="CW11" s="250"/>
      <c r="CX11" s="250"/>
      <c r="CY11" s="250"/>
      <c r="CZ11" s="250"/>
      <c r="DA11" s="250"/>
      <c r="DB11" s="250"/>
      <c r="DC11" s="250"/>
      <c r="DD11" s="250"/>
      <c r="DE11" s="250"/>
      <c r="DF11" s="250"/>
      <c r="DG11" s="250"/>
      <c r="DH11" s="250"/>
      <c r="DI11" s="250"/>
      <c r="DJ11" s="250"/>
      <c r="DK11" s="250"/>
      <c r="DL11" s="250"/>
      <c r="DM11" s="250"/>
      <c r="DN11" s="250"/>
      <c r="DO11" s="250"/>
      <c r="DP11" s="250"/>
      <c r="DQ11" s="250"/>
      <c r="DR11" s="250"/>
      <c r="DS11" s="250"/>
      <c r="DT11" s="250"/>
      <c r="DU11" s="250"/>
      <c r="DV11" s="250"/>
      <c r="DW11" s="250"/>
      <c r="DX11" s="250"/>
      <c r="DY11" s="250"/>
      <c r="DZ11" s="250"/>
      <c r="EA11" s="250"/>
      <c r="EB11" s="250"/>
      <c r="EC11" s="250"/>
      <c r="ED11" s="250"/>
      <c r="EE11" s="250"/>
      <c r="EF11" s="250"/>
      <c r="EG11" s="250"/>
      <c r="EH11" s="250"/>
      <c r="EI11" s="250"/>
      <c r="EJ11" s="250"/>
      <c r="EK11" s="250"/>
      <c r="EL11" s="250"/>
      <c r="EM11" s="250"/>
      <c r="EN11" s="250"/>
      <c r="EO11" s="250"/>
      <c r="EP11" s="250"/>
      <c r="EQ11" s="250"/>
      <c r="ER11" s="250"/>
      <c r="ES11" s="250"/>
      <c r="ET11" s="250"/>
      <c r="EU11" s="250"/>
      <c r="EV11" s="250"/>
      <c r="EW11" s="250"/>
      <c r="EX11" s="250"/>
      <c r="EY11" s="250"/>
      <c r="EZ11" s="250"/>
      <c r="FA11" s="250"/>
      <c r="FB11" s="250"/>
      <c r="FC11" s="250"/>
      <c r="FD11" s="250"/>
      <c r="FE11" s="250"/>
      <c r="FF11" s="250"/>
      <c r="FG11" s="250"/>
      <c r="FH11" s="250"/>
      <c r="FI11" s="250"/>
      <c r="FJ11" s="250"/>
      <c r="FK11" s="250"/>
      <c r="FL11" s="250"/>
      <c r="FM11" s="250"/>
      <c r="FN11" s="250"/>
      <c r="FO11" s="250"/>
      <c r="FP11" s="250"/>
      <c r="FQ11" s="250"/>
      <c r="FR11" s="250"/>
      <c r="FS11" s="250"/>
      <c r="FT11" s="250"/>
      <c r="FU11" s="250"/>
      <c r="FV11" s="250"/>
      <c r="FW11" s="250"/>
      <c r="FX11" s="250"/>
      <c r="FY11" s="250"/>
      <c r="FZ11" s="250"/>
      <c r="GA11" s="250"/>
      <c r="GB11" s="250"/>
      <c r="GC11" s="250"/>
      <c r="GD11" s="250"/>
      <c r="GE11" s="250"/>
      <c r="GF11" s="250"/>
      <c r="GG11" s="250"/>
      <c r="GH11" s="250"/>
      <c r="GI11" s="250"/>
      <c r="GJ11" s="250"/>
      <c r="GK11" s="250"/>
      <c r="GL11" s="250"/>
      <c r="GM11" s="250"/>
      <c r="GN11" s="250"/>
      <c r="GO11" s="250"/>
      <c r="GP11" s="250"/>
      <c r="GQ11" s="250"/>
      <c r="GR11" s="250"/>
      <c r="GS11" s="250"/>
      <c r="GT11" s="250"/>
      <c r="GU11" s="250"/>
      <c r="GV11" s="250"/>
      <c r="GW11" s="250"/>
      <c r="GX11" s="250"/>
      <c r="GY11" s="250"/>
      <c r="GZ11" s="250"/>
      <c r="HA11" s="250"/>
      <c r="HB11" s="250"/>
      <c r="HC11" s="250"/>
      <c r="HD11" s="250"/>
      <c r="HE11" s="250"/>
      <c r="HF11" s="250"/>
      <c r="HG11" s="250"/>
      <c r="HH11" s="250"/>
      <c r="HI11" s="250"/>
      <c r="HJ11" s="250"/>
      <c r="HK11" s="250"/>
      <c r="HL11" s="250"/>
      <c r="HM11" s="250"/>
      <c r="HN11" s="250"/>
      <c r="HO11" s="250"/>
      <c r="HP11" s="250"/>
      <c r="HQ11" s="250"/>
      <c r="HR11" s="250"/>
      <c r="HS11" s="250"/>
    </row>
    <row r="12" spans="1:227" ht="15.5" x14ac:dyDescent="0.35">
      <c r="A12" t="s">
        <v>646</v>
      </c>
      <c r="B12" t="s">
        <v>1376</v>
      </c>
      <c r="C12" s="898">
        <v>38734</v>
      </c>
      <c r="D12" s="899">
        <v>0</v>
      </c>
      <c r="E12" s="899">
        <v>0</v>
      </c>
      <c r="F12" s="899">
        <v>0</v>
      </c>
      <c r="G12" s="900">
        <v>6613.35</v>
      </c>
      <c r="H12" s="510">
        <f t="shared" si="9"/>
        <v>45347.35</v>
      </c>
      <c r="I12" t="s">
        <v>646</v>
      </c>
      <c r="K12" s="821">
        <v>0</v>
      </c>
      <c r="L12" s="533"/>
      <c r="M12" s="272"/>
      <c r="N12" s="272">
        <f t="shared" si="0"/>
        <v>325977.89999999997</v>
      </c>
      <c r="O12" s="272">
        <f t="shared" si="1"/>
        <v>0</v>
      </c>
      <c r="P12" s="272">
        <f t="shared" si="2"/>
        <v>379640.3899999999</v>
      </c>
      <c r="Q12" s="272">
        <f t="shared" si="3"/>
        <v>45554.400000000001</v>
      </c>
      <c r="R12" s="272">
        <f t="shared" si="4"/>
        <v>101825.06999999999</v>
      </c>
      <c r="S12" s="272">
        <f t="shared" si="5"/>
        <v>55557.15</v>
      </c>
      <c r="T12" s="272">
        <f t="shared" si="6"/>
        <v>24849.730000000003</v>
      </c>
      <c r="U12" s="272">
        <f t="shared" si="7"/>
        <v>10389.25</v>
      </c>
      <c r="V12" s="526">
        <f>SUM(N12:U12)</f>
        <v>943793.88999999978</v>
      </c>
      <c r="W12" s="526">
        <f t="shared" si="10"/>
        <v>-150995.23999999979</v>
      </c>
      <c r="X12" s="348">
        <f t="shared" si="8"/>
        <v>838146</v>
      </c>
      <c r="Y12" s="348"/>
      <c r="Z12" s="521"/>
      <c r="AA12" s="522"/>
      <c r="AB12" s="522" t="s">
        <v>1292</v>
      </c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250"/>
      <c r="BG12" s="250"/>
      <c r="BH12" s="250"/>
      <c r="BI12" s="250"/>
      <c r="BJ12" s="250"/>
      <c r="BK12" s="250"/>
      <c r="BL12" s="250"/>
      <c r="BM12" s="250"/>
      <c r="BN12" s="250"/>
      <c r="BO12" s="250"/>
      <c r="BP12" s="250"/>
      <c r="BQ12" s="250"/>
      <c r="BR12" s="250"/>
      <c r="BS12" s="250"/>
      <c r="BT12" s="250"/>
      <c r="BU12" s="250"/>
      <c r="BV12" s="250"/>
      <c r="BW12" s="250"/>
      <c r="BX12" s="250"/>
      <c r="BY12" s="250"/>
      <c r="BZ12" s="250"/>
      <c r="CA12" s="250"/>
      <c r="CB12" s="250"/>
      <c r="CC12" s="250"/>
      <c r="CD12" s="250"/>
      <c r="CE12" s="250"/>
      <c r="CF12" s="250"/>
      <c r="CG12" s="250"/>
      <c r="CH12" s="250"/>
      <c r="CI12" s="250"/>
      <c r="CJ12" s="250"/>
      <c r="CK12" s="250"/>
      <c r="CL12" s="250"/>
      <c r="CM12" s="250"/>
      <c r="CN12" s="250"/>
      <c r="CO12" s="250"/>
      <c r="CP12" s="250"/>
      <c r="CQ12" s="250"/>
      <c r="CR12" s="250"/>
      <c r="CS12" s="250"/>
      <c r="CT12" s="250"/>
      <c r="CU12" s="250"/>
      <c r="CV12" s="250"/>
      <c r="CW12" s="250"/>
      <c r="CX12" s="250"/>
      <c r="CY12" s="250"/>
      <c r="CZ12" s="250"/>
      <c r="DA12" s="250"/>
      <c r="DB12" s="250"/>
      <c r="DC12" s="250"/>
      <c r="DD12" s="250"/>
      <c r="DE12" s="250"/>
      <c r="DF12" s="250"/>
      <c r="DG12" s="250"/>
      <c r="DH12" s="250"/>
      <c r="DI12" s="250"/>
      <c r="DJ12" s="250"/>
      <c r="DK12" s="250"/>
      <c r="DL12" s="250"/>
      <c r="DM12" s="250"/>
      <c r="DN12" s="250"/>
      <c r="DO12" s="250"/>
      <c r="DP12" s="250"/>
      <c r="DQ12" s="250"/>
      <c r="DR12" s="250"/>
      <c r="DS12" s="250"/>
      <c r="DT12" s="250"/>
      <c r="DU12" s="250"/>
      <c r="DV12" s="250"/>
      <c r="DW12" s="250"/>
      <c r="DX12" s="250"/>
      <c r="DY12" s="250"/>
      <c r="DZ12" s="250"/>
      <c r="EA12" s="250"/>
      <c r="EB12" s="250"/>
      <c r="EC12" s="250"/>
      <c r="ED12" s="250"/>
      <c r="EE12" s="250"/>
      <c r="EF12" s="250"/>
      <c r="EG12" s="250"/>
      <c r="EH12" s="250"/>
      <c r="EI12" s="250"/>
      <c r="EJ12" s="250"/>
      <c r="EK12" s="250"/>
      <c r="EL12" s="250"/>
      <c r="EM12" s="250"/>
      <c r="EN12" s="250"/>
      <c r="EO12" s="250"/>
      <c r="EP12" s="250"/>
      <c r="EQ12" s="250"/>
      <c r="ER12" s="250"/>
      <c r="ES12" s="250"/>
      <c r="ET12" s="250"/>
      <c r="EU12" s="250"/>
      <c r="EV12" s="250"/>
      <c r="EW12" s="250"/>
      <c r="EX12" s="250"/>
      <c r="EY12" s="250"/>
      <c r="EZ12" s="250"/>
      <c r="FA12" s="250"/>
      <c r="FB12" s="250"/>
      <c r="FC12" s="250"/>
      <c r="FD12" s="250"/>
      <c r="FE12" s="250"/>
      <c r="FF12" s="250"/>
      <c r="FG12" s="250"/>
      <c r="FH12" s="250"/>
      <c r="FI12" s="250"/>
      <c r="FJ12" s="250"/>
      <c r="FK12" s="250"/>
      <c r="FL12" s="250"/>
      <c r="FM12" s="250"/>
      <c r="FN12" s="250"/>
      <c r="FO12" s="250"/>
      <c r="FP12" s="250"/>
      <c r="FQ12" s="250"/>
      <c r="FR12" s="250"/>
      <c r="FS12" s="250"/>
      <c r="FT12" s="250"/>
      <c r="FU12" s="250"/>
      <c r="FV12" s="250"/>
      <c r="FW12" s="250"/>
      <c r="FX12" s="250"/>
      <c r="FY12" s="250"/>
      <c r="FZ12" s="250"/>
      <c r="GA12" s="250"/>
      <c r="GB12" s="250"/>
      <c r="GC12" s="250"/>
      <c r="GD12" s="250"/>
      <c r="GE12" s="250"/>
      <c r="GF12" s="250"/>
      <c r="GG12" s="250"/>
      <c r="GH12" s="250"/>
      <c r="GI12" s="250"/>
      <c r="GJ12" s="250"/>
      <c r="GK12" s="250"/>
      <c r="GL12" s="250"/>
      <c r="GM12" s="250"/>
      <c r="GN12" s="250"/>
      <c r="GO12" s="250"/>
      <c r="GP12" s="250"/>
      <c r="GQ12" s="250"/>
      <c r="GR12" s="250"/>
      <c r="GS12" s="250"/>
      <c r="GT12" s="250"/>
      <c r="GU12" s="250"/>
      <c r="GV12" s="250"/>
      <c r="GW12" s="250"/>
      <c r="GX12" s="250"/>
      <c r="GY12" s="250"/>
      <c r="GZ12" s="250"/>
      <c r="HA12" s="250"/>
      <c r="HB12" s="250"/>
      <c r="HC12" s="250"/>
      <c r="HD12" s="250"/>
      <c r="HE12" s="250"/>
      <c r="HF12" s="250"/>
      <c r="HG12" s="250"/>
      <c r="HH12" s="250"/>
      <c r="HI12" s="250"/>
      <c r="HJ12" s="250"/>
      <c r="HK12" s="250"/>
      <c r="HL12" s="250"/>
      <c r="HM12" s="250"/>
      <c r="HN12" s="250"/>
      <c r="HO12" s="250"/>
      <c r="HP12" s="250"/>
      <c r="HQ12" s="250"/>
      <c r="HR12" s="250"/>
      <c r="HS12" s="250"/>
    </row>
    <row r="13" spans="1:227" ht="15.5" x14ac:dyDescent="0.35">
      <c r="A13" s="751" t="s">
        <v>19</v>
      </c>
      <c r="B13" s="843" t="s">
        <v>18</v>
      </c>
      <c r="C13" s="898">
        <v>162125</v>
      </c>
      <c r="D13" s="899">
        <v>0</v>
      </c>
      <c r="E13" s="899">
        <v>0</v>
      </c>
      <c r="F13" s="899">
        <v>0</v>
      </c>
      <c r="G13" s="900">
        <v>5068.5</v>
      </c>
      <c r="H13" s="510">
        <f t="shared" si="9"/>
        <v>167193.5</v>
      </c>
      <c r="I13" s="842" t="s">
        <v>19</v>
      </c>
      <c r="K13" s="821">
        <v>1202</v>
      </c>
      <c r="L13" s="533"/>
      <c r="M13" s="272">
        <v>30720</v>
      </c>
      <c r="N13" s="272">
        <f t="shared" si="0"/>
        <v>2029791.1699999997</v>
      </c>
      <c r="O13" s="272">
        <f t="shared" si="1"/>
        <v>0</v>
      </c>
      <c r="P13" s="272">
        <f t="shared" si="2"/>
        <v>540408.66</v>
      </c>
      <c r="Q13" s="272">
        <f t="shared" si="3"/>
        <v>52427.55</v>
      </c>
      <c r="R13" s="272">
        <f t="shared" si="4"/>
        <v>279809.05</v>
      </c>
      <c r="S13" s="272">
        <f t="shared" si="5"/>
        <v>123806.28000000003</v>
      </c>
      <c r="T13" s="272">
        <f t="shared" si="6"/>
        <v>44526.71</v>
      </c>
      <c r="U13" s="272">
        <f t="shared" si="7"/>
        <v>22904.560000000001</v>
      </c>
      <c r="V13" s="526">
        <f t="shared" ref="V13:V63" si="11">SUM(N13:U13)</f>
        <v>3093673.9799999991</v>
      </c>
      <c r="W13" s="526">
        <f t="shared" si="10"/>
        <v>-25973.47999999905</v>
      </c>
      <c r="X13" s="348">
        <f t="shared" si="8"/>
        <v>3236096</v>
      </c>
      <c r="Y13" s="348"/>
      <c r="Z13" s="521"/>
      <c r="AA13" s="522"/>
      <c r="AB13" s="522" t="s">
        <v>1293</v>
      </c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  <c r="CY13" s="250"/>
      <c r="CZ13" s="250"/>
      <c r="DA13" s="250"/>
      <c r="DB13" s="250"/>
      <c r="DC13" s="250"/>
      <c r="DD13" s="250"/>
      <c r="DE13" s="250"/>
      <c r="DF13" s="250"/>
      <c r="DG13" s="250"/>
      <c r="DH13" s="250"/>
      <c r="DI13" s="250"/>
      <c r="DJ13" s="250"/>
      <c r="DK13" s="250"/>
      <c r="DL13" s="250"/>
      <c r="DM13" s="250"/>
      <c r="DN13" s="250"/>
      <c r="DO13" s="250"/>
      <c r="DP13" s="250"/>
      <c r="DQ13" s="250"/>
      <c r="DR13" s="250"/>
      <c r="DS13" s="250"/>
      <c r="DT13" s="250"/>
      <c r="DU13" s="250"/>
      <c r="DV13" s="250"/>
      <c r="DW13" s="250"/>
      <c r="DX13" s="250"/>
      <c r="DY13" s="250"/>
      <c r="DZ13" s="250"/>
      <c r="EA13" s="250"/>
      <c r="EB13" s="250"/>
      <c r="EC13" s="250"/>
      <c r="ED13" s="250"/>
      <c r="EE13" s="250"/>
      <c r="EF13" s="250"/>
      <c r="EG13" s="250"/>
      <c r="EH13" s="250"/>
      <c r="EI13" s="250"/>
      <c r="EJ13" s="250"/>
      <c r="EK13" s="250"/>
      <c r="EL13" s="250"/>
      <c r="EM13" s="250"/>
      <c r="EN13" s="250"/>
      <c r="EO13" s="250"/>
      <c r="EP13" s="250"/>
      <c r="EQ13" s="250"/>
      <c r="ER13" s="250"/>
      <c r="ES13" s="250"/>
      <c r="ET13" s="250"/>
      <c r="EU13" s="250"/>
      <c r="EV13" s="250"/>
      <c r="EW13" s="250"/>
      <c r="EX13" s="250"/>
      <c r="EY13" s="250"/>
      <c r="EZ13" s="250"/>
      <c r="FA13" s="250"/>
      <c r="FB13" s="250"/>
      <c r="FC13" s="250"/>
      <c r="FD13" s="250"/>
      <c r="FE13" s="250"/>
      <c r="FF13" s="250"/>
      <c r="FG13" s="250"/>
      <c r="FH13" s="250"/>
      <c r="FI13" s="250"/>
      <c r="FJ13" s="250"/>
      <c r="FK13" s="250"/>
      <c r="FL13" s="250"/>
      <c r="FM13" s="250"/>
      <c r="FN13" s="250"/>
      <c r="FO13" s="250"/>
      <c r="FP13" s="250"/>
      <c r="FQ13" s="250"/>
      <c r="FR13" s="250"/>
      <c r="FS13" s="250"/>
      <c r="FT13" s="250"/>
      <c r="FU13" s="250"/>
      <c r="FV13" s="250"/>
      <c r="FW13" s="250"/>
      <c r="FX13" s="250"/>
      <c r="FY13" s="250"/>
      <c r="FZ13" s="250"/>
      <c r="GA13" s="250"/>
      <c r="GB13" s="250"/>
      <c r="GC13" s="250"/>
      <c r="GD13" s="250"/>
      <c r="GE13" s="250"/>
      <c r="GF13" s="250"/>
      <c r="GG13" s="250"/>
      <c r="GH13" s="250"/>
      <c r="GI13" s="250"/>
      <c r="GJ13" s="250"/>
      <c r="GK13" s="250"/>
      <c r="GL13" s="250"/>
      <c r="GM13" s="250"/>
      <c r="GN13" s="250"/>
      <c r="GO13" s="250"/>
      <c r="GP13" s="250"/>
      <c r="GQ13" s="250"/>
      <c r="GR13" s="250"/>
      <c r="GS13" s="250"/>
      <c r="GT13" s="250"/>
      <c r="GU13" s="250"/>
      <c r="GV13" s="250"/>
      <c r="GW13" s="250"/>
      <c r="GX13" s="250"/>
      <c r="GY13" s="250"/>
      <c r="GZ13" s="250"/>
      <c r="HA13" s="250"/>
      <c r="HB13" s="250"/>
      <c r="HC13" s="250"/>
      <c r="HD13" s="250"/>
      <c r="HE13" s="250"/>
      <c r="HF13" s="250"/>
      <c r="HG13" s="250"/>
      <c r="HH13" s="250"/>
      <c r="HI13" s="250"/>
      <c r="HJ13" s="250"/>
      <c r="HK13" s="250"/>
      <c r="HL13" s="250"/>
      <c r="HM13" s="250"/>
      <c r="HN13" s="250"/>
      <c r="HO13" s="250"/>
      <c r="HP13" s="250"/>
      <c r="HQ13" s="250"/>
      <c r="HR13" s="250"/>
      <c r="HS13" s="250"/>
    </row>
    <row r="14" spans="1:227" ht="15.5" x14ac:dyDescent="0.35">
      <c r="A14" t="s">
        <v>268</v>
      </c>
      <c r="B14" t="s">
        <v>442</v>
      </c>
      <c r="C14" s="898">
        <v>74211</v>
      </c>
      <c r="D14" s="899">
        <v>0</v>
      </c>
      <c r="E14" s="899">
        <v>0</v>
      </c>
      <c r="F14" s="899">
        <v>0</v>
      </c>
      <c r="G14" s="900">
        <v>2230.9499999999998</v>
      </c>
      <c r="H14" s="510">
        <f t="shared" si="9"/>
        <v>76441.95</v>
      </c>
      <c r="I14" t="s">
        <v>268</v>
      </c>
      <c r="K14" s="821">
        <v>588</v>
      </c>
      <c r="L14" s="533"/>
      <c r="M14" s="272">
        <v>16966</v>
      </c>
      <c r="N14" s="272">
        <f t="shared" si="0"/>
        <v>930843.82000000007</v>
      </c>
      <c r="O14" s="272">
        <f t="shared" si="1"/>
        <v>0</v>
      </c>
      <c r="P14" s="272">
        <f t="shared" si="2"/>
        <v>303584.71999999997</v>
      </c>
      <c r="Q14" s="272">
        <f t="shared" si="3"/>
        <v>67374.39</v>
      </c>
      <c r="R14" s="272">
        <f t="shared" si="4"/>
        <v>83764.53</v>
      </c>
      <c r="S14" s="272">
        <f t="shared" si="5"/>
        <v>0</v>
      </c>
      <c r="T14" s="272">
        <f t="shared" si="6"/>
        <v>0</v>
      </c>
      <c r="U14" s="272">
        <f t="shared" si="7"/>
        <v>10178.560000000001</v>
      </c>
      <c r="V14" s="526">
        <f t="shared" si="11"/>
        <v>1395746.02</v>
      </c>
      <c r="W14" s="526">
        <f t="shared" si="10"/>
        <v>20495.029999999984</v>
      </c>
      <c r="X14" s="348">
        <f t="shared" si="8"/>
        <v>1493271</v>
      </c>
      <c r="Y14" s="348"/>
      <c r="Z14" s="521"/>
      <c r="AA14" s="522"/>
      <c r="AB14" s="522" t="s">
        <v>1294</v>
      </c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/>
      <c r="BL14" s="250"/>
      <c r="BM14" s="250"/>
      <c r="BN14" s="250"/>
      <c r="BO14" s="250"/>
      <c r="BP14" s="250"/>
      <c r="BQ14" s="250"/>
      <c r="BR14" s="250"/>
      <c r="BS14" s="250"/>
      <c r="BT14" s="250"/>
      <c r="BU14" s="250"/>
      <c r="BV14" s="250"/>
      <c r="BW14" s="250"/>
      <c r="BX14" s="250"/>
      <c r="BY14" s="250"/>
      <c r="BZ14" s="250"/>
      <c r="CA14" s="250"/>
      <c r="CB14" s="250"/>
      <c r="CC14" s="250"/>
      <c r="CD14" s="250"/>
      <c r="CE14" s="250"/>
      <c r="CF14" s="250"/>
      <c r="CG14" s="250"/>
      <c r="CH14" s="250"/>
      <c r="CI14" s="250"/>
      <c r="CJ14" s="250"/>
      <c r="CK14" s="250"/>
      <c r="CL14" s="250"/>
      <c r="CM14" s="250"/>
      <c r="CN14" s="250"/>
      <c r="CO14" s="250"/>
      <c r="CP14" s="250"/>
      <c r="CQ14" s="250"/>
      <c r="CR14" s="250"/>
      <c r="CS14" s="250"/>
      <c r="CT14" s="250"/>
      <c r="CU14" s="250"/>
      <c r="CV14" s="250"/>
      <c r="CW14" s="250"/>
      <c r="CX14" s="250"/>
      <c r="CY14" s="250"/>
      <c r="CZ14" s="250"/>
      <c r="DA14" s="250"/>
      <c r="DB14" s="250"/>
      <c r="DC14" s="250"/>
      <c r="DD14" s="250"/>
      <c r="DE14" s="250"/>
      <c r="DF14" s="250"/>
      <c r="DG14" s="250"/>
      <c r="DH14" s="250"/>
      <c r="DI14" s="250"/>
      <c r="DJ14" s="250"/>
      <c r="DK14" s="250"/>
      <c r="DL14" s="250"/>
      <c r="DM14" s="250"/>
      <c r="DN14" s="250"/>
      <c r="DO14" s="250"/>
      <c r="DP14" s="250"/>
      <c r="DQ14" s="250"/>
      <c r="DR14" s="250"/>
      <c r="DS14" s="250"/>
      <c r="DT14" s="250"/>
      <c r="DU14" s="250"/>
      <c r="DV14" s="250"/>
      <c r="DW14" s="250"/>
      <c r="DX14" s="250"/>
      <c r="DY14" s="250"/>
      <c r="DZ14" s="250"/>
      <c r="EA14" s="250"/>
      <c r="EB14" s="250"/>
      <c r="EC14" s="250"/>
      <c r="ED14" s="250"/>
      <c r="EE14" s="250"/>
      <c r="EF14" s="250"/>
      <c r="EG14" s="250"/>
      <c r="EH14" s="250"/>
      <c r="EI14" s="250"/>
      <c r="EJ14" s="250"/>
      <c r="EK14" s="250"/>
      <c r="EL14" s="250"/>
      <c r="EM14" s="250"/>
      <c r="EN14" s="250"/>
      <c r="EO14" s="250"/>
      <c r="EP14" s="250"/>
      <c r="EQ14" s="250"/>
      <c r="ER14" s="250"/>
      <c r="ES14" s="250"/>
      <c r="ET14" s="250"/>
      <c r="EU14" s="250"/>
      <c r="EV14" s="250"/>
      <c r="EW14" s="250"/>
      <c r="EX14" s="250"/>
      <c r="EY14" s="250"/>
      <c r="EZ14" s="250"/>
      <c r="FA14" s="250"/>
      <c r="FB14" s="250"/>
      <c r="FC14" s="250"/>
      <c r="FD14" s="250"/>
      <c r="FE14" s="250"/>
      <c r="FF14" s="250"/>
      <c r="FG14" s="250"/>
      <c r="FH14" s="250"/>
      <c r="FI14" s="250"/>
      <c r="FJ14" s="250"/>
      <c r="FK14" s="250"/>
      <c r="FL14" s="250"/>
      <c r="FM14" s="250"/>
      <c r="FN14" s="250"/>
      <c r="FO14" s="250"/>
      <c r="FP14" s="250"/>
      <c r="FQ14" s="250"/>
      <c r="FR14" s="250"/>
      <c r="FS14" s="250"/>
      <c r="FT14" s="250"/>
      <c r="FU14" s="250"/>
      <c r="FV14" s="250"/>
      <c r="FW14" s="250"/>
      <c r="FX14" s="250"/>
      <c r="FY14" s="250"/>
      <c r="FZ14" s="250"/>
      <c r="GA14" s="250"/>
      <c r="GB14" s="250"/>
      <c r="GC14" s="250"/>
      <c r="GD14" s="250"/>
      <c r="GE14" s="250"/>
      <c r="GF14" s="250"/>
      <c r="GG14" s="250"/>
      <c r="GH14" s="250"/>
      <c r="GI14" s="250"/>
      <c r="GJ14" s="250"/>
      <c r="GK14" s="250"/>
      <c r="GL14" s="250"/>
      <c r="GM14" s="250"/>
      <c r="GN14" s="250"/>
      <c r="GO14" s="250"/>
      <c r="GP14" s="250"/>
      <c r="GQ14" s="250"/>
      <c r="GR14" s="250"/>
      <c r="GS14" s="250"/>
      <c r="GT14" s="250"/>
      <c r="GU14" s="250"/>
      <c r="GV14" s="250"/>
      <c r="GW14" s="250"/>
      <c r="GX14" s="250"/>
      <c r="GY14" s="250"/>
      <c r="GZ14" s="250"/>
      <c r="HA14" s="250"/>
      <c r="HB14" s="250"/>
      <c r="HC14" s="250"/>
      <c r="HD14" s="250"/>
      <c r="HE14" s="250"/>
      <c r="HF14" s="250"/>
      <c r="HG14" s="250"/>
      <c r="HH14" s="250"/>
      <c r="HI14" s="250"/>
      <c r="HJ14" s="250"/>
      <c r="HK14" s="250"/>
      <c r="HL14" s="250"/>
      <c r="HM14" s="250"/>
      <c r="HN14" s="250"/>
      <c r="HO14" s="250"/>
      <c r="HP14" s="250"/>
      <c r="HQ14" s="250"/>
      <c r="HR14" s="250"/>
      <c r="HS14" s="250"/>
    </row>
    <row r="15" spans="1:227" ht="15.5" x14ac:dyDescent="0.35">
      <c r="A15" t="s">
        <v>269</v>
      </c>
      <c r="B15" t="s">
        <v>443</v>
      </c>
      <c r="C15" s="898">
        <v>95695</v>
      </c>
      <c r="D15" s="899">
        <v>26455</v>
      </c>
      <c r="E15" s="899">
        <v>105254</v>
      </c>
      <c r="F15" s="899">
        <v>139814</v>
      </c>
      <c r="G15" s="900">
        <v>218.4</v>
      </c>
      <c r="H15" s="510">
        <f t="shared" si="9"/>
        <v>367436.4</v>
      </c>
      <c r="I15" t="s">
        <v>269</v>
      </c>
      <c r="K15" s="821">
        <v>854</v>
      </c>
      <c r="L15" s="533"/>
      <c r="M15" s="272">
        <v>19960</v>
      </c>
      <c r="N15" s="272">
        <f t="shared" si="0"/>
        <v>918879.09</v>
      </c>
      <c r="O15" s="272">
        <f t="shared" si="1"/>
        <v>0</v>
      </c>
      <c r="P15" s="272">
        <f t="shared" si="2"/>
        <v>391387.55000000005</v>
      </c>
      <c r="Q15" s="272">
        <f t="shared" si="3"/>
        <v>0</v>
      </c>
      <c r="R15" s="272">
        <f t="shared" si="4"/>
        <v>114271.66</v>
      </c>
      <c r="S15" s="272">
        <f t="shared" si="5"/>
        <v>0</v>
      </c>
      <c r="T15" s="272">
        <f t="shared" si="6"/>
        <v>17874.09</v>
      </c>
      <c r="U15" s="272">
        <f t="shared" si="7"/>
        <v>21279.16</v>
      </c>
      <c r="V15" s="526">
        <f>SUM(N15:U15)</f>
        <v>1463691.55</v>
      </c>
      <c r="W15" s="526">
        <f t="shared" si="10"/>
        <v>62515.04999999993</v>
      </c>
      <c r="X15" s="348">
        <f t="shared" si="8"/>
        <v>1894497</v>
      </c>
      <c r="Y15" s="348"/>
      <c r="Z15" s="521"/>
      <c r="AA15" s="522"/>
      <c r="AB15" s="522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/>
      <c r="BJ15" s="250"/>
      <c r="BK15" s="250"/>
      <c r="BL15" s="250"/>
      <c r="BM15" s="250"/>
      <c r="BN15" s="250"/>
      <c r="BO15" s="250"/>
      <c r="BP15" s="250"/>
      <c r="BQ15" s="250"/>
      <c r="BR15" s="250"/>
      <c r="BS15" s="250"/>
      <c r="BT15" s="250"/>
      <c r="BU15" s="250"/>
      <c r="BV15" s="250"/>
      <c r="BW15" s="250"/>
      <c r="BX15" s="250"/>
      <c r="BY15" s="250"/>
      <c r="BZ15" s="250"/>
      <c r="CA15" s="250"/>
      <c r="CB15" s="250"/>
      <c r="CC15" s="250"/>
      <c r="CD15" s="250"/>
      <c r="CE15" s="250"/>
      <c r="CF15" s="250"/>
      <c r="CG15" s="250"/>
      <c r="CH15" s="250"/>
      <c r="CI15" s="250"/>
      <c r="CJ15" s="250"/>
      <c r="CK15" s="250"/>
      <c r="CL15" s="250"/>
      <c r="CM15" s="250"/>
      <c r="CN15" s="250"/>
      <c r="CO15" s="250"/>
      <c r="CP15" s="250"/>
      <c r="CQ15" s="250"/>
      <c r="CR15" s="250"/>
      <c r="CS15" s="250"/>
      <c r="CT15" s="250"/>
      <c r="CU15" s="250"/>
      <c r="CV15" s="250"/>
      <c r="CW15" s="250"/>
      <c r="CX15" s="250"/>
      <c r="CY15" s="250"/>
      <c r="CZ15" s="250"/>
      <c r="DA15" s="250"/>
      <c r="DB15" s="250"/>
      <c r="DC15" s="250"/>
      <c r="DD15" s="250"/>
      <c r="DE15" s="250"/>
      <c r="DF15" s="250"/>
      <c r="DG15" s="250"/>
      <c r="DH15" s="250"/>
      <c r="DI15" s="250"/>
      <c r="DJ15" s="250"/>
      <c r="DK15" s="250"/>
      <c r="DL15" s="250"/>
      <c r="DM15" s="250"/>
      <c r="DN15" s="250"/>
      <c r="DO15" s="250"/>
      <c r="DP15" s="250"/>
      <c r="DQ15" s="250"/>
      <c r="DR15" s="250"/>
      <c r="DS15" s="250"/>
      <c r="DT15" s="250"/>
      <c r="DU15" s="250"/>
      <c r="DV15" s="250"/>
      <c r="DW15" s="250"/>
      <c r="DX15" s="250"/>
      <c r="DY15" s="250"/>
      <c r="DZ15" s="250"/>
      <c r="EA15" s="250"/>
      <c r="EB15" s="250"/>
      <c r="EC15" s="250"/>
      <c r="ED15" s="250"/>
      <c r="EE15" s="250"/>
      <c r="EF15" s="250"/>
      <c r="EG15" s="250"/>
      <c r="EH15" s="250"/>
      <c r="EI15" s="250"/>
      <c r="EJ15" s="250"/>
      <c r="EK15" s="250"/>
      <c r="EL15" s="250"/>
      <c r="EM15" s="250"/>
      <c r="EN15" s="250"/>
      <c r="EO15" s="250"/>
      <c r="EP15" s="250"/>
      <c r="EQ15" s="250"/>
      <c r="ER15" s="250"/>
      <c r="ES15" s="250"/>
      <c r="ET15" s="250"/>
      <c r="EU15" s="250"/>
      <c r="EV15" s="250"/>
      <c r="EW15" s="250"/>
      <c r="EX15" s="250"/>
      <c r="EY15" s="250"/>
      <c r="EZ15" s="250"/>
      <c r="FA15" s="250"/>
      <c r="FB15" s="250"/>
      <c r="FC15" s="250"/>
      <c r="FD15" s="250"/>
      <c r="FE15" s="250"/>
      <c r="FF15" s="250"/>
      <c r="FG15" s="250"/>
      <c r="FH15" s="250"/>
      <c r="FI15" s="250"/>
      <c r="FJ15" s="250"/>
      <c r="FK15" s="250"/>
      <c r="FL15" s="250"/>
      <c r="FM15" s="250"/>
      <c r="FN15" s="250"/>
      <c r="FO15" s="250"/>
      <c r="FP15" s="250"/>
      <c r="FQ15" s="250"/>
      <c r="FR15" s="250"/>
      <c r="FS15" s="250"/>
      <c r="FT15" s="250"/>
      <c r="FU15" s="250"/>
      <c r="FV15" s="250"/>
      <c r="FW15" s="250"/>
      <c r="FX15" s="250"/>
      <c r="FY15" s="250"/>
      <c r="FZ15" s="250"/>
      <c r="GA15" s="250"/>
      <c r="GB15" s="250"/>
      <c r="GC15" s="250"/>
      <c r="GD15" s="250"/>
      <c r="GE15" s="250"/>
      <c r="GF15" s="250"/>
      <c r="GG15" s="250"/>
      <c r="GH15" s="250"/>
      <c r="GI15" s="250"/>
      <c r="GJ15" s="250"/>
      <c r="GK15" s="250"/>
      <c r="GL15" s="250"/>
      <c r="GM15" s="250"/>
      <c r="GN15" s="250"/>
      <c r="GO15" s="250"/>
      <c r="GP15" s="250"/>
      <c r="GQ15" s="250"/>
      <c r="GR15" s="250"/>
      <c r="GS15" s="250"/>
      <c r="GT15" s="250"/>
      <c r="GU15" s="250"/>
      <c r="GV15" s="250"/>
      <c r="GW15" s="250"/>
      <c r="GX15" s="250"/>
      <c r="GY15" s="250"/>
      <c r="GZ15" s="250"/>
      <c r="HA15" s="250"/>
      <c r="HB15" s="250"/>
      <c r="HC15" s="250"/>
      <c r="HD15" s="250"/>
      <c r="HE15" s="250"/>
      <c r="HF15" s="250"/>
      <c r="HG15" s="250"/>
      <c r="HH15" s="250"/>
      <c r="HI15" s="250"/>
      <c r="HJ15" s="250"/>
      <c r="HK15" s="250"/>
      <c r="HL15" s="250"/>
      <c r="HM15" s="250"/>
      <c r="HN15" s="250"/>
      <c r="HO15" s="250"/>
      <c r="HP15" s="250"/>
      <c r="HQ15" s="250"/>
      <c r="HR15" s="250"/>
      <c r="HS15" s="250"/>
    </row>
    <row r="16" spans="1:227" ht="15.5" x14ac:dyDescent="0.35">
      <c r="A16" t="s">
        <v>271</v>
      </c>
      <c r="B16" t="s">
        <v>445</v>
      </c>
      <c r="C16" s="898">
        <v>65959</v>
      </c>
      <c r="D16" s="899">
        <v>0</v>
      </c>
      <c r="E16" s="899">
        <v>41366</v>
      </c>
      <c r="F16" s="899">
        <v>0</v>
      </c>
      <c r="G16" s="900">
        <v>351</v>
      </c>
      <c r="H16" s="510">
        <f t="shared" si="9"/>
        <v>107676</v>
      </c>
      <c r="I16" t="s">
        <v>271</v>
      </c>
      <c r="K16" s="821">
        <v>522</v>
      </c>
      <c r="L16" s="533"/>
      <c r="M16" s="272">
        <v>16591.75</v>
      </c>
      <c r="N16" s="272">
        <f t="shared" si="0"/>
        <v>740552.03</v>
      </c>
      <c r="O16" s="272">
        <f t="shared" si="1"/>
        <v>0</v>
      </c>
      <c r="P16" s="272">
        <f t="shared" si="2"/>
        <v>248442.32000000004</v>
      </c>
      <c r="Q16" s="272">
        <f t="shared" si="3"/>
        <v>32134.520000000004</v>
      </c>
      <c r="R16" s="272">
        <f t="shared" si="4"/>
        <v>99934.31</v>
      </c>
      <c r="S16" s="272">
        <f t="shared" si="5"/>
        <v>56341.490000000005</v>
      </c>
      <c r="T16" s="272">
        <f t="shared" si="6"/>
        <v>13241.08</v>
      </c>
      <c r="U16" s="272">
        <f t="shared" si="7"/>
        <v>13823.34</v>
      </c>
      <c r="V16" s="526">
        <f t="shared" si="11"/>
        <v>1204469.0900000003</v>
      </c>
      <c r="W16" s="526">
        <f t="shared" si="10"/>
        <v>4819.9099999996834</v>
      </c>
      <c r="X16" s="348">
        <f t="shared" si="8"/>
        <v>1317487</v>
      </c>
      <c r="Y16" s="348"/>
      <c r="Z16" s="521"/>
      <c r="AA16" s="522"/>
      <c r="AB16" s="522" t="s">
        <v>1295</v>
      </c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250"/>
      <c r="AW16" s="250"/>
      <c r="AX16" s="250"/>
      <c r="AY16" s="250"/>
      <c r="AZ16" s="250"/>
      <c r="BA16" s="250"/>
      <c r="BB16" s="250"/>
      <c r="BC16" s="250"/>
      <c r="BD16" s="250"/>
      <c r="BE16" s="250"/>
      <c r="BF16" s="250"/>
      <c r="BG16" s="250"/>
      <c r="BH16" s="250"/>
      <c r="BI16" s="250"/>
      <c r="BJ16" s="250"/>
      <c r="BK16" s="250"/>
      <c r="BL16" s="250"/>
      <c r="BM16" s="250"/>
      <c r="BN16" s="250"/>
      <c r="BO16" s="250"/>
      <c r="BP16" s="250"/>
      <c r="BQ16" s="250"/>
      <c r="BR16" s="250"/>
      <c r="BS16" s="250"/>
      <c r="BT16" s="250"/>
      <c r="BU16" s="250"/>
      <c r="BV16" s="250"/>
      <c r="BW16" s="250"/>
      <c r="BX16" s="250"/>
      <c r="BY16" s="250"/>
      <c r="BZ16" s="250"/>
      <c r="CA16" s="250"/>
      <c r="CB16" s="250"/>
      <c r="CC16" s="250"/>
      <c r="CD16" s="250"/>
      <c r="CE16" s="250"/>
      <c r="CF16" s="250"/>
      <c r="CG16" s="250"/>
      <c r="CH16" s="250"/>
      <c r="CI16" s="250"/>
      <c r="CJ16" s="250"/>
      <c r="CK16" s="250"/>
      <c r="CL16" s="250"/>
      <c r="CM16" s="250"/>
      <c r="CN16" s="250"/>
      <c r="CO16" s="250"/>
      <c r="CP16" s="250"/>
      <c r="CQ16" s="250"/>
      <c r="CR16" s="250"/>
      <c r="CS16" s="250"/>
      <c r="CT16" s="250"/>
      <c r="CU16" s="250"/>
      <c r="CV16" s="250"/>
      <c r="CW16" s="250"/>
      <c r="CX16" s="250"/>
      <c r="CY16" s="250"/>
      <c r="CZ16" s="250"/>
      <c r="DA16" s="250"/>
      <c r="DB16" s="250"/>
      <c r="DC16" s="250"/>
      <c r="DD16" s="250"/>
      <c r="DE16" s="250"/>
      <c r="DF16" s="250"/>
      <c r="DG16" s="250"/>
      <c r="DH16" s="250"/>
      <c r="DI16" s="250"/>
      <c r="DJ16" s="250"/>
      <c r="DK16" s="250"/>
      <c r="DL16" s="250"/>
      <c r="DM16" s="250"/>
      <c r="DN16" s="250"/>
      <c r="DO16" s="250"/>
      <c r="DP16" s="250"/>
      <c r="DQ16" s="250"/>
      <c r="DR16" s="250"/>
      <c r="DS16" s="250"/>
      <c r="DT16" s="250"/>
      <c r="DU16" s="250"/>
      <c r="DV16" s="250"/>
      <c r="DW16" s="250"/>
      <c r="DX16" s="250"/>
      <c r="DY16" s="250"/>
      <c r="DZ16" s="250"/>
      <c r="EA16" s="250"/>
      <c r="EB16" s="250"/>
      <c r="EC16" s="250"/>
      <c r="ED16" s="250"/>
      <c r="EE16" s="250"/>
      <c r="EF16" s="250"/>
      <c r="EG16" s="250"/>
      <c r="EH16" s="250"/>
      <c r="EI16" s="250"/>
      <c r="EJ16" s="250"/>
      <c r="EK16" s="250"/>
      <c r="EL16" s="250"/>
      <c r="EM16" s="250"/>
      <c r="EN16" s="250"/>
      <c r="EO16" s="250"/>
      <c r="EP16" s="250"/>
      <c r="EQ16" s="250"/>
      <c r="ER16" s="250"/>
      <c r="ES16" s="250"/>
      <c r="ET16" s="250"/>
      <c r="EU16" s="250"/>
      <c r="EV16" s="250"/>
      <c r="EW16" s="250"/>
      <c r="EX16" s="250"/>
      <c r="EY16" s="250"/>
      <c r="EZ16" s="250"/>
      <c r="FA16" s="250"/>
      <c r="FB16" s="250"/>
      <c r="FC16" s="250"/>
      <c r="FD16" s="250"/>
      <c r="FE16" s="250"/>
      <c r="FF16" s="250"/>
      <c r="FG16" s="250"/>
      <c r="FH16" s="250"/>
      <c r="FI16" s="250"/>
      <c r="FJ16" s="250"/>
      <c r="FK16" s="250"/>
      <c r="FL16" s="250"/>
      <c r="FM16" s="250"/>
      <c r="FN16" s="250"/>
      <c r="FO16" s="250"/>
      <c r="FP16" s="250"/>
      <c r="FQ16" s="250"/>
      <c r="FR16" s="250"/>
      <c r="FS16" s="250"/>
      <c r="FT16" s="250"/>
      <c r="FU16" s="250"/>
      <c r="FV16" s="250"/>
      <c r="FW16" s="250"/>
      <c r="FX16" s="250"/>
      <c r="FY16" s="250"/>
      <c r="FZ16" s="250"/>
      <c r="GA16" s="250"/>
      <c r="GB16" s="250"/>
      <c r="GC16" s="250"/>
      <c r="GD16" s="250"/>
      <c r="GE16" s="250"/>
      <c r="GF16" s="250"/>
      <c r="GG16" s="250"/>
      <c r="GH16" s="250"/>
      <c r="GI16" s="250"/>
      <c r="GJ16" s="250"/>
      <c r="GK16" s="250"/>
      <c r="GL16" s="250"/>
      <c r="GM16" s="250"/>
      <c r="GN16" s="250"/>
      <c r="GO16" s="250"/>
      <c r="GP16" s="250"/>
      <c r="GQ16" s="250"/>
      <c r="GR16" s="250"/>
      <c r="GS16" s="250"/>
      <c r="GT16" s="250"/>
      <c r="GU16" s="250"/>
      <c r="GV16" s="250"/>
      <c r="GW16" s="250"/>
      <c r="GX16" s="250"/>
      <c r="GY16" s="250"/>
      <c r="GZ16" s="250"/>
      <c r="HA16" s="250"/>
      <c r="HB16" s="250"/>
      <c r="HC16" s="250"/>
      <c r="HD16" s="250"/>
      <c r="HE16" s="250"/>
      <c r="HF16" s="250"/>
      <c r="HG16" s="250"/>
      <c r="HH16" s="250"/>
      <c r="HI16" s="250"/>
      <c r="HJ16" s="250"/>
      <c r="HK16" s="250"/>
      <c r="HL16" s="250"/>
      <c r="HM16" s="250"/>
      <c r="HN16" s="250"/>
      <c r="HO16" s="250"/>
      <c r="HP16" s="250"/>
      <c r="HQ16" s="250"/>
      <c r="HR16" s="250"/>
      <c r="HS16" s="250"/>
    </row>
    <row r="17" spans="1:227" ht="15.5" x14ac:dyDescent="0.35">
      <c r="A17" t="s">
        <v>272</v>
      </c>
      <c r="B17" t="s">
        <v>446</v>
      </c>
      <c r="C17" s="898">
        <v>78558</v>
      </c>
      <c r="D17" s="899">
        <v>0</v>
      </c>
      <c r="E17" s="899">
        <v>34888</v>
      </c>
      <c r="F17" s="899">
        <v>853</v>
      </c>
      <c r="G17" s="843"/>
      <c r="H17" s="510">
        <f t="shared" si="9"/>
        <v>114299</v>
      </c>
      <c r="I17" t="s">
        <v>272</v>
      </c>
      <c r="K17" s="821">
        <v>708</v>
      </c>
      <c r="L17" s="533"/>
      <c r="M17" s="272">
        <v>19960</v>
      </c>
      <c r="N17" s="272">
        <f t="shared" si="0"/>
        <v>905527.84</v>
      </c>
      <c r="O17" s="272">
        <f t="shared" si="1"/>
        <v>0</v>
      </c>
      <c r="P17" s="272">
        <f t="shared" si="2"/>
        <v>238152.97</v>
      </c>
      <c r="Q17" s="272">
        <f t="shared" si="3"/>
        <v>85847.040000000008</v>
      </c>
      <c r="R17" s="272">
        <f t="shared" si="4"/>
        <v>74718.61</v>
      </c>
      <c r="S17" s="272">
        <f t="shared" si="5"/>
        <v>68561.95</v>
      </c>
      <c r="T17" s="272">
        <f t="shared" si="6"/>
        <v>60753.420000000006</v>
      </c>
      <c r="U17" s="272">
        <f t="shared" si="7"/>
        <v>11999.91</v>
      </c>
      <c r="V17" s="526">
        <f t="shared" si="11"/>
        <v>1445561.74</v>
      </c>
      <c r="W17" s="526">
        <f t="shared" si="10"/>
        <v>10587.260000000009</v>
      </c>
      <c r="X17" s="348">
        <f t="shared" si="8"/>
        <v>1571156</v>
      </c>
      <c r="Y17" s="348"/>
      <c r="Z17" s="521"/>
      <c r="AA17" s="522"/>
      <c r="AB17" s="522" t="s">
        <v>1296</v>
      </c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  <c r="BK17" s="250"/>
      <c r="BL17" s="250"/>
      <c r="BM17" s="250"/>
      <c r="BN17" s="250"/>
      <c r="BO17" s="250"/>
      <c r="BP17" s="250"/>
      <c r="BQ17" s="250"/>
      <c r="BR17" s="250"/>
      <c r="BS17" s="250"/>
      <c r="BT17" s="250"/>
      <c r="BU17" s="250"/>
      <c r="BV17" s="250"/>
      <c r="BW17" s="250"/>
      <c r="BX17" s="250"/>
      <c r="BY17" s="250"/>
      <c r="BZ17" s="250"/>
      <c r="CA17" s="250"/>
      <c r="CB17" s="250"/>
      <c r="CC17" s="250"/>
      <c r="CD17" s="250"/>
      <c r="CE17" s="250"/>
      <c r="CF17" s="250"/>
      <c r="CG17" s="250"/>
      <c r="CH17" s="250"/>
      <c r="CI17" s="250"/>
      <c r="CJ17" s="250"/>
      <c r="CK17" s="250"/>
      <c r="CL17" s="250"/>
      <c r="CM17" s="250"/>
      <c r="CN17" s="250"/>
      <c r="CO17" s="250"/>
      <c r="CP17" s="250"/>
      <c r="CQ17" s="250"/>
      <c r="CR17" s="250"/>
      <c r="CS17" s="250"/>
      <c r="CT17" s="250"/>
      <c r="CU17" s="250"/>
      <c r="CV17" s="250"/>
      <c r="CW17" s="250"/>
      <c r="CX17" s="250"/>
      <c r="CY17" s="250"/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  <c r="FF17" s="250"/>
      <c r="FG17" s="250"/>
      <c r="FH17" s="250"/>
      <c r="FI17" s="250"/>
      <c r="FJ17" s="250"/>
      <c r="FK17" s="250"/>
      <c r="FL17" s="250"/>
      <c r="FM17" s="250"/>
      <c r="FN17" s="250"/>
      <c r="FO17" s="250"/>
      <c r="FP17" s="250"/>
      <c r="FQ17" s="250"/>
      <c r="FR17" s="250"/>
      <c r="FS17" s="250"/>
      <c r="FT17" s="250"/>
      <c r="FU17" s="250"/>
      <c r="FV17" s="250"/>
      <c r="FW17" s="250"/>
      <c r="FX17" s="250"/>
      <c r="FY17" s="250"/>
      <c r="FZ17" s="250"/>
      <c r="GA17" s="250"/>
      <c r="GB17" s="250"/>
      <c r="GC17" s="250"/>
      <c r="GD17" s="250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  <c r="GO17" s="250"/>
      <c r="GP17" s="250"/>
      <c r="GQ17" s="250"/>
      <c r="GR17" s="250"/>
      <c r="GS17" s="250"/>
      <c r="GT17" s="250"/>
      <c r="GU17" s="250"/>
      <c r="GV17" s="250"/>
      <c r="GW17" s="250"/>
      <c r="GX17" s="250"/>
      <c r="GY17" s="250"/>
      <c r="GZ17" s="250"/>
      <c r="HA17" s="250"/>
      <c r="HB17" s="250"/>
      <c r="HC17" s="250"/>
      <c r="HD17" s="250"/>
      <c r="HE17" s="250"/>
      <c r="HF17" s="250"/>
      <c r="HG17" s="250"/>
      <c r="HH17" s="250"/>
      <c r="HI17" s="250"/>
      <c r="HJ17" s="250"/>
      <c r="HK17" s="250"/>
      <c r="HL17" s="250"/>
      <c r="HM17" s="250"/>
      <c r="HN17" s="250"/>
      <c r="HO17" s="250"/>
      <c r="HP17" s="250"/>
      <c r="HQ17" s="250"/>
      <c r="HR17" s="250"/>
      <c r="HS17" s="250"/>
    </row>
    <row r="18" spans="1:227" ht="15.5" x14ac:dyDescent="0.35">
      <c r="A18" t="s">
        <v>273</v>
      </c>
      <c r="B18" t="s">
        <v>739</v>
      </c>
      <c r="C18" s="898">
        <v>80336</v>
      </c>
      <c r="D18" s="899">
        <v>0</v>
      </c>
      <c r="E18" s="899">
        <v>0</v>
      </c>
      <c r="F18" s="899">
        <v>0</v>
      </c>
      <c r="G18" s="900">
        <v>1749.15</v>
      </c>
      <c r="H18" s="510">
        <f t="shared" si="9"/>
        <v>82085.149999999994</v>
      </c>
      <c r="I18" t="s">
        <v>273</v>
      </c>
      <c r="K18" s="821">
        <v>681</v>
      </c>
      <c r="L18" s="533"/>
      <c r="M18" s="272">
        <v>19461</v>
      </c>
      <c r="N18" s="272">
        <f t="shared" si="0"/>
        <v>740271.76</v>
      </c>
      <c r="O18" s="272">
        <f t="shared" si="1"/>
        <v>0</v>
      </c>
      <c r="P18" s="272">
        <f t="shared" si="2"/>
        <v>609542.36</v>
      </c>
      <c r="Q18" s="272">
        <f t="shared" si="3"/>
        <v>102850.82</v>
      </c>
      <c r="R18" s="272">
        <f t="shared" si="4"/>
        <v>149345.98000000001</v>
      </c>
      <c r="S18" s="272">
        <f t="shared" si="5"/>
        <v>94248.85</v>
      </c>
      <c r="T18" s="272">
        <f t="shared" si="6"/>
        <v>33086.300000000003</v>
      </c>
      <c r="U18" s="272">
        <f t="shared" si="7"/>
        <v>16322.48</v>
      </c>
      <c r="V18" s="526">
        <f t="shared" si="11"/>
        <v>1745668.5500000003</v>
      </c>
      <c r="W18" s="526">
        <f t="shared" si="10"/>
        <v>-274694.7000000003</v>
      </c>
      <c r="X18" s="348">
        <f t="shared" si="8"/>
        <v>1553740</v>
      </c>
      <c r="Y18" s="348"/>
      <c r="Z18" s="521"/>
      <c r="AA18" s="522"/>
      <c r="AB18" s="522" t="s">
        <v>1297</v>
      </c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50"/>
      <c r="CV18" s="250"/>
      <c r="CW18" s="250"/>
      <c r="CX18" s="250"/>
      <c r="CY18" s="250"/>
      <c r="CZ18" s="250"/>
      <c r="DA18" s="250"/>
      <c r="DB18" s="250"/>
      <c r="DC18" s="250"/>
      <c r="DD18" s="250"/>
      <c r="DE18" s="250"/>
      <c r="DF18" s="250"/>
      <c r="DG18" s="250"/>
      <c r="DH18" s="250"/>
      <c r="DI18" s="250"/>
      <c r="DJ18" s="250"/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0"/>
      <c r="EC18" s="250"/>
      <c r="ED18" s="250"/>
      <c r="EE18" s="250"/>
      <c r="EF18" s="250"/>
      <c r="EG18" s="250"/>
      <c r="EH18" s="250"/>
      <c r="EI18" s="250"/>
      <c r="EJ18" s="250"/>
      <c r="EK18" s="250"/>
      <c r="EL18" s="250"/>
      <c r="EM18" s="250"/>
      <c r="EN18" s="250"/>
      <c r="EO18" s="250"/>
      <c r="EP18" s="250"/>
      <c r="EQ18" s="250"/>
      <c r="ER18" s="250"/>
      <c r="ES18" s="250"/>
      <c r="ET18" s="250"/>
      <c r="EU18" s="250"/>
      <c r="EV18" s="250"/>
      <c r="EW18" s="250"/>
      <c r="EX18" s="250"/>
      <c r="EY18" s="250"/>
      <c r="EZ18" s="250"/>
      <c r="FA18" s="250"/>
      <c r="FB18" s="250"/>
      <c r="FC18" s="250"/>
      <c r="FD18" s="250"/>
      <c r="FE18" s="250"/>
      <c r="FF18" s="250"/>
      <c r="FG18" s="250"/>
      <c r="FH18" s="250"/>
      <c r="FI18" s="250"/>
      <c r="FJ18" s="250"/>
      <c r="FK18" s="250"/>
      <c r="FL18" s="250"/>
      <c r="FM18" s="250"/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250"/>
      <c r="GF18" s="250"/>
      <c r="GG18" s="250"/>
      <c r="GH18" s="250"/>
      <c r="GI18" s="250"/>
      <c r="GJ18" s="250"/>
      <c r="GK18" s="250"/>
      <c r="GL18" s="250"/>
      <c r="GM18" s="250"/>
      <c r="GN18" s="250"/>
      <c r="GO18" s="250"/>
      <c r="GP18" s="250"/>
      <c r="GQ18" s="250"/>
      <c r="GR18" s="250"/>
      <c r="GS18" s="250"/>
      <c r="GT18" s="250"/>
      <c r="GU18" s="250"/>
      <c r="GV18" s="250"/>
      <c r="GW18" s="250"/>
      <c r="GX18" s="250"/>
      <c r="GY18" s="250"/>
      <c r="GZ18" s="250"/>
      <c r="HA18" s="250"/>
      <c r="HB18" s="250"/>
      <c r="HC18" s="250"/>
      <c r="HD18" s="250"/>
      <c r="HE18" s="250"/>
      <c r="HF18" s="250"/>
      <c r="HG18" s="250"/>
      <c r="HH18" s="250"/>
      <c r="HI18" s="250"/>
      <c r="HJ18" s="250"/>
      <c r="HK18" s="250"/>
      <c r="HL18" s="250"/>
      <c r="HM18" s="250"/>
      <c r="HN18" s="250"/>
      <c r="HO18" s="250"/>
      <c r="HP18" s="250"/>
      <c r="HQ18" s="250"/>
      <c r="HR18" s="250"/>
      <c r="HS18" s="250"/>
    </row>
    <row r="19" spans="1:227" ht="15.5" x14ac:dyDescent="0.35">
      <c r="A19" t="s">
        <v>274</v>
      </c>
      <c r="B19" t="s">
        <v>448</v>
      </c>
      <c r="C19" s="898">
        <v>98106</v>
      </c>
      <c r="D19" s="899">
        <v>0</v>
      </c>
      <c r="E19" s="899">
        <v>4470</v>
      </c>
      <c r="F19" s="899">
        <v>0</v>
      </c>
      <c r="G19" s="900">
        <v>2113.35</v>
      </c>
      <c r="H19" s="510">
        <f t="shared" si="9"/>
        <v>104689.35</v>
      </c>
      <c r="I19" t="s">
        <v>274</v>
      </c>
      <c r="K19" s="821">
        <v>659</v>
      </c>
      <c r="L19" s="533"/>
      <c r="M19" s="272">
        <v>37376</v>
      </c>
      <c r="N19" s="272">
        <f t="shared" si="0"/>
        <v>916748.75</v>
      </c>
      <c r="O19" s="272">
        <f t="shared" si="1"/>
        <v>0</v>
      </c>
      <c r="P19" s="272">
        <f t="shared" si="2"/>
        <v>645126.02999999991</v>
      </c>
      <c r="Q19" s="272">
        <f t="shared" si="3"/>
        <v>97750.03</v>
      </c>
      <c r="R19" s="272">
        <f t="shared" si="4"/>
        <v>56519.42</v>
      </c>
      <c r="S19" s="272">
        <f t="shared" si="5"/>
        <v>63766.119999999995</v>
      </c>
      <c r="T19" s="272">
        <f t="shared" si="6"/>
        <v>60580.27</v>
      </c>
      <c r="U19" s="272">
        <f t="shared" si="7"/>
        <v>18626.080000000002</v>
      </c>
      <c r="V19" s="526">
        <f t="shared" si="11"/>
        <v>1859116.6999999997</v>
      </c>
      <c r="W19" s="526">
        <f t="shared" si="10"/>
        <v>-23554.049999999726</v>
      </c>
      <c r="X19" s="348">
        <f t="shared" si="8"/>
        <v>1940911</v>
      </c>
      <c r="Y19" s="348"/>
      <c r="Z19" s="521"/>
      <c r="AA19" s="522"/>
      <c r="AB19" s="522" t="s">
        <v>1298</v>
      </c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s="250"/>
      <c r="BY19" s="250"/>
      <c r="BZ19" s="250"/>
      <c r="CA19" s="250"/>
      <c r="CB19" s="250"/>
      <c r="CC19" s="250"/>
      <c r="CD19" s="250"/>
      <c r="CE19" s="250"/>
      <c r="CF19" s="250"/>
      <c r="CG19" s="250"/>
      <c r="CH19" s="250"/>
      <c r="CI19" s="250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250"/>
      <c r="DG19" s="250"/>
      <c r="DH19" s="250"/>
      <c r="DI19" s="250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0"/>
      <c r="EC19" s="250"/>
      <c r="ED19" s="250"/>
      <c r="EE19" s="250"/>
      <c r="EF19" s="250"/>
      <c r="EG19" s="250"/>
      <c r="EH19" s="250"/>
      <c r="EI19" s="250"/>
      <c r="EJ19" s="250"/>
      <c r="EK19" s="250"/>
      <c r="EL19" s="250"/>
      <c r="EM19" s="250"/>
      <c r="EN19" s="250"/>
      <c r="EO19" s="250"/>
      <c r="EP19" s="250"/>
      <c r="EQ19" s="250"/>
      <c r="ER19" s="250"/>
      <c r="ES19" s="250"/>
      <c r="ET19" s="250"/>
      <c r="EU19" s="250"/>
      <c r="EV19" s="250"/>
      <c r="EW19" s="250"/>
      <c r="EX19" s="250"/>
      <c r="EY19" s="250"/>
      <c r="EZ19" s="250"/>
      <c r="FA19" s="250"/>
      <c r="FB19" s="250"/>
      <c r="FC19" s="250"/>
      <c r="FD19" s="250"/>
      <c r="FE19" s="250"/>
      <c r="FF19" s="250"/>
      <c r="FG19" s="250"/>
      <c r="FH19" s="250"/>
      <c r="FI19" s="250"/>
      <c r="FJ19" s="250"/>
      <c r="FK19" s="250"/>
      <c r="FL19" s="250"/>
      <c r="FM19" s="250"/>
      <c r="FN19" s="250"/>
      <c r="FO19" s="250"/>
      <c r="FP19" s="250"/>
      <c r="FQ19" s="250"/>
      <c r="FR19" s="250"/>
      <c r="FS19" s="250"/>
      <c r="FT19" s="250"/>
      <c r="FU19" s="250"/>
      <c r="FV19" s="250"/>
      <c r="FW19" s="250"/>
      <c r="FX19" s="250"/>
      <c r="FY19" s="250"/>
      <c r="FZ19" s="250"/>
      <c r="GA19" s="250"/>
      <c r="GB19" s="250"/>
      <c r="GC19" s="250"/>
      <c r="GD19" s="250"/>
      <c r="GE19" s="250"/>
      <c r="GF19" s="250"/>
      <c r="GG19" s="250"/>
      <c r="GH19" s="250"/>
      <c r="GI19" s="250"/>
      <c r="GJ19" s="250"/>
      <c r="GK19" s="250"/>
      <c r="GL19" s="250"/>
      <c r="GM19" s="250"/>
      <c r="GN19" s="250"/>
      <c r="GO19" s="250"/>
      <c r="GP19" s="250"/>
      <c r="GQ19" s="250"/>
      <c r="GR19" s="250"/>
      <c r="GS19" s="250"/>
      <c r="GT19" s="250"/>
      <c r="GU19" s="250"/>
      <c r="GV19" s="250"/>
      <c r="GW19" s="250"/>
      <c r="GX19" s="250"/>
      <c r="GY19" s="250"/>
      <c r="GZ19" s="250"/>
      <c r="HA19" s="250"/>
      <c r="HB19" s="250"/>
      <c r="HC19" s="250"/>
      <c r="HD19" s="250"/>
      <c r="HE19" s="250"/>
      <c r="HF19" s="250"/>
      <c r="HG19" s="250"/>
      <c r="HH19" s="250"/>
      <c r="HI19" s="250"/>
      <c r="HJ19" s="250"/>
      <c r="HK19" s="250"/>
      <c r="HL19" s="250"/>
      <c r="HM19" s="250"/>
      <c r="HN19" s="250"/>
      <c r="HO19" s="250"/>
      <c r="HP19" s="250"/>
      <c r="HQ19" s="250"/>
      <c r="HR19" s="250"/>
      <c r="HS19" s="250"/>
    </row>
    <row r="20" spans="1:227" ht="15.5" x14ac:dyDescent="0.35">
      <c r="A20" t="s">
        <v>275</v>
      </c>
      <c r="B20" t="s">
        <v>449</v>
      </c>
      <c r="C20" s="898">
        <v>80100</v>
      </c>
      <c r="D20" s="899">
        <v>0</v>
      </c>
      <c r="E20" s="899">
        <v>56439</v>
      </c>
      <c r="F20" s="899">
        <v>28024</v>
      </c>
      <c r="G20" s="843"/>
      <c r="H20" s="510">
        <f t="shared" si="9"/>
        <v>164563</v>
      </c>
      <c r="I20" t="s">
        <v>275</v>
      </c>
      <c r="K20" s="821">
        <v>722</v>
      </c>
      <c r="L20" s="533"/>
      <c r="M20" s="272">
        <v>20096</v>
      </c>
      <c r="N20" s="272">
        <f t="shared" si="0"/>
        <v>927248.55</v>
      </c>
      <c r="O20" s="272">
        <f t="shared" si="1"/>
        <v>0</v>
      </c>
      <c r="P20" s="272">
        <f t="shared" si="2"/>
        <v>205686.23</v>
      </c>
      <c r="Q20" s="272">
        <f t="shared" si="3"/>
        <v>90032.239999999991</v>
      </c>
      <c r="R20" s="272">
        <f t="shared" si="4"/>
        <v>70766.960000000006</v>
      </c>
      <c r="S20" s="272">
        <f t="shared" si="5"/>
        <v>58829.5</v>
      </c>
      <c r="T20" s="272">
        <f t="shared" si="6"/>
        <v>39032.36</v>
      </c>
      <c r="U20" s="272">
        <f t="shared" si="7"/>
        <v>14350.119999999999</v>
      </c>
      <c r="V20" s="526">
        <f t="shared" si="11"/>
        <v>1405945.9600000002</v>
      </c>
      <c r="W20" s="526">
        <f t="shared" si="10"/>
        <v>30773.039999999804</v>
      </c>
      <c r="X20" s="348">
        <f t="shared" si="8"/>
        <v>1602004</v>
      </c>
      <c r="Y20" s="348"/>
      <c r="Z20" s="521"/>
      <c r="AA20" s="522"/>
      <c r="AB20" s="522" t="s">
        <v>1299</v>
      </c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250"/>
      <c r="BP20" s="250"/>
      <c r="BQ20" s="250"/>
      <c r="BR20" s="250"/>
      <c r="BS20" s="250"/>
      <c r="BT20" s="250"/>
      <c r="BU20" s="250"/>
      <c r="BV20" s="250"/>
      <c r="BW20" s="250"/>
      <c r="BX20" s="250"/>
      <c r="BY20" s="250"/>
      <c r="BZ20" s="250"/>
      <c r="CA20" s="250"/>
      <c r="CB20" s="250"/>
      <c r="CC20" s="250"/>
      <c r="CD20" s="250"/>
      <c r="CE20" s="250"/>
      <c r="CF20" s="250"/>
      <c r="CG20" s="250"/>
      <c r="CH20" s="250"/>
      <c r="CI20" s="250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250"/>
      <c r="DG20" s="250"/>
      <c r="DH20" s="250"/>
      <c r="DI20" s="250"/>
      <c r="DJ20" s="250"/>
      <c r="DK20" s="250"/>
      <c r="DL20" s="250"/>
      <c r="DM20" s="250"/>
      <c r="DN20" s="250"/>
      <c r="DO20" s="250"/>
      <c r="DP20" s="250"/>
      <c r="DQ20" s="250"/>
      <c r="DR20" s="250"/>
      <c r="DS20" s="250"/>
      <c r="DT20" s="250"/>
      <c r="DU20" s="250"/>
      <c r="DV20" s="250"/>
      <c r="DW20" s="250"/>
      <c r="DX20" s="250"/>
      <c r="DY20" s="250"/>
      <c r="DZ20" s="250"/>
      <c r="EA20" s="250"/>
      <c r="EB20" s="250"/>
      <c r="EC20" s="250"/>
      <c r="ED20" s="250"/>
      <c r="EE20" s="250"/>
      <c r="EF20" s="250"/>
      <c r="EG20" s="250"/>
      <c r="EH20" s="250"/>
      <c r="EI20" s="250"/>
      <c r="EJ20" s="250"/>
      <c r="EK20" s="250"/>
      <c r="EL20" s="250"/>
      <c r="EM20" s="250"/>
      <c r="EN20" s="250"/>
      <c r="EO20" s="250"/>
      <c r="EP20" s="250"/>
      <c r="EQ20" s="250"/>
      <c r="ER20" s="250"/>
      <c r="ES20" s="250"/>
      <c r="ET20" s="250"/>
      <c r="EU20" s="250"/>
      <c r="EV20" s="250"/>
      <c r="EW20" s="250"/>
      <c r="EX20" s="250"/>
      <c r="EY20" s="250"/>
      <c r="EZ20" s="250"/>
      <c r="FA20" s="250"/>
      <c r="FB20" s="250"/>
      <c r="FC20" s="250"/>
      <c r="FD20" s="250"/>
      <c r="FE20" s="250"/>
      <c r="FF20" s="250"/>
      <c r="FG20" s="250"/>
      <c r="FH20" s="250"/>
      <c r="FI20" s="250"/>
      <c r="FJ20" s="250"/>
      <c r="FK20" s="250"/>
      <c r="FL20" s="250"/>
      <c r="FM20" s="250"/>
      <c r="FN20" s="250"/>
      <c r="FO20" s="250"/>
      <c r="FP20" s="250"/>
      <c r="FQ20" s="250"/>
      <c r="FR20" s="250"/>
      <c r="FS20" s="250"/>
      <c r="FT20" s="250"/>
      <c r="FU20" s="250"/>
      <c r="FV20" s="250"/>
      <c r="FW20" s="250"/>
      <c r="FX20" s="250"/>
      <c r="FY20" s="250"/>
      <c r="FZ20" s="250"/>
      <c r="GA20" s="250"/>
      <c r="GB20" s="250"/>
      <c r="GC20" s="250"/>
      <c r="GD20" s="250"/>
      <c r="GE20" s="250"/>
      <c r="GF20" s="250"/>
      <c r="GG20" s="250"/>
      <c r="GH20" s="250"/>
      <c r="GI20" s="250"/>
      <c r="GJ20" s="250"/>
      <c r="GK20" s="250"/>
      <c r="GL20" s="250"/>
      <c r="GM20" s="250"/>
      <c r="GN20" s="250"/>
      <c r="GO20" s="250"/>
      <c r="GP20" s="250"/>
      <c r="GQ20" s="250"/>
      <c r="GR20" s="250"/>
      <c r="GS20" s="250"/>
      <c r="GT20" s="250"/>
      <c r="GU20" s="250"/>
      <c r="GV20" s="250"/>
      <c r="GW20" s="250"/>
      <c r="GX20" s="250"/>
      <c r="GY20" s="250"/>
      <c r="GZ20" s="250"/>
      <c r="HA20" s="250"/>
      <c r="HB20" s="250"/>
      <c r="HC20" s="250"/>
      <c r="HD20" s="250"/>
      <c r="HE20" s="250"/>
      <c r="HF20" s="250"/>
      <c r="HG20" s="250"/>
      <c r="HH20" s="250"/>
      <c r="HI20" s="250"/>
      <c r="HJ20" s="250"/>
      <c r="HK20" s="250"/>
      <c r="HL20" s="250"/>
      <c r="HM20" s="250"/>
      <c r="HN20" s="250"/>
      <c r="HO20" s="250"/>
      <c r="HP20" s="250"/>
      <c r="HQ20" s="250"/>
      <c r="HR20" s="250"/>
      <c r="HS20" s="250"/>
    </row>
    <row r="21" spans="1:227" ht="15.5" x14ac:dyDescent="0.35">
      <c r="A21" t="s">
        <v>276</v>
      </c>
      <c r="B21" t="s">
        <v>450</v>
      </c>
      <c r="C21" s="898">
        <v>69641</v>
      </c>
      <c r="D21" s="899">
        <v>0</v>
      </c>
      <c r="E21" s="899">
        <v>0</v>
      </c>
      <c r="F21" s="899">
        <v>0</v>
      </c>
      <c r="G21" s="843"/>
      <c r="H21" s="510">
        <f t="shared" si="9"/>
        <v>69641</v>
      </c>
      <c r="I21" t="s">
        <v>276</v>
      </c>
      <c r="K21" s="821">
        <v>652</v>
      </c>
      <c r="L21" s="533"/>
      <c r="M21" s="272">
        <v>20096</v>
      </c>
      <c r="N21" s="272">
        <f t="shared" si="0"/>
        <v>781127.57</v>
      </c>
      <c r="O21" s="272">
        <f t="shared" si="1"/>
        <v>0</v>
      </c>
      <c r="P21" s="272">
        <f t="shared" si="2"/>
        <v>362361.94</v>
      </c>
      <c r="Q21" s="272">
        <f t="shared" si="3"/>
        <v>57746.240000000005</v>
      </c>
      <c r="R21" s="272">
        <f t="shared" si="4"/>
        <v>68714.94</v>
      </c>
      <c r="S21" s="272">
        <f t="shared" si="5"/>
        <v>65471.360000000001</v>
      </c>
      <c r="T21" s="272">
        <f t="shared" si="6"/>
        <v>45313.89</v>
      </c>
      <c r="U21" s="272">
        <f t="shared" si="7"/>
        <v>10856.84</v>
      </c>
      <c r="V21" s="526">
        <f t="shared" si="11"/>
        <v>1391592.78</v>
      </c>
      <c r="W21" s="526">
        <f t="shared" si="10"/>
        <v>-69061.780000000028</v>
      </c>
      <c r="X21" s="348">
        <f t="shared" si="8"/>
        <v>1392824</v>
      </c>
      <c r="Y21" s="348"/>
      <c r="Z21" s="521"/>
      <c r="AA21" s="522"/>
      <c r="AB21" s="522" t="s">
        <v>1300</v>
      </c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  <c r="CY21" s="250"/>
      <c r="CZ21" s="250"/>
      <c r="DA21" s="250"/>
      <c r="DB21" s="250"/>
      <c r="DC21" s="250"/>
      <c r="DD21" s="250"/>
      <c r="DE21" s="250"/>
      <c r="DF21" s="250"/>
      <c r="DG21" s="250"/>
      <c r="DH21" s="250"/>
      <c r="DI21" s="250"/>
      <c r="DJ21" s="250"/>
      <c r="DK21" s="250"/>
      <c r="DL21" s="250"/>
      <c r="DM21" s="250"/>
      <c r="DN21" s="250"/>
      <c r="DO21" s="250"/>
      <c r="DP21" s="250"/>
      <c r="DQ21" s="250"/>
      <c r="DR21" s="250"/>
      <c r="DS21" s="250"/>
      <c r="DT21" s="250"/>
      <c r="DU21" s="250"/>
      <c r="DV21" s="250"/>
      <c r="DW21" s="250"/>
      <c r="DX21" s="250"/>
      <c r="DY21" s="250"/>
      <c r="DZ21" s="250"/>
      <c r="EA21" s="250"/>
      <c r="EB21" s="250"/>
      <c r="EC21" s="250"/>
      <c r="ED21" s="250"/>
      <c r="EE21" s="250"/>
      <c r="EF21" s="250"/>
      <c r="EG21" s="250"/>
      <c r="EH21" s="250"/>
      <c r="EI21" s="250"/>
      <c r="EJ21" s="250"/>
      <c r="EK21" s="250"/>
      <c r="EL21" s="250"/>
      <c r="EM21" s="250"/>
      <c r="EN21" s="250"/>
      <c r="EO21" s="250"/>
      <c r="EP21" s="250"/>
      <c r="EQ21" s="250"/>
      <c r="ER21" s="250"/>
      <c r="ES21" s="250"/>
      <c r="ET21" s="250"/>
      <c r="EU21" s="250"/>
      <c r="EV21" s="250"/>
      <c r="EW21" s="250"/>
      <c r="EX21" s="250"/>
      <c r="EY21" s="250"/>
      <c r="EZ21" s="250"/>
      <c r="FA21" s="250"/>
      <c r="FB21" s="250"/>
      <c r="FC21" s="250"/>
      <c r="FD21" s="250"/>
      <c r="FE21" s="250"/>
      <c r="FF21" s="250"/>
      <c r="FG21" s="250"/>
      <c r="FH21" s="250"/>
      <c r="FI21" s="250"/>
      <c r="FJ21" s="250"/>
      <c r="FK21" s="250"/>
      <c r="FL21" s="250"/>
      <c r="FM21" s="250"/>
      <c r="FN21" s="250"/>
      <c r="FO21" s="250"/>
      <c r="FP21" s="250"/>
      <c r="FQ21" s="250"/>
      <c r="FR21" s="250"/>
      <c r="FS21" s="250"/>
      <c r="FT21" s="250"/>
      <c r="FU21" s="250"/>
      <c r="FV21" s="250"/>
      <c r="FW21" s="250"/>
      <c r="FX21" s="250"/>
      <c r="FY21" s="250"/>
      <c r="FZ21" s="250"/>
      <c r="GA21" s="250"/>
      <c r="GB21" s="250"/>
      <c r="GC21" s="250"/>
      <c r="GD21" s="250"/>
      <c r="GE21" s="250"/>
      <c r="GF21" s="250"/>
      <c r="GG21" s="250"/>
      <c r="GH21" s="250"/>
      <c r="GI21" s="250"/>
      <c r="GJ21" s="250"/>
      <c r="GK21" s="250"/>
      <c r="GL21" s="250"/>
      <c r="GM21" s="250"/>
      <c r="GN21" s="250"/>
      <c r="GO21" s="250"/>
      <c r="GP21" s="250"/>
      <c r="GQ21" s="250"/>
      <c r="GR21" s="250"/>
      <c r="GS21" s="250"/>
      <c r="GT21" s="250"/>
      <c r="GU21" s="250"/>
      <c r="GV21" s="250"/>
      <c r="GW21" s="250"/>
      <c r="GX21" s="250"/>
      <c r="GY21" s="250"/>
      <c r="GZ21" s="250"/>
      <c r="HA21" s="250"/>
      <c r="HB21" s="250"/>
      <c r="HC21" s="250"/>
      <c r="HD21" s="250"/>
      <c r="HE21" s="250"/>
      <c r="HF21" s="250"/>
      <c r="HG21" s="250"/>
      <c r="HH21" s="250"/>
      <c r="HI21" s="250"/>
      <c r="HJ21" s="250"/>
      <c r="HK21" s="250"/>
      <c r="HL21" s="250"/>
      <c r="HM21" s="250"/>
      <c r="HN21" s="250"/>
      <c r="HO21" s="250"/>
      <c r="HP21" s="250"/>
      <c r="HQ21" s="250"/>
      <c r="HR21" s="250"/>
      <c r="HS21" s="250"/>
    </row>
    <row r="22" spans="1:227" ht="15.5" x14ac:dyDescent="0.35">
      <c r="A22" t="s">
        <v>278</v>
      </c>
      <c r="B22" t="s">
        <v>451</v>
      </c>
      <c r="C22" s="898">
        <v>55395</v>
      </c>
      <c r="D22" s="899">
        <v>0</v>
      </c>
      <c r="E22" s="899">
        <v>0</v>
      </c>
      <c r="F22" s="899">
        <v>0</v>
      </c>
      <c r="G22" s="900">
        <v>485.55</v>
      </c>
      <c r="H22" s="510">
        <f t="shared" si="9"/>
        <v>55880.55</v>
      </c>
      <c r="I22" t="s">
        <v>278</v>
      </c>
      <c r="K22" s="821">
        <v>448</v>
      </c>
      <c r="L22" s="533"/>
      <c r="M22" s="272">
        <v>3123.2</v>
      </c>
      <c r="N22" s="272">
        <f t="shared" si="0"/>
        <v>610035.26</v>
      </c>
      <c r="O22" s="272">
        <f t="shared" si="1"/>
        <v>0</v>
      </c>
      <c r="P22" s="272">
        <f t="shared" si="2"/>
        <v>326819.33</v>
      </c>
      <c r="Q22" s="272">
        <f t="shared" si="3"/>
        <v>87274.64</v>
      </c>
      <c r="R22" s="272">
        <f t="shared" si="4"/>
        <v>98475.010000000009</v>
      </c>
      <c r="S22" s="272">
        <f t="shared" si="5"/>
        <v>55873.29</v>
      </c>
      <c r="T22" s="272">
        <f t="shared" si="6"/>
        <v>20522.890000000003</v>
      </c>
      <c r="U22" s="272">
        <f t="shared" si="7"/>
        <v>7680.5599999999995</v>
      </c>
      <c r="V22" s="526">
        <f t="shared" si="11"/>
        <v>1206680.9800000002</v>
      </c>
      <c r="W22" s="526">
        <f t="shared" si="10"/>
        <v>-141211.5300000002</v>
      </c>
      <c r="X22" s="348">
        <f t="shared" si="8"/>
        <v>1121798</v>
      </c>
      <c r="Y22" s="348"/>
      <c r="Z22" s="521"/>
      <c r="AA22" s="522"/>
      <c r="AB22" s="522" t="s">
        <v>1301</v>
      </c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250"/>
      <c r="BL22" s="250"/>
      <c r="BM22" s="250"/>
      <c r="BN22" s="250"/>
      <c r="BO22" s="250"/>
      <c r="BP22" s="250"/>
      <c r="BQ22" s="250"/>
      <c r="BR22" s="250"/>
      <c r="BS22" s="250"/>
      <c r="BT22" s="250"/>
      <c r="BU22" s="250"/>
      <c r="BV22" s="250"/>
      <c r="BW22" s="250"/>
      <c r="BX22" s="250"/>
      <c r="BY22" s="250"/>
      <c r="BZ22" s="250"/>
      <c r="CA22" s="250"/>
      <c r="CB22" s="250"/>
      <c r="CC22" s="250"/>
      <c r="CD22" s="250"/>
      <c r="CE22" s="250"/>
      <c r="CF22" s="250"/>
      <c r="CG22" s="250"/>
      <c r="CH22" s="250"/>
      <c r="CI22" s="250"/>
      <c r="CJ22" s="250"/>
      <c r="CK22" s="250"/>
      <c r="CL22" s="250"/>
      <c r="CM22" s="250"/>
      <c r="CN22" s="250"/>
      <c r="CO22" s="250"/>
      <c r="CP22" s="250"/>
      <c r="CQ22" s="250"/>
      <c r="CR22" s="250"/>
      <c r="CS22" s="250"/>
      <c r="CT22" s="250"/>
      <c r="CU22" s="250"/>
      <c r="CV22" s="250"/>
      <c r="CW22" s="250"/>
      <c r="CX22" s="250"/>
      <c r="CY22" s="250"/>
      <c r="CZ22" s="250"/>
      <c r="DA22" s="250"/>
      <c r="DB22" s="250"/>
      <c r="DC22" s="250"/>
      <c r="DD22" s="250"/>
      <c r="DE22" s="250"/>
      <c r="DF22" s="250"/>
      <c r="DG22" s="250"/>
      <c r="DH22" s="250"/>
      <c r="DI22" s="250"/>
      <c r="DJ22" s="250"/>
      <c r="DK22" s="250"/>
      <c r="DL22" s="250"/>
      <c r="DM22" s="250"/>
      <c r="DN22" s="250"/>
      <c r="DO22" s="250"/>
      <c r="DP22" s="250"/>
      <c r="DQ22" s="250"/>
      <c r="DR22" s="250"/>
      <c r="DS22" s="250"/>
      <c r="DT22" s="250"/>
      <c r="DU22" s="250"/>
      <c r="DV22" s="250"/>
      <c r="DW22" s="250"/>
      <c r="DX22" s="250"/>
      <c r="DY22" s="250"/>
      <c r="DZ22" s="250"/>
      <c r="EA22" s="250"/>
      <c r="EB22" s="250"/>
      <c r="EC22" s="250"/>
      <c r="ED22" s="250"/>
      <c r="EE22" s="250"/>
      <c r="EF22" s="250"/>
      <c r="EG22" s="250"/>
      <c r="EH22" s="250"/>
      <c r="EI22" s="250"/>
      <c r="EJ22" s="250"/>
      <c r="EK22" s="250"/>
      <c r="EL22" s="250"/>
      <c r="EM22" s="250"/>
      <c r="EN22" s="250"/>
      <c r="EO22" s="250"/>
      <c r="EP22" s="250"/>
      <c r="EQ22" s="250"/>
      <c r="ER22" s="250"/>
      <c r="ES22" s="250"/>
      <c r="ET22" s="250"/>
      <c r="EU22" s="250"/>
      <c r="EV22" s="250"/>
      <c r="EW22" s="250"/>
      <c r="EX22" s="250"/>
      <c r="EY22" s="250"/>
      <c r="EZ22" s="250"/>
      <c r="FA22" s="250"/>
      <c r="FB22" s="250"/>
      <c r="FC22" s="250"/>
      <c r="FD22" s="250"/>
      <c r="FE22" s="250"/>
      <c r="FF22" s="250"/>
      <c r="FG22" s="250"/>
      <c r="FH22" s="250"/>
      <c r="FI22" s="250"/>
      <c r="FJ22" s="250"/>
      <c r="FK22" s="250"/>
      <c r="FL22" s="250"/>
      <c r="FM22" s="250"/>
      <c r="FN22" s="250"/>
      <c r="FO22" s="250"/>
      <c r="FP22" s="250"/>
      <c r="FQ22" s="250"/>
      <c r="FR22" s="250"/>
      <c r="FS22" s="250"/>
      <c r="FT22" s="250"/>
      <c r="FU22" s="250"/>
      <c r="FV22" s="250"/>
      <c r="FW22" s="250"/>
      <c r="FX22" s="250"/>
      <c r="FY22" s="250"/>
      <c r="FZ22" s="250"/>
      <c r="GA22" s="250"/>
      <c r="GB22" s="250"/>
      <c r="GC22" s="250"/>
      <c r="GD22" s="250"/>
      <c r="GE22" s="250"/>
      <c r="GF22" s="250"/>
      <c r="GG22" s="250"/>
      <c r="GH22" s="250"/>
      <c r="GI22" s="250"/>
      <c r="GJ22" s="250"/>
      <c r="GK22" s="250"/>
      <c r="GL22" s="250"/>
      <c r="GM22" s="250"/>
      <c r="GN22" s="250"/>
      <c r="GO22" s="250"/>
      <c r="GP22" s="250"/>
      <c r="GQ22" s="250"/>
      <c r="GR22" s="250"/>
      <c r="GS22" s="250"/>
      <c r="GT22" s="250"/>
      <c r="GU22" s="250"/>
      <c r="GV22" s="250"/>
      <c r="GW22" s="250"/>
      <c r="GX22" s="250"/>
      <c r="GY22" s="250"/>
      <c r="GZ22" s="250"/>
      <c r="HA22" s="250"/>
      <c r="HB22" s="250"/>
      <c r="HC22" s="250"/>
      <c r="HD22" s="250"/>
      <c r="HE22" s="250"/>
      <c r="HF22" s="250"/>
      <c r="HG22" s="250"/>
      <c r="HH22" s="250"/>
      <c r="HI22" s="250"/>
      <c r="HJ22" s="250"/>
      <c r="HK22" s="250"/>
      <c r="HL22" s="250"/>
      <c r="HM22" s="250"/>
      <c r="HN22" s="250"/>
      <c r="HO22" s="250"/>
      <c r="HP22" s="250"/>
      <c r="HQ22" s="250"/>
      <c r="HR22" s="250"/>
      <c r="HS22" s="250"/>
    </row>
    <row r="23" spans="1:227" ht="15.5" x14ac:dyDescent="0.35">
      <c r="A23" t="s">
        <v>279</v>
      </c>
      <c r="B23" t="s">
        <v>452</v>
      </c>
      <c r="C23" s="898">
        <v>105904</v>
      </c>
      <c r="D23" s="899">
        <v>0</v>
      </c>
      <c r="E23" s="899">
        <v>22627</v>
      </c>
      <c r="F23" s="899">
        <v>0</v>
      </c>
      <c r="G23" s="900">
        <v>1872</v>
      </c>
      <c r="H23" s="510">
        <f t="shared" si="9"/>
        <v>130403</v>
      </c>
      <c r="I23" t="s">
        <v>279</v>
      </c>
      <c r="K23" s="821">
        <v>839</v>
      </c>
      <c r="L23" s="533"/>
      <c r="M23" s="272">
        <v>22455</v>
      </c>
      <c r="N23" s="272">
        <f t="shared" si="0"/>
        <v>1212161.5</v>
      </c>
      <c r="O23" s="272">
        <f t="shared" si="1"/>
        <v>0</v>
      </c>
      <c r="P23" s="272">
        <f t="shared" si="2"/>
        <v>593559.52</v>
      </c>
      <c r="Q23" s="272">
        <f t="shared" si="3"/>
        <v>0</v>
      </c>
      <c r="R23" s="272">
        <f t="shared" si="4"/>
        <v>126909.82</v>
      </c>
      <c r="S23" s="272">
        <f t="shared" si="5"/>
        <v>0</v>
      </c>
      <c r="T23" s="272">
        <f t="shared" si="6"/>
        <v>60555.85</v>
      </c>
      <c r="U23" s="272">
        <f t="shared" si="7"/>
        <v>19700.949999999997</v>
      </c>
      <c r="V23" s="526">
        <f t="shared" si="11"/>
        <v>2012887.6400000001</v>
      </c>
      <c r="W23" s="526">
        <f t="shared" si="10"/>
        <v>-50909.64000000013</v>
      </c>
      <c r="X23" s="348">
        <f t="shared" si="8"/>
        <v>2093220</v>
      </c>
      <c r="Y23" s="348"/>
      <c r="Z23" s="527" t="e">
        <f>AA23-K23-N23-O23-AB23</f>
        <v>#VALUE!</v>
      </c>
      <c r="AA23" s="522"/>
      <c r="AB23" s="522" t="s">
        <v>1302</v>
      </c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0"/>
      <c r="BS23" s="250"/>
      <c r="BT23" s="250"/>
      <c r="BU23" s="250"/>
      <c r="BV23" s="250"/>
      <c r="BW23" s="250"/>
      <c r="BX23" s="250"/>
      <c r="BY23" s="250"/>
      <c r="BZ23" s="250"/>
      <c r="CA23" s="250"/>
      <c r="CB23" s="250"/>
      <c r="CC23" s="250"/>
      <c r="CD23" s="250"/>
      <c r="CE23" s="250"/>
      <c r="CF23" s="250"/>
      <c r="CG23" s="250"/>
      <c r="CH23" s="250"/>
      <c r="CI23" s="250"/>
      <c r="CJ23" s="250"/>
      <c r="CK23" s="250"/>
      <c r="CL23" s="250"/>
      <c r="CM23" s="250"/>
      <c r="CN23" s="250"/>
      <c r="CO23" s="250"/>
      <c r="CP23" s="250"/>
      <c r="CQ23" s="250"/>
      <c r="CR23" s="250"/>
      <c r="CS23" s="250"/>
      <c r="CT23" s="250"/>
      <c r="CU23" s="250"/>
      <c r="CV23" s="250"/>
      <c r="CW23" s="250"/>
      <c r="CX23" s="250"/>
      <c r="CY23" s="250"/>
      <c r="CZ23" s="250"/>
      <c r="DA23" s="250"/>
      <c r="DB23" s="250"/>
      <c r="DC23" s="250"/>
      <c r="DD23" s="250"/>
      <c r="DE23" s="250"/>
      <c r="DF23" s="250"/>
      <c r="DG23" s="250"/>
      <c r="DH23" s="250"/>
      <c r="DI23" s="250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0"/>
      <c r="EC23" s="250"/>
      <c r="ED23" s="250"/>
      <c r="EE23" s="250"/>
      <c r="EF23" s="250"/>
      <c r="EG23" s="250"/>
      <c r="EH23" s="250"/>
      <c r="EI23" s="250"/>
      <c r="EJ23" s="250"/>
      <c r="EK23" s="250"/>
      <c r="EL23" s="250"/>
      <c r="EM23" s="250"/>
      <c r="EN23" s="250"/>
      <c r="EO23" s="250"/>
      <c r="EP23" s="250"/>
      <c r="EQ23" s="250"/>
      <c r="ER23" s="250"/>
      <c r="ES23" s="250"/>
      <c r="ET23" s="250"/>
      <c r="EU23" s="250"/>
      <c r="EV23" s="250"/>
      <c r="EW23" s="250"/>
      <c r="EX23" s="250"/>
      <c r="EY23" s="250"/>
      <c r="EZ23" s="250"/>
      <c r="FA23" s="250"/>
      <c r="FB23" s="250"/>
      <c r="FC23" s="250"/>
      <c r="FD23" s="250"/>
      <c r="FE23" s="250"/>
      <c r="FF23" s="250"/>
      <c r="FG23" s="250"/>
      <c r="FH23" s="250"/>
      <c r="FI23" s="250"/>
      <c r="FJ23" s="250"/>
      <c r="FK23" s="250"/>
      <c r="FL23" s="250"/>
      <c r="FM23" s="250"/>
      <c r="FN23" s="250"/>
      <c r="FO23" s="250"/>
      <c r="FP23" s="250"/>
      <c r="FQ23" s="250"/>
      <c r="FR23" s="250"/>
      <c r="FS23" s="250"/>
      <c r="FT23" s="250"/>
      <c r="FU23" s="250"/>
      <c r="FV23" s="250"/>
      <c r="FW23" s="250"/>
      <c r="FX23" s="250"/>
      <c r="FY23" s="250"/>
      <c r="FZ23" s="250"/>
      <c r="GA23" s="250"/>
      <c r="GB23" s="250"/>
      <c r="GC23" s="250"/>
      <c r="GD23" s="250"/>
      <c r="GE23" s="250"/>
      <c r="GF23" s="250"/>
      <c r="GG23" s="250"/>
      <c r="GH23" s="250"/>
      <c r="GI23" s="250"/>
      <c r="GJ23" s="250"/>
      <c r="GK23" s="250"/>
      <c r="GL23" s="250"/>
      <c r="GM23" s="250"/>
      <c r="GN23" s="250"/>
      <c r="GO23" s="250"/>
      <c r="GP23" s="250"/>
      <c r="GQ23" s="250"/>
      <c r="GR23" s="250"/>
      <c r="GS23" s="250"/>
      <c r="GT23" s="250"/>
      <c r="GU23" s="250"/>
      <c r="GV23" s="250"/>
      <c r="GW23" s="250"/>
      <c r="GX23" s="250"/>
      <c r="GY23" s="250"/>
      <c r="GZ23" s="250"/>
      <c r="HA23" s="250"/>
      <c r="HB23" s="250"/>
      <c r="HC23" s="250"/>
      <c r="HD23" s="250"/>
      <c r="HE23" s="250"/>
      <c r="HF23" s="250"/>
      <c r="HG23" s="250"/>
      <c r="HH23" s="250"/>
      <c r="HI23" s="250"/>
      <c r="HJ23" s="250"/>
      <c r="HK23" s="250"/>
      <c r="HL23" s="250"/>
      <c r="HM23" s="250"/>
      <c r="HN23" s="250"/>
      <c r="HO23" s="250"/>
      <c r="HP23" s="250"/>
      <c r="HQ23" s="250"/>
      <c r="HR23" s="250"/>
      <c r="HS23" s="250"/>
    </row>
    <row r="24" spans="1:227" ht="15.5" x14ac:dyDescent="0.35">
      <c r="A24" t="s">
        <v>280</v>
      </c>
      <c r="B24" t="s">
        <v>679</v>
      </c>
      <c r="C24" s="898">
        <v>61980</v>
      </c>
      <c r="D24" s="899">
        <v>48179</v>
      </c>
      <c r="E24" s="899">
        <v>94927</v>
      </c>
      <c r="F24" s="899">
        <v>25653</v>
      </c>
      <c r="G24" s="900">
        <v>434.85</v>
      </c>
      <c r="H24" s="510">
        <f t="shared" si="9"/>
        <v>231173.85</v>
      </c>
      <c r="I24" t="s">
        <v>280</v>
      </c>
      <c r="K24" s="821">
        <v>426</v>
      </c>
      <c r="L24" s="533"/>
      <c r="M24" s="272">
        <v>26112</v>
      </c>
      <c r="N24" s="272">
        <f t="shared" si="0"/>
        <v>569262.74</v>
      </c>
      <c r="O24" s="272">
        <f t="shared" si="1"/>
        <v>0</v>
      </c>
      <c r="P24" s="272">
        <f t="shared" si="2"/>
        <v>258338.03999999998</v>
      </c>
      <c r="Q24" s="272">
        <f t="shared" si="3"/>
        <v>2866.08</v>
      </c>
      <c r="R24" s="272">
        <f t="shared" si="4"/>
        <v>91148.99</v>
      </c>
      <c r="S24" s="272">
        <f t="shared" si="5"/>
        <v>0</v>
      </c>
      <c r="T24" s="272">
        <f t="shared" si="6"/>
        <v>273.28000000000003</v>
      </c>
      <c r="U24" s="272">
        <f t="shared" si="7"/>
        <v>6296.5</v>
      </c>
      <c r="V24" s="526">
        <f t="shared" si="11"/>
        <v>928185.63</v>
      </c>
      <c r="W24" s="526">
        <f t="shared" si="10"/>
        <v>102898.51999999999</v>
      </c>
      <c r="X24" s="348">
        <f t="shared" si="8"/>
        <v>1262684</v>
      </c>
      <c r="Y24" s="348"/>
      <c r="Z24" s="521"/>
      <c r="AA24" s="522"/>
      <c r="AB24" s="522" t="s">
        <v>1303</v>
      </c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</row>
    <row r="25" spans="1:227" ht="15.5" x14ac:dyDescent="0.35">
      <c r="A25" t="s">
        <v>281</v>
      </c>
      <c r="B25" t="s">
        <v>453</v>
      </c>
      <c r="C25" s="898">
        <v>86703</v>
      </c>
      <c r="D25" s="899">
        <v>0</v>
      </c>
      <c r="E25" s="899">
        <v>0</v>
      </c>
      <c r="F25" s="899">
        <v>0</v>
      </c>
      <c r="G25" s="900">
        <v>755.55</v>
      </c>
      <c r="H25" s="510">
        <f t="shared" si="9"/>
        <v>87458.55</v>
      </c>
      <c r="I25" t="s">
        <v>281</v>
      </c>
      <c r="K25" s="821">
        <v>722</v>
      </c>
      <c r="L25" s="533"/>
      <c r="M25" s="272">
        <v>47234.6</v>
      </c>
      <c r="N25" s="272">
        <f t="shared" si="0"/>
        <v>1120786.0699999998</v>
      </c>
      <c r="O25" s="272">
        <f t="shared" si="1"/>
        <v>0</v>
      </c>
      <c r="P25" s="272">
        <f t="shared" si="2"/>
        <v>773290.57000000007</v>
      </c>
      <c r="Q25" s="272">
        <f t="shared" si="3"/>
        <v>124154.71999999999</v>
      </c>
      <c r="R25" s="272">
        <f t="shared" si="4"/>
        <v>90191.470000000016</v>
      </c>
      <c r="S25" s="272">
        <f t="shared" si="5"/>
        <v>82817.549999999988</v>
      </c>
      <c r="T25" s="272">
        <f t="shared" si="6"/>
        <v>61350.77</v>
      </c>
      <c r="U25" s="272">
        <f t="shared" si="7"/>
        <v>17107.53</v>
      </c>
      <c r="V25" s="526">
        <f t="shared" si="11"/>
        <v>2269698.6799999997</v>
      </c>
      <c r="W25" s="526">
        <f t="shared" si="10"/>
        <v>-615619.22999999975</v>
      </c>
      <c r="X25" s="348">
        <f t="shared" si="8"/>
        <v>1742260</v>
      </c>
      <c r="Y25" s="348"/>
      <c r="Z25" s="521"/>
      <c r="AA25" s="522"/>
      <c r="AB25" s="522" t="s">
        <v>1304</v>
      </c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0"/>
      <c r="CD25" s="250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250"/>
      <c r="EG25" s="250"/>
      <c r="EH25" s="250"/>
      <c r="EI25" s="250"/>
      <c r="EJ25" s="250"/>
      <c r="EK25" s="250"/>
      <c r="EL25" s="250"/>
      <c r="EM25" s="250"/>
      <c r="EN25" s="250"/>
      <c r="EO25" s="250"/>
      <c r="EP25" s="250"/>
      <c r="EQ25" s="250"/>
      <c r="ER25" s="250"/>
      <c r="ES25" s="250"/>
      <c r="ET25" s="250"/>
      <c r="EU25" s="250"/>
      <c r="EV25" s="250"/>
      <c r="EW25" s="250"/>
      <c r="EX25" s="250"/>
      <c r="EY25" s="250"/>
      <c r="EZ25" s="250"/>
      <c r="FA25" s="250"/>
      <c r="FB25" s="250"/>
      <c r="FC25" s="250"/>
      <c r="FD25" s="250"/>
      <c r="FE25" s="250"/>
      <c r="FF25" s="250"/>
      <c r="FG25" s="250"/>
      <c r="FH25" s="250"/>
      <c r="FI25" s="250"/>
      <c r="FJ25" s="250"/>
      <c r="FK25" s="250"/>
      <c r="FL25" s="250"/>
      <c r="FM25" s="250"/>
      <c r="FN25" s="250"/>
      <c r="FO25" s="250"/>
      <c r="FP25" s="250"/>
      <c r="FQ25" s="250"/>
      <c r="FR25" s="250"/>
      <c r="FS25" s="250"/>
      <c r="FT25" s="250"/>
      <c r="FU25" s="250"/>
      <c r="FV25" s="250"/>
      <c r="FW25" s="250"/>
      <c r="FX25" s="250"/>
      <c r="FY25" s="250"/>
      <c r="FZ25" s="250"/>
      <c r="GA25" s="250"/>
      <c r="GB25" s="250"/>
      <c r="GC25" s="250"/>
      <c r="GD25" s="250"/>
      <c r="GE25" s="250"/>
      <c r="GF25" s="250"/>
      <c r="GG25" s="250"/>
      <c r="GH25" s="250"/>
      <c r="GI25" s="250"/>
      <c r="GJ25" s="250"/>
      <c r="GK25" s="250"/>
      <c r="GL25" s="250"/>
      <c r="GM25" s="250"/>
      <c r="GN25" s="250"/>
      <c r="GO25" s="250"/>
      <c r="GP25" s="250"/>
      <c r="GQ25" s="250"/>
      <c r="GR25" s="250"/>
      <c r="GS25" s="250"/>
      <c r="GT25" s="250"/>
      <c r="GU25" s="250"/>
      <c r="GV25" s="250"/>
      <c r="GW25" s="250"/>
      <c r="GX25" s="250"/>
      <c r="GY25" s="250"/>
      <c r="GZ25" s="250"/>
      <c r="HA25" s="250"/>
      <c r="HB25" s="250"/>
      <c r="HC25" s="250"/>
      <c r="HD25" s="250"/>
      <c r="HE25" s="250"/>
      <c r="HF25" s="250"/>
      <c r="HG25" s="250"/>
      <c r="HH25" s="250"/>
      <c r="HI25" s="250"/>
      <c r="HJ25" s="250"/>
      <c r="HK25" s="250"/>
      <c r="HL25" s="250"/>
      <c r="HM25" s="250"/>
      <c r="HN25" s="250"/>
      <c r="HO25" s="250"/>
      <c r="HP25" s="250"/>
      <c r="HQ25" s="250"/>
      <c r="HR25" s="250"/>
      <c r="HS25" s="250"/>
    </row>
    <row r="26" spans="1:227" ht="15.5" x14ac:dyDescent="0.35">
      <c r="A26" t="s">
        <v>284</v>
      </c>
      <c r="B26" t="s">
        <v>456</v>
      </c>
      <c r="C26" s="898">
        <v>51635</v>
      </c>
      <c r="D26" s="899">
        <v>41760</v>
      </c>
      <c r="E26" s="899">
        <v>80097</v>
      </c>
      <c r="F26" s="899">
        <v>40220</v>
      </c>
      <c r="G26" s="900">
        <v>770.25</v>
      </c>
      <c r="H26" s="510">
        <f t="shared" si="9"/>
        <v>214482.25</v>
      </c>
      <c r="I26" t="s">
        <v>284</v>
      </c>
      <c r="K26" s="821">
        <v>337</v>
      </c>
      <c r="L26" s="533"/>
      <c r="M26" s="272">
        <v>12225.5</v>
      </c>
      <c r="N26" s="272">
        <f t="shared" si="0"/>
        <v>475849.83</v>
      </c>
      <c r="O26" s="272">
        <f t="shared" si="1"/>
        <v>0</v>
      </c>
      <c r="P26" s="272">
        <f t="shared" si="2"/>
        <v>267263.87</v>
      </c>
      <c r="Q26" s="272">
        <f t="shared" si="3"/>
        <v>0</v>
      </c>
      <c r="R26" s="272">
        <f t="shared" si="4"/>
        <v>34799.050000000003</v>
      </c>
      <c r="S26" s="272">
        <f t="shared" si="5"/>
        <v>0</v>
      </c>
      <c r="T26" s="272">
        <f t="shared" si="6"/>
        <v>5525.84</v>
      </c>
      <c r="U26" s="272">
        <f t="shared" si="7"/>
        <v>11675.130000000001</v>
      </c>
      <c r="V26" s="526">
        <f t="shared" si="11"/>
        <v>795113.72</v>
      </c>
      <c r="W26" s="526">
        <f t="shared" si="10"/>
        <v>1363.0300000000279</v>
      </c>
      <c r="X26" s="348">
        <f t="shared" si="8"/>
        <v>1011296</v>
      </c>
      <c r="Y26" s="348"/>
      <c r="Z26" s="521"/>
      <c r="AA26" s="522"/>
      <c r="AB26" s="522" t="s">
        <v>1305</v>
      </c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250"/>
      <c r="BX26" s="250"/>
      <c r="BY26" s="250"/>
      <c r="BZ26" s="250"/>
      <c r="CA26" s="250"/>
      <c r="CB26" s="250"/>
      <c r="CC26" s="250"/>
      <c r="CD26" s="250"/>
      <c r="CE26" s="250"/>
      <c r="CF26" s="250"/>
      <c r="CG26" s="250"/>
      <c r="CH26" s="250"/>
      <c r="CI26" s="250"/>
      <c r="CJ26" s="250"/>
      <c r="CK26" s="250"/>
      <c r="CL26" s="250"/>
      <c r="CM26" s="250"/>
      <c r="CN26" s="250"/>
      <c r="CO26" s="250"/>
      <c r="CP26" s="250"/>
      <c r="CQ26" s="250"/>
      <c r="CR26" s="250"/>
      <c r="CS26" s="250"/>
      <c r="CT26" s="250"/>
      <c r="CU26" s="250"/>
      <c r="CV26" s="250"/>
      <c r="CW26" s="250"/>
      <c r="CX26" s="250"/>
      <c r="CY26" s="250"/>
      <c r="CZ26" s="250"/>
      <c r="DA26" s="250"/>
      <c r="DB26" s="250"/>
      <c r="DC26" s="250"/>
      <c r="DD26" s="250"/>
      <c r="DE26" s="250"/>
      <c r="DF26" s="250"/>
      <c r="DG26" s="250"/>
      <c r="DH26" s="250"/>
      <c r="DI26" s="250"/>
      <c r="DJ26" s="250"/>
      <c r="DK26" s="250"/>
      <c r="DL26" s="250"/>
      <c r="DM26" s="250"/>
      <c r="DN26" s="250"/>
      <c r="DO26" s="250"/>
      <c r="DP26" s="250"/>
      <c r="DQ26" s="250"/>
      <c r="DR26" s="250"/>
      <c r="DS26" s="250"/>
      <c r="DT26" s="250"/>
      <c r="DU26" s="250"/>
      <c r="DV26" s="250"/>
      <c r="DW26" s="250"/>
      <c r="DX26" s="250"/>
      <c r="DY26" s="250"/>
      <c r="DZ26" s="250"/>
      <c r="EA26" s="250"/>
      <c r="EB26" s="250"/>
      <c r="EC26" s="250"/>
      <c r="ED26" s="250"/>
      <c r="EE26" s="250"/>
      <c r="EF26" s="250"/>
      <c r="EG26" s="250"/>
      <c r="EH26" s="250"/>
      <c r="EI26" s="250"/>
      <c r="EJ26" s="250"/>
      <c r="EK26" s="250"/>
      <c r="EL26" s="250"/>
      <c r="EM26" s="250"/>
      <c r="EN26" s="250"/>
      <c r="EO26" s="250"/>
      <c r="EP26" s="250"/>
      <c r="EQ26" s="250"/>
      <c r="ER26" s="250"/>
      <c r="ES26" s="250"/>
      <c r="ET26" s="250"/>
      <c r="EU26" s="250"/>
      <c r="EV26" s="250"/>
      <c r="EW26" s="250"/>
      <c r="EX26" s="250"/>
      <c r="EY26" s="250"/>
      <c r="EZ26" s="250"/>
      <c r="FA26" s="250"/>
      <c r="FB26" s="250"/>
      <c r="FC26" s="250"/>
      <c r="FD26" s="250"/>
      <c r="FE26" s="250"/>
      <c r="FF26" s="250"/>
      <c r="FG26" s="250"/>
      <c r="FH26" s="250"/>
      <c r="FI26" s="250"/>
      <c r="FJ26" s="250"/>
      <c r="FK26" s="250"/>
      <c r="FL26" s="250"/>
      <c r="FM26" s="250"/>
      <c r="FN26" s="250"/>
      <c r="FO26" s="250"/>
      <c r="FP26" s="250"/>
      <c r="FQ26" s="250"/>
      <c r="FR26" s="250"/>
      <c r="FS26" s="250"/>
      <c r="FT26" s="250"/>
      <c r="FU26" s="250"/>
      <c r="FV26" s="250"/>
      <c r="FW26" s="250"/>
      <c r="FX26" s="250"/>
      <c r="FY26" s="250"/>
      <c r="FZ26" s="250"/>
      <c r="GA26" s="250"/>
      <c r="GB26" s="250"/>
      <c r="GC26" s="250"/>
      <c r="GD26" s="250"/>
      <c r="GE26" s="250"/>
      <c r="GF26" s="250"/>
      <c r="GG26" s="250"/>
      <c r="GH26" s="250"/>
      <c r="GI26" s="250"/>
      <c r="GJ26" s="250"/>
      <c r="GK26" s="250"/>
      <c r="GL26" s="250"/>
      <c r="GM26" s="250"/>
      <c r="GN26" s="250"/>
      <c r="GO26" s="250"/>
      <c r="GP26" s="250"/>
      <c r="GQ26" s="250"/>
      <c r="GR26" s="250"/>
      <c r="GS26" s="250"/>
      <c r="GT26" s="250"/>
      <c r="GU26" s="250"/>
      <c r="GV26" s="250"/>
      <c r="GW26" s="250"/>
      <c r="GX26" s="250"/>
      <c r="GY26" s="250"/>
      <c r="GZ26" s="250"/>
      <c r="HA26" s="250"/>
      <c r="HB26" s="250"/>
      <c r="HC26" s="250"/>
      <c r="HD26" s="250"/>
      <c r="HE26" s="250"/>
      <c r="HF26" s="250"/>
      <c r="HG26" s="250"/>
      <c r="HH26" s="250"/>
      <c r="HI26" s="250"/>
      <c r="HJ26" s="250"/>
      <c r="HK26" s="250"/>
      <c r="HL26" s="250"/>
      <c r="HM26" s="250"/>
      <c r="HN26" s="250"/>
      <c r="HO26" s="250"/>
      <c r="HP26" s="250"/>
      <c r="HQ26" s="250"/>
      <c r="HR26" s="250"/>
      <c r="HS26" s="250"/>
    </row>
    <row r="27" spans="1:227" ht="15.5" x14ac:dyDescent="0.35">
      <c r="A27" s="757" t="s">
        <v>1357</v>
      </c>
      <c r="B27" s="842" t="s">
        <v>1358</v>
      </c>
      <c r="C27" s="898">
        <v>176006</v>
      </c>
      <c r="D27" s="899">
        <v>0</v>
      </c>
      <c r="E27" s="899">
        <v>76741</v>
      </c>
      <c r="F27" s="899">
        <v>0</v>
      </c>
      <c r="G27" s="843"/>
      <c r="H27" s="510">
        <f t="shared" si="9"/>
        <v>252747</v>
      </c>
      <c r="I27" s="842" t="s">
        <v>1357</v>
      </c>
      <c r="K27" s="821">
        <v>1650</v>
      </c>
      <c r="L27" s="533"/>
      <c r="M27" s="272">
        <v>38400</v>
      </c>
      <c r="N27" s="272">
        <f t="shared" si="0"/>
        <v>2054417.52</v>
      </c>
      <c r="O27" s="272">
        <f t="shared" si="1"/>
        <v>0</v>
      </c>
      <c r="P27" s="272">
        <f t="shared" si="2"/>
        <v>666118.84</v>
      </c>
      <c r="Q27" s="272">
        <f t="shared" si="3"/>
        <v>162570.46</v>
      </c>
      <c r="R27" s="272">
        <f t="shared" si="4"/>
        <v>145957.29999999999</v>
      </c>
      <c r="S27" s="272">
        <f t="shared" si="5"/>
        <v>97344.91</v>
      </c>
      <c r="T27" s="272">
        <f t="shared" si="6"/>
        <v>94777.959999999992</v>
      </c>
      <c r="U27" s="272">
        <f t="shared" si="7"/>
        <v>29679.95</v>
      </c>
      <c r="V27" s="526">
        <f t="shared" si="11"/>
        <v>3250866.94</v>
      </c>
      <c r="W27" s="526">
        <f t="shared" si="10"/>
        <v>14853.060000000056</v>
      </c>
      <c r="X27" s="348">
        <f t="shared" si="8"/>
        <v>3520117</v>
      </c>
      <c r="Y27" s="348"/>
      <c r="Z27" s="521"/>
      <c r="AA27" s="522"/>
      <c r="AB27" s="522" t="s">
        <v>1306</v>
      </c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250"/>
      <c r="BV27" s="250"/>
      <c r="BW27" s="250"/>
      <c r="BX27" s="250"/>
      <c r="BY27" s="250"/>
      <c r="BZ27" s="250"/>
      <c r="CA27" s="250"/>
      <c r="CB27" s="250"/>
      <c r="CC27" s="250"/>
      <c r="CD27" s="250"/>
      <c r="CE27" s="250"/>
      <c r="CF27" s="250"/>
      <c r="CG27" s="250"/>
      <c r="CH27" s="250"/>
      <c r="CI27" s="250"/>
      <c r="CJ27" s="250"/>
      <c r="CK27" s="250"/>
      <c r="CL27" s="250"/>
      <c r="CM27" s="250"/>
      <c r="CN27" s="250"/>
      <c r="CO27" s="250"/>
      <c r="CP27" s="250"/>
      <c r="CQ27" s="250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0"/>
      <c r="EC27" s="250"/>
      <c r="ED27" s="250"/>
      <c r="EE27" s="250"/>
      <c r="EF27" s="250"/>
      <c r="EG27" s="250"/>
      <c r="EH27" s="250"/>
      <c r="EI27" s="250"/>
      <c r="EJ27" s="250"/>
      <c r="EK27" s="250"/>
      <c r="EL27" s="250"/>
      <c r="EM27" s="250"/>
      <c r="EN27" s="250"/>
      <c r="EO27" s="250"/>
      <c r="EP27" s="250"/>
      <c r="EQ27" s="250"/>
      <c r="ER27" s="250"/>
      <c r="ES27" s="250"/>
      <c r="ET27" s="250"/>
      <c r="EU27" s="250"/>
      <c r="EV27" s="250"/>
      <c r="EW27" s="250"/>
      <c r="EX27" s="250"/>
      <c r="EY27" s="250"/>
      <c r="EZ27" s="250"/>
      <c r="FA27" s="250"/>
      <c r="FB27" s="250"/>
      <c r="FC27" s="250"/>
      <c r="FD27" s="250"/>
      <c r="FE27" s="250"/>
      <c r="FF27" s="250"/>
      <c r="FG27" s="250"/>
      <c r="FH27" s="250"/>
      <c r="FI27" s="250"/>
      <c r="FJ27" s="250"/>
      <c r="FK27" s="250"/>
      <c r="FL27" s="250"/>
      <c r="FM27" s="250"/>
      <c r="FN27" s="250"/>
      <c r="FO27" s="250"/>
      <c r="FP27" s="250"/>
      <c r="FQ27" s="250"/>
      <c r="FR27" s="250"/>
      <c r="FS27" s="250"/>
      <c r="FT27" s="250"/>
      <c r="FU27" s="250"/>
      <c r="FV27" s="250"/>
      <c r="FW27" s="250"/>
      <c r="FX27" s="250"/>
      <c r="FY27" s="250"/>
      <c r="FZ27" s="250"/>
      <c r="GA27" s="250"/>
      <c r="GB27" s="250"/>
      <c r="GC27" s="250"/>
      <c r="GD27" s="250"/>
      <c r="GE27" s="250"/>
      <c r="GF27" s="250"/>
      <c r="GG27" s="250"/>
      <c r="GH27" s="250"/>
      <c r="GI27" s="250"/>
      <c r="GJ27" s="250"/>
      <c r="GK27" s="250"/>
      <c r="GL27" s="250"/>
      <c r="GM27" s="250"/>
      <c r="GN27" s="250"/>
      <c r="GO27" s="250"/>
      <c r="GP27" s="250"/>
      <c r="GQ27" s="250"/>
      <c r="GR27" s="250"/>
      <c r="GS27" s="250"/>
      <c r="GT27" s="250"/>
      <c r="GU27" s="250"/>
      <c r="GV27" s="250"/>
      <c r="GW27" s="250"/>
      <c r="GX27" s="250"/>
      <c r="GY27" s="250"/>
      <c r="GZ27" s="250"/>
      <c r="HA27" s="250"/>
      <c r="HB27" s="250"/>
      <c r="HC27" s="250"/>
      <c r="HD27" s="250"/>
      <c r="HE27" s="250"/>
      <c r="HF27" s="250"/>
      <c r="HG27" s="250"/>
      <c r="HH27" s="250"/>
      <c r="HI27" s="250"/>
      <c r="HJ27" s="250"/>
      <c r="HK27" s="250"/>
      <c r="HL27" s="250"/>
      <c r="HM27" s="250"/>
      <c r="HN27" s="250"/>
      <c r="HO27" s="250"/>
      <c r="HP27" s="250"/>
      <c r="HQ27" s="250"/>
      <c r="HR27" s="250"/>
      <c r="HS27" s="250"/>
    </row>
    <row r="28" spans="1:227" ht="15.5" x14ac:dyDescent="0.35">
      <c r="A28" t="s">
        <v>287</v>
      </c>
      <c r="B28" t="s">
        <v>459</v>
      </c>
      <c r="C28" s="898">
        <v>103441</v>
      </c>
      <c r="D28" s="899">
        <v>0</v>
      </c>
      <c r="E28" s="899">
        <v>0</v>
      </c>
      <c r="F28" s="899">
        <v>0</v>
      </c>
      <c r="G28" s="900">
        <v>1936.2</v>
      </c>
      <c r="H28" s="510">
        <f t="shared" si="9"/>
        <v>105377.2</v>
      </c>
      <c r="I28" t="s">
        <v>287</v>
      </c>
      <c r="K28" s="821">
        <v>819</v>
      </c>
      <c r="L28" s="533"/>
      <c r="M28" s="272">
        <v>27904</v>
      </c>
      <c r="N28" s="272">
        <f t="shared" si="0"/>
        <v>1375591.9900000002</v>
      </c>
      <c r="O28" s="272">
        <f t="shared" si="1"/>
        <v>0</v>
      </c>
      <c r="P28" s="272">
        <f t="shared" si="2"/>
        <v>657807.60999999987</v>
      </c>
      <c r="Q28" s="272">
        <f t="shared" si="3"/>
        <v>41176.6</v>
      </c>
      <c r="R28" s="272">
        <f t="shared" si="4"/>
        <v>80951.63</v>
      </c>
      <c r="S28" s="272">
        <f t="shared" si="5"/>
        <v>53289.549999999996</v>
      </c>
      <c r="T28" s="272">
        <f t="shared" si="6"/>
        <v>67497.099999999991</v>
      </c>
      <c r="U28" s="272">
        <f t="shared" si="7"/>
        <v>15558.029999999999</v>
      </c>
      <c r="V28" s="526">
        <f t="shared" si="11"/>
        <v>2291872.5099999998</v>
      </c>
      <c r="W28" s="526">
        <f t="shared" si="10"/>
        <v>-370631.70999999979</v>
      </c>
      <c r="X28" s="348">
        <f t="shared" si="8"/>
        <v>2027437</v>
      </c>
      <c r="Y28" s="348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0"/>
      <c r="CD28" s="250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250"/>
      <c r="FJ28" s="250"/>
      <c r="FK28" s="250"/>
      <c r="FL28" s="250"/>
      <c r="FM28" s="250"/>
      <c r="FN28" s="250"/>
      <c r="FO28" s="250"/>
      <c r="FP28" s="250"/>
      <c r="FQ28" s="250"/>
      <c r="FR28" s="250"/>
      <c r="FS28" s="250"/>
      <c r="FT28" s="250"/>
      <c r="FU28" s="250"/>
      <c r="FV28" s="250"/>
      <c r="FW28" s="250"/>
      <c r="FX28" s="250"/>
      <c r="FY28" s="250"/>
      <c r="FZ28" s="250"/>
      <c r="GA28" s="250"/>
      <c r="GB28" s="250"/>
      <c r="GC28" s="250"/>
      <c r="GD28" s="250"/>
      <c r="GE28" s="250"/>
      <c r="GF28" s="250"/>
      <c r="GG28" s="250"/>
      <c r="GH28" s="250"/>
      <c r="GI28" s="250"/>
      <c r="GJ28" s="250"/>
      <c r="GK28" s="250"/>
      <c r="GL28" s="250"/>
      <c r="GM28" s="250"/>
      <c r="GN28" s="250"/>
      <c r="GO28" s="250"/>
      <c r="GP28" s="250"/>
      <c r="GQ28" s="250"/>
      <c r="GR28" s="250"/>
      <c r="GS28" s="250"/>
      <c r="GT28" s="250"/>
      <c r="GU28" s="250"/>
      <c r="GV28" s="250"/>
      <c r="GW28" s="250"/>
      <c r="GX28" s="250"/>
      <c r="GY28" s="250"/>
      <c r="GZ28" s="250"/>
      <c r="HA28" s="250"/>
      <c r="HB28" s="250"/>
      <c r="HC28" s="250"/>
      <c r="HD28" s="250"/>
      <c r="HE28" s="250"/>
      <c r="HF28" s="250"/>
      <c r="HG28" s="250"/>
      <c r="HH28" s="250"/>
      <c r="HI28" s="250"/>
      <c r="HJ28" s="250"/>
      <c r="HK28" s="250"/>
      <c r="HL28" s="250"/>
      <c r="HM28" s="250"/>
      <c r="HN28" s="250"/>
      <c r="HO28" s="250"/>
      <c r="HP28" s="250"/>
      <c r="HQ28" s="250"/>
      <c r="HR28" s="250"/>
      <c r="HS28" s="250"/>
    </row>
    <row r="29" spans="1:227" ht="16" thickBot="1" x14ac:dyDescent="0.4">
      <c r="A29" t="s">
        <v>288</v>
      </c>
      <c r="B29" s="510" t="s">
        <v>741</v>
      </c>
      <c r="C29" s="898">
        <v>113035</v>
      </c>
      <c r="D29" s="899">
        <v>0</v>
      </c>
      <c r="E29" s="899">
        <v>3756</v>
      </c>
      <c r="F29" s="899">
        <v>0</v>
      </c>
      <c r="G29" s="900">
        <v>2106</v>
      </c>
      <c r="H29" s="510">
        <f t="shared" si="9"/>
        <v>118897</v>
      </c>
      <c r="I29" t="s">
        <v>288</v>
      </c>
      <c r="K29" s="821">
        <v>880</v>
      </c>
      <c r="L29" s="533"/>
      <c r="M29" s="29">
        <v>38400</v>
      </c>
      <c r="N29" s="272">
        <f t="shared" si="0"/>
        <v>1258928.68</v>
      </c>
      <c r="O29" s="272">
        <f t="shared" si="1"/>
        <v>10655.63</v>
      </c>
      <c r="P29" s="272">
        <f t="shared" si="2"/>
        <v>625976.9</v>
      </c>
      <c r="Q29" s="272">
        <f t="shared" si="3"/>
        <v>786.87</v>
      </c>
      <c r="R29" s="272">
        <f t="shared" si="4"/>
        <v>143220.62</v>
      </c>
      <c r="S29" s="272">
        <f t="shared" si="5"/>
        <v>0</v>
      </c>
      <c r="T29" s="272">
        <f t="shared" si="6"/>
        <v>66393.22</v>
      </c>
      <c r="U29" s="272">
        <f t="shared" si="7"/>
        <v>13716.730000000001</v>
      </c>
      <c r="V29" s="526">
        <f t="shared" si="11"/>
        <v>2119678.6500000004</v>
      </c>
      <c r="W29" s="526">
        <f t="shared" si="10"/>
        <v>23438.349999999627</v>
      </c>
      <c r="X29" s="348">
        <f t="shared" si="8"/>
        <v>2262894</v>
      </c>
      <c r="Y29" s="768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0"/>
      <c r="CJ29" s="250"/>
      <c r="CK29" s="250"/>
      <c r="CL29" s="250"/>
      <c r="CM29" s="250"/>
      <c r="CN29" s="250"/>
      <c r="CO29" s="250"/>
      <c r="CP29" s="250"/>
      <c r="CQ29" s="250"/>
      <c r="CR29" s="250"/>
      <c r="CS29" s="250"/>
      <c r="CT29" s="250"/>
      <c r="CU29" s="250"/>
      <c r="CV29" s="250"/>
      <c r="CW29" s="250"/>
      <c r="CX29" s="250"/>
      <c r="CY29" s="250"/>
      <c r="CZ29" s="250"/>
      <c r="DA29" s="250"/>
      <c r="DB29" s="250"/>
      <c r="DC29" s="250"/>
      <c r="DD29" s="250"/>
      <c r="DE29" s="250"/>
      <c r="DF29" s="250"/>
      <c r="DG29" s="250"/>
      <c r="DH29" s="250"/>
      <c r="DI29" s="250"/>
      <c r="DJ29" s="250"/>
      <c r="DK29" s="250"/>
      <c r="DL29" s="250"/>
      <c r="DM29" s="250"/>
      <c r="DN29" s="250"/>
      <c r="DO29" s="250"/>
      <c r="DP29" s="250"/>
      <c r="DQ29" s="250"/>
      <c r="DR29" s="250"/>
      <c r="DS29" s="250"/>
      <c r="DT29" s="250"/>
      <c r="DU29" s="250"/>
      <c r="DV29" s="250"/>
      <c r="DW29" s="250"/>
      <c r="DX29" s="250"/>
      <c r="DY29" s="250"/>
      <c r="DZ29" s="250"/>
      <c r="EA29" s="250"/>
      <c r="EB29" s="250"/>
      <c r="EC29" s="250"/>
      <c r="ED29" s="250"/>
      <c r="EE29" s="250"/>
      <c r="EF29" s="250"/>
      <c r="EG29" s="250"/>
      <c r="EH29" s="250"/>
      <c r="EI29" s="250"/>
      <c r="EJ29" s="250"/>
      <c r="EK29" s="250"/>
      <c r="EL29" s="250"/>
      <c r="EM29" s="250"/>
      <c r="EN29" s="250"/>
      <c r="EO29" s="250"/>
      <c r="EP29" s="250"/>
      <c r="EQ29" s="250"/>
      <c r="ER29" s="250"/>
      <c r="ES29" s="250"/>
      <c r="ET29" s="250"/>
      <c r="EU29" s="250"/>
      <c r="EV29" s="250"/>
      <c r="EW29" s="250"/>
      <c r="EX29" s="250"/>
      <c r="EY29" s="250"/>
      <c r="EZ29" s="250"/>
      <c r="FA29" s="250"/>
      <c r="FB29" s="250"/>
      <c r="FC29" s="250"/>
      <c r="FD29" s="250"/>
      <c r="FE29" s="250"/>
      <c r="FF29" s="250"/>
      <c r="FG29" s="250"/>
      <c r="FH29" s="250"/>
      <c r="FI29" s="250"/>
      <c r="FJ29" s="250"/>
      <c r="FK29" s="250"/>
      <c r="FL29" s="250"/>
      <c r="FM29" s="250"/>
      <c r="FN29" s="250"/>
      <c r="FO29" s="250"/>
      <c r="FP29" s="250"/>
      <c r="FQ29" s="250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250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250"/>
      <c r="GO29" s="250"/>
      <c r="GP29" s="250"/>
      <c r="GQ29" s="250"/>
      <c r="GR29" s="250"/>
      <c r="GS29" s="250"/>
      <c r="GT29" s="250"/>
      <c r="GU29" s="250"/>
      <c r="GV29" s="250"/>
      <c r="GW29" s="250"/>
      <c r="GX29" s="250"/>
      <c r="GY29" s="250"/>
      <c r="GZ29" s="250"/>
      <c r="HA29" s="250"/>
      <c r="HB29" s="250"/>
      <c r="HC29" s="250"/>
      <c r="HD29" s="250"/>
      <c r="HE29" s="250"/>
      <c r="HF29" s="250"/>
      <c r="HG29" s="250"/>
      <c r="HH29" s="250"/>
      <c r="HI29" s="250"/>
      <c r="HJ29" s="250"/>
      <c r="HK29" s="250"/>
      <c r="HL29" s="250"/>
      <c r="HM29" s="250"/>
      <c r="HN29" s="250"/>
      <c r="HO29" s="250"/>
      <c r="HP29" s="250"/>
      <c r="HQ29" s="250"/>
      <c r="HR29" s="250"/>
      <c r="HS29" s="250"/>
    </row>
    <row r="30" spans="1:227" ht="15.5" x14ac:dyDescent="0.35">
      <c r="A30" t="s">
        <v>294</v>
      </c>
      <c r="B30" t="s">
        <v>1377</v>
      </c>
      <c r="C30" s="898">
        <v>101732</v>
      </c>
      <c r="D30" s="899">
        <v>51042</v>
      </c>
      <c r="E30" s="899">
        <v>128802</v>
      </c>
      <c r="F30" s="899">
        <v>61179</v>
      </c>
      <c r="G30" s="900">
        <v>3396.9</v>
      </c>
      <c r="H30" s="510">
        <f t="shared" si="9"/>
        <v>346151.9</v>
      </c>
      <c r="I30" t="s">
        <v>294</v>
      </c>
      <c r="K30" s="821">
        <v>666</v>
      </c>
      <c r="L30" s="533"/>
      <c r="M30" s="272">
        <v>34560</v>
      </c>
      <c r="N30" s="272">
        <f t="shared" si="0"/>
        <v>1094840.1300000001</v>
      </c>
      <c r="O30" s="272">
        <f t="shared" si="1"/>
        <v>0</v>
      </c>
      <c r="P30" s="272">
        <f t="shared" si="2"/>
        <v>364885.82000000007</v>
      </c>
      <c r="Q30" s="272">
        <f t="shared" si="3"/>
        <v>87520.809999999983</v>
      </c>
      <c r="R30" s="272">
        <f t="shared" si="4"/>
        <v>36445.660000000003</v>
      </c>
      <c r="S30" s="272">
        <f t="shared" si="5"/>
        <v>0</v>
      </c>
      <c r="T30" s="272">
        <f t="shared" si="6"/>
        <v>63289.46</v>
      </c>
      <c r="U30" s="272">
        <f t="shared" si="7"/>
        <v>7895.5700000000006</v>
      </c>
      <c r="V30" s="526">
        <f t="shared" si="11"/>
        <v>1654877.4500000002</v>
      </c>
      <c r="W30" s="526">
        <f t="shared" si="10"/>
        <v>22168.64999999979</v>
      </c>
      <c r="X30" s="348">
        <f t="shared" si="8"/>
        <v>2023864</v>
      </c>
      <c r="Y30" s="348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/>
      <c r="DA30" s="250"/>
      <c r="DB30" s="250"/>
      <c r="DC30" s="250"/>
      <c r="DD30" s="250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  <c r="EL30" s="250"/>
      <c r="EM30" s="250"/>
      <c r="EN30" s="250"/>
      <c r="EO30" s="250"/>
      <c r="EP30" s="250"/>
      <c r="EQ30" s="250"/>
      <c r="ER30" s="250"/>
      <c r="ES30" s="250"/>
      <c r="ET30" s="250"/>
      <c r="EU30" s="250"/>
      <c r="EV30" s="250"/>
      <c r="EW30" s="250"/>
      <c r="EX30" s="250"/>
      <c r="EY30" s="250"/>
      <c r="EZ30" s="250"/>
      <c r="FA30" s="250"/>
      <c r="FB30" s="250"/>
      <c r="FC30" s="250"/>
      <c r="FD30" s="250"/>
      <c r="FE30" s="250"/>
      <c r="FF30" s="250"/>
      <c r="FG30" s="250"/>
      <c r="FH30" s="250"/>
      <c r="FI30" s="250"/>
      <c r="FJ30" s="250"/>
      <c r="FK30" s="250"/>
      <c r="FL30" s="250"/>
      <c r="FM30" s="250"/>
      <c r="FN30" s="250"/>
      <c r="FO30" s="250"/>
      <c r="FP30" s="250"/>
      <c r="FQ30" s="250"/>
      <c r="FR30" s="250"/>
      <c r="FS30" s="250"/>
      <c r="FT30" s="250"/>
      <c r="FU30" s="250"/>
      <c r="FV30" s="250"/>
      <c r="FW30" s="250"/>
      <c r="FX30" s="250"/>
      <c r="FY30" s="250"/>
      <c r="FZ30" s="250"/>
      <c r="GA30" s="250"/>
      <c r="GB30" s="250"/>
      <c r="GC30" s="250"/>
      <c r="GD30" s="250"/>
      <c r="GE30" s="250"/>
      <c r="GF30" s="250"/>
      <c r="GG30" s="250"/>
      <c r="GH30" s="250"/>
      <c r="GI30" s="250"/>
      <c r="GJ30" s="250"/>
      <c r="GK30" s="250"/>
      <c r="GL30" s="250"/>
      <c r="GM30" s="250"/>
      <c r="GN30" s="250"/>
      <c r="GO30" s="250"/>
      <c r="GP30" s="250"/>
      <c r="GQ30" s="250"/>
      <c r="GR30" s="250"/>
      <c r="GS30" s="250"/>
      <c r="GT30" s="250"/>
      <c r="GU30" s="250"/>
      <c r="GV30" s="250"/>
      <c r="GW30" s="250"/>
      <c r="GX30" s="250"/>
      <c r="GY30" s="250"/>
      <c r="GZ30" s="250"/>
      <c r="HA30" s="250"/>
      <c r="HB30" s="250"/>
      <c r="HC30" s="250"/>
      <c r="HD30" s="250"/>
      <c r="HE30" s="250"/>
      <c r="HF30" s="250"/>
      <c r="HG30" s="250"/>
      <c r="HH30" s="250"/>
      <c r="HI30" s="250"/>
      <c r="HJ30" s="250"/>
      <c r="HK30" s="250"/>
      <c r="HL30" s="250"/>
      <c r="HM30" s="250"/>
      <c r="HN30" s="250"/>
      <c r="HO30" s="250"/>
      <c r="HP30" s="250"/>
      <c r="HQ30" s="250"/>
      <c r="HR30" s="250"/>
      <c r="HS30" s="250"/>
    </row>
    <row r="31" spans="1:227" ht="15.5" x14ac:dyDescent="0.35">
      <c r="A31" t="s">
        <v>289</v>
      </c>
      <c r="B31" t="s">
        <v>461</v>
      </c>
      <c r="C31" s="898">
        <v>75876</v>
      </c>
      <c r="D31" s="899">
        <v>0</v>
      </c>
      <c r="E31" s="899">
        <v>28050</v>
      </c>
      <c r="F31" s="899">
        <v>0</v>
      </c>
      <c r="G31" s="843"/>
      <c r="H31" s="510">
        <f t="shared" si="9"/>
        <v>103926</v>
      </c>
      <c r="I31" t="s">
        <v>289</v>
      </c>
      <c r="K31" s="821">
        <v>706</v>
      </c>
      <c r="L31" s="533"/>
      <c r="M31" s="272">
        <v>27904</v>
      </c>
      <c r="N31" s="272">
        <f t="shared" si="0"/>
        <v>864205.07000000007</v>
      </c>
      <c r="O31" s="272">
        <f t="shared" si="1"/>
        <v>0</v>
      </c>
      <c r="P31" s="272">
        <f t="shared" si="2"/>
        <v>338800.1</v>
      </c>
      <c r="Q31" s="272">
        <f t="shared" si="3"/>
        <v>83777.63</v>
      </c>
      <c r="R31" s="272">
        <f t="shared" si="4"/>
        <v>70515.5</v>
      </c>
      <c r="S31" s="272">
        <f t="shared" si="5"/>
        <v>58897.15</v>
      </c>
      <c r="T31" s="272">
        <f t="shared" si="6"/>
        <v>2635.4300000000003</v>
      </c>
      <c r="U31" s="272">
        <f t="shared" si="7"/>
        <v>8639.15</v>
      </c>
      <c r="V31" s="526">
        <f>SUM(N31:U31)</f>
        <v>1427470.0299999996</v>
      </c>
      <c r="W31" s="526">
        <f t="shared" si="10"/>
        <v>-14575.029999999562</v>
      </c>
      <c r="X31" s="348">
        <f t="shared" si="8"/>
        <v>1517527</v>
      </c>
      <c r="Y31" s="348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  <c r="BR31" s="250"/>
      <c r="BS31" s="250"/>
      <c r="BT31" s="250"/>
      <c r="BU31" s="250"/>
      <c r="BV31" s="250"/>
      <c r="BW31" s="250"/>
      <c r="BX31" s="250"/>
      <c r="BY31" s="250"/>
      <c r="BZ31" s="250"/>
      <c r="CA31" s="250"/>
      <c r="CB31" s="250"/>
      <c r="CC31" s="250"/>
      <c r="CD31" s="250"/>
      <c r="CE31" s="250"/>
      <c r="CF31" s="250"/>
      <c r="CG31" s="250"/>
      <c r="CH31" s="250"/>
      <c r="CI31" s="250"/>
      <c r="CJ31" s="250"/>
      <c r="CK31" s="250"/>
      <c r="CL31" s="250"/>
      <c r="CM31" s="250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  <c r="EL31" s="250"/>
      <c r="EM31" s="250"/>
      <c r="EN31" s="250"/>
      <c r="EO31" s="250"/>
      <c r="EP31" s="250"/>
      <c r="EQ31" s="250"/>
      <c r="ER31" s="250"/>
      <c r="ES31" s="250"/>
      <c r="ET31" s="250"/>
      <c r="EU31" s="250"/>
      <c r="EV31" s="250"/>
      <c r="EW31" s="250"/>
      <c r="EX31" s="250"/>
      <c r="EY31" s="250"/>
      <c r="EZ31" s="250"/>
      <c r="FA31" s="250"/>
      <c r="FB31" s="250"/>
      <c r="FC31" s="250"/>
      <c r="FD31" s="250"/>
      <c r="FE31" s="250"/>
      <c r="FF31" s="250"/>
      <c r="FG31" s="250"/>
      <c r="FH31" s="250"/>
      <c r="FI31" s="250"/>
      <c r="FJ31" s="250"/>
      <c r="FK31" s="250"/>
      <c r="FL31" s="250"/>
      <c r="FM31" s="250"/>
      <c r="FN31" s="250"/>
      <c r="FO31" s="250"/>
      <c r="FP31" s="250"/>
      <c r="FQ31" s="250"/>
      <c r="FR31" s="250"/>
      <c r="FS31" s="250"/>
      <c r="FT31" s="250"/>
      <c r="FU31" s="250"/>
      <c r="FV31" s="250"/>
      <c r="FW31" s="250"/>
      <c r="FX31" s="250"/>
      <c r="FY31" s="250"/>
      <c r="FZ31" s="250"/>
      <c r="GA31" s="250"/>
      <c r="GB31" s="250"/>
      <c r="GC31" s="250"/>
      <c r="GD31" s="250"/>
      <c r="GE31" s="250"/>
      <c r="GF31" s="250"/>
      <c r="GG31" s="250"/>
      <c r="GH31" s="250"/>
      <c r="GI31" s="250"/>
      <c r="GJ31" s="250"/>
      <c r="GK31" s="250"/>
      <c r="GL31" s="250"/>
      <c r="GM31" s="250"/>
      <c r="GN31" s="250"/>
      <c r="GO31" s="250"/>
      <c r="GP31" s="250"/>
      <c r="GQ31" s="250"/>
      <c r="GR31" s="250"/>
      <c r="GS31" s="250"/>
      <c r="GT31" s="250"/>
      <c r="GU31" s="250"/>
      <c r="GV31" s="250"/>
      <c r="GW31" s="250"/>
      <c r="GX31" s="250"/>
      <c r="GY31" s="250"/>
      <c r="GZ31" s="250"/>
      <c r="HA31" s="250"/>
      <c r="HB31" s="250"/>
      <c r="HC31" s="250"/>
      <c r="HD31" s="250"/>
      <c r="HE31" s="250"/>
      <c r="HF31" s="250"/>
      <c r="HG31" s="250"/>
      <c r="HH31" s="250"/>
      <c r="HI31" s="250"/>
      <c r="HJ31" s="250"/>
      <c r="HK31" s="250"/>
      <c r="HL31" s="250"/>
      <c r="HM31" s="250"/>
      <c r="HN31" s="250"/>
      <c r="HO31" s="250"/>
      <c r="HP31" s="250"/>
      <c r="HQ31" s="250"/>
      <c r="HR31" s="250"/>
      <c r="HS31" s="250"/>
    </row>
    <row r="32" spans="1:227" ht="15.5" x14ac:dyDescent="0.35">
      <c r="A32" t="s">
        <v>290</v>
      </c>
      <c r="B32" t="s">
        <v>462</v>
      </c>
      <c r="C32" s="898">
        <v>64996</v>
      </c>
      <c r="D32" s="899">
        <v>9223</v>
      </c>
      <c r="E32" s="899">
        <v>96261</v>
      </c>
      <c r="F32" s="899">
        <v>47237</v>
      </c>
      <c r="G32" s="900">
        <v>155.85</v>
      </c>
      <c r="H32" s="510">
        <f t="shared" si="9"/>
        <v>217872.85</v>
      </c>
      <c r="I32" t="s">
        <v>290</v>
      </c>
      <c r="K32" s="821">
        <v>582</v>
      </c>
      <c r="L32" s="533"/>
      <c r="M32" s="272">
        <v>18837.25</v>
      </c>
      <c r="N32" s="272">
        <f t="shared" si="0"/>
        <v>617030.82999999996</v>
      </c>
      <c r="O32" s="272">
        <f t="shared" si="1"/>
        <v>0</v>
      </c>
      <c r="P32" s="272">
        <f t="shared" si="2"/>
        <v>205917.78999999998</v>
      </c>
      <c r="Q32" s="272">
        <f t="shared" si="3"/>
        <v>62017.909999999989</v>
      </c>
      <c r="R32" s="272">
        <f t="shared" si="4"/>
        <v>76928.39</v>
      </c>
      <c r="S32" s="272">
        <f t="shared" si="5"/>
        <v>43206.9</v>
      </c>
      <c r="T32" s="272">
        <f t="shared" si="6"/>
        <v>20350.05</v>
      </c>
      <c r="U32" s="272">
        <f t="shared" si="7"/>
        <v>8801.07</v>
      </c>
      <c r="V32" s="526">
        <f t="shared" si="11"/>
        <v>1034252.94</v>
      </c>
      <c r="W32" s="526">
        <f t="shared" si="10"/>
        <v>48527.21000000005</v>
      </c>
      <c r="X32" s="348">
        <f t="shared" si="8"/>
        <v>1301235</v>
      </c>
      <c r="Y32" s="348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  <c r="BZ32" s="250"/>
      <c r="CA32" s="250"/>
      <c r="CB32" s="250"/>
      <c r="CC32" s="250"/>
      <c r="CD32" s="250"/>
      <c r="CE32" s="250"/>
      <c r="CF32" s="250"/>
      <c r="CG32" s="250"/>
      <c r="CH32" s="250"/>
      <c r="CI32" s="250"/>
      <c r="CJ32" s="250"/>
      <c r="CK32" s="250"/>
      <c r="CL32" s="250"/>
      <c r="CM32" s="250"/>
      <c r="CN32" s="250"/>
      <c r="CO32" s="250"/>
      <c r="CP32" s="250"/>
      <c r="CQ32" s="250"/>
      <c r="CR32" s="250"/>
      <c r="CS32" s="250"/>
      <c r="CT32" s="250"/>
      <c r="CU32" s="250"/>
      <c r="CV32" s="250"/>
      <c r="CW32" s="250"/>
      <c r="CX32" s="250"/>
      <c r="CY32" s="250"/>
      <c r="CZ32" s="250"/>
      <c r="DA32" s="250"/>
      <c r="DB32" s="250"/>
      <c r="DC32" s="250"/>
      <c r="DD32" s="250"/>
      <c r="DE32" s="250"/>
      <c r="DF32" s="250"/>
      <c r="DG32" s="250"/>
      <c r="DH32" s="250"/>
      <c r="DI32" s="250"/>
      <c r="DJ32" s="250"/>
      <c r="DK32" s="250"/>
      <c r="DL32" s="250"/>
      <c r="DM32" s="250"/>
      <c r="DN32" s="250"/>
      <c r="DO32" s="250"/>
      <c r="DP32" s="250"/>
      <c r="DQ32" s="250"/>
      <c r="DR32" s="250"/>
      <c r="DS32" s="250"/>
      <c r="DT32" s="250"/>
      <c r="DU32" s="250"/>
      <c r="DV32" s="250"/>
      <c r="DW32" s="250"/>
      <c r="DX32" s="250"/>
      <c r="DY32" s="250"/>
      <c r="DZ32" s="250"/>
      <c r="EA32" s="250"/>
      <c r="EB32" s="250"/>
      <c r="EC32" s="250"/>
      <c r="ED32" s="250"/>
      <c r="EE32" s="250"/>
      <c r="EF32" s="250"/>
      <c r="EG32" s="250"/>
      <c r="EH32" s="250"/>
      <c r="EI32" s="250"/>
      <c r="EJ32" s="250"/>
      <c r="EK32" s="250"/>
      <c r="EL32" s="250"/>
      <c r="EM32" s="250"/>
      <c r="EN32" s="250"/>
      <c r="EO32" s="250"/>
      <c r="EP32" s="250"/>
      <c r="EQ32" s="250"/>
      <c r="ER32" s="250"/>
      <c r="ES32" s="250"/>
      <c r="ET32" s="250"/>
      <c r="EU32" s="250"/>
      <c r="EV32" s="250"/>
      <c r="EW32" s="250"/>
      <c r="EX32" s="250"/>
      <c r="EY32" s="250"/>
      <c r="EZ32" s="250"/>
      <c r="FA32" s="250"/>
      <c r="FB32" s="250"/>
      <c r="FC32" s="250"/>
      <c r="FD32" s="250"/>
      <c r="FE32" s="250"/>
      <c r="FF32" s="250"/>
      <c r="FG32" s="250"/>
      <c r="FH32" s="250"/>
      <c r="FI32" s="250"/>
      <c r="FJ32" s="250"/>
      <c r="FK32" s="250"/>
      <c r="FL32" s="250"/>
      <c r="FM32" s="250"/>
      <c r="FN32" s="250"/>
      <c r="FO32" s="250"/>
      <c r="FP32" s="250"/>
      <c r="FQ32" s="250"/>
      <c r="FR32" s="250"/>
      <c r="FS32" s="250"/>
      <c r="FT32" s="250"/>
      <c r="FU32" s="250"/>
      <c r="FV32" s="250"/>
      <c r="FW32" s="250"/>
      <c r="FX32" s="250"/>
      <c r="FY32" s="250"/>
      <c r="FZ32" s="250"/>
      <c r="GA32" s="250"/>
      <c r="GB32" s="250"/>
      <c r="GC32" s="250"/>
      <c r="GD32" s="250"/>
      <c r="GE32" s="250"/>
      <c r="GF32" s="250"/>
      <c r="GG32" s="250"/>
      <c r="GH32" s="250"/>
      <c r="GI32" s="250"/>
      <c r="GJ32" s="250"/>
      <c r="GK32" s="250"/>
      <c r="GL32" s="250"/>
      <c r="GM32" s="250"/>
      <c r="GN32" s="250"/>
      <c r="GO32" s="250"/>
      <c r="GP32" s="250"/>
      <c r="GQ32" s="250"/>
      <c r="GR32" s="250"/>
      <c r="GS32" s="250"/>
      <c r="GT32" s="250"/>
      <c r="GU32" s="250"/>
      <c r="GV32" s="250"/>
      <c r="GW32" s="250"/>
      <c r="GX32" s="250"/>
      <c r="GY32" s="250"/>
      <c r="GZ32" s="250"/>
      <c r="HA32" s="250"/>
      <c r="HB32" s="250"/>
      <c r="HC32" s="250"/>
      <c r="HD32" s="250"/>
      <c r="HE32" s="250"/>
      <c r="HF32" s="250"/>
      <c r="HG32" s="250"/>
      <c r="HH32" s="250"/>
      <c r="HI32" s="250"/>
      <c r="HJ32" s="250"/>
      <c r="HK32" s="250"/>
      <c r="HL32" s="250"/>
      <c r="HM32" s="250"/>
      <c r="HN32" s="250"/>
      <c r="HO32" s="250"/>
      <c r="HP32" s="250"/>
      <c r="HQ32" s="250"/>
      <c r="HR32" s="250"/>
      <c r="HS32" s="250"/>
    </row>
    <row r="33" spans="1:227" ht="15.5" x14ac:dyDescent="0.35">
      <c r="A33" t="s">
        <v>291</v>
      </c>
      <c r="B33" t="s">
        <v>463</v>
      </c>
      <c r="C33" s="898">
        <v>103589</v>
      </c>
      <c r="D33" s="899">
        <v>0</v>
      </c>
      <c r="E33" s="899">
        <v>0</v>
      </c>
      <c r="F33" s="899">
        <v>0</v>
      </c>
      <c r="G33" s="900">
        <v>1240.2</v>
      </c>
      <c r="H33" s="510">
        <f t="shared" si="9"/>
        <v>104829.2</v>
      </c>
      <c r="I33" t="s">
        <v>291</v>
      </c>
      <c r="K33" s="821">
        <v>835</v>
      </c>
      <c r="L33" s="533"/>
      <c r="M33" s="272">
        <v>47360</v>
      </c>
      <c r="N33" s="272">
        <f t="shared" si="0"/>
        <v>1349529.3599999999</v>
      </c>
      <c r="O33" s="272">
        <f t="shared" si="1"/>
        <v>12615.37</v>
      </c>
      <c r="P33" s="272">
        <f t="shared" si="2"/>
        <v>367485.39999999997</v>
      </c>
      <c r="Q33" s="272">
        <f t="shared" si="3"/>
        <v>105049.75999999998</v>
      </c>
      <c r="R33" s="272">
        <f t="shared" si="4"/>
        <v>155340.79</v>
      </c>
      <c r="S33" s="272">
        <f t="shared" si="5"/>
        <v>85215.47</v>
      </c>
      <c r="T33" s="272">
        <f t="shared" si="6"/>
        <v>0</v>
      </c>
      <c r="U33" s="272">
        <f t="shared" si="7"/>
        <v>20815.150000000001</v>
      </c>
      <c r="V33" s="526">
        <f t="shared" si="11"/>
        <v>2096051.2999999998</v>
      </c>
      <c r="W33" s="526">
        <f t="shared" si="10"/>
        <v>-140828.49999999983</v>
      </c>
      <c r="X33" s="348">
        <f t="shared" si="8"/>
        <v>2060887</v>
      </c>
      <c r="Y33" s="348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250"/>
      <c r="AU33" s="250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250"/>
      <c r="BY33" s="250"/>
      <c r="BZ33" s="250"/>
      <c r="CA33" s="250"/>
      <c r="CB33" s="250"/>
      <c r="CC33" s="250"/>
      <c r="CD33" s="250"/>
      <c r="CE33" s="250"/>
      <c r="CF33" s="250"/>
      <c r="CG33" s="250"/>
      <c r="CH33" s="250"/>
      <c r="CI33" s="250"/>
      <c r="CJ33" s="250"/>
      <c r="CK33" s="250"/>
      <c r="CL33" s="250"/>
      <c r="CM33" s="250"/>
      <c r="CN33" s="250"/>
      <c r="CO33" s="250"/>
      <c r="CP33" s="250"/>
      <c r="CQ33" s="250"/>
      <c r="CR33" s="250"/>
      <c r="CS33" s="250"/>
      <c r="CT33" s="250"/>
      <c r="CU33" s="250"/>
      <c r="CV33" s="250"/>
      <c r="CW33" s="250"/>
      <c r="CX33" s="250"/>
      <c r="CY33" s="250"/>
      <c r="CZ33" s="250"/>
      <c r="DA33" s="250"/>
      <c r="DB33" s="250"/>
      <c r="DC33" s="250"/>
      <c r="DD33" s="250"/>
      <c r="DE33" s="250"/>
      <c r="DF33" s="250"/>
      <c r="DG33" s="250"/>
      <c r="DH33" s="250"/>
      <c r="DI33" s="250"/>
      <c r="DJ33" s="250"/>
      <c r="DK33" s="250"/>
      <c r="DL33" s="250"/>
      <c r="DM33" s="250"/>
      <c r="DN33" s="250"/>
      <c r="DO33" s="250"/>
      <c r="DP33" s="250"/>
      <c r="DQ33" s="250"/>
      <c r="DR33" s="250"/>
      <c r="DS33" s="250"/>
      <c r="DT33" s="250"/>
      <c r="DU33" s="250"/>
      <c r="DV33" s="250"/>
      <c r="DW33" s="250"/>
      <c r="DX33" s="250"/>
      <c r="DY33" s="250"/>
      <c r="DZ33" s="250"/>
      <c r="EA33" s="250"/>
      <c r="EB33" s="250"/>
      <c r="EC33" s="250"/>
      <c r="ED33" s="250"/>
      <c r="EE33" s="250"/>
      <c r="EF33" s="250"/>
      <c r="EG33" s="250"/>
      <c r="EH33" s="250"/>
      <c r="EI33" s="250"/>
      <c r="EJ33" s="250"/>
      <c r="EK33" s="250"/>
      <c r="EL33" s="250"/>
      <c r="EM33" s="250"/>
      <c r="EN33" s="250"/>
      <c r="EO33" s="250"/>
      <c r="EP33" s="250"/>
      <c r="EQ33" s="250"/>
      <c r="ER33" s="250"/>
      <c r="ES33" s="250"/>
      <c r="ET33" s="250"/>
      <c r="EU33" s="250"/>
      <c r="EV33" s="250"/>
      <c r="EW33" s="250"/>
      <c r="EX33" s="250"/>
      <c r="EY33" s="250"/>
      <c r="EZ33" s="250"/>
      <c r="FA33" s="250"/>
      <c r="FB33" s="250"/>
      <c r="FC33" s="250"/>
      <c r="FD33" s="250"/>
      <c r="FE33" s="250"/>
      <c r="FF33" s="250"/>
      <c r="FG33" s="250"/>
      <c r="FH33" s="250"/>
      <c r="FI33" s="250"/>
      <c r="FJ33" s="250"/>
      <c r="FK33" s="250"/>
      <c r="FL33" s="250"/>
      <c r="FM33" s="250"/>
      <c r="FN33" s="250"/>
      <c r="FO33" s="250"/>
      <c r="FP33" s="250"/>
      <c r="FQ33" s="250"/>
      <c r="FR33" s="250"/>
      <c r="FS33" s="250"/>
      <c r="FT33" s="250"/>
      <c r="FU33" s="250"/>
      <c r="FV33" s="250"/>
      <c r="FW33" s="250"/>
      <c r="FX33" s="250"/>
      <c r="FY33" s="250"/>
      <c r="FZ33" s="250"/>
      <c r="GA33" s="250"/>
      <c r="GB33" s="250"/>
      <c r="GC33" s="250"/>
      <c r="GD33" s="250"/>
      <c r="GE33" s="250"/>
      <c r="GF33" s="250"/>
      <c r="GG33" s="250"/>
      <c r="GH33" s="250"/>
      <c r="GI33" s="250"/>
      <c r="GJ33" s="250"/>
      <c r="GK33" s="250"/>
      <c r="GL33" s="250"/>
      <c r="GM33" s="250"/>
      <c r="GN33" s="250"/>
      <c r="GO33" s="250"/>
      <c r="GP33" s="250"/>
      <c r="GQ33" s="250"/>
      <c r="GR33" s="250"/>
      <c r="GS33" s="250"/>
      <c r="GT33" s="250"/>
      <c r="GU33" s="250"/>
      <c r="GV33" s="250"/>
      <c r="GW33" s="250"/>
      <c r="GX33" s="250"/>
      <c r="GY33" s="250"/>
      <c r="GZ33" s="250"/>
      <c r="HA33" s="250"/>
      <c r="HB33" s="250"/>
      <c r="HC33" s="250"/>
      <c r="HD33" s="250"/>
      <c r="HE33" s="250"/>
      <c r="HF33" s="250"/>
      <c r="HG33" s="250"/>
      <c r="HH33" s="250"/>
      <c r="HI33" s="250"/>
      <c r="HJ33" s="250"/>
      <c r="HK33" s="250"/>
      <c r="HL33" s="250"/>
      <c r="HM33" s="250"/>
      <c r="HN33" s="250"/>
      <c r="HO33" s="250"/>
      <c r="HP33" s="250"/>
      <c r="HQ33" s="250"/>
      <c r="HR33" s="250"/>
      <c r="HS33" s="250"/>
    </row>
    <row r="34" spans="1:227" ht="15.5" x14ac:dyDescent="0.35">
      <c r="A34" t="s">
        <v>292</v>
      </c>
      <c r="B34" t="s">
        <v>464</v>
      </c>
      <c r="C34" s="898">
        <v>94545</v>
      </c>
      <c r="D34" s="899">
        <v>0</v>
      </c>
      <c r="E34" s="899">
        <v>76066</v>
      </c>
      <c r="F34" s="899">
        <v>21853</v>
      </c>
      <c r="G34" s="900">
        <v>4128.6000000000004</v>
      </c>
      <c r="H34" s="510">
        <f t="shared" si="9"/>
        <v>196592.6</v>
      </c>
      <c r="I34" t="s">
        <v>292</v>
      </c>
      <c r="K34" s="821">
        <v>716</v>
      </c>
      <c r="L34" s="533"/>
      <c r="M34" s="272">
        <v>26112</v>
      </c>
      <c r="N34" s="272">
        <f t="shared" si="0"/>
        <v>936590.25</v>
      </c>
      <c r="O34" s="272">
        <f t="shared" si="1"/>
        <v>0</v>
      </c>
      <c r="P34" s="272">
        <f t="shared" si="2"/>
        <v>438028.63999999996</v>
      </c>
      <c r="Q34" s="272">
        <f t="shared" si="3"/>
        <v>71403.490000000005</v>
      </c>
      <c r="R34" s="272">
        <f t="shared" si="4"/>
        <v>125092.55</v>
      </c>
      <c r="S34" s="272">
        <f t="shared" si="5"/>
        <v>55135.509999999995</v>
      </c>
      <c r="T34" s="272">
        <f t="shared" si="6"/>
        <v>36193.910000000003</v>
      </c>
      <c r="U34" s="272">
        <f t="shared" si="7"/>
        <v>16228.17</v>
      </c>
      <c r="V34" s="526">
        <f t="shared" si="11"/>
        <v>1678672.5199999998</v>
      </c>
      <c r="W34" s="526">
        <f t="shared" si="10"/>
        <v>52563.880000000208</v>
      </c>
      <c r="X34" s="348">
        <f t="shared" si="8"/>
        <v>1928545</v>
      </c>
      <c r="Y34" s="348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  <c r="BZ34" s="250"/>
      <c r="CA34" s="250"/>
      <c r="CB34" s="250"/>
      <c r="CC34" s="250"/>
      <c r="CD34" s="250"/>
      <c r="CE34" s="250"/>
      <c r="CF34" s="250"/>
      <c r="CG34" s="250"/>
      <c r="CH34" s="250"/>
      <c r="CI34" s="250"/>
      <c r="CJ34" s="250"/>
      <c r="CK34" s="250"/>
      <c r="CL34" s="250"/>
      <c r="CM34" s="250"/>
      <c r="CN34" s="250"/>
      <c r="CO34" s="250"/>
      <c r="CP34" s="250"/>
      <c r="CQ34" s="250"/>
      <c r="CR34" s="250"/>
      <c r="CS34" s="250"/>
      <c r="CT34" s="250"/>
      <c r="CU34" s="250"/>
      <c r="CV34" s="250"/>
      <c r="CW34" s="250"/>
      <c r="CX34" s="250"/>
      <c r="CY34" s="250"/>
      <c r="CZ34" s="250"/>
      <c r="DA34" s="250"/>
      <c r="DB34" s="250"/>
      <c r="DC34" s="250"/>
      <c r="DD34" s="250"/>
      <c r="DE34" s="250"/>
      <c r="DF34" s="250"/>
      <c r="DG34" s="250"/>
      <c r="DH34" s="250"/>
      <c r="DI34" s="250"/>
      <c r="DJ34" s="250"/>
      <c r="DK34" s="250"/>
      <c r="DL34" s="250"/>
      <c r="DM34" s="250"/>
      <c r="DN34" s="250"/>
      <c r="DO34" s="250"/>
      <c r="DP34" s="250"/>
      <c r="DQ34" s="250"/>
      <c r="DR34" s="250"/>
      <c r="DS34" s="250"/>
      <c r="DT34" s="250"/>
      <c r="DU34" s="250"/>
      <c r="DV34" s="250"/>
      <c r="DW34" s="250"/>
      <c r="DX34" s="250"/>
      <c r="DY34" s="250"/>
      <c r="DZ34" s="250"/>
      <c r="EA34" s="250"/>
      <c r="EB34" s="250"/>
      <c r="EC34" s="250"/>
      <c r="ED34" s="250"/>
      <c r="EE34" s="250"/>
      <c r="EF34" s="250"/>
      <c r="EG34" s="250"/>
      <c r="EH34" s="250"/>
      <c r="EI34" s="250"/>
      <c r="EJ34" s="250"/>
      <c r="EK34" s="250"/>
      <c r="EL34" s="250"/>
      <c r="EM34" s="250"/>
      <c r="EN34" s="250"/>
      <c r="EO34" s="250"/>
      <c r="EP34" s="250"/>
      <c r="EQ34" s="250"/>
      <c r="ER34" s="250"/>
      <c r="ES34" s="250"/>
      <c r="ET34" s="250"/>
      <c r="EU34" s="250"/>
      <c r="EV34" s="250"/>
      <c r="EW34" s="250"/>
      <c r="EX34" s="250"/>
      <c r="EY34" s="250"/>
      <c r="EZ34" s="250"/>
      <c r="FA34" s="250"/>
      <c r="FB34" s="250"/>
      <c r="FC34" s="250"/>
      <c r="FD34" s="250"/>
      <c r="FE34" s="250"/>
      <c r="FF34" s="250"/>
      <c r="FG34" s="250"/>
      <c r="FH34" s="250"/>
      <c r="FI34" s="250"/>
      <c r="FJ34" s="250"/>
      <c r="FK34" s="250"/>
      <c r="FL34" s="250"/>
      <c r="FM34" s="250"/>
      <c r="FN34" s="250"/>
      <c r="FO34" s="250"/>
      <c r="FP34" s="250"/>
      <c r="FQ34" s="250"/>
      <c r="FR34" s="250"/>
      <c r="FS34" s="250"/>
      <c r="FT34" s="250"/>
      <c r="FU34" s="250"/>
      <c r="FV34" s="250"/>
      <c r="FW34" s="250"/>
      <c r="FX34" s="250"/>
      <c r="FY34" s="250"/>
      <c r="FZ34" s="250"/>
      <c r="GA34" s="250"/>
      <c r="GB34" s="250"/>
      <c r="GC34" s="250"/>
      <c r="GD34" s="250"/>
      <c r="GE34" s="250"/>
      <c r="GF34" s="250"/>
      <c r="GG34" s="250"/>
      <c r="GH34" s="250"/>
      <c r="GI34" s="250"/>
      <c r="GJ34" s="250"/>
      <c r="GK34" s="250"/>
      <c r="GL34" s="250"/>
      <c r="GM34" s="250"/>
      <c r="GN34" s="250"/>
      <c r="GO34" s="250"/>
      <c r="GP34" s="250"/>
      <c r="GQ34" s="250"/>
      <c r="GR34" s="250"/>
      <c r="GS34" s="250"/>
      <c r="GT34" s="250"/>
      <c r="GU34" s="250"/>
      <c r="GV34" s="250"/>
      <c r="GW34" s="250"/>
      <c r="GX34" s="250"/>
      <c r="GY34" s="250"/>
      <c r="GZ34" s="250"/>
      <c r="HA34" s="250"/>
      <c r="HB34" s="250"/>
      <c r="HC34" s="250"/>
      <c r="HD34" s="250"/>
      <c r="HE34" s="250"/>
      <c r="HF34" s="250"/>
      <c r="HG34" s="250"/>
      <c r="HH34" s="250"/>
      <c r="HI34" s="250"/>
      <c r="HJ34" s="250"/>
      <c r="HK34" s="250"/>
      <c r="HL34" s="250"/>
      <c r="HM34" s="250"/>
      <c r="HN34" s="250"/>
      <c r="HO34" s="250"/>
      <c r="HP34" s="250"/>
      <c r="HQ34" s="250"/>
      <c r="HR34" s="250"/>
      <c r="HS34" s="250"/>
    </row>
    <row r="35" spans="1:227" ht="15.5" x14ac:dyDescent="0.35">
      <c r="A35" t="s">
        <v>295</v>
      </c>
      <c r="B35" t="s">
        <v>467</v>
      </c>
      <c r="C35" s="898">
        <v>77695</v>
      </c>
      <c r="D35" s="899">
        <v>0</v>
      </c>
      <c r="E35" s="899">
        <v>0</v>
      </c>
      <c r="F35" s="899">
        <v>81681</v>
      </c>
      <c r="G35" s="843"/>
      <c r="H35" s="510">
        <f t="shared" si="9"/>
        <v>159376</v>
      </c>
      <c r="I35" t="s">
        <v>295</v>
      </c>
      <c r="K35" s="821">
        <v>674</v>
      </c>
      <c r="L35" s="533"/>
      <c r="M35" s="272">
        <v>16217.5</v>
      </c>
      <c r="N35" s="272">
        <f t="shared" si="0"/>
        <v>880355.96000000008</v>
      </c>
      <c r="O35" s="272">
        <f t="shared" si="1"/>
        <v>0</v>
      </c>
      <c r="P35" s="272">
        <f t="shared" si="2"/>
        <v>212665.37</v>
      </c>
      <c r="Q35" s="272">
        <f t="shared" si="3"/>
        <v>77880.09</v>
      </c>
      <c r="R35" s="272">
        <f t="shared" si="4"/>
        <v>71982.099999999991</v>
      </c>
      <c r="S35" s="272">
        <f t="shared" si="5"/>
        <v>45585.33</v>
      </c>
      <c r="T35" s="272">
        <f t="shared" si="6"/>
        <v>20383.739999999998</v>
      </c>
      <c r="U35" s="272">
        <f t="shared" si="7"/>
        <v>10716.45</v>
      </c>
      <c r="V35" s="526">
        <f t="shared" si="11"/>
        <v>1319569.0400000003</v>
      </c>
      <c r="W35" s="526">
        <f t="shared" si="10"/>
        <v>74274.95999999973</v>
      </c>
      <c r="X35" s="348">
        <f t="shared" si="8"/>
        <v>1553894</v>
      </c>
      <c r="Y35" s="348"/>
      <c r="Z35" s="250"/>
      <c r="AA35" s="250"/>
      <c r="AB35" s="250"/>
      <c r="AC35" s="250"/>
      <c r="AD35" s="250"/>
      <c r="AE35" s="250"/>
      <c r="AF35" s="250"/>
      <c r="AG35" s="250" t="s">
        <v>1408</v>
      </c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250"/>
      <c r="CL35" s="250"/>
      <c r="CM35" s="250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250"/>
      <c r="FJ35" s="250"/>
      <c r="FK35" s="250"/>
      <c r="FL35" s="250"/>
      <c r="FM35" s="250"/>
      <c r="FN35" s="250"/>
      <c r="FO35" s="250"/>
      <c r="FP35" s="250"/>
      <c r="FQ35" s="250"/>
      <c r="FR35" s="250"/>
      <c r="FS35" s="250"/>
      <c r="FT35" s="250"/>
      <c r="FU35" s="250"/>
      <c r="FV35" s="250"/>
      <c r="FW35" s="250"/>
      <c r="FX35" s="250"/>
      <c r="FY35" s="250"/>
      <c r="FZ35" s="250"/>
      <c r="GA35" s="250"/>
      <c r="GB35" s="250"/>
      <c r="GC35" s="250"/>
      <c r="GD35" s="250"/>
      <c r="GE35" s="250"/>
      <c r="GF35" s="250"/>
      <c r="GG35" s="250"/>
      <c r="GH35" s="250"/>
      <c r="GI35" s="250"/>
      <c r="GJ35" s="250"/>
      <c r="GK35" s="250"/>
      <c r="GL35" s="250"/>
      <c r="GM35" s="250"/>
      <c r="GN35" s="250"/>
      <c r="GO35" s="250"/>
      <c r="GP35" s="250"/>
      <c r="GQ35" s="250"/>
      <c r="GR35" s="250"/>
      <c r="GS35" s="250"/>
      <c r="GT35" s="250"/>
      <c r="GU35" s="250"/>
      <c r="GV35" s="250"/>
      <c r="GW35" s="250"/>
      <c r="GX35" s="250"/>
      <c r="GY35" s="250"/>
      <c r="GZ35" s="250"/>
      <c r="HA35" s="250"/>
      <c r="HB35" s="250"/>
      <c r="HC35" s="250"/>
      <c r="HD35" s="250"/>
      <c r="HE35" s="250"/>
      <c r="HF35" s="250"/>
      <c r="HG35" s="250"/>
      <c r="HH35" s="250"/>
      <c r="HI35" s="250"/>
      <c r="HJ35" s="250"/>
      <c r="HK35" s="250"/>
      <c r="HL35" s="250"/>
      <c r="HM35" s="250"/>
      <c r="HN35" s="250"/>
      <c r="HO35" s="250"/>
      <c r="HP35" s="250"/>
      <c r="HQ35" s="250"/>
      <c r="HR35" s="250"/>
      <c r="HS35" s="250"/>
    </row>
    <row r="36" spans="1:227" ht="15.5" x14ac:dyDescent="0.35">
      <c r="A36" s="751" t="s">
        <v>1351</v>
      </c>
      <c r="B36" t="s">
        <v>1378</v>
      </c>
      <c r="C36" s="898">
        <v>133853</v>
      </c>
      <c r="D36" s="899">
        <v>0</v>
      </c>
      <c r="E36" s="899">
        <v>0</v>
      </c>
      <c r="F36" s="899">
        <v>0</v>
      </c>
      <c r="G36" s="900">
        <v>2380.5</v>
      </c>
      <c r="H36" s="510">
        <f t="shared" si="9"/>
        <v>136233.5</v>
      </c>
      <c r="I36" s="842" t="s">
        <v>1351</v>
      </c>
      <c r="K36" s="821">
        <v>977</v>
      </c>
      <c r="L36" s="533"/>
      <c r="M36" s="272">
        <v>48640</v>
      </c>
      <c r="N36" s="272">
        <f t="shared" si="0"/>
        <v>1448459.7400000002</v>
      </c>
      <c r="O36" s="272">
        <f t="shared" si="1"/>
        <v>0</v>
      </c>
      <c r="P36" s="272">
        <f t="shared" si="2"/>
        <v>812325.33</v>
      </c>
      <c r="Q36" s="272">
        <f t="shared" si="3"/>
        <v>126787.11000000003</v>
      </c>
      <c r="R36" s="272">
        <f t="shared" si="4"/>
        <v>149914.23000000001</v>
      </c>
      <c r="S36" s="272">
        <f t="shared" si="5"/>
        <v>95888.69</v>
      </c>
      <c r="T36" s="272">
        <f t="shared" si="6"/>
        <v>35729.730000000003</v>
      </c>
      <c r="U36" s="272">
        <f t="shared" si="7"/>
        <v>13453.310000000001</v>
      </c>
      <c r="V36" s="526">
        <f t="shared" si="11"/>
        <v>2682558.14</v>
      </c>
      <c r="W36" s="526">
        <f t="shared" si="10"/>
        <v>-125233.64000000013</v>
      </c>
      <c r="X36" s="348">
        <f t="shared" si="8"/>
        <v>2694535</v>
      </c>
      <c r="Y36" s="348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  <c r="AT36" s="250"/>
      <c r="AU36" s="250"/>
      <c r="AV36" s="250"/>
      <c r="AW36" s="250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250"/>
      <c r="BJ36" s="250"/>
      <c r="BK36" s="250"/>
      <c r="BL36" s="250"/>
      <c r="BM36" s="250"/>
      <c r="BN36" s="250"/>
      <c r="BO36" s="250"/>
      <c r="BP36" s="250"/>
      <c r="BQ36" s="250"/>
      <c r="BR36" s="250"/>
      <c r="BS36" s="250"/>
      <c r="BT36" s="250"/>
      <c r="BU36" s="250"/>
      <c r="BV36" s="250"/>
      <c r="BW36" s="250"/>
      <c r="BX36" s="250"/>
      <c r="BY36" s="250"/>
      <c r="BZ36" s="250"/>
      <c r="CA36" s="250"/>
      <c r="CB36" s="250"/>
      <c r="CC36" s="250"/>
      <c r="CD36" s="250"/>
      <c r="CE36" s="250"/>
      <c r="CF36" s="250"/>
      <c r="CG36" s="250"/>
      <c r="CH36" s="250"/>
      <c r="CI36" s="250"/>
      <c r="CJ36" s="250"/>
      <c r="CK36" s="250"/>
      <c r="CL36" s="250"/>
      <c r="CM36" s="250"/>
      <c r="CN36" s="250"/>
      <c r="CO36" s="250"/>
      <c r="CP36" s="250"/>
      <c r="CQ36" s="250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0"/>
      <c r="DK36" s="250"/>
      <c r="DL36" s="250"/>
      <c r="DM36" s="250"/>
      <c r="DN36" s="250"/>
      <c r="DO36" s="250"/>
      <c r="DP36" s="250"/>
      <c r="DQ36" s="250"/>
      <c r="DR36" s="250"/>
      <c r="DS36" s="250"/>
      <c r="DT36" s="250"/>
      <c r="DU36" s="250"/>
      <c r="DV36" s="250"/>
      <c r="DW36" s="250"/>
      <c r="DX36" s="250"/>
      <c r="DY36" s="250"/>
      <c r="DZ36" s="250"/>
      <c r="EA36" s="250"/>
      <c r="EB36" s="250"/>
      <c r="EC36" s="250"/>
      <c r="ED36" s="250"/>
      <c r="EE36" s="250"/>
      <c r="EF36" s="250"/>
      <c r="EG36" s="250"/>
      <c r="EH36" s="250"/>
      <c r="EI36" s="250"/>
      <c r="EJ36" s="250"/>
      <c r="EK36" s="250"/>
      <c r="EL36" s="250"/>
      <c r="EM36" s="250"/>
      <c r="EN36" s="250"/>
      <c r="EO36" s="250"/>
      <c r="EP36" s="250"/>
      <c r="EQ36" s="250"/>
      <c r="ER36" s="250"/>
      <c r="ES36" s="250"/>
      <c r="ET36" s="250"/>
      <c r="EU36" s="250"/>
      <c r="EV36" s="250"/>
      <c r="EW36" s="250"/>
      <c r="EX36" s="250"/>
      <c r="EY36" s="250"/>
      <c r="EZ36" s="250"/>
      <c r="FA36" s="250"/>
      <c r="FB36" s="250"/>
      <c r="FC36" s="250"/>
      <c r="FD36" s="250"/>
      <c r="FE36" s="250"/>
      <c r="FF36" s="250"/>
      <c r="FG36" s="250"/>
      <c r="FH36" s="250"/>
      <c r="FI36" s="250"/>
      <c r="FJ36" s="250"/>
      <c r="FK36" s="250"/>
      <c r="FL36" s="250"/>
      <c r="FM36" s="250"/>
      <c r="FN36" s="250"/>
      <c r="FO36" s="250"/>
      <c r="FP36" s="250"/>
      <c r="FQ36" s="250"/>
      <c r="FR36" s="250"/>
      <c r="FS36" s="250"/>
      <c r="FT36" s="250"/>
      <c r="FU36" s="250"/>
      <c r="FV36" s="250"/>
      <c r="FW36" s="250"/>
      <c r="FX36" s="250"/>
      <c r="FY36" s="250"/>
      <c r="FZ36" s="250"/>
      <c r="GA36" s="250"/>
      <c r="GB36" s="250"/>
      <c r="GC36" s="250"/>
      <c r="GD36" s="250"/>
      <c r="GE36" s="250"/>
      <c r="GF36" s="250"/>
      <c r="GG36" s="250"/>
      <c r="GH36" s="250"/>
      <c r="GI36" s="250"/>
      <c r="GJ36" s="250"/>
      <c r="GK36" s="250"/>
      <c r="GL36" s="250"/>
      <c r="GM36" s="250"/>
      <c r="GN36" s="250"/>
      <c r="GO36" s="250"/>
      <c r="GP36" s="250"/>
      <c r="GQ36" s="250"/>
      <c r="GR36" s="250"/>
      <c r="GS36" s="250"/>
      <c r="GT36" s="250"/>
      <c r="GU36" s="250"/>
      <c r="GV36" s="250"/>
      <c r="GW36" s="250"/>
      <c r="GX36" s="250"/>
      <c r="GY36" s="250"/>
      <c r="GZ36" s="250"/>
      <c r="HA36" s="250"/>
      <c r="HB36" s="250"/>
      <c r="HC36" s="250"/>
      <c r="HD36" s="250"/>
      <c r="HE36" s="250"/>
      <c r="HF36" s="250"/>
      <c r="HG36" s="250"/>
      <c r="HH36" s="250"/>
      <c r="HI36" s="250"/>
      <c r="HJ36" s="250"/>
      <c r="HK36" s="250"/>
      <c r="HL36" s="250"/>
      <c r="HM36" s="250"/>
      <c r="HN36" s="250"/>
      <c r="HO36" s="250"/>
      <c r="HP36" s="250"/>
      <c r="HQ36" s="250"/>
      <c r="HR36" s="250"/>
      <c r="HS36" s="250"/>
    </row>
    <row r="37" spans="1:227" ht="15.5" x14ac:dyDescent="0.35">
      <c r="A37" t="s">
        <v>298</v>
      </c>
      <c r="B37" s="510" t="s">
        <v>742</v>
      </c>
      <c r="C37" s="898">
        <v>140464</v>
      </c>
      <c r="D37" s="899">
        <v>0</v>
      </c>
      <c r="E37" s="899">
        <v>0</v>
      </c>
      <c r="F37" s="899">
        <v>0</v>
      </c>
      <c r="G37" s="900">
        <v>4285.6500000000005</v>
      </c>
      <c r="H37" s="510">
        <f t="shared" si="9"/>
        <v>144749.65</v>
      </c>
      <c r="I37" t="s">
        <v>298</v>
      </c>
      <c r="J37" s="255"/>
      <c r="K37" s="821">
        <v>849</v>
      </c>
      <c r="L37" s="533"/>
      <c r="M37" s="272">
        <v>47616</v>
      </c>
      <c r="N37" s="272">
        <f t="shared" si="0"/>
        <v>1468084.4299999997</v>
      </c>
      <c r="O37" s="272">
        <f t="shared" si="1"/>
        <v>0</v>
      </c>
      <c r="P37" s="272">
        <f t="shared" si="2"/>
        <v>884766.26</v>
      </c>
      <c r="Q37" s="272">
        <f t="shared" si="3"/>
        <v>111973.23999999999</v>
      </c>
      <c r="R37" s="272">
        <f t="shared" si="4"/>
        <v>98664.23</v>
      </c>
      <c r="S37" s="272">
        <f t="shared" si="5"/>
        <v>83322.340000000011</v>
      </c>
      <c r="T37" s="272">
        <f t="shared" si="6"/>
        <v>20153.990000000002</v>
      </c>
      <c r="U37" s="272">
        <f t="shared" si="7"/>
        <v>16655.38</v>
      </c>
      <c r="V37" s="526">
        <f t="shared" si="11"/>
        <v>2683619.8699999996</v>
      </c>
      <c r="W37" s="526">
        <f t="shared" si="10"/>
        <v>-14232.51999999964</v>
      </c>
      <c r="X37" s="348">
        <f t="shared" si="8"/>
        <v>2814986</v>
      </c>
      <c r="Y37" s="348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  <c r="AT37" s="250"/>
      <c r="AU37" s="250"/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  <c r="BR37" s="250"/>
      <c r="BS37" s="250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F37" s="250"/>
      <c r="CG37" s="250"/>
      <c r="CH37" s="250"/>
      <c r="CI37" s="250"/>
      <c r="CJ37" s="250"/>
      <c r="CK37" s="250"/>
      <c r="CL37" s="250"/>
      <c r="CM37" s="250"/>
      <c r="CN37" s="250"/>
      <c r="CO37" s="250"/>
      <c r="CP37" s="250"/>
      <c r="CQ37" s="250"/>
      <c r="CR37" s="250"/>
      <c r="CS37" s="250"/>
      <c r="CT37" s="250"/>
      <c r="CU37" s="250"/>
      <c r="CV37" s="250"/>
      <c r="CW37" s="250"/>
      <c r="CX37" s="250"/>
      <c r="CY37" s="250"/>
      <c r="CZ37" s="250"/>
      <c r="DA37" s="250"/>
      <c r="DB37" s="250"/>
      <c r="DC37" s="250"/>
      <c r="DD37" s="250"/>
      <c r="DE37" s="250"/>
      <c r="DF37" s="250"/>
      <c r="DG37" s="250"/>
      <c r="DH37" s="250"/>
      <c r="DI37" s="250"/>
      <c r="DJ37" s="250"/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0"/>
      <c r="EC37" s="250"/>
      <c r="ED37" s="250"/>
      <c r="EE37" s="250"/>
      <c r="EF37" s="250"/>
      <c r="EG37" s="250"/>
      <c r="EH37" s="250"/>
      <c r="EI37" s="250"/>
      <c r="EJ37" s="250"/>
      <c r="EK37" s="250"/>
      <c r="EL37" s="250"/>
      <c r="EM37" s="250"/>
      <c r="EN37" s="250"/>
      <c r="EO37" s="250"/>
      <c r="EP37" s="250"/>
      <c r="EQ37" s="250"/>
      <c r="ER37" s="250"/>
      <c r="ES37" s="250"/>
      <c r="ET37" s="250"/>
      <c r="EU37" s="250"/>
      <c r="EV37" s="250"/>
      <c r="EW37" s="250"/>
      <c r="EX37" s="250"/>
      <c r="EY37" s="250"/>
      <c r="EZ37" s="250"/>
      <c r="FA37" s="250"/>
      <c r="FB37" s="250"/>
      <c r="FC37" s="250"/>
      <c r="FD37" s="250"/>
      <c r="FE37" s="250"/>
      <c r="FF37" s="250"/>
      <c r="FG37" s="250"/>
      <c r="FH37" s="250"/>
      <c r="FI37" s="250"/>
      <c r="FJ37" s="250"/>
      <c r="FK37" s="250"/>
      <c r="FL37" s="250"/>
      <c r="FM37" s="250"/>
      <c r="FN37" s="250"/>
      <c r="FO37" s="250"/>
      <c r="FP37" s="250"/>
      <c r="FQ37" s="250"/>
      <c r="FR37" s="250"/>
      <c r="FS37" s="250"/>
      <c r="FT37" s="250"/>
      <c r="FU37" s="250"/>
      <c r="FV37" s="250"/>
      <c r="FW37" s="250"/>
      <c r="FX37" s="250"/>
      <c r="FY37" s="250"/>
      <c r="FZ37" s="250"/>
      <c r="GA37" s="250"/>
      <c r="GB37" s="250"/>
      <c r="GC37" s="250"/>
      <c r="GD37" s="250"/>
      <c r="GE37" s="250"/>
      <c r="GF37" s="250"/>
      <c r="GG37" s="250"/>
      <c r="GH37" s="250"/>
      <c r="GI37" s="250"/>
      <c r="GJ37" s="250"/>
      <c r="GK37" s="250"/>
      <c r="GL37" s="250"/>
      <c r="GM37" s="250"/>
      <c r="GN37" s="250"/>
      <c r="GO37" s="250"/>
      <c r="GP37" s="250"/>
      <c r="GQ37" s="250"/>
      <c r="GR37" s="250"/>
      <c r="GS37" s="250"/>
      <c r="GT37" s="250"/>
      <c r="GU37" s="250"/>
      <c r="GV37" s="250"/>
      <c r="GW37" s="250"/>
      <c r="GX37" s="250"/>
      <c r="GY37" s="250"/>
      <c r="GZ37" s="250"/>
      <c r="HA37" s="250"/>
      <c r="HB37" s="250"/>
      <c r="HC37" s="250"/>
      <c r="HD37" s="250"/>
      <c r="HE37" s="250"/>
      <c r="HF37" s="250"/>
      <c r="HG37" s="250"/>
      <c r="HH37" s="250"/>
      <c r="HI37" s="250"/>
      <c r="HJ37" s="250"/>
      <c r="HK37" s="250"/>
      <c r="HL37" s="250"/>
      <c r="HM37" s="250"/>
      <c r="HN37" s="250"/>
      <c r="HO37" s="250"/>
      <c r="HP37" s="250"/>
      <c r="HQ37" s="250"/>
      <c r="HR37" s="250"/>
      <c r="HS37" s="250"/>
    </row>
    <row r="38" spans="1:227" ht="15.5" x14ac:dyDescent="0.35">
      <c r="A38" t="s">
        <v>299</v>
      </c>
      <c r="B38" t="s">
        <v>471</v>
      </c>
      <c r="C38" s="898">
        <v>79200</v>
      </c>
      <c r="D38" s="899">
        <v>0</v>
      </c>
      <c r="E38" s="899">
        <v>0</v>
      </c>
      <c r="F38" s="899">
        <v>0</v>
      </c>
      <c r="G38" s="900">
        <v>986.7</v>
      </c>
      <c r="H38" s="510">
        <f t="shared" si="9"/>
        <v>80186.7</v>
      </c>
      <c r="I38" t="s">
        <v>299</v>
      </c>
      <c r="J38" s="255"/>
      <c r="K38" s="821">
        <v>493</v>
      </c>
      <c r="L38" s="533"/>
      <c r="M38" s="272">
        <v>13348.25</v>
      </c>
      <c r="N38" s="272">
        <f t="shared" si="0"/>
        <v>804808.61999999988</v>
      </c>
      <c r="O38" s="272">
        <f t="shared" si="1"/>
        <v>0</v>
      </c>
      <c r="P38" s="272">
        <f t="shared" si="2"/>
        <v>662439.47000000009</v>
      </c>
      <c r="Q38" s="272">
        <f t="shared" si="3"/>
        <v>67816.58</v>
      </c>
      <c r="R38" s="272">
        <f t="shared" si="4"/>
        <v>109946.16</v>
      </c>
      <c r="S38" s="272">
        <f t="shared" si="5"/>
        <v>59548.020000000004</v>
      </c>
      <c r="T38" s="272">
        <f t="shared" si="6"/>
        <v>43113.19</v>
      </c>
      <c r="U38" s="272">
        <f t="shared" si="7"/>
        <v>26438.14</v>
      </c>
      <c r="V38" s="526">
        <f t="shared" si="11"/>
        <v>1774110.1799999997</v>
      </c>
      <c r="W38" s="526">
        <f t="shared" si="10"/>
        <v>-264123.87999999971</v>
      </c>
      <c r="X38" s="348">
        <f t="shared" si="8"/>
        <v>1590666</v>
      </c>
      <c r="Y38" s="772"/>
      <c r="Z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  <c r="BK38" s="250"/>
      <c r="BL38" s="250"/>
      <c r="BM38" s="250"/>
      <c r="BN38" s="250"/>
      <c r="BO38" s="250"/>
      <c r="BP38" s="250"/>
      <c r="BQ38" s="250"/>
      <c r="BR38" s="250"/>
      <c r="BS38" s="250"/>
      <c r="BT38" s="250"/>
      <c r="BU38" s="250"/>
      <c r="BV38" s="250"/>
      <c r="BW38" s="250"/>
      <c r="BX38" s="250"/>
      <c r="BY38" s="250"/>
      <c r="BZ38" s="250"/>
      <c r="CA38" s="250"/>
      <c r="CB38" s="250"/>
      <c r="CC38" s="250"/>
      <c r="CD38" s="250"/>
      <c r="CE38" s="250"/>
      <c r="CF38" s="250"/>
      <c r="CG38" s="250"/>
      <c r="CH38" s="250"/>
      <c r="CI38" s="250"/>
      <c r="CJ38" s="250"/>
      <c r="CK38" s="250"/>
      <c r="CL38" s="250"/>
      <c r="CM38" s="250"/>
      <c r="CN38" s="250"/>
      <c r="CO38" s="250"/>
      <c r="CP38" s="250"/>
      <c r="CQ38" s="250"/>
      <c r="CR38" s="250"/>
      <c r="CS38" s="250"/>
      <c r="CT38" s="250"/>
      <c r="CU38" s="250"/>
      <c r="CV38" s="250"/>
      <c r="CW38" s="250"/>
      <c r="CX38" s="250"/>
      <c r="CY38" s="250"/>
      <c r="CZ38" s="250"/>
      <c r="DA38" s="250"/>
      <c r="DB38" s="250"/>
      <c r="DC38" s="250"/>
      <c r="DD38" s="250"/>
      <c r="DE38" s="250"/>
      <c r="DF38" s="250"/>
      <c r="DG38" s="250"/>
      <c r="DH38" s="250"/>
      <c r="DI38" s="250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0"/>
      <c r="EC38" s="250"/>
      <c r="ED38" s="250"/>
      <c r="EE38" s="250"/>
      <c r="EF38" s="250"/>
      <c r="EG38" s="250"/>
      <c r="EH38" s="250"/>
      <c r="EI38" s="250"/>
      <c r="EJ38" s="250"/>
      <c r="EK38" s="250"/>
      <c r="EL38" s="250"/>
      <c r="EM38" s="250"/>
      <c r="EN38" s="250"/>
      <c r="EO38" s="250"/>
      <c r="EP38" s="250"/>
      <c r="EQ38" s="250"/>
      <c r="ER38" s="250"/>
      <c r="ES38" s="250"/>
      <c r="ET38" s="250"/>
      <c r="EU38" s="250"/>
      <c r="EV38" s="250"/>
      <c r="EW38" s="250"/>
      <c r="EX38" s="250"/>
      <c r="EY38" s="250"/>
      <c r="EZ38" s="250"/>
      <c r="FA38" s="250"/>
      <c r="FB38" s="250"/>
      <c r="FC38" s="250"/>
      <c r="FD38" s="250"/>
      <c r="FE38" s="250"/>
      <c r="FF38" s="250"/>
      <c r="FG38" s="250"/>
      <c r="FH38" s="250"/>
      <c r="FI38" s="250"/>
      <c r="FJ38" s="250"/>
      <c r="FK38" s="250"/>
      <c r="FL38" s="250"/>
      <c r="FM38" s="250"/>
      <c r="FN38" s="250"/>
      <c r="FO38" s="250"/>
      <c r="FP38" s="250"/>
      <c r="FQ38" s="250"/>
      <c r="FR38" s="250"/>
      <c r="FS38" s="250"/>
      <c r="FT38" s="250"/>
      <c r="FU38" s="250"/>
      <c r="FV38" s="250"/>
      <c r="FW38" s="250"/>
      <c r="FX38" s="250"/>
      <c r="FY38" s="250"/>
      <c r="FZ38" s="250"/>
      <c r="GA38" s="250"/>
      <c r="GB38" s="250"/>
      <c r="GC38" s="250"/>
      <c r="GD38" s="250"/>
      <c r="GE38" s="250"/>
      <c r="GF38" s="250"/>
      <c r="GG38" s="250"/>
      <c r="GH38" s="250"/>
      <c r="GI38" s="250"/>
      <c r="GJ38" s="250"/>
      <c r="GK38" s="250"/>
      <c r="GL38" s="250"/>
      <c r="GM38" s="250"/>
      <c r="GN38" s="250"/>
      <c r="GO38" s="250"/>
      <c r="GP38" s="250"/>
      <c r="GQ38" s="250"/>
      <c r="GR38" s="250"/>
      <c r="GS38" s="250"/>
      <c r="GT38" s="250"/>
      <c r="GU38" s="250"/>
      <c r="GV38" s="250"/>
      <c r="GW38" s="250"/>
      <c r="GX38" s="250"/>
      <c r="GY38" s="250"/>
      <c r="GZ38" s="250"/>
      <c r="HA38" s="250"/>
      <c r="HB38" s="250"/>
      <c r="HC38" s="250"/>
      <c r="HD38" s="250"/>
      <c r="HE38" s="250"/>
      <c r="HF38" s="250"/>
      <c r="HG38" s="250"/>
      <c r="HH38" s="250"/>
      <c r="HI38" s="250"/>
      <c r="HJ38" s="250"/>
      <c r="HK38" s="250"/>
      <c r="HL38" s="250"/>
      <c r="HM38" s="250"/>
      <c r="HN38" s="250"/>
      <c r="HO38" s="250"/>
      <c r="HP38" s="250"/>
      <c r="HQ38" s="250"/>
      <c r="HR38" s="250"/>
      <c r="HS38" s="250"/>
    </row>
    <row r="39" spans="1:227" ht="15.5" x14ac:dyDescent="0.35">
      <c r="A39" t="s">
        <v>300</v>
      </c>
      <c r="B39" t="s">
        <v>472</v>
      </c>
      <c r="C39" s="898">
        <v>121669</v>
      </c>
      <c r="D39" s="899">
        <v>81418</v>
      </c>
      <c r="E39" s="899">
        <v>172970</v>
      </c>
      <c r="F39" s="899">
        <v>96783</v>
      </c>
      <c r="G39" s="900">
        <v>1979.2500000000002</v>
      </c>
      <c r="H39" s="510">
        <f t="shared" si="9"/>
        <v>474819.25</v>
      </c>
      <c r="I39" t="s">
        <v>300</v>
      </c>
      <c r="J39" s="255"/>
      <c r="K39" s="821">
        <v>823</v>
      </c>
      <c r="M39" s="29">
        <v>46080</v>
      </c>
      <c r="N39" s="272">
        <f t="shared" si="0"/>
        <v>1272152.4500000002</v>
      </c>
      <c r="O39" s="272">
        <f t="shared" si="1"/>
        <v>0</v>
      </c>
      <c r="P39" s="272">
        <f t="shared" si="2"/>
        <v>371128.52</v>
      </c>
      <c r="Q39" s="272">
        <f t="shared" si="3"/>
        <v>70874.069999999992</v>
      </c>
      <c r="R39" s="272">
        <f t="shared" si="4"/>
        <v>117802.1</v>
      </c>
      <c r="S39" s="272">
        <f t="shared" si="5"/>
        <v>0</v>
      </c>
      <c r="T39" s="272">
        <f t="shared" si="6"/>
        <v>61355.649999999994</v>
      </c>
      <c r="U39" s="272">
        <f t="shared" si="7"/>
        <v>20481.25</v>
      </c>
      <c r="V39" s="526">
        <f t="shared" si="11"/>
        <v>1913794.0400000003</v>
      </c>
      <c r="W39" s="526">
        <f t="shared" si="10"/>
        <v>8718.7099999997299</v>
      </c>
      <c r="X39" s="348">
        <f t="shared" si="8"/>
        <v>2398155</v>
      </c>
      <c r="Y39" s="797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0"/>
      <c r="DM39" s="250"/>
      <c r="DN39" s="250"/>
      <c r="DO39" s="250"/>
      <c r="DP39" s="250"/>
      <c r="DQ39" s="250"/>
      <c r="DR39" s="250"/>
      <c r="DS39" s="250"/>
      <c r="DT39" s="250"/>
      <c r="DU39" s="250"/>
      <c r="DV39" s="250"/>
      <c r="DW39" s="250"/>
      <c r="DX39" s="250"/>
      <c r="DY39" s="250"/>
      <c r="DZ39" s="250"/>
      <c r="EA39" s="250"/>
      <c r="EB39" s="250"/>
      <c r="EC39" s="250"/>
      <c r="ED39" s="250"/>
      <c r="EE39" s="250"/>
      <c r="EF39" s="250"/>
      <c r="EG39" s="250"/>
      <c r="EH39" s="250"/>
      <c r="EI39" s="250"/>
      <c r="EJ39" s="250"/>
      <c r="EK39" s="250"/>
      <c r="EL39" s="250"/>
      <c r="EM39" s="250"/>
      <c r="EN39" s="250"/>
      <c r="EO39" s="250"/>
      <c r="EP39" s="250"/>
      <c r="EQ39" s="250"/>
      <c r="ER39" s="250"/>
      <c r="ES39" s="250"/>
      <c r="ET39" s="250"/>
      <c r="EU39" s="250"/>
      <c r="EV39" s="250"/>
      <c r="EW39" s="250"/>
      <c r="EX39" s="250"/>
      <c r="EY39" s="250"/>
      <c r="EZ39" s="250"/>
      <c r="FA39" s="250"/>
      <c r="FB39" s="250"/>
      <c r="FC39" s="250"/>
      <c r="FD39" s="250"/>
      <c r="FE39" s="250"/>
      <c r="FF39" s="250"/>
      <c r="FG39" s="250"/>
      <c r="FH39" s="250"/>
      <c r="FI39" s="250"/>
      <c r="FJ39" s="250"/>
      <c r="FK39" s="250"/>
      <c r="FL39" s="250"/>
      <c r="FM39" s="250"/>
      <c r="FN39" s="250"/>
      <c r="FO39" s="250"/>
      <c r="FP39" s="250"/>
      <c r="FQ39" s="250"/>
      <c r="FR39" s="250"/>
      <c r="FS39" s="250"/>
      <c r="FT39" s="250"/>
      <c r="FU39" s="250"/>
      <c r="FV39" s="250"/>
      <c r="FW39" s="250"/>
      <c r="FX39" s="250"/>
      <c r="FY39" s="250"/>
      <c r="FZ39" s="250"/>
      <c r="GA39" s="250"/>
      <c r="GB39" s="250"/>
      <c r="GC39" s="250"/>
      <c r="GD39" s="250"/>
      <c r="GE39" s="250"/>
      <c r="GF39" s="250"/>
      <c r="GG39" s="250"/>
      <c r="GH39" s="250"/>
      <c r="GI39" s="250"/>
      <c r="GJ39" s="250"/>
      <c r="GK39" s="250"/>
      <c r="GL39" s="250"/>
      <c r="GM39" s="250"/>
      <c r="GN39" s="250"/>
      <c r="GO39" s="250"/>
      <c r="GP39" s="250"/>
      <c r="GQ39" s="250"/>
      <c r="GR39" s="250"/>
      <c r="GS39" s="250"/>
      <c r="GT39" s="250"/>
      <c r="GU39" s="250"/>
      <c r="GV39" s="250"/>
      <c r="GW39" s="250"/>
      <c r="GX39" s="250"/>
      <c r="GY39" s="250"/>
      <c r="GZ39" s="250"/>
      <c r="HA39" s="250"/>
      <c r="HB39" s="250"/>
      <c r="HC39" s="250"/>
      <c r="HD39" s="250"/>
      <c r="HE39" s="250"/>
      <c r="HF39" s="250"/>
      <c r="HG39" s="250"/>
      <c r="HH39" s="250"/>
      <c r="HI39" s="250"/>
      <c r="HJ39" s="250"/>
      <c r="HK39" s="250"/>
      <c r="HL39" s="250"/>
      <c r="HM39" s="250"/>
      <c r="HN39" s="250"/>
      <c r="HO39" s="250"/>
      <c r="HP39" s="250"/>
      <c r="HQ39" s="250"/>
      <c r="HR39" s="250"/>
      <c r="HS39" s="250"/>
    </row>
    <row r="40" spans="1:227" ht="15.5" x14ac:dyDescent="0.35">
      <c r="A40" t="s">
        <v>301</v>
      </c>
      <c r="B40" s="510" t="s">
        <v>743</v>
      </c>
      <c r="C40" s="898">
        <v>121751</v>
      </c>
      <c r="D40" s="899">
        <v>0</v>
      </c>
      <c r="E40" s="899">
        <v>56842</v>
      </c>
      <c r="F40" s="899">
        <v>49478</v>
      </c>
      <c r="G40" s="900">
        <v>5355.3</v>
      </c>
      <c r="H40" s="510">
        <f t="shared" si="9"/>
        <v>233426.3</v>
      </c>
      <c r="I40" t="s">
        <v>301</v>
      </c>
      <c r="J40" s="255"/>
      <c r="K40" s="821">
        <v>952</v>
      </c>
      <c r="M40" s="29">
        <v>31232</v>
      </c>
      <c r="N40" s="272">
        <f t="shared" ref="N40:N71" si="12">HLOOKUP($I40,CFR,19,FALSE)</f>
        <v>1147323.97</v>
      </c>
      <c r="O40" s="272">
        <f t="shared" ref="O40:O71" si="13">HLOOKUP($I40,CFR,20,FALSE)</f>
        <v>0</v>
      </c>
      <c r="P40" s="272">
        <f t="shared" ref="P40:P71" si="14">HLOOKUP($I40,CFR,21,FALSE)</f>
        <v>510076.73</v>
      </c>
      <c r="Q40" s="272">
        <f t="shared" ref="Q40:Q71" si="15">HLOOKUP($I40,CFR,22,FALSE)</f>
        <v>110400.25</v>
      </c>
      <c r="R40" s="272">
        <f t="shared" ref="R40:R71" si="16">HLOOKUP($I40,CFR,23,FALSE)</f>
        <v>173312.90000000002</v>
      </c>
      <c r="S40" s="272">
        <f t="shared" ref="S40:S71" si="17">HLOOKUP($I40,CFR,24,FALSE)</f>
        <v>75100.090000000011</v>
      </c>
      <c r="T40" s="272">
        <f t="shared" ref="T40:T71" si="18">HLOOKUP($I40,CFR,25,FALSE)</f>
        <v>67174.89</v>
      </c>
      <c r="U40" s="272">
        <f t="shared" ref="U40:U71" si="19">HLOOKUP($I40,CFR,26,FALSE)</f>
        <v>17416.489999999998</v>
      </c>
      <c r="V40" s="526">
        <f t="shared" si="11"/>
        <v>2100805.3200000003</v>
      </c>
      <c r="W40" s="526">
        <f t="shared" ref="W40:W88" si="20">X40-V40-H40-K40-L40</f>
        <v>19757.379999999714</v>
      </c>
      <c r="X40" s="348">
        <f t="shared" ref="X40:X71" si="21">HLOOKUP($I40,QSP,57,FALSE)</f>
        <v>2354941</v>
      </c>
      <c r="Y40" s="748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  <c r="BK40" s="250"/>
      <c r="BL40" s="250"/>
      <c r="BM40" s="250"/>
      <c r="BN40" s="250"/>
      <c r="BO40" s="250"/>
      <c r="BP40" s="250"/>
      <c r="BQ40" s="250"/>
      <c r="BR40" s="250"/>
      <c r="BS40" s="250"/>
      <c r="BT40" s="250"/>
      <c r="BU40" s="250"/>
      <c r="BV40" s="250"/>
      <c r="BW40" s="250"/>
      <c r="BX40" s="250"/>
      <c r="BY40" s="250"/>
      <c r="BZ40" s="250"/>
      <c r="CA40" s="250"/>
      <c r="CB40" s="250"/>
      <c r="CC40" s="250"/>
      <c r="CD40" s="250"/>
      <c r="CE40" s="250"/>
      <c r="CF40" s="250"/>
      <c r="CG40" s="250"/>
      <c r="CH40" s="250"/>
      <c r="CI40" s="250"/>
      <c r="CJ40" s="250"/>
      <c r="CK40" s="250"/>
      <c r="CL40" s="250"/>
      <c r="CM40" s="250"/>
      <c r="CN40" s="250"/>
      <c r="CO40" s="250"/>
      <c r="CP40" s="250"/>
      <c r="CQ40" s="250"/>
      <c r="CR40" s="250"/>
      <c r="CS40" s="250"/>
      <c r="CT40" s="250"/>
      <c r="CU40" s="250"/>
      <c r="CV40" s="250"/>
      <c r="CW40" s="250"/>
      <c r="CX40" s="250"/>
      <c r="CY40" s="250"/>
      <c r="CZ40" s="250"/>
      <c r="DA40" s="250"/>
      <c r="DB40" s="250"/>
      <c r="DC40" s="250"/>
      <c r="DD40" s="250"/>
      <c r="DE40" s="250"/>
      <c r="DF40" s="250"/>
      <c r="DG40" s="250"/>
      <c r="DH40" s="250"/>
      <c r="DI40" s="250"/>
      <c r="DJ40" s="250"/>
      <c r="DK40" s="250"/>
      <c r="DL40" s="250"/>
      <c r="DM40" s="250"/>
      <c r="DN40" s="250"/>
      <c r="DO40" s="250"/>
      <c r="DP40" s="250"/>
      <c r="DQ40" s="250"/>
      <c r="DR40" s="250"/>
      <c r="DS40" s="250"/>
      <c r="DT40" s="250"/>
      <c r="DU40" s="250"/>
      <c r="DV40" s="250"/>
      <c r="DW40" s="250"/>
      <c r="DX40" s="250"/>
      <c r="DY40" s="250"/>
      <c r="DZ40" s="250"/>
      <c r="EA40" s="250"/>
      <c r="EB40" s="250"/>
      <c r="EC40" s="250"/>
      <c r="ED40" s="250"/>
      <c r="EE40" s="250"/>
      <c r="EF40" s="250"/>
      <c r="EG40" s="250"/>
      <c r="EH40" s="250"/>
      <c r="EI40" s="250"/>
      <c r="EJ40" s="250"/>
      <c r="EK40" s="250"/>
      <c r="EL40" s="250"/>
      <c r="EM40" s="250"/>
      <c r="EN40" s="250"/>
      <c r="EO40" s="250"/>
      <c r="EP40" s="250"/>
      <c r="EQ40" s="250"/>
      <c r="ER40" s="250"/>
      <c r="ES40" s="250"/>
      <c r="ET40" s="250"/>
      <c r="EU40" s="250"/>
      <c r="EV40" s="250"/>
      <c r="EW40" s="250"/>
      <c r="EX40" s="250"/>
      <c r="EY40" s="250"/>
      <c r="EZ40" s="250"/>
      <c r="FA40" s="250"/>
      <c r="FB40" s="250"/>
      <c r="FC40" s="250"/>
      <c r="FD40" s="250"/>
      <c r="FE40" s="250"/>
      <c r="FF40" s="250"/>
      <c r="FG40" s="250"/>
      <c r="FH40" s="250"/>
      <c r="FI40" s="250"/>
      <c r="FJ40" s="250"/>
      <c r="FK40" s="250"/>
      <c r="FL40" s="250"/>
      <c r="FM40" s="250"/>
      <c r="FN40" s="250"/>
      <c r="FO40" s="250"/>
      <c r="FP40" s="250"/>
      <c r="FQ40" s="250"/>
      <c r="FR40" s="250"/>
      <c r="FS40" s="250"/>
      <c r="FT40" s="250"/>
      <c r="FU40" s="250"/>
      <c r="FV40" s="250"/>
      <c r="FW40" s="250"/>
      <c r="FX40" s="250"/>
      <c r="FY40" s="250"/>
      <c r="FZ40" s="250"/>
      <c r="GA40" s="250"/>
      <c r="GB40" s="250"/>
      <c r="GC40" s="250"/>
      <c r="GD40" s="250"/>
      <c r="GE40" s="250"/>
      <c r="GF40" s="250"/>
      <c r="GG40" s="250"/>
      <c r="GH40" s="250"/>
      <c r="GI40" s="250"/>
      <c r="GJ40" s="250"/>
      <c r="GK40" s="250"/>
      <c r="GL40" s="250"/>
      <c r="GM40" s="250"/>
      <c r="GN40" s="250"/>
      <c r="GO40" s="250"/>
      <c r="GP40" s="250"/>
      <c r="GQ40" s="250"/>
      <c r="GR40" s="250"/>
      <c r="GS40" s="250"/>
      <c r="GT40" s="250"/>
      <c r="GU40" s="250"/>
      <c r="GV40" s="250"/>
      <c r="GW40" s="250"/>
      <c r="GX40" s="250"/>
      <c r="GY40" s="250"/>
      <c r="GZ40" s="250"/>
      <c r="HA40" s="250"/>
      <c r="HB40" s="250"/>
      <c r="HC40" s="250"/>
      <c r="HD40" s="250"/>
      <c r="HE40" s="250"/>
      <c r="HF40" s="250"/>
      <c r="HG40" s="250"/>
      <c r="HH40" s="250"/>
      <c r="HI40" s="250"/>
      <c r="HJ40" s="250"/>
      <c r="HK40" s="250"/>
      <c r="HL40" s="250"/>
      <c r="HM40" s="250"/>
      <c r="HN40" s="250"/>
      <c r="HO40" s="250"/>
      <c r="HP40" s="250"/>
      <c r="HQ40" s="250"/>
      <c r="HR40" s="250"/>
      <c r="HS40" s="250"/>
    </row>
    <row r="41" spans="1:227" ht="15.5" x14ac:dyDescent="0.35">
      <c r="A41" t="s">
        <v>302</v>
      </c>
      <c r="B41" t="s">
        <v>474</v>
      </c>
      <c r="C41" s="898">
        <v>54414</v>
      </c>
      <c r="D41" s="899">
        <v>0</v>
      </c>
      <c r="E41" s="899">
        <v>34434</v>
      </c>
      <c r="F41" s="899">
        <v>0</v>
      </c>
      <c r="G41" s="843"/>
      <c r="H41" s="510">
        <f t="shared" si="9"/>
        <v>88848</v>
      </c>
      <c r="I41" t="s">
        <v>302</v>
      </c>
      <c r="K41" s="821">
        <v>424</v>
      </c>
      <c r="M41" s="272">
        <v>11726.5</v>
      </c>
      <c r="N41" s="272">
        <f t="shared" si="12"/>
        <v>662013.42999999993</v>
      </c>
      <c r="O41" s="272">
        <f t="shared" si="13"/>
        <v>0</v>
      </c>
      <c r="P41" s="272">
        <f t="shared" si="14"/>
        <v>206339.08</v>
      </c>
      <c r="Q41" s="272">
        <f t="shared" si="15"/>
        <v>66475.19</v>
      </c>
      <c r="R41" s="272">
        <f t="shared" si="16"/>
        <v>34525.759999999995</v>
      </c>
      <c r="S41" s="272">
        <f t="shared" si="17"/>
        <v>35791.100000000006</v>
      </c>
      <c r="T41" s="272">
        <f t="shared" si="18"/>
        <v>4101.7400000000007</v>
      </c>
      <c r="U41" s="272">
        <f t="shared" si="19"/>
        <v>8406.119999999999</v>
      </c>
      <c r="V41" s="526">
        <f t="shared" si="11"/>
        <v>1017652.4199999999</v>
      </c>
      <c r="W41" s="526">
        <f t="shared" si="20"/>
        <v>-18651.419999999925</v>
      </c>
      <c r="X41" s="348">
        <f t="shared" si="21"/>
        <v>1088273</v>
      </c>
      <c r="Y41" s="762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0"/>
      <c r="CD41" s="250"/>
      <c r="CE41" s="250"/>
      <c r="CF41" s="250"/>
      <c r="CG41" s="250"/>
      <c r="CH41" s="250"/>
      <c r="CI41" s="250"/>
      <c r="CJ41" s="250"/>
      <c r="CK41" s="250"/>
      <c r="CL41" s="250"/>
      <c r="CM41" s="250"/>
      <c r="CN41" s="250"/>
      <c r="CO41" s="250"/>
      <c r="CP41" s="250"/>
      <c r="CQ41" s="250"/>
      <c r="CR41" s="250"/>
      <c r="CS41" s="250"/>
      <c r="CT41" s="250"/>
      <c r="CU41" s="250"/>
      <c r="CV41" s="250"/>
      <c r="CW41" s="250"/>
      <c r="CX41" s="250"/>
      <c r="CY41" s="250"/>
      <c r="CZ41" s="250"/>
      <c r="DA41" s="250"/>
      <c r="DB41" s="250"/>
      <c r="DC41" s="250"/>
      <c r="DD41" s="250"/>
      <c r="DE41" s="250"/>
      <c r="DF41" s="250"/>
      <c r="DG41" s="250"/>
      <c r="DH41" s="250"/>
      <c r="DI41" s="250"/>
      <c r="DJ41" s="250"/>
      <c r="DK41" s="250"/>
      <c r="DL41" s="250"/>
      <c r="DM41" s="250"/>
      <c r="DN41" s="250"/>
      <c r="DO41" s="250"/>
      <c r="DP41" s="250"/>
      <c r="DQ41" s="250"/>
      <c r="DR41" s="250"/>
      <c r="DS41" s="250"/>
      <c r="DT41" s="250"/>
      <c r="DU41" s="250"/>
      <c r="DV41" s="250"/>
      <c r="DW41" s="250"/>
      <c r="DX41" s="250"/>
      <c r="DY41" s="250"/>
      <c r="DZ41" s="250"/>
      <c r="EA41" s="250"/>
      <c r="EB41" s="250"/>
      <c r="EC41" s="250"/>
      <c r="ED41" s="250"/>
      <c r="EE41" s="250"/>
      <c r="EF41" s="250"/>
      <c r="EG41" s="250"/>
      <c r="EH41" s="250"/>
      <c r="EI41" s="250"/>
      <c r="EJ41" s="250"/>
      <c r="EK41" s="250"/>
      <c r="EL41" s="250"/>
      <c r="EM41" s="250"/>
      <c r="EN41" s="250"/>
      <c r="EO41" s="250"/>
      <c r="EP41" s="250"/>
      <c r="EQ41" s="250"/>
      <c r="ER41" s="250"/>
      <c r="ES41" s="250"/>
      <c r="ET41" s="250"/>
      <c r="EU41" s="250"/>
      <c r="EV41" s="250"/>
      <c r="EW41" s="250"/>
      <c r="EX41" s="250"/>
      <c r="EY41" s="250"/>
      <c r="EZ41" s="250"/>
      <c r="FA41" s="250"/>
      <c r="FB41" s="250"/>
      <c r="FC41" s="250"/>
      <c r="FD41" s="250"/>
      <c r="FE41" s="250"/>
      <c r="FF41" s="250"/>
      <c r="FG41" s="250"/>
      <c r="FH41" s="250"/>
      <c r="FI41" s="250"/>
      <c r="FJ41" s="250"/>
      <c r="FK41" s="250"/>
      <c r="FL41" s="250"/>
      <c r="FM41" s="250"/>
      <c r="FN41" s="250"/>
      <c r="FO41" s="250"/>
      <c r="FP41" s="250"/>
      <c r="FQ41" s="250"/>
      <c r="FR41" s="250"/>
      <c r="FS41" s="250"/>
      <c r="FT41" s="250"/>
      <c r="FU41" s="250"/>
      <c r="FV41" s="250"/>
      <c r="FW41" s="250"/>
      <c r="FX41" s="250"/>
      <c r="FY41" s="250"/>
      <c r="FZ41" s="250"/>
      <c r="GA41" s="250"/>
      <c r="GB41" s="250"/>
      <c r="GC41" s="250"/>
      <c r="GD41" s="250"/>
      <c r="GE41" s="250"/>
      <c r="GF41" s="250"/>
      <c r="GG41" s="250"/>
      <c r="GH41" s="250"/>
      <c r="GI41" s="250"/>
      <c r="GJ41" s="250"/>
      <c r="GK41" s="250"/>
      <c r="GL41" s="250"/>
      <c r="GM41" s="250"/>
      <c r="GN41" s="250"/>
      <c r="GO41" s="250"/>
      <c r="GP41" s="250"/>
      <c r="GQ41" s="250"/>
      <c r="GR41" s="250"/>
      <c r="GS41" s="250"/>
      <c r="GT41" s="250"/>
      <c r="GU41" s="250"/>
      <c r="GV41" s="250"/>
      <c r="GW41" s="250"/>
      <c r="GX41" s="250"/>
      <c r="GY41" s="250"/>
      <c r="GZ41" s="250"/>
      <c r="HA41" s="250"/>
      <c r="HB41" s="250"/>
      <c r="HC41" s="250"/>
      <c r="HD41" s="250"/>
      <c r="HE41" s="250"/>
      <c r="HF41" s="250"/>
      <c r="HG41" s="250"/>
      <c r="HH41" s="250"/>
      <c r="HI41" s="250"/>
      <c r="HJ41" s="250"/>
      <c r="HK41" s="250"/>
      <c r="HL41" s="250"/>
      <c r="HM41" s="250"/>
      <c r="HN41" s="250"/>
      <c r="HO41" s="250"/>
      <c r="HP41" s="250"/>
      <c r="HQ41" s="250"/>
      <c r="HR41" s="250"/>
      <c r="HS41" s="250"/>
    </row>
    <row r="42" spans="1:227" ht="15.5" x14ac:dyDescent="0.35">
      <c r="A42" t="s">
        <v>303</v>
      </c>
      <c r="B42" s="510" t="s">
        <v>744</v>
      </c>
      <c r="C42" s="898">
        <v>53289</v>
      </c>
      <c r="D42" s="899">
        <v>0</v>
      </c>
      <c r="E42" s="899">
        <v>25136</v>
      </c>
      <c r="F42" s="899">
        <v>0</v>
      </c>
      <c r="G42" s="900">
        <v>1719.9</v>
      </c>
      <c r="H42" s="510">
        <f t="shared" si="9"/>
        <v>80144.899999999994</v>
      </c>
      <c r="I42" t="s">
        <v>303</v>
      </c>
      <c r="K42" s="821">
        <v>410</v>
      </c>
      <c r="M42" s="272">
        <v>11726.5</v>
      </c>
      <c r="N42" s="272">
        <f t="shared" si="12"/>
        <v>592266.29</v>
      </c>
      <c r="O42" s="272">
        <f t="shared" si="13"/>
        <v>802.25</v>
      </c>
      <c r="P42" s="272">
        <f t="shared" si="14"/>
        <v>204997.88</v>
      </c>
      <c r="Q42" s="272">
        <f t="shared" si="15"/>
        <v>38868.920000000006</v>
      </c>
      <c r="R42" s="272">
        <f t="shared" si="16"/>
        <v>97751.040000000008</v>
      </c>
      <c r="S42" s="272">
        <f t="shared" si="17"/>
        <v>35276.57</v>
      </c>
      <c r="T42" s="272">
        <f t="shared" si="18"/>
        <v>21911.73</v>
      </c>
      <c r="U42" s="272">
        <f t="shared" si="19"/>
        <v>10305.36</v>
      </c>
      <c r="V42" s="526">
        <f t="shared" si="11"/>
        <v>1002180.04</v>
      </c>
      <c r="W42" s="526">
        <f t="shared" si="20"/>
        <v>-33422.940000000031</v>
      </c>
      <c r="X42" s="348">
        <f t="shared" si="21"/>
        <v>1049312</v>
      </c>
      <c r="Y42" s="762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50"/>
      <c r="BY42" s="250"/>
      <c r="BZ42" s="250"/>
      <c r="CA42" s="250"/>
      <c r="CB42" s="250"/>
      <c r="CC42" s="250"/>
      <c r="CD42" s="250"/>
      <c r="CE42" s="250"/>
      <c r="CF42" s="250"/>
      <c r="CG42" s="250"/>
      <c r="CH42" s="250"/>
      <c r="CI42" s="250"/>
      <c r="CJ42" s="250"/>
      <c r="CK42" s="250"/>
      <c r="CL42" s="250"/>
      <c r="CM42" s="250"/>
      <c r="CN42" s="250"/>
      <c r="CO42" s="250"/>
      <c r="CP42" s="250"/>
      <c r="CQ42" s="250"/>
      <c r="CR42" s="250"/>
      <c r="CS42" s="250"/>
      <c r="CT42" s="250"/>
      <c r="CU42" s="250"/>
      <c r="CV42" s="250"/>
      <c r="CW42" s="250"/>
      <c r="CX42" s="250"/>
      <c r="CY42" s="250"/>
      <c r="CZ42" s="250"/>
      <c r="DA42" s="250"/>
      <c r="DB42" s="250"/>
      <c r="DC42" s="250"/>
      <c r="DD42" s="250"/>
      <c r="DE42" s="250"/>
      <c r="DF42" s="250"/>
      <c r="DG42" s="250"/>
      <c r="DH42" s="250"/>
      <c r="DI42" s="250"/>
      <c r="DJ42" s="250"/>
      <c r="DK42" s="250"/>
      <c r="DL42" s="250"/>
      <c r="DM42" s="250"/>
      <c r="DN42" s="250"/>
      <c r="DO42" s="250"/>
      <c r="DP42" s="250"/>
      <c r="DQ42" s="250"/>
      <c r="DR42" s="250"/>
      <c r="DS42" s="250"/>
      <c r="DT42" s="250"/>
      <c r="DU42" s="250"/>
      <c r="DV42" s="250"/>
      <c r="DW42" s="250"/>
      <c r="DX42" s="250"/>
      <c r="DY42" s="250"/>
      <c r="DZ42" s="250"/>
      <c r="EA42" s="250"/>
      <c r="EB42" s="250"/>
      <c r="EC42" s="250"/>
      <c r="ED42" s="250"/>
      <c r="EE42" s="250"/>
      <c r="EF42" s="250"/>
      <c r="EG42" s="250"/>
      <c r="EH42" s="250"/>
      <c r="EI42" s="250"/>
      <c r="EJ42" s="250"/>
      <c r="EK42" s="250"/>
      <c r="EL42" s="250"/>
      <c r="EM42" s="250"/>
      <c r="EN42" s="250"/>
      <c r="EO42" s="250"/>
      <c r="EP42" s="250"/>
      <c r="EQ42" s="250"/>
      <c r="ER42" s="250"/>
      <c r="ES42" s="250"/>
      <c r="ET42" s="250"/>
      <c r="EU42" s="250"/>
      <c r="EV42" s="250"/>
      <c r="EW42" s="250"/>
      <c r="EX42" s="250"/>
      <c r="EY42" s="250"/>
      <c r="EZ42" s="250"/>
      <c r="FA42" s="250"/>
      <c r="FB42" s="250"/>
      <c r="FC42" s="250"/>
      <c r="FD42" s="250"/>
      <c r="FE42" s="250"/>
      <c r="FF42" s="250"/>
      <c r="FG42" s="250"/>
      <c r="FH42" s="250"/>
      <c r="FI42" s="250"/>
      <c r="FJ42" s="250"/>
      <c r="FK42" s="250"/>
      <c r="FL42" s="250"/>
      <c r="FM42" s="250"/>
      <c r="FN42" s="250"/>
      <c r="FO42" s="250"/>
      <c r="FP42" s="250"/>
      <c r="FQ42" s="250"/>
      <c r="FR42" s="250"/>
      <c r="FS42" s="250"/>
      <c r="FT42" s="250"/>
      <c r="FU42" s="250"/>
      <c r="FV42" s="250"/>
      <c r="FW42" s="250"/>
      <c r="FX42" s="250"/>
      <c r="FY42" s="250"/>
      <c r="FZ42" s="250"/>
      <c r="GA42" s="250"/>
      <c r="GB42" s="250"/>
      <c r="GC42" s="250"/>
      <c r="GD42" s="250"/>
      <c r="GE42" s="250"/>
      <c r="GF42" s="250"/>
      <c r="GG42" s="250"/>
      <c r="GH42" s="250"/>
      <c r="GI42" s="250"/>
      <c r="GJ42" s="250"/>
      <c r="GK42" s="250"/>
      <c r="GL42" s="250"/>
      <c r="GM42" s="250"/>
      <c r="GN42" s="250"/>
      <c r="GO42" s="250"/>
      <c r="GP42" s="250"/>
      <c r="GQ42" s="250"/>
      <c r="GR42" s="250"/>
      <c r="GS42" s="250"/>
      <c r="GT42" s="250"/>
      <c r="GU42" s="250"/>
      <c r="GV42" s="250"/>
      <c r="GW42" s="250"/>
      <c r="GX42" s="250"/>
      <c r="GY42" s="250"/>
      <c r="GZ42" s="250"/>
      <c r="HA42" s="250"/>
      <c r="HB42" s="250"/>
      <c r="HC42" s="250"/>
      <c r="HD42" s="250"/>
      <c r="HE42" s="250"/>
      <c r="HF42" s="250"/>
      <c r="HG42" s="250"/>
      <c r="HH42" s="250"/>
      <c r="HI42" s="250"/>
      <c r="HJ42" s="250"/>
      <c r="HK42" s="250"/>
      <c r="HL42" s="250"/>
      <c r="HM42" s="250"/>
      <c r="HN42" s="250"/>
      <c r="HO42" s="250"/>
      <c r="HP42" s="250"/>
      <c r="HQ42" s="250"/>
      <c r="HR42" s="250"/>
      <c r="HS42" s="250"/>
    </row>
    <row r="43" spans="1:227" ht="15.5" x14ac:dyDescent="0.35">
      <c r="A43" t="s">
        <v>304</v>
      </c>
      <c r="B43" s="510" t="s">
        <v>745</v>
      </c>
      <c r="C43" s="898">
        <v>101439</v>
      </c>
      <c r="D43" s="899">
        <v>15894</v>
      </c>
      <c r="E43" s="899">
        <v>100881</v>
      </c>
      <c r="F43" s="899">
        <v>0</v>
      </c>
      <c r="G43" s="900">
        <v>382.05</v>
      </c>
      <c r="H43" s="510">
        <f t="shared" si="9"/>
        <v>218596.05</v>
      </c>
      <c r="I43" t="s">
        <v>304</v>
      </c>
      <c r="K43" s="821">
        <v>890</v>
      </c>
      <c r="M43" s="272">
        <v>42496</v>
      </c>
      <c r="N43" s="272">
        <f t="shared" si="12"/>
        <v>1114443.17</v>
      </c>
      <c r="O43" s="272">
        <f t="shared" si="13"/>
        <v>931.15</v>
      </c>
      <c r="P43" s="272">
        <f t="shared" si="14"/>
        <v>427069.61999999994</v>
      </c>
      <c r="Q43" s="272">
        <f t="shared" si="15"/>
        <v>87732.449999999983</v>
      </c>
      <c r="R43" s="272">
        <f t="shared" si="16"/>
        <v>95186.71</v>
      </c>
      <c r="S43" s="272">
        <f t="shared" si="17"/>
        <v>37329.82</v>
      </c>
      <c r="T43" s="272">
        <f t="shared" si="18"/>
        <v>24661.879999999997</v>
      </c>
      <c r="U43" s="272">
        <f t="shared" si="19"/>
        <v>17704.7</v>
      </c>
      <c r="V43" s="526">
        <f t="shared" si="11"/>
        <v>1805059.4999999995</v>
      </c>
      <c r="W43" s="526">
        <f t="shared" si="20"/>
        <v>-16646.549999999523</v>
      </c>
      <c r="X43" s="348">
        <f t="shared" si="21"/>
        <v>2007899</v>
      </c>
      <c r="Y43" s="762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  <c r="CQ43" s="250"/>
      <c r="CR43" s="250"/>
      <c r="CS43" s="250"/>
      <c r="CT43" s="250"/>
      <c r="CU43" s="250"/>
      <c r="CV43" s="250"/>
      <c r="CW43" s="250"/>
      <c r="CX43" s="250"/>
      <c r="CY43" s="250"/>
      <c r="CZ43" s="250"/>
      <c r="DA43" s="250"/>
      <c r="DB43" s="250"/>
      <c r="DC43" s="250"/>
      <c r="DD43" s="250"/>
      <c r="DE43" s="250"/>
      <c r="DF43" s="250"/>
      <c r="DG43" s="250"/>
      <c r="DH43" s="250"/>
      <c r="DI43" s="250"/>
      <c r="DJ43" s="250"/>
      <c r="DK43" s="250"/>
      <c r="DL43" s="250"/>
      <c r="DM43" s="250"/>
      <c r="DN43" s="250"/>
      <c r="DO43" s="250"/>
      <c r="DP43" s="250"/>
      <c r="DQ43" s="250"/>
      <c r="DR43" s="250"/>
      <c r="DS43" s="250"/>
      <c r="DT43" s="250"/>
      <c r="DU43" s="250"/>
      <c r="DV43" s="250"/>
      <c r="DW43" s="250"/>
      <c r="DX43" s="250"/>
      <c r="DY43" s="250"/>
      <c r="DZ43" s="250"/>
      <c r="EA43" s="250"/>
      <c r="EB43" s="250"/>
      <c r="EC43" s="250"/>
      <c r="ED43" s="250"/>
      <c r="EE43" s="250"/>
      <c r="EF43" s="250"/>
      <c r="EG43" s="250"/>
      <c r="EH43" s="250"/>
      <c r="EI43" s="250"/>
      <c r="EJ43" s="250"/>
      <c r="EK43" s="250"/>
      <c r="EL43" s="250"/>
      <c r="EM43" s="250"/>
      <c r="EN43" s="250"/>
      <c r="EO43" s="250"/>
      <c r="EP43" s="250"/>
      <c r="EQ43" s="250"/>
      <c r="ER43" s="250"/>
      <c r="ES43" s="250"/>
      <c r="ET43" s="250"/>
      <c r="EU43" s="250"/>
      <c r="EV43" s="250"/>
      <c r="EW43" s="250"/>
      <c r="EX43" s="250"/>
      <c r="EY43" s="250"/>
      <c r="EZ43" s="250"/>
      <c r="FA43" s="250"/>
      <c r="FB43" s="250"/>
      <c r="FC43" s="250"/>
      <c r="FD43" s="250"/>
      <c r="FE43" s="250"/>
      <c r="FF43" s="250"/>
      <c r="FG43" s="250"/>
      <c r="FH43" s="250"/>
      <c r="FI43" s="250"/>
      <c r="FJ43" s="250"/>
      <c r="FK43" s="250"/>
      <c r="FL43" s="250"/>
      <c r="FM43" s="250"/>
      <c r="FN43" s="250"/>
      <c r="FO43" s="250"/>
      <c r="FP43" s="250"/>
      <c r="FQ43" s="250"/>
      <c r="FR43" s="250"/>
      <c r="FS43" s="250"/>
      <c r="FT43" s="250"/>
      <c r="FU43" s="250"/>
      <c r="FV43" s="250"/>
      <c r="FW43" s="250"/>
      <c r="FX43" s="250"/>
      <c r="FY43" s="250"/>
      <c r="FZ43" s="250"/>
      <c r="GA43" s="250"/>
      <c r="GB43" s="250"/>
      <c r="GC43" s="250"/>
      <c r="GD43" s="250"/>
      <c r="GE43" s="250"/>
      <c r="GF43" s="250"/>
      <c r="GG43" s="250"/>
      <c r="GH43" s="250"/>
      <c r="GI43" s="250"/>
      <c r="GJ43" s="250"/>
      <c r="GK43" s="250"/>
      <c r="GL43" s="250"/>
      <c r="GM43" s="250"/>
      <c r="GN43" s="250"/>
      <c r="GO43" s="250"/>
      <c r="GP43" s="250"/>
      <c r="GQ43" s="250"/>
      <c r="GR43" s="250"/>
      <c r="GS43" s="250"/>
      <c r="GT43" s="250"/>
      <c r="GU43" s="250"/>
      <c r="GV43" s="250"/>
      <c r="GW43" s="250"/>
      <c r="GX43" s="250"/>
      <c r="GY43" s="250"/>
      <c r="GZ43" s="250"/>
      <c r="HA43" s="250"/>
      <c r="HB43" s="250"/>
      <c r="HC43" s="250"/>
      <c r="HD43" s="250"/>
      <c r="HE43" s="250"/>
      <c r="HF43" s="250"/>
      <c r="HG43" s="250"/>
      <c r="HH43" s="250"/>
      <c r="HI43" s="250"/>
      <c r="HJ43" s="250"/>
      <c r="HK43" s="250"/>
      <c r="HL43" s="250"/>
      <c r="HM43" s="250"/>
      <c r="HN43" s="250"/>
      <c r="HO43" s="250"/>
      <c r="HP43" s="250"/>
      <c r="HQ43" s="250"/>
      <c r="HR43" s="250"/>
      <c r="HS43" s="250"/>
    </row>
    <row r="44" spans="1:227" ht="15.5" x14ac:dyDescent="0.35">
      <c r="A44" t="s">
        <v>305</v>
      </c>
      <c r="B44" t="s">
        <v>477</v>
      </c>
      <c r="C44" s="898">
        <v>81727</v>
      </c>
      <c r="D44" s="899">
        <v>7409</v>
      </c>
      <c r="E44" s="899">
        <v>75227</v>
      </c>
      <c r="F44" s="899">
        <v>41896</v>
      </c>
      <c r="G44" s="900">
        <v>1790.1</v>
      </c>
      <c r="H44" s="510">
        <f t="shared" si="9"/>
        <v>208049.1</v>
      </c>
      <c r="I44" t="s">
        <v>305</v>
      </c>
      <c r="K44" s="821">
        <v>550</v>
      </c>
      <c r="M44" s="272">
        <v>21332.25</v>
      </c>
      <c r="N44" s="272">
        <f t="shared" si="12"/>
        <v>855001.19000000006</v>
      </c>
      <c r="O44" s="272">
        <f t="shared" si="13"/>
        <v>0</v>
      </c>
      <c r="P44" s="272">
        <f t="shared" si="14"/>
        <v>439375.87</v>
      </c>
      <c r="Q44" s="272">
        <f t="shared" si="15"/>
        <v>0</v>
      </c>
      <c r="R44" s="272">
        <f t="shared" si="16"/>
        <v>105617.09</v>
      </c>
      <c r="S44" s="272">
        <f t="shared" si="17"/>
        <v>0</v>
      </c>
      <c r="T44" s="272">
        <f t="shared" si="18"/>
        <v>1283.8899999999999</v>
      </c>
      <c r="U44" s="272">
        <f t="shared" si="19"/>
        <v>11183.48</v>
      </c>
      <c r="V44" s="526">
        <f t="shared" si="11"/>
        <v>1412461.52</v>
      </c>
      <c r="W44" s="526">
        <f t="shared" si="20"/>
        <v>-11186.620000000024</v>
      </c>
      <c r="X44" s="348">
        <f t="shared" si="21"/>
        <v>1609874</v>
      </c>
      <c r="Y44" s="762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/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50"/>
      <c r="DU44" s="250"/>
      <c r="DV44" s="250"/>
      <c r="DW44" s="250"/>
      <c r="DX44" s="250"/>
      <c r="DY44" s="250"/>
      <c r="DZ44" s="250"/>
      <c r="EA44" s="250"/>
      <c r="EB44" s="250"/>
      <c r="EC44" s="250"/>
      <c r="ED44" s="250"/>
      <c r="EE44" s="250"/>
      <c r="EF44" s="250"/>
      <c r="EG44" s="250"/>
      <c r="EH44" s="250"/>
      <c r="EI44" s="250"/>
      <c r="EJ44" s="250"/>
      <c r="EK44" s="250"/>
      <c r="EL44" s="250"/>
      <c r="EM44" s="250"/>
      <c r="EN44" s="250"/>
      <c r="EO44" s="250"/>
      <c r="EP44" s="250"/>
      <c r="EQ44" s="250"/>
      <c r="ER44" s="250"/>
      <c r="ES44" s="250"/>
      <c r="ET44" s="250"/>
      <c r="EU44" s="250"/>
      <c r="EV44" s="250"/>
      <c r="EW44" s="250"/>
      <c r="EX44" s="250"/>
      <c r="EY44" s="250"/>
      <c r="EZ44" s="250"/>
      <c r="FA44" s="250"/>
      <c r="FB44" s="250"/>
      <c r="FC44" s="250"/>
      <c r="FD44" s="250"/>
      <c r="FE44" s="250"/>
      <c r="FF44" s="250"/>
      <c r="FG44" s="250"/>
      <c r="FH44" s="250"/>
      <c r="FI44" s="250"/>
      <c r="FJ44" s="250"/>
      <c r="FK44" s="250"/>
      <c r="FL44" s="250"/>
      <c r="FM44" s="250"/>
      <c r="FN44" s="250"/>
      <c r="FO44" s="250"/>
      <c r="FP44" s="250"/>
      <c r="FQ44" s="250"/>
      <c r="FR44" s="250"/>
      <c r="FS44" s="250"/>
      <c r="FT44" s="250"/>
      <c r="FU44" s="250"/>
      <c r="FV44" s="250"/>
      <c r="FW44" s="250"/>
      <c r="FX44" s="250"/>
      <c r="FY44" s="250"/>
      <c r="FZ44" s="250"/>
      <c r="GA44" s="250"/>
      <c r="GB44" s="250"/>
      <c r="GC44" s="250"/>
      <c r="GD44" s="250"/>
      <c r="GE44" s="250"/>
      <c r="GF44" s="250"/>
      <c r="GG44" s="250"/>
      <c r="GH44" s="250"/>
      <c r="GI44" s="250"/>
      <c r="GJ44" s="250"/>
      <c r="GK44" s="250"/>
      <c r="GL44" s="250"/>
      <c r="GM44" s="250"/>
      <c r="GN44" s="250"/>
      <c r="GO44" s="250"/>
      <c r="GP44" s="250"/>
      <c r="GQ44" s="250"/>
      <c r="GR44" s="250"/>
      <c r="GS44" s="250"/>
      <c r="GT44" s="250"/>
      <c r="GU44" s="250"/>
      <c r="GV44" s="250"/>
      <c r="GW44" s="250"/>
      <c r="GX44" s="250"/>
      <c r="GY44" s="250"/>
      <c r="GZ44" s="250"/>
      <c r="HA44" s="250"/>
      <c r="HB44" s="250"/>
      <c r="HC44" s="250"/>
      <c r="HD44" s="250"/>
      <c r="HE44" s="250"/>
      <c r="HF44" s="250"/>
      <c r="HG44" s="250"/>
      <c r="HH44" s="250"/>
      <c r="HI44" s="250"/>
      <c r="HJ44" s="250"/>
      <c r="HK44" s="250"/>
      <c r="HL44" s="250"/>
      <c r="HM44" s="250"/>
      <c r="HN44" s="250"/>
      <c r="HO44" s="250"/>
      <c r="HP44" s="250"/>
      <c r="HQ44" s="250"/>
      <c r="HR44" s="250"/>
      <c r="HS44" s="250"/>
    </row>
    <row r="45" spans="1:227" ht="15.5" x14ac:dyDescent="0.35">
      <c r="A45" t="s">
        <v>306</v>
      </c>
      <c r="B45" t="s">
        <v>478</v>
      </c>
      <c r="C45" s="842"/>
      <c r="D45" s="899"/>
      <c r="E45" s="900"/>
      <c r="F45" s="900">
        <v>2502</v>
      </c>
      <c r="G45" s="899">
        <v>1419732.6</v>
      </c>
      <c r="H45" s="510">
        <f>SUM(C45:G45)</f>
        <v>1422234.6</v>
      </c>
      <c r="I45" t="s">
        <v>306</v>
      </c>
      <c r="K45" s="821">
        <v>449</v>
      </c>
      <c r="M45" s="272">
        <v>7014.4</v>
      </c>
      <c r="N45" s="272">
        <f t="shared" si="12"/>
        <v>740208.53</v>
      </c>
      <c r="O45" s="272">
        <f t="shared" si="13"/>
        <v>0</v>
      </c>
      <c r="P45" s="272">
        <f t="shared" si="14"/>
        <v>417622.82</v>
      </c>
      <c r="Q45" s="272">
        <f t="shared" si="15"/>
        <v>42434.41</v>
      </c>
      <c r="R45" s="272">
        <f t="shared" si="16"/>
        <v>121188.72</v>
      </c>
      <c r="S45" s="272">
        <f t="shared" si="17"/>
        <v>55589.07</v>
      </c>
      <c r="T45" s="272">
        <f t="shared" si="18"/>
        <v>24854.449999999997</v>
      </c>
      <c r="U45" s="272">
        <f t="shared" si="19"/>
        <v>3086.19</v>
      </c>
      <c r="V45" s="526">
        <f t="shared" si="11"/>
        <v>1404984.19</v>
      </c>
      <c r="W45" s="527">
        <f>X45-H45-K45-L45-Y45</f>
        <v>-42897.720000000096</v>
      </c>
      <c r="X45" s="348">
        <f t="shared" si="21"/>
        <v>1413856</v>
      </c>
      <c r="Y45" s="796">
        <f>2588+498.12+30984</f>
        <v>34070.120000000003</v>
      </c>
      <c r="Z45" s="250"/>
      <c r="AA45" s="250"/>
      <c r="AB45" s="250"/>
      <c r="AC45" s="250">
        <v>2588</v>
      </c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0"/>
      <c r="EF45" s="250"/>
      <c r="EG45" s="250"/>
      <c r="EH45" s="250"/>
      <c r="EI45" s="250"/>
      <c r="EJ45" s="250"/>
      <c r="EK45" s="250"/>
      <c r="EL45" s="250"/>
      <c r="EM45" s="250"/>
      <c r="EN45" s="250"/>
      <c r="EO45" s="250"/>
      <c r="EP45" s="250"/>
      <c r="EQ45" s="250"/>
      <c r="ER45" s="250"/>
      <c r="ES45" s="250"/>
      <c r="ET45" s="250"/>
      <c r="EU45" s="250"/>
      <c r="EV45" s="250"/>
      <c r="EW45" s="250"/>
      <c r="EX45" s="250"/>
      <c r="EY45" s="250"/>
      <c r="EZ45" s="250"/>
      <c r="FA45" s="250"/>
      <c r="FB45" s="250"/>
      <c r="FC45" s="250"/>
      <c r="FD45" s="250"/>
      <c r="FE45" s="250"/>
      <c r="FF45" s="250"/>
      <c r="FG45" s="250"/>
      <c r="FH45" s="250"/>
      <c r="FI45" s="250"/>
      <c r="FJ45" s="250"/>
      <c r="FK45" s="250"/>
      <c r="FL45" s="250"/>
      <c r="FM45" s="250"/>
      <c r="FN45" s="250"/>
      <c r="FO45" s="250"/>
      <c r="FP45" s="250"/>
      <c r="FQ45" s="250"/>
      <c r="FR45" s="250"/>
      <c r="FS45" s="250"/>
      <c r="FT45" s="250"/>
      <c r="FU45" s="250"/>
      <c r="FV45" s="250"/>
      <c r="FW45" s="250"/>
      <c r="FX45" s="250"/>
      <c r="FY45" s="250"/>
      <c r="FZ45" s="250"/>
      <c r="GA45" s="250"/>
      <c r="GB45" s="250"/>
      <c r="GC45" s="250"/>
      <c r="GD45" s="250"/>
      <c r="GE45" s="250"/>
      <c r="GF45" s="250"/>
      <c r="GG45" s="250"/>
      <c r="GH45" s="250"/>
      <c r="GI45" s="250"/>
      <c r="GJ45" s="250"/>
      <c r="GK45" s="250"/>
      <c r="GL45" s="250"/>
      <c r="GM45" s="250"/>
      <c r="GN45" s="250"/>
      <c r="GO45" s="250"/>
      <c r="GP45" s="250"/>
      <c r="GQ45" s="250"/>
      <c r="GR45" s="250"/>
      <c r="GS45" s="250"/>
      <c r="GT45" s="250"/>
      <c r="GU45" s="250"/>
      <c r="GV45" s="250"/>
      <c r="GW45" s="250"/>
      <c r="GX45" s="250"/>
      <c r="GY45" s="250"/>
      <c r="GZ45" s="250"/>
      <c r="HA45" s="250"/>
      <c r="HB45" s="250"/>
      <c r="HC45" s="250"/>
      <c r="HD45" s="250"/>
      <c r="HE45" s="250"/>
      <c r="HF45" s="250"/>
      <c r="HG45" s="250"/>
      <c r="HH45" s="250"/>
      <c r="HI45" s="250"/>
      <c r="HJ45" s="250"/>
      <c r="HK45" s="250"/>
      <c r="HL45" s="250"/>
      <c r="HM45" s="250"/>
      <c r="HN45" s="250"/>
      <c r="HO45" s="250"/>
      <c r="HP45" s="250"/>
      <c r="HQ45" s="250"/>
      <c r="HR45" s="250"/>
      <c r="HS45" s="250"/>
    </row>
    <row r="46" spans="1:227" ht="15.5" x14ac:dyDescent="0.35">
      <c r="A46" t="s">
        <v>307</v>
      </c>
      <c r="B46" t="s">
        <v>480</v>
      </c>
      <c r="C46" s="898">
        <v>96033</v>
      </c>
      <c r="D46" s="899">
        <v>37828</v>
      </c>
      <c r="E46" s="899">
        <v>113113</v>
      </c>
      <c r="F46" s="899">
        <v>12950</v>
      </c>
      <c r="G46" s="900">
        <v>2663.55</v>
      </c>
      <c r="H46" s="510">
        <f t="shared" si="9"/>
        <v>262587.55</v>
      </c>
      <c r="I46" t="s">
        <v>307</v>
      </c>
      <c r="K46" s="821">
        <v>665</v>
      </c>
      <c r="M46" s="272">
        <v>38400</v>
      </c>
      <c r="N46" s="272">
        <f t="shared" si="12"/>
        <v>1055270.27</v>
      </c>
      <c r="O46" s="272">
        <f t="shared" si="13"/>
        <v>0</v>
      </c>
      <c r="P46" s="272">
        <f t="shared" si="14"/>
        <v>430413.14</v>
      </c>
      <c r="Q46" s="272">
        <f t="shared" si="15"/>
        <v>0</v>
      </c>
      <c r="R46" s="272">
        <f t="shared" si="16"/>
        <v>82312.01999999999</v>
      </c>
      <c r="S46" s="272">
        <f t="shared" si="17"/>
        <v>0</v>
      </c>
      <c r="T46" s="272">
        <f t="shared" si="18"/>
        <v>13134.85</v>
      </c>
      <c r="U46" s="272">
        <f t="shared" si="19"/>
        <v>22768.54</v>
      </c>
      <c r="V46" s="526">
        <f t="shared" si="11"/>
        <v>1603898.8200000003</v>
      </c>
      <c r="W46" s="526">
        <f t="shared" si="20"/>
        <v>48463.629999999714</v>
      </c>
      <c r="X46" s="348">
        <f t="shared" si="21"/>
        <v>1915615</v>
      </c>
      <c r="Y46" s="762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0"/>
      <c r="EC46" s="250"/>
      <c r="ED46" s="250"/>
      <c r="EE46" s="250"/>
      <c r="EF46" s="250"/>
      <c r="EG46" s="250"/>
      <c r="EH46" s="250"/>
      <c r="EI46" s="250"/>
      <c r="EJ46" s="250"/>
      <c r="EK46" s="250"/>
      <c r="EL46" s="250"/>
      <c r="EM46" s="250"/>
      <c r="EN46" s="250"/>
      <c r="EO46" s="250"/>
      <c r="EP46" s="250"/>
      <c r="EQ46" s="250"/>
      <c r="ER46" s="250"/>
      <c r="ES46" s="250"/>
      <c r="ET46" s="250"/>
      <c r="EU46" s="250"/>
      <c r="EV46" s="250"/>
      <c r="EW46" s="250"/>
      <c r="EX46" s="250"/>
      <c r="EY46" s="250"/>
      <c r="EZ46" s="250"/>
      <c r="FA46" s="250"/>
      <c r="FB46" s="250"/>
      <c r="FC46" s="250"/>
      <c r="FD46" s="250"/>
      <c r="FE46" s="250"/>
      <c r="FF46" s="250"/>
      <c r="FG46" s="250"/>
      <c r="FH46" s="250"/>
      <c r="FI46" s="250"/>
      <c r="FJ46" s="250"/>
      <c r="FK46" s="250"/>
      <c r="FL46" s="250"/>
      <c r="FM46" s="250"/>
      <c r="FN46" s="250"/>
      <c r="FO46" s="250"/>
      <c r="FP46" s="250"/>
      <c r="FQ46" s="250"/>
      <c r="FR46" s="250"/>
      <c r="FS46" s="250"/>
      <c r="FT46" s="250"/>
      <c r="FU46" s="250"/>
      <c r="FV46" s="250"/>
      <c r="FW46" s="250"/>
      <c r="FX46" s="250"/>
      <c r="FY46" s="250"/>
      <c r="FZ46" s="250"/>
      <c r="GA46" s="250"/>
      <c r="GB46" s="250"/>
      <c r="GC46" s="250"/>
      <c r="GD46" s="250"/>
      <c r="GE46" s="250"/>
      <c r="GF46" s="250"/>
      <c r="GG46" s="250"/>
      <c r="GH46" s="250"/>
      <c r="GI46" s="250"/>
      <c r="GJ46" s="250"/>
      <c r="GK46" s="250"/>
      <c r="GL46" s="250"/>
      <c r="GM46" s="250"/>
      <c r="GN46" s="250"/>
      <c r="GO46" s="250"/>
      <c r="GP46" s="250"/>
      <c r="GQ46" s="250"/>
      <c r="GR46" s="250"/>
      <c r="GS46" s="250"/>
      <c r="GT46" s="250"/>
      <c r="GU46" s="250"/>
      <c r="GV46" s="250"/>
      <c r="GW46" s="250"/>
      <c r="GX46" s="250"/>
      <c r="GY46" s="250"/>
      <c r="GZ46" s="250"/>
      <c r="HA46" s="250"/>
      <c r="HB46" s="250"/>
      <c r="HC46" s="250"/>
      <c r="HD46" s="250"/>
      <c r="HE46" s="250"/>
      <c r="HF46" s="250"/>
      <c r="HG46" s="250"/>
      <c r="HH46" s="250"/>
      <c r="HI46" s="250"/>
      <c r="HJ46" s="250"/>
      <c r="HK46" s="250"/>
      <c r="HL46" s="250"/>
      <c r="HM46" s="250"/>
      <c r="HN46" s="250"/>
      <c r="HO46" s="250"/>
      <c r="HP46" s="250"/>
      <c r="HQ46" s="250"/>
      <c r="HR46" s="250"/>
      <c r="HS46" s="250"/>
    </row>
    <row r="47" spans="1:227" ht="15.5" x14ac:dyDescent="0.35">
      <c r="A47" t="s">
        <v>308</v>
      </c>
      <c r="B47" s="510" t="s">
        <v>609</v>
      </c>
      <c r="C47" s="898">
        <v>159864</v>
      </c>
      <c r="D47" s="899">
        <v>0</v>
      </c>
      <c r="E47" s="899">
        <v>108389</v>
      </c>
      <c r="F47" s="899">
        <v>56582</v>
      </c>
      <c r="G47" s="900">
        <v>2250.3000000000002</v>
      </c>
      <c r="H47" s="510">
        <f t="shared" si="9"/>
        <v>327085.3</v>
      </c>
      <c r="I47" t="s">
        <v>308</v>
      </c>
      <c r="K47" s="821">
        <v>1219</v>
      </c>
      <c r="M47" s="29">
        <v>47360</v>
      </c>
      <c r="N47" s="272">
        <f t="shared" si="12"/>
        <v>1681607.9500000002</v>
      </c>
      <c r="O47" s="272">
        <f t="shared" si="13"/>
        <v>0</v>
      </c>
      <c r="P47" s="272">
        <f t="shared" si="14"/>
        <v>801883.23</v>
      </c>
      <c r="Q47" s="272">
        <f t="shared" si="15"/>
        <v>120115.49999999999</v>
      </c>
      <c r="R47" s="272">
        <f t="shared" si="16"/>
        <v>144019.78999999998</v>
      </c>
      <c r="S47" s="272">
        <f t="shared" si="17"/>
        <v>91879.17</v>
      </c>
      <c r="T47" s="272">
        <f t="shared" si="18"/>
        <v>50895.68</v>
      </c>
      <c r="U47" s="272">
        <f t="shared" si="19"/>
        <v>19220.63</v>
      </c>
      <c r="V47" s="526">
        <f t="shared" si="11"/>
        <v>2909621.95</v>
      </c>
      <c r="W47" s="526">
        <f t="shared" si="20"/>
        <v>-57288.250000000175</v>
      </c>
      <c r="X47" s="348">
        <f t="shared" si="21"/>
        <v>3180638</v>
      </c>
      <c r="Y47" s="744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0"/>
      <c r="CD47" s="250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/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0"/>
      <c r="EC47" s="250"/>
      <c r="ED47" s="250"/>
      <c r="EE47" s="250"/>
      <c r="EF47" s="250"/>
      <c r="EG47" s="250"/>
      <c r="EH47" s="250"/>
      <c r="EI47" s="250"/>
      <c r="EJ47" s="250"/>
      <c r="EK47" s="250"/>
      <c r="EL47" s="250"/>
      <c r="EM47" s="250"/>
      <c r="EN47" s="250"/>
      <c r="EO47" s="250"/>
      <c r="EP47" s="250"/>
      <c r="EQ47" s="250"/>
      <c r="ER47" s="250"/>
      <c r="ES47" s="250"/>
      <c r="ET47" s="250"/>
      <c r="EU47" s="250"/>
      <c r="EV47" s="250"/>
      <c r="EW47" s="250"/>
      <c r="EX47" s="250"/>
      <c r="EY47" s="250"/>
      <c r="EZ47" s="250"/>
      <c r="FA47" s="250"/>
      <c r="FB47" s="250"/>
      <c r="FC47" s="250"/>
      <c r="FD47" s="250"/>
      <c r="FE47" s="250"/>
      <c r="FF47" s="250"/>
      <c r="FG47" s="250"/>
      <c r="FH47" s="250"/>
      <c r="FI47" s="250"/>
      <c r="FJ47" s="250"/>
      <c r="FK47" s="250"/>
      <c r="FL47" s="250"/>
      <c r="FM47" s="250"/>
      <c r="FN47" s="250"/>
      <c r="FO47" s="250"/>
      <c r="FP47" s="250"/>
      <c r="FQ47" s="250"/>
      <c r="FR47" s="250"/>
      <c r="FS47" s="250"/>
      <c r="FT47" s="250"/>
      <c r="FU47" s="250"/>
      <c r="FV47" s="250"/>
      <c r="FW47" s="250"/>
      <c r="FX47" s="250"/>
      <c r="FY47" s="250"/>
      <c r="FZ47" s="250"/>
      <c r="GA47" s="250"/>
      <c r="GB47" s="250"/>
      <c r="GC47" s="250"/>
      <c r="GD47" s="250"/>
      <c r="GE47" s="250"/>
      <c r="GF47" s="250"/>
      <c r="GG47" s="250"/>
      <c r="GH47" s="250"/>
      <c r="GI47" s="250"/>
      <c r="GJ47" s="250"/>
      <c r="GK47" s="250"/>
      <c r="GL47" s="250"/>
      <c r="GM47" s="250"/>
      <c r="GN47" s="250"/>
      <c r="GO47" s="250"/>
      <c r="GP47" s="250"/>
      <c r="GQ47" s="250"/>
      <c r="GR47" s="250"/>
      <c r="GS47" s="250"/>
      <c r="GT47" s="250"/>
      <c r="GU47" s="250"/>
      <c r="GV47" s="250"/>
      <c r="GW47" s="250"/>
      <c r="GX47" s="250"/>
      <c r="GY47" s="250"/>
      <c r="GZ47" s="250"/>
      <c r="HA47" s="250"/>
      <c r="HB47" s="250"/>
      <c r="HC47" s="250"/>
      <c r="HD47" s="250"/>
      <c r="HE47" s="250"/>
      <c r="HF47" s="250"/>
      <c r="HG47" s="250"/>
      <c r="HH47" s="250"/>
      <c r="HI47" s="250"/>
      <c r="HJ47" s="250"/>
      <c r="HK47" s="250"/>
      <c r="HL47" s="250"/>
      <c r="HM47" s="250"/>
      <c r="HN47" s="250"/>
      <c r="HO47" s="250"/>
      <c r="HP47" s="250"/>
      <c r="HQ47" s="250"/>
      <c r="HR47" s="250"/>
      <c r="HS47" s="250"/>
    </row>
    <row r="48" spans="1:227" ht="15.5" x14ac:dyDescent="0.35">
      <c r="A48" t="s">
        <v>112</v>
      </c>
      <c r="B48" t="s">
        <v>1379</v>
      </c>
      <c r="C48" s="898">
        <v>88597</v>
      </c>
      <c r="D48" s="899">
        <v>0</v>
      </c>
      <c r="E48" s="899">
        <v>0</v>
      </c>
      <c r="F48" s="899">
        <v>0</v>
      </c>
      <c r="G48" s="843"/>
      <c r="H48" s="510">
        <f t="shared" si="9"/>
        <v>88597</v>
      </c>
      <c r="I48" t="s">
        <v>112</v>
      </c>
      <c r="K48" s="821">
        <v>826</v>
      </c>
      <c r="L48" s="533"/>
      <c r="M48" s="272">
        <v>28928</v>
      </c>
      <c r="N48" s="272">
        <f t="shared" si="12"/>
        <v>1053914.21</v>
      </c>
      <c r="O48" s="272">
        <f t="shared" si="13"/>
        <v>0</v>
      </c>
      <c r="P48" s="272">
        <f t="shared" si="14"/>
        <v>381243.58999999997</v>
      </c>
      <c r="Q48" s="272">
        <f t="shared" si="15"/>
        <v>93722.139999999985</v>
      </c>
      <c r="R48" s="272">
        <f t="shared" si="16"/>
        <v>104759.59000000001</v>
      </c>
      <c r="S48" s="272">
        <f t="shared" si="17"/>
        <v>48322.03</v>
      </c>
      <c r="T48" s="272">
        <f t="shared" si="18"/>
        <v>60303.149999999994</v>
      </c>
      <c r="U48" s="272">
        <f t="shared" si="19"/>
        <v>13571.86</v>
      </c>
      <c r="V48" s="526">
        <f t="shared" si="11"/>
        <v>1755836.5699999998</v>
      </c>
      <c r="W48" s="526">
        <f t="shared" si="20"/>
        <v>-73329.569999999832</v>
      </c>
      <c r="X48" s="348">
        <f t="shared" si="21"/>
        <v>1771930</v>
      </c>
      <c r="Y48" s="348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0"/>
      <c r="BN48" s="250"/>
      <c r="BO48" s="250"/>
      <c r="BP48" s="250"/>
      <c r="BQ48" s="250"/>
      <c r="BR48" s="250"/>
      <c r="BS48" s="250"/>
      <c r="BT48" s="250"/>
      <c r="BU48" s="250"/>
      <c r="BV48" s="250"/>
      <c r="BW48" s="250"/>
      <c r="BX48" s="250"/>
      <c r="BY48" s="250"/>
      <c r="BZ48" s="250"/>
      <c r="CA48" s="250"/>
      <c r="CB48" s="250"/>
      <c r="CC48" s="250"/>
      <c r="CD48" s="250"/>
      <c r="CE48" s="250"/>
      <c r="CF48" s="250"/>
      <c r="CG48" s="250"/>
      <c r="CH48" s="250"/>
      <c r="CI48" s="250"/>
      <c r="CJ48" s="250"/>
      <c r="CK48" s="250"/>
      <c r="CL48" s="250"/>
      <c r="CM48" s="250"/>
      <c r="CN48" s="250"/>
      <c r="CO48" s="250"/>
      <c r="CP48" s="250"/>
      <c r="CQ48" s="250"/>
      <c r="CR48" s="250"/>
      <c r="CS48" s="250"/>
      <c r="CT48" s="250"/>
      <c r="CU48" s="250"/>
      <c r="CV48" s="250"/>
      <c r="CW48" s="250"/>
      <c r="CX48" s="250"/>
      <c r="CY48" s="250"/>
      <c r="CZ48" s="250"/>
      <c r="DA48" s="250"/>
      <c r="DB48" s="250"/>
      <c r="DC48" s="250"/>
      <c r="DD48" s="250"/>
      <c r="DE48" s="250"/>
      <c r="DF48" s="250"/>
      <c r="DG48" s="250"/>
      <c r="DH48" s="250"/>
      <c r="DI48" s="250"/>
      <c r="DJ48" s="250"/>
      <c r="DK48" s="250"/>
      <c r="DL48" s="250"/>
      <c r="DM48" s="250"/>
      <c r="DN48" s="250"/>
      <c r="DO48" s="250"/>
      <c r="DP48" s="250"/>
      <c r="DQ48" s="250"/>
      <c r="DR48" s="250"/>
      <c r="DS48" s="250"/>
      <c r="DT48" s="250"/>
      <c r="DU48" s="250"/>
      <c r="DV48" s="250"/>
      <c r="DW48" s="250"/>
      <c r="DX48" s="250"/>
      <c r="DY48" s="250"/>
      <c r="DZ48" s="250"/>
      <c r="EA48" s="250"/>
      <c r="EB48" s="250"/>
      <c r="EC48" s="250"/>
      <c r="ED48" s="250"/>
      <c r="EE48" s="250"/>
      <c r="EF48" s="250"/>
      <c r="EG48" s="250"/>
      <c r="EH48" s="250"/>
      <c r="EI48" s="250"/>
      <c r="EJ48" s="250"/>
      <c r="EK48" s="250"/>
      <c r="EL48" s="250"/>
      <c r="EM48" s="250"/>
      <c r="EN48" s="250"/>
      <c r="EO48" s="250"/>
      <c r="EP48" s="250"/>
      <c r="EQ48" s="250"/>
      <c r="ER48" s="250"/>
      <c r="ES48" s="250"/>
      <c r="ET48" s="250"/>
      <c r="EU48" s="250"/>
      <c r="EV48" s="250"/>
      <c r="EW48" s="250"/>
      <c r="EX48" s="250"/>
      <c r="EY48" s="250"/>
      <c r="EZ48" s="250"/>
      <c r="FA48" s="250"/>
      <c r="FB48" s="250"/>
      <c r="FC48" s="250"/>
      <c r="FD48" s="250"/>
      <c r="FE48" s="250"/>
      <c r="FF48" s="250"/>
      <c r="FG48" s="250"/>
      <c r="FH48" s="250"/>
      <c r="FI48" s="250"/>
      <c r="FJ48" s="250"/>
      <c r="FK48" s="250"/>
      <c r="FL48" s="250"/>
      <c r="FM48" s="250"/>
      <c r="FN48" s="250"/>
      <c r="FO48" s="250"/>
      <c r="FP48" s="250"/>
      <c r="FQ48" s="250"/>
      <c r="FR48" s="250"/>
      <c r="FS48" s="250"/>
      <c r="FT48" s="250"/>
      <c r="FU48" s="250"/>
      <c r="FV48" s="250"/>
      <c r="FW48" s="250"/>
      <c r="FX48" s="250"/>
      <c r="FY48" s="250"/>
      <c r="FZ48" s="250"/>
      <c r="GA48" s="250"/>
      <c r="GB48" s="250"/>
      <c r="GC48" s="250"/>
      <c r="GD48" s="250"/>
      <c r="GE48" s="250"/>
      <c r="GF48" s="250"/>
      <c r="GG48" s="250"/>
      <c r="GH48" s="250"/>
      <c r="GI48" s="250"/>
      <c r="GJ48" s="250"/>
      <c r="GK48" s="250"/>
      <c r="GL48" s="250"/>
      <c r="GM48" s="250"/>
      <c r="GN48" s="250"/>
      <c r="GO48" s="250"/>
      <c r="GP48" s="250"/>
      <c r="GQ48" s="250"/>
      <c r="GR48" s="250"/>
      <c r="GS48" s="250"/>
      <c r="GT48" s="250"/>
      <c r="GU48" s="250"/>
      <c r="GV48" s="250"/>
      <c r="GW48" s="250"/>
      <c r="GX48" s="250"/>
      <c r="GY48" s="250"/>
      <c r="GZ48" s="250"/>
      <c r="HA48" s="250"/>
      <c r="HB48" s="250"/>
      <c r="HC48" s="250"/>
      <c r="HD48" s="250"/>
      <c r="HE48" s="250"/>
      <c r="HF48" s="250"/>
      <c r="HG48" s="250"/>
      <c r="HH48" s="250"/>
      <c r="HI48" s="250"/>
      <c r="HJ48" s="250"/>
      <c r="HK48" s="250"/>
      <c r="HL48" s="250"/>
      <c r="HM48" s="250"/>
      <c r="HN48" s="250"/>
      <c r="HO48" s="250"/>
      <c r="HP48" s="250"/>
      <c r="HQ48" s="250"/>
      <c r="HR48" s="250"/>
      <c r="HS48" s="250"/>
    </row>
    <row r="49" spans="1:227" ht="15.5" x14ac:dyDescent="0.35">
      <c r="A49" t="s">
        <v>312</v>
      </c>
      <c r="B49" s="510" t="s">
        <v>746</v>
      </c>
      <c r="C49" s="898">
        <v>55818</v>
      </c>
      <c r="D49" s="899">
        <v>0</v>
      </c>
      <c r="E49" s="899">
        <v>6857</v>
      </c>
      <c r="F49" s="899">
        <v>0</v>
      </c>
      <c r="G49" s="900">
        <v>1185.5999999999999</v>
      </c>
      <c r="H49" s="510">
        <f t="shared" si="9"/>
        <v>63860.6</v>
      </c>
      <c r="I49" t="s">
        <v>312</v>
      </c>
      <c r="K49" s="821">
        <v>425</v>
      </c>
      <c r="L49" s="533"/>
      <c r="M49" s="272">
        <v>18088.75</v>
      </c>
      <c r="N49" s="272">
        <f t="shared" si="12"/>
        <v>522902.04000000004</v>
      </c>
      <c r="O49" s="272">
        <f t="shared" si="13"/>
        <v>0</v>
      </c>
      <c r="P49" s="272">
        <f t="shared" si="14"/>
        <v>291331.86</v>
      </c>
      <c r="Q49" s="272">
        <f t="shared" si="15"/>
        <v>78561.329999999987</v>
      </c>
      <c r="R49" s="272">
        <f t="shared" si="16"/>
        <v>78719.070000000007</v>
      </c>
      <c r="S49" s="272">
        <f t="shared" si="17"/>
        <v>56342.85</v>
      </c>
      <c r="T49" s="272">
        <f t="shared" si="18"/>
        <v>19192.260000000002</v>
      </c>
      <c r="U49" s="272">
        <f t="shared" si="19"/>
        <v>10316.76</v>
      </c>
      <c r="V49" s="526">
        <f t="shared" si="11"/>
        <v>1057366.17</v>
      </c>
      <c r="W49" s="526">
        <f t="shared" si="20"/>
        <v>-7298.769999999924</v>
      </c>
      <c r="X49" s="348">
        <f t="shared" si="21"/>
        <v>1114353</v>
      </c>
      <c r="Y49" s="348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  <c r="BX49" s="250"/>
      <c r="BY49" s="250"/>
      <c r="BZ49" s="250"/>
      <c r="CA49" s="250"/>
      <c r="CB49" s="250"/>
      <c r="CC49" s="250"/>
      <c r="CD49" s="250"/>
      <c r="CE49" s="250"/>
      <c r="CF49" s="250"/>
      <c r="CG49" s="250"/>
      <c r="CH49" s="250"/>
      <c r="CI49" s="250"/>
      <c r="CJ49" s="250"/>
      <c r="CK49" s="250"/>
      <c r="CL49" s="250"/>
      <c r="CM49" s="250"/>
      <c r="CN49" s="250"/>
      <c r="CO49" s="250"/>
      <c r="CP49" s="250"/>
      <c r="CQ49" s="250"/>
      <c r="CR49" s="250"/>
      <c r="CS49" s="250"/>
      <c r="CT49" s="250"/>
      <c r="CU49" s="250"/>
      <c r="CV49" s="250"/>
      <c r="CW49" s="250"/>
      <c r="CX49" s="250"/>
      <c r="CY49" s="250"/>
      <c r="CZ49" s="250"/>
      <c r="DA49" s="250"/>
      <c r="DB49" s="250"/>
      <c r="DC49" s="250"/>
      <c r="DD49" s="250"/>
      <c r="DE49" s="250"/>
      <c r="DF49" s="250"/>
      <c r="DG49" s="250"/>
      <c r="DH49" s="250"/>
      <c r="DI49" s="250"/>
      <c r="DJ49" s="250"/>
      <c r="DK49" s="250"/>
      <c r="DL49" s="250"/>
      <c r="DM49" s="250"/>
      <c r="DN49" s="250"/>
      <c r="DO49" s="250"/>
      <c r="DP49" s="250"/>
      <c r="DQ49" s="250"/>
      <c r="DR49" s="250"/>
      <c r="DS49" s="250"/>
      <c r="DT49" s="250"/>
      <c r="DU49" s="250"/>
      <c r="DV49" s="250"/>
      <c r="DW49" s="250"/>
      <c r="DX49" s="250"/>
      <c r="DY49" s="250"/>
      <c r="DZ49" s="250"/>
      <c r="EA49" s="250"/>
      <c r="EB49" s="250"/>
      <c r="EC49" s="250"/>
      <c r="ED49" s="250"/>
      <c r="EE49" s="250"/>
      <c r="EF49" s="250"/>
      <c r="EG49" s="250"/>
      <c r="EH49" s="250"/>
      <c r="EI49" s="250"/>
      <c r="EJ49" s="250"/>
      <c r="EK49" s="250"/>
      <c r="EL49" s="250"/>
      <c r="EM49" s="250"/>
      <c r="EN49" s="250"/>
      <c r="EO49" s="250"/>
      <c r="EP49" s="250"/>
      <c r="EQ49" s="250"/>
      <c r="ER49" s="250"/>
      <c r="ES49" s="250"/>
      <c r="ET49" s="250"/>
      <c r="EU49" s="250"/>
      <c r="EV49" s="250"/>
      <c r="EW49" s="250"/>
      <c r="EX49" s="250"/>
      <c r="EY49" s="250"/>
      <c r="EZ49" s="250"/>
      <c r="FA49" s="250"/>
      <c r="FB49" s="250"/>
      <c r="FC49" s="250"/>
      <c r="FD49" s="250"/>
      <c r="FE49" s="250"/>
      <c r="FF49" s="250"/>
      <c r="FG49" s="250"/>
      <c r="FH49" s="250"/>
      <c r="FI49" s="250"/>
      <c r="FJ49" s="250"/>
      <c r="FK49" s="250"/>
      <c r="FL49" s="250"/>
      <c r="FM49" s="250"/>
      <c r="FN49" s="250"/>
      <c r="FO49" s="250"/>
      <c r="FP49" s="250"/>
      <c r="FQ49" s="250"/>
      <c r="FR49" s="250"/>
      <c r="FS49" s="250"/>
      <c r="FT49" s="250"/>
      <c r="FU49" s="250"/>
      <c r="FV49" s="250"/>
      <c r="FW49" s="250"/>
      <c r="FX49" s="250"/>
      <c r="FY49" s="250"/>
      <c r="FZ49" s="250"/>
      <c r="GA49" s="250"/>
      <c r="GB49" s="250"/>
      <c r="GC49" s="250"/>
      <c r="GD49" s="250"/>
      <c r="GE49" s="250"/>
      <c r="GF49" s="250"/>
      <c r="GG49" s="250"/>
      <c r="GH49" s="250"/>
      <c r="GI49" s="250"/>
      <c r="GJ49" s="250"/>
      <c r="GK49" s="250"/>
      <c r="GL49" s="250"/>
      <c r="GM49" s="250"/>
      <c r="GN49" s="250"/>
      <c r="GO49" s="250"/>
      <c r="GP49" s="250"/>
      <c r="GQ49" s="250"/>
      <c r="GR49" s="250"/>
      <c r="GS49" s="250"/>
      <c r="GT49" s="250"/>
      <c r="GU49" s="250"/>
      <c r="GV49" s="250"/>
      <c r="GW49" s="250"/>
      <c r="GX49" s="250"/>
      <c r="GY49" s="250"/>
      <c r="GZ49" s="250"/>
      <c r="HA49" s="250"/>
      <c r="HB49" s="250"/>
      <c r="HC49" s="250"/>
      <c r="HD49" s="250"/>
      <c r="HE49" s="250"/>
      <c r="HF49" s="250"/>
      <c r="HG49" s="250"/>
      <c r="HH49" s="250"/>
      <c r="HI49" s="250"/>
      <c r="HJ49" s="250"/>
      <c r="HK49" s="250"/>
      <c r="HL49" s="250"/>
      <c r="HM49" s="250"/>
      <c r="HN49" s="250"/>
      <c r="HO49" s="250"/>
      <c r="HP49" s="250"/>
      <c r="HQ49" s="250"/>
      <c r="HR49" s="250"/>
      <c r="HS49" s="250"/>
    </row>
    <row r="50" spans="1:227" ht="15.5" x14ac:dyDescent="0.35">
      <c r="A50" t="s">
        <v>313</v>
      </c>
      <c r="B50" t="s">
        <v>485</v>
      </c>
      <c r="C50" s="898">
        <v>107808</v>
      </c>
      <c r="D50" s="899">
        <v>0</v>
      </c>
      <c r="E50" s="899">
        <v>0</v>
      </c>
      <c r="F50" s="899">
        <v>0</v>
      </c>
      <c r="G50" s="900">
        <v>2115.75</v>
      </c>
      <c r="H50" s="510">
        <f t="shared" si="9"/>
        <v>109923.75</v>
      </c>
      <c r="I50" t="s">
        <v>313</v>
      </c>
      <c r="K50" s="821">
        <v>848</v>
      </c>
      <c r="L50" s="533"/>
      <c r="M50" s="272">
        <v>51712</v>
      </c>
      <c r="N50" s="272">
        <f t="shared" si="12"/>
        <v>1215849.03</v>
      </c>
      <c r="O50" s="272">
        <f t="shared" si="13"/>
        <v>0</v>
      </c>
      <c r="P50" s="272">
        <f t="shared" si="14"/>
        <v>374427.98</v>
      </c>
      <c r="Q50" s="272">
        <f t="shared" si="15"/>
        <v>100360.96000000001</v>
      </c>
      <c r="R50" s="272">
        <f t="shared" si="16"/>
        <v>123400.89000000001</v>
      </c>
      <c r="S50" s="272">
        <f t="shared" si="17"/>
        <v>68846.450000000012</v>
      </c>
      <c r="T50" s="272">
        <f t="shared" si="18"/>
        <v>29854.539999999997</v>
      </c>
      <c r="U50" s="272">
        <f t="shared" si="19"/>
        <v>18310.59</v>
      </c>
      <c r="V50" s="526">
        <f t="shared" si="11"/>
        <v>1931050.44</v>
      </c>
      <c r="W50" s="526">
        <f t="shared" si="20"/>
        <v>122966.81000000006</v>
      </c>
      <c r="X50" s="348">
        <f t="shared" si="21"/>
        <v>2164789</v>
      </c>
      <c r="Y50" s="348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  <c r="CY50" s="250"/>
      <c r="CZ50" s="250"/>
      <c r="DA50" s="250"/>
      <c r="DB50" s="250"/>
      <c r="DC50" s="250"/>
      <c r="DD50" s="250"/>
      <c r="DE50" s="250"/>
      <c r="DF50" s="250"/>
      <c r="DG50" s="250"/>
      <c r="DH50" s="250"/>
      <c r="DI50" s="250"/>
      <c r="DJ50" s="250"/>
      <c r="DK50" s="250"/>
      <c r="DL50" s="250"/>
      <c r="DM50" s="250"/>
      <c r="DN50" s="250"/>
      <c r="DO50" s="250"/>
      <c r="DP50" s="250"/>
      <c r="DQ50" s="250"/>
      <c r="DR50" s="250"/>
      <c r="DS50" s="250"/>
      <c r="DT50" s="250"/>
      <c r="DU50" s="250"/>
      <c r="DV50" s="250"/>
      <c r="DW50" s="250"/>
      <c r="DX50" s="250"/>
      <c r="DY50" s="250"/>
      <c r="DZ50" s="250"/>
      <c r="EA50" s="250"/>
      <c r="EB50" s="250"/>
      <c r="EC50" s="250"/>
      <c r="ED50" s="250"/>
      <c r="EE50" s="250"/>
      <c r="EF50" s="250"/>
      <c r="EG50" s="250"/>
      <c r="EH50" s="250"/>
      <c r="EI50" s="250"/>
      <c r="EJ50" s="250"/>
      <c r="EK50" s="250"/>
      <c r="EL50" s="250"/>
      <c r="EM50" s="250"/>
      <c r="EN50" s="250"/>
      <c r="EO50" s="250"/>
      <c r="EP50" s="250"/>
      <c r="EQ50" s="250"/>
      <c r="ER50" s="250"/>
      <c r="ES50" s="250"/>
      <c r="ET50" s="250"/>
      <c r="EU50" s="250"/>
      <c r="EV50" s="250"/>
      <c r="EW50" s="250"/>
      <c r="EX50" s="250"/>
      <c r="EY50" s="250"/>
      <c r="EZ50" s="250"/>
      <c r="FA50" s="250"/>
      <c r="FB50" s="250"/>
      <c r="FC50" s="250"/>
      <c r="FD50" s="250"/>
      <c r="FE50" s="250"/>
      <c r="FF50" s="250"/>
      <c r="FG50" s="250"/>
      <c r="FH50" s="250"/>
      <c r="FI50" s="250"/>
      <c r="FJ50" s="250"/>
      <c r="FK50" s="250"/>
      <c r="FL50" s="250"/>
      <c r="FM50" s="250"/>
      <c r="FN50" s="250"/>
      <c r="FO50" s="250"/>
      <c r="FP50" s="250"/>
      <c r="FQ50" s="250"/>
      <c r="FR50" s="250"/>
      <c r="FS50" s="250"/>
      <c r="FT50" s="250"/>
      <c r="FU50" s="250"/>
      <c r="FV50" s="250"/>
      <c r="FW50" s="250"/>
      <c r="FX50" s="250"/>
      <c r="FY50" s="250"/>
      <c r="FZ50" s="250"/>
      <c r="GA50" s="250"/>
      <c r="GB50" s="250"/>
      <c r="GC50" s="250"/>
      <c r="GD50" s="250"/>
      <c r="GE50" s="250"/>
      <c r="GF50" s="250"/>
      <c r="GG50" s="250"/>
      <c r="GH50" s="250"/>
      <c r="GI50" s="250"/>
      <c r="GJ50" s="250"/>
      <c r="GK50" s="250"/>
      <c r="GL50" s="250"/>
      <c r="GM50" s="250"/>
      <c r="GN50" s="250"/>
      <c r="GO50" s="250"/>
      <c r="GP50" s="250"/>
      <c r="GQ50" s="250"/>
      <c r="GR50" s="250"/>
      <c r="GS50" s="250"/>
      <c r="GT50" s="250"/>
      <c r="GU50" s="250"/>
      <c r="GV50" s="250"/>
      <c r="GW50" s="250"/>
      <c r="GX50" s="250"/>
      <c r="GY50" s="250"/>
      <c r="GZ50" s="250"/>
      <c r="HA50" s="250"/>
      <c r="HB50" s="250"/>
      <c r="HC50" s="250"/>
      <c r="HD50" s="250"/>
      <c r="HE50" s="250"/>
      <c r="HF50" s="250"/>
      <c r="HG50" s="250"/>
      <c r="HH50" s="250"/>
      <c r="HI50" s="250"/>
      <c r="HJ50" s="250"/>
      <c r="HK50" s="250"/>
      <c r="HL50" s="250"/>
      <c r="HM50" s="250"/>
      <c r="HN50" s="250"/>
      <c r="HO50" s="250"/>
      <c r="HP50" s="250"/>
      <c r="HQ50" s="250"/>
      <c r="HR50" s="250"/>
      <c r="HS50" s="250"/>
    </row>
    <row r="51" spans="1:227" ht="15.5" x14ac:dyDescent="0.35">
      <c r="A51" t="s">
        <v>314</v>
      </c>
      <c r="B51" s="510" t="s">
        <v>747</v>
      </c>
      <c r="C51" s="898">
        <v>92359</v>
      </c>
      <c r="D51" s="899">
        <v>0</v>
      </c>
      <c r="E51" s="899">
        <v>35911</v>
      </c>
      <c r="F51" s="899">
        <v>0</v>
      </c>
      <c r="G51" s="900">
        <v>477.75</v>
      </c>
      <c r="H51" s="510">
        <f t="shared" si="9"/>
        <v>128747.75</v>
      </c>
      <c r="I51" t="s">
        <v>314</v>
      </c>
      <c r="K51" s="821">
        <v>782</v>
      </c>
      <c r="L51" s="533"/>
      <c r="M51" s="272">
        <v>58368</v>
      </c>
      <c r="N51" s="272">
        <f t="shared" si="12"/>
        <v>1051266.4100000001</v>
      </c>
      <c r="O51" s="272">
        <f t="shared" si="13"/>
        <v>0</v>
      </c>
      <c r="P51" s="272">
        <f t="shared" si="14"/>
        <v>462277.50999999995</v>
      </c>
      <c r="Q51" s="272">
        <f t="shared" si="15"/>
        <v>40527.61</v>
      </c>
      <c r="R51" s="272">
        <f t="shared" si="16"/>
        <v>94959.19</v>
      </c>
      <c r="S51" s="272">
        <f t="shared" si="17"/>
        <v>0</v>
      </c>
      <c r="T51" s="272">
        <f t="shared" si="18"/>
        <v>3656.58</v>
      </c>
      <c r="U51" s="272">
        <f t="shared" si="19"/>
        <v>10453.779999999999</v>
      </c>
      <c r="V51" s="526">
        <f t="shared" si="11"/>
        <v>1663141.0800000003</v>
      </c>
      <c r="W51" s="526">
        <f t="shared" si="20"/>
        <v>42490.169999999693</v>
      </c>
      <c r="X51" s="348">
        <f t="shared" si="21"/>
        <v>1835161</v>
      </c>
      <c r="Y51" s="348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250"/>
      <c r="CD51" s="250"/>
      <c r="CE51" s="250"/>
      <c r="CF51" s="250"/>
      <c r="CG51" s="250"/>
      <c r="CH51" s="250"/>
      <c r="CI51" s="250"/>
      <c r="CJ51" s="250"/>
      <c r="CK51" s="250"/>
      <c r="CL51" s="250"/>
      <c r="CM51" s="250"/>
      <c r="CN51" s="250"/>
      <c r="CO51" s="250"/>
      <c r="CP51" s="250"/>
      <c r="CQ51" s="250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0"/>
      <c r="EC51" s="250"/>
      <c r="ED51" s="250"/>
      <c r="EE51" s="250"/>
      <c r="EF51" s="250"/>
      <c r="EG51" s="250"/>
      <c r="EH51" s="250"/>
      <c r="EI51" s="250"/>
      <c r="EJ51" s="250"/>
      <c r="EK51" s="250"/>
      <c r="EL51" s="250"/>
      <c r="EM51" s="250"/>
      <c r="EN51" s="250"/>
      <c r="EO51" s="250"/>
      <c r="EP51" s="250"/>
      <c r="EQ51" s="250"/>
      <c r="ER51" s="250"/>
      <c r="ES51" s="250"/>
      <c r="ET51" s="250"/>
      <c r="EU51" s="250"/>
      <c r="EV51" s="250"/>
      <c r="EW51" s="250"/>
      <c r="EX51" s="250"/>
      <c r="EY51" s="250"/>
      <c r="EZ51" s="250"/>
      <c r="FA51" s="250"/>
      <c r="FB51" s="250"/>
      <c r="FC51" s="250"/>
      <c r="FD51" s="250"/>
      <c r="FE51" s="250"/>
      <c r="FF51" s="250"/>
      <c r="FG51" s="250"/>
      <c r="FH51" s="250"/>
      <c r="FI51" s="250"/>
      <c r="FJ51" s="250"/>
      <c r="FK51" s="250"/>
      <c r="FL51" s="250"/>
      <c r="FM51" s="250"/>
      <c r="FN51" s="250"/>
      <c r="FO51" s="250"/>
      <c r="FP51" s="250"/>
      <c r="FQ51" s="250"/>
      <c r="FR51" s="250"/>
      <c r="FS51" s="250"/>
      <c r="FT51" s="250"/>
      <c r="FU51" s="250"/>
      <c r="FV51" s="250"/>
      <c r="FW51" s="250"/>
      <c r="FX51" s="250"/>
      <c r="FY51" s="250"/>
      <c r="FZ51" s="250"/>
      <c r="GA51" s="250"/>
      <c r="GB51" s="250"/>
      <c r="GC51" s="250"/>
      <c r="GD51" s="250"/>
      <c r="GE51" s="250"/>
      <c r="GF51" s="250"/>
      <c r="GG51" s="250"/>
      <c r="GH51" s="250"/>
      <c r="GI51" s="250"/>
      <c r="GJ51" s="250"/>
      <c r="GK51" s="250"/>
      <c r="GL51" s="250"/>
      <c r="GM51" s="250"/>
      <c r="GN51" s="250"/>
      <c r="GO51" s="250"/>
      <c r="GP51" s="250"/>
      <c r="GQ51" s="250"/>
      <c r="GR51" s="250"/>
      <c r="GS51" s="250"/>
      <c r="GT51" s="250"/>
      <c r="GU51" s="250"/>
      <c r="GV51" s="250"/>
      <c r="GW51" s="250"/>
      <c r="GX51" s="250"/>
      <c r="GY51" s="250"/>
      <c r="GZ51" s="250"/>
      <c r="HA51" s="250"/>
      <c r="HB51" s="250"/>
      <c r="HC51" s="250"/>
      <c r="HD51" s="250"/>
      <c r="HE51" s="250"/>
      <c r="HF51" s="250"/>
      <c r="HG51" s="250"/>
      <c r="HH51" s="250"/>
      <c r="HI51" s="250"/>
      <c r="HJ51" s="250"/>
      <c r="HK51" s="250"/>
      <c r="HL51" s="250"/>
      <c r="HM51" s="250"/>
      <c r="HN51" s="250"/>
      <c r="HO51" s="250"/>
      <c r="HP51" s="250"/>
      <c r="HQ51" s="250"/>
      <c r="HR51" s="250"/>
      <c r="HS51" s="250"/>
    </row>
    <row r="52" spans="1:227" ht="15.5" x14ac:dyDescent="0.35">
      <c r="A52" t="s">
        <v>315</v>
      </c>
      <c r="B52" t="s">
        <v>487</v>
      </c>
      <c r="C52" s="898">
        <v>96755</v>
      </c>
      <c r="D52" s="899">
        <v>0</v>
      </c>
      <c r="E52" s="899">
        <v>22525</v>
      </c>
      <c r="F52" s="899">
        <v>0</v>
      </c>
      <c r="G52" s="900">
        <v>1441.05</v>
      </c>
      <c r="H52" s="510">
        <f t="shared" si="9"/>
        <v>120721.05</v>
      </c>
      <c r="I52" t="s">
        <v>315</v>
      </c>
      <c r="K52" s="821">
        <v>434</v>
      </c>
      <c r="L52" s="533"/>
      <c r="M52" s="272">
        <v>20958</v>
      </c>
      <c r="N52" s="272">
        <f t="shared" si="12"/>
        <v>960916.76</v>
      </c>
      <c r="O52" s="272">
        <f t="shared" si="13"/>
        <v>0</v>
      </c>
      <c r="P52" s="272">
        <f t="shared" si="14"/>
        <v>667891.39999999991</v>
      </c>
      <c r="Q52" s="272">
        <f t="shared" si="15"/>
        <v>64101.02</v>
      </c>
      <c r="R52" s="272">
        <f t="shared" si="16"/>
        <v>55595.33</v>
      </c>
      <c r="S52" s="272">
        <f t="shared" si="17"/>
        <v>42501.229999999996</v>
      </c>
      <c r="T52" s="272">
        <f t="shared" si="18"/>
        <v>28981.47</v>
      </c>
      <c r="U52" s="272">
        <f t="shared" si="19"/>
        <v>16694.349999999999</v>
      </c>
      <c r="V52" s="526">
        <f t="shared" si="11"/>
        <v>1836681.56</v>
      </c>
      <c r="W52" s="526">
        <f t="shared" si="20"/>
        <v>-26372.610000000059</v>
      </c>
      <c r="X52" s="348">
        <f t="shared" si="21"/>
        <v>1931464</v>
      </c>
      <c r="Y52" s="348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  <c r="AZ52" s="250"/>
      <c r="BA52" s="250"/>
      <c r="BB52" s="250"/>
      <c r="BC52" s="250"/>
      <c r="BD52" s="250"/>
      <c r="BE52" s="250"/>
      <c r="BF52" s="250"/>
      <c r="BG52" s="250"/>
      <c r="BH52" s="250"/>
      <c r="BI52" s="250"/>
      <c r="BJ52" s="250"/>
      <c r="BK52" s="250"/>
      <c r="BL52" s="250"/>
      <c r="BM52" s="250"/>
      <c r="BN52" s="250"/>
      <c r="BO52" s="250"/>
      <c r="BP52" s="250"/>
      <c r="BQ52" s="250"/>
      <c r="BR52" s="250"/>
      <c r="BS52" s="250"/>
      <c r="BT52" s="250"/>
      <c r="BU52" s="250"/>
      <c r="BV52" s="250"/>
      <c r="BW52" s="250"/>
      <c r="BX52" s="250"/>
      <c r="BY52" s="250"/>
      <c r="BZ52" s="250"/>
      <c r="CA52" s="250"/>
      <c r="CB52" s="250"/>
      <c r="CC52" s="250"/>
      <c r="CD52" s="250"/>
      <c r="CE52" s="250"/>
      <c r="CF52" s="250"/>
      <c r="CG52" s="250"/>
      <c r="CH52" s="250"/>
      <c r="CI52" s="250"/>
      <c r="CJ52" s="250"/>
      <c r="CK52" s="250"/>
      <c r="CL52" s="250"/>
      <c r="CM52" s="250"/>
      <c r="CN52" s="250"/>
      <c r="CO52" s="250"/>
      <c r="CP52" s="250"/>
      <c r="CQ52" s="250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/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0"/>
      <c r="EC52" s="250"/>
      <c r="ED52" s="250"/>
      <c r="EE52" s="250"/>
      <c r="EF52" s="250"/>
      <c r="EG52" s="250"/>
      <c r="EH52" s="250"/>
      <c r="EI52" s="250"/>
      <c r="EJ52" s="250"/>
      <c r="EK52" s="250"/>
      <c r="EL52" s="250"/>
      <c r="EM52" s="250"/>
      <c r="EN52" s="250"/>
      <c r="EO52" s="250"/>
      <c r="EP52" s="250"/>
      <c r="EQ52" s="250"/>
      <c r="ER52" s="250"/>
      <c r="ES52" s="250"/>
      <c r="ET52" s="250"/>
      <c r="EU52" s="250"/>
      <c r="EV52" s="250"/>
      <c r="EW52" s="250"/>
      <c r="EX52" s="250"/>
      <c r="EY52" s="250"/>
      <c r="EZ52" s="250"/>
      <c r="FA52" s="250"/>
      <c r="FB52" s="250"/>
      <c r="FC52" s="250"/>
      <c r="FD52" s="250"/>
      <c r="FE52" s="250"/>
      <c r="FF52" s="250"/>
      <c r="FG52" s="250"/>
      <c r="FH52" s="250"/>
      <c r="FI52" s="250"/>
      <c r="FJ52" s="250"/>
      <c r="FK52" s="250"/>
      <c r="FL52" s="250"/>
      <c r="FM52" s="250"/>
      <c r="FN52" s="250"/>
      <c r="FO52" s="250"/>
      <c r="FP52" s="250"/>
      <c r="FQ52" s="250"/>
      <c r="FR52" s="250"/>
      <c r="FS52" s="250"/>
      <c r="FT52" s="250"/>
      <c r="FU52" s="250"/>
      <c r="FV52" s="250"/>
      <c r="FW52" s="250"/>
      <c r="FX52" s="250"/>
      <c r="FY52" s="250"/>
      <c r="FZ52" s="250"/>
      <c r="GA52" s="250"/>
      <c r="GB52" s="250"/>
      <c r="GC52" s="250"/>
      <c r="GD52" s="250"/>
      <c r="GE52" s="250"/>
      <c r="GF52" s="250"/>
      <c r="GG52" s="250"/>
      <c r="GH52" s="250"/>
      <c r="GI52" s="250"/>
      <c r="GJ52" s="250"/>
      <c r="GK52" s="250"/>
      <c r="GL52" s="250"/>
      <c r="GM52" s="250"/>
      <c r="GN52" s="250"/>
      <c r="GO52" s="250"/>
      <c r="GP52" s="250"/>
      <c r="GQ52" s="250"/>
      <c r="GR52" s="250"/>
      <c r="GS52" s="250"/>
      <c r="GT52" s="250"/>
      <c r="GU52" s="250"/>
      <c r="GV52" s="250"/>
      <c r="GW52" s="250"/>
      <c r="GX52" s="250"/>
      <c r="GY52" s="250"/>
      <c r="GZ52" s="250"/>
      <c r="HA52" s="250"/>
      <c r="HB52" s="250"/>
      <c r="HC52" s="250"/>
      <c r="HD52" s="250"/>
      <c r="HE52" s="250"/>
      <c r="HF52" s="250"/>
      <c r="HG52" s="250"/>
      <c r="HH52" s="250"/>
      <c r="HI52" s="250"/>
      <c r="HJ52" s="250"/>
      <c r="HK52" s="250"/>
      <c r="HL52" s="250"/>
      <c r="HM52" s="250"/>
      <c r="HN52" s="250"/>
      <c r="HO52" s="250"/>
      <c r="HP52" s="250"/>
      <c r="HQ52" s="250"/>
      <c r="HR52" s="250"/>
      <c r="HS52" s="250"/>
    </row>
    <row r="53" spans="1:227" ht="15.5" x14ac:dyDescent="0.35">
      <c r="A53" t="s">
        <v>316</v>
      </c>
      <c r="B53" t="s">
        <v>488</v>
      </c>
      <c r="C53" s="898">
        <v>99848</v>
      </c>
      <c r="D53" s="899">
        <v>0</v>
      </c>
      <c r="E53" s="899">
        <v>0</v>
      </c>
      <c r="F53" s="899">
        <v>0</v>
      </c>
      <c r="G53" s="900">
        <v>2041.65</v>
      </c>
      <c r="H53" s="510">
        <f t="shared" si="9"/>
        <v>101889.65</v>
      </c>
      <c r="I53" t="s">
        <v>316</v>
      </c>
      <c r="K53" s="821">
        <v>746</v>
      </c>
      <c r="L53" s="533"/>
      <c r="M53" s="272">
        <v>18962</v>
      </c>
      <c r="N53" s="272">
        <f t="shared" si="12"/>
        <v>1065840.22</v>
      </c>
      <c r="O53" s="272">
        <f t="shared" si="13"/>
        <v>0</v>
      </c>
      <c r="P53" s="272">
        <f t="shared" si="14"/>
        <v>606317.78999999992</v>
      </c>
      <c r="Q53" s="272">
        <f t="shared" si="15"/>
        <v>102887.46</v>
      </c>
      <c r="R53" s="272">
        <f t="shared" si="16"/>
        <v>128605.52</v>
      </c>
      <c r="S53" s="272">
        <f t="shared" si="17"/>
        <v>82388.170000000013</v>
      </c>
      <c r="T53" s="272">
        <f t="shared" si="18"/>
        <v>43322.220000000008</v>
      </c>
      <c r="U53" s="272">
        <f t="shared" si="19"/>
        <v>13127.32</v>
      </c>
      <c r="V53" s="526">
        <f t="shared" si="11"/>
        <v>2042488.6999999997</v>
      </c>
      <c r="W53" s="526">
        <f t="shared" si="20"/>
        <v>-136931.34999999971</v>
      </c>
      <c r="X53" s="348">
        <f t="shared" si="21"/>
        <v>2008193</v>
      </c>
      <c r="Y53" s="348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250"/>
      <c r="BA53" s="250"/>
      <c r="BB53" s="250"/>
      <c r="BC53" s="250"/>
      <c r="BD53" s="250"/>
      <c r="BE53" s="250"/>
      <c r="BF53" s="250"/>
      <c r="BG53" s="250"/>
      <c r="BH53" s="250"/>
      <c r="BI53" s="250"/>
      <c r="BJ53" s="250"/>
      <c r="BK53" s="250"/>
      <c r="BL53" s="250"/>
      <c r="BM53" s="250"/>
      <c r="BN53" s="250"/>
      <c r="BO53" s="250"/>
      <c r="BP53" s="250"/>
      <c r="BQ53" s="250"/>
      <c r="BR53" s="250"/>
      <c r="BS53" s="250"/>
      <c r="BT53" s="250"/>
      <c r="BU53" s="250"/>
      <c r="BV53" s="250"/>
      <c r="BW53" s="250"/>
      <c r="BX53" s="250"/>
      <c r="BY53" s="250"/>
      <c r="BZ53" s="250"/>
      <c r="CA53" s="250"/>
      <c r="CB53" s="250"/>
      <c r="CC53" s="250"/>
      <c r="CD53" s="250"/>
      <c r="CE53" s="250"/>
      <c r="CF53" s="250"/>
      <c r="CG53" s="250"/>
      <c r="CH53" s="250"/>
      <c r="CI53" s="250"/>
      <c r="CJ53" s="250"/>
      <c r="CK53" s="250"/>
      <c r="CL53" s="250"/>
      <c r="CM53" s="250"/>
      <c r="CN53" s="250"/>
      <c r="CO53" s="250"/>
      <c r="CP53" s="250"/>
      <c r="CQ53" s="250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0"/>
      <c r="EC53" s="250"/>
      <c r="ED53" s="250"/>
      <c r="EE53" s="250"/>
      <c r="EF53" s="250"/>
      <c r="EG53" s="250"/>
      <c r="EH53" s="250"/>
      <c r="EI53" s="250"/>
      <c r="EJ53" s="250"/>
      <c r="EK53" s="250"/>
      <c r="EL53" s="250"/>
      <c r="EM53" s="250"/>
      <c r="EN53" s="250"/>
      <c r="EO53" s="250"/>
      <c r="EP53" s="250"/>
      <c r="EQ53" s="250"/>
      <c r="ER53" s="250"/>
      <c r="ES53" s="250"/>
      <c r="ET53" s="250"/>
      <c r="EU53" s="250"/>
      <c r="EV53" s="250"/>
      <c r="EW53" s="250"/>
      <c r="EX53" s="250"/>
      <c r="EY53" s="250"/>
      <c r="EZ53" s="250"/>
      <c r="FA53" s="250"/>
      <c r="FB53" s="250"/>
      <c r="FC53" s="250"/>
      <c r="FD53" s="250"/>
      <c r="FE53" s="250"/>
      <c r="FF53" s="250"/>
      <c r="FG53" s="250"/>
      <c r="FH53" s="250"/>
      <c r="FI53" s="250"/>
      <c r="FJ53" s="250"/>
      <c r="FK53" s="250"/>
      <c r="FL53" s="250"/>
      <c r="FM53" s="250"/>
      <c r="FN53" s="250"/>
      <c r="FO53" s="250"/>
      <c r="FP53" s="250"/>
      <c r="FQ53" s="250"/>
      <c r="FR53" s="250"/>
      <c r="FS53" s="250"/>
      <c r="FT53" s="250"/>
      <c r="FU53" s="250"/>
      <c r="FV53" s="250"/>
      <c r="FW53" s="250"/>
      <c r="FX53" s="250"/>
      <c r="FY53" s="250"/>
      <c r="FZ53" s="250"/>
      <c r="GA53" s="250"/>
      <c r="GB53" s="250"/>
      <c r="GC53" s="250"/>
      <c r="GD53" s="250"/>
      <c r="GE53" s="250"/>
      <c r="GF53" s="250"/>
      <c r="GG53" s="250"/>
      <c r="GH53" s="250"/>
      <c r="GI53" s="250"/>
      <c r="GJ53" s="250"/>
      <c r="GK53" s="250"/>
      <c r="GL53" s="250"/>
      <c r="GM53" s="250"/>
      <c r="GN53" s="250"/>
      <c r="GO53" s="250"/>
      <c r="GP53" s="250"/>
      <c r="GQ53" s="250"/>
      <c r="GR53" s="250"/>
      <c r="GS53" s="250"/>
      <c r="GT53" s="250"/>
      <c r="GU53" s="250"/>
      <c r="GV53" s="250"/>
      <c r="GW53" s="250"/>
      <c r="GX53" s="250"/>
      <c r="GY53" s="250"/>
      <c r="GZ53" s="250"/>
      <c r="HA53" s="250"/>
      <c r="HB53" s="250"/>
      <c r="HC53" s="250"/>
      <c r="HD53" s="250"/>
      <c r="HE53" s="250"/>
      <c r="HF53" s="250"/>
      <c r="HG53" s="250"/>
      <c r="HH53" s="250"/>
      <c r="HI53" s="250"/>
      <c r="HJ53" s="250"/>
      <c r="HK53" s="250"/>
      <c r="HL53" s="250"/>
      <c r="HM53" s="250"/>
      <c r="HN53" s="250"/>
      <c r="HO53" s="250"/>
      <c r="HP53" s="250"/>
      <c r="HQ53" s="250"/>
      <c r="HR53" s="250"/>
      <c r="HS53" s="250"/>
    </row>
    <row r="54" spans="1:227" ht="15.5" x14ac:dyDescent="0.35">
      <c r="A54" t="s">
        <v>317</v>
      </c>
      <c r="B54" t="s">
        <v>489</v>
      </c>
      <c r="C54" s="898">
        <v>77671</v>
      </c>
      <c r="D54" s="899">
        <v>0</v>
      </c>
      <c r="E54" s="899">
        <v>0</v>
      </c>
      <c r="F54" s="899">
        <v>0</v>
      </c>
      <c r="G54" s="900">
        <v>1620.4500000000003</v>
      </c>
      <c r="H54" s="510">
        <f t="shared" si="9"/>
        <v>79291.45</v>
      </c>
      <c r="I54" t="s">
        <v>317</v>
      </c>
      <c r="K54" s="821">
        <v>433</v>
      </c>
      <c r="L54" s="533"/>
      <c r="M54" s="272">
        <v>24950</v>
      </c>
      <c r="N54" s="272">
        <f t="shared" si="12"/>
        <v>881695.21000000008</v>
      </c>
      <c r="O54" s="272">
        <f t="shared" si="13"/>
        <v>0</v>
      </c>
      <c r="P54" s="272">
        <f t="shared" si="14"/>
        <v>406465.59</v>
      </c>
      <c r="Q54" s="272">
        <f t="shared" si="15"/>
        <v>62958.970000000008</v>
      </c>
      <c r="R54" s="272">
        <f t="shared" si="16"/>
        <v>67560.78</v>
      </c>
      <c r="S54" s="272">
        <f t="shared" si="17"/>
        <v>40276.75</v>
      </c>
      <c r="T54" s="272">
        <f t="shared" si="18"/>
        <v>13353.69</v>
      </c>
      <c r="U54" s="272">
        <f t="shared" si="19"/>
        <v>14623.51</v>
      </c>
      <c r="V54" s="526">
        <f t="shared" si="11"/>
        <v>1486934.5</v>
      </c>
      <c r="W54" s="526">
        <f t="shared" si="20"/>
        <v>-39789.949999999997</v>
      </c>
      <c r="X54" s="348">
        <f t="shared" si="21"/>
        <v>1526869</v>
      </c>
      <c r="Y54" s="348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0"/>
      <c r="AV54" s="250"/>
      <c r="AW54" s="250"/>
      <c r="AX54" s="250"/>
      <c r="AY54" s="250"/>
      <c r="AZ54" s="250"/>
      <c r="BA54" s="250"/>
      <c r="BB54" s="250"/>
      <c r="BC54" s="250"/>
      <c r="BD54" s="250"/>
      <c r="BE54" s="250"/>
      <c r="BF54" s="250"/>
      <c r="BG54" s="250"/>
      <c r="BH54" s="250"/>
      <c r="BI54" s="250"/>
      <c r="BJ54" s="250"/>
      <c r="BK54" s="250"/>
      <c r="BL54" s="250"/>
      <c r="BM54" s="250"/>
      <c r="BN54" s="250"/>
      <c r="BO54" s="250"/>
      <c r="BP54" s="250"/>
      <c r="BQ54" s="250"/>
      <c r="BR54" s="250"/>
      <c r="BS54" s="250"/>
      <c r="BT54" s="250"/>
      <c r="BU54" s="250"/>
      <c r="BV54" s="250"/>
      <c r="BW54" s="250"/>
      <c r="BX54" s="250"/>
      <c r="BY54" s="250"/>
      <c r="BZ54" s="250"/>
      <c r="CA54" s="250"/>
      <c r="CB54" s="250"/>
      <c r="CC54" s="250"/>
      <c r="CD54" s="250"/>
      <c r="CE54" s="250"/>
      <c r="CF54" s="250"/>
      <c r="CG54" s="250"/>
      <c r="CH54" s="250"/>
      <c r="CI54" s="250"/>
      <c r="CJ54" s="250"/>
      <c r="CK54" s="250"/>
      <c r="CL54" s="250"/>
      <c r="CM54" s="250"/>
      <c r="CN54" s="250"/>
      <c r="CO54" s="250"/>
      <c r="CP54" s="250"/>
      <c r="CQ54" s="250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/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0"/>
      <c r="EC54" s="250"/>
      <c r="ED54" s="250"/>
      <c r="EE54" s="250"/>
      <c r="EF54" s="250"/>
      <c r="EG54" s="250"/>
      <c r="EH54" s="250"/>
      <c r="EI54" s="250"/>
      <c r="EJ54" s="250"/>
      <c r="EK54" s="250"/>
      <c r="EL54" s="250"/>
      <c r="EM54" s="250"/>
      <c r="EN54" s="250"/>
      <c r="EO54" s="250"/>
      <c r="EP54" s="250"/>
      <c r="EQ54" s="250"/>
      <c r="ER54" s="250"/>
      <c r="ES54" s="250"/>
      <c r="ET54" s="250"/>
      <c r="EU54" s="250"/>
      <c r="EV54" s="250"/>
      <c r="EW54" s="250"/>
      <c r="EX54" s="250"/>
      <c r="EY54" s="250"/>
      <c r="EZ54" s="250"/>
      <c r="FA54" s="250"/>
      <c r="FB54" s="250"/>
      <c r="FC54" s="250"/>
      <c r="FD54" s="250"/>
      <c r="FE54" s="250"/>
      <c r="FF54" s="250"/>
      <c r="FG54" s="250"/>
      <c r="FH54" s="250"/>
      <c r="FI54" s="250"/>
      <c r="FJ54" s="250"/>
      <c r="FK54" s="250"/>
      <c r="FL54" s="250"/>
      <c r="FM54" s="250"/>
      <c r="FN54" s="250"/>
      <c r="FO54" s="250"/>
      <c r="FP54" s="250"/>
      <c r="FQ54" s="250"/>
      <c r="FR54" s="250"/>
      <c r="FS54" s="250"/>
      <c r="FT54" s="250"/>
      <c r="FU54" s="250"/>
      <c r="FV54" s="250"/>
      <c r="FW54" s="250"/>
      <c r="FX54" s="250"/>
      <c r="FY54" s="250"/>
      <c r="FZ54" s="250"/>
      <c r="GA54" s="250"/>
      <c r="GB54" s="250"/>
      <c r="GC54" s="250"/>
      <c r="GD54" s="250"/>
      <c r="GE54" s="250"/>
      <c r="GF54" s="250"/>
      <c r="GG54" s="250"/>
      <c r="GH54" s="250"/>
      <c r="GI54" s="250"/>
      <c r="GJ54" s="250"/>
      <c r="GK54" s="250"/>
      <c r="GL54" s="250"/>
      <c r="GM54" s="250"/>
      <c r="GN54" s="250"/>
      <c r="GO54" s="250"/>
      <c r="GP54" s="250"/>
      <c r="GQ54" s="250"/>
      <c r="GR54" s="250"/>
      <c r="GS54" s="250"/>
      <c r="GT54" s="250"/>
      <c r="GU54" s="250"/>
      <c r="GV54" s="250"/>
      <c r="GW54" s="250"/>
      <c r="GX54" s="250"/>
      <c r="GY54" s="250"/>
      <c r="GZ54" s="250"/>
      <c r="HA54" s="250"/>
      <c r="HB54" s="250"/>
      <c r="HC54" s="250"/>
      <c r="HD54" s="250"/>
      <c r="HE54" s="250"/>
      <c r="HF54" s="250"/>
      <c r="HG54" s="250"/>
      <c r="HH54" s="250"/>
      <c r="HI54" s="250"/>
      <c r="HJ54" s="250"/>
      <c r="HK54" s="250"/>
      <c r="HL54" s="250"/>
      <c r="HM54" s="250"/>
      <c r="HN54" s="250"/>
      <c r="HO54" s="250"/>
      <c r="HP54" s="250"/>
      <c r="HQ54" s="250"/>
      <c r="HR54" s="250"/>
      <c r="HS54" s="250"/>
    </row>
    <row r="55" spans="1:227" ht="15.5" x14ac:dyDescent="0.35">
      <c r="A55" t="s">
        <v>318</v>
      </c>
      <c r="B55" s="510" t="s">
        <v>748</v>
      </c>
      <c r="C55" s="898">
        <v>61661</v>
      </c>
      <c r="D55" s="899">
        <v>9491</v>
      </c>
      <c r="E55" s="899">
        <v>59645</v>
      </c>
      <c r="F55" s="899">
        <v>32585</v>
      </c>
      <c r="G55" s="900">
        <v>1838.85</v>
      </c>
      <c r="H55" s="510">
        <f t="shared" si="9"/>
        <v>165220.85</v>
      </c>
      <c r="I55" t="s">
        <v>318</v>
      </c>
      <c r="K55" s="821">
        <v>431</v>
      </c>
      <c r="L55" s="533"/>
      <c r="M55" s="272">
        <v>11851.25</v>
      </c>
      <c r="N55" s="272">
        <f t="shared" si="12"/>
        <v>602506.98</v>
      </c>
      <c r="O55" s="272">
        <f t="shared" si="13"/>
        <v>0</v>
      </c>
      <c r="P55" s="272">
        <f t="shared" si="14"/>
        <v>292645.95</v>
      </c>
      <c r="Q55" s="272">
        <f t="shared" si="15"/>
        <v>0</v>
      </c>
      <c r="R55" s="272">
        <f t="shared" si="16"/>
        <v>104931.45</v>
      </c>
      <c r="S55" s="272">
        <f t="shared" si="17"/>
        <v>0</v>
      </c>
      <c r="T55" s="272">
        <f t="shared" si="18"/>
        <v>27114.579999999998</v>
      </c>
      <c r="U55" s="272">
        <f t="shared" si="19"/>
        <v>7928.9400000000005</v>
      </c>
      <c r="V55" s="526">
        <f t="shared" si="11"/>
        <v>1035127.8999999998</v>
      </c>
      <c r="W55" s="526">
        <f t="shared" si="20"/>
        <v>30822.250000000204</v>
      </c>
      <c r="X55" s="348">
        <f t="shared" si="21"/>
        <v>1231602</v>
      </c>
      <c r="Y55" s="348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250"/>
      <c r="BF55" s="250"/>
      <c r="BG55" s="250"/>
      <c r="BH55" s="250"/>
      <c r="BI55" s="250"/>
      <c r="BJ55" s="250"/>
      <c r="BK55" s="250"/>
      <c r="BL55" s="250"/>
      <c r="BM55" s="250"/>
      <c r="BN55" s="250"/>
      <c r="BO55" s="250"/>
      <c r="BP55" s="250"/>
      <c r="BQ55" s="250"/>
      <c r="BR55" s="250"/>
      <c r="BS55" s="250"/>
      <c r="BT55" s="250"/>
      <c r="BU55" s="250"/>
      <c r="BV55" s="250"/>
      <c r="BW55" s="250"/>
      <c r="BX55" s="250"/>
      <c r="BY55" s="250"/>
      <c r="BZ55" s="250"/>
      <c r="CA55" s="250"/>
      <c r="CB55" s="250"/>
      <c r="CC55" s="250"/>
      <c r="CD55" s="250"/>
      <c r="CE55" s="250"/>
      <c r="CF55" s="250"/>
      <c r="CG55" s="250"/>
      <c r="CH55" s="250"/>
      <c r="CI55" s="250"/>
      <c r="CJ55" s="250"/>
      <c r="CK55" s="250"/>
      <c r="CL55" s="250"/>
      <c r="CM55" s="250"/>
      <c r="CN55" s="250"/>
      <c r="CO55" s="250"/>
      <c r="CP55" s="250"/>
      <c r="CQ55" s="250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/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0"/>
      <c r="EC55" s="250"/>
      <c r="ED55" s="250"/>
      <c r="EE55" s="250"/>
      <c r="EF55" s="250"/>
      <c r="EG55" s="250"/>
      <c r="EH55" s="250"/>
      <c r="EI55" s="250"/>
      <c r="EJ55" s="250"/>
      <c r="EK55" s="250"/>
      <c r="EL55" s="250"/>
      <c r="EM55" s="250"/>
      <c r="EN55" s="250"/>
      <c r="EO55" s="250"/>
      <c r="EP55" s="250"/>
      <c r="EQ55" s="250"/>
      <c r="ER55" s="250"/>
      <c r="ES55" s="250"/>
      <c r="ET55" s="250"/>
      <c r="EU55" s="250"/>
      <c r="EV55" s="250"/>
      <c r="EW55" s="250"/>
      <c r="EX55" s="250"/>
      <c r="EY55" s="250"/>
      <c r="EZ55" s="250"/>
      <c r="FA55" s="250"/>
      <c r="FB55" s="250"/>
      <c r="FC55" s="250"/>
      <c r="FD55" s="250"/>
      <c r="FE55" s="250"/>
      <c r="FF55" s="250"/>
      <c r="FG55" s="250"/>
      <c r="FH55" s="250"/>
      <c r="FI55" s="250"/>
      <c r="FJ55" s="250"/>
      <c r="FK55" s="250"/>
      <c r="FL55" s="250"/>
      <c r="FM55" s="250"/>
      <c r="FN55" s="250"/>
      <c r="FO55" s="250"/>
      <c r="FP55" s="250"/>
      <c r="FQ55" s="250"/>
      <c r="FR55" s="250"/>
      <c r="FS55" s="250"/>
      <c r="FT55" s="250"/>
      <c r="FU55" s="250"/>
      <c r="FV55" s="250"/>
      <c r="FW55" s="250"/>
      <c r="FX55" s="250"/>
      <c r="FY55" s="250"/>
      <c r="FZ55" s="250"/>
      <c r="GA55" s="250"/>
      <c r="GB55" s="250"/>
      <c r="GC55" s="250"/>
      <c r="GD55" s="250"/>
      <c r="GE55" s="250"/>
      <c r="GF55" s="250"/>
      <c r="GG55" s="250"/>
      <c r="GH55" s="250"/>
      <c r="GI55" s="250"/>
      <c r="GJ55" s="250"/>
      <c r="GK55" s="250"/>
      <c r="GL55" s="250"/>
      <c r="GM55" s="250"/>
      <c r="GN55" s="250"/>
      <c r="GO55" s="250"/>
      <c r="GP55" s="250"/>
      <c r="GQ55" s="250"/>
      <c r="GR55" s="250"/>
      <c r="GS55" s="250"/>
      <c r="GT55" s="250"/>
      <c r="GU55" s="250"/>
      <c r="GV55" s="250"/>
      <c r="GW55" s="250"/>
      <c r="GX55" s="250"/>
      <c r="GY55" s="250"/>
      <c r="GZ55" s="250"/>
      <c r="HA55" s="250"/>
      <c r="HB55" s="250"/>
      <c r="HC55" s="250"/>
      <c r="HD55" s="250"/>
      <c r="HE55" s="250"/>
      <c r="HF55" s="250"/>
      <c r="HG55" s="250"/>
      <c r="HH55" s="250"/>
      <c r="HI55" s="250"/>
      <c r="HJ55" s="250"/>
      <c r="HK55" s="250"/>
      <c r="HL55" s="250"/>
      <c r="HM55" s="250"/>
      <c r="HN55" s="250"/>
      <c r="HO55" s="250"/>
      <c r="HP55" s="250"/>
      <c r="HQ55" s="250"/>
      <c r="HR55" s="250"/>
      <c r="HS55" s="250"/>
    </row>
    <row r="56" spans="1:227" ht="15.5" x14ac:dyDescent="0.35">
      <c r="A56" s="757" t="s">
        <v>1359</v>
      </c>
      <c r="B56" s="843" t="s">
        <v>1360</v>
      </c>
      <c r="C56" s="898">
        <v>143194</v>
      </c>
      <c r="D56" s="899">
        <v>0</v>
      </c>
      <c r="E56" s="899">
        <v>0</v>
      </c>
      <c r="F56" s="899">
        <v>0</v>
      </c>
      <c r="G56" s="900">
        <v>1219.2</v>
      </c>
      <c r="H56" s="510">
        <f t="shared" si="9"/>
        <v>144413.20000000001</v>
      </c>
      <c r="I56" s="842" t="s">
        <v>1359</v>
      </c>
      <c r="K56" s="821">
        <v>1233</v>
      </c>
      <c r="L56" s="533"/>
      <c r="M56" s="272">
        <v>34816</v>
      </c>
      <c r="N56" s="272">
        <f t="shared" si="12"/>
        <v>1533307.1400000001</v>
      </c>
      <c r="O56" s="272">
        <f t="shared" si="13"/>
        <v>0</v>
      </c>
      <c r="P56" s="272">
        <f t="shared" si="14"/>
        <v>699970.71000000008</v>
      </c>
      <c r="Q56" s="272">
        <f t="shared" si="15"/>
        <v>127618.47</v>
      </c>
      <c r="R56" s="272">
        <f t="shared" si="16"/>
        <v>141149.54999999999</v>
      </c>
      <c r="S56" s="272">
        <f t="shared" si="17"/>
        <v>85131.79</v>
      </c>
      <c r="T56" s="272">
        <f t="shared" si="18"/>
        <v>53069.760000000002</v>
      </c>
      <c r="U56" s="272">
        <f t="shared" si="19"/>
        <v>25799.47</v>
      </c>
      <c r="V56" s="526">
        <f t="shared" si="11"/>
        <v>2666046.89</v>
      </c>
      <c r="W56" s="526">
        <f t="shared" si="20"/>
        <v>160335.90999999986</v>
      </c>
      <c r="X56" s="348">
        <f t="shared" si="21"/>
        <v>2972029</v>
      </c>
      <c r="Y56" s="348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250"/>
      <c r="BF56" s="250"/>
      <c r="BG56" s="250"/>
      <c r="BH56" s="250"/>
      <c r="BI56" s="250"/>
      <c r="BJ56" s="250"/>
      <c r="BK56" s="250"/>
      <c r="BL56" s="250"/>
      <c r="BM56" s="250"/>
      <c r="BN56" s="250"/>
      <c r="BO56" s="250"/>
      <c r="BP56" s="250"/>
      <c r="BQ56" s="250"/>
      <c r="BR56" s="250"/>
      <c r="BS56" s="250"/>
      <c r="BT56" s="250"/>
      <c r="BU56" s="250"/>
      <c r="BV56" s="250"/>
      <c r="BW56" s="250"/>
      <c r="BX56" s="250"/>
      <c r="BY56" s="250"/>
      <c r="BZ56" s="250"/>
      <c r="CA56" s="250"/>
      <c r="CB56" s="250"/>
      <c r="CC56" s="250"/>
      <c r="CD56" s="250"/>
      <c r="CE56" s="250"/>
      <c r="CF56" s="250"/>
      <c r="CG56" s="250"/>
      <c r="CH56" s="250"/>
      <c r="CI56" s="250"/>
      <c r="CJ56" s="250"/>
      <c r="CK56" s="250"/>
      <c r="CL56" s="250"/>
      <c r="CM56" s="250"/>
      <c r="CN56" s="250"/>
      <c r="CO56" s="250"/>
      <c r="CP56" s="250"/>
      <c r="CQ56" s="250"/>
      <c r="CR56" s="250"/>
      <c r="CS56" s="250"/>
      <c r="CT56" s="250"/>
      <c r="CU56" s="250"/>
      <c r="CV56" s="250"/>
      <c r="CW56" s="250"/>
      <c r="CX56" s="250"/>
      <c r="CY56" s="250"/>
      <c r="CZ56" s="250"/>
      <c r="DA56" s="250"/>
      <c r="DB56" s="250"/>
      <c r="DC56" s="250"/>
      <c r="DD56" s="250"/>
      <c r="DE56" s="250"/>
      <c r="DF56" s="250"/>
      <c r="DG56" s="250"/>
      <c r="DH56" s="250"/>
      <c r="DI56" s="250"/>
      <c r="DJ56" s="250"/>
      <c r="DK56" s="250"/>
      <c r="DL56" s="250"/>
      <c r="DM56" s="250"/>
      <c r="DN56" s="250"/>
      <c r="DO56" s="250"/>
      <c r="DP56" s="250"/>
      <c r="DQ56" s="250"/>
      <c r="DR56" s="250"/>
      <c r="DS56" s="250"/>
      <c r="DT56" s="250"/>
      <c r="DU56" s="250"/>
      <c r="DV56" s="250"/>
      <c r="DW56" s="250"/>
      <c r="DX56" s="250"/>
      <c r="DY56" s="250"/>
      <c r="DZ56" s="250"/>
      <c r="EA56" s="250"/>
      <c r="EB56" s="250"/>
      <c r="EC56" s="250"/>
      <c r="ED56" s="250"/>
      <c r="EE56" s="250"/>
      <c r="EF56" s="250"/>
      <c r="EG56" s="250"/>
      <c r="EH56" s="250"/>
      <c r="EI56" s="250"/>
      <c r="EJ56" s="250"/>
      <c r="EK56" s="250"/>
      <c r="EL56" s="250"/>
      <c r="EM56" s="250"/>
      <c r="EN56" s="250"/>
      <c r="EO56" s="250"/>
      <c r="EP56" s="250"/>
      <c r="EQ56" s="250"/>
      <c r="ER56" s="250"/>
      <c r="ES56" s="250"/>
      <c r="ET56" s="250"/>
      <c r="EU56" s="250"/>
      <c r="EV56" s="250"/>
      <c r="EW56" s="250"/>
      <c r="EX56" s="250"/>
      <c r="EY56" s="250"/>
      <c r="EZ56" s="250"/>
      <c r="FA56" s="250"/>
      <c r="FB56" s="250"/>
      <c r="FC56" s="250"/>
      <c r="FD56" s="250"/>
      <c r="FE56" s="250"/>
      <c r="FF56" s="250"/>
      <c r="FG56" s="250"/>
      <c r="FH56" s="250"/>
      <c r="FI56" s="250"/>
      <c r="FJ56" s="250"/>
      <c r="FK56" s="250"/>
      <c r="FL56" s="250"/>
      <c r="FM56" s="250"/>
      <c r="FN56" s="250"/>
      <c r="FO56" s="250"/>
      <c r="FP56" s="250"/>
      <c r="FQ56" s="250"/>
      <c r="FR56" s="250"/>
      <c r="FS56" s="250"/>
      <c r="FT56" s="250"/>
      <c r="FU56" s="250"/>
      <c r="FV56" s="250"/>
      <c r="FW56" s="250"/>
      <c r="FX56" s="250"/>
      <c r="FY56" s="250"/>
      <c r="FZ56" s="250"/>
      <c r="GA56" s="250"/>
      <c r="GB56" s="250"/>
      <c r="GC56" s="250"/>
      <c r="GD56" s="250"/>
      <c r="GE56" s="250"/>
      <c r="GF56" s="250"/>
      <c r="GG56" s="250"/>
      <c r="GH56" s="250"/>
      <c r="GI56" s="250"/>
      <c r="GJ56" s="250"/>
      <c r="GK56" s="250"/>
      <c r="GL56" s="250"/>
      <c r="GM56" s="250"/>
      <c r="GN56" s="250"/>
      <c r="GO56" s="250"/>
      <c r="GP56" s="250"/>
      <c r="GQ56" s="250"/>
      <c r="GR56" s="250"/>
      <c r="GS56" s="250"/>
      <c r="GT56" s="250"/>
      <c r="GU56" s="250"/>
      <c r="GV56" s="250"/>
      <c r="GW56" s="250"/>
      <c r="GX56" s="250"/>
      <c r="GY56" s="250"/>
      <c r="GZ56" s="250"/>
      <c r="HA56" s="250"/>
      <c r="HB56" s="250"/>
      <c r="HC56" s="250"/>
      <c r="HD56" s="250"/>
      <c r="HE56" s="250"/>
      <c r="HF56" s="250"/>
      <c r="HG56" s="250"/>
      <c r="HH56" s="250"/>
      <c r="HI56" s="250"/>
      <c r="HJ56" s="250"/>
      <c r="HK56" s="250"/>
      <c r="HL56" s="250"/>
      <c r="HM56" s="250"/>
      <c r="HN56" s="250"/>
      <c r="HO56" s="250"/>
      <c r="HP56" s="250"/>
      <c r="HQ56" s="250"/>
      <c r="HR56" s="250"/>
      <c r="HS56" s="250"/>
    </row>
    <row r="57" spans="1:227" ht="15.5" x14ac:dyDescent="0.35">
      <c r="A57" t="s">
        <v>1158</v>
      </c>
      <c r="B57" t="s">
        <v>1380</v>
      </c>
      <c r="C57" s="898">
        <v>95003</v>
      </c>
      <c r="D57" s="899">
        <v>0</v>
      </c>
      <c r="E57" s="899">
        <v>0</v>
      </c>
      <c r="F57" s="899">
        <v>0</v>
      </c>
      <c r="G57" s="900">
        <v>83.85</v>
      </c>
      <c r="H57" s="510">
        <f t="shared" si="9"/>
        <v>95086.85</v>
      </c>
      <c r="I57" t="s">
        <v>1158</v>
      </c>
      <c r="K57" s="821">
        <v>878</v>
      </c>
      <c r="L57" s="533"/>
      <c r="M57" s="272">
        <v>27904</v>
      </c>
      <c r="N57" s="272">
        <f t="shared" si="12"/>
        <v>1035677.4299999999</v>
      </c>
      <c r="O57" s="272">
        <f t="shared" si="13"/>
        <v>0</v>
      </c>
      <c r="P57" s="272">
        <f t="shared" si="14"/>
        <v>611116.27000000014</v>
      </c>
      <c r="Q57" s="272">
        <f t="shared" si="15"/>
        <v>42731.239999999991</v>
      </c>
      <c r="R57" s="272">
        <f t="shared" si="16"/>
        <v>137912.32000000001</v>
      </c>
      <c r="S57" s="272">
        <f t="shared" si="17"/>
        <v>72013.06</v>
      </c>
      <c r="T57" s="272">
        <f t="shared" si="18"/>
        <v>48231.909999999996</v>
      </c>
      <c r="U57" s="272">
        <f t="shared" si="19"/>
        <v>17976.760000000002</v>
      </c>
      <c r="V57" s="526">
        <f>SUM(N57:U57)</f>
        <v>1965658.9900000002</v>
      </c>
      <c r="W57" s="526">
        <f t="shared" si="20"/>
        <v>-157800.84000000023</v>
      </c>
      <c r="X57" s="348">
        <f t="shared" si="21"/>
        <v>1903823</v>
      </c>
      <c r="Y57" s="348"/>
      <c r="Z57" s="250"/>
      <c r="AA57" s="250"/>
      <c r="AB57" s="250"/>
      <c r="AC57" s="250"/>
      <c r="AD57" s="250"/>
      <c r="AE57" s="250"/>
      <c r="AF57" s="250"/>
      <c r="AG57" s="250"/>
      <c r="AH57" s="250"/>
      <c r="AI57" s="250"/>
      <c r="AJ57" s="250"/>
      <c r="AK57" s="250"/>
      <c r="AL57" s="250"/>
      <c r="AM57" s="250"/>
      <c r="AN57" s="250"/>
      <c r="AO57" s="250"/>
      <c r="AP57" s="250"/>
      <c r="AQ57" s="250"/>
      <c r="AR57" s="250"/>
      <c r="AS57" s="250"/>
      <c r="AT57" s="250"/>
      <c r="AU57" s="250"/>
      <c r="AV57" s="250"/>
      <c r="AW57" s="250"/>
      <c r="AX57" s="250"/>
      <c r="AY57" s="250"/>
      <c r="AZ57" s="250"/>
      <c r="BA57" s="250"/>
      <c r="BB57" s="250"/>
      <c r="BC57" s="250"/>
      <c r="BD57" s="250"/>
      <c r="BE57" s="250"/>
      <c r="BF57" s="250"/>
      <c r="BG57" s="250"/>
      <c r="BH57" s="250"/>
      <c r="BI57" s="250"/>
      <c r="BJ57" s="250"/>
      <c r="BK57" s="250"/>
      <c r="BL57" s="250"/>
      <c r="BM57" s="250"/>
      <c r="BN57" s="250"/>
      <c r="BO57" s="250"/>
      <c r="BP57" s="250"/>
      <c r="BQ57" s="250"/>
      <c r="BR57" s="250"/>
      <c r="BS57" s="250"/>
      <c r="BT57" s="250"/>
      <c r="BU57" s="250"/>
      <c r="BV57" s="250"/>
      <c r="BW57" s="250"/>
      <c r="BX57" s="250"/>
      <c r="BY57" s="250"/>
      <c r="BZ57" s="250"/>
      <c r="CA57" s="250"/>
      <c r="CB57" s="250"/>
      <c r="CC57" s="250"/>
      <c r="CD57" s="250"/>
      <c r="CE57" s="250"/>
      <c r="CF57" s="250"/>
      <c r="CG57" s="250"/>
      <c r="CH57" s="250"/>
      <c r="CI57" s="250"/>
      <c r="CJ57" s="250"/>
      <c r="CK57" s="250"/>
      <c r="CL57" s="250"/>
      <c r="CM57" s="250"/>
      <c r="CN57" s="250"/>
      <c r="CO57" s="250"/>
      <c r="CP57" s="250"/>
      <c r="CQ57" s="250"/>
      <c r="CR57" s="250"/>
      <c r="CS57" s="250"/>
      <c r="CT57" s="250"/>
      <c r="CU57" s="250"/>
      <c r="CV57" s="250"/>
      <c r="CW57" s="250"/>
      <c r="CX57" s="250"/>
      <c r="CY57" s="250"/>
      <c r="CZ57" s="250"/>
      <c r="DA57" s="250"/>
      <c r="DB57" s="250"/>
      <c r="DC57" s="250"/>
      <c r="DD57" s="250"/>
      <c r="DE57" s="250"/>
      <c r="DF57" s="250"/>
      <c r="DG57" s="250"/>
      <c r="DH57" s="250"/>
      <c r="DI57" s="250"/>
      <c r="DJ57" s="250"/>
      <c r="DK57" s="250"/>
      <c r="DL57" s="250"/>
      <c r="DM57" s="250"/>
      <c r="DN57" s="250"/>
      <c r="DO57" s="250"/>
      <c r="DP57" s="250"/>
      <c r="DQ57" s="250"/>
      <c r="DR57" s="250"/>
      <c r="DS57" s="250"/>
      <c r="DT57" s="250"/>
      <c r="DU57" s="250"/>
      <c r="DV57" s="250"/>
      <c r="DW57" s="250"/>
      <c r="DX57" s="250"/>
      <c r="DY57" s="250"/>
      <c r="DZ57" s="250"/>
      <c r="EA57" s="250"/>
      <c r="EB57" s="250"/>
      <c r="EC57" s="250"/>
      <c r="ED57" s="250"/>
      <c r="EE57" s="250"/>
      <c r="EF57" s="250"/>
      <c r="EG57" s="250"/>
      <c r="EH57" s="250"/>
      <c r="EI57" s="250"/>
      <c r="EJ57" s="250"/>
      <c r="EK57" s="250"/>
      <c r="EL57" s="250"/>
      <c r="EM57" s="250"/>
      <c r="EN57" s="250"/>
      <c r="EO57" s="250"/>
      <c r="EP57" s="250"/>
      <c r="EQ57" s="250"/>
      <c r="ER57" s="250"/>
      <c r="ES57" s="250"/>
      <c r="ET57" s="250"/>
      <c r="EU57" s="250"/>
      <c r="EV57" s="250"/>
      <c r="EW57" s="250"/>
      <c r="EX57" s="250"/>
      <c r="EY57" s="250"/>
      <c r="EZ57" s="250"/>
      <c r="FA57" s="250"/>
      <c r="FB57" s="250"/>
      <c r="FC57" s="250"/>
      <c r="FD57" s="250"/>
      <c r="FE57" s="250"/>
      <c r="FF57" s="250"/>
      <c r="FG57" s="250"/>
      <c r="FH57" s="250"/>
      <c r="FI57" s="250"/>
      <c r="FJ57" s="250"/>
      <c r="FK57" s="250"/>
      <c r="FL57" s="250"/>
      <c r="FM57" s="250"/>
      <c r="FN57" s="250"/>
      <c r="FO57" s="250"/>
      <c r="FP57" s="250"/>
      <c r="FQ57" s="250"/>
      <c r="FR57" s="250"/>
      <c r="FS57" s="250"/>
      <c r="FT57" s="250"/>
      <c r="FU57" s="250"/>
      <c r="FV57" s="250"/>
      <c r="FW57" s="250"/>
      <c r="FX57" s="250"/>
      <c r="FY57" s="250"/>
      <c r="FZ57" s="250"/>
      <c r="GA57" s="250"/>
      <c r="GB57" s="250"/>
      <c r="GC57" s="250"/>
      <c r="GD57" s="250"/>
      <c r="GE57" s="250"/>
      <c r="GF57" s="250"/>
      <c r="GG57" s="250"/>
      <c r="GH57" s="250"/>
      <c r="GI57" s="250"/>
      <c r="GJ57" s="250"/>
      <c r="GK57" s="250"/>
      <c r="GL57" s="250"/>
      <c r="GM57" s="250"/>
      <c r="GN57" s="250"/>
      <c r="GO57" s="250"/>
      <c r="GP57" s="250"/>
      <c r="GQ57" s="250"/>
      <c r="GR57" s="250"/>
      <c r="GS57" s="250"/>
      <c r="GT57" s="250"/>
      <c r="GU57" s="250"/>
      <c r="GV57" s="250"/>
      <c r="GW57" s="250"/>
      <c r="GX57" s="250"/>
      <c r="GY57" s="250"/>
      <c r="GZ57" s="250"/>
      <c r="HA57" s="250"/>
      <c r="HB57" s="250"/>
      <c r="HC57" s="250"/>
      <c r="HD57" s="250"/>
      <c r="HE57" s="250"/>
      <c r="HF57" s="250"/>
      <c r="HG57" s="250"/>
      <c r="HH57" s="250"/>
      <c r="HI57" s="250"/>
      <c r="HJ57" s="250"/>
      <c r="HK57" s="250"/>
      <c r="HL57" s="250"/>
      <c r="HM57" s="250"/>
      <c r="HN57" s="250"/>
      <c r="HO57" s="250"/>
      <c r="HP57" s="250"/>
      <c r="HQ57" s="250"/>
      <c r="HR57" s="250"/>
      <c r="HS57" s="250"/>
    </row>
    <row r="58" spans="1:227" ht="15.5" x14ac:dyDescent="0.35">
      <c r="A58" t="s">
        <v>325</v>
      </c>
      <c r="B58" t="s">
        <v>497</v>
      </c>
      <c r="C58" s="898">
        <v>102912</v>
      </c>
      <c r="D58" s="899">
        <v>0</v>
      </c>
      <c r="E58" s="899">
        <v>25024</v>
      </c>
      <c r="F58" s="899">
        <v>58142</v>
      </c>
      <c r="G58" s="900">
        <v>756.15</v>
      </c>
      <c r="H58" s="510">
        <f t="shared" si="9"/>
        <v>186834.15</v>
      </c>
      <c r="I58" t="s">
        <v>325</v>
      </c>
      <c r="K58" s="821">
        <v>867</v>
      </c>
      <c r="L58" s="533"/>
      <c r="M58" s="272">
        <v>41728</v>
      </c>
      <c r="N58" s="272">
        <f t="shared" si="12"/>
        <v>1000840.73</v>
      </c>
      <c r="O58" s="272">
        <f t="shared" si="13"/>
        <v>0</v>
      </c>
      <c r="P58" s="272">
        <f t="shared" si="14"/>
        <v>515764.63</v>
      </c>
      <c r="Q58" s="272">
        <f t="shared" si="15"/>
        <v>79917.83</v>
      </c>
      <c r="R58" s="272">
        <f t="shared" si="16"/>
        <v>89815.27</v>
      </c>
      <c r="S58" s="272">
        <f t="shared" si="17"/>
        <v>68679.509999999995</v>
      </c>
      <c r="T58" s="272">
        <f t="shared" si="18"/>
        <v>13402.039999999999</v>
      </c>
      <c r="U58" s="272">
        <f t="shared" si="19"/>
        <v>22809.54</v>
      </c>
      <c r="V58" s="526">
        <f t="shared" si="11"/>
        <v>1791229.55</v>
      </c>
      <c r="W58" s="526">
        <f t="shared" si="20"/>
        <v>68125.299999999959</v>
      </c>
      <c r="X58" s="348">
        <f t="shared" si="21"/>
        <v>2047056</v>
      </c>
      <c r="Y58" s="348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0"/>
      <c r="BC58" s="250"/>
      <c r="BD58" s="250"/>
      <c r="BE58" s="250"/>
      <c r="BF58" s="250"/>
      <c r="BG58" s="250"/>
      <c r="BH58" s="250"/>
      <c r="BI58" s="250"/>
      <c r="BJ58" s="250"/>
      <c r="BK58" s="250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250"/>
      <c r="CD58" s="250"/>
      <c r="CE58" s="250"/>
      <c r="CF58" s="250"/>
      <c r="CG58" s="250"/>
      <c r="CH58" s="250"/>
      <c r="CI58" s="250"/>
      <c r="CJ58" s="250"/>
      <c r="CK58" s="250"/>
      <c r="CL58" s="250"/>
      <c r="CM58" s="250"/>
      <c r="CN58" s="250"/>
      <c r="CO58" s="250"/>
      <c r="CP58" s="250"/>
      <c r="CQ58" s="250"/>
      <c r="CR58" s="250"/>
      <c r="CS58" s="250"/>
      <c r="CT58" s="250"/>
      <c r="CU58" s="250"/>
      <c r="CV58" s="250"/>
      <c r="CW58" s="250"/>
      <c r="CX58" s="250"/>
      <c r="CY58" s="250"/>
      <c r="CZ58" s="250"/>
      <c r="DA58" s="250"/>
      <c r="DB58" s="250"/>
      <c r="DC58" s="250"/>
      <c r="DD58" s="250"/>
      <c r="DE58" s="250"/>
      <c r="DF58" s="250"/>
      <c r="DG58" s="250"/>
      <c r="DH58" s="250"/>
      <c r="DI58" s="250"/>
      <c r="DJ58" s="250"/>
      <c r="DK58" s="250"/>
      <c r="DL58" s="250"/>
      <c r="DM58" s="250"/>
      <c r="DN58" s="250"/>
      <c r="DO58" s="250"/>
      <c r="DP58" s="250"/>
      <c r="DQ58" s="250"/>
      <c r="DR58" s="250"/>
      <c r="DS58" s="250"/>
      <c r="DT58" s="250"/>
      <c r="DU58" s="250"/>
      <c r="DV58" s="250"/>
      <c r="DW58" s="250"/>
      <c r="DX58" s="250"/>
      <c r="DY58" s="250"/>
      <c r="DZ58" s="250"/>
      <c r="EA58" s="250"/>
      <c r="EB58" s="250"/>
      <c r="EC58" s="250"/>
      <c r="ED58" s="250"/>
      <c r="EE58" s="250"/>
      <c r="EF58" s="250"/>
      <c r="EG58" s="250"/>
      <c r="EH58" s="250"/>
      <c r="EI58" s="250"/>
      <c r="EJ58" s="250"/>
      <c r="EK58" s="250"/>
      <c r="EL58" s="250"/>
      <c r="EM58" s="250"/>
      <c r="EN58" s="250"/>
      <c r="EO58" s="250"/>
      <c r="EP58" s="250"/>
      <c r="EQ58" s="250"/>
      <c r="ER58" s="250"/>
      <c r="ES58" s="250"/>
      <c r="ET58" s="250"/>
      <c r="EU58" s="250"/>
      <c r="EV58" s="250"/>
      <c r="EW58" s="250"/>
      <c r="EX58" s="250"/>
      <c r="EY58" s="250"/>
      <c r="EZ58" s="250"/>
      <c r="FA58" s="250"/>
      <c r="FB58" s="250"/>
      <c r="FC58" s="250"/>
      <c r="FD58" s="250"/>
      <c r="FE58" s="250"/>
      <c r="FF58" s="250"/>
      <c r="FG58" s="250"/>
      <c r="FH58" s="250"/>
      <c r="FI58" s="250"/>
      <c r="FJ58" s="250"/>
      <c r="FK58" s="250"/>
      <c r="FL58" s="250"/>
      <c r="FM58" s="250"/>
      <c r="FN58" s="250"/>
      <c r="FO58" s="250"/>
      <c r="FP58" s="250"/>
      <c r="FQ58" s="250"/>
      <c r="FR58" s="250"/>
      <c r="FS58" s="250"/>
      <c r="FT58" s="250"/>
      <c r="FU58" s="250"/>
      <c r="FV58" s="250"/>
      <c r="FW58" s="250"/>
      <c r="FX58" s="250"/>
      <c r="FY58" s="250"/>
      <c r="FZ58" s="250"/>
      <c r="GA58" s="250"/>
      <c r="GB58" s="250"/>
      <c r="GC58" s="250"/>
      <c r="GD58" s="250"/>
      <c r="GE58" s="250"/>
      <c r="GF58" s="250"/>
      <c r="GG58" s="250"/>
      <c r="GH58" s="250"/>
      <c r="GI58" s="250"/>
      <c r="GJ58" s="250"/>
      <c r="GK58" s="250"/>
      <c r="GL58" s="250"/>
      <c r="GM58" s="250"/>
      <c r="GN58" s="250"/>
      <c r="GO58" s="250"/>
      <c r="GP58" s="250"/>
      <c r="GQ58" s="250"/>
      <c r="GR58" s="250"/>
      <c r="GS58" s="250"/>
      <c r="GT58" s="250"/>
      <c r="GU58" s="250"/>
      <c r="GV58" s="250"/>
      <c r="GW58" s="250"/>
      <c r="GX58" s="250"/>
      <c r="GY58" s="250"/>
      <c r="GZ58" s="250"/>
      <c r="HA58" s="250"/>
      <c r="HB58" s="250"/>
      <c r="HC58" s="250"/>
      <c r="HD58" s="250"/>
      <c r="HE58" s="250"/>
      <c r="HF58" s="250"/>
      <c r="HG58" s="250"/>
      <c r="HH58" s="250"/>
      <c r="HI58" s="250"/>
      <c r="HJ58" s="250"/>
      <c r="HK58" s="250"/>
      <c r="HL58" s="250"/>
      <c r="HM58" s="250"/>
      <c r="HN58" s="250"/>
      <c r="HO58" s="250"/>
      <c r="HP58" s="250"/>
      <c r="HQ58" s="250"/>
      <c r="HR58" s="250"/>
      <c r="HS58" s="250"/>
    </row>
    <row r="59" spans="1:227" ht="15.5" x14ac:dyDescent="0.35">
      <c r="A59" t="s">
        <v>326</v>
      </c>
      <c r="B59" t="s">
        <v>498</v>
      </c>
      <c r="C59" s="898">
        <v>141372</v>
      </c>
      <c r="D59" s="899">
        <v>77528</v>
      </c>
      <c r="E59" s="899">
        <v>186214</v>
      </c>
      <c r="F59" s="899">
        <v>66838</v>
      </c>
      <c r="G59" s="900">
        <v>3251.4</v>
      </c>
      <c r="H59" s="510">
        <f t="shared" si="9"/>
        <v>475203.4</v>
      </c>
      <c r="I59" t="s">
        <v>326</v>
      </c>
      <c r="K59" s="821">
        <v>891</v>
      </c>
      <c r="L59" s="533"/>
      <c r="M59" s="272">
        <v>16841.25</v>
      </c>
      <c r="N59" s="272">
        <f t="shared" si="12"/>
        <v>1320706.5899999999</v>
      </c>
      <c r="O59" s="272">
        <f t="shared" si="13"/>
        <v>0</v>
      </c>
      <c r="P59" s="272">
        <f t="shared" si="14"/>
        <v>652349.57000000007</v>
      </c>
      <c r="Q59" s="272">
        <f t="shared" si="15"/>
        <v>76429.100000000006</v>
      </c>
      <c r="R59" s="272">
        <f t="shared" si="16"/>
        <v>99294.7</v>
      </c>
      <c r="S59" s="272">
        <f t="shared" si="17"/>
        <v>105811.57</v>
      </c>
      <c r="T59" s="272">
        <f t="shared" si="18"/>
        <v>25447.29</v>
      </c>
      <c r="U59" s="272">
        <f t="shared" si="19"/>
        <v>18436.05</v>
      </c>
      <c r="V59" s="526">
        <f t="shared" si="11"/>
        <v>2298474.8699999996</v>
      </c>
      <c r="W59" s="526">
        <f t="shared" si="20"/>
        <v>49189.730000000331</v>
      </c>
      <c r="X59" s="348">
        <f t="shared" si="21"/>
        <v>2823759</v>
      </c>
      <c r="Y59" s="348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0"/>
      <c r="BS59" s="250"/>
      <c r="BT59" s="250"/>
      <c r="BU59" s="250"/>
      <c r="BV59" s="250"/>
      <c r="BW59" s="250"/>
      <c r="BX59" s="250"/>
      <c r="BY59" s="250"/>
      <c r="BZ59" s="250"/>
      <c r="CA59" s="250"/>
      <c r="CB59" s="250"/>
      <c r="CC59" s="250"/>
      <c r="CD59" s="250"/>
      <c r="CE59" s="250"/>
      <c r="CF59" s="250"/>
      <c r="CG59" s="250"/>
      <c r="CH59" s="250"/>
      <c r="CI59" s="250"/>
      <c r="CJ59" s="250"/>
      <c r="CK59" s="250"/>
      <c r="CL59" s="250"/>
      <c r="CM59" s="250"/>
      <c r="CN59" s="250"/>
      <c r="CO59" s="250"/>
      <c r="CP59" s="250"/>
      <c r="CQ59" s="250"/>
      <c r="CR59" s="250"/>
      <c r="CS59" s="250"/>
      <c r="CT59" s="250"/>
      <c r="CU59" s="250"/>
      <c r="CV59" s="250"/>
      <c r="CW59" s="250"/>
      <c r="CX59" s="250"/>
      <c r="CY59" s="250"/>
      <c r="CZ59" s="250"/>
      <c r="DA59" s="250"/>
      <c r="DB59" s="250"/>
      <c r="DC59" s="250"/>
      <c r="DD59" s="250"/>
      <c r="DE59" s="250"/>
      <c r="DF59" s="250"/>
      <c r="DG59" s="250"/>
      <c r="DH59" s="250"/>
      <c r="DI59" s="250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0"/>
      <c r="EC59" s="250"/>
      <c r="ED59" s="250"/>
      <c r="EE59" s="250"/>
      <c r="EF59" s="250"/>
      <c r="EG59" s="250"/>
      <c r="EH59" s="250"/>
      <c r="EI59" s="250"/>
      <c r="EJ59" s="250"/>
      <c r="EK59" s="250"/>
      <c r="EL59" s="250"/>
      <c r="EM59" s="250"/>
      <c r="EN59" s="250"/>
      <c r="EO59" s="250"/>
      <c r="EP59" s="250"/>
      <c r="EQ59" s="250"/>
      <c r="ER59" s="250"/>
      <c r="ES59" s="250"/>
      <c r="ET59" s="250"/>
      <c r="EU59" s="250"/>
      <c r="EV59" s="250"/>
      <c r="EW59" s="250"/>
      <c r="EX59" s="250"/>
      <c r="EY59" s="250"/>
      <c r="EZ59" s="250"/>
      <c r="FA59" s="250"/>
      <c r="FB59" s="250"/>
      <c r="FC59" s="250"/>
      <c r="FD59" s="250"/>
      <c r="FE59" s="250"/>
      <c r="FF59" s="250"/>
      <c r="FG59" s="250"/>
      <c r="FH59" s="250"/>
      <c r="FI59" s="250"/>
      <c r="FJ59" s="250"/>
      <c r="FK59" s="250"/>
      <c r="FL59" s="250"/>
      <c r="FM59" s="250"/>
      <c r="FN59" s="250"/>
      <c r="FO59" s="250"/>
      <c r="FP59" s="250"/>
      <c r="FQ59" s="250"/>
      <c r="FR59" s="250"/>
      <c r="FS59" s="250"/>
      <c r="FT59" s="250"/>
      <c r="FU59" s="250"/>
      <c r="FV59" s="250"/>
      <c r="FW59" s="250"/>
      <c r="FX59" s="250"/>
      <c r="FY59" s="250"/>
      <c r="FZ59" s="250"/>
      <c r="GA59" s="250"/>
      <c r="GB59" s="250"/>
      <c r="GC59" s="250"/>
      <c r="GD59" s="250"/>
      <c r="GE59" s="250"/>
      <c r="GF59" s="250"/>
      <c r="GG59" s="250"/>
      <c r="GH59" s="250"/>
      <c r="GI59" s="250"/>
      <c r="GJ59" s="250"/>
      <c r="GK59" s="250"/>
      <c r="GL59" s="250"/>
      <c r="GM59" s="250"/>
      <c r="GN59" s="250"/>
      <c r="GO59" s="250"/>
      <c r="GP59" s="250"/>
      <c r="GQ59" s="250"/>
      <c r="GR59" s="250"/>
      <c r="GS59" s="250"/>
      <c r="GT59" s="250"/>
      <c r="GU59" s="250"/>
      <c r="GV59" s="250"/>
      <c r="GW59" s="250"/>
      <c r="GX59" s="250"/>
      <c r="GY59" s="250"/>
      <c r="GZ59" s="250"/>
      <c r="HA59" s="250"/>
      <c r="HB59" s="250"/>
      <c r="HC59" s="250"/>
      <c r="HD59" s="250"/>
      <c r="HE59" s="250"/>
      <c r="HF59" s="250"/>
      <c r="HG59" s="250"/>
      <c r="HH59" s="250"/>
      <c r="HI59" s="250"/>
      <c r="HJ59" s="250"/>
      <c r="HK59" s="250"/>
      <c r="HL59" s="250"/>
      <c r="HM59" s="250"/>
      <c r="HN59" s="250"/>
      <c r="HO59" s="250"/>
      <c r="HP59" s="250"/>
      <c r="HQ59" s="250"/>
      <c r="HR59" s="250"/>
      <c r="HS59" s="250"/>
    </row>
    <row r="60" spans="1:227" ht="15.5" x14ac:dyDescent="0.35">
      <c r="A60" t="s">
        <v>327</v>
      </c>
      <c r="B60" t="s">
        <v>610</v>
      </c>
      <c r="C60" s="898">
        <v>118050</v>
      </c>
      <c r="D60" s="899">
        <v>0</v>
      </c>
      <c r="E60" s="899">
        <v>65627</v>
      </c>
      <c r="F60" s="899">
        <v>0</v>
      </c>
      <c r="G60" s="843">
        <v>84000</v>
      </c>
      <c r="H60" s="510">
        <f t="shared" si="9"/>
        <v>267677</v>
      </c>
      <c r="I60" t="s">
        <v>327</v>
      </c>
      <c r="J60" s="255"/>
      <c r="K60" s="821">
        <v>508</v>
      </c>
      <c r="L60" s="533"/>
      <c r="M60" s="272">
        <v>44544</v>
      </c>
      <c r="N60" s="272">
        <f t="shared" si="12"/>
        <v>1052818.1100000001</v>
      </c>
      <c r="O60" s="272">
        <f t="shared" si="13"/>
        <v>0</v>
      </c>
      <c r="P60" s="272">
        <f t="shared" si="14"/>
        <v>917990.01</v>
      </c>
      <c r="Q60" s="272">
        <f t="shared" si="15"/>
        <v>0</v>
      </c>
      <c r="R60" s="272">
        <f t="shared" si="16"/>
        <v>133291.47</v>
      </c>
      <c r="S60" s="272">
        <f t="shared" si="17"/>
        <v>0</v>
      </c>
      <c r="T60" s="272">
        <f t="shared" si="18"/>
        <v>13431.02</v>
      </c>
      <c r="U60" s="272">
        <f t="shared" si="19"/>
        <v>24026.47</v>
      </c>
      <c r="V60" s="526">
        <f t="shared" si="11"/>
        <v>2141557.0800000005</v>
      </c>
      <c r="W60" s="526">
        <f t="shared" si="20"/>
        <v>-123804.08000000054</v>
      </c>
      <c r="X60" s="348">
        <f t="shared" si="21"/>
        <v>2285938</v>
      </c>
      <c r="Y60" s="348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0"/>
      <c r="BN60" s="250"/>
      <c r="BO60" s="250"/>
      <c r="BP60" s="250"/>
      <c r="BQ60" s="250"/>
      <c r="BR60" s="250"/>
      <c r="BS60" s="250"/>
      <c r="BT60" s="250"/>
      <c r="BU60" s="250"/>
      <c r="BV60" s="250"/>
      <c r="BW60" s="250"/>
      <c r="BX60" s="250"/>
      <c r="BY60" s="250"/>
      <c r="BZ60" s="250"/>
      <c r="CA60" s="250"/>
      <c r="CB60" s="250"/>
      <c r="CC60" s="250"/>
      <c r="CD60" s="250"/>
      <c r="CE60" s="250"/>
      <c r="CF60" s="250"/>
      <c r="CG60" s="250"/>
      <c r="CH60" s="250"/>
      <c r="CI60" s="250"/>
      <c r="CJ60" s="250"/>
      <c r="CK60" s="250"/>
      <c r="CL60" s="250"/>
      <c r="CM60" s="250"/>
      <c r="CN60" s="250"/>
      <c r="CO60" s="250"/>
      <c r="CP60" s="250"/>
      <c r="CQ60" s="250"/>
      <c r="CR60" s="250"/>
      <c r="CS60" s="250"/>
      <c r="CT60" s="250"/>
      <c r="CU60" s="250"/>
      <c r="CV60" s="250"/>
      <c r="CW60" s="250"/>
      <c r="CX60" s="250"/>
      <c r="CY60" s="250"/>
      <c r="CZ60" s="250"/>
      <c r="DA60" s="250"/>
      <c r="DB60" s="250"/>
      <c r="DC60" s="250"/>
      <c r="DD60" s="250"/>
      <c r="DE60" s="250"/>
      <c r="DF60" s="250"/>
      <c r="DG60" s="250"/>
      <c r="DH60" s="250"/>
      <c r="DI60" s="250"/>
      <c r="DJ60" s="250"/>
      <c r="DK60" s="250"/>
      <c r="DL60" s="250"/>
      <c r="DM60" s="250"/>
      <c r="DN60" s="250"/>
      <c r="DO60" s="250"/>
      <c r="DP60" s="250"/>
      <c r="DQ60" s="250"/>
      <c r="DR60" s="250"/>
      <c r="DS60" s="250"/>
      <c r="DT60" s="250"/>
      <c r="DU60" s="250"/>
      <c r="DV60" s="250"/>
      <c r="DW60" s="250"/>
      <c r="DX60" s="250"/>
      <c r="DY60" s="250"/>
      <c r="DZ60" s="250"/>
      <c r="EA60" s="250"/>
      <c r="EB60" s="250"/>
      <c r="EC60" s="250"/>
      <c r="ED60" s="250"/>
      <c r="EE60" s="250"/>
      <c r="EF60" s="250"/>
      <c r="EG60" s="250"/>
      <c r="EH60" s="250"/>
      <c r="EI60" s="250"/>
      <c r="EJ60" s="250"/>
      <c r="EK60" s="250"/>
      <c r="EL60" s="250"/>
      <c r="EM60" s="250"/>
      <c r="EN60" s="250"/>
      <c r="EO60" s="250"/>
      <c r="EP60" s="250"/>
      <c r="EQ60" s="250"/>
      <c r="ER60" s="250"/>
      <c r="ES60" s="250"/>
      <c r="ET60" s="250"/>
      <c r="EU60" s="250"/>
      <c r="EV60" s="250"/>
      <c r="EW60" s="250"/>
      <c r="EX60" s="250"/>
      <c r="EY60" s="250"/>
      <c r="EZ60" s="250"/>
      <c r="FA60" s="250"/>
      <c r="FB60" s="250"/>
      <c r="FC60" s="250"/>
      <c r="FD60" s="250"/>
      <c r="FE60" s="250"/>
      <c r="FF60" s="250"/>
      <c r="FG60" s="250"/>
      <c r="FH60" s="250"/>
      <c r="FI60" s="250"/>
      <c r="FJ60" s="250"/>
      <c r="FK60" s="250"/>
      <c r="FL60" s="250"/>
      <c r="FM60" s="250"/>
      <c r="FN60" s="250"/>
      <c r="FO60" s="250"/>
      <c r="FP60" s="250"/>
      <c r="FQ60" s="250"/>
      <c r="FR60" s="250"/>
      <c r="FS60" s="250"/>
      <c r="FT60" s="250"/>
      <c r="FU60" s="250"/>
      <c r="FV60" s="250"/>
      <c r="FW60" s="250"/>
      <c r="FX60" s="250"/>
      <c r="FY60" s="250"/>
      <c r="FZ60" s="250"/>
      <c r="GA60" s="250"/>
      <c r="GB60" s="250"/>
      <c r="GC60" s="250"/>
      <c r="GD60" s="250"/>
      <c r="GE60" s="250"/>
      <c r="GF60" s="250"/>
      <c r="GG60" s="250"/>
      <c r="GH60" s="250"/>
      <c r="GI60" s="250"/>
      <c r="GJ60" s="250"/>
      <c r="GK60" s="250"/>
      <c r="GL60" s="250"/>
      <c r="GM60" s="250"/>
      <c r="GN60" s="250"/>
      <c r="GO60" s="250"/>
      <c r="GP60" s="250"/>
      <c r="GQ60" s="250"/>
      <c r="GR60" s="250"/>
      <c r="GS60" s="250"/>
      <c r="GT60" s="250"/>
      <c r="GU60" s="250"/>
      <c r="GV60" s="250"/>
      <c r="GW60" s="250"/>
      <c r="GX60" s="250"/>
      <c r="GY60" s="250"/>
      <c r="GZ60" s="250"/>
      <c r="HA60" s="250"/>
      <c r="HB60" s="250"/>
      <c r="HC60" s="250"/>
      <c r="HD60" s="250"/>
      <c r="HE60" s="250"/>
      <c r="HF60" s="250"/>
      <c r="HG60" s="250"/>
      <c r="HH60" s="250"/>
      <c r="HI60" s="250"/>
      <c r="HJ60" s="250"/>
      <c r="HK60" s="250"/>
      <c r="HL60" s="250"/>
      <c r="HM60" s="250"/>
      <c r="HN60" s="250"/>
      <c r="HO60" s="250"/>
      <c r="HP60" s="250"/>
      <c r="HQ60" s="250"/>
      <c r="HR60" s="250"/>
      <c r="HS60" s="250"/>
    </row>
    <row r="61" spans="1:227" ht="15.5" x14ac:dyDescent="0.35">
      <c r="A61" t="s">
        <v>328</v>
      </c>
      <c r="B61" s="510" t="s">
        <v>749</v>
      </c>
      <c r="C61" s="898">
        <v>91938</v>
      </c>
      <c r="D61" s="899">
        <v>8214</v>
      </c>
      <c r="E61" s="899">
        <v>139700</v>
      </c>
      <c r="F61" s="899">
        <v>37027</v>
      </c>
      <c r="G61" s="900">
        <v>2382.9</v>
      </c>
      <c r="H61" s="510">
        <f t="shared" si="9"/>
        <v>279261.90000000002</v>
      </c>
      <c r="I61" t="s">
        <v>328</v>
      </c>
      <c r="K61" s="821">
        <v>705</v>
      </c>
      <c r="L61" s="533"/>
      <c r="M61" s="272">
        <v>39168</v>
      </c>
      <c r="N61" s="272">
        <f t="shared" si="12"/>
        <v>939398.96</v>
      </c>
      <c r="O61" s="272">
        <f t="shared" si="13"/>
        <v>0</v>
      </c>
      <c r="P61" s="272">
        <f t="shared" si="14"/>
        <v>337907.42000000004</v>
      </c>
      <c r="Q61" s="272">
        <f t="shared" si="15"/>
        <v>69952.78</v>
      </c>
      <c r="R61" s="272">
        <f t="shared" si="16"/>
        <v>74501.319999999992</v>
      </c>
      <c r="S61" s="272">
        <f t="shared" si="17"/>
        <v>65649.73</v>
      </c>
      <c r="T61" s="272">
        <f t="shared" si="18"/>
        <v>0</v>
      </c>
      <c r="U61" s="272">
        <f t="shared" si="19"/>
        <v>13494.99</v>
      </c>
      <c r="V61" s="526">
        <f t="shared" si="11"/>
        <v>1500905.2</v>
      </c>
      <c r="W61" s="526">
        <f t="shared" si="20"/>
        <v>53758.900000000023</v>
      </c>
      <c r="X61" s="348">
        <f t="shared" si="21"/>
        <v>1834631</v>
      </c>
      <c r="Y61" s="348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250"/>
      <c r="BC61" s="250"/>
      <c r="BD61" s="250"/>
      <c r="BE61" s="250"/>
      <c r="BF61" s="250"/>
      <c r="BG61" s="250"/>
      <c r="BH61" s="250"/>
      <c r="BI61" s="250"/>
      <c r="BJ61" s="250"/>
      <c r="BK61" s="250"/>
      <c r="BL61" s="250"/>
      <c r="BM61" s="250"/>
      <c r="BN61" s="250"/>
      <c r="BO61" s="250"/>
      <c r="BP61" s="250"/>
      <c r="BQ61" s="250"/>
      <c r="BR61" s="250"/>
      <c r="BS61" s="250"/>
      <c r="BT61" s="250"/>
      <c r="BU61" s="250"/>
      <c r="BV61" s="250"/>
      <c r="BW61" s="250"/>
      <c r="BX61" s="250"/>
      <c r="BY61" s="250"/>
      <c r="BZ61" s="250"/>
      <c r="CA61" s="250"/>
      <c r="CB61" s="250"/>
      <c r="CC61" s="250"/>
      <c r="CD61" s="250"/>
      <c r="CE61" s="250"/>
      <c r="CF61" s="250"/>
      <c r="CG61" s="250"/>
      <c r="CH61" s="250"/>
      <c r="CI61" s="250"/>
      <c r="CJ61" s="250"/>
      <c r="CK61" s="250"/>
      <c r="CL61" s="250"/>
      <c r="CM61" s="250"/>
      <c r="CN61" s="250"/>
      <c r="CO61" s="250"/>
      <c r="CP61" s="250"/>
      <c r="CQ61" s="250"/>
      <c r="CR61" s="250"/>
      <c r="CS61" s="250"/>
      <c r="CT61" s="250"/>
      <c r="CU61" s="250"/>
      <c r="CV61" s="250"/>
      <c r="CW61" s="250"/>
      <c r="CX61" s="250"/>
      <c r="CY61" s="250"/>
      <c r="CZ61" s="250"/>
      <c r="DA61" s="250"/>
      <c r="DB61" s="250"/>
      <c r="DC61" s="250"/>
      <c r="DD61" s="250"/>
      <c r="DE61" s="250"/>
      <c r="DF61" s="250"/>
      <c r="DG61" s="250"/>
      <c r="DH61" s="250"/>
      <c r="DI61" s="250"/>
      <c r="DJ61" s="250"/>
      <c r="DK61" s="250"/>
      <c r="DL61" s="250"/>
      <c r="DM61" s="250"/>
      <c r="DN61" s="250"/>
      <c r="DO61" s="250"/>
      <c r="DP61" s="250"/>
      <c r="DQ61" s="250"/>
      <c r="DR61" s="250"/>
      <c r="DS61" s="250"/>
      <c r="DT61" s="250"/>
      <c r="DU61" s="250"/>
      <c r="DV61" s="250"/>
      <c r="DW61" s="250"/>
      <c r="DX61" s="250"/>
      <c r="DY61" s="250"/>
      <c r="DZ61" s="250"/>
      <c r="EA61" s="250"/>
      <c r="EB61" s="250"/>
      <c r="EC61" s="250"/>
      <c r="ED61" s="250"/>
      <c r="EE61" s="250"/>
      <c r="EF61" s="250"/>
      <c r="EG61" s="250"/>
      <c r="EH61" s="250"/>
      <c r="EI61" s="250"/>
      <c r="EJ61" s="250"/>
      <c r="EK61" s="250"/>
      <c r="EL61" s="250"/>
      <c r="EM61" s="250"/>
      <c r="EN61" s="250"/>
      <c r="EO61" s="250"/>
      <c r="EP61" s="250"/>
      <c r="EQ61" s="250"/>
      <c r="ER61" s="250"/>
      <c r="ES61" s="250"/>
      <c r="ET61" s="250"/>
      <c r="EU61" s="250"/>
      <c r="EV61" s="250"/>
      <c r="EW61" s="250"/>
      <c r="EX61" s="250"/>
      <c r="EY61" s="250"/>
      <c r="EZ61" s="250"/>
      <c r="FA61" s="250"/>
      <c r="FB61" s="250"/>
      <c r="FC61" s="250"/>
      <c r="FD61" s="250"/>
      <c r="FE61" s="250"/>
      <c r="FF61" s="250"/>
      <c r="FG61" s="250"/>
      <c r="FH61" s="250"/>
      <c r="FI61" s="250"/>
      <c r="FJ61" s="250"/>
      <c r="FK61" s="250"/>
      <c r="FL61" s="250"/>
      <c r="FM61" s="250"/>
      <c r="FN61" s="250"/>
      <c r="FO61" s="250"/>
      <c r="FP61" s="250"/>
      <c r="FQ61" s="250"/>
      <c r="FR61" s="250"/>
      <c r="FS61" s="250"/>
      <c r="FT61" s="250"/>
      <c r="FU61" s="250"/>
      <c r="FV61" s="250"/>
      <c r="FW61" s="250"/>
      <c r="FX61" s="250"/>
      <c r="FY61" s="250"/>
      <c r="FZ61" s="250"/>
      <c r="GA61" s="250"/>
      <c r="GB61" s="250"/>
      <c r="GC61" s="250"/>
      <c r="GD61" s="250"/>
      <c r="GE61" s="250"/>
      <c r="GF61" s="250"/>
      <c r="GG61" s="250"/>
      <c r="GH61" s="250"/>
      <c r="GI61" s="250"/>
      <c r="GJ61" s="250"/>
      <c r="GK61" s="250"/>
      <c r="GL61" s="250"/>
      <c r="GM61" s="250"/>
      <c r="GN61" s="250"/>
      <c r="GO61" s="250"/>
      <c r="GP61" s="250"/>
      <c r="GQ61" s="250"/>
      <c r="GR61" s="250"/>
      <c r="GS61" s="250"/>
      <c r="GT61" s="250"/>
      <c r="GU61" s="250"/>
      <c r="GV61" s="250"/>
      <c r="GW61" s="250"/>
      <c r="GX61" s="250"/>
      <c r="GY61" s="250"/>
      <c r="GZ61" s="250"/>
      <c r="HA61" s="250"/>
      <c r="HB61" s="250"/>
      <c r="HC61" s="250"/>
      <c r="HD61" s="250"/>
      <c r="HE61" s="250"/>
      <c r="HF61" s="250"/>
      <c r="HG61" s="250"/>
      <c r="HH61" s="250"/>
      <c r="HI61" s="250"/>
      <c r="HJ61" s="250"/>
      <c r="HK61" s="250"/>
      <c r="HL61" s="250"/>
      <c r="HM61" s="250"/>
      <c r="HN61" s="250"/>
      <c r="HO61" s="250"/>
      <c r="HP61" s="250"/>
      <c r="HQ61" s="250"/>
      <c r="HR61" s="250"/>
      <c r="HS61" s="250"/>
    </row>
    <row r="62" spans="1:227" ht="15.5" x14ac:dyDescent="0.35">
      <c r="A62" t="s">
        <v>329</v>
      </c>
      <c r="B62" t="s">
        <v>500</v>
      </c>
      <c r="C62" s="898">
        <v>92080</v>
      </c>
      <c r="D62" s="899">
        <v>90437</v>
      </c>
      <c r="E62" s="899">
        <v>157918</v>
      </c>
      <c r="F62" s="899">
        <v>35591</v>
      </c>
      <c r="G62" s="843"/>
      <c r="H62" s="510">
        <f t="shared" si="9"/>
        <v>376026</v>
      </c>
      <c r="I62" t="s">
        <v>329</v>
      </c>
      <c r="K62" s="821">
        <v>822</v>
      </c>
      <c r="L62" s="533"/>
      <c r="M62" s="525">
        <v>33280</v>
      </c>
      <c r="N62" s="272">
        <f t="shared" si="12"/>
        <v>964910.42999999993</v>
      </c>
      <c r="O62" s="272">
        <f t="shared" si="13"/>
        <v>0</v>
      </c>
      <c r="P62" s="272">
        <f t="shared" si="14"/>
        <v>164983</v>
      </c>
      <c r="Q62" s="272">
        <f t="shared" si="15"/>
        <v>82540.509999999995</v>
      </c>
      <c r="R62" s="272">
        <f t="shared" si="16"/>
        <v>119714.73999999999</v>
      </c>
      <c r="S62" s="272">
        <f t="shared" si="17"/>
        <v>0</v>
      </c>
      <c r="T62" s="272">
        <f t="shared" si="18"/>
        <v>63821.779999999992</v>
      </c>
      <c r="U62" s="272">
        <f t="shared" si="19"/>
        <v>13308.07</v>
      </c>
      <c r="V62" s="526">
        <f t="shared" si="11"/>
        <v>1409278.53</v>
      </c>
      <c r="W62" s="526">
        <f t="shared" si="20"/>
        <v>55481.469999999972</v>
      </c>
      <c r="X62" s="348">
        <f t="shared" si="21"/>
        <v>1841608</v>
      </c>
      <c r="Y62" s="348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0"/>
      <c r="BW62" s="250"/>
      <c r="BX62" s="250"/>
      <c r="BY62" s="250"/>
      <c r="BZ62" s="250"/>
      <c r="CA62" s="250"/>
      <c r="CB62" s="250"/>
      <c r="CC62" s="250"/>
      <c r="CD62" s="250"/>
      <c r="CE62" s="250"/>
      <c r="CF62" s="250"/>
      <c r="CG62" s="250"/>
      <c r="CH62" s="250"/>
      <c r="CI62" s="250"/>
      <c r="CJ62" s="250"/>
      <c r="CK62" s="250"/>
      <c r="CL62" s="250"/>
      <c r="CM62" s="250"/>
      <c r="CN62" s="250"/>
      <c r="CO62" s="250"/>
      <c r="CP62" s="250"/>
      <c r="CQ62" s="250"/>
      <c r="CR62" s="250"/>
      <c r="CS62" s="250"/>
      <c r="CT62" s="250"/>
      <c r="CU62" s="250"/>
      <c r="CV62" s="250"/>
      <c r="CW62" s="250"/>
      <c r="CX62" s="250"/>
      <c r="CY62" s="250"/>
      <c r="CZ62" s="250"/>
      <c r="DA62" s="250"/>
      <c r="DB62" s="250"/>
      <c r="DC62" s="250"/>
      <c r="DD62" s="250"/>
      <c r="DE62" s="250"/>
      <c r="DF62" s="250"/>
      <c r="DG62" s="250"/>
      <c r="DH62" s="250"/>
      <c r="DI62" s="250"/>
      <c r="DJ62" s="250"/>
      <c r="DK62" s="250"/>
      <c r="DL62" s="250"/>
      <c r="DM62" s="250"/>
      <c r="DN62" s="250"/>
      <c r="DO62" s="250"/>
      <c r="DP62" s="250"/>
      <c r="DQ62" s="250"/>
      <c r="DR62" s="250"/>
      <c r="DS62" s="250"/>
      <c r="DT62" s="250"/>
      <c r="DU62" s="250"/>
      <c r="DV62" s="250"/>
      <c r="DW62" s="250"/>
      <c r="DX62" s="250"/>
      <c r="DY62" s="250"/>
      <c r="DZ62" s="250"/>
      <c r="EA62" s="250"/>
      <c r="EB62" s="250"/>
      <c r="EC62" s="250"/>
      <c r="ED62" s="250"/>
      <c r="EE62" s="250"/>
      <c r="EF62" s="250"/>
      <c r="EG62" s="250"/>
      <c r="EH62" s="250"/>
      <c r="EI62" s="250"/>
      <c r="EJ62" s="250"/>
      <c r="EK62" s="250"/>
      <c r="EL62" s="250"/>
      <c r="EM62" s="250"/>
      <c r="EN62" s="250"/>
      <c r="EO62" s="250"/>
      <c r="EP62" s="250"/>
      <c r="EQ62" s="250"/>
      <c r="ER62" s="250"/>
      <c r="ES62" s="250"/>
      <c r="ET62" s="250"/>
      <c r="EU62" s="250"/>
      <c r="EV62" s="250"/>
      <c r="EW62" s="250"/>
      <c r="EX62" s="250"/>
      <c r="EY62" s="250"/>
      <c r="EZ62" s="250"/>
      <c r="FA62" s="250"/>
      <c r="FB62" s="250"/>
      <c r="FC62" s="250"/>
      <c r="FD62" s="250"/>
      <c r="FE62" s="250"/>
      <c r="FF62" s="250"/>
      <c r="FG62" s="250"/>
      <c r="FH62" s="250"/>
      <c r="FI62" s="250"/>
      <c r="FJ62" s="250"/>
      <c r="FK62" s="250"/>
      <c r="FL62" s="250"/>
      <c r="FM62" s="250"/>
      <c r="FN62" s="250"/>
      <c r="FO62" s="250"/>
      <c r="FP62" s="250"/>
      <c r="FQ62" s="250"/>
      <c r="FR62" s="250"/>
      <c r="FS62" s="250"/>
      <c r="FT62" s="250"/>
      <c r="FU62" s="250"/>
      <c r="FV62" s="250"/>
      <c r="FW62" s="250"/>
      <c r="FX62" s="250"/>
      <c r="FY62" s="250"/>
      <c r="FZ62" s="250"/>
      <c r="GA62" s="250"/>
      <c r="GB62" s="250"/>
      <c r="GC62" s="250"/>
      <c r="GD62" s="250"/>
      <c r="GE62" s="250"/>
      <c r="GF62" s="250"/>
      <c r="GG62" s="250"/>
      <c r="GH62" s="250"/>
      <c r="GI62" s="250"/>
      <c r="GJ62" s="250"/>
      <c r="GK62" s="250"/>
      <c r="GL62" s="250"/>
      <c r="GM62" s="250"/>
      <c r="GN62" s="250"/>
      <c r="GO62" s="250"/>
      <c r="GP62" s="250"/>
      <c r="GQ62" s="250"/>
      <c r="GR62" s="250"/>
      <c r="GS62" s="250"/>
      <c r="GT62" s="250"/>
      <c r="GU62" s="250"/>
      <c r="GV62" s="250"/>
      <c r="GW62" s="250"/>
      <c r="GX62" s="250"/>
      <c r="GY62" s="250"/>
      <c r="GZ62" s="250"/>
      <c r="HA62" s="250"/>
      <c r="HB62" s="250"/>
      <c r="HC62" s="250"/>
      <c r="HD62" s="250"/>
      <c r="HE62" s="250"/>
      <c r="HF62" s="250"/>
      <c r="HG62" s="250"/>
      <c r="HH62" s="250"/>
      <c r="HI62" s="250"/>
      <c r="HJ62" s="250"/>
      <c r="HK62" s="250"/>
      <c r="HL62" s="250"/>
      <c r="HM62" s="250"/>
      <c r="HN62" s="250"/>
      <c r="HO62" s="250"/>
      <c r="HP62" s="250"/>
      <c r="HQ62" s="250"/>
      <c r="HR62" s="250"/>
      <c r="HS62" s="250"/>
    </row>
    <row r="63" spans="1:227" ht="15.5" x14ac:dyDescent="0.35">
      <c r="A63" t="s">
        <v>330</v>
      </c>
      <c r="B63" t="s">
        <v>501</v>
      </c>
      <c r="C63" s="898">
        <v>76361</v>
      </c>
      <c r="D63" s="899">
        <v>0</v>
      </c>
      <c r="E63" s="899">
        <v>0</v>
      </c>
      <c r="F63" s="899">
        <v>0</v>
      </c>
      <c r="G63" s="843"/>
      <c r="H63" s="510">
        <f t="shared" si="9"/>
        <v>76361</v>
      </c>
      <c r="I63" t="s">
        <v>330</v>
      </c>
      <c r="K63" s="821">
        <v>710</v>
      </c>
      <c r="L63" s="533"/>
      <c r="M63" s="272">
        <v>28928</v>
      </c>
      <c r="N63" s="272">
        <f t="shared" si="12"/>
        <v>957054.14</v>
      </c>
      <c r="O63" s="272">
        <f t="shared" si="13"/>
        <v>0</v>
      </c>
      <c r="P63" s="272">
        <f t="shared" si="14"/>
        <v>241378.06000000003</v>
      </c>
      <c r="Q63" s="272">
        <f t="shared" si="15"/>
        <v>68917.349999999991</v>
      </c>
      <c r="R63" s="272">
        <f t="shared" si="16"/>
        <v>105399.91</v>
      </c>
      <c r="S63" s="272">
        <f t="shared" si="17"/>
        <v>0</v>
      </c>
      <c r="T63" s="272">
        <f t="shared" si="18"/>
        <v>63586.92</v>
      </c>
      <c r="U63" s="272">
        <f t="shared" si="19"/>
        <v>31022.239999999998</v>
      </c>
      <c r="V63" s="526">
        <f t="shared" si="11"/>
        <v>1467358.6199999999</v>
      </c>
      <c r="W63" s="526">
        <f t="shared" si="20"/>
        <v>-17218.619999999879</v>
      </c>
      <c r="X63" s="348">
        <f t="shared" si="21"/>
        <v>1527211</v>
      </c>
      <c r="Y63" s="348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  <c r="BZ63" s="250"/>
      <c r="CA63" s="250"/>
      <c r="CB63" s="250"/>
      <c r="CC63" s="250"/>
      <c r="CD63" s="250"/>
      <c r="CE63" s="250"/>
      <c r="CF63" s="250"/>
      <c r="CG63" s="250"/>
      <c r="CH63" s="250"/>
      <c r="CI63" s="250"/>
      <c r="CJ63" s="250"/>
      <c r="CK63" s="250"/>
      <c r="CL63" s="250"/>
      <c r="CM63" s="250"/>
      <c r="CN63" s="250"/>
      <c r="CO63" s="250"/>
      <c r="CP63" s="250"/>
      <c r="CQ63" s="250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0"/>
      <c r="EC63" s="250"/>
      <c r="ED63" s="250"/>
      <c r="EE63" s="250"/>
      <c r="EF63" s="250"/>
      <c r="EG63" s="250"/>
      <c r="EH63" s="250"/>
      <c r="EI63" s="250"/>
      <c r="EJ63" s="250"/>
      <c r="EK63" s="250"/>
      <c r="EL63" s="250"/>
      <c r="EM63" s="250"/>
      <c r="EN63" s="250"/>
      <c r="EO63" s="250"/>
      <c r="EP63" s="250"/>
      <c r="EQ63" s="250"/>
      <c r="ER63" s="250"/>
      <c r="ES63" s="250"/>
      <c r="ET63" s="250"/>
      <c r="EU63" s="250"/>
      <c r="EV63" s="250"/>
      <c r="EW63" s="250"/>
      <c r="EX63" s="250"/>
      <c r="EY63" s="250"/>
      <c r="EZ63" s="250"/>
      <c r="FA63" s="250"/>
      <c r="FB63" s="250"/>
      <c r="FC63" s="250"/>
      <c r="FD63" s="250"/>
      <c r="FE63" s="250"/>
      <c r="FF63" s="250"/>
      <c r="FG63" s="250"/>
      <c r="FH63" s="250"/>
      <c r="FI63" s="250"/>
      <c r="FJ63" s="250"/>
      <c r="FK63" s="250"/>
      <c r="FL63" s="250"/>
      <c r="FM63" s="250"/>
      <c r="FN63" s="250"/>
      <c r="FO63" s="250"/>
      <c r="FP63" s="250"/>
      <c r="FQ63" s="250"/>
      <c r="FR63" s="250"/>
      <c r="FS63" s="250"/>
      <c r="FT63" s="250"/>
      <c r="FU63" s="250"/>
      <c r="FV63" s="250"/>
      <c r="FW63" s="250"/>
      <c r="FX63" s="250"/>
      <c r="FY63" s="250"/>
      <c r="FZ63" s="250"/>
      <c r="GA63" s="250"/>
      <c r="GB63" s="250"/>
      <c r="GC63" s="250"/>
      <c r="GD63" s="250"/>
      <c r="GE63" s="250"/>
      <c r="GF63" s="250"/>
      <c r="GG63" s="250"/>
      <c r="GH63" s="250"/>
      <c r="GI63" s="250"/>
      <c r="GJ63" s="250"/>
      <c r="GK63" s="250"/>
      <c r="GL63" s="250"/>
      <c r="GM63" s="250"/>
      <c r="GN63" s="250"/>
      <c r="GO63" s="250"/>
      <c r="GP63" s="250"/>
      <c r="GQ63" s="250"/>
      <c r="GR63" s="250"/>
      <c r="GS63" s="250"/>
      <c r="GT63" s="250"/>
      <c r="GU63" s="250"/>
      <c r="GV63" s="250"/>
      <c r="GW63" s="250"/>
      <c r="GX63" s="250"/>
      <c r="GY63" s="250"/>
      <c r="GZ63" s="250"/>
      <c r="HA63" s="250"/>
      <c r="HB63" s="250"/>
      <c r="HC63" s="250"/>
      <c r="HD63" s="250"/>
      <c r="HE63" s="250"/>
      <c r="HF63" s="250"/>
      <c r="HG63" s="250"/>
      <c r="HH63" s="250"/>
      <c r="HI63" s="250"/>
      <c r="HJ63" s="250"/>
      <c r="HK63" s="250"/>
      <c r="HL63" s="250"/>
      <c r="HM63" s="250"/>
      <c r="HN63" s="250"/>
      <c r="HO63" s="250"/>
      <c r="HP63" s="250"/>
      <c r="HQ63" s="250"/>
      <c r="HR63" s="250"/>
      <c r="HS63" s="250"/>
    </row>
    <row r="64" spans="1:227" ht="15.5" x14ac:dyDescent="0.35">
      <c r="A64" t="s">
        <v>331</v>
      </c>
      <c r="B64" t="s">
        <v>502</v>
      </c>
      <c r="C64" s="898">
        <v>104793</v>
      </c>
      <c r="D64" s="899">
        <v>18192</v>
      </c>
      <c r="E64" s="899">
        <v>104564</v>
      </c>
      <c r="F64" s="899">
        <v>0</v>
      </c>
      <c r="G64" s="900">
        <v>1689.9</v>
      </c>
      <c r="H64" s="510">
        <f t="shared" si="9"/>
        <v>229238.9</v>
      </c>
      <c r="I64" t="s">
        <v>331</v>
      </c>
      <c r="K64" s="821">
        <v>772</v>
      </c>
      <c r="L64" s="533"/>
      <c r="M64" s="272">
        <v>37376</v>
      </c>
      <c r="N64" s="272">
        <f t="shared" si="12"/>
        <v>1180922.8</v>
      </c>
      <c r="O64" s="272">
        <f t="shared" si="13"/>
        <v>0</v>
      </c>
      <c r="P64" s="272">
        <f t="shared" si="14"/>
        <v>459112.05</v>
      </c>
      <c r="Q64" s="272">
        <f t="shared" si="15"/>
        <v>0</v>
      </c>
      <c r="R64" s="272">
        <f t="shared" si="16"/>
        <v>85765.110000000015</v>
      </c>
      <c r="S64" s="272">
        <f t="shared" si="17"/>
        <v>0</v>
      </c>
      <c r="T64" s="272">
        <f t="shared" si="18"/>
        <v>65076.259999999995</v>
      </c>
      <c r="U64" s="272">
        <f t="shared" si="19"/>
        <v>13202.34</v>
      </c>
      <c r="V64" s="526">
        <f t="shared" ref="V64:V116" si="22">SUM(N64:U64)</f>
        <v>1804078.5600000003</v>
      </c>
      <c r="W64" s="526">
        <f t="shared" si="20"/>
        <v>36776.539999999717</v>
      </c>
      <c r="X64" s="348">
        <f t="shared" si="21"/>
        <v>2070866</v>
      </c>
      <c r="Y64" s="348"/>
      <c r="Z64" s="250"/>
      <c r="AA64" s="250"/>
      <c r="AB64" s="250"/>
      <c r="AC64" s="250"/>
      <c r="AD64" s="250"/>
      <c r="AE64" s="250"/>
      <c r="AF64" s="250"/>
      <c r="AG64" s="250"/>
      <c r="AH64" s="250"/>
      <c r="AI64" s="250"/>
      <c r="AJ64" s="250"/>
      <c r="AK64" s="250"/>
      <c r="AL64" s="250"/>
      <c r="AM64" s="250"/>
      <c r="AN64" s="250"/>
      <c r="AO64" s="250"/>
      <c r="AP64" s="250"/>
      <c r="AQ64" s="250"/>
      <c r="AR64" s="250"/>
      <c r="AS64" s="250"/>
      <c r="AT64" s="250"/>
      <c r="AU64" s="250"/>
      <c r="AV64" s="250"/>
      <c r="AW64" s="250"/>
      <c r="AX64" s="250"/>
      <c r="AY64" s="250"/>
      <c r="AZ64" s="250"/>
      <c r="BA64" s="250"/>
      <c r="BB64" s="250"/>
      <c r="BC64" s="250"/>
      <c r="BD64" s="250"/>
      <c r="BE64" s="250"/>
      <c r="BF64" s="250"/>
      <c r="BG64" s="250"/>
      <c r="BH64" s="250"/>
      <c r="BI64" s="250"/>
      <c r="BJ64" s="250"/>
      <c r="BK64" s="250"/>
      <c r="BL64" s="250"/>
      <c r="BM64" s="250"/>
      <c r="BN64" s="250"/>
      <c r="BO64" s="250"/>
      <c r="BP64" s="250"/>
      <c r="BQ64" s="250"/>
      <c r="BR64" s="250"/>
      <c r="BS64" s="250"/>
      <c r="BT64" s="250"/>
      <c r="BU64" s="250"/>
      <c r="BV64" s="250"/>
      <c r="BW64" s="250"/>
      <c r="BX64" s="250"/>
      <c r="BY64" s="250"/>
      <c r="BZ64" s="250"/>
      <c r="CA64" s="250"/>
      <c r="CB64" s="250"/>
      <c r="CC64" s="250"/>
      <c r="CD64" s="250"/>
      <c r="CE64" s="250"/>
      <c r="CF64" s="250"/>
      <c r="CG64" s="250"/>
      <c r="CH64" s="250"/>
      <c r="CI64" s="250"/>
      <c r="CJ64" s="250"/>
      <c r="CK64" s="250"/>
      <c r="CL64" s="250"/>
      <c r="CM64" s="250"/>
      <c r="CN64" s="250"/>
      <c r="CO64" s="250"/>
      <c r="CP64" s="250"/>
      <c r="CQ64" s="250"/>
      <c r="CR64" s="250"/>
      <c r="CS64" s="250"/>
      <c r="CT64" s="250"/>
      <c r="CU64" s="250"/>
      <c r="CV64" s="250"/>
      <c r="CW64" s="250"/>
      <c r="CX64" s="250"/>
      <c r="CY64" s="250"/>
      <c r="CZ64" s="250"/>
      <c r="DA64" s="250"/>
      <c r="DB64" s="250"/>
      <c r="DC64" s="250"/>
      <c r="DD64" s="250"/>
      <c r="DE64" s="250"/>
      <c r="DF64" s="250"/>
      <c r="DG64" s="250"/>
      <c r="DH64" s="250"/>
      <c r="DI64" s="250"/>
      <c r="DJ64" s="250"/>
      <c r="DK64" s="250"/>
      <c r="DL64" s="250"/>
      <c r="DM64" s="250"/>
      <c r="DN64" s="250"/>
      <c r="DO64" s="250"/>
      <c r="DP64" s="250"/>
      <c r="DQ64" s="250"/>
      <c r="DR64" s="250"/>
      <c r="DS64" s="250"/>
      <c r="DT64" s="250"/>
      <c r="DU64" s="250"/>
      <c r="DV64" s="250"/>
      <c r="DW64" s="250"/>
      <c r="DX64" s="250"/>
      <c r="DY64" s="250"/>
      <c r="DZ64" s="250"/>
      <c r="EA64" s="250"/>
      <c r="EB64" s="250"/>
      <c r="EC64" s="250"/>
      <c r="ED64" s="250"/>
      <c r="EE64" s="250"/>
      <c r="EF64" s="250"/>
      <c r="EG64" s="250"/>
      <c r="EH64" s="250"/>
      <c r="EI64" s="250"/>
      <c r="EJ64" s="250"/>
      <c r="EK64" s="250"/>
      <c r="EL64" s="250"/>
      <c r="EM64" s="250"/>
      <c r="EN64" s="250"/>
      <c r="EO64" s="250"/>
      <c r="EP64" s="250"/>
      <c r="EQ64" s="250"/>
      <c r="ER64" s="250"/>
      <c r="ES64" s="250"/>
      <c r="ET64" s="250"/>
      <c r="EU64" s="250"/>
      <c r="EV64" s="250"/>
      <c r="EW64" s="250"/>
      <c r="EX64" s="250"/>
      <c r="EY64" s="250"/>
      <c r="EZ64" s="250"/>
      <c r="FA64" s="250"/>
      <c r="FB64" s="250"/>
      <c r="FC64" s="250"/>
      <c r="FD64" s="250"/>
      <c r="FE64" s="250"/>
      <c r="FF64" s="250"/>
      <c r="FG64" s="250"/>
      <c r="FH64" s="250"/>
      <c r="FI64" s="250"/>
      <c r="FJ64" s="250"/>
      <c r="FK64" s="250"/>
      <c r="FL64" s="250"/>
      <c r="FM64" s="250"/>
      <c r="FN64" s="250"/>
      <c r="FO64" s="250"/>
      <c r="FP64" s="250"/>
      <c r="FQ64" s="250"/>
      <c r="FR64" s="250"/>
      <c r="FS64" s="250"/>
      <c r="FT64" s="250"/>
      <c r="FU64" s="250"/>
      <c r="FV64" s="250"/>
      <c r="FW64" s="250"/>
      <c r="FX64" s="250"/>
      <c r="FY64" s="250"/>
      <c r="FZ64" s="250"/>
      <c r="GA64" s="250"/>
      <c r="GB64" s="250"/>
      <c r="GC64" s="250"/>
      <c r="GD64" s="250"/>
      <c r="GE64" s="250"/>
      <c r="GF64" s="250"/>
      <c r="GG64" s="250"/>
      <c r="GH64" s="250"/>
      <c r="GI64" s="250"/>
      <c r="GJ64" s="250"/>
      <c r="GK64" s="250"/>
      <c r="GL64" s="250"/>
      <c r="GM64" s="250"/>
      <c r="GN64" s="250"/>
      <c r="GO64" s="250"/>
      <c r="GP64" s="250"/>
      <c r="GQ64" s="250"/>
      <c r="GR64" s="250"/>
      <c r="GS64" s="250"/>
      <c r="GT64" s="250"/>
      <c r="GU64" s="250"/>
      <c r="GV64" s="250"/>
      <c r="GW64" s="250"/>
      <c r="GX64" s="250"/>
      <c r="GY64" s="250"/>
      <c r="GZ64" s="250"/>
      <c r="HA64" s="250"/>
      <c r="HB64" s="250"/>
      <c r="HC64" s="250"/>
      <c r="HD64" s="250"/>
      <c r="HE64" s="250"/>
      <c r="HF64" s="250"/>
      <c r="HG64" s="250"/>
      <c r="HH64" s="250"/>
      <c r="HI64" s="250"/>
      <c r="HJ64" s="250"/>
      <c r="HK64" s="250"/>
      <c r="HL64" s="250"/>
      <c r="HM64" s="250"/>
      <c r="HN64" s="250"/>
      <c r="HO64" s="250"/>
      <c r="HP64" s="250"/>
      <c r="HQ64" s="250"/>
      <c r="HR64" s="250"/>
      <c r="HS64" s="250"/>
    </row>
    <row r="65" spans="1:227" ht="15.5" x14ac:dyDescent="0.35">
      <c r="A65" t="s">
        <v>332</v>
      </c>
      <c r="B65" t="s">
        <v>503</v>
      </c>
      <c r="C65" s="898">
        <v>86197</v>
      </c>
      <c r="D65" s="899">
        <v>17948</v>
      </c>
      <c r="E65" s="899">
        <v>87565</v>
      </c>
      <c r="F65" s="899">
        <v>0</v>
      </c>
      <c r="G65" s="900">
        <v>2451.75</v>
      </c>
      <c r="H65" s="510">
        <f t="shared" si="9"/>
        <v>194161.75</v>
      </c>
      <c r="I65" t="s">
        <v>332</v>
      </c>
      <c r="K65" s="821">
        <v>597</v>
      </c>
      <c r="L65" s="534"/>
      <c r="M65" s="272">
        <v>25199.5</v>
      </c>
      <c r="N65" s="272">
        <f t="shared" si="12"/>
        <v>929520.54999999993</v>
      </c>
      <c r="O65" s="272">
        <f t="shared" si="13"/>
        <v>0</v>
      </c>
      <c r="P65" s="272">
        <f t="shared" si="14"/>
        <v>480420.56</v>
      </c>
      <c r="Q65" s="272">
        <f t="shared" si="15"/>
        <v>0</v>
      </c>
      <c r="R65" s="272">
        <f t="shared" si="16"/>
        <v>57350.159999999996</v>
      </c>
      <c r="S65" s="272">
        <f t="shared" si="17"/>
        <v>0</v>
      </c>
      <c r="T65" s="272">
        <f t="shared" si="18"/>
        <v>36980.25</v>
      </c>
      <c r="U65" s="272">
        <f t="shared" si="19"/>
        <v>15344.54</v>
      </c>
      <c r="V65" s="526">
        <f t="shared" si="22"/>
        <v>1519616.0599999998</v>
      </c>
      <c r="W65" s="526">
        <f t="shared" si="20"/>
        <v>8385.190000000177</v>
      </c>
      <c r="X65" s="348">
        <f t="shared" si="21"/>
        <v>1722760</v>
      </c>
      <c r="Y65" s="348"/>
      <c r="Z65" s="250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0"/>
      <c r="AL65" s="250"/>
      <c r="AM65" s="250"/>
      <c r="AN65" s="250"/>
      <c r="AO65" s="250"/>
      <c r="AP65" s="250"/>
      <c r="AQ65" s="250"/>
      <c r="AR65" s="250"/>
      <c r="AS65" s="250"/>
      <c r="AT65" s="250"/>
      <c r="AU65" s="250"/>
      <c r="AV65" s="250"/>
      <c r="AW65" s="250"/>
      <c r="AX65" s="250"/>
      <c r="AY65" s="250"/>
      <c r="AZ65" s="250"/>
      <c r="BA65" s="250"/>
      <c r="BB65" s="250"/>
      <c r="BC65" s="250"/>
      <c r="BD65" s="250"/>
      <c r="BE65" s="250"/>
      <c r="BF65" s="250"/>
      <c r="BG65" s="250"/>
      <c r="BH65" s="250"/>
      <c r="BI65" s="250"/>
      <c r="BJ65" s="250"/>
      <c r="BK65" s="250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250"/>
      <c r="CD65" s="250"/>
      <c r="CE65" s="250"/>
      <c r="CF65" s="250"/>
      <c r="CG65" s="250"/>
      <c r="CH65" s="250"/>
      <c r="CI65" s="250"/>
      <c r="CJ65" s="250"/>
      <c r="CK65" s="250"/>
      <c r="CL65" s="250"/>
      <c r="CM65" s="250"/>
      <c r="CN65" s="250"/>
      <c r="CO65" s="250"/>
      <c r="CP65" s="250"/>
      <c r="CQ65" s="250"/>
      <c r="CR65" s="250"/>
      <c r="CS65" s="250"/>
      <c r="CT65" s="250"/>
      <c r="CU65" s="250"/>
      <c r="CV65" s="250"/>
      <c r="CW65" s="250"/>
      <c r="CX65" s="250"/>
      <c r="CY65" s="250"/>
      <c r="CZ65" s="250"/>
      <c r="DA65" s="250"/>
      <c r="DB65" s="250"/>
      <c r="DC65" s="250"/>
      <c r="DD65" s="250"/>
      <c r="DE65" s="250"/>
      <c r="DF65" s="250"/>
      <c r="DG65" s="250"/>
      <c r="DH65" s="250"/>
      <c r="DI65" s="250"/>
      <c r="DJ65" s="250"/>
      <c r="DK65" s="250"/>
      <c r="DL65" s="250"/>
      <c r="DM65" s="250"/>
      <c r="DN65" s="250"/>
      <c r="DO65" s="250"/>
      <c r="DP65" s="250"/>
      <c r="DQ65" s="250"/>
      <c r="DR65" s="250"/>
      <c r="DS65" s="250"/>
      <c r="DT65" s="250"/>
      <c r="DU65" s="250"/>
      <c r="DV65" s="250"/>
      <c r="DW65" s="250"/>
      <c r="DX65" s="250"/>
      <c r="DY65" s="250"/>
      <c r="DZ65" s="250"/>
      <c r="EA65" s="250"/>
      <c r="EB65" s="250"/>
      <c r="EC65" s="250"/>
      <c r="ED65" s="250"/>
      <c r="EE65" s="250"/>
      <c r="EF65" s="250"/>
      <c r="EG65" s="250"/>
      <c r="EH65" s="250"/>
      <c r="EI65" s="250"/>
      <c r="EJ65" s="250"/>
      <c r="EK65" s="250"/>
      <c r="EL65" s="250"/>
      <c r="EM65" s="250"/>
      <c r="EN65" s="250"/>
      <c r="EO65" s="250"/>
      <c r="EP65" s="250"/>
      <c r="EQ65" s="250"/>
      <c r="ER65" s="250"/>
      <c r="ES65" s="250"/>
      <c r="ET65" s="250"/>
      <c r="EU65" s="250"/>
      <c r="EV65" s="250"/>
      <c r="EW65" s="250"/>
      <c r="EX65" s="250"/>
      <c r="EY65" s="250"/>
      <c r="EZ65" s="250"/>
      <c r="FA65" s="250"/>
      <c r="FB65" s="250"/>
      <c r="FC65" s="250"/>
      <c r="FD65" s="250"/>
      <c r="FE65" s="250"/>
      <c r="FF65" s="250"/>
      <c r="FG65" s="250"/>
      <c r="FH65" s="250"/>
      <c r="FI65" s="250"/>
      <c r="FJ65" s="250"/>
      <c r="FK65" s="250"/>
      <c r="FL65" s="250"/>
      <c r="FM65" s="250"/>
      <c r="FN65" s="250"/>
      <c r="FO65" s="250"/>
      <c r="FP65" s="250"/>
      <c r="FQ65" s="250"/>
      <c r="FR65" s="250"/>
      <c r="FS65" s="250"/>
      <c r="FT65" s="250"/>
      <c r="FU65" s="250"/>
      <c r="FV65" s="250"/>
      <c r="FW65" s="250"/>
      <c r="FX65" s="250"/>
      <c r="FY65" s="250"/>
      <c r="FZ65" s="250"/>
      <c r="GA65" s="250"/>
      <c r="GB65" s="250"/>
      <c r="GC65" s="250"/>
      <c r="GD65" s="250"/>
      <c r="GE65" s="250"/>
      <c r="GF65" s="250"/>
      <c r="GG65" s="250"/>
      <c r="GH65" s="250"/>
      <c r="GI65" s="250"/>
      <c r="GJ65" s="250"/>
      <c r="GK65" s="250"/>
      <c r="GL65" s="250"/>
      <c r="GM65" s="250"/>
      <c r="GN65" s="250"/>
      <c r="GO65" s="250"/>
      <c r="GP65" s="250"/>
      <c r="GQ65" s="250"/>
      <c r="GR65" s="250"/>
      <c r="GS65" s="250"/>
      <c r="GT65" s="250"/>
      <c r="GU65" s="250"/>
      <c r="GV65" s="250"/>
      <c r="GW65" s="250"/>
      <c r="GX65" s="250"/>
      <c r="GY65" s="250"/>
      <c r="GZ65" s="250"/>
      <c r="HA65" s="250"/>
      <c r="HB65" s="250"/>
      <c r="HC65" s="250"/>
      <c r="HD65" s="250"/>
      <c r="HE65" s="250"/>
      <c r="HF65" s="250"/>
      <c r="HG65" s="250"/>
      <c r="HH65" s="250"/>
      <c r="HI65" s="250"/>
      <c r="HJ65" s="250"/>
      <c r="HK65" s="250"/>
      <c r="HL65" s="250"/>
      <c r="HM65" s="250"/>
      <c r="HN65" s="250"/>
      <c r="HO65" s="250"/>
      <c r="HP65" s="250"/>
      <c r="HQ65" s="250"/>
      <c r="HR65" s="250"/>
      <c r="HS65" s="250"/>
    </row>
    <row r="66" spans="1:227" ht="15.5" x14ac:dyDescent="0.35">
      <c r="A66" t="s">
        <v>333</v>
      </c>
      <c r="B66" t="s">
        <v>504</v>
      </c>
      <c r="C66" s="898">
        <v>72272</v>
      </c>
      <c r="D66" s="899">
        <v>0</v>
      </c>
      <c r="E66" s="899">
        <v>0</v>
      </c>
      <c r="F66" s="899">
        <v>0</v>
      </c>
      <c r="G66" s="900">
        <v>3293.55</v>
      </c>
      <c r="H66" s="510">
        <f t="shared" si="9"/>
        <v>75565.55</v>
      </c>
      <c r="I66" t="s">
        <v>333</v>
      </c>
      <c r="K66" s="821">
        <v>445</v>
      </c>
      <c r="L66" s="533"/>
      <c r="M66" s="272">
        <v>17589.75</v>
      </c>
      <c r="N66" s="272">
        <f t="shared" si="12"/>
        <v>762101.26</v>
      </c>
      <c r="O66" s="272">
        <f t="shared" si="13"/>
        <v>0</v>
      </c>
      <c r="P66" s="272">
        <f t="shared" si="14"/>
        <v>463308.13</v>
      </c>
      <c r="Q66" s="272">
        <f t="shared" si="15"/>
        <v>83634.070000000007</v>
      </c>
      <c r="R66" s="272">
        <f t="shared" si="16"/>
        <v>72010.63</v>
      </c>
      <c r="S66" s="272">
        <f t="shared" si="17"/>
        <v>50002.85</v>
      </c>
      <c r="T66" s="272">
        <f t="shared" si="18"/>
        <v>0</v>
      </c>
      <c r="U66" s="272">
        <f t="shared" si="19"/>
        <v>11673.18</v>
      </c>
      <c r="V66" s="526">
        <f t="shared" si="22"/>
        <v>1442730.1200000003</v>
      </c>
      <c r="W66" s="526">
        <f t="shared" si="20"/>
        <v>-65694.670000000347</v>
      </c>
      <c r="X66" s="348">
        <f t="shared" si="21"/>
        <v>1453046</v>
      </c>
      <c r="Y66" s="348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  <c r="AP66" s="250"/>
      <c r="AQ66" s="250"/>
      <c r="AR66" s="250"/>
      <c r="AS66" s="250"/>
      <c r="AT66" s="250"/>
      <c r="AU66" s="250"/>
      <c r="AV66" s="250"/>
      <c r="AW66" s="250"/>
      <c r="AX66" s="250"/>
      <c r="AY66" s="250"/>
      <c r="AZ66" s="250"/>
      <c r="BA66" s="250"/>
      <c r="BB66" s="250"/>
      <c r="BC66" s="250"/>
      <c r="BD66" s="250"/>
      <c r="BE66" s="250"/>
      <c r="BF66" s="250"/>
      <c r="BG66" s="250"/>
      <c r="BH66" s="250"/>
      <c r="BI66" s="250"/>
      <c r="BJ66" s="250"/>
      <c r="BK66" s="250"/>
      <c r="BL66" s="250"/>
      <c r="BM66" s="250"/>
      <c r="BN66" s="250"/>
      <c r="BO66" s="250"/>
      <c r="BP66" s="250"/>
      <c r="BQ66" s="250"/>
      <c r="BR66" s="250"/>
      <c r="BS66" s="250"/>
      <c r="BT66" s="250"/>
      <c r="BU66" s="250"/>
      <c r="BV66" s="250"/>
      <c r="BW66" s="250"/>
      <c r="BX66" s="250"/>
      <c r="BY66" s="250"/>
      <c r="BZ66" s="250"/>
      <c r="CA66" s="250"/>
      <c r="CB66" s="250"/>
      <c r="CC66" s="250"/>
      <c r="CD66" s="250"/>
      <c r="CE66" s="250"/>
      <c r="CF66" s="250"/>
      <c r="CG66" s="250"/>
      <c r="CH66" s="250"/>
      <c r="CI66" s="250"/>
      <c r="CJ66" s="250"/>
      <c r="CK66" s="250"/>
      <c r="CL66" s="250"/>
      <c r="CM66" s="250"/>
      <c r="CN66" s="250"/>
      <c r="CO66" s="250"/>
      <c r="CP66" s="250"/>
      <c r="CQ66" s="250"/>
      <c r="CR66" s="250"/>
      <c r="CS66" s="250"/>
      <c r="CT66" s="250"/>
      <c r="CU66" s="250"/>
      <c r="CV66" s="250"/>
      <c r="CW66" s="250"/>
      <c r="CX66" s="250"/>
      <c r="CY66" s="250"/>
      <c r="CZ66" s="250"/>
      <c r="DA66" s="250"/>
      <c r="DB66" s="250"/>
      <c r="DC66" s="250"/>
      <c r="DD66" s="250"/>
      <c r="DE66" s="250"/>
      <c r="DF66" s="250"/>
      <c r="DG66" s="250"/>
      <c r="DH66" s="250"/>
      <c r="DI66" s="250"/>
      <c r="DJ66" s="250"/>
      <c r="DK66" s="250"/>
      <c r="DL66" s="250"/>
      <c r="DM66" s="250"/>
      <c r="DN66" s="250"/>
      <c r="DO66" s="250"/>
      <c r="DP66" s="250"/>
      <c r="DQ66" s="250"/>
      <c r="DR66" s="250"/>
      <c r="DS66" s="250"/>
      <c r="DT66" s="250"/>
      <c r="DU66" s="250"/>
      <c r="DV66" s="250"/>
      <c r="DW66" s="250"/>
      <c r="DX66" s="250"/>
      <c r="DY66" s="250"/>
      <c r="DZ66" s="250"/>
      <c r="EA66" s="250"/>
      <c r="EB66" s="250"/>
      <c r="EC66" s="250"/>
      <c r="ED66" s="250"/>
      <c r="EE66" s="250"/>
      <c r="EF66" s="250"/>
      <c r="EG66" s="250"/>
      <c r="EH66" s="250"/>
      <c r="EI66" s="250"/>
      <c r="EJ66" s="250"/>
      <c r="EK66" s="250"/>
      <c r="EL66" s="250"/>
      <c r="EM66" s="250"/>
      <c r="EN66" s="250"/>
      <c r="EO66" s="250"/>
      <c r="EP66" s="250"/>
      <c r="EQ66" s="250"/>
      <c r="ER66" s="250"/>
      <c r="ES66" s="250"/>
      <c r="ET66" s="250"/>
      <c r="EU66" s="250"/>
      <c r="EV66" s="250"/>
      <c r="EW66" s="250"/>
      <c r="EX66" s="250"/>
      <c r="EY66" s="250"/>
      <c r="EZ66" s="250"/>
      <c r="FA66" s="250"/>
      <c r="FB66" s="250"/>
      <c r="FC66" s="250"/>
      <c r="FD66" s="250"/>
      <c r="FE66" s="250"/>
      <c r="FF66" s="250"/>
      <c r="FG66" s="250"/>
      <c r="FH66" s="250"/>
      <c r="FI66" s="250"/>
      <c r="FJ66" s="250"/>
      <c r="FK66" s="250"/>
      <c r="FL66" s="250"/>
      <c r="FM66" s="250"/>
      <c r="FN66" s="250"/>
      <c r="FO66" s="250"/>
      <c r="FP66" s="250"/>
      <c r="FQ66" s="250"/>
      <c r="FR66" s="250"/>
      <c r="FS66" s="250"/>
      <c r="FT66" s="250"/>
      <c r="FU66" s="250"/>
      <c r="FV66" s="250"/>
      <c r="FW66" s="250"/>
      <c r="FX66" s="250"/>
      <c r="FY66" s="250"/>
      <c r="FZ66" s="250"/>
      <c r="GA66" s="250"/>
      <c r="GB66" s="250"/>
      <c r="GC66" s="250"/>
      <c r="GD66" s="250"/>
      <c r="GE66" s="250"/>
      <c r="GF66" s="250"/>
      <c r="GG66" s="250"/>
      <c r="GH66" s="250"/>
      <c r="GI66" s="250"/>
      <c r="GJ66" s="250"/>
      <c r="GK66" s="250"/>
      <c r="GL66" s="250"/>
      <c r="GM66" s="250"/>
      <c r="GN66" s="250"/>
      <c r="GO66" s="250"/>
      <c r="GP66" s="250"/>
      <c r="GQ66" s="250"/>
      <c r="GR66" s="250"/>
      <c r="GS66" s="250"/>
      <c r="GT66" s="250"/>
      <c r="GU66" s="250"/>
      <c r="GV66" s="250"/>
      <c r="GW66" s="250"/>
      <c r="GX66" s="250"/>
      <c r="GY66" s="250"/>
      <c r="GZ66" s="250"/>
      <c r="HA66" s="250"/>
      <c r="HB66" s="250"/>
      <c r="HC66" s="250"/>
      <c r="HD66" s="250"/>
      <c r="HE66" s="250"/>
      <c r="HF66" s="250"/>
      <c r="HG66" s="250"/>
      <c r="HH66" s="250"/>
      <c r="HI66" s="250"/>
      <c r="HJ66" s="250"/>
      <c r="HK66" s="250"/>
      <c r="HL66" s="250"/>
      <c r="HM66" s="250"/>
      <c r="HN66" s="250"/>
      <c r="HO66" s="250"/>
      <c r="HP66" s="250"/>
      <c r="HQ66" s="250"/>
      <c r="HR66" s="250"/>
      <c r="HS66" s="250"/>
    </row>
    <row r="67" spans="1:227" ht="15.5" x14ac:dyDescent="0.35">
      <c r="A67" s="752" t="s">
        <v>114</v>
      </c>
      <c r="B67" s="823" t="s">
        <v>113</v>
      </c>
      <c r="C67" s="898">
        <v>138786</v>
      </c>
      <c r="D67" s="899">
        <v>0</v>
      </c>
      <c r="E67" s="899">
        <v>37023</v>
      </c>
      <c r="F67" s="899">
        <v>29890</v>
      </c>
      <c r="G67" s="900">
        <v>109.2</v>
      </c>
      <c r="H67" s="510">
        <f t="shared" si="9"/>
        <v>205808.2</v>
      </c>
      <c r="I67" s="823" t="s">
        <v>114</v>
      </c>
      <c r="K67" s="821">
        <v>1290</v>
      </c>
      <c r="L67" s="533"/>
      <c r="M67" s="272">
        <v>34304</v>
      </c>
      <c r="N67" s="272">
        <f t="shared" si="12"/>
        <v>1621692.4000000001</v>
      </c>
      <c r="O67" s="272">
        <f t="shared" si="13"/>
        <v>5521</v>
      </c>
      <c r="P67" s="272">
        <f t="shared" si="14"/>
        <v>526096.35</v>
      </c>
      <c r="Q67" s="272">
        <f t="shared" si="15"/>
        <v>95593.919999999998</v>
      </c>
      <c r="R67" s="272">
        <f t="shared" si="16"/>
        <v>110783.73999999999</v>
      </c>
      <c r="S67" s="272">
        <f t="shared" si="17"/>
        <v>116361.08000000002</v>
      </c>
      <c r="T67" s="272">
        <f t="shared" si="18"/>
        <v>46388.789999999994</v>
      </c>
      <c r="U67" s="272">
        <f t="shared" si="19"/>
        <v>20842.86</v>
      </c>
      <c r="V67" s="526">
        <f t="shared" si="22"/>
        <v>2543280.14</v>
      </c>
      <c r="W67" s="526">
        <f t="shared" si="20"/>
        <v>20502.659999999858</v>
      </c>
      <c r="X67" s="348">
        <f t="shared" si="21"/>
        <v>2770881</v>
      </c>
      <c r="Y67" s="348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  <c r="BK67" s="250"/>
      <c r="BL67" s="250"/>
      <c r="BM67" s="250"/>
      <c r="BN67" s="250"/>
      <c r="BO67" s="250"/>
      <c r="BP67" s="250"/>
      <c r="BQ67" s="250"/>
      <c r="BR67" s="250"/>
      <c r="BS67" s="250"/>
      <c r="BT67" s="250"/>
      <c r="BU67" s="250"/>
      <c r="BV67" s="250"/>
      <c r="BW67" s="250"/>
      <c r="BX67" s="250"/>
      <c r="BY67" s="250"/>
      <c r="BZ67" s="250"/>
      <c r="CA67" s="250"/>
      <c r="CB67" s="250"/>
      <c r="CC67" s="250"/>
      <c r="CD67" s="250"/>
      <c r="CE67" s="250"/>
      <c r="CF67" s="250"/>
      <c r="CG67" s="250"/>
      <c r="CH67" s="250"/>
      <c r="CI67" s="250"/>
      <c r="CJ67" s="250"/>
      <c r="CK67" s="250"/>
      <c r="CL67" s="250"/>
      <c r="CM67" s="250"/>
      <c r="CN67" s="250"/>
      <c r="CO67" s="250"/>
      <c r="CP67" s="250"/>
      <c r="CQ67" s="250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0"/>
      <c r="EC67" s="250"/>
      <c r="ED67" s="250"/>
      <c r="EE67" s="250"/>
      <c r="EF67" s="250"/>
      <c r="EG67" s="250"/>
      <c r="EH67" s="250"/>
      <c r="EI67" s="250"/>
      <c r="EJ67" s="250"/>
      <c r="EK67" s="250"/>
      <c r="EL67" s="250"/>
      <c r="EM67" s="250"/>
      <c r="EN67" s="250"/>
      <c r="EO67" s="250"/>
      <c r="EP67" s="250"/>
      <c r="EQ67" s="250"/>
      <c r="ER67" s="250"/>
      <c r="ES67" s="250"/>
      <c r="ET67" s="250"/>
      <c r="EU67" s="250"/>
      <c r="EV67" s="250"/>
      <c r="EW67" s="250"/>
      <c r="EX67" s="250"/>
      <c r="EY67" s="250"/>
      <c r="EZ67" s="250"/>
      <c r="FA67" s="250"/>
      <c r="FB67" s="250"/>
      <c r="FC67" s="250"/>
      <c r="FD67" s="250"/>
      <c r="FE67" s="250"/>
      <c r="FF67" s="250"/>
      <c r="FG67" s="250"/>
      <c r="FH67" s="250"/>
      <c r="FI67" s="250"/>
      <c r="FJ67" s="250"/>
      <c r="FK67" s="250"/>
      <c r="FL67" s="250"/>
      <c r="FM67" s="250"/>
      <c r="FN67" s="250"/>
      <c r="FO67" s="250"/>
      <c r="FP67" s="250"/>
      <c r="FQ67" s="250"/>
      <c r="FR67" s="250"/>
      <c r="FS67" s="250"/>
      <c r="FT67" s="250"/>
      <c r="FU67" s="250"/>
      <c r="FV67" s="250"/>
      <c r="FW67" s="250"/>
      <c r="FX67" s="250"/>
      <c r="FY67" s="250"/>
      <c r="FZ67" s="250"/>
      <c r="GA67" s="250"/>
      <c r="GB67" s="250"/>
      <c r="GC67" s="250"/>
      <c r="GD67" s="250"/>
      <c r="GE67" s="250"/>
      <c r="GF67" s="250"/>
      <c r="GG67" s="250"/>
      <c r="GH67" s="250"/>
      <c r="GI67" s="250"/>
      <c r="GJ67" s="250"/>
      <c r="GK67" s="250"/>
      <c r="GL67" s="250"/>
      <c r="GM67" s="250"/>
      <c r="GN67" s="250"/>
      <c r="GO67" s="250"/>
      <c r="GP67" s="250"/>
      <c r="GQ67" s="250"/>
      <c r="GR67" s="250"/>
      <c r="GS67" s="250"/>
      <c r="GT67" s="250"/>
      <c r="GU67" s="250"/>
      <c r="GV67" s="250"/>
      <c r="GW67" s="250"/>
      <c r="GX67" s="250"/>
      <c r="GY67" s="250"/>
      <c r="GZ67" s="250"/>
      <c r="HA67" s="250"/>
      <c r="HB67" s="250"/>
      <c r="HC67" s="250"/>
      <c r="HD67" s="250"/>
      <c r="HE67" s="250"/>
      <c r="HF67" s="250"/>
      <c r="HG67" s="250"/>
      <c r="HH67" s="250"/>
      <c r="HI67" s="250"/>
      <c r="HJ67" s="250"/>
      <c r="HK67" s="250"/>
      <c r="HL67" s="250"/>
      <c r="HM67" s="250"/>
      <c r="HN67" s="250"/>
      <c r="HO67" s="250"/>
      <c r="HP67" s="250"/>
      <c r="HQ67" s="250"/>
      <c r="HR67" s="250"/>
      <c r="HS67" s="250"/>
    </row>
    <row r="68" spans="1:227" ht="15.5" x14ac:dyDescent="0.35">
      <c r="A68" t="s">
        <v>337</v>
      </c>
      <c r="B68" t="s">
        <v>508</v>
      </c>
      <c r="C68" s="898">
        <v>89998</v>
      </c>
      <c r="D68" s="899">
        <v>0</v>
      </c>
      <c r="E68" s="899">
        <v>0</v>
      </c>
      <c r="F68" s="899">
        <v>0</v>
      </c>
      <c r="G68" s="843"/>
      <c r="H68" s="510">
        <f t="shared" si="9"/>
        <v>89998</v>
      </c>
      <c r="I68" t="s">
        <v>337</v>
      </c>
      <c r="J68" s="721"/>
      <c r="K68" s="821">
        <v>850</v>
      </c>
      <c r="L68" s="533"/>
      <c r="M68" s="775">
        <v>6195.2</v>
      </c>
      <c r="N68" s="272">
        <f t="shared" si="12"/>
        <v>1148815.6100000001</v>
      </c>
      <c r="O68" s="272">
        <f t="shared" si="13"/>
        <v>0</v>
      </c>
      <c r="P68" s="272">
        <f t="shared" si="14"/>
        <v>334523.42000000004</v>
      </c>
      <c r="Q68" s="272">
        <f t="shared" si="15"/>
        <v>77031.83</v>
      </c>
      <c r="R68" s="272">
        <f t="shared" si="16"/>
        <v>119877.81999999999</v>
      </c>
      <c r="S68" s="272">
        <f t="shared" si="17"/>
        <v>62621.88</v>
      </c>
      <c r="T68" s="272">
        <f t="shared" si="18"/>
        <v>24966.759999999995</v>
      </c>
      <c r="U68" s="272">
        <f t="shared" si="19"/>
        <v>1900.01</v>
      </c>
      <c r="V68" s="526">
        <f>SUM(N68:U68)</f>
        <v>1769737.3300000003</v>
      </c>
      <c r="W68" s="526">
        <f t="shared" si="20"/>
        <v>-60624.330000000307</v>
      </c>
      <c r="X68" s="348">
        <f t="shared" si="21"/>
        <v>1799961</v>
      </c>
      <c r="Y68" s="348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  <c r="AM68" s="250"/>
      <c r="AN68" s="250"/>
      <c r="AO68" s="250"/>
      <c r="AP68" s="250"/>
      <c r="AQ68" s="250"/>
      <c r="AR68" s="250"/>
      <c r="AS68" s="250"/>
      <c r="AT68" s="250"/>
      <c r="AU68" s="250"/>
      <c r="AV68" s="250"/>
      <c r="AW68" s="250"/>
      <c r="AX68" s="250"/>
      <c r="AY68" s="250"/>
      <c r="AZ68" s="250"/>
      <c r="BA68" s="250"/>
      <c r="BB68" s="250"/>
      <c r="BC68" s="250"/>
      <c r="BD68" s="250"/>
      <c r="BE68" s="250"/>
      <c r="BF68" s="250"/>
      <c r="BG68" s="250"/>
      <c r="BH68" s="250"/>
      <c r="BI68" s="250"/>
      <c r="BJ68" s="250"/>
      <c r="BK68" s="250"/>
      <c r="BL68" s="250"/>
      <c r="BM68" s="250"/>
      <c r="BN68" s="250"/>
      <c r="BO68" s="250"/>
      <c r="BP68" s="250"/>
      <c r="BQ68" s="250"/>
      <c r="BR68" s="250"/>
      <c r="BS68" s="250"/>
      <c r="BT68" s="250"/>
      <c r="BU68" s="250"/>
      <c r="BV68" s="250"/>
      <c r="BW68" s="250"/>
      <c r="BX68" s="250"/>
      <c r="BY68" s="250"/>
      <c r="BZ68" s="250"/>
      <c r="CA68" s="250"/>
      <c r="CB68" s="250"/>
      <c r="CC68" s="250"/>
      <c r="CD68" s="250"/>
      <c r="CE68" s="250"/>
      <c r="CF68" s="250"/>
      <c r="CG68" s="250"/>
      <c r="CH68" s="250"/>
      <c r="CI68" s="250"/>
      <c r="CJ68" s="250"/>
      <c r="CK68" s="250"/>
      <c r="CL68" s="250"/>
      <c r="CM68" s="250"/>
      <c r="CN68" s="250"/>
      <c r="CO68" s="250"/>
      <c r="CP68" s="250"/>
      <c r="CQ68" s="250"/>
      <c r="CR68" s="250"/>
      <c r="CS68" s="250"/>
      <c r="CT68" s="250"/>
      <c r="CU68" s="250"/>
      <c r="CV68" s="250"/>
      <c r="CW68" s="250"/>
      <c r="CX68" s="250"/>
      <c r="CY68" s="250"/>
      <c r="CZ68" s="250"/>
      <c r="DA68" s="250"/>
      <c r="DB68" s="250"/>
      <c r="DC68" s="250"/>
      <c r="DD68" s="250"/>
      <c r="DE68" s="250"/>
      <c r="DF68" s="250"/>
      <c r="DG68" s="250"/>
      <c r="DH68" s="250"/>
      <c r="DI68" s="250"/>
      <c r="DJ68" s="250"/>
      <c r="DK68" s="250"/>
      <c r="DL68" s="250"/>
      <c r="DM68" s="250"/>
      <c r="DN68" s="250"/>
      <c r="DO68" s="250"/>
      <c r="DP68" s="250"/>
      <c r="DQ68" s="250"/>
      <c r="DR68" s="250"/>
      <c r="DS68" s="250"/>
      <c r="DT68" s="250"/>
      <c r="DU68" s="250"/>
      <c r="DV68" s="250"/>
      <c r="DW68" s="250"/>
      <c r="DX68" s="250"/>
      <c r="DY68" s="250"/>
      <c r="DZ68" s="250"/>
      <c r="EA68" s="250"/>
      <c r="EB68" s="250"/>
      <c r="EC68" s="250"/>
      <c r="ED68" s="250"/>
      <c r="EE68" s="250"/>
      <c r="EF68" s="250"/>
      <c r="EG68" s="250"/>
      <c r="EH68" s="250"/>
      <c r="EI68" s="250"/>
      <c r="EJ68" s="250"/>
      <c r="EK68" s="250"/>
      <c r="EL68" s="250"/>
      <c r="EM68" s="250"/>
      <c r="EN68" s="250"/>
      <c r="EO68" s="250"/>
      <c r="EP68" s="250"/>
      <c r="EQ68" s="250"/>
      <c r="ER68" s="250"/>
      <c r="ES68" s="250"/>
      <c r="ET68" s="250"/>
      <c r="EU68" s="250"/>
      <c r="EV68" s="250"/>
      <c r="EW68" s="250"/>
      <c r="EX68" s="250"/>
      <c r="EY68" s="250"/>
      <c r="EZ68" s="250"/>
      <c r="FA68" s="250"/>
      <c r="FB68" s="250"/>
      <c r="FC68" s="250"/>
      <c r="FD68" s="250"/>
      <c r="FE68" s="250"/>
      <c r="FF68" s="250"/>
      <c r="FG68" s="250"/>
      <c r="FH68" s="250"/>
      <c r="FI68" s="250"/>
      <c r="FJ68" s="250"/>
      <c r="FK68" s="250"/>
      <c r="FL68" s="250"/>
      <c r="FM68" s="250"/>
      <c r="FN68" s="250"/>
      <c r="FO68" s="250"/>
      <c r="FP68" s="250"/>
      <c r="FQ68" s="250"/>
      <c r="FR68" s="250"/>
      <c r="FS68" s="250"/>
      <c r="FT68" s="250"/>
      <c r="FU68" s="250"/>
      <c r="FV68" s="250"/>
      <c r="FW68" s="250"/>
      <c r="FX68" s="250"/>
      <c r="FY68" s="250"/>
      <c r="FZ68" s="250"/>
      <c r="GA68" s="250"/>
      <c r="GB68" s="250"/>
      <c r="GC68" s="250"/>
      <c r="GD68" s="250"/>
      <c r="GE68" s="250"/>
      <c r="GF68" s="250"/>
      <c r="GG68" s="250"/>
      <c r="GH68" s="250"/>
      <c r="GI68" s="250"/>
      <c r="GJ68" s="250"/>
      <c r="GK68" s="250"/>
      <c r="GL68" s="250"/>
      <c r="GM68" s="250"/>
      <c r="GN68" s="250"/>
      <c r="GO68" s="250"/>
      <c r="GP68" s="250"/>
      <c r="GQ68" s="250"/>
      <c r="GR68" s="250"/>
      <c r="GS68" s="250"/>
      <c r="GT68" s="250"/>
      <c r="GU68" s="250"/>
      <c r="GV68" s="250"/>
      <c r="GW68" s="250"/>
      <c r="GX68" s="250"/>
      <c r="GY68" s="250"/>
      <c r="GZ68" s="250"/>
      <c r="HA68" s="250"/>
      <c r="HB68" s="250"/>
      <c r="HC68" s="250"/>
      <c r="HD68" s="250"/>
      <c r="HE68" s="250"/>
      <c r="HF68" s="250"/>
      <c r="HG68" s="250"/>
      <c r="HH68" s="250"/>
      <c r="HI68" s="250"/>
      <c r="HJ68" s="250"/>
      <c r="HK68" s="250"/>
      <c r="HL68" s="250"/>
      <c r="HM68" s="250"/>
      <c r="HN68" s="250"/>
      <c r="HO68" s="250"/>
      <c r="HP68" s="250"/>
      <c r="HQ68" s="250"/>
      <c r="HR68" s="250"/>
      <c r="HS68" s="250"/>
    </row>
    <row r="69" spans="1:227" ht="15.5" x14ac:dyDescent="0.35">
      <c r="A69" t="s">
        <v>339</v>
      </c>
      <c r="B69" t="s">
        <v>510</v>
      </c>
      <c r="C69" s="898">
        <v>68029</v>
      </c>
      <c r="D69" s="899">
        <v>0</v>
      </c>
      <c r="E69" s="899">
        <v>50621</v>
      </c>
      <c r="F69" s="899">
        <v>3733</v>
      </c>
      <c r="G69" s="900">
        <v>905.25</v>
      </c>
      <c r="H69" s="510">
        <f t="shared" si="9"/>
        <v>123288.25</v>
      </c>
      <c r="I69" t="s">
        <v>339</v>
      </c>
      <c r="K69" s="821">
        <v>472</v>
      </c>
      <c r="L69" s="533"/>
      <c r="M69" s="272">
        <v>5094.4000000000005</v>
      </c>
      <c r="N69" s="272">
        <f t="shared" si="12"/>
        <v>791912.19000000006</v>
      </c>
      <c r="O69" s="272">
        <f t="shared" si="13"/>
        <v>0</v>
      </c>
      <c r="P69" s="272">
        <f t="shared" si="14"/>
        <v>291500.75</v>
      </c>
      <c r="Q69" s="272">
        <f t="shared" si="15"/>
        <v>86033.19</v>
      </c>
      <c r="R69" s="272">
        <f t="shared" si="16"/>
        <v>72753.87999999999</v>
      </c>
      <c r="S69" s="272">
        <f t="shared" si="17"/>
        <v>0</v>
      </c>
      <c r="T69" s="272">
        <f t="shared" si="18"/>
        <v>19956.45</v>
      </c>
      <c r="U69" s="272">
        <f t="shared" si="19"/>
        <v>1821.48</v>
      </c>
      <c r="V69" s="526">
        <f t="shared" si="22"/>
        <v>1263977.9399999997</v>
      </c>
      <c r="W69" s="526">
        <f t="shared" si="20"/>
        <v>3088.8100000002887</v>
      </c>
      <c r="X69" s="348">
        <f t="shared" si="21"/>
        <v>1390827</v>
      </c>
      <c r="Y69" s="348"/>
      <c r="Z69" s="250"/>
      <c r="AA69" s="250"/>
      <c r="AB69" s="250"/>
      <c r="AC69" s="250"/>
      <c r="AD69" s="250"/>
      <c r="AE69" s="250"/>
      <c r="AF69" s="250"/>
      <c r="AG69" s="250"/>
      <c r="AH69" s="250"/>
      <c r="AI69" s="250"/>
      <c r="AJ69" s="250"/>
      <c r="AK69" s="250"/>
      <c r="AL69" s="250"/>
      <c r="AM69" s="250"/>
      <c r="AN69" s="250"/>
      <c r="AO69" s="250"/>
      <c r="AP69" s="250"/>
      <c r="AQ69" s="250"/>
      <c r="AR69" s="250"/>
      <c r="AS69" s="250"/>
      <c r="AT69" s="250"/>
      <c r="AU69" s="250"/>
      <c r="AV69" s="250"/>
      <c r="AW69" s="250"/>
      <c r="AX69" s="250"/>
      <c r="AY69" s="250"/>
      <c r="AZ69" s="250"/>
      <c r="BA69" s="250"/>
      <c r="BB69" s="250"/>
      <c r="BC69" s="250"/>
      <c r="BD69" s="250"/>
      <c r="BE69" s="250"/>
      <c r="BF69" s="250"/>
      <c r="BG69" s="250"/>
      <c r="BH69" s="250"/>
      <c r="BI69" s="250"/>
      <c r="BJ69" s="250"/>
      <c r="BK69" s="250"/>
      <c r="BL69" s="250"/>
      <c r="BM69" s="250"/>
      <c r="BN69" s="250"/>
      <c r="BO69" s="250"/>
      <c r="BP69" s="250"/>
      <c r="BQ69" s="250"/>
      <c r="BR69" s="250"/>
      <c r="BS69" s="250"/>
      <c r="BT69" s="250"/>
      <c r="BU69" s="250"/>
      <c r="BV69" s="250"/>
      <c r="BW69" s="250"/>
      <c r="BX69" s="250"/>
      <c r="BY69" s="250"/>
      <c r="BZ69" s="250"/>
      <c r="CA69" s="250"/>
      <c r="CB69" s="250"/>
      <c r="CC69" s="250"/>
      <c r="CD69" s="250"/>
      <c r="CE69" s="250"/>
      <c r="CF69" s="250"/>
      <c r="CG69" s="250"/>
      <c r="CH69" s="250"/>
      <c r="CI69" s="250"/>
      <c r="CJ69" s="250"/>
      <c r="CK69" s="250"/>
      <c r="CL69" s="250"/>
      <c r="CM69" s="250"/>
      <c r="CN69" s="250"/>
      <c r="CO69" s="250"/>
      <c r="CP69" s="250"/>
      <c r="CQ69" s="250"/>
      <c r="CR69" s="250"/>
      <c r="CS69" s="250"/>
      <c r="CT69" s="250"/>
      <c r="CU69" s="250"/>
      <c r="CV69" s="250"/>
      <c r="CW69" s="250"/>
      <c r="CX69" s="250"/>
      <c r="CY69" s="250"/>
      <c r="CZ69" s="250"/>
      <c r="DA69" s="250"/>
      <c r="DB69" s="250"/>
      <c r="DC69" s="250"/>
      <c r="DD69" s="250"/>
      <c r="DE69" s="250"/>
      <c r="DF69" s="250"/>
      <c r="DG69" s="250"/>
      <c r="DH69" s="250"/>
      <c r="DI69" s="250"/>
      <c r="DJ69" s="250"/>
      <c r="DK69" s="250"/>
      <c r="DL69" s="250"/>
      <c r="DM69" s="250"/>
      <c r="DN69" s="250"/>
      <c r="DO69" s="250"/>
      <c r="DP69" s="250"/>
      <c r="DQ69" s="250"/>
      <c r="DR69" s="250"/>
      <c r="DS69" s="250"/>
      <c r="DT69" s="250"/>
      <c r="DU69" s="250"/>
      <c r="DV69" s="250"/>
      <c r="DW69" s="250"/>
      <c r="DX69" s="250"/>
      <c r="DY69" s="250"/>
      <c r="DZ69" s="250"/>
      <c r="EA69" s="250"/>
      <c r="EB69" s="250"/>
      <c r="EC69" s="250"/>
      <c r="ED69" s="250"/>
      <c r="EE69" s="250"/>
      <c r="EF69" s="250"/>
      <c r="EG69" s="250"/>
      <c r="EH69" s="250"/>
      <c r="EI69" s="250"/>
      <c r="EJ69" s="250"/>
      <c r="EK69" s="250"/>
      <c r="EL69" s="250"/>
      <c r="EM69" s="250"/>
      <c r="EN69" s="250"/>
      <c r="EO69" s="250"/>
      <c r="EP69" s="250"/>
      <c r="EQ69" s="250"/>
      <c r="ER69" s="250"/>
      <c r="ES69" s="250"/>
      <c r="ET69" s="250"/>
      <c r="EU69" s="250"/>
      <c r="EV69" s="250"/>
      <c r="EW69" s="250"/>
      <c r="EX69" s="250"/>
      <c r="EY69" s="250"/>
      <c r="EZ69" s="250"/>
      <c r="FA69" s="250"/>
      <c r="FB69" s="250"/>
      <c r="FC69" s="250"/>
      <c r="FD69" s="250"/>
      <c r="FE69" s="250"/>
      <c r="FF69" s="250"/>
      <c r="FG69" s="250"/>
      <c r="FH69" s="250"/>
      <c r="FI69" s="250"/>
      <c r="FJ69" s="250"/>
      <c r="FK69" s="250"/>
      <c r="FL69" s="250"/>
      <c r="FM69" s="250"/>
      <c r="FN69" s="250"/>
      <c r="FO69" s="250"/>
      <c r="FP69" s="250"/>
      <c r="FQ69" s="250"/>
      <c r="FR69" s="250"/>
      <c r="FS69" s="250"/>
      <c r="FT69" s="250"/>
      <c r="FU69" s="250"/>
      <c r="FV69" s="250"/>
      <c r="FW69" s="250"/>
      <c r="FX69" s="250"/>
      <c r="FY69" s="250"/>
      <c r="FZ69" s="250"/>
      <c r="GA69" s="250"/>
      <c r="GB69" s="250"/>
      <c r="GC69" s="250"/>
      <c r="GD69" s="250"/>
      <c r="GE69" s="250"/>
      <c r="GF69" s="250"/>
      <c r="GG69" s="250"/>
      <c r="GH69" s="250"/>
      <c r="GI69" s="250"/>
      <c r="GJ69" s="250"/>
      <c r="GK69" s="250"/>
      <c r="GL69" s="250"/>
      <c r="GM69" s="250"/>
      <c r="GN69" s="250"/>
      <c r="GO69" s="250"/>
      <c r="GP69" s="250"/>
      <c r="GQ69" s="250"/>
      <c r="GR69" s="250"/>
      <c r="GS69" s="250"/>
      <c r="GT69" s="250"/>
      <c r="GU69" s="250"/>
      <c r="GV69" s="250"/>
      <c r="GW69" s="250"/>
      <c r="GX69" s="250"/>
      <c r="GY69" s="250"/>
      <c r="GZ69" s="250"/>
      <c r="HA69" s="250"/>
      <c r="HB69" s="250"/>
      <c r="HC69" s="250"/>
      <c r="HD69" s="250"/>
      <c r="HE69" s="250"/>
      <c r="HF69" s="250"/>
      <c r="HG69" s="250"/>
      <c r="HH69" s="250"/>
      <c r="HI69" s="250"/>
      <c r="HJ69" s="250"/>
      <c r="HK69" s="250"/>
      <c r="HL69" s="250"/>
      <c r="HM69" s="250"/>
      <c r="HN69" s="250"/>
      <c r="HO69" s="250"/>
      <c r="HP69" s="250"/>
      <c r="HQ69" s="250"/>
      <c r="HR69" s="250"/>
      <c r="HS69" s="250"/>
    </row>
    <row r="70" spans="1:227" ht="15.5" x14ac:dyDescent="0.35">
      <c r="A70" t="s">
        <v>340</v>
      </c>
      <c r="B70" t="s">
        <v>511</v>
      </c>
      <c r="C70" s="898">
        <v>87585</v>
      </c>
      <c r="D70" s="899">
        <v>0</v>
      </c>
      <c r="E70" s="899">
        <v>0</v>
      </c>
      <c r="F70" s="899">
        <v>0</v>
      </c>
      <c r="G70" s="900">
        <v>1306.5</v>
      </c>
      <c r="H70" s="510">
        <f t="shared" si="9"/>
        <v>88891.5</v>
      </c>
      <c r="I70" t="s">
        <v>340</v>
      </c>
      <c r="J70" s="315"/>
      <c r="K70" s="821">
        <v>741</v>
      </c>
      <c r="L70" s="533"/>
      <c r="M70" s="272">
        <v>4326.3999999999996</v>
      </c>
      <c r="N70" s="272">
        <f t="shared" si="12"/>
        <v>1189703.1499999999</v>
      </c>
      <c r="O70" s="272">
        <f t="shared" si="13"/>
        <v>0</v>
      </c>
      <c r="P70" s="272">
        <f t="shared" si="14"/>
        <v>335927.5</v>
      </c>
      <c r="Q70" s="272">
        <f t="shared" si="15"/>
        <v>40565.730000000003</v>
      </c>
      <c r="R70" s="272">
        <f t="shared" si="16"/>
        <v>62302.939999999995</v>
      </c>
      <c r="S70" s="272">
        <f t="shared" si="17"/>
        <v>61425.52</v>
      </c>
      <c r="T70" s="272">
        <f t="shared" si="18"/>
        <v>43274.19</v>
      </c>
      <c r="U70" s="272">
        <f t="shared" si="19"/>
        <v>1562.17</v>
      </c>
      <c r="V70" s="526">
        <f t="shared" si="22"/>
        <v>1734761.1999999997</v>
      </c>
      <c r="W70" s="526">
        <f t="shared" si="20"/>
        <v>-67035.699999999721</v>
      </c>
      <c r="X70" s="348">
        <f t="shared" si="21"/>
        <v>1757358</v>
      </c>
      <c r="Y70" s="348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  <c r="AT70" s="250"/>
      <c r="AU70" s="250"/>
      <c r="AV70" s="250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  <c r="BU70" s="250"/>
      <c r="BV70" s="250"/>
      <c r="BW70" s="250"/>
      <c r="BX70" s="250"/>
      <c r="BY70" s="250"/>
      <c r="BZ70" s="250"/>
      <c r="CA70" s="250"/>
      <c r="CB70" s="250"/>
      <c r="CC70" s="250"/>
      <c r="CD70" s="250"/>
      <c r="CE70" s="250"/>
      <c r="CF70" s="250"/>
      <c r="CG70" s="250"/>
      <c r="CH70" s="250"/>
      <c r="CI70" s="250"/>
      <c r="CJ70" s="250"/>
      <c r="CK70" s="250"/>
      <c r="CL70" s="250"/>
      <c r="CM70" s="250"/>
      <c r="CN70" s="250"/>
      <c r="CO70" s="250"/>
      <c r="CP70" s="250"/>
      <c r="CQ70" s="250"/>
      <c r="CR70" s="250"/>
      <c r="CS70" s="250"/>
      <c r="CT70" s="250"/>
      <c r="CU70" s="250"/>
      <c r="CV70" s="250"/>
      <c r="CW70" s="250"/>
      <c r="CX70" s="250"/>
      <c r="CY70" s="250"/>
      <c r="CZ70" s="250"/>
      <c r="DA70" s="250"/>
      <c r="DB70" s="250"/>
      <c r="DC70" s="250"/>
      <c r="DD70" s="250"/>
      <c r="DE70" s="250"/>
      <c r="DF70" s="250"/>
      <c r="DG70" s="250"/>
      <c r="DH70" s="250"/>
      <c r="DI70" s="250"/>
      <c r="DJ70" s="250"/>
      <c r="DK70" s="250"/>
      <c r="DL70" s="250"/>
      <c r="DM70" s="250"/>
      <c r="DN70" s="250"/>
      <c r="DO70" s="250"/>
      <c r="DP70" s="250"/>
      <c r="DQ70" s="250"/>
      <c r="DR70" s="250"/>
      <c r="DS70" s="250"/>
      <c r="DT70" s="250"/>
      <c r="DU70" s="250"/>
      <c r="DV70" s="250"/>
      <c r="DW70" s="250"/>
      <c r="DX70" s="250"/>
      <c r="DY70" s="250"/>
      <c r="DZ70" s="250"/>
      <c r="EA70" s="250"/>
      <c r="EB70" s="250"/>
      <c r="EC70" s="250"/>
      <c r="ED70" s="250"/>
      <c r="EE70" s="250"/>
      <c r="EF70" s="250"/>
      <c r="EG70" s="250"/>
      <c r="EH70" s="250"/>
      <c r="EI70" s="250"/>
      <c r="EJ70" s="250"/>
      <c r="EK70" s="250"/>
      <c r="EL70" s="250"/>
      <c r="EM70" s="250"/>
      <c r="EN70" s="250"/>
      <c r="EO70" s="250"/>
      <c r="EP70" s="250"/>
      <c r="EQ70" s="250"/>
      <c r="ER70" s="250"/>
      <c r="ES70" s="250"/>
      <c r="ET70" s="250"/>
      <c r="EU70" s="250"/>
      <c r="EV70" s="250"/>
      <c r="EW70" s="250"/>
      <c r="EX70" s="250"/>
      <c r="EY70" s="250"/>
      <c r="EZ70" s="250"/>
      <c r="FA70" s="250"/>
      <c r="FB70" s="250"/>
      <c r="FC70" s="250"/>
      <c r="FD70" s="250"/>
      <c r="FE70" s="250"/>
      <c r="FF70" s="250"/>
      <c r="FG70" s="250"/>
      <c r="FH70" s="250"/>
      <c r="FI70" s="250"/>
      <c r="FJ70" s="250"/>
      <c r="FK70" s="250"/>
      <c r="FL70" s="250"/>
      <c r="FM70" s="250"/>
      <c r="FN70" s="250"/>
      <c r="FO70" s="250"/>
      <c r="FP70" s="250"/>
      <c r="FQ70" s="250"/>
      <c r="FR70" s="250"/>
      <c r="FS70" s="250"/>
      <c r="FT70" s="250"/>
      <c r="FU70" s="250"/>
      <c r="FV70" s="250"/>
      <c r="FW70" s="250"/>
      <c r="FX70" s="250"/>
      <c r="FY70" s="250"/>
      <c r="FZ70" s="250"/>
      <c r="GA70" s="250"/>
      <c r="GB70" s="250"/>
      <c r="GC70" s="250"/>
      <c r="GD70" s="250"/>
      <c r="GE70" s="250"/>
      <c r="GF70" s="250"/>
      <c r="GG70" s="250"/>
      <c r="GH70" s="250"/>
      <c r="GI70" s="250"/>
      <c r="GJ70" s="250"/>
      <c r="GK70" s="250"/>
      <c r="GL70" s="250"/>
      <c r="GM70" s="250"/>
      <c r="GN70" s="250"/>
      <c r="GO70" s="250"/>
      <c r="GP70" s="250"/>
      <c r="GQ70" s="250"/>
      <c r="GR70" s="250"/>
      <c r="GS70" s="250"/>
      <c r="GT70" s="250"/>
      <c r="GU70" s="250"/>
      <c r="GV70" s="250"/>
      <c r="GW70" s="250"/>
      <c r="GX70" s="250"/>
      <c r="GY70" s="250"/>
      <c r="GZ70" s="250"/>
      <c r="HA70" s="250"/>
      <c r="HB70" s="250"/>
      <c r="HC70" s="250"/>
      <c r="HD70" s="250"/>
      <c r="HE70" s="250"/>
      <c r="HF70" s="250"/>
      <c r="HG70" s="250"/>
      <c r="HH70" s="250"/>
      <c r="HI70" s="250"/>
      <c r="HJ70" s="250"/>
      <c r="HK70" s="250"/>
      <c r="HL70" s="250"/>
      <c r="HM70" s="250"/>
      <c r="HN70" s="250"/>
      <c r="HO70" s="250"/>
      <c r="HP70" s="250"/>
      <c r="HQ70" s="250"/>
      <c r="HR70" s="250"/>
      <c r="HS70" s="250"/>
    </row>
    <row r="71" spans="1:227" ht="15.5" x14ac:dyDescent="0.35">
      <c r="A71" t="s">
        <v>342</v>
      </c>
      <c r="B71" t="s">
        <v>513</v>
      </c>
      <c r="C71" s="898">
        <v>45242</v>
      </c>
      <c r="D71" s="899">
        <v>0</v>
      </c>
      <c r="E71" s="899">
        <v>7705</v>
      </c>
      <c r="F71" s="899">
        <v>10926</v>
      </c>
      <c r="G71" s="843"/>
      <c r="H71" s="510">
        <f t="shared" si="9"/>
        <v>63873</v>
      </c>
      <c r="I71" t="s">
        <v>342</v>
      </c>
      <c r="K71" s="821">
        <v>418</v>
      </c>
      <c r="L71" s="533"/>
      <c r="M71" s="272">
        <v>3123.2</v>
      </c>
      <c r="N71" s="272">
        <f t="shared" si="12"/>
        <v>564307.79</v>
      </c>
      <c r="O71" s="272">
        <f t="shared" si="13"/>
        <v>0</v>
      </c>
      <c r="P71" s="272">
        <f t="shared" si="14"/>
        <v>93041.74</v>
      </c>
      <c r="Q71" s="272">
        <f t="shared" si="15"/>
        <v>69927.509999999995</v>
      </c>
      <c r="R71" s="272">
        <f t="shared" si="16"/>
        <v>89789.37</v>
      </c>
      <c r="S71" s="272">
        <f t="shared" si="17"/>
        <v>0</v>
      </c>
      <c r="T71" s="272">
        <f t="shared" si="18"/>
        <v>13243.82</v>
      </c>
      <c r="U71" s="272">
        <f t="shared" si="19"/>
        <v>1023.75</v>
      </c>
      <c r="V71" s="526">
        <f t="shared" si="22"/>
        <v>831333.98</v>
      </c>
      <c r="W71" s="526">
        <f t="shared" si="20"/>
        <v>9207.0200000000186</v>
      </c>
      <c r="X71" s="348">
        <f t="shared" si="21"/>
        <v>904832</v>
      </c>
      <c r="Y71" s="348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250"/>
      <c r="BC71" s="250"/>
      <c r="BD71" s="250"/>
      <c r="BE71" s="250"/>
      <c r="BF71" s="250"/>
      <c r="BG71" s="250"/>
      <c r="BH71" s="250"/>
      <c r="BI71" s="250"/>
      <c r="BJ71" s="250"/>
      <c r="BK71" s="250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  <c r="BZ71" s="250"/>
      <c r="CA71" s="250"/>
      <c r="CB71" s="250"/>
      <c r="CC71" s="250"/>
      <c r="CD71" s="250"/>
      <c r="CE71" s="250"/>
      <c r="CF71" s="250"/>
      <c r="CG71" s="250"/>
      <c r="CH71" s="250"/>
      <c r="CI71" s="250"/>
      <c r="CJ71" s="250"/>
      <c r="CK71" s="250"/>
      <c r="CL71" s="250"/>
      <c r="CM71" s="250"/>
      <c r="CN71" s="250"/>
      <c r="CO71" s="250"/>
      <c r="CP71" s="250"/>
      <c r="CQ71" s="250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0"/>
      <c r="EC71" s="250"/>
      <c r="ED71" s="250"/>
      <c r="EE71" s="250"/>
      <c r="EF71" s="250"/>
      <c r="EG71" s="250"/>
      <c r="EH71" s="250"/>
      <c r="EI71" s="250"/>
      <c r="EJ71" s="250"/>
      <c r="EK71" s="250"/>
      <c r="EL71" s="250"/>
      <c r="EM71" s="250"/>
      <c r="EN71" s="250"/>
      <c r="EO71" s="250"/>
      <c r="EP71" s="250"/>
      <c r="EQ71" s="250"/>
      <c r="ER71" s="250"/>
      <c r="ES71" s="250"/>
      <c r="ET71" s="250"/>
      <c r="EU71" s="250"/>
      <c r="EV71" s="250"/>
      <c r="EW71" s="250"/>
      <c r="EX71" s="250"/>
      <c r="EY71" s="250"/>
      <c r="EZ71" s="250"/>
      <c r="FA71" s="250"/>
      <c r="FB71" s="250"/>
      <c r="FC71" s="250"/>
      <c r="FD71" s="250"/>
      <c r="FE71" s="250"/>
      <c r="FF71" s="250"/>
      <c r="FG71" s="250"/>
      <c r="FH71" s="250"/>
      <c r="FI71" s="250"/>
      <c r="FJ71" s="250"/>
      <c r="FK71" s="250"/>
      <c r="FL71" s="250"/>
      <c r="FM71" s="250"/>
      <c r="FN71" s="250"/>
      <c r="FO71" s="250"/>
      <c r="FP71" s="250"/>
      <c r="FQ71" s="250"/>
      <c r="FR71" s="250"/>
      <c r="FS71" s="250"/>
      <c r="FT71" s="250"/>
      <c r="FU71" s="250"/>
      <c r="FV71" s="250"/>
      <c r="FW71" s="250"/>
      <c r="FX71" s="250"/>
      <c r="FY71" s="250"/>
      <c r="FZ71" s="250"/>
      <c r="GA71" s="250"/>
      <c r="GB71" s="250"/>
      <c r="GC71" s="250"/>
      <c r="GD71" s="250"/>
      <c r="GE71" s="250"/>
      <c r="GF71" s="250"/>
      <c r="GG71" s="250"/>
      <c r="GH71" s="250"/>
      <c r="GI71" s="250"/>
      <c r="GJ71" s="250"/>
      <c r="GK71" s="250"/>
      <c r="GL71" s="250"/>
      <c r="GM71" s="250"/>
      <c r="GN71" s="250"/>
      <c r="GO71" s="250"/>
      <c r="GP71" s="250"/>
      <c r="GQ71" s="250"/>
      <c r="GR71" s="250"/>
      <c r="GS71" s="250"/>
      <c r="GT71" s="250"/>
      <c r="GU71" s="250"/>
      <c r="GV71" s="250"/>
      <c r="GW71" s="250"/>
      <c r="GX71" s="250"/>
      <c r="GY71" s="250"/>
      <c r="GZ71" s="250"/>
      <c r="HA71" s="250"/>
      <c r="HB71" s="250"/>
      <c r="HC71" s="250"/>
      <c r="HD71" s="250"/>
      <c r="HE71" s="250"/>
      <c r="HF71" s="250"/>
      <c r="HG71" s="250"/>
      <c r="HH71" s="250"/>
      <c r="HI71" s="250"/>
      <c r="HJ71" s="250"/>
      <c r="HK71" s="250"/>
      <c r="HL71" s="250"/>
      <c r="HM71" s="250"/>
      <c r="HN71" s="250"/>
      <c r="HO71" s="250"/>
      <c r="HP71" s="250"/>
      <c r="HQ71" s="250"/>
      <c r="HR71" s="250"/>
      <c r="HS71" s="250"/>
    </row>
    <row r="72" spans="1:227" ht="15.5" x14ac:dyDescent="0.35">
      <c r="A72" t="s">
        <v>1169</v>
      </c>
      <c r="B72" t="s">
        <v>1176</v>
      </c>
      <c r="C72" s="898">
        <v>107691</v>
      </c>
      <c r="D72" s="899">
        <v>0</v>
      </c>
      <c r="E72" s="899">
        <v>0</v>
      </c>
      <c r="F72" s="899">
        <v>0</v>
      </c>
      <c r="G72" s="900">
        <v>3033.75</v>
      </c>
      <c r="H72" s="510">
        <f t="shared" si="9"/>
        <v>110724.75</v>
      </c>
      <c r="I72" t="s">
        <v>1169</v>
      </c>
      <c r="K72" s="821">
        <v>806</v>
      </c>
      <c r="L72" s="533"/>
      <c r="M72" s="272">
        <v>23078.75</v>
      </c>
      <c r="N72" s="272">
        <f t="shared" ref="N72:N102" si="23">HLOOKUP($I72,CFR,19,FALSE)</f>
        <v>1192871.49</v>
      </c>
      <c r="O72" s="272">
        <f t="shared" ref="O72:O102" si="24">HLOOKUP($I72,CFR,20,FALSE)</f>
        <v>0</v>
      </c>
      <c r="P72" s="272">
        <f t="shared" ref="P72:P102" si="25">HLOOKUP($I72,CFR,21,FALSE)</f>
        <v>551491.83999999997</v>
      </c>
      <c r="Q72" s="272">
        <f t="shared" ref="Q72:Q102" si="26">HLOOKUP($I72,CFR,22,FALSE)</f>
        <v>152966.77000000002</v>
      </c>
      <c r="R72" s="272">
        <f t="shared" ref="R72:R102" si="27">HLOOKUP($I72,CFR,23,FALSE)</f>
        <v>129665.83</v>
      </c>
      <c r="S72" s="272">
        <f t="shared" ref="S72:S102" si="28">HLOOKUP($I72,CFR,24,FALSE)</f>
        <v>75315.44</v>
      </c>
      <c r="T72" s="272">
        <f t="shared" ref="T72:T102" si="29">HLOOKUP($I72,CFR,25,FALSE)</f>
        <v>70123.760000000009</v>
      </c>
      <c r="U72" s="272">
        <f t="shared" ref="U72:U102" si="30">HLOOKUP($I72,CFR,26,FALSE)</f>
        <v>20940.11</v>
      </c>
      <c r="V72" s="526">
        <f t="shared" si="22"/>
        <v>2193375.2399999998</v>
      </c>
      <c r="W72" s="526">
        <f t="shared" si="20"/>
        <v>-140423.98999999976</v>
      </c>
      <c r="X72" s="348">
        <f t="shared" ref="X72:X102" si="31">HLOOKUP($I72,QSP,57,FALSE)</f>
        <v>2164482</v>
      </c>
      <c r="Y72" s="348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250"/>
      <c r="BA72" s="250"/>
      <c r="BB72" s="250"/>
      <c r="BC72" s="250"/>
      <c r="BD72" s="250"/>
      <c r="BE72" s="250"/>
      <c r="BF72" s="250"/>
      <c r="BG72" s="250"/>
      <c r="BH72" s="250"/>
      <c r="BI72" s="250"/>
      <c r="BJ72" s="250"/>
      <c r="BK72" s="250"/>
      <c r="BL72" s="250"/>
      <c r="BM72" s="250"/>
      <c r="BN72" s="250"/>
      <c r="BO72" s="250"/>
      <c r="BP72" s="250"/>
      <c r="BQ72" s="250"/>
      <c r="BR72" s="250"/>
      <c r="BS72" s="250"/>
      <c r="BT72" s="250"/>
      <c r="BU72" s="250"/>
      <c r="BV72" s="250"/>
      <c r="BW72" s="250"/>
      <c r="BX72" s="250"/>
      <c r="BY72" s="250"/>
      <c r="BZ72" s="250"/>
      <c r="CA72" s="250"/>
      <c r="CB72" s="250"/>
      <c r="CC72" s="250"/>
      <c r="CD72" s="250"/>
      <c r="CE72" s="250"/>
      <c r="CF72" s="250"/>
      <c r="CG72" s="250"/>
      <c r="CH72" s="250"/>
      <c r="CI72" s="250"/>
      <c r="CJ72" s="250"/>
      <c r="CK72" s="250"/>
      <c r="CL72" s="250"/>
      <c r="CM72" s="250"/>
      <c r="CN72" s="250"/>
      <c r="CO72" s="250"/>
      <c r="CP72" s="250"/>
      <c r="CQ72" s="250"/>
      <c r="CR72" s="250"/>
      <c r="CS72" s="250"/>
      <c r="CT72" s="250"/>
      <c r="CU72" s="250"/>
      <c r="CV72" s="250"/>
      <c r="CW72" s="250"/>
      <c r="CX72" s="250"/>
      <c r="CY72" s="250"/>
      <c r="CZ72" s="250"/>
      <c r="DA72" s="250"/>
      <c r="DB72" s="250"/>
      <c r="DC72" s="250"/>
      <c r="DD72" s="250"/>
      <c r="DE72" s="250"/>
      <c r="DF72" s="250"/>
      <c r="DG72" s="250"/>
      <c r="DH72" s="250"/>
      <c r="DI72" s="250"/>
      <c r="DJ72" s="250"/>
      <c r="DK72" s="250"/>
      <c r="DL72" s="250"/>
      <c r="DM72" s="250"/>
      <c r="DN72" s="250"/>
      <c r="DO72" s="250"/>
      <c r="DP72" s="250"/>
      <c r="DQ72" s="250"/>
      <c r="DR72" s="250"/>
      <c r="DS72" s="250"/>
      <c r="DT72" s="250"/>
      <c r="DU72" s="250"/>
      <c r="DV72" s="250"/>
      <c r="DW72" s="250"/>
      <c r="DX72" s="250"/>
      <c r="DY72" s="250"/>
      <c r="DZ72" s="250"/>
      <c r="EA72" s="250"/>
      <c r="EB72" s="250"/>
      <c r="EC72" s="250"/>
      <c r="ED72" s="250"/>
      <c r="EE72" s="250"/>
      <c r="EF72" s="250"/>
      <c r="EG72" s="250"/>
      <c r="EH72" s="250"/>
      <c r="EI72" s="250"/>
      <c r="EJ72" s="250"/>
      <c r="EK72" s="250"/>
      <c r="EL72" s="250"/>
      <c r="EM72" s="250"/>
      <c r="EN72" s="250"/>
      <c r="EO72" s="250"/>
      <c r="EP72" s="250"/>
      <c r="EQ72" s="250"/>
      <c r="ER72" s="250"/>
      <c r="ES72" s="250"/>
      <c r="ET72" s="250"/>
      <c r="EU72" s="250"/>
      <c r="EV72" s="250"/>
      <c r="EW72" s="250"/>
      <c r="EX72" s="250"/>
      <c r="EY72" s="250"/>
      <c r="EZ72" s="250"/>
      <c r="FA72" s="250"/>
      <c r="FB72" s="250"/>
      <c r="FC72" s="250"/>
      <c r="FD72" s="250"/>
      <c r="FE72" s="250"/>
      <c r="FF72" s="250"/>
      <c r="FG72" s="250"/>
      <c r="FH72" s="250"/>
      <c r="FI72" s="250"/>
      <c r="FJ72" s="250"/>
      <c r="FK72" s="250"/>
      <c r="FL72" s="250"/>
      <c r="FM72" s="250"/>
      <c r="FN72" s="250"/>
      <c r="FO72" s="250"/>
      <c r="FP72" s="250"/>
      <c r="FQ72" s="250"/>
      <c r="FR72" s="250"/>
      <c r="FS72" s="250"/>
      <c r="FT72" s="250"/>
      <c r="FU72" s="250"/>
      <c r="FV72" s="250"/>
      <c r="FW72" s="250"/>
      <c r="FX72" s="250"/>
      <c r="FY72" s="250"/>
      <c r="FZ72" s="250"/>
      <c r="GA72" s="250"/>
      <c r="GB72" s="250"/>
      <c r="GC72" s="250"/>
      <c r="GD72" s="250"/>
      <c r="GE72" s="250"/>
      <c r="GF72" s="250"/>
      <c r="GG72" s="250"/>
      <c r="GH72" s="250"/>
      <c r="GI72" s="250"/>
      <c r="GJ72" s="250"/>
      <c r="GK72" s="250"/>
      <c r="GL72" s="250"/>
      <c r="GM72" s="250"/>
      <c r="GN72" s="250"/>
      <c r="GO72" s="250"/>
      <c r="GP72" s="250"/>
      <c r="GQ72" s="250"/>
      <c r="GR72" s="250"/>
      <c r="GS72" s="250"/>
      <c r="GT72" s="250"/>
      <c r="GU72" s="250"/>
      <c r="GV72" s="250"/>
      <c r="GW72" s="250"/>
      <c r="GX72" s="250"/>
      <c r="GY72" s="250"/>
      <c r="GZ72" s="250"/>
      <c r="HA72" s="250"/>
      <c r="HB72" s="250"/>
      <c r="HC72" s="250"/>
      <c r="HD72" s="250"/>
      <c r="HE72" s="250"/>
      <c r="HF72" s="250"/>
      <c r="HG72" s="250"/>
      <c r="HH72" s="250"/>
      <c r="HI72" s="250"/>
      <c r="HJ72" s="250"/>
      <c r="HK72" s="250"/>
      <c r="HL72" s="250"/>
      <c r="HM72" s="250"/>
      <c r="HN72" s="250"/>
      <c r="HO72" s="250"/>
      <c r="HP72" s="250"/>
      <c r="HQ72" s="250"/>
      <c r="HR72" s="250"/>
      <c r="HS72" s="250"/>
    </row>
    <row r="73" spans="1:227" ht="15.5" x14ac:dyDescent="0.35">
      <c r="A73" t="s">
        <v>344</v>
      </c>
      <c r="B73" t="s">
        <v>515</v>
      </c>
      <c r="C73" s="898">
        <v>69360</v>
      </c>
      <c r="D73" s="899">
        <v>0</v>
      </c>
      <c r="E73" s="899">
        <v>1883</v>
      </c>
      <c r="F73" s="899">
        <v>3823</v>
      </c>
      <c r="G73" s="900">
        <v>1824.15</v>
      </c>
      <c r="H73" s="510">
        <f t="shared" ref="H73:H131" si="32">SUM(C73:G73)</f>
        <v>76890.149999999994</v>
      </c>
      <c r="I73" t="s">
        <v>344</v>
      </c>
      <c r="K73" s="821">
        <v>527</v>
      </c>
      <c r="L73" s="534"/>
      <c r="M73" s="272">
        <v>21831.25</v>
      </c>
      <c r="N73" s="272">
        <f t="shared" si="23"/>
        <v>860671.85000000009</v>
      </c>
      <c r="O73" s="272">
        <f t="shared" si="24"/>
        <v>0</v>
      </c>
      <c r="P73" s="272">
        <f t="shared" si="25"/>
        <v>313068.92</v>
      </c>
      <c r="Q73" s="272">
        <f t="shared" si="26"/>
        <v>39174.659999999996</v>
      </c>
      <c r="R73" s="272">
        <f t="shared" si="27"/>
        <v>71921.5</v>
      </c>
      <c r="S73" s="272">
        <f t="shared" si="28"/>
        <v>0</v>
      </c>
      <c r="T73" s="272">
        <f t="shared" si="29"/>
        <v>22204.010000000002</v>
      </c>
      <c r="U73" s="272">
        <f t="shared" si="30"/>
        <v>10152.11</v>
      </c>
      <c r="V73" s="526">
        <f t="shared" si="22"/>
        <v>1317193.05</v>
      </c>
      <c r="W73" s="526">
        <f t="shared" si="20"/>
        <v>-19204.200000000041</v>
      </c>
      <c r="X73" s="348">
        <f t="shared" si="31"/>
        <v>1375406</v>
      </c>
      <c r="Y73" s="348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0"/>
      <c r="BA73" s="250"/>
      <c r="BB73" s="250"/>
      <c r="BC73" s="250"/>
      <c r="BD73" s="250"/>
      <c r="BE73" s="250"/>
      <c r="BF73" s="250"/>
      <c r="BG73" s="250"/>
      <c r="BH73" s="250"/>
      <c r="BI73" s="250"/>
      <c r="BJ73" s="250"/>
      <c r="BK73" s="250"/>
      <c r="BL73" s="250"/>
      <c r="BM73" s="250"/>
      <c r="BN73" s="250"/>
      <c r="BO73" s="250"/>
      <c r="BP73" s="250"/>
      <c r="BQ73" s="250"/>
      <c r="BR73" s="250"/>
      <c r="BS73" s="250"/>
      <c r="BT73" s="250"/>
      <c r="BU73" s="250"/>
      <c r="BV73" s="250"/>
      <c r="BW73" s="250"/>
      <c r="BX73" s="250"/>
      <c r="BY73" s="250"/>
      <c r="BZ73" s="250"/>
      <c r="CA73" s="250"/>
      <c r="CB73" s="250"/>
      <c r="CC73" s="250"/>
      <c r="CD73" s="250"/>
      <c r="CE73" s="250"/>
      <c r="CF73" s="250"/>
      <c r="CG73" s="250"/>
      <c r="CH73" s="250"/>
      <c r="CI73" s="250"/>
      <c r="CJ73" s="250"/>
      <c r="CK73" s="250"/>
      <c r="CL73" s="250"/>
      <c r="CM73" s="250"/>
      <c r="CN73" s="250"/>
      <c r="CO73" s="250"/>
      <c r="CP73" s="250"/>
      <c r="CQ73" s="250"/>
      <c r="CR73" s="250"/>
      <c r="CS73" s="250"/>
      <c r="CT73" s="250"/>
      <c r="CU73" s="250"/>
      <c r="CV73" s="250"/>
      <c r="CW73" s="250"/>
      <c r="CX73" s="250"/>
      <c r="CY73" s="250"/>
      <c r="CZ73" s="250"/>
      <c r="DA73" s="250"/>
      <c r="DB73" s="250"/>
      <c r="DC73" s="250"/>
      <c r="DD73" s="250"/>
      <c r="DE73" s="250"/>
      <c r="DF73" s="250"/>
      <c r="DG73" s="250"/>
      <c r="DH73" s="250"/>
      <c r="DI73" s="250"/>
      <c r="DJ73" s="250"/>
      <c r="DK73" s="250"/>
      <c r="DL73" s="250"/>
      <c r="DM73" s="250"/>
      <c r="DN73" s="250"/>
      <c r="DO73" s="250"/>
      <c r="DP73" s="250"/>
      <c r="DQ73" s="250"/>
      <c r="DR73" s="250"/>
      <c r="DS73" s="250"/>
      <c r="DT73" s="250"/>
      <c r="DU73" s="250"/>
      <c r="DV73" s="250"/>
      <c r="DW73" s="250"/>
      <c r="DX73" s="250"/>
      <c r="DY73" s="250"/>
      <c r="DZ73" s="250"/>
      <c r="EA73" s="250"/>
      <c r="EB73" s="250"/>
      <c r="EC73" s="250"/>
      <c r="ED73" s="250"/>
      <c r="EE73" s="250"/>
      <c r="EF73" s="250"/>
      <c r="EG73" s="250"/>
      <c r="EH73" s="250"/>
      <c r="EI73" s="250"/>
      <c r="EJ73" s="250"/>
      <c r="EK73" s="250"/>
      <c r="EL73" s="250"/>
      <c r="EM73" s="250"/>
      <c r="EN73" s="250"/>
      <c r="EO73" s="250"/>
      <c r="EP73" s="250"/>
      <c r="EQ73" s="250"/>
      <c r="ER73" s="250"/>
      <c r="ES73" s="250"/>
      <c r="ET73" s="250"/>
      <c r="EU73" s="250"/>
      <c r="EV73" s="250"/>
      <c r="EW73" s="250"/>
      <c r="EX73" s="250"/>
      <c r="EY73" s="250"/>
      <c r="EZ73" s="250"/>
      <c r="FA73" s="250"/>
      <c r="FB73" s="250"/>
      <c r="FC73" s="250"/>
      <c r="FD73" s="250"/>
      <c r="FE73" s="250"/>
      <c r="FF73" s="250"/>
      <c r="FG73" s="250"/>
      <c r="FH73" s="250"/>
      <c r="FI73" s="250"/>
      <c r="FJ73" s="250"/>
      <c r="FK73" s="250"/>
      <c r="FL73" s="250"/>
      <c r="FM73" s="250"/>
      <c r="FN73" s="250"/>
      <c r="FO73" s="250"/>
      <c r="FP73" s="250"/>
      <c r="FQ73" s="250"/>
      <c r="FR73" s="250"/>
      <c r="FS73" s="250"/>
      <c r="FT73" s="250"/>
      <c r="FU73" s="250"/>
      <c r="FV73" s="250"/>
      <c r="FW73" s="250"/>
      <c r="FX73" s="250"/>
      <c r="FY73" s="250"/>
      <c r="FZ73" s="250"/>
      <c r="GA73" s="250"/>
      <c r="GB73" s="250"/>
      <c r="GC73" s="250"/>
      <c r="GD73" s="250"/>
      <c r="GE73" s="250"/>
      <c r="GF73" s="250"/>
      <c r="GG73" s="250"/>
      <c r="GH73" s="250"/>
      <c r="GI73" s="250"/>
      <c r="GJ73" s="250"/>
      <c r="GK73" s="250"/>
      <c r="GL73" s="250"/>
      <c r="GM73" s="250"/>
      <c r="GN73" s="250"/>
      <c r="GO73" s="250"/>
      <c r="GP73" s="250"/>
      <c r="GQ73" s="250"/>
      <c r="GR73" s="250"/>
      <c r="GS73" s="250"/>
      <c r="GT73" s="250"/>
      <c r="GU73" s="250"/>
      <c r="GV73" s="250"/>
      <c r="GW73" s="250"/>
      <c r="GX73" s="250"/>
      <c r="GY73" s="250"/>
      <c r="GZ73" s="250"/>
      <c r="HA73" s="250"/>
      <c r="HB73" s="250"/>
      <c r="HC73" s="250"/>
      <c r="HD73" s="250"/>
      <c r="HE73" s="250"/>
      <c r="HF73" s="250"/>
      <c r="HG73" s="250"/>
      <c r="HH73" s="250"/>
      <c r="HI73" s="250"/>
      <c r="HJ73" s="250"/>
      <c r="HK73" s="250"/>
      <c r="HL73" s="250"/>
      <c r="HM73" s="250"/>
      <c r="HN73" s="250"/>
      <c r="HO73" s="250"/>
      <c r="HP73" s="250"/>
      <c r="HQ73" s="250"/>
      <c r="HR73" s="250"/>
      <c r="HS73" s="250"/>
    </row>
    <row r="74" spans="1:227" ht="15.5" x14ac:dyDescent="0.35">
      <c r="A74" t="s">
        <v>345</v>
      </c>
      <c r="B74" t="s">
        <v>516</v>
      </c>
      <c r="C74" s="898">
        <v>111574</v>
      </c>
      <c r="D74" s="899">
        <v>0</v>
      </c>
      <c r="E74" s="899">
        <v>0</v>
      </c>
      <c r="F74" s="899">
        <v>0</v>
      </c>
      <c r="G74" s="900">
        <v>3667.9500000000003</v>
      </c>
      <c r="H74" s="510">
        <f t="shared" si="32"/>
        <v>115241.95</v>
      </c>
      <c r="I74" t="s">
        <v>345</v>
      </c>
      <c r="K74" s="821">
        <v>843</v>
      </c>
      <c r="L74" s="533"/>
      <c r="M74" s="272">
        <v>39424</v>
      </c>
      <c r="N74" s="272">
        <f t="shared" si="23"/>
        <v>1341955.9700000002</v>
      </c>
      <c r="O74" s="272">
        <f t="shared" si="24"/>
        <v>0</v>
      </c>
      <c r="P74" s="272">
        <f t="shared" si="25"/>
        <v>574104.97</v>
      </c>
      <c r="Q74" s="272">
        <f t="shared" si="26"/>
        <v>127151.8</v>
      </c>
      <c r="R74" s="272">
        <f t="shared" si="27"/>
        <v>141187.32</v>
      </c>
      <c r="S74" s="272">
        <f t="shared" si="28"/>
        <v>77587.740000000005</v>
      </c>
      <c r="T74" s="272">
        <f t="shared" si="29"/>
        <v>17250.98</v>
      </c>
      <c r="U74" s="272">
        <f t="shared" si="30"/>
        <v>25135.83</v>
      </c>
      <c r="V74" s="526">
        <f t="shared" si="22"/>
        <v>2304374.6100000003</v>
      </c>
      <c r="W74" s="526">
        <f t="shared" si="20"/>
        <v>-201075.56000000035</v>
      </c>
      <c r="X74" s="348">
        <f t="shared" si="31"/>
        <v>2219384</v>
      </c>
      <c r="Y74" s="348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250"/>
      <c r="BD74" s="250"/>
      <c r="BE74" s="250"/>
      <c r="BF74" s="250"/>
      <c r="BG74" s="250"/>
      <c r="BH74" s="250"/>
      <c r="BI74" s="250"/>
      <c r="BJ74" s="250"/>
      <c r="BK74" s="250"/>
      <c r="BL74" s="250"/>
      <c r="BM74" s="250"/>
      <c r="BN74" s="250"/>
      <c r="BO74" s="250"/>
      <c r="BP74" s="250"/>
      <c r="BQ74" s="250"/>
      <c r="BR74" s="250"/>
      <c r="BS74" s="250"/>
      <c r="BT74" s="250"/>
      <c r="BU74" s="250"/>
      <c r="BV74" s="250"/>
      <c r="BW74" s="250"/>
      <c r="BX74" s="250"/>
      <c r="BY74" s="250"/>
      <c r="BZ74" s="250"/>
      <c r="CA74" s="250"/>
      <c r="CB74" s="250"/>
      <c r="CC74" s="250"/>
      <c r="CD74" s="250"/>
      <c r="CE74" s="250"/>
      <c r="CF74" s="250"/>
      <c r="CG74" s="250"/>
      <c r="CH74" s="250"/>
      <c r="CI74" s="250"/>
      <c r="CJ74" s="250"/>
      <c r="CK74" s="250"/>
      <c r="CL74" s="250"/>
      <c r="CM74" s="250"/>
      <c r="CN74" s="250"/>
      <c r="CO74" s="250"/>
      <c r="CP74" s="250"/>
      <c r="CQ74" s="250"/>
      <c r="CR74" s="250"/>
      <c r="CS74" s="250"/>
      <c r="CT74" s="250"/>
      <c r="CU74" s="250"/>
      <c r="CV74" s="250"/>
      <c r="CW74" s="250"/>
      <c r="CX74" s="250"/>
      <c r="CY74" s="250"/>
      <c r="CZ74" s="250"/>
      <c r="DA74" s="250"/>
      <c r="DB74" s="250"/>
      <c r="DC74" s="250"/>
      <c r="DD74" s="250"/>
      <c r="DE74" s="250"/>
      <c r="DF74" s="250"/>
      <c r="DG74" s="250"/>
      <c r="DH74" s="250"/>
      <c r="DI74" s="250"/>
      <c r="DJ74" s="250"/>
      <c r="DK74" s="250"/>
      <c r="DL74" s="250"/>
      <c r="DM74" s="250"/>
      <c r="DN74" s="250"/>
      <c r="DO74" s="250"/>
      <c r="DP74" s="250"/>
      <c r="DQ74" s="250"/>
      <c r="DR74" s="250"/>
      <c r="DS74" s="250"/>
      <c r="DT74" s="250"/>
      <c r="DU74" s="250"/>
      <c r="DV74" s="250"/>
      <c r="DW74" s="250"/>
      <c r="DX74" s="250"/>
      <c r="DY74" s="250"/>
      <c r="DZ74" s="250"/>
      <c r="EA74" s="250"/>
      <c r="EB74" s="250"/>
      <c r="EC74" s="250"/>
      <c r="ED74" s="250"/>
      <c r="EE74" s="250"/>
      <c r="EF74" s="250"/>
      <c r="EG74" s="250"/>
      <c r="EH74" s="250"/>
      <c r="EI74" s="250"/>
      <c r="EJ74" s="250"/>
      <c r="EK74" s="250"/>
      <c r="EL74" s="250"/>
      <c r="EM74" s="250"/>
      <c r="EN74" s="250"/>
      <c r="EO74" s="250"/>
      <c r="EP74" s="250"/>
      <c r="EQ74" s="250"/>
      <c r="ER74" s="250"/>
      <c r="ES74" s="250"/>
      <c r="ET74" s="250"/>
      <c r="EU74" s="250"/>
      <c r="EV74" s="250"/>
      <c r="EW74" s="250"/>
      <c r="EX74" s="250"/>
      <c r="EY74" s="250"/>
      <c r="EZ74" s="250"/>
      <c r="FA74" s="250"/>
      <c r="FB74" s="250"/>
      <c r="FC74" s="250"/>
      <c r="FD74" s="250"/>
      <c r="FE74" s="250"/>
      <c r="FF74" s="250"/>
      <c r="FG74" s="250"/>
      <c r="FH74" s="250"/>
      <c r="FI74" s="250"/>
      <c r="FJ74" s="250"/>
      <c r="FK74" s="250"/>
      <c r="FL74" s="250"/>
      <c r="FM74" s="250"/>
      <c r="FN74" s="250"/>
      <c r="FO74" s="250"/>
      <c r="FP74" s="250"/>
      <c r="FQ74" s="250"/>
      <c r="FR74" s="250"/>
      <c r="FS74" s="250"/>
      <c r="FT74" s="250"/>
      <c r="FU74" s="250"/>
      <c r="FV74" s="250"/>
      <c r="FW74" s="250"/>
      <c r="FX74" s="250"/>
      <c r="FY74" s="250"/>
      <c r="FZ74" s="250"/>
      <c r="GA74" s="250"/>
      <c r="GB74" s="250"/>
      <c r="GC74" s="250"/>
      <c r="GD74" s="250"/>
      <c r="GE74" s="250"/>
      <c r="GF74" s="250"/>
      <c r="GG74" s="250"/>
      <c r="GH74" s="250"/>
      <c r="GI74" s="250"/>
      <c r="GJ74" s="250"/>
      <c r="GK74" s="250"/>
      <c r="GL74" s="250"/>
      <c r="GM74" s="250"/>
      <c r="GN74" s="250"/>
      <c r="GO74" s="250"/>
      <c r="GP74" s="250"/>
      <c r="GQ74" s="250"/>
      <c r="GR74" s="250"/>
      <c r="GS74" s="250"/>
      <c r="GT74" s="250"/>
      <c r="GU74" s="250"/>
      <c r="GV74" s="250"/>
      <c r="GW74" s="250"/>
      <c r="GX74" s="250"/>
      <c r="GY74" s="250"/>
      <c r="GZ74" s="250"/>
      <c r="HA74" s="250"/>
      <c r="HB74" s="250"/>
      <c r="HC74" s="250"/>
      <c r="HD74" s="250"/>
      <c r="HE74" s="250"/>
      <c r="HF74" s="250"/>
      <c r="HG74" s="250"/>
      <c r="HH74" s="250"/>
      <c r="HI74" s="250"/>
      <c r="HJ74" s="250"/>
      <c r="HK74" s="250"/>
      <c r="HL74" s="250"/>
      <c r="HM74" s="250"/>
      <c r="HN74" s="250"/>
      <c r="HO74" s="250"/>
      <c r="HP74" s="250"/>
      <c r="HQ74" s="250"/>
      <c r="HR74" s="250"/>
      <c r="HS74" s="250"/>
    </row>
    <row r="75" spans="1:227" ht="15.5" x14ac:dyDescent="0.35">
      <c r="A75" t="s">
        <v>348</v>
      </c>
      <c r="B75" t="s">
        <v>519</v>
      </c>
      <c r="C75" s="898">
        <v>44457</v>
      </c>
      <c r="D75" s="899">
        <v>0</v>
      </c>
      <c r="E75" s="899">
        <v>0</v>
      </c>
      <c r="F75" s="899">
        <v>0</v>
      </c>
      <c r="G75" s="900">
        <v>497.55</v>
      </c>
      <c r="H75" s="510">
        <f t="shared" si="32"/>
        <v>44954.55</v>
      </c>
      <c r="I75" t="s">
        <v>348</v>
      </c>
      <c r="K75" s="821">
        <v>322</v>
      </c>
      <c r="L75" s="533"/>
      <c r="M75" s="272">
        <v>15968</v>
      </c>
      <c r="N75" s="272">
        <f t="shared" si="23"/>
        <v>572735.89</v>
      </c>
      <c r="O75" s="272">
        <f t="shared" si="24"/>
        <v>0</v>
      </c>
      <c r="P75" s="272">
        <f t="shared" si="25"/>
        <v>182996.74</v>
      </c>
      <c r="Q75" s="272">
        <f t="shared" si="26"/>
        <v>37279.25</v>
      </c>
      <c r="R75" s="272">
        <f t="shared" si="27"/>
        <v>70529.040000000008</v>
      </c>
      <c r="S75" s="272">
        <f t="shared" si="28"/>
        <v>0</v>
      </c>
      <c r="T75" s="272">
        <f t="shared" si="29"/>
        <v>13631.170000000002</v>
      </c>
      <c r="U75" s="272">
        <f t="shared" si="30"/>
        <v>7459.7</v>
      </c>
      <c r="V75" s="526">
        <f t="shared" si="22"/>
        <v>884631.79</v>
      </c>
      <c r="W75" s="526">
        <f t="shared" si="20"/>
        <v>-35329.34000000004</v>
      </c>
      <c r="X75" s="348">
        <f t="shared" si="31"/>
        <v>894579</v>
      </c>
      <c r="Y75" s="348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0"/>
      <c r="BA75" s="250"/>
      <c r="BB75" s="250"/>
      <c r="BC75" s="250"/>
      <c r="BD75" s="250"/>
      <c r="BE75" s="250"/>
      <c r="BF75" s="250"/>
      <c r="BG75" s="250"/>
      <c r="BH75" s="250"/>
      <c r="BI75" s="250"/>
      <c r="BJ75" s="250"/>
      <c r="BK75" s="250"/>
      <c r="BL75" s="250"/>
      <c r="BM75" s="250"/>
      <c r="BN75" s="250"/>
      <c r="BO75" s="250"/>
      <c r="BP75" s="250"/>
      <c r="BQ75" s="250"/>
      <c r="BR75" s="250"/>
      <c r="BS75" s="250"/>
      <c r="BT75" s="250"/>
      <c r="BU75" s="250"/>
      <c r="BV75" s="250"/>
      <c r="BW75" s="250"/>
      <c r="BX75" s="250"/>
      <c r="BY75" s="250"/>
      <c r="BZ75" s="250"/>
      <c r="CA75" s="250"/>
      <c r="CB75" s="250"/>
      <c r="CC75" s="250"/>
      <c r="CD75" s="250"/>
      <c r="CE75" s="250"/>
      <c r="CF75" s="250"/>
      <c r="CG75" s="250"/>
      <c r="CH75" s="250"/>
      <c r="CI75" s="250"/>
      <c r="CJ75" s="250"/>
      <c r="CK75" s="250"/>
      <c r="CL75" s="250"/>
      <c r="CM75" s="250"/>
      <c r="CN75" s="250"/>
      <c r="CO75" s="250"/>
      <c r="CP75" s="250"/>
      <c r="CQ75" s="250"/>
      <c r="CR75" s="250"/>
      <c r="CS75" s="250"/>
      <c r="CT75" s="250"/>
      <c r="CU75" s="250"/>
      <c r="CV75" s="250"/>
      <c r="CW75" s="250"/>
      <c r="CX75" s="250"/>
      <c r="CY75" s="250"/>
      <c r="CZ75" s="250"/>
      <c r="DA75" s="250"/>
      <c r="DB75" s="250"/>
      <c r="DC75" s="250"/>
      <c r="DD75" s="250"/>
      <c r="DE75" s="250"/>
      <c r="DF75" s="250"/>
      <c r="DG75" s="250"/>
      <c r="DH75" s="250"/>
      <c r="DI75" s="250"/>
      <c r="DJ75" s="250"/>
      <c r="DK75" s="250"/>
      <c r="DL75" s="250"/>
      <c r="DM75" s="250"/>
      <c r="DN75" s="250"/>
      <c r="DO75" s="250"/>
      <c r="DP75" s="250"/>
      <c r="DQ75" s="250"/>
      <c r="DR75" s="250"/>
      <c r="DS75" s="250"/>
      <c r="DT75" s="250"/>
      <c r="DU75" s="250"/>
      <c r="DV75" s="250"/>
      <c r="DW75" s="250"/>
      <c r="DX75" s="250"/>
      <c r="DY75" s="250"/>
      <c r="DZ75" s="250"/>
      <c r="EA75" s="250"/>
      <c r="EB75" s="250"/>
      <c r="EC75" s="250"/>
      <c r="ED75" s="250"/>
      <c r="EE75" s="250"/>
      <c r="EF75" s="250"/>
      <c r="EG75" s="250"/>
      <c r="EH75" s="250"/>
      <c r="EI75" s="250"/>
      <c r="EJ75" s="250"/>
      <c r="EK75" s="250"/>
      <c r="EL75" s="250"/>
      <c r="EM75" s="250"/>
      <c r="EN75" s="250"/>
      <c r="EO75" s="250"/>
      <c r="EP75" s="250"/>
      <c r="EQ75" s="250"/>
      <c r="ER75" s="250"/>
      <c r="ES75" s="250"/>
      <c r="ET75" s="250"/>
      <c r="EU75" s="250"/>
      <c r="EV75" s="250"/>
      <c r="EW75" s="250"/>
      <c r="EX75" s="250"/>
      <c r="EY75" s="250"/>
      <c r="EZ75" s="250"/>
      <c r="FA75" s="250"/>
      <c r="FB75" s="250"/>
      <c r="FC75" s="250"/>
      <c r="FD75" s="250"/>
      <c r="FE75" s="250"/>
      <c r="FF75" s="250"/>
      <c r="FG75" s="250"/>
      <c r="FH75" s="250"/>
      <c r="FI75" s="250"/>
      <c r="FJ75" s="250"/>
      <c r="FK75" s="250"/>
      <c r="FL75" s="250"/>
      <c r="FM75" s="250"/>
      <c r="FN75" s="250"/>
      <c r="FO75" s="250"/>
      <c r="FP75" s="250"/>
      <c r="FQ75" s="250"/>
      <c r="FR75" s="250"/>
      <c r="FS75" s="250"/>
      <c r="FT75" s="250"/>
      <c r="FU75" s="250"/>
      <c r="FV75" s="250"/>
      <c r="FW75" s="250"/>
      <c r="FX75" s="250"/>
      <c r="FY75" s="250"/>
      <c r="FZ75" s="250"/>
      <c r="GA75" s="250"/>
      <c r="GB75" s="250"/>
      <c r="GC75" s="250"/>
      <c r="GD75" s="250"/>
      <c r="GE75" s="250"/>
      <c r="GF75" s="250"/>
      <c r="GG75" s="250"/>
      <c r="GH75" s="250"/>
      <c r="GI75" s="250"/>
      <c r="GJ75" s="250"/>
      <c r="GK75" s="250"/>
      <c r="GL75" s="250"/>
      <c r="GM75" s="250"/>
      <c r="GN75" s="250"/>
      <c r="GO75" s="250"/>
      <c r="GP75" s="250"/>
      <c r="GQ75" s="250"/>
      <c r="GR75" s="250"/>
      <c r="GS75" s="250"/>
      <c r="GT75" s="250"/>
      <c r="GU75" s="250"/>
      <c r="GV75" s="250"/>
      <c r="GW75" s="250"/>
      <c r="GX75" s="250"/>
      <c r="GY75" s="250"/>
      <c r="GZ75" s="250"/>
      <c r="HA75" s="250"/>
      <c r="HB75" s="250"/>
      <c r="HC75" s="250"/>
      <c r="HD75" s="250"/>
      <c r="HE75" s="250"/>
      <c r="HF75" s="250"/>
      <c r="HG75" s="250"/>
      <c r="HH75" s="250"/>
      <c r="HI75" s="250"/>
      <c r="HJ75" s="250"/>
      <c r="HK75" s="250"/>
      <c r="HL75" s="250"/>
      <c r="HM75" s="250"/>
      <c r="HN75" s="250"/>
      <c r="HO75" s="250"/>
      <c r="HP75" s="250"/>
      <c r="HQ75" s="250"/>
      <c r="HR75" s="250"/>
      <c r="HS75" s="250"/>
    </row>
    <row r="76" spans="1:227" ht="15.5" x14ac:dyDescent="0.35">
      <c r="A76" t="s">
        <v>349</v>
      </c>
      <c r="B76" s="510" t="s">
        <v>611</v>
      </c>
      <c r="C76" s="898">
        <v>140416</v>
      </c>
      <c r="D76" s="899">
        <v>0</v>
      </c>
      <c r="E76" s="899">
        <v>0</v>
      </c>
      <c r="F76" s="899">
        <v>0</v>
      </c>
      <c r="G76" s="900">
        <v>6139.05</v>
      </c>
      <c r="H76" s="510">
        <f t="shared" si="32"/>
        <v>146555.04999999999</v>
      </c>
      <c r="I76" t="s">
        <v>349</v>
      </c>
      <c r="K76" s="821">
        <v>919</v>
      </c>
      <c r="L76" s="533"/>
      <c r="M76" s="272">
        <v>4070.4</v>
      </c>
      <c r="N76" s="272">
        <f t="shared" si="23"/>
        <v>1432510.36</v>
      </c>
      <c r="O76" s="272">
        <f t="shared" si="24"/>
        <v>0</v>
      </c>
      <c r="P76" s="272">
        <f t="shared" si="25"/>
        <v>1315278.08</v>
      </c>
      <c r="Q76" s="272">
        <f t="shared" si="26"/>
        <v>107831.37000000001</v>
      </c>
      <c r="R76" s="272">
        <f t="shared" si="27"/>
        <v>181404.97999999998</v>
      </c>
      <c r="S76" s="272">
        <f t="shared" si="28"/>
        <v>97060.97</v>
      </c>
      <c r="T76" s="272">
        <f t="shared" si="29"/>
        <v>62291.78</v>
      </c>
      <c r="U76" s="272">
        <f t="shared" si="30"/>
        <v>13050.460000000001</v>
      </c>
      <c r="V76" s="526">
        <f t="shared" si="22"/>
        <v>3209428.0000000005</v>
      </c>
      <c r="W76" s="526">
        <f t="shared" si="20"/>
        <v>-455673.05000000045</v>
      </c>
      <c r="X76" s="348">
        <f t="shared" si="31"/>
        <v>2901229</v>
      </c>
      <c r="Y76" s="348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0"/>
      <c r="BA76" s="250"/>
      <c r="BB76" s="250"/>
      <c r="BC76" s="250"/>
      <c r="BD76" s="250"/>
      <c r="BE76" s="250"/>
      <c r="BF76" s="250"/>
      <c r="BG76" s="250"/>
      <c r="BH76" s="250"/>
      <c r="BI76" s="250"/>
      <c r="BJ76" s="250"/>
      <c r="BK76" s="250"/>
      <c r="BL76" s="250"/>
      <c r="BM76" s="250"/>
      <c r="BN76" s="250"/>
      <c r="BO76" s="250"/>
      <c r="BP76" s="250"/>
      <c r="BQ76" s="250"/>
      <c r="BR76" s="250"/>
      <c r="BS76" s="250"/>
      <c r="BT76" s="250"/>
      <c r="BU76" s="250"/>
      <c r="BV76" s="250"/>
      <c r="BW76" s="250"/>
      <c r="BX76" s="250"/>
      <c r="BY76" s="250"/>
      <c r="BZ76" s="250"/>
      <c r="CA76" s="250"/>
      <c r="CB76" s="250"/>
      <c r="CC76" s="250"/>
      <c r="CD76" s="250"/>
      <c r="CE76" s="250"/>
      <c r="CF76" s="250"/>
      <c r="CG76" s="250"/>
      <c r="CH76" s="250"/>
      <c r="CI76" s="250"/>
      <c r="CJ76" s="250"/>
      <c r="CK76" s="250"/>
      <c r="CL76" s="250"/>
      <c r="CM76" s="250"/>
      <c r="CN76" s="250"/>
      <c r="CO76" s="250"/>
      <c r="CP76" s="250"/>
      <c r="CQ76" s="250"/>
      <c r="CR76" s="250"/>
      <c r="CS76" s="250"/>
      <c r="CT76" s="250"/>
      <c r="CU76" s="250"/>
      <c r="CV76" s="250"/>
      <c r="CW76" s="250"/>
      <c r="CX76" s="250"/>
      <c r="CY76" s="250"/>
      <c r="CZ76" s="250"/>
      <c r="DA76" s="250"/>
      <c r="DB76" s="250"/>
      <c r="DC76" s="250"/>
      <c r="DD76" s="250"/>
      <c r="DE76" s="250"/>
      <c r="DF76" s="250"/>
      <c r="DG76" s="250"/>
      <c r="DH76" s="250"/>
      <c r="DI76" s="250"/>
      <c r="DJ76" s="250"/>
      <c r="DK76" s="250"/>
      <c r="DL76" s="250"/>
      <c r="DM76" s="250"/>
      <c r="DN76" s="250"/>
      <c r="DO76" s="250"/>
      <c r="DP76" s="250"/>
      <c r="DQ76" s="250"/>
      <c r="DR76" s="250"/>
      <c r="DS76" s="250"/>
      <c r="DT76" s="250"/>
      <c r="DU76" s="250"/>
      <c r="DV76" s="250"/>
      <c r="DW76" s="250"/>
      <c r="DX76" s="250"/>
      <c r="DY76" s="250"/>
      <c r="DZ76" s="250"/>
      <c r="EA76" s="250"/>
      <c r="EB76" s="250"/>
      <c r="EC76" s="250"/>
      <c r="ED76" s="250"/>
      <c r="EE76" s="250"/>
      <c r="EF76" s="250"/>
      <c r="EG76" s="250"/>
      <c r="EH76" s="250"/>
      <c r="EI76" s="250"/>
      <c r="EJ76" s="250"/>
      <c r="EK76" s="250"/>
      <c r="EL76" s="250"/>
      <c r="EM76" s="250"/>
      <c r="EN76" s="250"/>
      <c r="EO76" s="250"/>
      <c r="EP76" s="250"/>
      <c r="EQ76" s="250"/>
      <c r="ER76" s="250"/>
      <c r="ES76" s="250"/>
      <c r="ET76" s="250"/>
      <c r="EU76" s="250"/>
      <c r="EV76" s="250"/>
      <c r="EW76" s="250"/>
      <c r="EX76" s="250"/>
      <c r="EY76" s="250"/>
      <c r="EZ76" s="250"/>
      <c r="FA76" s="250"/>
      <c r="FB76" s="250"/>
      <c r="FC76" s="250"/>
      <c r="FD76" s="250"/>
      <c r="FE76" s="250"/>
      <c r="FF76" s="250"/>
      <c r="FG76" s="250"/>
      <c r="FH76" s="250"/>
      <c r="FI76" s="250"/>
      <c r="FJ76" s="250"/>
      <c r="FK76" s="250"/>
      <c r="FL76" s="250"/>
      <c r="FM76" s="250"/>
      <c r="FN76" s="250"/>
      <c r="FO76" s="250"/>
      <c r="FP76" s="250"/>
      <c r="FQ76" s="250"/>
      <c r="FR76" s="250"/>
      <c r="FS76" s="250"/>
      <c r="FT76" s="250"/>
      <c r="FU76" s="250"/>
      <c r="FV76" s="250"/>
      <c r="FW76" s="250"/>
      <c r="FX76" s="250"/>
      <c r="FY76" s="250"/>
      <c r="FZ76" s="250"/>
      <c r="GA76" s="250"/>
      <c r="GB76" s="250"/>
      <c r="GC76" s="250"/>
      <c r="GD76" s="250"/>
      <c r="GE76" s="250"/>
      <c r="GF76" s="250"/>
      <c r="GG76" s="250"/>
      <c r="GH76" s="250"/>
      <c r="GI76" s="250"/>
      <c r="GJ76" s="250"/>
      <c r="GK76" s="250"/>
      <c r="GL76" s="250"/>
      <c r="GM76" s="250"/>
      <c r="GN76" s="250"/>
      <c r="GO76" s="250"/>
      <c r="GP76" s="250"/>
      <c r="GQ76" s="250"/>
      <c r="GR76" s="250"/>
      <c r="GS76" s="250"/>
      <c r="GT76" s="250"/>
      <c r="GU76" s="250"/>
      <c r="GV76" s="250"/>
      <c r="GW76" s="250"/>
      <c r="GX76" s="250"/>
      <c r="GY76" s="250"/>
      <c r="GZ76" s="250"/>
      <c r="HA76" s="250"/>
      <c r="HB76" s="250"/>
      <c r="HC76" s="250"/>
      <c r="HD76" s="250"/>
      <c r="HE76" s="250"/>
      <c r="HF76" s="250"/>
      <c r="HG76" s="250"/>
      <c r="HH76" s="250"/>
      <c r="HI76" s="250"/>
      <c r="HJ76" s="250"/>
      <c r="HK76" s="250"/>
      <c r="HL76" s="250"/>
      <c r="HM76" s="250"/>
      <c r="HN76" s="250"/>
      <c r="HO76" s="250"/>
      <c r="HP76" s="250"/>
      <c r="HQ76" s="250"/>
      <c r="HR76" s="250"/>
      <c r="HS76" s="250"/>
    </row>
    <row r="77" spans="1:227" ht="15.5" x14ac:dyDescent="0.35">
      <c r="A77" s="751" t="s">
        <v>21</v>
      </c>
      <c r="B77" s="843" t="s">
        <v>1381</v>
      </c>
      <c r="C77" s="898">
        <v>175116</v>
      </c>
      <c r="D77" s="899">
        <v>0</v>
      </c>
      <c r="E77" s="899">
        <v>0</v>
      </c>
      <c r="F77" s="899">
        <v>0</v>
      </c>
      <c r="G77" s="900">
        <v>1848.6</v>
      </c>
      <c r="H77" s="510">
        <f t="shared" si="32"/>
        <v>176964.6</v>
      </c>
      <c r="I77" s="842" t="s">
        <v>21</v>
      </c>
      <c r="K77" s="821">
        <v>1344</v>
      </c>
      <c r="L77" s="533"/>
      <c r="M77" s="272">
        <v>12160</v>
      </c>
      <c r="N77" s="272">
        <f t="shared" si="23"/>
        <v>1905131.06</v>
      </c>
      <c r="O77" s="272">
        <f t="shared" si="24"/>
        <v>2966.91</v>
      </c>
      <c r="P77" s="272">
        <f t="shared" si="25"/>
        <v>1003459.6900000001</v>
      </c>
      <c r="Q77" s="272">
        <f t="shared" si="26"/>
        <v>133160.82999999999</v>
      </c>
      <c r="R77" s="272">
        <f t="shared" si="27"/>
        <v>150511.51</v>
      </c>
      <c r="S77" s="272">
        <f t="shared" si="28"/>
        <v>114930.24000000001</v>
      </c>
      <c r="T77" s="272">
        <f t="shared" si="29"/>
        <v>119708.42999999998</v>
      </c>
      <c r="U77" s="272">
        <f t="shared" si="30"/>
        <v>2833.24</v>
      </c>
      <c r="V77" s="526">
        <f t="shared" si="22"/>
        <v>3432701.9100000006</v>
      </c>
      <c r="W77" s="526">
        <f t="shared" si="20"/>
        <v>-104689.51000000062</v>
      </c>
      <c r="X77" s="348">
        <f t="shared" si="31"/>
        <v>3506321</v>
      </c>
      <c r="Y77" s="348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0"/>
      <c r="BA77" s="250"/>
      <c r="BB77" s="250"/>
      <c r="BC77" s="250"/>
      <c r="BD77" s="250"/>
      <c r="BE77" s="250"/>
      <c r="BF77" s="250"/>
      <c r="BG77" s="250"/>
      <c r="BH77" s="250"/>
      <c r="BI77" s="250"/>
      <c r="BJ77" s="250"/>
      <c r="BK77" s="250"/>
      <c r="BL77" s="250"/>
      <c r="BM77" s="250"/>
      <c r="BN77" s="250"/>
      <c r="BO77" s="250"/>
      <c r="BP77" s="250"/>
      <c r="BQ77" s="250"/>
      <c r="BR77" s="250"/>
      <c r="BS77" s="250"/>
      <c r="BT77" s="250"/>
      <c r="BU77" s="250"/>
      <c r="BV77" s="250"/>
      <c r="BW77" s="250"/>
      <c r="BX77" s="250"/>
      <c r="BY77" s="250"/>
      <c r="BZ77" s="250"/>
      <c r="CA77" s="250"/>
      <c r="CB77" s="250"/>
      <c r="CC77" s="250"/>
      <c r="CD77" s="250"/>
      <c r="CE77" s="250"/>
      <c r="CF77" s="250"/>
      <c r="CG77" s="250"/>
      <c r="CH77" s="250"/>
      <c r="CI77" s="250"/>
      <c r="CJ77" s="250"/>
      <c r="CK77" s="250"/>
      <c r="CL77" s="250"/>
      <c r="CM77" s="250"/>
      <c r="CN77" s="250"/>
      <c r="CO77" s="250"/>
      <c r="CP77" s="250"/>
      <c r="CQ77" s="250"/>
      <c r="CR77" s="250"/>
      <c r="CS77" s="250"/>
      <c r="CT77" s="250"/>
      <c r="CU77" s="250"/>
      <c r="CV77" s="250"/>
      <c r="CW77" s="250"/>
      <c r="CX77" s="250"/>
      <c r="CY77" s="250"/>
      <c r="CZ77" s="250"/>
      <c r="DA77" s="250"/>
      <c r="DB77" s="250"/>
      <c r="DC77" s="250"/>
      <c r="DD77" s="250"/>
      <c r="DE77" s="250"/>
      <c r="DF77" s="250"/>
      <c r="DG77" s="250"/>
      <c r="DH77" s="250"/>
      <c r="DI77" s="250"/>
      <c r="DJ77" s="250"/>
      <c r="DK77" s="250"/>
      <c r="DL77" s="250"/>
      <c r="DM77" s="250"/>
      <c r="DN77" s="250"/>
      <c r="DO77" s="250"/>
      <c r="DP77" s="250"/>
      <c r="DQ77" s="250"/>
      <c r="DR77" s="250"/>
      <c r="DS77" s="250"/>
      <c r="DT77" s="250"/>
      <c r="DU77" s="250"/>
      <c r="DV77" s="250"/>
      <c r="DW77" s="250"/>
      <c r="DX77" s="250"/>
      <c r="DY77" s="250"/>
      <c r="DZ77" s="250"/>
      <c r="EA77" s="250"/>
      <c r="EB77" s="250"/>
      <c r="EC77" s="250"/>
      <c r="ED77" s="250"/>
      <c r="EE77" s="250"/>
      <c r="EF77" s="250"/>
      <c r="EG77" s="250"/>
      <c r="EH77" s="250"/>
      <c r="EI77" s="250"/>
      <c r="EJ77" s="250"/>
      <c r="EK77" s="250"/>
      <c r="EL77" s="250"/>
      <c r="EM77" s="250"/>
      <c r="EN77" s="250"/>
      <c r="EO77" s="250"/>
      <c r="EP77" s="250"/>
      <c r="EQ77" s="250"/>
      <c r="ER77" s="250"/>
      <c r="ES77" s="250"/>
      <c r="ET77" s="250"/>
      <c r="EU77" s="250"/>
      <c r="EV77" s="250"/>
      <c r="EW77" s="250"/>
      <c r="EX77" s="250"/>
      <c r="EY77" s="250"/>
      <c r="EZ77" s="250"/>
      <c r="FA77" s="250"/>
      <c r="FB77" s="250"/>
      <c r="FC77" s="250"/>
      <c r="FD77" s="250"/>
      <c r="FE77" s="250"/>
      <c r="FF77" s="250"/>
      <c r="FG77" s="250"/>
      <c r="FH77" s="250"/>
      <c r="FI77" s="250"/>
      <c r="FJ77" s="250"/>
      <c r="FK77" s="250"/>
      <c r="FL77" s="250"/>
      <c r="FM77" s="250"/>
      <c r="FN77" s="250"/>
      <c r="FO77" s="250"/>
      <c r="FP77" s="250"/>
      <c r="FQ77" s="250"/>
      <c r="FR77" s="250"/>
      <c r="FS77" s="250"/>
      <c r="FT77" s="250"/>
      <c r="FU77" s="250"/>
      <c r="FV77" s="250"/>
      <c r="FW77" s="250"/>
      <c r="FX77" s="250"/>
      <c r="FY77" s="250"/>
      <c r="FZ77" s="250"/>
      <c r="GA77" s="250"/>
      <c r="GB77" s="250"/>
      <c r="GC77" s="250"/>
      <c r="GD77" s="250"/>
      <c r="GE77" s="250"/>
      <c r="GF77" s="250"/>
      <c r="GG77" s="250"/>
      <c r="GH77" s="250"/>
      <c r="GI77" s="250"/>
      <c r="GJ77" s="250"/>
      <c r="GK77" s="250"/>
      <c r="GL77" s="250"/>
      <c r="GM77" s="250"/>
      <c r="GN77" s="250"/>
      <c r="GO77" s="250"/>
      <c r="GP77" s="250"/>
      <c r="GQ77" s="250"/>
      <c r="GR77" s="250"/>
      <c r="GS77" s="250"/>
      <c r="GT77" s="250"/>
      <c r="GU77" s="250"/>
      <c r="GV77" s="250"/>
      <c r="GW77" s="250"/>
      <c r="GX77" s="250"/>
      <c r="GY77" s="250"/>
      <c r="GZ77" s="250"/>
      <c r="HA77" s="250"/>
      <c r="HB77" s="250"/>
      <c r="HC77" s="250"/>
      <c r="HD77" s="250"/>
      <c r="HE77" s="250"/>
      <c r="HF77" s="250"/>
      <c r="HG77" s="250"/>
      <c r="HH77" s="250"/>
      <c r="HI77" s="250"/>
      <c r="HJ77" s="250"/>
      <c r="HK77" s="250"/>
      <c r="HL77" s="250"/>
      <c r="HM77" s="250"/>
      <c r="HN77" s="250"/>
      <c r="HO77" s="250"/>
      <c r="HP77" s="250"/>
      <c r="HQ77" s="250"/>
      <c r="HR77" s="250"/>
      <c r="HS77" s="250"/>
    </row>
    <row r="78" spans="1:227" ht="15.5" x14ac:dyDescent="0.35">
      <c r="A78" t="s">
        <v>352</v>
      </c>
      <c r="B78" t="s">
        <v>522</v>
      </c>
      <c r="C78" s="898">
        <v>86515</v>
      </c>
      <c r="D78" s="899">
        <v>0</v>
      </c>
      <c r="E78" s="899">
        <v>72818</v>
      </c>
      <c r="F78" s="899">
        <v>20169</v>
      </c>
      <c r="G78" s="843"/>
      <c r="H78" s="510">
        <f t="shared" si="32"/>
        <v>179502</v>
      </c>
      <c r="I78" t="s">
        <v>352</v>
      </c>
      <c r="K78" s="821">
        <v>818</v>
      </c>
      <c r="L78" s="533"/>
      <c r="M78" s="272">
        <v>4249.6000000000004</v>
      </c>
      <c r="N78" s="272">
        <f t="shared" si="23"/>
        <v>938048.73</v>
      </c>
      <c r="O78" s="272">
        <f t="shared" si="24"/>
        <v>0</v>
      </c>
      <c r="P78" s="272">
        <f t="shared" si="25"/>
        <v>263586.55</v>
      </c>
      <c r="Q78" s="272">
        <f t="shared" si="26"/>
        <v>91530.7</v>
      </c>
      <c r="R78" s="272">
        <f t="shared" si="27"/>
        <v>93331.86</v>
      </c>
      <c r="S78" s="272">
        <f t="shared" si="28"/>
        <v>58048.24</v>
      </c>
      <c r="T78" s="272">
        <f t="shared" si="29"/>
        <v>29132.86</v>
      </c>
      <c r="U78" s="272">
        <f t="shared" si="30"/>
        <v>12839.23</v>
      </c>
      <c r="V78" s="526">
        <f t="shared" si="22"/>
        <v>1486518.1700000002</v>
      </c>
      <c r="W78" s="526">
        <f t="shared" si="20"/>
        <v>63463.829999999842</v>
      </c>
      <c r="X78" s="348">
        <f t="shared" si="31"/>
        <v>1730302</v>
      </c>
      <c r="Y78" s="348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  <c r="AT78" s="250"/>
      <c r="AU78" s="250"/>
      <c r="AV78" s="250"/>
      <c r="AW78" s="250"/>
      <c r="AX78" s="250"/>
      <c r="AY78" s="250"/>
      <c r="AZ78" s="250"/>
      <c r="BA78" s="250"/>
      <c r="BB78" s="250"/>
      <c r="BC78" s="250"/>
      <c r="BD78" s="250"/>
      <c r="BE78" s="250"/>
      <c r="BF78" s="250"/>
      <c r="BG78" s="250"/>
      <c r="BH78" s="250"/>
      <c r="BI78" s="250"/>
      <c r="BJ78" s="250"/>
      <c r="BK78" s="250"/>
      <c r="BL78" s="250"/>
      <c r="BM78" s="250"/>
      <c r="BN78" s="250"/>
      <c r="BO78" s="250"/>
      <c r="BP78" s="250"/>
      <c r="BQ78" s="250"/>
      <c r="BR78" s="250"/>
      <c r="BS78" s="250"/>
      <c r="BT78" s="250"/>
      <c r="BU78" s="250"/>
      <c r="BV78" s="250"/>
      <c r="BW78" s="250"/>
      <c r="BX78" s="250"/>
      <c r="BY78" s="250"/>
      <c r="BZ78" s="250"/>
      <c r="CA78" s="250"/>
      <c r="CB78" s="250"/>
      <c r="CC78" s="250"/>
      <c r="CD78" s="250"/>
      <c r="CE78" s="250"/>
      <c r="CF78" s="250"/>
      <c r="CG78" s="250"/>
      <c r="CH78" s="250"/>
      <c r="CI78" s="250"/>
      <c r="CJ78" s="250"/>
      <c r="CK78" s="250"/>
      <c r="CL78" s="250"/>
      <c r="CM78" s="250"/>
      <c r="CN78" s="250"/>
      <c r="CO78" s="250"/>
      <c r="CP78" s="250"/>
      <c r="CQ78" s="250"/>
      <c r="CR78" s="250"/>
      <c r="CS78" s="250"/>
      <c r="CT78" s="250"/>
      <c r="CU78" s="250"/>
      <c r="CV78" s="250"/>
      <c r="CW78" s="250"/>
      <c r="CX78" s="250"/>
      <c r="CY78" s="250"/>
      <c r="CZ78" s="250"/>
      <c r="DA78" s="250"/>
      <c r="DB78" s="250"/>
      <c r="DC78" s="250"/>
      <c r="DD78" s="250"/>
      <c r="DE78" s="250"/>
      <c r="DF78" s="250"/>
      <c r="DG78" s="250"/>
      <c r="DH78" s="250"/>
      <c r="DI78" s="250"/>
      <c r="DJ78" s="250"/>
      <c r="DK78" s="250"/>
      <c r="DL78" s="250"/>
      <c r="DM78" s="250"/>
      <c r="DN78" s="250"/>
      <c r="DO78" s="250"/>
      <c r="DP78" s="250"/>
      <c r="DQ78" s="250"/>
      <c r="DR78" s="250"/>
      <c r="DS78" s="250"/>
      <c r="DT78" s="250"/>
      <c r="DU78" s="250"/>
      <c r="DV78" s="250"/>
      <c r="DW78" s="250"/>
      <c r="DX78" s="250"/>
      <c r="DY78" s="250"/>
      <c r="DZ78" s="250"/>
      <c r="EA78" s="250"/>
      <c r="EB78" s="250"/>
      <c r="EC78" s="250"/>
      <c r="ED78" s="250"/>
      <c r="EE78" s="250"/>
      <c r="EF78" s="250"/>
      <c r="EG78" s="250"/>
      <c r="EH78" s="250"/>
      <c r="EI78" s="250"/>
      <c r="EJ78" s="250"/>
      <c r="EK78" s="250"/>
      <c r="EL78" s="250"/>
      <c r="EM78" s="250"/>
      <c r="EN78" s="250"/>
      <c r="EO78" s="250"/>
      <c r="EP78" s="250"/>
      <c r="EQ78" s="250"/>
      <c r="ER78" s="250"/>
      <c r="ES78" s="250"/>
      <c r="ET78" s="250"/>
      <c r="EU78" s="250"/>
      <c r="EV78" s="250"/>
      <c r="EW78" s="250"/>
      <c r="EX78" s="250"/>
      <c r="EY78" s="250"/>
      <c r="EZ78" s="250"/>
      <c r="FA78" s="250"/>
      <c r="FB78" s="250"/>
      <c r="FC78" s="250"/>
      <c r="FD78" s="250"/>
      <c r="FE78" s="250"/>
      <c r="FF78" s="250"/>
      <c r="FG78" s="250"/>
      <c r="FH78" s="250"/>
      <c r="FI78" s="250"/>
      <c r="FJ78" s="250"/>
      <c r="FK78" s="250"/>
      <c r="FL78" s="250"/>
      <c r="FM78" s="250"/>
      <c r="FN78" s="250"/>
      <c r="FO78" s="250"/>
      <c r="FP78" s="250"/>
      <c r="FQ78" s="250"/>
      <c r="FR78" s="250"/>
      <c r="FS78" s="250"/>
      <c r="FT78" s="250"/>
      <c r="FU78" s="250"/>
      <c r="FV78" s="250"/>
      <c r="FW78" s="250"/>
      <c r="FX78" s="250"/>
      <c r="FY78" s="250"/>
      <c r="FZ78" s="250"/>
      <c r="GA78" s="250"/>
      <c r="GB78" s="250"/>
      <c r="GC78" s="250"/>
      <c r="GD78" s="250"/>
      <c r="GE78" s="250"/>
      <c r="GF78" s="250"/>
      <c r="GG78" s="250"/>
      <c r="GH78" s="250"/>
      <c r="GI78" s="250"/>
      <c r="GJ78" s="250"/>
      <c r="GK78" s="250"/>
      <c r="GL78" s="250"/>
      <c r="GM78" s="250"/>
      <c r="GN78" s="250"/>
      <c r="GO78" s="250"/>
      <c r="GP78" s="250"/>
      <c r="GQ78" s="250"/>
      <c r="GR78" s="250"/>
      <c r="GS78" s="250"/>
      <c r="GT78" s="250"/>
      <c r="GU78" s="250"/>
      <c r="GV78" s="250"/>
      <c r="GW78" s="250"/>
      <c r="GX78" s="250"/>
      <c r="GY78" s="250"/>
      <c r="GZ78" s="250"/>
      <c r="HA78" s="250"/>
      <c r="HB78" s="250"/>
      <c r="HC78" s="250"/>
      <c r="HD78" s="250"/>
      <c r="HE78" s="250"/>
      <c r="HF78" s="250"/>
      <c r="HG78" s="250"/>
      <c r="HH78" s="250"/>
      <c r="HI78" s="250"/>
      <c r="HJ78" s="250"/>
      <c r="HK78" s="250"/>
      <c r="HL78" s="250"/>
      <c r="HM78" s="250"/>
      <c r="HN78" s="250"/>
      <c r="HO78" s="250"/>
      <c r="HP78" s="250"/>
      <c r="HQ78" s="250"/>
      <c r="HR78" s="250"/>
      <c r="HS78" s="250"/>
    </row>
    <row r="79" spans="1:227" ht="15.5" x14ac:dyDescent="0.35">
      <c r="A79" t="s">
        <v>353</v>
      </c>
      <c r="B79" t="s">
        <v>612</v>
      </c>
      <c r="C79" s="898">
        <v>49073</v>
      </c>
      <c r="D79" s="899">
        <v>6962</v>
      </c>
      <c r="E79" s="899">
        <v>60512</v>
      </c>
      <c r="F79" s="899">
        <v>23259</v>
      </c>
      <c r="G79" s="900">
        <v>1842.6000000000001</v>
      </c>
      <c r="H79" s="510">
        <f t="shared" si="32"/>
        <v>141648.6</v>
      </c>
      <c r="I79" t="s">
        <v>353</v>
      </c>
      <c r="K79" s="821">
        <v>351</v>
      </c>
      <c r="L79" s="533"/>
      <c r="M79" s="272">
        <v>2969.6</v>
      </c>
      <c r="N79" s="272">
        <f t="shared" si="23"/>
        <v>594782.76</v>
      </c>
      <c r="O79" s="272">
        <f t="shared" si="24"/>
        <v>0</v>
      </c>
      <c r="P79" s="272">
        <f t="shared" si="25"/>
        <v>100428.81</v>
      </c>
      <c r="Q79" s="272">
        <f t="shared" si="26"/>
        <v>20647.859999999997</v>
      </c>
      <c r="R79" s="272">
        <f t="shared" si="27"/>
        <v>54543.299999999996</v>
      </c>
      <c r="S79" s="272">
        <f t="shared" si="28"/>
        <v>31433.82</v>
      </c>
      <c r="T79" s="272">
        <f t="shared" si="29"/>
        <v>14487.45</v>
      </c>
      <c r="U79" s="272">
        <f t="shared" si="30"/>
        <v>12612.29</v>
      </c>
      <c r="V79" s="526">
        <f t="shared" si="22"/>
        <v>828936.29</v>
      </c>
      <c r="W79" s="526">
        <f t="shared" si="20"/>
        <v>-7182.8900000000431</v>
      </c>
      <c r="X79" s="348">
        <f t="shared" si="31"/>
        <v>963753</v>
      </c>
      <c r="Y79" s="348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0"/>
      <c r="BA79" s="250"/>
      <c r="BB79" s="250"/>
      <c r="BC79" s="250"/>
      <c r="BD79" s="250"/>
      <c r="BE79" s="250"/>
      <c r="BF79" s="250"/>
      <c r="BG79" s="250"/>
      <c r="BH79" s="250"/>
      <c r="BI79" s="250"/>
      <c r="BJ79" s="250"/>
      <c r="BK79" s="250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250"/>
      <c r="CC79" s="250"/>
      <c r="CD79" s="250"/>
      <c r="CE79" s="250"/>
      <c r="CF79" s="250"/>
      <c r="CG79" s="250"/>
      <c r="CH79" s="250"/>
      <c r="CI79" s="250"/>
      <c r="CJ79" s="250"/>
      <c r="CK79" s="250"/>
      <c r="CL79" s="250"/>
      <c r="CM79" s="250"/>
      <c r="CN79" s="250"/>
      <c r="CO79" s="250"/>
      <c r="CP79" s="250"/>
      <c r="CQ79" s="250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/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50"/>
      <c r="EC79" s="250"/>
      <c r="ED79" s="250"/>
      <c r="EE79" s="250"/>
      <c r="EF79" s="250"/>
      <c r="EG79" s="250"/>
      <c r="EH79" s="250"/>
      <c r="EI79" s="250"/>
      <c r="EJ79" s="250"/>
      <c r="EK79" s="250"/>
      <c r="EL79" s="250"/>
      <c r="EM79" s="250"/>
      <c r="EN79" s="250"/>
      <c r="EO79" s="250"/>
      <c r="EP79" s="250"/>
      <c r="EQ79" s="250"/>
      <c r="ER79" s="250"/>
      <c r="ES79" s="250"/>
      <c r="ET79" s="250"/>
      <c r="EU79" s="250"/>
      <c r="EV79" s="250"/>
      <c r="EW79" s="250"/>
      <c r="EX79" s="250"/>
      <c r="EY79" s="250"/>
      <c r="EZ79" s="250"/>
      <c r="FA79" s="250"/>
      <c r="FB79" s="250"/>
      <c r="FC79" s="250"/>
      <c r="FD79" s="250"/>
      <c r="FE79" s="250"/>
      <c r="FF79" s="250"/>
      <c r="FG79" s="250"/>
      <c r="FH79" s="250"/>
      <c r="FI79" s="250"/>
      <c r="FJ79" s="250"/>
      <c r="FK79" s="250"/>
      <c r="FL79" s="250"/>
      <c r="FM79" s="250"/>
      <c r="FN79" s="250"/>
      <c r="FO79" s="250"/>
      <c r="FP79" s="250"/>
      <c r="FQ79" s="250"/>
      <c r="FR79" s="250"/>
      <c r="FS79" s="250"/>
      <c r="FT79" s="250"/>
      <c r="FU79" s="250"/>
      <c r="FV79" s="250"/>
      <c r="FW79" s="250"/>
      <c r="FX79" s="250"/>
      <c r="FY79" s="250"/>
      <c r="FZ79" s="250"/>
      <c r="GA79" s="250"/>
      <c r="GB79" s="250"/>
      <c r="GC79" s="250"/>
      <c r="GD79" s="250"/>
      <c r="GE79" s="250"/>
      <c r="GF79" s="250"/>
      <c r="GG79" s="250"/>
      <c r="GH79" s="250"/>
      <c r="GI79" s="250"/>
      <c r="GJ79" s="250"/>
      <c r="GK79" s="250"/>
      <c r="GL79" s="250"/>
      <c r="GM79" s="250"/>
      <c r="GN79" s="250"/>
      <c r="GO79" s="250"/>
      <c r="GP79" s="250"/>
      <c r="GQ79" s="250"/>
      <c r="GR79" s="250"/>
      <c r="GS79" s="250"/>
      <c r="GT79" s="250"/>
      <c r="GU79" s="250"/>
      <c r="GV79" s="250"/>
      <c r="GW79" s="250"/>
      <c r="GX79" s="250"/>
      <c r="GY79" s="250"/>
      <c r="GZ79" s="250"/>
      <c r="HA79" s="250"/>
      <c r="HB79" s="250"/>
      <c r="HC79" s="250"/>
      <c r="HD79" s="250"/>
      <c r="HE79" s="250"/>
      <c r="HF79" s="250"/>
      <c r="HG79" s="250"/>
      <c r="HH79" s="250"/>
      <c r="HI79" s="250"/>
      <c r="HJ79" s="250"/>
      <c r="HK79" s="250"/>
      <c r="HL79" s="250"/>
      <c r="HM79" s="250"/>
      <c r="HN79" s="250"/>
      <c r="HO79" s="250"/>
      <c r="HP79" s="250"/>
      <c r="HQ79" s="250"/>
      <c r="HR79" s="250"/>
      <c r="HS79" s="250"/>
    </row>
    <row r="80" spans="1:227" ht="15.5" x14ac:dyDescent="0.35">
      <c r="A80" s="751" t="s">
        <v>1352</v>
      </c>
      <c r="B80" t="s">
        <v>1382</v>
      </c>
      <c r="C80" s="898">
        <v>60863</v>
      </c>
      <c r="D80" s="899">
        <v>0</v>
      </c>
      <c r="E80" s="899">
        <v>0</v>
      </c>
      <c r="F80" s="899">
        <v>0</v>
      </c>
      <c r="G80" s="900">
        <v>910.34999999999991</v>
      </c>
      <c r="H80" s="510">
        <f t="shared" si="32"/>
        <v>61773.35</v>
      </c>
      <c r="I80" s="842" t="s">
        <v>1352</v>
      </c>
      <c r="K80" s="821">
        <v>421</v>
      </c>
      <c r="L80" s="533"/>
      <c r="M80" s="272">
        <v>6246.4</v>
      </c>
      <c r="N80" s="272">
        <f t="shared" si="23"/>
        <v>708769.19</v>
      </c>
      <c r="O80" s="272">
        <f t="shared" si="24"/>
        <v>0</v>
      </c>
      <c r="P80" s="272">
        <f t="shared" si="25"/>
        <v>269726.93</v>
      </c>
      <c r="Q80" s="272">
        <f t="shared" si="26"/>
        <v>87224.300000000017</v>
      </c>
      <c r="R80" s="272">
        <f t="shared" si="27"/>
        <v>83215.37</v>
      </c>
      <c r="S80" s="272">
        <f t="shared" si="28"/>
        <v>50363.88</v>
      </c>
      <c r="T80" s="272">
        <f t="shared" si="29"/>
        <v>23877.159999999996</v>
      </c>
      <c r="U80" s="272">
        <f t="shared" si="30"/>
        <v>2702.77</v>
      </c>
      <c r="V80" s="526">
        <f>SUM(N80:U80)</f>
        <v>1225879.5999999999</v>
      </c>
      <c r="W80" s="526">
        <f t="shared" si="20"/>
        <v>-72482.949999999866</v>
      </c>
      <c r="X80" s="348">
        <f t="shared" si="31"/>
        <v>1215591</v>
      </c>
      <c r="Y80" s="348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  <c r="AT80" s="250"/>
      <c r="AU80" s="250"/>
      <c r="AV80" s="250"/>
      <c r="AW80" s="250"/>
      <c r="AX80" s="250"/>
      <c r="AY80" s="250"/>
      <c r="AZ80" s="250"/>
      <c r="BA80" s="250"/>
      <c r="BB80" s="250"/>
      <c r="BC80" s="250"/>
      <c r="BD80" s="250"/>
      <c r="BE80" s="250"/>
      <c r="BF80" s="250"/>
      <c r="BG80" s="250"/>
      <c r="BH80" s="250"/>
      <c r="BI80" s="250"/>
      <c r="BJ80" s="250"/>
      <c r="BK80" s="250"/>
      <c r="BL80" s="250"/>
      <c r="BM80" s="250"/>
      <c r="BN80" s="250"/>
      <c r="BO80" s="250"/>
      <c r="BP80" s="250"/>
      <c r="BQ80" s="250"/>
      <c r="BR80" s="250"/>
      <c r="BS80" s="250"/>
      <c r="BT80" s="250"/>
      <c r="BU80" s="250"/>
      <c r="BV80" s="250"/>
      <c r="BW80" s="250"/>
      <c r="BX80" s="250"/>
      <c r="BY80" s="250"/>
      <c r="BZ80" s="250"/>
      <c r="CA80" s="250"/>
      <c r="CB80" s="250"/>
      <c r="CC80" s="250"/>
      <c r="CD80" s="250"/>
      <c r="CE80" s="250"/>
      <c r="CF80" s="250"/>
      <c r="CG80" s="250"/>
      <c r="CH80" s="250"/>
      <c r="CI80" s="250"/>
      <c r="CJ80" s="250"/>
      <c r="CK80" s="250"/>
      <c r="CL80" s="250"/>
      <c r="CM80" s="250"/>
      <c r="CN80" s="250"/>
      <c r="CO80" s="250"/>
      <c r="CP80" s="250"/>
      <c r="CQ80" s="250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50"/>
      <c r="EC80" s="250"/>
      <c r="ED80" s="250"/>
      <c r="EE80" s="250"/>
      <c r="EF80" s="250"/>
      <c r="EG80" s="250"/>
      <c r="EH80" s="250"/>
      <c r="EI80" s="250"/>
      <c r="EJ80" s="250"/>
      <c r="EK80" s="250"/>
      <c r="EL80" s="250"/>
      <c r="EM80" s="250"/>
      <c r="EN80" s="250"/>
      <c r="EO80" s="250"/>
      <c r="EP80" s="250"/>
      <c r="EQ80" s="250"/>
      <c r="ER80" s="250"/>
      <c r="ES80" s="250"/>
      <c r="ET80" s="250"/>
      <c r="EU80" s="250"/>
      <c r="EV80" s="250"/>
      <c r="EW80" s="250"/>
      <c r="EX80" s="250"/>
      <c r="EY80" s="250"/>
      <c r="EZ80" s="250"/>
      <c r="FA80" s="250"/>
      <c r="FB80" s="250"/>
      <c r="FC80" s="250"/>
      <c r="FD80" s="250"/>
      <c r="FE80" s="250"/>
      <c r="FF80" s="250"/>
      <c r="FG80" s="250"/>
      <c r="FH80" s="250"/>
      <c r="FI80" s="250"/>
      <c r="FJ80" s="250"/>
      <c r="FK80" s="250"/>
      <c r="FL80" s="250"/>
      <c r="FM80" s="250"/>
      <c r="FN80" s="250"/>
      <c r="FO80" s="250"/>
      <c r="FP80" s="250"/>
      <c r="FQ80" s="250"/>
      <c r="FR80" s="250"/>
      <c r="FS80" s="250"/>
      <c r="FT80" s="250"/>
      <c r="FU80" s="250"/>
      <c r="FV80" s="250"/>
      <c r="FW80" s="250"/>
      <c r="FX80" s="250"/>
      <c r="FY80" s="250"/>
      <c r="FZ80" s="250"/>
      <c r="GA80" s="250"/>
      <c r="GB80" s="250"/>
      <c r="GC80" s="250"/>
      <c r="GD80" s="250"/>
      <c r="GE80" s="250"/>
      <c r="GF80" s="250"/>
      <c r="GG80" s="250"/>
      <c r="GH80" s="250"/>
      <c r="GI80" s="250"/>
      <c r="GJ80" s="250"/>
      <c r="GK80" s="250"/>
      <c r="GL80" s="250"/>
      <c r="GM80" s="250"/>
      <c r="GN80" s="250"/>
      <c r="GO80" s="250"/>
      <c r="GP80" s="250"/>
      <c r="GQ80" s="250"/>
      <c r="GR80" s="250"/>
      <c r="GS80" s="250"/>
      <c r="GT80" s="250"/>
      <c r="GU80" s="250"/>
      <c r="GV80" s="250"/>
      <c r="GW80" s="250"/>
      <c r="GX80" s="250"/>
      <c r="GY80" s="250"/>
      <c r="GZ80" s="250"/>
      <c r="HA80" s="250"/>
      <c r="HB80" s="250"/>
      <c r="HC80" s="250"/>
      <c r="HD80" s="250"/>
      <c r="HE80" s="250"/>
      <c r="HF80" s="250"/>
      <c r="HG80" s="250"/>
      <c r="HH80" s="250"/>
      <c r="HI80" s="250"/>
      <c r="HJ80" s="250"/>
      <c r="HK80" s="250"/>
      <c r="HL80" s="250"/>
      <c r="HM80" s="250"/>
      <c r="HN80" s="250"/>
      <c r="HO80" s="250"/>
      <c r="HP80" s="250"/>
      <c r="HQ80" s="250"/>
      <c r="HR80" s="250"/>
      <c r="HS80" s="250"/>
    </row>
    <row r="81" spans="1:227" ht="15.5" x14ac:dyDescent="0.35">
      <c r="A81" t="s">
        <v>354</v>
      </c>
      <c r="B81" t="s">
        <v>523</v>
      </c>
      <c r="C81" s="898">
        <v>79959</v>
      </c>
      <c r="D81" s="899">
        <v>0</v>
      </c>
      <c r="E81" s="899">
        <v>0</v>
      </c>
      <c r="F81" s="899">
        <v>0</v>
      </c>
      <c r="G81" s="900">
        <v>1388.4</v>
      </c>
      <c r="H81" s="510">
        <f t="shared" si="32"/>
        <v>81347.399999999994</v>
      </c>
      <c r="I81" t="s">
        <v>354</v>
      </c>
      <c r="K81" s="821">
        <v>662</v>
      </c>
      <c r="L81" s="533"/>
      <c r="M81" s="272">
        <v>4070.4</v>
      </c>
      <c r="N81" s="272">
        <f t="shared" si="23"/>
        <v>965334.77</v>
      </c>
      <c r="O81" s="272">
        <f t="shared" si="24"/>
        <v>1</v>
      </c>
      <c r="P81" s="272">
        <f t="shared" si="25"/>
        <v>358065.75</v>
      </c>
      <c r="Q81" s="272">
        <f t="shared" si="26"/>
        <v>82167.37</v>
      </c>
      <c r="R81" s="272">
        <f t="shared" si="27"/>
        <v>102150.29</v>
      </c>
      <c r="S81" s="272">
        <f t="shared" si="28"/>
        <v>46867.92</v>
      </c>
      <c r="T81" s="272">
        <f t="shared" si="29"/>
        <v>12023.48</v>
      </c>
      <c r="U81" s="272">
        <f t="shared" si="30"/>
        <v>2238.61</v>
      </c>
      <c r="V81" s="526">
        <f t="shared" si="22"/>
        <v>1568849.1900000002</v>
      </c>
      <c r="W81" s="526">
        <f t="shared" si="20"/>
        <v>-65581.590000000171</v>
      </c>
      <c r="X81" s="348">
        <f t="shared" si="31"/>
        <v>1585277</v>
      </c>
      <c r="Y81" s="348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0"/>
      <c r="BA81" s="250"/>
      <c r="BB81" s="250"/>
      <c r="BC81" s="250"/>
      <c r="BD81" s="250"/>
      <c r="BE81" s="250"/>
      <c r="BF81" s="250"/>
      <c r="BG81" s="250"/>
      <c r="BH81" s="250"/>
      <c r="BI81" s="250"/>
      <c r="BJ81" s="250"/>
      <c r="BK81" s="250"/>
      <c r="BL81" s="250"/>
      <c r="BM81" s="250"/>
      <c r="BN81" s="250"/>
      <c r="BO81" s="250"/>
      <c r="BP81" s="250"/>
      <c r="BQ81" s="250"/>
      <c r="BR81" s="250"/>
      <c r="BS81" s="250"/>
      <c r="BT81" s="250"/>
      <c r="BU81" s="250"/>
      <c r="BV81" s="250"/>
      <c r="BW81" s="250"/>
      <c r="BX81" s="250"/>
      <c r="BY81" s="250"/>
      <c r="BZ81" s="250"/>
      <c r="CA81" s="250"/>
      <c r="CB81" s="250"/>
      <c r="CC81" s="250"/>
      <c r="CD81" s="250"/>
      <c r="CE81" s="250"/>
      <c r="CF81" s="250"/>
      <c r="CG81" s="250"/>
      <c r="CH81" s="250"/>
      <c r="CI81" s="250"/>
      <c r="CJ81" s="250"/>
      <c r="CK81" s="250"/>
      <c r="CL81" s="250"/>
      <c r="CM81" s="250"/>
      <c r="CN81" s="250"/>
      <c r="CO81" s="250"/>
      <c r="CP81" s="250"/>
      <c r="CQ81" s="250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50"/>
      <c r="EC81" s="250"/>
      <c r="ED81" s="250"/>
      <c r="EE81" s="250"/>
      <c r="EF81" s="250"/>
      <c r="EG81" s="250"/>
      <c r="EH81" s="250"/>
      <c r="EI81" s="250"/>
      <c r="EJ81" s="250"/>
      <c r="EK81" s="250"/>
      <c r="EL81" s="250"/>
      <c r="EM81" s="250"/>
      <c r="EN81" s="250"/>
      <c r="EO81" s="250"/>
      <c r="EP81" s="250"/>
      <c r="EQ81" s="250"/>
      <c r="ER81" s="250"/>
      <c r="ES81" s="250"/>
      <c r="ET81" s="250"/>
      <c r="EU81" s="250"/>
      <c r="EV81" s="250"/>
      <c r="EW81" s="250"/>
      <c r="EX81" s="250"/>
      <c r="EY81" s="250"/>
      <c r="EZ81" s="250"/>
      <c r="FA81" s="250"/>
      <c r="FB81" s="250"/>
      <c r="FC81" s="250"/>
      <c r="FD81" s="250"/>
      <c r="FE81" s="250"/>
      <c r="FF81" s="250"/>
      <c r="FG81" s="250"/>
      <c r="FH81" s="250"/>
      <c r="FI81" s="250"/>
      <c r="FJ81" s="250"/>
      <c r="FK81" s="250"/>
      <c r="FL81" s="250"/>
      <c r="FM81" s="250"/>
      <c r="FN81" s="250"/>
      <c r="FO81" s="250"/>
      <c r="FP81" s="250"/>
      <c r="FQ81" s="250"/>
      <c r="FR81" s="250"/>
      <c r="FS81" s="250"/>
      <c r="FT81" s="250"/>
      <c r="FU81" s="250"/>
      <c r="FV81" s="250"/>
      <c r="FW81" s="250"/>
      <c r="FX81" s="250"/>
      <c r="FY81" s="250"/>
      <c r="FZ81" s="250"/>
      <c r="GA81" s="250"/>
      <c r="GB81" s="250"/>
      <c r="GC81" s="250"/>
      <c r="GD81" s="250"/>
      <c r="GE81" s="250"/>
      <c r="GF81" s="250"/>
      <c r="GG81" s="250"/>
      <c r="GH81" s="250"/>
      <c r="GI81" s="250"/>
      <c r="GJ81" s="250"/>
      <c r="GK81" s="250"/>
      <c r="GL81" s="250"/>
      <c r="GM81" s="250"/>
      <c r="GN81" s="250"/>
      <c r="GO81" s="250"/>
      <c r="GP81" s="250"/>
      <c r="GQ81" s="250"/>
      <c r="GR81" s="250"/>
      <c r="GS81" s="250"/>
      <c r="GT81" s="250"/>
      <c r="GU81" s="250"/>
      <c r="GV81" s="250"/>
      <c r="GW81" s="250"/>
      <c r="GX81" s="250"/>
      <c r="GY81" s="250"/>
      <c r="GZ81" s="250"/>
      <c r="HA81" s="250"/>
      <c r="HB81" s="250"/>
      <c r="HC81" s="250"/>
      <c r="HD81" s="250"/>
      <c r="HE81" s="250"/>
      <c r="HF81" s="250"/>
      <c r="HG81" s="250"/>
      <c r="HH81" s="250"/>
      <c r="HI81" s="250"/>
      <c r="HJ81" s="250"/>
      <c r="HK81" s="250"/>
      <c r="HL81" s="250"/>
      <c r="HM81" s="250"/>
      <c r="HN81" s="250"/>
      <c r="HO81" s="250"/>
      <c r="HP81" s="250"/>
      <c r="HQ81" s="250"/>
      <c r="HR81" s="250"/>
      <c r="HS81" s="250"/>
    </row>
    <row r="82" spans="1:227" ht="15.5" x14ac:dyDescent="0.35">
      <c r="A82" t="s">
        <v>355</v>
      </c>
      <c r="B82" t="s">
        <v>524</v>
      </c>
      <c r="C82" s="898">
        <v>52386</v>
      </c>
      <c r="D82" s="899">
        <v>0</v>
      </c>
      <c r="E82" s="899">
        <v>0</v>
      </c>
      <c r="F82" s="899">
        <v>0</v>
      </c>
      <c r="G82" s="900">
        <v>1680.9</v>
      </c>
      <c r="H82" s="510">
        <f t="shared" si="32"/>
        <v>54066.9</v>
      </c>
      <c r="I82" t="s">
        <v>355</v>
      </c>
      <c r="K82" s="821">
        <v>409</v>
      </c>
      <c r="L82" s="533"/>
      <c r="M82" s="272">
        <v>2688</v>
      </c>
      <c r="N82" s="272">
        <f t="shared" si="23"/>
        <v>623145.43000000005</v>
      </c>
      <c r="O82" s="272">
        <f t="shared" si="24"/>
        <v>0</v>
      </c>
      <c r="P82" s="272">
        <f t="shared" si="25"/>
        <v>304367.37</v>
      </c>
      <c r="Q82" s="272">
        <f t="shared" si="26"/>
        <v>1364.5</v>
      </c>
      <c r="R82" s="272">
        <f t="shared" si="27"/>
        <v>53725.57</v>
      </c>
      <c r="S82" s="272">
        <f t="shared" si="28"/>
        <v>56335.040000000001</v>
      </c>
      <c r="T82" s="272">
        <f t="shared" si="29"/>
        <v>3464.32</v>
      </c>
      <c r="U82" s="272">
        <f t="shared" si="30"/>
        <v>4027.85</v>
      </c>
      <c r="V82" s="526">
        <f t="shared" si="22"/>
        <v>1046430.08</v>
      </c>
      <c r="W82" s="526">
        <f t="shared" si="20"/>
        <v>-50146.97999999996</v>
      </c>
      <c r="X82" s="348">
        <f t="shared" si="31"/>
        <v>1050759</v>
      </c>
      <c r="Y82" s="348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Q82" s="250"/>
      <c r="AR82" s="250"/>
      <c r="AS82" s="250"/>
      <c r="AT82" s="250"/>
      <c r="AU82" s="250"/>
      <c r="AV82" s="250"/>
      <c r="AW82" s="250"/>
      <c r="AX82" s="250"/>
      <c r="AY82" s="250"/>
      <c r="AZ82" s="250"/>
      <c r="BA82" s="250"/>
      <c r="BB82" s="250"/>
      <c r="BC82" s="250"/>
      <c r="BD82" s="250"/>
      <c r="BE82" s="250"/>
      <c r="BF82" s="250"/>
      <c r="BG82" s="250"/>
      <c r="BH82" s="250"/>
      <c r="BI82" s="250"/>
      <c r="BJ82" s="250"/>
      <c r="BK82" s="250"/>
      <c r="BL82" s="250"/>
      <c r="BM82" s="250"/>
      <c r="BN82" s="250"/>
      <c r="BO82" s="250"/>
      <c r="BP82" s="250"/>
      <c r="BQ82" s="250"/>
      <c r="BR82" s="250"/>
      <c r="BS82" s="250"/>
      <c r="BT82" s="250"/>
      <c r="BU82" s="250"/>
      <c r="BV82" s="250"/>
      <c r="BW82" s="250"/>
      <c r="BX82" s="250"/>
      <c r="BY82" s="250"/>
      <c r="BZ82" s="250"/>
      <c r="CA82" s="250"/>
      <c r="CB82" s="250"/>
      <c r="CC82" s="250"/>
      <c r="CD82" s="250"/>
      <c r="CE82" s="250"/>
      <c r="CF82" s="250"/>
      <c r="CG82" s="250"/>
      <c r="CH82" s="250"/>
      <c r="CI82" s="250"/>
      <c r="CJ82" s="250"/>
      <c r="CK82" s="250"/>
      <c r="CL82" s="250"/>
      <c r="CM82" s="250"/>
      <c r="CN82" s="250"/>
      <c r="CO82" s="250"/>
      <c r="CP82" s="250"/>
      <c r="CQ82" s="250"/>
      <c r="CR82" s="250"/>
      <c r="CS82" s="250"/>
      <c r="CT82" s="250"/>
      <c r="CU82" s="250"/>
      <c r="CV82" s="250"/>
      <c r="CW82" s="250"/>
      <c r="CX82" s="250"/>
      <c r="CY82" s="250"/>
      <c r="CZ82" s="250"/>
      <c r="DA82" s="250"/>
      <c r="DB82" s="250"/>
      <c r="DC82" s="250"/>
      <c r="DD82" s="250"/>
      <c r="DE82" s="250"/>
      <c r="DF82" s="250"/>
      <c r="DG82" s="250"/>
      <c r="DH82" s="250"/>
      <c r="DI82" s="250"/>
      <c r="DJ82" s="250"/>
      <c r="DK82" s="250"/>
      <c r="DL82" s="250"/>
      <c r="DM82" s="250"/>
      <c r="DN82" s="250"/>
      <c r="DO82" s="250"/>
      <c r="DP82" s="250"/>
      <c r="DQ82" s="250"/>
      <c r="DR82" s="250"/>
      <c r="DS82" s="250"/>
      <c r="DT82" s="250"/>
      <c r="DU82" s="250"/>
      <c r="DV82" s="250"/>
      <c r="DW82" s="250"/>
      <c r="DX82" s="250"/>
      <c r="DY82" s="250"/>
      <c r="DZ82" s="250"/>
      <c r="EA82" s="250"/>
      <c r="EB82" s="250"/>
      <c r="EC82" s="250"/>
      <c r="ED82" s="250"/>
      <c r="EE82" s="250"/>
      <c r="EF82" s="250"/>
      <c r="EG82" s="250"/>
      <c r="EH82" s="250"/>
      <c r="EI82" s="250"/>
      <c r="EJ82" s="250"/>
      <c r="EK82" s="250"/>
      <c r="EL82" s="250"/>
      <c r="EM82" s="250"/>
      <c r="EN82" s="250"/>
      <c r="EO82" s="250"/>
      <c r="EP82" s="250"/>
      <c r="EQ82" s="250"/>
      <c r="ER82" s="250"/>
      <c r="ES82" s="250"/>
      <c r="ET82" s="250"/>
      <c r="EU82" s="250"/>
      <c r="EV82" s="250"/>
      <c r="EW82" s="250"/>
      <c r="EX82" s="250"/>
      <c r="EY82" s="250"/>
      <c r="EZ82" s="250"/>
      <c r="FA82" s="250"/>
      <c r="FB82" s="250"/>
      <c r="FC82" s="250"/>
      <c r="FD82" s="250"/>
      <c r="FE82" s="250"/>
      <c r="FF82" s="250"/>
      <c r="FG82" s="250"/>
      <c r="FH82" s="250"/>
      <c r="FI82" s="250"/>
      <c r="FJ82" s="250"/>
      <c r="FK82" s="250"/>
      <c r="FL82" s="250"/>
      <c r="FM82" s="250"/>
      <c r="FN82" s="250"/>
      <c r="FO82" s="250"/>
      <c r="FP82" s="250"/>
      <c r="FQ82" s="250"/>
      <c r="FR82" s="250"/>
      <c r="FS82" s="250"/>
      <c r="FT82" s="250"/>
      <c r="FU82" s="250"/>
      <c r="FV82" s="250"/>
      <c r="FW82" s="250"/>
      <c r="FX82" s="250"/>
      <c r="FY82" s="250"/>
      <c r="FZ82" s="250"/>
      <c r="GA82" s="250"/>
      <c r="GB82" s="250"/>
      <c r="GC82" s="250"/>
      <c r="GD82" s="250"/>
      <c r="GE82" s="250"/>
      <c r="GF82" s="250"/>
      <c r="GG82" s="250"/>
      <c r="GH82" s="250"/>
      <c r="GI82" s="250"/>
      <c r="GJ82" s="250"/>
      <c r="GK82" s="250"/>
      <c r="GL82" s="250"/>
      <c r="GM82" s="250"/>
      <c r="GN82" s="250"/>
      <c r="GO82" s="250"/>
      <c r="GP82" s="250"/>
      <c r="GQ82" s="250"/>
      <c r="GR82" s="250"/>
      <c r="GS82" s="250"/>
      <c r="GT82" s="250"/>
      <c r="GU82" s="250"/>
      <c r="GV82" s="250"/>
      <c r="GW82" s="250"/>
      <c r="GX82" s="250"/>
      <c r="GY82" s="250"/>
      <c r="GZ82" s="250"/>
      <c r="HA82" s="250"/>
      <c r="HB82" s="250"/>
      <c r="HC82" s="250"/>
      <c r="HD82" s="250"/>
      <c r="HE82" s="250"/>
      <c r="HF82" s="250"/>
      <c r="HG82" s="250"/>
      <c r="HH82" s="250"/>
      <c r="HI82" s="250"/>
      <c r="HJ82" s="250"/>
      <c r="HK82" s="250"/>
      <c r="HL82" s="250"/>
      <c r="HM82" s="250"/>
      <c r="HN82" s="250"/>
      <c r="HO82" s="250"/>
      <c r="HP82" s="250"/>
      <c r="HQ82" s="250"/>
      <c r="HR82" s="250"/>
      <c r="HS82" s="250"/>
    </row>
    <row r="83" spans="1:227" ht="15.5" x14ac:dyDescent="0.35">
      <c r="A83" t="s">
        <v>356</v>
      </c>
      <c r="B83" t="s">
        <v>525</v>
      </c>
      <c r="C83" s="898">
        <v>86418</v>
      </c>
      <c r="D83" s="899">
        <v>790</v>
      </c>
      <c r="E83" s="899">
        <v>60164</v>
      </c>
      <c r="F83" s="899">
        <v>102214</v>
      </c>
      <c r="G83" s="843"/>
      <c r="H83" s="510">
        <f t="shared" si="32"/>
        <v>249586</v>
      </c>
      <c r="I83" t="s">
        <v>356</v>
      </c>
      <c r="K83" s="821">
        <v>818</v>
      </c>
      <c r="L83" s="533"/>
      <c r="M83" s="272">
        <v>2252.8000000000002</v>
      </c>
      <c r="N83" s="272">
        <f t="shared" si="23"/>
        <v>1012347.45</v>
      </c>
      <c r="O83" s="272">
        <f t="shared" si="24"/>
        <v>13801</v>
      </c>
      <c r="P83" s="272">
        <f t="shared" si="25"/>
        <v>239633.46000000002</v>
      </c>
      <c r="Q83" s="272">
        <f t="shared" si="26"/>
        <v>78297.179999999993</v>
      </c>
      <c r="R83" s="272">
        <f t="shared" si="27"/>
        <v>82991.170000000013</v>
      </c>
      <c r="S83" s="272">
        <f t="shared" si="28"/>
        <v>62212.680000000008</v>
      </c>
      <c r="T83" s="272">
        <f t="shared" si="29"/>
        <v>48503.649999999994</v>
      </c>
      <c r="U83" s="272">
        <f t="shared" si="30"/>
        <v>2367.64</v>
      </c>
      <c r="V83" s="526">
        <f t="shared" si="22"/>
        <v>1540154.2299999995</v>
      </c>
      <c r="W83" s="526">
        <f t="shared" si="20"/>
        <v>-62200.229999999516</v>
      </c>
      <c r="X83" s="348">
        <f t="shared" si="31"/>
        <v>1728358</v>
      </c>
      <c r="Y83" s="348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0"/>
      <c r="BA83" s="250"/>
      <c r="BB83" s="250"/>
      <c r="BC83" s="250"/>
      <c r="BD83" s="250"/>
      <c r="BE83" s="250"/>
      <c r="BF83" s="250"/>
      <c r="BG83" s="250"/>
      <c r="BH83" s="250"/>
      <c r="BI83" s="250"/>
      <c r="BJ83" s="250"/>
      <c r="BK83" s="250"/>
      <c r="BL83" s="250"/>
      <c r="BM83" s="250"/>
      <c r="BN83" s="250"/>
      <c r="BO83" s="250"/>
      <c r="BP83" s="250"/>
      <c r="BQ83" s="250"/>
      <c r="BR83" s="250"/>
      <c r="BS83" s="250"/>
      <c r="BT83" s="250"/>
      <c r="BU83" s="250"/>
      <c r="BV83" s="250"/>
      <c r="BW83" s="250"/>
      <c r="BX83" s="250"/>
      <c r="BY83" s="250"/>
      <c r="BZ83" s="250"/>
      <c r="CA83" s="250"/>
      <c r="CB83" s="250"/>
      <c r="CC83" s="250"/>
      <c r="CD83" s="250"/>
      <c r="CE83" s="250"/>
      <c r="CF83" s="250"/>
      <c r="CG83" s="250"/>
      <c r="CH83" s="250"/>
      <c r="CI83" s="250"/>
      <c r="CJ83" s="250"/>
      <c r="CK83" s="250"/>
      <c r="CL83" s="250"/>
      <c r="CM83" s="250"/>
      <c r="CN83" s="250"/>
      <c r="CO83" s="250"/>
      <c r="CP83" s="250"/>
      <c r="CQ83" s="250"/>
      <c r="CR83" s="250"/>
      <c r="CS83" s="250"/>
      <c r="CT83" s="250"/>
      <c r="CU83" s="250"/>
      <c r="CV83" s="250"/>
      <c r="CW83" s="250"/>
      <c r="CX83" s="250"/>
      <c r="CY83" s="250"/>
      <c r="CZ83" s="250"/>
      <c r="DA83" s="250"/>
      <c r="DB83" s="250"/>
      <c r="DC83" s="250"/>
      <c r="DD83" s="250"/>
      <c r="DE83" s="250"/>
      <c r="DF83" s="250"/>
      <c r="DG83" s="250"/>
      <c r="DH83" s="250"/>
      <c r="DI83" s="250"/>
      <c r="DJ83" s="250"/>
      <c r="DK83" s="250"/>
      <c r="DL83" s="250"/>
      <c r="DM83" s="250"/>
      <c r="DN83" s="250"/>
      <c r="DO83" s="250"/>
      <c r="DP83" s="250"/>
      <c r="DQ83" s="250"/>
      <c r="DR83" s="250"/>
      <c r="DS83" s="250"/>
      <c r="DT83" s="250"/>
      <c r="DU83" s="250"/>
      <c r="DV83" s="250"/>
      <c r="DW83" s="250"/>
      <c r="DX83" s="250"/>
      <c r="DY83" s="250"/>
      <c r="DZ83" s="250"/>
      <c r="EA83" s="250"/>
      <c r="EB83" s="250"/>
      <c r="EC83" s="250"/>
      <c r="ED83" s="250"/>
      <c r="EE83" s="250"/>
      <c r="EF83" s="250"/>
      <c r="EG83" s="250"/>
      <c r="EH83" s="250"/>
      <c r="EI83" s="250"/>
      <c r="EJ83" s="250"/>
      <c r="EK83" s="250"/>
      <c r="EL83" s="250"/>
      <c r="EM83" s="250"/>
      <c r="EN83" s="250"/>
      <c r="EO83" s="250"/>
      <c r="EP83" s="250"/>
      <c r="EQ83" s="250"/>
      <c r="ER83" s="250"/>
      <c r="ES83" s="250"/>
      <c r="ET83" s="250"/>
      <c r="EU83" s="250"/>
      <c r="EV83" s="250"/>
      <c r="EW83" s="250"/>
      <c r="EX83" s="250"/>
      <c r="EY83" s="250"/>
      <c r="EZ83" s="250"/>
      <c r="FA83" s="250"/>
      <c r="FB83" s="250"/>
      <c r="FC83" s="250"/>
      <c r="FD83" s="250"/>
      <c r="FE83" s="250"/>
      <c r="FF83" s="250"/>
      <c r="FG83" s="250"/>
      <c r="FH83" s="250"/>
      <c r="FI83" s="250"/>
      <c r="FJ83" s="250"/>
      <c r="FK83" s="250"/>
      <c r="FL83" s="250"/>
      <c r="FM83" s="250"/>
      <c r="FN83" s="250"/>
      <c r="FO83" s="250"/>
      <c r="FP83" s="250"/>
      <c r="FQ83" s="250"/>
      <c r="FR83" s="250"/>
      <c r="FS83" s="250"/>
      <c r="FT83" s="250"/>
      <c r="FU83" s="250"/>
      <c r="FV83" s="250"/>
      <c r="FW83" s="250"/>
      <c r="FX83" s="250"/>
      <c r="FY83" s="250"/>
      <c r="FZ83" s="250"/>
      <c r="GA83" s="250"/>
      <c r="GB83" s="250"/>
      <c r="GC83" s="250"/>
      <c r="GD83" s="250"/>
      <c r="GE83" s="250"/>
      <c r="GF83" s="250"/>
      <c r="GG83" s="250"/>
      <c r="GH83" s="250"/>
      <c r="GI83" s="250"/>
      <c r="GJ83" s="250"/>
      <c r="GK83" s="250"/>
      <c r="GL83" s="250"/>
      <c r="GM83" s="250"/>
      <c r="GN83" s="250"/>
      <c r="GO83" s="250"/>
      <c r="GP83" s="250"/>
      <c r="GQ83" s="250"/>
      <c r="GR83" s="250"/>
      <c r="GS83" s="250"/>
      <c r="GT83" s="250"/>
      <c r="GU83" s="250"/>
      <c r="GV83" s="250"/>
      <c r="GW83" s="250"/>
      <c r="GX83" s="250"/>
      <c r="GY83" s="250"/>
      <c r="GZ83" s="250"/>
      <c r="HA83" s="250"/>
      <c r="HB83" s="250"/>
      <c r="HC83" s="250"/>
      <c r="HD83" s="250"/>
      <c r="HE83" s="250"/>
      <c r="HF83" s="250"/>
      <c r="HG83" s="250"/>
      <c r="HH83" s="250"/>
      <c r="HI83" s="250"/>
      <c r="HJ83" s="250"/>
      <c r="HK83" s="250"/>
      <c r="HL83" s="250"/>
      <c r="HM83" s="250"/>
      <c r="HN83" s="250"/>
      <c r="HO83" s="250"/>
      <c r="HP83" s="250"/>
      <c r="HQ83" s="250"/>
      <c r="HR83" s="250"/>
      <c r="HS83" s="250"/>
    </row>
    <row r="84" spans="1:227" ht="15.5" x14ac:dyDescent="0.35">
      <c r="A84" t="s">
        <v>357</v>
      </c>
      <c r="B84" t="s">
        <v>526</v>
      </c>
      <c r="C84" s="898">
        <v>55584</v>
      </c>
      <c r="D84" s="899">
        <v>161</v>
      </c>
      <c r="E84" s="899">
        <v>45751</v>
      </c>
      <c r="F84" s="899">
        <v>19915</v>
      </c>
      <c r="G84" s="900">
        <v>679.6</v>
      </c>
      <c r="H84" s="510">
        <f t="shared" si="32"/>
        <v>122090.6</v>
      </c>
      <c r="I84" t="s">
        <v>357</v>
      </c>
      <c r="K84" s="821">
        <v>399</v>
      </c>
      <c r="L84" s="533"/>
      <c r="M84" s="272">
        <v>2944</v>
      </c>
      <c r="N84" s="272">
        <f t="shared" si="23"/>
        <v>626700.63</v>
      </c>
      <c r="O84" s="272">
        <f t="shared" si="24"/>
        <v>0</v>
      </c>
      <c r="P84" s="272">
        <f t="shared" si="25"/>
        <v>203300.46000000002</v>
      </c>
      <c r="Q84" s="272">
        <f t="shared" si="26"/>
        <v>51492.5</v>
      </c>
      <c r="R84" s="272">
        <f t="shared" si="27"/>
        <v>47618.62</v>
      </c>
      <c r="S84" s="272">
        <f t="shared" si="28"/>
        <v>51226.909999999996</v>
      </c>
      <c r="T84" s="272">
        <f t="shared" si="29"/>
        <v>21853.409999999996</v>
      </c>
      <c r="U84" s="272">
        <f t="shared" si="30"/>
        <v>847.94</v>
      </c>
      <c r="V84" s="526">
        <f t="shared" si="22"/>
        <v>1003040.4700000001</v>
      </c>
      <c r="W84" s="526">
        <f t="shared" si="20"/>
        <v>-8640.0700000000943</v>
      </c>
      <c r="X84" s="348">
        <f t="shared" si="31"/>
        <v>1116890</v>
      </c>
      <c r="Y84" s="348"/>
      <c r="Z84" s="250"/>
      <c r="AA84" s="250"/>
      <c r="AB84" s="250"/>
      <c r="AC84" s="250"/>
      <c r="AD84" s="250"/>
      <c r="AE84" s="250"/>
      <c r="AF84" s="250"/>
      <c r="AG84" s="250"/>
      <c r="AH84" s="250"/>
      <c r="AI84" s="250"/>
      <c r="AJ84" s="250"/>
      <c r="AK84" s="250"/>
      <c r="AL84" s="250"/>
      <c r="AM84" s="250"/>
      <c r="AN84" s="250"/>
      <c r="AO84" s="250"/>
      <c r="AP84" s="250"/>
      <c r="AQ84" s="250"/>
      <c r="AR84" s="250"/>
      <c r="AS84" s="250"/>
      <c r="AT84" s="250"/>
      <c r="AU84" s="250"/>
      <c r="AV84" s="250"/>
      <c r="AW84" s="250"/>
      <c r="AX84" s="250"/>
      <c r="AY84" s="250"/>
      <c r="AZ84" s="250"/>
      <c r="BA84" s="250"/>
      <c r="BB84" s="250"/>
      <c r="BC84" s="250"/>
      <c r="BD84" s="250"/>
      <c r="BE84" s="250"/>
      <c r="BF84" s="250"/>
      <c r="BG84" s="250"/>
      <c r="BH84" s="250"/>
      <c r="BI84" s="250"/>
      <c r="BJ84" s="250"/>
      <c r="BK84" s="250"/>
      <c r="BL84" s="250"/>
      <c r="BM84" s="250"/>
      <c r="BN84" s="250"/>
      <c r="BO84" s="250"/>
      <c r="BP84" s="250"/>
      <c r="BQ84" s="250"/>
      <c r="BR84" s="250"/>
      <c r="BS84" s="250"/>
      <c r="BT84" s="250"/>
      <c r="BU84" s="250"/>
      <c r="BV84" s="250"/>
      <c r="BW84" s="250"/>
      <c r="BX84" s="250"/>
      <c r="BY84" s="250"/>
      <c r="BZ84" s="250"/>
      <c r="CA84" s="250"/>
      <c r="CB84" s="250"/>
      <c r="CC84" s="250"/>
      <c r="CD84" s="250"/>
      <c r="CE84" s="250"/>
      <c r="CF84" s="250"/>
      <c r="CG84" s="250"/>
      <c r="CH84" s="250"/>
      <c r="CI84" s="250"/>
      <c r="CJ84" s="250"/>
      <c r="CK84" s="250"/>
      <c r="CL84" s="250"/>
      <c r="CM84" s="250"/>
      <c r="CN84" s="250"/>
      <c r="CO84" s="250"/>
      <c r="CP84" s="250"/>
      <c r="CQ84" s="250"/>
      <c r="CR84" s="250"/>
      <c r="CS84" s="250"/>
      <c r="CT84" s="250"/>
      <c r="CU84" s="250"/>
      <c r="CV84" s="250"/>
      <c r="CW84" s="250"/>
      <c r="CX84" s="250"/>
      <c r="CY84" s="250"/>
      <c r="CZ84" s="250"/>
      <c r="DA84" s="250"/>
      <c r="DB84" s="250"/>
      <c r="DC84" s="250"/>
      <c r="DD84" s="250"/>
      <c r="DE84" s="250"/>
      <c r="DF84" s="250"/>
      <c r="DG84" s="250"/>
      <c r="DH84" s="250"/>
      <c r="DI84" s="250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0"/>
      <c r="EC84" s="250"/>
      <c r="ED84" s="250"/>
      <c r="EE84" s="250"/>
      <c r="EF84" s="250"/>
      <c r="EG84" s="250"/>
      <c r="EH84" s="250"/>
      <c r="EI84" s="250"/>
      <c r="EJ84" s="250"/>
      <c r="EK84" s="250"/>
      <c r="EL84" s="250"/>
      <c r="EM84" s="250"/>
      <c r="EN84" s="250"/>
      <c r="EO84" s="250"/>
      <c r="EP84" s="250"/>
      <c r="EQ84" s="250"/>
      <c r="ER84" s="250"/>
      <c r="ES84" s="250"/>
      <c r="ET84" s="250"/>
      <c r="EU84" s="250"/>
      <c r="EV84" s="250"/>
      <c r="EW84" s="250"/>
      <c r="EX84" s="250"/>
      <c r="EY84" s="250"/>
      <c r="EZ84" s="250"/>
      <c r="FA84" s="250"/>
      <c r="FB84" s="250"/>
      <c r="FC84" s="250"/>
      <c r="FD84" s="250"/>
      <c r="FE84" s="250"/>
      <c r="FF84" s="250"/>
      <c r="FG84" s="250"/>
      <c r="FH84" s="250"/>
      <c r="FI84" s="250"/>
      <c r="FJ84" s="250"/>
      <c r="FK84" s="250"/>
      <c r="FL84" s="250"/>
      <c r="FM84" s="250"/>
      <c r="FN84" s="250"/>
      <c r="FO84" s="250"/>
      <c r="FP84" s="250"/>
      <c r="FQ84" s="250"/>
      <c r="FR84" s="250"/>
      <c r="FS84" s="250"/>
      <c r="FT84" s="250"/>
      <c r="FU84" s="250"/>
      <c r="FV84" s="250"/>
      <c r="FW84" s="250"/>
      <c r="FX84" s="250"/>
      <c r="FY84" s="250"/>
      <c r="FZ84" s="250"/>
      <c r="GA84" s="250"/>
      <c r="GB84" s="250"/>
      <c r="GC84" s="250"/>
      <c r="GD84" s="250"/>
      <c r="GE84" s="250"/>
      <c r="GF84" s="250"/>
      <c r="GG84" s="250"/>
      <c r="GH84" s="250"/>
      <c r="GI84" s="250"/>
      <c r="GJ84" s="250"/>
      <c r="GK84" s="250"/>
      <c r="GL84" s="250"/>
      <c r="GM84" s="250"/>
      <c r="GN84" s="250"/>
      <c r="GO84" s="250"/>
      <c r="GP84" s="250"/>
      <c r="GQ84" s="250"/>
      <c r="GR84" s="250"/>
      <c r="GS84" s="250"/>
      <c r="GT84" s="250"/>
      <c r="GU84" s="250"/>
      <c r="GV84" s="250"/>
      <c r="GW84" s="250"/>
      <c r="GX84" s="250"/>
      <c r="GY84" s="250"/>
      <c r="GZ84" s="250"/>
      <c r="HA84" s="250"/>
      <c r="HB84" s="250"/>
      <c r="HC84" s="250"/>
      <c r="HD84" s="250"/>
      <c r="HE84" s="250"/>
      <c r="HF84" s="250"/>
      <c r="HG84" s="250"/>
      <c r="HH84" s="250"/>
      <c r="HI84" s="250"/>
      <c r="HJ84" s="250"/>
      <c r="HK84" s="250"/>
      <c r="HL84" s="250"/>
      <c r="HM84" s="250"/>
      <c r="HN84" s="250"/>
      <c r="HO84" s="250"/>
      <c r="HP84" s="250"/>
      <c r="HQ84" s="250"/>
      <c r="HR84" s="250"/>
      <c r="HS84" s="250"/>
    </row>
    <row r="85" spans="1:227" ht="15.5" x14ac:dyDescent="0.35">
      <c r="A85" t="s">
        <v>358</v>
      </c>
      <c r="B85" t="s">
        <v>527</v>
      </c>
      <c r="C85" s="898">
        <v>70803</v>
      </c>
      <c r="D85" s="899">
        <v>0</v>
      </c>
      <c r="E85" s="899">
        <v>8398</v>
      </c>
      <c r="F85" s="899">
        <v>0</v>
      </c>
      <c r="G85" s="900">
        <v>1464.45</v>
      </c>
      <c r="H85" s="510">
        <f t="shared" si="32"/>
        <v>80665.45</v>
      </c>
      <c r="I85" t="s">
        <v>358</v>
      </c>
      <c r="K85" s="821">
        <v>457</v>
      </c>
      <c r="L85" s="533"/>
      <c r="M85" s="272">
        <v>3123.2</v>
      </c>
      <c r="N85" s="272">
        <f t="shared" si="23"/>
        <v>683650.97</v>
      </c>
      <c r="O85" s="272">
        <f t="shared" si="24"/>
        <v>0</v>
      </c>
      <c r="P85" s="272">
        <f t="shared" si="25"/>
        <v>461535.44</v>
      </c>
      <c r="Q85" s="272">
        <f t="shared" si="26"/>
        <v>45326.79</v>
      </c>
      <c r="R85" s="272">
        <f t="shared" si="27"/>
        <v>109700.38</v>
      </c>
      <c r="S85" s="272">
        <f t="shared" si="28"/>
        <v>43487.259999999995</v>
      </c>
      <c r="T85" s="272">
        <f t="shared" si="29"/>
        <v>11086.31</v>
      </c>
      <c r="U85" s="272">
        <f t="shared" si="30"/>
        <v>1178.03</v>
      </c>
      <c r="V85" s="526">
        <f>SUM(N85:U85)</f>
        <v>1355965.1800000002</v>
      </c>
      <c r="W85" s="526">
        <f t="shared" si="20"/>
        <v>63966.369999999835</v>
      </c>
      <c r="X85" s="348">
        <f t="shared" si="31"/>
        <v>1501054</v>
      </c>
      <c r="Y85" s="348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0"/>
      <c r="BA85" s="250"/>
      <c r="BB85" s="250"/>
      <c r="BC85" s="250"/>
      <c r="BD85" s="250"/>
      <c r="BE85" s="250"/>
      <c r="BF85" s="250"/>
      <c r="BG85" s="250"/>
      <c r="BH85" s="250"/>
      <c r="BI85" s="250"/>
      <c r="BJ85" s="250"/>
      <c r="BK85" s="250"/>
      <c r="BL85" s="250"/>
      <c r="BM85" s="250"/>
      <c r="BN85" s="250"/>
      <c r="BO85" s="250"/>
      <c r="BP85" s="250"/>
      <c r="BQ85" s="250"/>
      <c r="BR85" s="250"/>
      <c r="BS85" s="250"/>
      <c r="BT85" s="250"/>
      <c r="BU85" s="250"/>
      <c r="BV85" s="250"/>
      <c r="BW85" s="250"/>
      <c r="BX85" s="250"/>
      <c r="BY85" s="250"/>
      <c r="BZ85" s="250"/>
      <c r="CA85" s="250"/>
      <c r="CB85" s="250"/>
      <c r="CC85" s="250"/>
      <c r="CD85" s="250"/>
      <c r="CE85" s="250"/>
      <c r="CF85" s="250"/>
      <c r="CG85" s="250"/>
      <c r="CH85" s="250"/>
      <c r="CI85" s="250"/>
      <c r="CJ85" s="250"/>
      <c r="CK85" s="250"/>
      <c r="CL85" s="250"/>
      <c r="CM85" s="250"/>
      <c r="CN85" s="250"/>
      <c r="CO85" s="250"/>
      <c r="CP85" s="250"/>
      <c r="CQ85" s="250"/>
      <c r="CR85" s="250"/>
      <c r="CS85" s="250"/>
      <c r="CT85" s="250"/>
      <c r="CU85" s="250"/>
      <c r="CV85" s="250"/>
      <c r="CW85" s="250"/>
      <c r="CX85" s="250"/>
      <c r="CY85" s="250"/>
      <c r="CZ85" s="250"/>
      <c r="DA85" s="250"/>
      <c r="DB85" s="250"/>
      <c r="DC85" s="250"/>
      <c r="DD85" s="250"/>
      <c r="DE85" s="250"/>
      <c r="DF85" s="250"/>
      <c r="DG85" s="250"/>
      <c r="DH85" s="250"/>
      <c r="DI85" s="250"/>
      <c r="DJ85" s="250"/>
      <c r="DK85" s="250"/>
      <c r="DL85" s="250"/>
      <c r="DM85" s="250"/>
      <c r="DN85" s="250"/>
      <c r="DO85" s="250"/>
      <c r="DP85" s="250"/>
      <c r="DQ85" s="250"/>
      <c r="DR85" s="250"/>
      <c r="DS85" s="250"/>
      <c r="DT85" s="250"/>
      <c r="DU85" s="250"/>
      <c r="DV85" s="250"/>
      <c r="DW85" s="250"/>
      <c r="DX85" s="250"/>
      <c r="DY85" s="250"/>
      <c r="DZ85" s="250"/>
      <c r="EA85" s="250"/>
      <c r="EB85" s="250"/>
      <c r="EC85" s="250"/>
      <c r="ED85" s="250"/>
      <c r="EE85" s="250"/>
      <c r="EF85" s="250"/>
      <c r="EG85" s="250"/>
      <c r="EH85" s="250"/>
      <c r="EI85" s="250"/>
      <c r="EJ85" s="250"/>
      <c r="EK85" s="250"/>
      <c r="EL85" s="250"/>
      <c r="EM85" s="250"/>
      <c r="EN85" s="250"/>
      <c r="EO85" s="250"/>
      <c r="EP85" s="250"/>
      <c r="EQ85" s="250"/>
      <c r="ER85" s="250"/>
      <c r="ES85" s="250"/>
      <c r="ET85" s="250"/>
      <c r="EU85" s="250"/>
      <c r="EV85" s="250"/>
      <c r="EW85" s="250"/>
      <c r="EX85" s="250"/>
      <c r="EY85" s="250"/>
      <c r="EZ85" s="250"/>
      <c r="FA85" s="250"/>
      <c r="FB85" s="250"/>
      <c r="FC85" s="250"/>
      <c r="FD85" s="250"/>
      <c r="FE85" s="250"/>
      <c r="FF85" s="250"/>
      <c r="FG85" s="250"/>
      <c r="FH85" s="250"/>
      <c r="FI85" s="250"/>
      <c r="FJ85" s="250"/>
      <c r="FK85" s="250"/>
      <c r="FL85" s="250"/>
      <c r="FM85" s="250"/>
      <c r="FN85" s="250"/>
      <c r="FO85" s="250"/>
      <c r="FP85" s="250"/>
      <c r="FQ85" s="250"/>
      <c r="FR85" s="250"/>
      <c r="FS85" s="250"/>
      <c r="FT85" s="250"/>
      <c r="FU85" s="250"/>
      <c r="FV85" s="250"/>
      <c r="FW85" s="250"/>
      <c r="FX85" s="250"/>
      <c r="FY85" s="250"/>
      <c r="FZ85" s="250"/>
      <c r="GA85" s="250"/>
      <c r="GB85" s="250"/>
      <c r="GC85" s="250"/>
      <c r="GD85" s="250"/>
      <c r="GE85" s="250"/>
      <c r="GF85" s="250"/>
      <c r="GG85" s="250"/>
      <c r="GH85" s="250"/>
      <c r="GI85" s="250"/>
      <c r="GJ85" s="250"/>
      <c r="GK85" s="250"/>
      <c r="GL85" s="250"/>
      <c r="GM85" s="250"/>
      <c r="GN85" s="250"/>
      <c r="GO85" s="250"/>
      <c r="GP85" s="250"/>
      <c r="GQ85" s="250"/>
      <c r="GR85" s="250"/>
      <c r="GS85" s="250"/>
      <c r="GT85" s="250"/>
      <c r="GU85" s="250"/>
      <c r="GV85" s="250"/>
      <c r="GW85" s="250"/>
      <c r="GX85" s="250"/>
      <c r="GY85" s="250"/>
      <c r="GZ85" s="250"/>
      <c r="HA85" s="250"/>
      <c r="HB85" s="250"/>
      <c r="HC85" s="250"/>
      <c r="HD85" s="250"/>
      <c r="HE85" s="250"/>
      <c r="HF85" s="250"/>
      <c r="HG85" s="250"/>
      <c r="HH85" s="250"/>
      <c r="HI85" s="250"/>
      <c r="HJ85" s="250"/>
      <c r="HK85" s="250"/>
      <c r="HL85" s="250"/>
      <c r="HM85" s="250"/>
      <c r="HN85" s="250"/>
      <c r="HO85" s="250"/>
      <c r="HP85" s="250"/>
      <c r="HQ85" s="250"/>
      <c r="HR85" s="250"/>
      <c r="HS85" s="250"/>
    </row>
    <row r="86" spans="1:227" ht="15.5" x14ac:dyDescent="0.35">
      <c r="A86" t="s">
        <v>359</v>
      </c>
      <c r="B86" t="s">
        <v>528</v>
      </c>
      <c r="C86" s="898">
        <v>52520</v>
      </c>
      <c r="D86" s="899">
        <v>0</v>
      </c>
      <c r="E86" s="899">
        <v>0</v>
      </c>
      <c r="F86" s="899">
        <v>0</v>
      </c>
      <c r="G86" s="900">
        <v>877.5</v>
      </c>
      <c r="H86" s="510">
        <f t="shared" si="32"/>
        <v>53397.5</v>
      </c>
      <c r="I86" t="s">
        <v>359</v>
      </c>
      <c r="K86" s="821">
        <v>416</v>
      </c>
      <c r="L86" s="533"/>
      <c r="M86" s="272">
        <v>2688</v>
      </c>
      <c r="N86" s="272">
        <f t="shared" si="23"/>
        <v>599996.18000000005</v>
      </c>
      <c r="O86" s="272">
        <f t="shared" si="24"/>
        <v>0</v>
      </c>
      <c r="P86" s="272">
        <f t="shared" si="25"/>
        <v>220188.71</v>
      </c>
      <c r="Q86" s="272">
        <f t="shared" si="26"/>
        <v>66498.430000000008</v>
      </c>
      <c r="R86" s="272">
        <f t="shared" si="27"/>
        <v>68352.899999999994</v>
      </c>
      <c r="S86" s="272">
        <f t="shared" si="28"/>
        <v>30004.949999999997</v>
      </c>
      <c r="T86" s="272">
        <f t="shared" si="29"/>
        <v>60419.69</v>
      </c>
      <c r="U86" s="272">
        <f t="shared" si="30"/>
        <v>1115.24</v>
      </c>
      <c r="V86" s="526">
        <f t="shared" si="22"/>
        <v>1046576.1000000001</v>
      </c>
      <c r="W86" s="526">
        <f t="shared" si="20"/>
        <v>-38622.600000000093</v>
      </c>
      <c r="X86" s="348">
        <f t="shared" si="31"/>
        <v>1061767</v>
      </c>
      <c r="Y86" s="348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0"/>
      <c r="AX86" s="250"/>
      <c r="AY86" s="250"/>
      <c r="AZ86" s="250"/>
      <c r="BA86" s="250"/>
      <c r="BB86" s="250"/>
      <c r="BC86" s="250"/>
      <c r="BD86" s="250"/>
      <c r="BE86" s="250"/>
      <c r="BF86" s="250"/>
      <c r="BG86" s="250"/>
      <c r="BH86" s="250"/>
      <c r="BI86" s="250"/>
      <c r="BJ86" s="250"/>
      <c r="BK86" s="250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250"/>
      <c r="CD86" s="250"/>
      <c r="CE86" s="250"/>
      <c r="CF86" s="250"/>
      <c r="CG86" s="250"/>
      <c r="CH86" s="250"/>
      <c r="CI86" s="250"/>
      <c r="CJ86" s="250"/>
      <c r="CK86" s="250"/>
      <c r="CL86" s="250"/>
      <c r="CM86" s="250"/>
      <c r="CN86" s="250"/>
      <c r="CO86" s="250"/>
      <c r="CP86" s="250"/>
      <c r="CQ86" s="250"/>
      <c r="CR86" s="250"/>
      <c r="CS86" s="250"/>
      <c r="CT86" s="250"/>
      <c r="CU86" s="250"/>
      <c r="CV86" s="250"/>
      <c r="CW86" s="250"/>
      <c r="CX86" s="250"/>
      <c r="CY86" s="250"/>
      <c r="CZ86" s="250"/>
      <c r="DA86" s="250"/>
      <c r="DB86" s="250"/>
      <c r="DC86" s="250"/>
      <c r="DD86" s="250"/>
      <c r="DE86" s="250"/>
      <c r="DF86" s="250"/>
      <c r="DG86" s="250"/>
      <c r="DH86" s="250"/>
      <c r="DI86" s="250"/>
      <c r="DJ86" s="250"/>
      <c r="DK86" s="250"/>
      <c r="DL86" s="250"/>
      <c r="DM86" s="250"/>
      <c r="DN86" s="250"/>
      <c r="DO86" s="250"/>
      <c r="DP86" s="250"/>
      <c r="DQ86" s="250"/>
      <c r="DR86" s="250"/>
      <c r="DS86" s="250"/>
      <c r="DT86" s="250"/>
      <c r="DU86" s="250"/>
      <c r="DV86" s="250"/>
      <c r="DW86" s="250"/>
      <c r="DX86" s="250"/>
      <c r="DY86" s="250"/>
      <c r="DZ86" s="250"/>
      <c r="EA86" s="250"/>
      <c r="EB86" s="250"/>
      <c r="EC86" s="250"/>
      <c r="ED86" s="250"/>
      <c r="EE86" s="250"/>
      <c r="EF86" s="250"/>
      <c r="EG86" s="250"/>
      <c r="EH86" s="250"/>
      <c r="EI86" s="250"/>
      <c r="EJ86" s="250"/>
      <c r="EK86" s="250"/>
      <c r="EL86" s="250"/>
      <c r="EM86" s="250"/>
      <c r="EN86" s="250"/>
      <c r="EO86" s="250"/>
      <c r="EP86" s="250"/>
      <c r="EQ86" s="250"/>
      <c r="ER86" s="250"/>
      <c r="ES86" s="250"/>
      <c r="ET86" s="250"/>
      <c r="EU86" s="250"/>
      <c r="EV86" s="250"/>
      <c r="EW86" s="250"/>
      <c r="EX86" s="250"/>
      <c r="EY86" s="250"/>
      <c r="EZ86" s="250"/>
      <c r="FA86" s="250"/>
      <c r="FB86" s="250"/>
      <c r="FC86" s="250"/>
      <c r="FD86" s="250"/>
      <c r="FE86" s="250"/>
      <c r="FF86" s="250"/>
      <c r="FG86" s="250"/>
      <c r="FH86" s="250"/>
      <c r="FI86" s="250"/>
      <c r="FJ86" s="250"/>
      <c r="FK86" s="250"/>
      <c r="FL86" s="250"/>
      <c r="FM86" s="250"/>
      <c r="FN86" s="250"/>
      <c r="FO86" s="250"/>
      <c r="FP86" s="250"/>
      <c r="FQ86" s="250"/>
      <c r="FR86" s="250"/>
      <c r="FS86" s="250"/>
      <c r="FT86" s="250"/>
      <c r="FU86" s="250"/>
      <c r="FV86" s="250"/>
      <c r="FW86" s="250"/>
      <c r="FX86" s="250"/>
      <c r="FY86" s="250"/>
      <c r="FZ86" s="250"/>
      <c r="GA86" s="250"/>
      <c r="GB86" s="250"/>
      <c r="GC86" s="250"/>
      <c r="GD86" s="250"/>
      <c r="GE86" s="250"/>
      <c r="GF86" s="250"/>
      <c r="GG86" s="250"/>
      <c r="GH86" s="250"/>
      <c r="GI86" s="250"/>
      <c r="GJ86" s="250"/>
      <c r="GK86" s="250"/>
      <c r="GL86" s="250"/>
      <c r="GM86" s="250"/>
      <c r="GN86" s="250"/>
      <c r="GO86" s="250"/>
      <c r="GP86" s="250"/>
      <c r="GQ86" s="250"/>
      <c r="GR86" s="250"/>
      <c r="GS86" s="250"/>
      <c r="GT86" s="250"/>
      <c r="GU86" s="250"/>
      <c r="GV86" s="250"/>
      <c r="GW86" s="250"/>
      <c r="GX86" s="250"/>
      <c r="GY86" s="250"/>
      <c r="GZ86" s="250"/>
      <c r="HA86" s="250"/>
      <c r="HB86" s="250"/>
      <c r="HC86" s="250"/>
      <c r="HD86" s="250"/>
      <c r="HE86" s="250"/>
      <c r="HF86" s="250"/>
      <c r="HG86" s="250"/>
      <c r="HH86" s="250"/>
      <c r="HI86" s="250"/>
      <c r="HJ86" s="250"/>
      <c r="HK86" s="250"/>
      <c r="HL86" s="250"/>
      <c r="HM86" s="250"/>
      <c r="HN86" s="250"/>
      <c r="HO86" s="250"/>
      <c r="HP86" s="250"/>
      <c r="HQ86" s="250"/>
      <c r="HR86" s="250"/>
      <c r="HS86" s="250"/>
    </row>
    <row r="87" spans="1:227" ht="15.5" x14ac:dyDescent="0.35">
      <c r="A87" t="s">
        <v>360</v>
      </c>
      <c r="B87" t="s">
        <v>529</v>
      </c>
      <c r="C87" s="898">
        <v>34939</v>
      </c>
      <c r="D87" s="899">
        <v>0</v>
      </c>
      <c r="E87" s="899">
        <v>0</v>
      </c>
      <c r="F87" s="899">
        <v>0</v>
      </c>
      <c r="G87" s="843"/>
      <c r="H87" s="510">
        <f t="shared" si="32"/>
        <v>34939</v>
      </c>
      <c r="I87" t="s">
        <v>360</v>
      </c>
      <c r="K87" s="821">
        <v>252</v>
      </c>
      <c r="L87" s="533"/>
      <c r="M87" s="272">
        <v>2790.4</v>
      </c>
      <c r="N87" s="272">
        <f t="shared" si="23"/>
        <v>536290.47</v>
      </c>
      <c r="O87" s="272">
        <f t="shared" si="24"/>
        <v>0</v>
      </c>
      <c r="P87" s="272">
        <f t="shared" si="25"/>
        <v>108056.83</v>
      </c>
      <c r="Q87" s="272">
        <f t="shared" si="26"/>
        <v>42435.51</v>
      </c>
      <c r="R87" s="272">
        <f t="shared" si="27"/>
        <v>74332.41</v>
      </c>
      <c r="S87" s="272">
        <f t="shared" si="28"/>
        <v>32227.14</v>
      </c>
      <c r="T87" s="272">
        <f t="shared" si="29"/>
        <v>15243.63</v>
      </c>
      <c r="U87" s="272">
        <f t="shared" si="30"/>
        <v>2348.7699999999995</v>
      </c>
      <c r="V87" s="526">
        <f t="shared" si="22"/>
        <v>810934.76</v>
      </c>
      <c r="W87" s="526">
        <f t="shared" si="20"/>
        <v>-147195.76</v>
      </c>
      <c r="X87" s="348">
        <f t="shared" si="31"/>
        <v>698930</v>
      </c>
      <c r="Y87" s="348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0"/>
      <c r="BA87" s="250"/>
      <c r="BB87" s="250"/>
      <c r="BC87" s="250"/>
      <c r="BD87" s="250"/>
      <c r="BE87" s="250"/>
      <c r="BF87" s="250"/>
      <c r="BG87" s="250"/>
      <c r="BH87" s="250"/>
      <c r="BI87" s="250"/>
      <c r="BJ87" s="250"/>
      <c r="BK87" s="250"/>
      <c r="BL87" s="250"/>
      <c r="BM87" s="250"/>
      <c r="BN87" s="250"/>
      <c r="BO87" s="250"/>
      <c r="BP87" s="250"/>
      <c r="BQ87" s="250"/>
      <c r="BR87" s="250"/>
      <c r="BS87" s="250"/>
      <c r="BT87" s="250"/>
      <c r="BU87" s="250"/>
      <c r="BV87" s="250"/>
      <c r="BW87" s="250"/>
      <c r="BX87" s="250"/>
      <c r="BY87" s="250"/>
      <c r="BZ87" s="250"/>
      <c r="CA87" s="250"/>
      <c r="CB87" s="250"/>
      <c r="CC87" s="250"/>
      <c r="CD87" s="250"/>
      <c r="CE87" s="250"/>
      <c r="CF87" s="250"/>
      <c r="CG87" s="250"/>
      <c r="CH87" s="250"/>
      <c r="CI87" s="250"/>
      <c r="CJ87" s="250"/>
      <c r="CK87" s="250"/>
      <c r="CL87" s="250"/>
      <c r="CM87" s="250"/>
      <c r="CN87" s="250"/>
      <c r="CO87" s="250"/>
      <c r="CP87" s="250"/>
      <c r="CQ87" s="250"/>
      <c r="CR87" s="250"/>
      <c r="CS87" s="250"/>
      <c r="CT87" s="250"/>
      <c r="CU87" s="250"/>
      <c r="CV87" s="250"/>
      <c r="CW87" s="250"/>
      <c r="CX87" s="250"/>
      <c r="CY87" s="250"/>
      <c r="CZ87" s="250"/>
      <c r="DA87" s="250"/>
      <c r="DB87" s="250"/>
      <c r="DC87" s="250"/>
      <c r="DD87" s="250"/>
      <c r="DE87" s="250"/>
      <c r="DF87" s="250"/>
      <c r="DG87" s="250"/>
      <c r="DH87" s="250"/>
      <c r="DI87" s="250"/>
      <c r="DJ87" s="250"/>
      <c r="DK87" s="250"/>
      <c r="DL87" s="250"/>
      <c r="DM87" s="250"/>
      <c r="DN87" s="250"/>
      <c r="DO87" s="250"/>
      <c r="DP87" s="250"/>
      <c r="DQ87" s="250"/>
      <c r="DR87" s="250"/>
      <c r="DS87" s="250"/>
      <c r="DT87" s="250"/>
      <c r="DU87" s="250"/>
      <c r="DV87" s="250"/>
      <c r="DW87" s="250"/>
      <c r="DX87" s="250"/>
      <c r="DY87" s="250"/>
      <c r="DZ87" s="250"/>
      <c r="EA87" s="250"/>
      <c r="EB87" s="250"/>
      <c r="EC87" s="250"/>
      <c r="ED87" s="250"/>
      <c r="EE87" s="250"/>
      <c r="EF87" s="250"/>
      <c r="EG87" s="250"/>
      <c r="EH87" s="250"/>
      <c r="EI87" s="250"/>
      <c r="EJ87" s="250"/>
      <c r="EK87" s="250"/>
      <c r="EL87" s="250"/>
      <c r="EM87" s="250"/>
      <c r="EN87" s="250"/>
      <c r="EO87" s="250"/>
      <c r="EP87" s="250"/>
      <c r="EQ87" s="250"/>
      <c r="ER87" s="250"/>
      <c r="ES87" s="250"/>
      <c r="ET87" s="250"/>
      <c r="EU87" s="250"/>
      <c r="EV87" s="250"/>
      <c r="EW87" s="250"/>
      <c r="EX87" s="250"/>
      <c r="EY87" s="250"/>
      <c r="EZ87" s="250"/>
      <c r="FA87" s="250"/>
      <c r="FB87" s="250"/>
      <c r="FC87" s="250"/>
      <c r="FD87" s="250"/>
      <c r="FE87" s="250"/>
      <c r="FF87" s="250"/>
      <c r="FG87" s="250"/>
      <c r="FH87" s="250"/>
      <c r="FI87" s="250"/>
      <c r="FJ87" s="250"/>
      <c r="FK87" s="250"/>
      <c r="FL87" s="250"/>
      <c r="FM87" s="250"/>
      <c r="FN87" s="250"/>
      <c r="FO87" s="250"/>
      <c r="FP87" s="250"/>
      <c r="FQ87" s="250"/>
      <c r="FR87" s="250"/>
      <c r="FS87" s="250"/>
      <c r="FT87" s="250"/>
      <c r="FU87" s="250"/>
      <c r="FV87" s="250"/>
      <c r="FW87" s="250"/>
      <c r="FX87" s="250"/>
      <c r="FY87" s="250"/>
      <c r="FZ87" s="250"/>
      <c r="GA87" s="250"/>
      <c r="GB87" s="250"/>
      <c r="GC87" s="250"/>
      <c r="GD87" s="250"/>
      <c r="GE87" s="250"/>
      <c r="GF87" s="250"/>
      <c r="GG87" s="250"/>
      <c r="GH87" s="250"/>
      <c r="GI87" s="250"/>
      <c r="GJ87" s="250"/>
      <c r="GK87" s="250"/>
      <c r="GL87" s="250"/>
      <c r="GM87" s="250"/>
      <c r="GN87" s="250"/>
      <c r="GO87" s="250"/>
      <c r="GP87" s="250"/>
      <c r="GQ87" s="250"/>
      <c r="GR87" s="250"/>
      <c r="GS87" s="250"/>
      <c r="GT87" s="250"/>
      <c r="GU87" s="250"/>
      <c r="GV87" s="250"/>
      <c r="GW87" s="250"/>
      <c r="GX87" s="250"/>
      <c r="GY87" s="250"/>
      <c r="GZ87" s="250"/>
      <c r="HA87" s="250"/>
      <c r="HB87" s="250"/>
      <c r="HC87" s="250"/>
      <c r="HD87" s="250"/>
      <c r="HE87" s="250"/>
      <c r="HF87" s="250"/>
      <c r="HG87" s="250"/>
      <c r="HH87" s="250"/>
      <c r="HI87" s="250"/>
      <c r="HJ87" s="250"/>
      <c r="HK87" s="250"/>
      <c r="HL87" s="250"/>
      <c r="HM87" s="250"/>
      <c r="HN87" s="250"/>
      <c r="HO87" s="250"/>
      <c r="HP87" s="250"/>
      <c r="HQ87" s="250"/>
      <c r="HR87" s="250"/>
      <c r="HS87" s="250"/>
    </row>
    <row r="88" spans="1:227" ht="15.5" x14ac:dyDescent="0.35">
      <c r="A88" t="s">
        <v>361</v>
      </c>
      <c r="B88" t="s">
        <v>530</v>
      </c>
      <c r="C88" s="898">
        <v>98656</v>
      </c>
      <c r="D88" s="899">
        <v>0</v>
      </c>
      <c r="E88" s="899">
        <v>0</v>
      </c>
      <c r="F88" s="899">
        <v>0</v>
      </c>
      <c r="G88" s="900">
        <v>4265.3999999999996</v>
      </c>
      <c r="H88" s="510">
        <f t="shared" si="32"/>
        <v>102921.4</v>
      </c>
      <c r="I88" t="s">
        <v>361</v>
      </c>
      <c r="J88" s="255"/>
      <c r="K88" s="821">
        <v>685</v>
      </c>
      <c r="L88" s="533"/>
      <c r="M88" s="272">
        <v>5273.6</v>
      </c>
      <c r="N88" s="272">
        <f t="shared" si="23"/>
        <v>1078703.45</v>
      </c>
      <c r="O88" s="272">
        <f t="shared" si="24"/>
        <v>0</v>
      </c>
      <c r="P88" s="272">
        <f t="shared" si="25"/>
        <v>594090.57999999996</v>
      </c>
      <c r="Q88" s="272">
        <f t="shared" si="26"/>
        <v>143410</v>
      </c>
      <c r="R88" s="272">
        <f t="shared" si="27"/>
        <v>112246.20000000001</v>
      </c>
      <c r="S88" s="272">
        <f t="shared" si="28"/>
        <v>90716.57</v>
      </c>
      <c r="T88" s="272">
        <f t="shared" si="29"/>
        <v>4161.08</v>
      </c>
      <c r="U88" s="272">
        <f t="shared" si="30"/>
        <v>4367.8999999999996</v>
      </c>
      <c r="V88" s="526">
        <f t="shared" si="22"/>
        <v>2027695.7799999998</v>
      </c>
      <c r="W88" s="526">
        <f t="shared" si="20"/>
        <v>-146562.17999999979</v>
      </c>
      <c r="X88" s="348">
        <f t="shared" si="31"/>
        <v>1984740</v>
      </c>
      <c r="Y88" s="772"/>
      <c r="Z88" s="250"/>
      <c r="AA88" s="255"/>
      <c r="AB88" s="780"/>
      <c r="AC88" s="250"/>
      <c r="AD88" s="250"/>
      <c r="AE88" s="250"/>
      <c r="AF88" s="250"/>
      <c r="AG88" s="250"/>
      <c r="AH88" s="250"/>
      <c r="AI88" s="250"/>
      <c r="AJ88" s="250"/>
      <c r="AK88" s="250"/>
      <c r="AL88" s="250"/>
      <c r="AM88" s="250"/>
      <c r="AN88" s="250"/>
      <c r="AO88" s="250"/>
      <c r="AP88" s="250"/>
      <c r="AQ88" s="250"/>
      <c r="AR88" s="250"/>
      <c r="AS88" s="250"/>
      <c r="AT88" s="250"/>
      <c r="AU88" s="250"/>
      <c r="AV88" s="250"/>
      <c r="AW88" s="250"/>
      <c r="AX88" s="250"/>
      <c r="AY88" s="250"/>
      <c r="AZ88" s="250"/>
      <c r="BA88" s="250"/>
      <c r="BB88" s="250"/>
      <c r="BC88" s="250"/>
      <c r="BD88" s="250"/>
      <c r="BE88" s="250"/>
      <c r="BF88" s="250"/>
      <c r="BG88" s="250"/>
      <c r="BH88" s="250"/>
      <c r="BI88" s="250"/>
      <c r="BJ88" s="250"/>
      <c r="BK88" s="250"/>
      <c r="BL88" s="250"/>
      <c r="BM88" s="250"/>
      <c r="BN88" s="250"/>
      <c r="BO88" s="250"/>
      <c r="BP88" s="250"/>
      <c r="BQ88" s="250"/>
      <c r="BR88" s="250"/>
      <c r="BS88" s="250"/>
      <c r="BT88" s="250"/>
      <c r="BU88" s="250"/>
      <c r="BV88" s="250"/>
      <c r="BW88" s="250"/>
      <c r="BX88" s="250"/>
      <c r="BY88" s="250"/>
      <c r="BZ88" s="250"/>
      <c r="CA88" s="250"/>
      <c r="CB88" s="250"/>
      <c r="CC88" s="250"/>
      <c r="CD88" s="250"/>
      <c r="CE88" s="250"/>
      <c r="CF88" s="250"/>
      <c r="CG88" s="250"/>
      <c r="CH88" s="250"/>
      <c r="CI88" s="250"/>
      <c r="CJ88" s="250"/>
      <c r="CK88" s="250"/>
      <c r="CL88" s="250"/>
      <c r="CM88" s="250"/>
      <c r="CN88" s="250"/>
      <c r="CO88" s="250"/>
      <c r="CP88" s="250"/>
      <c r="CQ88" s="250"/>
      <c r="CR88" s="250"/>
      <c r="CS88" s="250"/>
      <c r="CT88" s="250"/>
      <c r="CU88" s="250"/>
      <c r="CV88" s="250"/>
      <c r="CW88" s="250"/>
      <c r="CX88" s="250"/>
      <c r="CY88" s="250"/>
      <c r="CZ88" s="250"/>
      <c r="DA88" s="250"/>
      <c r="DB88" s="250"/>
      <c r="DC88" s="250"/>
      <c r="DD88" s="250"/>
      <c r="DE88" s="250"/>
      <c r="DF88" s="250"/>
      <c r="DG88" s="250"/>
      <c r="DH88" s="250"/>
      <c r="DI88" s="250"/>
      <c r="DJ88" s="250"/>
      <c r="DK88" s="250"/>
      <c r="DL88" s="250"/>
      <c r="DM88" s="250"/>
      <c r="DN88" s="250"/>
      <c r="DO88" s="250"/>
      <c r="DP88" s="250"/>
      <c r="DQ88" s="250"/>
      <c r="DR88" s="250"/>
      <c r="DS88" s="250"/>
      <c r="DT88" s="250"/>
      <c r="DU88" s="250"/>
      <c r="DV88" s="250"/>
      <c r="DW88" s="250"/>
      <c r="DX88" s="250"/>
      <c r="DY88" s="250"/>
      <c r="DZ88" s="250"/>
      <c r="EA88" s="250"/>
      <c r="EB88" s="250"/>
      <c r="EC88" s="250"/>
      <c r="ED88" s="250"/>
      <c r="EE88" s="250"/>
      <c r="EF88" s="250"/>
      <c r="EG88" s="250"/>
      <c r="EH88" s="250"/>
      <c r="EI88" s="250"/>
      <c r="EJ88" s="250"/>
      <c r="EK88" s="250"/>
      <c r="EL88" s="250"/>
      <c r="EM88" s="250"/>
      <c r="EN88" s="250"/>
      <c r="EO88" s="250"/>
      <c r="EP88" s="250"/>
      <c r="EQ88" s="250"/>
      <c r="ER88" s="250"/>
      <c r="ES88" s="250"/>
      <c r="ET88" s="250"/>
      <c r="EU88" s="250"/>
      <c r="EV88" s="250"/>
      <c r="EW88" s="250"/>
      <c r="EX88" s="250"/>
      <c r="EY88" s="250"/>
      <c r="EZ88" s="250"/>
      <c r="FA88" s="250"/>
      <c r="FB88" s="250"/>
      <c r="FC88" s="250"/>
      <c r="FD88" s="250"/>
      <c r="FE88" s="250"/>
      <c r="FF88" s="250"/>
      <c r="FG88" s="250"/>
      <c r="FH88" s="250"/>
      <c r="FI88" s="250"/>
      <c r="FJ88" s="250"/>
      <c r="FK88" s="250"/>
      <c r="FL88" s="250"/>
      <c r="FM88" s="250"/>
      <c r="FN88" s="250"/>
      <c r="FO88" s="250"/>
      <c r="FP88" s="250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</row>
    <row r="89" spans="1:227" ht="15.5" x14ac:dyDescent="0.35">
      <c r="A89" t="s">
        <v>363</v>
      </c>
      <c r="B89" t="s">
        <v>532</v>
      </c>
      <c r="C89" s="898">
        <v>88631</v>
      </c>
      <c r="D89" s="899">
        <v>18505</v>
      </c>
      <c r="E89" s="899">
        <v>92445</v>
      </c>
      <c r="F89" s="899">
        <v>25085</v>
      </c>
      <c r="G89" s="843"/>
      <c r="H89" s="510">
        <f t="shared" si="32"/>
        <v>224666</v>
      </c>
      <c r="I89" t="s">
        <v>363</v>
      </c>
      <c r="K89" s="821">
        <v>838</v>
      </c>
      <c r="L89" s="533"/>
      <c r="M89" s="272">
        <v>4147.2</v>
      </c>
      <c r="N89" s="272">
        <f t="shared" si="23"/>
        <v>918625.44</v>
      </c>
      <c r="O89" s="272">
        <f t="shared" si="24"/>
        <v>0</v>
      </c>
      <c r="P89" s="272">
        <f t="shared" si="25"/>
        <v>284391.93</v>
      </c>
      <c r="Q89" s="272">
        <f t="shared" si="26"/>
        <v>78776.329999999987</v>
      </c>
      <c r="R89" s="272">
        <f t="shared" si="27"/>
        <v>124938.96</v>
      </c>
      <c r="S89" s="272">
        <f t="shared" si="28"/>
        <v>84579.71</v>
      </c>
      <c r="T89" s="272">
        <f t="shared" si="29"/>
        <v>39101.22</v>
      </c>
      <c r="U89" s="272">
        <f t="shared" si="30"/>
        <v>5528.1</v>
      </c>
      <c r="V89" s="526">
        <f t="shared" si="22"/>
        <v>1535941.69</v>
      </c>
      <c r="W89" s="526">
        <f t="shared" ref="W89" si="33">X89-V89-H89-K89-L89</f>
        <v>11166.310000000056</v>
      </c>
      <c r="X89" s="348">
        <f t="shared" si="31"/>
        <v>1772612</v>
      </c>
      <c r="Y89" s="348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0"/>
      <c r="BA89" s="250"/>
      <c r="BB89" s="250"/>
      <c r="BC89" s="250"/>
      <c r="BD89" s="250"/>
      <c r="BE89" s="250"/>
      <c r="BF89" s="250"/>
      <c r="BG89" s="250"/>
      <c r="BH89" s="250"/>
      <c r="BI89" s="250"/>
      <c r="BJ89" s="250"/>
      <c r="BK89" s="250"/>
      <c r="BL89" s="250"/>
      <c r="BM89" s="250"/>
      <c r="BN89" s="250"/>
      <c r="BO89" s="250"/>
      <c r="BP89" s="250"/>
      <c r="BQ89" s="250"/>
      <c r="BR89" s="250"/>
      <c r="BS89" s="250"/>
      <c r="BT89" s="250"/>
      <c r="BU89" s="250"/>
      <c r="BV89" s="250"/>
      <c r="BW89" s="250"/>
      <c r="BX89" s="250"/>
      <c r="BY89" s="250"/>
      <c r="BZ89" s="250"/>
      <c r="CA89" s="250"/>
      <c r="CB89" s="250"/>
      <c r="CC89" s="250"/>
      <c r="CD89" s="250"/>
      <c r="CE89" s="250"/>
      <c r="CF89" s="250"/>
      <c r="CG89" s="250"/>
      <c r="CH89" s="250"/>
      <c r="CI89" s="250"/>
      <c r="CJ89" s="250"/>
      <c r="CK89" s="250"/>
      <c r="CL89" s="250"/>
      <c r="CM89" s="250"/>
      <c r="CN89" s="250"/>
      <c r="CO89" s="250"/>
      <c r="CP89" s="250"/>
      <c r="CQ89" s="250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/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50"/>
      <c r="EU89" s="250"/>
      <c r="EV89" s="250"/>
      <c r="EW89" s="250"/>
      <c r="EX89" s="250"/>
      <c r="EY89" s="250"/>
      <c r="EZ89" s="250"/>
      <c r="FA89" s="250"/>
      <c r="FB89" s="250"/>
      <c r="FC89" s="250"/>
      <c r="FD89" s="250"/>
      <c r="FE89" s="250"/>
      <c r="FF89" s="250"/>
      <c r="FG89" s="250"/>
      <c r="FH89" s="250"/>
      <c r="FI89" s="250"/>
      <c r="FJ89" s="250"/>
      <c r="FK89" s="250"/>
      <c r="FL89" s="250"/>
      <c r="FM89" s="250"/>
      <c r="FN89" s="250"/>
      <c r="FO89" s="250"/>
      <c r="FP89" s="250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</row>
    <row r="90" spans="1:227" ht="15.5" x14ac:dyDescent="0.35">
      <c r="A90" t="s">
        <v>1429</v>
      </c>
      <c r="B90" s="859" t="s">
        <v>1432</v>
      </c>
      <c r="C90" s="898">
        <v>61729</v>
      </c>
      <c r="D90" s="899">
        <v>0</v>
      </c>
      <c r="E90" s="899">
        <v>0</v>
      </c>
      <c r="F90" s="899">
        <v>0</v>
      </c>
      <c r="G90" s="843"/>
      <c r="H90" s="510">
        <f t="shared" si="32"/>
        <v>61729</v>
      </c>
      <c r="I90" s="859" t="s">
        <v>1429</v>
      </c>
      <c r="K90" s="821">
        <v>546</v>
      </c>
      <c r="L90" s="533"/>
      <c r="M90" s="272">
        <v>8550.4</v>
      </c>
      <c r="N90" s="272">
        <f t="shared" si="23"/>
        <v>810326.51</v>
      </c>
      <c r="O90" s="272">
        <f t="shared" si="24"/>
        <v>575.21</v>
      </c>
      <c r="P90" s="272">
        <f t="shared" si="25"/>
        <v>237328.26</v>
      </c>
      <c r="Q90" s="272">
        <f t="shared" si="26"/>
        <v>75615.55</v>
      </c>
      <c r="R90" s="272">
        <f t="shared" si="27"/>
        <v>58265.07</v>
      </c>
      <c r="S90" s="272">
        <f t="shared" si="28"/>
        <v>0</v>
      </c>
      <c r="T90" s="272">
        <f t="shared" si="29"/>
        <v>31445.409999999996</v>
      </c>
      <c r="U90" s="272">
        <f t="shared" si="30"/>
        <v>285.54000000000002</v>
      </c>
      <c r="V90" s="526">
        <f t="shared" ref="V90" si="34">SUM(N90:U90)</f>
        <v>1213841.55</v>
      </c>
      <c r="W90" s="526">
        <f t="shared" ref="W90" si="35">X90-V90-H90-K90-L90</f>
        <v>-41528.550000000047</v>
      </c>
      <c r="X90" s="348">
        <f t="shared" si="31"/>
        <v>1234588</v>
      </c>
      <c r="Y90" s="348"/>
      <c r="Z90" s="250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  <c r="AT90" s="250"/>
      <c r="AU90" s="250"/>
      <c r="AV90" s="250"/>
      <c r="AW90" s="250"/>
      <c r="AX90" s="250"/>
      <c r="AY90" s="250"/>
      <c r="AZ90" s="250"/>
      <c r="BA90" s="250"/>
      <c r="BB90" s="250"/>
      <c r="BC90" s="250"/>
      <c r="BD90" s="250"/>
      <c r="BE90" s="250"/>
      <c r="BF90" s="250"/>
      <c r="BG90" s="250"/>
      <c r="BH90" s="250"/>
      <c r="BI90" s="250"/>
      <c r="BJ90" s="250"/>
      <c r="BK90" s="250"/>
      <c r="BL90" s="250"/>
      <c r="BM90" s="250"/>
      <c r="BN90" s="250"/>
      <c r="BO90" s="250"/>
      <c r="BP90" s="250"/>
      <c r="BQ90" s="250"/>
      <c r="BR90" s="250"/>
      <c r="BS90" s="250"/>
      <c r="BT90" s="250"/>
      <c r="BU90" s="250"/>
      <c r="BV90" s="250"/>
      <c r="BW90" s="250"/>
      <c r="BX90" s="250"/>
      <c r="BY90" s="250"/>
      <c r="BZ90" s="250"/>
      <c r="CA90" s="250"/>
      <c r="CB90" s="250"/>
      <c r="CC90" s="250"/>
      <c r="CD90" s="250"/>
      <c r="CE90" s="250"/>
      <c r="CF90" s="250"/>
      <c r="CG90" s="250"/>
      <c r="CH90" s="250"/>
      <c r="CI90" s="250"/>
      <c r="CJ90" s="250"/>
      <c r="CK90" s="250"/>
      <c r="CL90" s="250"/>
      <c r="CM90" s="250"/>
      <c r="CN90" s="250"/>
      <c r="CO90" s="250"/>
      <c r="CP90" s="250"/>
      <c r="CQ90" s="250"/>
      <c r="CR90" s="250"/>
      <c r="CS90" s="250"/>
      <c r="CT90" s="250"/>
      <c r="CU90" s="250"/>
      <c r="CV90" s="250"/>
      <c r="CW90" s="250"/>
      <c r="CX90" s="250"/>
      <c r="CY90" s="250"/>
      <c r="CZ90" s="250"/>
      <c r="DA90" s="250"/>
      <c r="DB90" s="250"/>
      <c r="DC90" s="250"/>
      <c r="DD90" s="250"/>
      <c r="DE90" s="250"/>
      <c r="DF90" s="250"/>
      <c r="DG90" s="250"/>
      <c r="DH90" s="250"/>
      <c r="DI90" s="250"/>
      <c r="DJ90" s="250"/>
      <c r="DK90" s="250"/>
      <c r="DL90" s="250"/>
      <c r="DM90" s="250"/>
      <c r="DN90" s="250"/>
      <c r="DO90" s="250"/>
      <c r="DP90" s="250"/>
      <c r="DQ90" s="250"/>
      <c r="DR90" s="250"/>
      <c r="DS90" s="250"/>
      <c r="DT90" s="250"/>
      <c r="DU90" s="250"/>
      <c r="DV90" s="250"/>
      <c r="DW90" s="250"/>
      <c r="DX90" s="250"/>
      <c r="DY90" s="250"/>
      <c r="DZ90" s="250"/>
      <c r="EA90" s="250"/>
      <c r="EB90" s="250"/>
      <c r="EC90" s="250"/>
      <c r="ED90" s="250"/>
      <c r="EE90" s="250"/>
      <c r="EF90" s="250"/>
      <c r="EG90" s="250"/>
      <c r="EH90" s="250"/>
      <c r="EI90" s="250"/>
      <c r="EJ90" s="250"/>
      <c r="EK90" s="250"/>
      <c r="EL90" s="250"/>
      <c r="EM90" s="250"/>
      <c r="EN90" s="250"/>
      <c r="EO90" s="250"/>
      <c r="EP90" s="250"/>
      <c r="EQ90" s="250"/>
      <c r="ER90" s="250"/>
      <c r="ES90" s="250"/>
      <c r="ET90" s="250"/>
      <c r="EU90" s="250"/>
      <c r="EV90" s="250"/>
      <c r="EW90" s="250"/>
      <c r="EX90" s="250"/>
      <c r="EY90" s="250"/>
      <c r="EZ90" s="250"/>
      <c r="FA90" s="250"/>
      <c r="FB90" s="250"/>
      <c r="FC90" s="250"/>
      <c r="FD90" s="250"/>
      <c r="FE90" s="250"/>
      <c r="FF90" s="250"/>
      <c r="FG90" s="250"/>
      <c r="FH90" s="250"/>
      <c r="FI90" s="250"/>
      <c r="FJ90" s="250"/>
      <c r="FK90" s="250"/>
      <c r="FL90" s="250"/>
      <c r="FM90" s="250"/>
      <c r="FN90" s="250"/>
      <c r="FO90" s="250"/>
      <c r="FP90" s="250"/>
      <c r="FQ90" s="250"/>
      <c r="FR90" s="250"/>
      <c r="FS90" s="250"/>
      <c r="FT90" s="250"/>
      <c r="FU90" s="250"/>
      <c r="FV90" s="250"/>
      <c r="FW90" s="250"/>
      <c r="FX90" s="250"/>
      <c r="FY90" s="250"/>
      <c r="FZ90" s="250"/>
      <c r="GA90" s="250"/>
      <c r="GB90" s="250"/>
      <c r="GC90" s="250"/>
      <c r="GD90" s="250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  <c r="GO90" s="250"/>
      <c r="GP90" s="250"/>
      <c r="GQ90" s="250"/>
      <c r="GR90" s="250"/>
      <c r="GS90" s="250"/>
      <c r="GT90" s="250"/>
      <c r="GU90" s="250"/>
      <c r="GV90" s="250"/>
      <c r="GW90" s="250"/>
      <c r="GX90" s="250"/>
      <c r="GY90" s="250"/>
      <c r="GZ90" s="250"/>
      <c r="HA90" s="250"/>
      <c r="HB90" s="250"/>
      <c r="HC90" s="250"/>
      <c r="HD90" s="250"/>
      <c r="HE90" s="250"/>
      <c r="HF90" s="250"/>
      <c r="HG90" s="250"/>
      <c r="HH90" s="250"/>
      <c r="HI90" s="250"/>
      <c r="HJ90" s="250"/>
      <c r="HK90" s="250"/>
      <c r="HL90" s="250"/>
      <c r="HM90" s="250"/>
      <c r="HN90" s="250"/>
      <c r="HO90" s="250"/>
      <c r="HP90" s="250"/>
      <c r="HQ90" s="250"/>
      <c r="HR90" s="250"/>
      <c r="HS90" s="250"/>
    </row>
    <row r="91" spans="1:227" ht="15.5" x14ac:dyDescent="0.35">
      <c r="A91" t="s">
        <v>364</v>
      </c>
      <c r="B91" t="s">
        <v>533</v>
      </c>
      <c r="C91" s="898">
        <v>50518</v>
      </c>
      <c r="D91" s="899">
        <v>0</v>
      </c>
      <c r="E91" s="899">
        <v>2215</v>
      </c>
      <c r="F91" s="899">
        <v>18496</v>
      </c>
      <c r="G91" s="900">
        <v>1072.5</v>
      </c>
      <c r="H91" s="510">
        <f t="shared" si="32"/>
        <v>72301.5</v>
      </c>
      <c r="I91" t="s">
        <v>364</v>
      </c>
      <c r="K91" s="821">
        <v>356</v>
      </c>
      <c r="L91" s="533"/>
      <c r="M91" s="272">
        <v>3481.6</v>
      </c>
      <c r="N91" s="272">
        <f t="shared" si="23"/>
        <v>514366.89</v>
      </c>
      <c r="O91" s="272">
        <f t="shared" si="24"/>
        <v>0</v>
      </c>
      <c r="P91" s="272">
        <f t="shared" si="25"/>
        <v>202742.88</v>
      </c>
      <c r="Q91" s="272">
        <f t="shared" si="26"/>
        <v>66380.89</v>
      </c>
      <c r="R91" s="272">
        <f t="shared" si="27"/>
        <v>68178.590000000011</v>
      </c>
      <c r="S91" s="272">
        <f t="shared" si="28"/>
        <v>47614.05</v>
      </c>
      <c r="T91" s="272">
        <f t="shared" si="29"/>
        <v>32919.86</v>
      </c>
      <c r="U91" s="272">
        <f t="shared" si="30"/>
        <v>1037.79</v>
      </c>
      <c r="V91" s="526">
        <f t="shared" si="22"/>
        <v>933240.95000000007</v>
      </c>
      <c r="W91" s="526">
        <f>X91-V91-H91-K91-L91</f>
        <v>25206.54999999993</v>
      </c>
      <c r="X91" s="348">
        <f t="shared" si="31"/>
        <v>1031105</v>
      </c>
      <c r="Y91" s="348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0"/>
      <c r="BA91" s="250"/>
      <c r="BB91" s="250"/>
      <c r="BC91" s="250"/>
      <c r="BD91" s="250"/>
      <c r="BE91" s="250"/>
      <c r="BF91" s="250"/>
      <c r="BG91" s="250"/>
      <c r="BH91" s="250"/>
      <c r="BI91" s="250"/>
      <c r="BJ91" s="250"/>
      <c r="BK91" s="250"/>
      <c r="BL91" s="250"/>
      <c r="BM91" s="250"/>
      <c r="BN91" s="250"/>
      <c r="BO91" s="250"/>
      <c r="BP91" s="250"/>
      <c r="BQ91" s="250"/>
      <c r="BR91" s="250"/>
      <c r="BS91" s="250"/>
      <c r="BT91" s="250"/>
      <c r="BU91" s="250"/>
      <c r="BV91" s="250"/>
      <c r="BW91" s="250"/>
      <c r="BX91" s="250"/>
      <c r="BY91" s="250"/>
      <c r="BZ91" s="250"/>
      <c r="CA91" s="250"/>
      <c r="CB91" s="250"/>
      <c r="CC91" s="250"/>
      <c r="CD91" s="250"/>
      <c r="CE91" s="250"/>
      <c r="CF91" s="250"/>
      <c r="CG91" s="250"/>
      <c r="CH91" s="250"/>
      <c r="CI91" s="250"/>
      <c r="CJ91" s="250"/>
      <c r="CK91" s="250"/>
      <c r="CL91" s="250"/>
      <c r="CM91" s="250"/>
      <c r="CN91" s="250"/>
      <c r="CO91" s="250"/>
      <c r="CP91" s="250"/>
      <c r="CQ91" s="250"/>
      <c r="CR91" s="250"/>
      <c r="CS91" s="250"/>
      <c r="CT91" s="250"/>
      <c r="CU91" s="250"/>
      <c r="CV91" s="250"/>
      <c r="CW91" s="250"/>
      <c r="CX91" s="250"/>
      <c r="CY91" s="250"/>
      <c r="CZ91" s="250"/>
      <c r="DA91" s="250"/>
      <c r="DB91" s="250"/>
      <c r="DC91" s="250"/>
      <c r="DD91" s="250"/>
      <c r="DE91" s="250"/>
      <c r="DF91" s="250"/>
      <c r="DG91" s="250"/>
      <c r="DH91" s="250"/>
      <c r="DI91" s="250"/>
      <c r="DJ91" s="250"/>
      <c r="DK91" s="250"/>
      <c r="DL91" s="250"/>
      <c r="DM91" s="250"/>
      <c r="DN91" s="250"/>
      <c r="DO91" s="250"/>
      <c r="DP91" s="250"/>
      <c r="DQ91" s="250"/>
      <c r="DR91" s="250"/>
      <c r="DS91" s="250"/>
      <c r="DT91" s="250"/>
      <c r="DU91" s="250"/>
      <c r="DV91" s="250"/>
      <c r="DW91" s="250"/>
      <c r="DX91" s="250"/>
      <c r="DY91" s="250"/>
      <c r="DZ91" s="250"/>
      <c r="EA91" s="250"/>
      <c r="EB91" s="250"/>
      <c r="EC91" s="250"/>
      <c r="ED91" s="250"/>
      <c r="EE91" s="250"/>
      <c r="EF91" s="250"/>
      <c r="EG91" s="250"/>
      <c r="EH91" s="250"/>
      <c r="EI91" s="250"/>
      <c r="EJ91" s="250"/>
      <c r="EK91" s="250"/>
      <c r="EL91" s="250"/>
      <c r="EM91" s="250"/>
      <c r="EN91" s="250"/>
      <c r="EO91" s="250"/>
      <c r="EP91" s="250"/>
      <c r="EQ91" s="250"/>
      <c r="ER91" s="250"/>
      <c r="ES91" s="250"/>
      <c r="ET91" s="250"/>
      <c r="EU91" s="250"/>
      <c r="EV91" s="250"/>
      <c r="EW91" s="250"/>
      <c r="EX91" s="250"/>
      <c r="EY91" s="250"/>
      <c r="EZ91" s="250"/>
      <c r="FA91" s="250"/>
      <c r="FB91" s="250"/>
      <c r="FC91" s="250"/>
      <c r="FD91" s="250"/>
      <c r="FE91" s="250"/>
      <c r="FF91" s="250"/>
      <c r="FG91" s="250"/>
      <c r="FH91" s="250"/>
      <c r="FI91" s="250"/>
      <c r="FJ91" s="250"/>
      <c r="FK91" s="250"/>
      <c r="FL91" s="250"/>
      <c r="FM91" s="250"/>
      <c r="FN91" s="250"/>
      <c r="FO91" s="250"/>
      <c r="FP91" s="250"/>
      <c r="FQ91" s="250"/>
      <c r="FR91" s="250"/>
      <c r="FS91" s="250"/>
      <c r="FT91" s="250"/>
      <c r="FU91" s="250"/>
      <c r="FV91" s="250"/>
      <c r="FW91" s="250"/>
      <c r="FX91" s="250"/>
      <c r="FY91" s="250"/>
      <c r="FZ91" s="250"/>
      <c r="GA91" s="250"/>
      <c r="GB91" s="250"/>
      <c r="GC91" s="250"/>
      <c r="GD91" s="250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  <c r="GO91" s="250"/>
      <c r="GP91" s="250"/>
      <c r="GQ91" s="250"/>
      <c r="GR91" s="250"/>
      <c r="GS91" s="250"/>
      <c r="GT91" s="250"/>
      <c r="GU91" s="250"/>
      <c r="GV91" s="250"/>
      <c r="GW91" s="250"/>
      <c r="GX91" s="250"/>
      <c r="GY91" s="250"/>
      <c r="GZ91" s="250"/>
      <c r="HA91" s="250"/>
      <c r="HB91" s="250"/>
      <c r="HC91" s="250"/>
      <c r="HD91" s="250"/>
      <c r="HE91" s="250"/>
      <c r="HF91" s="250"/>
      <c r="HG91" s="250"/>
      <c r="HH91" s="250"/>
      <c r="HI91" s="250"/>
      <c r="HJ91" s="250"/>
      <c r="HK91" s="250"/>
      <c r="HL91" s="250"/>
      <c r="HM91" s="250"/>
      <c r="HN91" s="250"/>
      <c r="HO91" s="250"/>
      <c r="HP91" s="250"/>
      <c r="HQ91" s="250"/>
      <c r="HR91" s="250"/>
      <c r="HS91" s="250"/>
    </row>
    <row r="92" spans="1:227" ht="15.5" x14ac:dyDescent="0.35">
      <c r="A92" t="s">
        <v>366</v>
      </c>
      <c r="B92" t="s">
        <v>535</v>
      </c>
      <c r="C92" s="898">
        <v>69368</v>
      </c>
      <c r="D92" s="899">
        <v>0</v>
      </c>
      <c r="E92" s="899">
        <v>0</v>
      </c>
      <c r="F92" s="899">
        <v>0</v>
      </c>
      <c r="G92" s="900">
        <v>1160.4000000000001</v>
      </c>
      <c r="H92" s="510">
        <f t="shared" si="32"/>
        <v>70528.399999999994</v>
      </c>
      <c r="I92" t="s">
        <v>366</v>
      </c>
      <c r="K92" s="821">
        <v>496</v>
      </c>
      <c r="L92" s="533"/>
      <c r="M92" s="272">
        <v>3584</v>
      </c>
      <c r="N92" s="272">
        <f t="shared" si="23"/>
        <v>749852.41</v>
      </c>
      <c r="O92" s="272">
        <f t="shared" si="24"/>
        <v>0</v>
      </c>
      <c r="P92" s="272">
        <f t="shared" si="25"/>
        <v>348629.78</v>
      </c>
      <c r="Q92" s="272">
        <f t="shared" si="26"/>
        <v>101598.87</v>
      </c>
      <c r="R92" s="272">
        <f t="shared" si="27"/>
        <v>116439.15999999999</v>
      </c>
      <c r="S92" s="272">
        <f t="shared" si="28"/>
        <v>61954.34</v>
      </c>
      <c r="T92" s="272">
        <f t="shared" si="29"/>
        <v>37301.78</v>
      </c>
      <c r="U92" s="272">
        <f t="shared" si="30"/>
        <v>2271.79</v>
      </c>
      <c r="V92" s="526">
        <f t="shared" si="22"/>
        <v>1418048.1300000001</v>
      </c>
      <c r="W92" s="526">
        <f t="shared" ref="W92:W128" si="36">X92-V92-H92-K92-L92</f>
        <v>-114519.53000000012</v>
      </c>
      <c r="X92" s="348">
        <f t="shared" si="31"/>
        <v>1374553</v>
      </c>
      <c r="Y92" s="348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0"/>
      <c r="AU92" s="250"/>
      <c r="AV92" s="250"/>
      <c r="AW92" s="250"/>
      <c r="AX92" s="250"/>
      <c r="AY92" s="250"/>
      <c r="AZ92" s="250"/>
      <c r="BA92" s="250"/>
      <c r="BB92" s="250"/>
      <c r="BC92" s="250"/>
      <c r="BD92" s="250"/>
      <c r="BE92" s="250"/>
      <c r="BF92" s="250"/>
      <c r="BG92" s="250"/>
      <c r="BH92" s="250"/>
      <c r="BI92" s="250"/>
      <c r="BJ92" s="250"/>
      <c r="BK92" s="250"/>
      <c r="BL92" s="250"/>
      <c r="BM92" s="250"/>
      <c r="BN92" s="250"/>
      <c r="BO92" s="250"/>
      <c r="BP92" s="250"/>
      <c r="BQ92" s="250"/>
      <c r="BR92" s="250"/>
      <c r="BS92" s="250"/>
      <c r="BT92" s="250"/>
      <c r="BU92" s="250"/>
      <c r="BV92" s="250"/>
      <c r="BW92" s="250"/>
      <c r="BX92" s="250"/>
      <c r="BY92" s="250"/>
      <c r="BZ92" s="250"/>
      <c r="CA92" s="250"/>
      <c r="CB92" s="250"/>
      <c r="CC92" s="250"/>
      <c r="CD92" s="250"/>
      <c r="CE92" s="250"/>
      <c r="CF92" s="250"/>
      <c r="CG92" s="250"/>
      <c r="CH92" s="250"/>
      <c r="CI92" s="250"/>
      <c r="CJ92" s="250"/>
      <c r="CK92" s="250"/>
      <c r="CL92" s="250"/>
      <c r="CM92" s="250"/>
      <c r="CN92" s="250"/>
      <c r="CO92" s="250"/>
      <c r="CP92" s="250"/>
      <c r="CQ92" s="250"/>
      <c r="CR92" s="250"/>
      <c r="CS92" s="250"/>
      <c r="CT92" s="250"/>
      <c r="CU92" s="250"/>
      <c r="CV92" s="250"/>
      <c r="CW92" s="250"/>
      <c r="CX92" s="250"/>
      <c r="CY92" s="250"/>
      <c r="CZ92" s="250"/>
      <c r="DA92" s="250"/>
      <c r="DB92" s="250"/>
      <c r="DC92" s="250"/>
      <c r="DD92" s="250"/>
      <c r="DE92" s="250"/>
      <c r="DF92" s="250"/>
      <c r="DG92" s="250"/>
      <c r="DH92" s="250"/>
      <c r="DI92" s="250"/>
      <c r="DJ92" s="250"/>
      <c r="DK92" s="250"/>
      <c r="DL92" s="250"/>
      <c r="DM92" s="250"/>
      <c r="DN92" s="250"/>
      <c r="DO92" s="250"/>
      <c r="DP92" s="250"/>
      <c r="DQ92" s="250"/>
      <c r="DR92" s="250"/>
      <c r="DS92" s="250"/>
      <c r="DT92" s="250"/>
      <c r="DU92" s="250"/>
      <c r="DV92" s="250"/>
      <c r="DW92" s="250"/>
      <c r="DX92" s="250"/>
      <c r="DY92" s="250"/>
      <c r="DZ92" s="250"/>
      <c r="EA92" s="250"/>
      <c r="EB92" s="250"/>
      <c r="EC92" s="250"/>
      <c r="ED92" s="250"/>
      <c r="EE92" s="250"/>
      <c r="EF92" s="250"/>
      <c r="EG92" s="250"/>
      <c r="EH92" s="250"/>
      <c r="EI92" s="250"/>
      <c r="EJ92" s="250"/>
      <c r="EK92" s="250"/>
      <c r="EL92" s="250"/>
      <c r="EM92" s="250"/>
      <c r="EN92" s="250"/>
      <c r="EO92" s="250"/>
      <c r="EP92" s="250"/>
      <c r="EQ92" s="250"/>
      <c r="ER92" s="250"/>
      <c r="ES92" s="250"/>
      <c r="ET92" s="250"/>
      <c r="EU92" s="250"/>
      <c r="EV92" s="250"/>
      <c r="EW92" s="250"/>
      <c r="EX92" s="250"/>
      <c r="EY92" s="250"/>
      <c r="EZ92" s="250"/>
      <c r="FA92" s="250"/>
      <c r="FB92" s="250"/>
      <c r="FC92" s="250"/>
      <c r="FD92" s="250"/>
      <c r="FE92" s="250"/>
      <c r="FF92" s="250"/>
      <c r="FG92" s="250"/>
      <c r="FH92" s="250"/>
      <c r="FI92" s="250"/>
      <c r="FJ92" s="250"/>
      <c r="FK92" s="250"/>
      <c r="FL92" s="250"/>
      <c r="FM92" s="250"/>
      <c r="FN92" s="250"/>
      <c r="FO92" s="250"/>
      <c r="FP92" s="250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</row>
    <row r="93" spans="1:227" ht="15.5" x14ac:dyDescent="0.35">
      <c r="A93" t="s">
        <v>367</v>
      </c>
      <c r="B93" t="s">
        <v>536</v>
      </c>
      <c r="C93" s="898">
        <v>44268</v>
      </c>
      <c r="D93" s="899">
        <v>0</v>
      </c>
      <c r="E93" s="899">
        <v>20469</v>
      </c>
      <c r="F93" s="899">
        <v>2580</v>
      </c>
      <c r="G93" s="843"/>
      <c r="H93" s="510">
        <f t="shared" si="32"/>
        <v>67317</v>
      </c>
      <c r="I93" t="s">
        <v>367</v>
      </c>
      <c r="K93" s="821">
        <v>418</v>
      </c>
      <c r="L93" s="744"/>
      <c r="M93" s="272">
        <v>3251.2</v>
      </c>
      <c r="N93" s="272">
        <f t="shared" si="23"/>
        <v>563273.47</v>
      </c>
      <c r="O93" s="272">
        <f t="shared" si="24"/>
        <v>0</v>
      </c>
      <c r="P93" s="272">
        <f t="shared" si="25"/>
        <v>111025.98</v>
      </c>
      <c r="Q93" s="272">
        <f t="shared" si="26"/>
        <v>55722.100000000006</v>
      </c>
      <c r="R93" s="272">
        <f t="shared" si="27"/>
        <v>66544.77</v>
      </c>
      <c r="S93" s="272">
        <f t="shared" si="28"/>
        <v>0</v>
      </c>
      <c r="T93" s="272">
        <f t="shared" si="29"/>
        <v>8132.5</v>
      </c>
      <c r="U93" s="272">
        <f t="shared" si="30"/>
        <v>953.78</v>
      </c>
      <c r="V93" s="526">
        <f t="shared" si="22"/>
        <v>805652.6</v>
      </c>
      <c r="W93" s="526">
        <f t="shared" si="36"/>
        <v>11971.400000000023</v>
      </c>
      <c r="X93" s="348">
        <f t="shared" si="31"/>
        <v>885359</v>
      </c>
      <c r="Y93" s="748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0"/>
      <c r="BA93" s="250"/>
      <c r="BB93" s="250"/>
      <c r="BC93" s="250"/>
      <c r="BD93" s="250"/>
      <c r="BE93" s="250"/>
      <c r="BF93" s="250"/>
      <c r="BG93" s="250"/>
      <c r="BH93" s="250"/>
      <c r="BI93" s="250"/>
      <c r="BJ93" s="250"/>
      <c r="BK93" s="250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250"/>
      <c r="CC93" s="250"/>
      <c r="CD93" s="250"/>
      <c r="CE93" s="250"/>
      <c r="CF93" s="250"/>
      <c r="CG93" s="250"/>
      <c r="CH93" s="250"/>
      <c r="CI93" s="250"/>
      <c r="CJ93" s="250"/>
      <c r="CK93" s="250"/>
      <c r="CL93" s="250"/>
      <c r="CM93" s="250"/>
      <c r="CN93" s="250"/>
      <c r="CO93" s="250"/>
      <c r="CP93" s="250"/>
      <c r="CQ93" s="250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50"/>
      <c r="EU93" s="250"/>
      <c r="EV93" s="250"/>
      <c r="EW93" s="250"/>
      <c r="EX93" s="250"/>
      <c r="EY93" s="250"/>
      <c r="EZ93" s="250"/>
      <c r="FA93" s="250"/>
      <c r="FB93" s="250"/>
      <c r="FC93" s="250"/>
      <c r="FD93" s="250"/>
      <c r="FE93" s="250"/>
      <c r="FF93" s="250"/>
      <c r="FG93" s="250"/>
      <c r="FH93" s="250"/>
      <c r="FI93" s="250"/>
      <c r="FJ93" s="250"/>
      <c r="FK93" s="250"/>
      <c r="FL93" s="250"/>
      <c r="FM93" s="250"/>
      <c r="FN93" s="250"/>
      <c r="FO93" s="250"/>
      <c r="FP93" s="250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  <c r="GO93" s="250"/>
      <c r="GP93" s="250"/>
      <c r="GQ93" s="250"/>
      <c r="GR93" s="250"/>
      <c r="GS93" s="250"/>
      <c r="GT93" s="250"/>
      <c r="GU93" s="250"/>
      <c r="GV93" s="250"/>
      <c r="GW93" s="250"/>
      <c r="GX93" s="250"/>
      <c r="GY93" s="250"/>
      <c r="GZ93" s="250"/>
      <c r="HA93" s="250"/>
      <c r="HB93" s="250"/>
      <c r="HC93" s="250"/>
      <c r="HD93" s="250"/>
      <c r="HE93" s="250"/>
      <c r="HF93" s="250"/>
      <c r="HG93" s="250"/>
      <c r="HH93" s="250"/>
      <c r="HI93" s="250"/>
      <c r="HJ93" s="250"/>
      <c r="HK93" s="250"/>
      <c r="HL93" s="250"/>
      <c r="HM93" s="250"/>
      <c r="HN93" s="250"/>
      <c r="HO93" s="250"/>
      <c r="HP93" s="250"/>
      <c r="HQ93" s="250"/>
      <c r="HR93" s="250"/>
      <c r="HS93" s="250"/>
    </row>
    <row r="94" spans="1:227" ht="15.5" x14ac:dyDescent="0.35">
      <c r="A94" t="s">
        <v>368</v>
      </c>
      <c r="B94" t="s">
        <v>537</v>
      </c>
      <c r="C94" s="898">
        <v>92542</v>
      </c>
      <c r="D94" s="899">
        <v>0</v>
      </c>
      <c r="E94" s="899">
        <v>47694</v>
      </c>
      <c r="F94" s="899">
        <v>0</v>
      </c>
      <c r="G94" s="900">
        <v>468</v>
      </c>
      <c r="H94" s="510">
        <f t="shared" si="32"/>
        <v>140704</v>
      </c>
      <c r="I94" t="s">
        <v>368</v>
      </c>
      <c r="K94" s="821">
        <v>865</v>
      </c>
      <c r="L94" s="533"/>
      <c r="M94" s="272">
        <v>5324.8</v>
      </c>
      <c r="N94" s="272">
        <f t="shared" si="23"/>
        <v>1056725.1499999999</v>
      </c>
      <c r="O94" s="272">
        <f t="shared" si="24"/>
        <v>6193.92</v>
      </c>
      <c r="P94" s="272">
        <f t="shared" si="25"/>
        <v>329661.15000000002</v>
      </c>
      <c r="Q94" s="272">
        <f t="shared" si="26"/>
        <v>82573.789999999994</v>
      </c>
      <c r="R94" s="272">
        <f t="shared" si="27"/>
        <v>130478.88</v>
      </c>
      <c r="S94" s="272">
        <f t="shared" si="28"/>
        <v>72985.53</v>
      </c>
      <c r="T94" s="272">
        <f t="shared" si="29"/>
        <v>39437.69</v>
      </c>
      <c r="U94" s="272">
        <f t="shared" si="30"/>
        <v>1703.65</v>
      </c>
      <c r="V94" s="526">
        <f t="shared" si="22"/>
        <v>1719759.7599999995</v>
      </c>
      <c r="W94" s="526">
        <f t="shared" si="36"/>
        <v>-21422.759999999544</v>
      </c>
      <c r="X94" s="348">
        <f t="shared" si="31"/>
        <v>1839906</v>
      </c>
      <c r="Y94" s="348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  <c r="AP94" s="250"/>
      <c r="AQ94" s="250"/>
      <c r="AR94" s="250"/>
      <c r="AS94" s="250"/>
      <c r="AT94" s="250"/>
      <c r="AU94" s="250"/>
      <c r="AV94" s="250"/>
      <c r="AW94" s="250"/>
      <c r="AX94" s="250"/>
      <c r="AY94" s="250"/>
      <c r="AZ94" s="250"/>
      <c r="BA94" s="250"/>
      <c r="BB94" s="250"/>
      <c r="BC94" s="250"/>
      <c r="BD94" s="250"/>
      <c r="BE94" s="250"/>
      <c r="BF94" s="250"/>
      <c r="BG94" s="250"/>
      <c r="BH94" s="250"/>
      <c r="BI94" s="250"/>
      <c r="BJ94" s="250"/>
      <c r="BK94" s="250"/>
      <c r="BL94" s="250"/>
      <c r="BM94" s="250"/>
      <c r="BN94" s="250"/>
      <c r="BO94" s="250"/>
      <c r="BP94" s="250"/>
      <c r="BQ94" s="250"/>
      <c r="BR94" s="250"/>
      <c r="BS94" s="250"/>
      <c r="BT94" s="250"/>
      <c r="BU94" s="250"/>
      <c r="BV94" s="250"/>
      <c r="BW94" s="250"/>
      <c r="BX94" s="250"/>
      <c r="BY94" s="250"/>
      <c r="BZ94" s="250"/>
      <c r="CA94" s="250"/>
      <c r="CB94" s="250"/>
      <c r="CC94" s="250"/>
      <c r="CD94" s="250"/>
      <c r="CE94" s="250"/>
      <c r="CF94" s="250"/>
      <c r="CG94" s="250"/>
      <c r="CH94" s="250"/>
      <c r="CI94" s="250"/>
      <c r="CJ94" s="250"/>
      <c r="CK94" s="250"/>
      <c r="CL94" s="250"/>
      <c r="CM94" s="250"/>
      <c r="CN94" s="250"/>
      <c r="CO94" s="250"/>
      <c r="CP94" s="250"/>
      <c r="CQ94" s="250"/>
      <c r="CR94" s="250"/>
      <c r="CS94" s="250"/>
      <c r="CT94" s="250"/>
      <c r="CU94" s="250"/>
      <c r="CV94" s="250"/>
      <c r="CW94" s="250"/>
      <c r="CX94" s="250"/>
      <c r="CY94" s="250"/>
      <c r="CZ94" s="250"/>
      <c r="DA94" s="250"/>
      <c r="DB94" s="250"/>
      <c r="DC94" s="250"/>
      <c r="DD94" s="250"/>
      <c r="DE94" s="250"/>
      <c r="DF94" s="250"/>
      <c r="DG94" s="250"/>
      <c r="DH94" s="250"/>
      <c r="DI94" s="250"/>
      <c r="DJ94" s="250"/>
      <c r="DK94" s="250"/>
      <c r="DL94" s="250"/>
      <c r="DM94" s="250"/>
      <c r="DN94" s="250"/>
      <c r="DO94" s="250"/>
      <c r="DP94" s="250"/>
      <c r="DQ94" s="250"/>
      <c r="DR94" s="250"/>
      <c r="DS94" s="250"/>
      <c r="DT94" s="250"/>
      <c r="DU94" s="250"/>
      <c r="DV94" s="250"/>
      <c r="DW94" s="250"/>
      <c r="DX94" s="250"/>
      <c r="DY94" s="250"/>
      <c r="DZ94" s="250"/>
      <c r="EA94" s="250"/>
      <c r="EB94" s="250"/>
      <c r="EC94" s="250"/>
      <c r="ED94" s="250"/>
      <c r="EE94" s="250"/>
      <c r="EF94" s="250"/>
      <c r="EG94" s="250"/>
      <c r="EH94" s="250"/>
      <c r="EI94" s="250"/>
      <c r="EJ94" s="250"/>
      <c r="EK94" s="250"/>
      <c r="EL94" s="250"/>
      <c r="EM94" s="250"/>
      <c r="EN94" s="250"/>
      <c r="EO94" s="250"/>
      <c r="EP94" s="250"/>
      <c r="EQ94" s="250"/>
      <c r="ER94" s="250"/>
      <c r="ES94" s="250"/>
      <c r="ET94" s="250"/>
      <c r="EU94" s="250"/>
      <c r="EV94" s="250"/>
      <c r="EW94" s="250"/>
      <c r="EX94" s="250"/>
      <c r="EY94" s="250"/>
      <c r="EZ94" s="250"/>
      <c r="FA94" s="250"/>
      <c r="FB94" s="250"/>
      <c r="FC94" s="250"/>
      <c r="FD94" s="250"/>
      <c r="FE94" s="250"/>
      <c r="FF94" s="250"/>
      <c r="FG94" s="250"/>
      <c r="FH94" s="250"/>
      <c r="FI94" s="250"/>
      <c r="FJ94" s="250"/>
      <c r="FK94" s="250"/>
      <c r="FL94" s="250"/>
      <c r="FM94" s="250"/>
      <c r="FN94" s="250"/>
      <c r="FO94" s="250"/>
      <c r="FP94" s="250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</row>
    <row r="95" spans="1:227" ht="15.5" x14ac:dyDescent="0.35">
      <c r="A95" t="s">
        <v>369</v>
      </c>
      <c r="B95" t="s">
        <v>538</v>
      </c>
      <c r="C95" s="898">
        <v>59946</v>
      </c>
      <c r="D95" s="899">
        <v>0</v>
      </c>
      <c r="E95" s="899">
        <v>0</v>
      </c>
      <c r="F95" s="899">
        <v>0</v>
      </c>
      <c r="G95" s="843"/>
      <c r="H95" s="510">
        <f t="shared" si="32"/>
        <v>59946</v>
      </c>
      <c r="I95" t="s">
        <v>369</v>
      </c>
      <c r="K95" s="821">
        <v>480</v>
      </c>
      <c r="L95" s="533"/>
      <c r="M95" s="272">
        <v>2176</v>
      </c>
      <c r="N95" s="272">
        <f t="shared" si="23"/>
        <v>693904.5199999999</v>
      </c>
      <c r="O95" s="272">
        <f t="shared" si="24"/>
        <v>0</v>
      </c>
      <c r="P95" s="272">
        <f t="shared" si="25"/>
        <v>269975.58</v>
      </c>
      <c r="Q95" s="272">
        <f t="shared" si="26"/>
        <v>50505.38</v>
      </c>
      <c r="R95" s="272">
        <f t="shared" si="27"/>
        <v>62646.52</v>
      </c>
      <c r="S95" s="272">
        <f t="shared" si="28"/>
        <v>51796.659999999996</v>
      </c>
      <c r="T95" s="272">
        <f t="shared" si="29"/>
        <v>29809.64</v>
      </c>
      <c r="U95" s="272">
        <f t="shared" si="30"/>
        <v>715.19</v>
      </c>
      <c r="V95" s="526">
        <f t="shared" si="22"/>
        <v>1159353.4899999995</v>
      </c>
      <c r="W95" s="526">
        <f t="shared" si="36"/>
        <v>-20856.489999999525</v>
      </c>
      <c r="X95" s="348">
        <f t="shared" si="31"/>
        <v>1198923</v>
      </c>
      <c r="Y95" s="348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0"/>
      <c r="BA95" s="250"/>
      <c r="BB95" s="250"/>
      <c r="BC95" s="250"/>
      <c r="BD95" s="250"/>
      <c r="BE95" s="250"/>
      <c r="BF95" s="250"/>
      <c r="BG95" s="250"/>
      <c r="BH95" s="250"/>
      <c r="BI95" s="250"/>
      <c r="BJ95" s="250"/>
      <c r="BK95" s="250"/>
      <c r="BL95" s="250"/>
      <c r="BM95" s="250"/>
      <c r="BN95" s="250"/>
      <c r="BO95" s="250"/>
      <c r="BP95" s="250"/>
      <c r="BQ95" s="250"/>
      <c r="BR95" s="250"/>
      <c r="BS95" s="250"/>
      <c r="BT95" s="250"/>
      <c r="BU95" s="250"/>
      <c r="BV95" s="250"/>
      <c r="BW95" s="250"/>
      <c r="BX95" s="250"/>
      <c r="BY95" s="250"/>
      <c r="BZ95" s="250"/>
      <c r="CA95" s="250"/>
      <c r="CB95" s="250"/>
      <c r="CC95" s="250"/>
      <c r="CD95" s="250"/>
      <c r="CE95" s="250"/>
      <c r="CF95" s="250"/>
      <c r="CG95" s="250"/>
      <c r="CH95" s="250"/>
      <c r="CI95" s="250"/>
      <c r="CJ95" s="250"/>
      <c r="CK95" s="250"/>
      <c r="CL95" s="250"/>
      <c r="CM95" s="250"/>
      <c r="CN95" s="250"/>
      <c r="CO95" s="250"/>
      <c r="CP95" s="250"/>
      <c r="CQ95" s="250"/>
      <c r="CR95" s="250"/>
      <c r="CS95" s="250"/>
      <c r="CT95" s="250"/>
      <c r="CU95" s="250"/>
      <c r="CV95" s="250"/>
      <c r="CW95" s="250"/>
      <c r="CX95" s="250"/>
      <c r="CY95" s="250"/>
      <c r="CZ95" s="250"/>
      <c r="DA95" s="250"/>
      <c r="DB95" s="250"/>
      <c r="DC95" s="250"/>
      <c r="DD95" s="250"/>
      <c r="DE95" s="250"/>
      <c r="DF95" s="250"/>
      <c r="DG95" s="250"/>
      <c r="DH95" s="250"/>
      <c r="DI95" s="250"/>
      <c r="DJ95" s="250"/>
      <c r="DK95" s="250"/>
      <c r="DL95" s="250"/>
      <c r="DM95" s="250"/>
      <c r="DN95" s="250"/>
      <c r="DO95" s="250"/>
      <c r="DP95" s="250"/>
      <c r="DQ95" s="250"/>
      <c r="DR95" s="250"/>
      <c r="DS95" s="250"/>
      <c r="DT95" s="250"/>
      <c r="DU95" s="250"/>
      <c r="DV95" s="250"/>
      <c r="DW95" s="250"/>
      <c r="DX95" s="250"/>
      <c r="DY95" s="250"/>
      <c r="DZ95" s="250"/>
      <c r="EA95" s="250"/>
      <c r="EB95" s="250"/>
      <c r="EC95" s="250"/>
      <c r="ED95" s="250"/>
      <c r="EE95" s="250"/>
      <c r="EF95" s="250"/>
      <c r="EG95" s="250"/>
      <c r="EH95" s="250"/>
      <c r="EI95" s="250"/>
      <c r="EJ95" s="250"/>
      <c r="EK95" s="250"/>
      <c r="EL95" s="250"/>
      <c r="EM95" s="250"/>
      <c r="EN95" s="250"/>
      <c r="EO95" s="250"/>
      <c r="EP95" s="250"/>
      <c r="EQ95" s="250"/>
      <c r="ER95" s="250"/>
      <c r="ES95" s="250"/>
      <c r="ET95" s="250"/>
      <c r="EU95" s="250"/>
      <c r="EV95" s="250"/>
      <c r="EW95" s="250"/>
      <c r="EX95" s="250"/>
      <c r="EY95" s="250"/>
      <c r="EZ95" s="250"/>
      <c r="FA95" s="250"/>
      <c r="FB95" s="250"/>
      <c r="FC95" s="250"/>
      <c r="FD95" s="250"/>
      <c r="FE95" s="250"/>
      <c r="FF95" s="250"/>
      <c r="FG95" s="250"/>
      <c r="FH95" s="250"/>
      <c r="FI95" s="250"/>
      <c r="FJ95" s="250"/>
      <c r="FK95" s="250"/>
      <c r="FL95" s="250"/>
      <c r="FM95" s="250"/>
      <c r="FN95" s="250"/>
      <c r="FO95" s="250"/>
      <c r="FP95" s="250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</row>
    <row r="96" spans="1:227" ht="15.5" x14ac:dyDescent="0.35">
      <c r="A96" t="s">
        <v>370</v>
      </c>
      <c r="B96" t="s">
        <v>539</v>
      </c>
      <c r="C96" s="898">
        <v>49574</v>
      </c>
      <c r="D96" s="899">
        <v>0</v>
      </c>
      <c r="E96" s="899">
        <v>0</v>
      </c>
      <c r="F96" s="899">
        <v>0</v>
      </c>
      <c r="G96" s="900">
        <v>927.75</v>
      </c>
      <c r="H96" s="510">
        <f t="shared" si="32"/>
        <v>50501.75</v>
      </c>
      <c r="I96" t="s">
        <v>370</v>
      </c>
      <c r="K96" s="821">
        <v>378</v>
      </c>
      <c r="L96" s="533"/>
      <c r="M96" s="272">
        <v>2176</v>
      </c>
      <c r="N96" s="272">
        <f t="shared" si="23"/>
        <v>581370.13</v>
      </c>
      <c r="O96" s="272">
        <f t="shared" si="24"/>
        <v>0</v>
      </c>
      <c r="P96" s="272">
        <f t="shared" si="25"/>
        <v>220511.03</v>
      </c>
      <c r="Q96" s="272">
        <f t="shared" si="26"/>
        <v>46295.180000000008</v>
      </c>
      <c r="R96" s="272">
        <f t="shared" si="27"/>
        <v>38494.089999999997</v>
      </c>
      <c r="S96" s="272">
        <f t="shared" si="28"/>
        <v>51229.55</v>
      </c>
      <c r="T96" s="272">
        <f t="shared" si="29"/>
        <v>6814.71</v>
      </c>
      <c r="U96" s="272">
        <f t="shared" si="30"/>
        <v>4273.84</v>
      </c>
      <c r="V96" s="526">
        <f t="shared" si="22"/>
        <v>948988.53</v>
      </c>
      <c r="W96" s="526">
        <f t="shared" si="36"/>
        <v>-25574.280000000028</v>
      </c>
      <c r="X96" s="348">
        <f t="shared" si="31"/>
        <v>974294</v>
      </c>
      <c r="Y96" s="348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  <c r="AQ96" s="250"/>
      <c r="AR96" s="250"/>
      <c r="AS96" s="250"/>
      <c r="AT96" s="250"/>
      <c r="AU96" s="250"/>
      <c r="AV96" s="250"/>
      <c r="AW96" s="250"/>
      <c r="AX96" s="250"/>
      <c r="AY96" s="250"/>
      <c r="AZ96" s="250"/>
      <c r="BA96" s="250"/>
      <c r="BB96" s="250"/>
      <c r="BC96" s="250"/>
      <c r="BD96" s="250"/>
      <c r="BE96" s="250"/>
      <c r="BF96" s="250"/>
      <c r="BG96" s="250"/>
      <c r="BH96" s="250"/>
      <c r="BI96" s="250"/>
      <c r="BJ96" s="250"/>
      <c r="BK96" s="250"/>
      <c r="BL96" s="250"/>
      <c r="BM96" s="250"/>
      <c r="BN96" s="250"/>
      <c r="BO96" s="250"/>
      <c r="BP96" s="250"/>
      <c r="BQ96" s="250"/>
      <c r="BR96" s="250"/>
      <c r="BS96" s="250"/>
      <c r="BT96" s="250"/>
      <c r="BU96" s="250"/>
      <c r="BV96" s="250"/>
      <c r="BW96" s="250"/>
      <c r="BX96" s="250"/>
      <c r="BY96" s="250"/>
      <c r="BZ96" s="250"/>
      <c r="CA96" s="250"/>
      <c r="CB96" s="250"/>
      <c r="CC96" s="250"/>
      <c r="CD96" s="250"/>
      <c r="CE96" s="250"/>
      <c r="CF96" s="250"/>
      <c r="CG96" s="250"/>
      <c r="CH96" s="250"/>
      <c r="CI96" s="250"/>
      <c r="CJ96" s="250"/>
      <c r="CK96" s="250"/>
      <c r="CL96" s="250"/>
      <c r="CM96" s="250"/>
      <c r="CN96" s="250"/>
      <c r="CO96" s="250"/>
      <c r="CP96" s="250"/>
      <c r="CQ96" s="250"/>
      <c r="CR96" s="250"/>
      <c r="CS96" s="250"/>
      <c r="CT96" s="250"/>
      <c r="CU96" s="250"/>
      <c r="CV96" s="250"/>
      <c r="CW96" s="250"/>
      <c r="CX96" s="250"/>
      <c r="CY96" s="250"/>
      <c r="CZ96" s="250"/>
      <c r="DA96" s="250"/>
      <c r="DB96" s="250"/>
      <c r="DC96" s="250"/>
      <c r="DD96" s="250"/>
      <c r="DE96" s="250"/>
      <c r="DF96" s="250"/>
      <c r="DG96" s="250"/>
      <c r="DH96" s="250"/>
      <c r="DI96" s="250"/>
      <c r="DJ96" s="250"/>
      <c r="DK96" s="250"/>
      <c r="DL96" s="250"/>
      <c r="DM96" s="250"/>
      <c r="DN96" s="250"/>
      <c r="DO96" s="250"/>
      <c r="DP96" s="250"/>
      <c r="DQ96" s="250"/>
      <c r="DR96" s="250"/>
      <c r="DS96" s="250"/>
      <c r="DT96" s="250"/>
      <c r="DU96" s="250"/>
      <c r="DV96" s="250"/>
      <c r="DW96" s="250"/>
      <c r="DX96" s="250"/>
      <c r="DY96" s="250"/>
      <c r="DZ96" s="250"/>
      <c r="EA96" s="250"/>
      <c r="EB96" s="250"/>
      <c r="EC96" s="250"/>
      <c r="ED96" s="250"/>
      <c r="EE96" s="250"/>
      <c r="EF96" s="250"/>
      <c r="EG96" s="250"/>
      <c r="EH96" s="250"/>
      <c r="EI96" s="250"/>
      <c r="EJ96" s="250"/>
      <c r="EK96" s="250"/>
      <c r="EL96" s="250"/>
      <c r="EM96" s="250"/>
      <c r="EN96" s="250"/>
      <c r="EO96" s="250"/>
      <c r="EP96" s="250"/>
      <c r="EQ96" s="250"/>
      <c r="ER96" s="250"/>
      <c r="ES96" s="250"/>
      <c r="ET96" s="250"/>
      <c r="EU96" s="250"/>
      <c r="EV96" s="250"/>
      <c r="EW96" s="250"/>
      <c r="EX96" s="250"/>
      <c r="EY96" s="250"/>
      <c r="EZ96" s="250"/>
      <c r="FA96" s="250"/>
      <c r="FB96" s="250"/>
      <c r="FC96" s="250"/>
      <c r="FD96" s="250"/>
      <c r="FE96" s="250"/>
      <c r="FF96" s="250"/>
      <c r="FG96" s="250"/>
      <c r="FH96" s="250"/>
      <c r="FI96" s="250"/>
      <c r="FJ96" s="250"/>
      <c r="FK96" s="250"/>
      <c r="FL96" s="250"/>
      <c r="FM96" s="250"/>
      <c r="FN96" s="250"/>
      <c r="FO96" s="250"/>
      <c r="FP96" s="250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</row>
    <row r="97" spans="1:227" ht="15.5" x14ac:dyDescent="0.35">
      <c r="A97" t="s">
        <v>371</v>
      </c>
      <c r="B97" t="s">
        <v>540</v>
      </c>
      <c r="C97" s="898">
        <v>47020</v>
      </c>
      <c r="D97" s="899">
        <v>0</v>
      </c>
      <c r="E97" s="899">
        <v>40237</v>
      </c>
      <c r="F97" s="899">
        <v>19592</v>
      </c>
      <c r="G97" s="843"/>
      <c r="H97" s="510">
        <f t="shared" si="32"/>
        <v>106849</v>
      </c>
      <c r="I97" t="s">
        <v>371</v>
      </c>
      <c r="K97" s="821">
        <v>386</v>
      </c>
      <c r="L97" s="533"/>
      <c r="M97" s="272">
        <v>3046.4</v>
      </c>
      <c r="N97" s="272">
        <f t="shared" si="23"/>
        <v>502348.41</v>
      </c>
      <c r="O97" s="272">
        <f t="shared" si="24"/>
        <v>0</v>
      </c>
      <c r="P97" s="272">
        <f t="shared" si="25"/>
        <v>147250.32</v>
      </c>
      <c r="Q97" s="272">
        <f t="shared" si="26"/>
        <v>2864.2</v>
      </c>
      <c r="R97" s="272">
        <f t="shared" si="27"/>
        <v>50569.810000000005</v>
      </c>
      <c r="S97" s="272">
        <f t="shared" si="28"/>
        <v>58498.280000000006</v>
      </c>
      <c r="T97" s="272">
        <f t="shared" si="29"/>
        <v>13264.420000000002</v>
      </c>
      <c r="U97" s="272">
        <f t="shared" si="30"/>
        <v>785.15</v>
      </c>
      <c r="V97" s="526">
        <f t="shared" si="22"/>
        <v>775580.59000000008</v>
      </c>
      <c r="W97" s="526">
        <f t="shared" si="36"/>
        <v>86129.409999999916</v>
      </c>
      <c r="X97" s="348">
        <f t="shared" si="31"/>
        <v>968945</v>
      </c>
      <c r="Y97" s="348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0"/>
      <c r="BA97" s="250"/>
      <c r="BB97" s="250"/>
      <c r="BC97" s="250"/>
      <c r="BD97" s="250"/>
      <c r="BE97" s="250"/>
      <c r="BF97" s="250"/>
      <c r="BG97" s="250"/>
      <c r="BH97" s="250"/>
      <c r="BI97" s="250"/>
      <c r="BJ97" s="250"/>
      <c r="BK97" s="250"/>
      <c r="BL97" s="250"/>
      <c r="BM97" s="250"/>
      <c r="BN97" s="250"/>
      <c r="BO97" s="250"/>
      <c r="BP97" s="250"/>
      <c r="BQ97" s="250"/>
      <c r="BR97" s="250"/>
      <c r="BS97" s="250"/>
      <c r="BT97" s="250"/>
      <c r="BU97" s="250"/>
      <c r="BV97" s="250"/>
      <c r="BW97" s="250"/>
      <c r="BX97" s="250"/>
      <c r="BY97" s="250"/>
      <c r="BZ97" s="250"/>
      <c r="CA97" s="250"/>
      <c r="CB97" s="250"/>
      <c r="CC97" s="250"/>
      <c r="CD97" s="250"/>
      <c r="CE97" s="250"/>
      <c r="CF97" s="250"/>
      <c r="CG97" s="250"/>
      <c r="CH97" s="250"/>
      <c r="CI97" s="250"/>
      <c r="CJ97" s="250"/>
      <c r="CK97" s="250"/>
      <c r="CL97" s="250"/>
      <c r="CM97" s="250"/>
      <c r="CN97" s="250"/>
      <c r="CO97" s="250"/>
      <c r="CP97" s="250"/>
      <c r="CQ97" s="250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50"/>
      <c r="EU97" s="250"/>
      <c r="EV97" s="250"/>
      <c r="EW97" s="250"/>
      <c r="EX97" s="250"/>
      <c r="EY97" s="250"/>
      <c r="EZ97" s="250"/>
      <c r="FA97" s="250"/>
      <c r="FB97" s="250"/>
      <c r="FC97" s="250"/>
      <c r="FD97" s="250"/>
      <c r="FE97" s="250"/>
      <c r="FF97" s="250"/>
      <c r="FG97" s="250"/>
      <c r="FH97" s="250"/>
      <c r="FI97" s="250"/>
      <c r="FJ97" s="250"/>
      <c r="FK97" s="250"/>
      <c r="FL97" s="250"/>
      <c r="FM97" s="250"/>
      <c r="FN97" s="250"/>
      <c r="FO97" s="250"/>
      <c r="FP97" s="250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</row>
    <row r="98" spans="1:227" ht="15.5" x14ac:dyDescent="0.35">
      <c r="A98" t="s">
        <v>372</v>
      </c>
      <c r="B98" t="s">
        <v>541</v>
      </c>
      <c r="C98" s="898">
        <v>90238</v>
      </c>
      <c r="D98" s="899">
        <v>0</v>
      </c>
      <c r="E98" s="899">
        <v>0</v>
      </c>
      <c r="F98" s="899">
        <v>0</v>
      </c>
      <c r="G98" s="900">
        <v>2215.1999999999998</v>
      </c>
      <c r="H98" s="510">
        <f t="shared" si="32"/>
        <v>92453.2</v>
      </c>
      <c r="I98" t="s">
        <v>372</v>
      </c>
      <c r="K98" s="821">
        <v>706</v>
      </c>
      <c r="L98" s="533"/>
      <c r="M98" s="272">
        <v>4403.2</v>
      </c>
      <c r="N98" s="272">
        <f t="shared" si="23"/>
        <v>1003937.3600000001</v>
      </c>
      <c r="O98" s="272">
        <f t="shared" si="24"/>
        <v>0</v>
      </c>
      <c r="P98" s="272">
        <f t="shared" si="25"/>
        <v>417864.9</v>
      </c>
      <c r="Q98" s="272">
        <f t="shared" si="26"/>
        <v>67335.58</v>
      </c>
      <c r="R98" s="272">
        <f t="shared" si="27"/>
        <v>78016.100000000006</v>
      </c>
      <c r="S98" s="272">
        <f t="shared" si="28"/>
        <v>74649.73</v>
      </c>
      <c r="T98" s="272">
        <f t="shared" si="29"/>
        <v>75279.64</v>
      </c>
      <c r="U98" s="272">
        <f t="shared" si="30"/>
        <v>2091.9499999999998</v>
      </c>
      <c r="V98" s="526">
        <f t="shared" si="22"/>
        <v>1719175.2600000002</v>
      </c>
      <c r="W98" s="526">
        <f t="shared" si="36"/>
        <v>127.53999999976077</v>
      </c>
      <c r="X98" s="348">
        <f t="shared" si="31"/>
        <v>1812462</v>
      </c>
      <c r="Y98" s="348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  <c r="AQ98" s="250"/>
      <c r="AR98" s="250"/>
      <c r="AS98" s="250"/>
      <c r="AT98" s="250"/>
      <c r="AU98" s="250"/>
      <c r="AV98" s="250"/>
      <c r="AW98" s="250"/>
      <c r="AX98" s="250"/>
      <c r="AY98" s="250"/>
      <c r="AZ98" s="250"/>
      <c r="BA98" s="250"/>
      <c r="BB98" s="250"/>
      <c r="BC98" s="250"/>
      <c r="BD98" s="250"/>
      <c r="BE98" s="250"/>
      <c r="BF98" s="250"/>
      <c r="BG98" s="250"/>
      <c r="BH98" s="250"/>
      <c r="BI98" s="250"/>
      <c r="BJ98" s="250"/>
      <c r="BK98" s="250"/>
      <c r="BL98" s="250"/>
      <c r="BM98" s="250"/>
      <c r="BN98" s="250"/>
      <c r="BO98" s="250"/>
      <c r="BP98" s="250"/>
      <c r="BQ98" s="250"/>
      <c r="BR98" s="250"/>
      <c r="BS98" s="250"/>
      <c r="BT98" s="250"/>
      <c r="BU98" s="250"/>
      <c r="BV98" s="250"/>
      <c r="BW98" s="250"/>
      <c r="BX98" s="250"/>
      <c r="BY98" s="250"/>
      <c r="BZ98" s="250"/>
      <c r="CA98" s="250"/>
      <c r="CB98" s="250"/>
      <c r="CC98" s="250"/>
      <c r="CD98" s="250"/>
      <c r="CE98" s="250"/>
      <c r="CF98" s="250"/>
      <c r="CG98" s="250"/>
      <c r="CH98" s="250"/>
      <c r="CI98" s="250"/>
      <c r="CJ98" s="250"/>
      <c r="CK98" s="250"/>
      <c r="CL98" s="250"/>
      <c r="CM98" s="250"/>
      <c r="CN98" s="250"/>
      <c r="CO98" s="250"/>
      <c r="CP98" s="250"/>
      <c r="CQ98" s="250"/>
      <c r="CR98" s="250"/>
      <c r="CS98" s="250"/>
      <c r="CT98" s="250"/>
      <c r="CU98" s="250"/>
      <c r="CV98" s="250"/>
      <c r="CW98" s="250"/>
      <c r="CX98" s="250"/>
      <c r="CY98" s="250"/>
      <c r="CZ98" s="250"/>
      <c r="DA98" s="250"/>
      <c r="DB98" s="250"/>
      <c r="DC98" s="250"/>
      <c r="DD98" s="250"/>
      <c r="DE98" s="250"/>
      <c r="DF98" s="250"/>
      <c r="DG98" s="250"/>
      <c r="DH98" s="250"/>
      <c r="DI98" s="250"/>
      <c r="DJ98" s="250"/>
      <c r="DK98" s="250"/>
      <c r="DL98" s="250"/>
      <c r="DM98" s="250"/>
      <c r="DN98" s="250"/>
      <c r="DO98" s="250"/>
      <c r="DP98" s="250"/>
      <c r="DQ98" s="250"/>
      <c r="DR98" s="250"/>
      <c r="DS98" s="250"/>
      <c r="DT98" s="250"/>
      <c r="DU98" s="250"/>
      <c r="DV98" s="250"/>
      <c r="DW98" s="250"/>
      <c r="DX98" s="250"/>
      <c r="DY98" s="250"/>
      <c r="DZ98" s="250"/>
      <c r="EA98" s="250"/>
      <c r="EB98" s="250"/>
      <c r="EC98" s="250"/>
      <c r="ED98" s="250"/>
      <c r="EE98" s="250"/>
      <c r="EF98" s="250"/>
      <c r="EG98" s="250"/>
      <c r="EH98" s="250"/>
      <c r="EI98" s="250"/>
      <c r="EJ98" s="250"/>
      <c r="EK98" s="250"/>
      <c r="EL98" s="250"/>
      <c r="EM98" s="250"/>
      <c r="EN98" s="250"/>
      <c r="EO98" s="250"/>
      <c r="EP98" s="250"/>
      <c r="EQ98" s="250"/>
      <c r="ER98" s="250"/>
      <c r="ES98" s="250"/>
      <c r="ET98" s="250"/>
      <c r="EU98" s="250"/>
      <c r="EV98" s="250"/>
      <c r="EW98" s="250"/>
      <c r="EX98" s="250"/>
      <c r="EY98" s="250"/>
      <c r="EZ98" s="250"/>
      <c r="FA98" s="250"/>
      <c r="FB98" s="250"/>
      <c r="FC98" s="250"/>
      <c r="FD98" s="250"/>
      <c r="FE98" s="250"/>
      <c r="FF98" s="250"/>
      <c r="FG98" s="250"/>
      <c r="FH98" s="250"/>
      <c r="FI98" s="250"/>
      <c r="FJ98" s="250"/>
      <c r="FK98" s="250"/>
      <c r="FL98" s="250"/>
      <c r="FM98" s="250"/>
      <c r="FN98" s="250"/>
      <c r="FO98" s="250"/>
      <c r="FP98" s="250"/>
      <c r="FQ98" s="250"/>
      <c r="FR98" s="250"/>
      <c r="FS98" s="250"/>
      <c r="FT98" s="250"/>
      <c r="FU98" s="250"/>
      <c r="FV98" s="250"/>
      <c r="FW98" s="250"/>
      <c r="FX98" s="250"/>
      <c r="FY98" s="250"/>
      <c r="FZ98" s="250"/>
      <c r="GA98" s="250"/>
      <c r="GB98" s="250"/>
      <c r="GC98" s="250"/>
      <c r="GD98" s="250"/>
      <c r="GE98" s="250"/>
      <c r="GF98" s="250"/>
      <c r="GG98" s="250"/>
      <c r="GH98" s="250"/>
      <c r="GI98" s="250"/>
      <c r="GJ98" s="250"/>
      <c r="GK98" s="250"/>
      <c r="GL98" s="250"/>
      <c r="GM98" s="250"/>
      <c r="GN98" s="250"/>
      <c r="GO98" s="250"/>
      <c r="GP98" s="250"/>
      <c r="GQ98" s="250"/>
      <c r="GR98" s="250"/>
      <c r="GS98" s="250"/>
      <c r="GT98" s="250"/>
      <c r="GU98" s="250"/>
      <c r="GV98" s="250"/>
      <c r="GW98" s="250"/>
      <c r="GX98" s="250"/>
      <c r="GY98" s="250"/>
      <c r="GZ98" s="250"/>
      <c r="HA98" s="250"/>
      <c r="HB98" s="250"/>
      <c r="HC98" s="250"/>
      <c r="HD98" s="250"/>
      <c r="HE98" s="250"/>
      <c r="HF98" s="250"/>
      <c r="HG98" s="250"/>
      <c r="HH98" s="250"/>
      <c r="HI98" s="250"/>
      <c r="HJ98" s="250"/>
      <c r="HK98" s="250"/>
      <c r="HL98" s="250"/>
      <c r="HM98" s="250"/>
      <c r="HN98" s="250"/>
      <c r="HO98" s="250"/>
      <c r="HP98" s="250"/>
      <c r="HQ98" s="250"/>
      <c r="HR98" s="250"/>
      <c r="HS98" s="250"/>
    </row>
    <row r="99" spans="1:227" ht="15.5" x14ac:dyDescent="0.35">
      <c r="A99" t="s">
        <v>373</v>
      </c>
      <c r="B99" t="s">
        <v>542</v>
      </c>
      <c r="C99" s="898">
        <v>51415</v>
      </c>
      <c r="D99" s="899">
        <v>0</v>
      </c>
      <c r="E99" s="899">
        <v>32202</v>
      </c>
      <c r="F99" s="899">
        <v>26586</v>
      </c>
      <c r="G99" s="900">
        <v>824.55</v>
      </c>
      <c r="H99" s="510">
        <f t="shared" si="32"/>
        <v>111027.55</v>
      </c>
      <c r="I99" t="s">
        <v>373</v>
      </c>
      <c r="K99" s="821">
        <v>367</v>
      </c>
      <c r="L99" s="533"/>
      <c r="M99" s="272">
        <v>3353.6</v>
      </c>
      <c r="N99" s="272">
        <f t="shared" si="23"/>
        <v>548078.81000000006</v>
      </c>
      <c r="O99" s="272">
        <f t="shared" si="24"/>
        <v>0</v>
      </c>
      <c r="P99" s="272">
        <f t="shared" si="25"/>
        <v>189893.08000000002</v>
      </c>
      <c r="Q99" s="272">
        <f t="shared" si="26"/>
        <v>47014.83</v>
      </c>
      <c r="R99" s="272">
        <f t="shared" si="27"/>
        <v>65549.63</v>
      </c>
      <c r="S99" s="272">
        <f t="shared" si="28"/>
        <v>52452.55</v>
      </c>
      <c r="T99" s="272">
        <f t="shared" si="29"/>
        <v>5785.88</v>
      </c>
      <c r="U99" s="272">
        <f t="shared" si="30"/>
        <v>1024.3399999999999</v>
      </c>
      <c r="V99" s="526">
        <f t="shared" si="22"/>
        <v>909799.12000000011</v>
      </c>
      <c r="W99" s="526">
        <f t="shared" si="36"/>
        <v>6882.3299999998853</v>
      </c>
      <c r="X99" s="348">
        <f t="shared" si="31"/>
        <v>1028076</v>
      </c>
      <c r="Y99" s="348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0"/>
      <c r="BA99" s="250"/>
      <c r="BB99" s="250"/>
      <c r="BC99" s="250"/>
      <c r="BD99" s="250"/>
      <c r="BE99" s="250"/>
      <c r="BF99" s="250"/>
      <c r="BG99" s="250"/>
      <c r="BH99" s="250"/>
      <c r="BI99" s="250"/>
      <c r="BJ99" s="250"/>
      <c r="BK99" s="250"/>
      <c r="BL99" s="250"/>
      <c r="BM99" s="250"/>
      <c r="BN99" s="250"/>
      <c r="BO99" s="250"/>
      <c r="BP99" s="250"/>
      <c r="BQ99" s="250"/>
      <c r="BR99" s="250"/>
      <c r="BS99" s="250"/>
      <c r="BT99" s="250"/>
      <c r="BU99" s="250"/>
      <c r="BV99" s="250"/>
      <c r="BW99" s="250"/>
      <c r="BX99" s="250"/>
      <c r="BY99" s="250"/>
      <c r="BZ99" s="250"/>
      <c r="CA99" s="250"/>
      <c r="CB99" s="250"/>
      <c r="CC99" s="250"/>
      <c r="CD99" s="250"/>
      <c r="CE99" s="250"/>
      <c r="CF99" s="250"/>
      <c r="CG99" s="250"/>
      <c r="CH99" s="250"/>
      <c r="CI99" s="250"/>
      <c r="CJ99" s="250"/>
      <c r="CK99" s="250"/>
      <c r="CL99" s="250"/>
      <c r="CM99" s="250"/>
      <c r="CN99" s="250"/>
      <c r="CO99" s="250"/>
      <c r="CP99" s="250"/>
      <c r="CQ99" s="250"/>
      <c r="CR99" s="250"/>
      <c r="CS99" s="250"/>
      <c r="CT99" s="250"/>
      <c r="CU99" s="250"/>
      <c r="CV99" s="250"/>
      <c r="CW99" s="250"/>
      <c r="CX99" s="250"/>
      <c r="CY99" s="250"/>
      <c r="CZ99" s="250"/>
      <c r="DA99" s="250"/>
      <c r="DB99" s="250"/>
      <c r="DC99" s="250"/>
      <c r="DD99" s="250"/>
      <c r="DE99" s="250"/>
      <c r="DF99" s="250"/>
      <c r="DG99" s="250"/>
      <c r="DH99" s="250"/>
      <c r="DI99" s="250"/>
      <c r="DJ99" s="250"/>
      <c r="DK99" s="250"/>
      <c r="DL99" s="250"/>
      <c r="DM99" s="250"/>
      <c r="DN99" s="250"/>
      <c r="DO99" s="250"/>
      <c r="DP99" s="250"/>
      <c r="DQ99" s="250"/>
      <c r="DR99" s="250"/>
      <c r="DS99" s="250"/>
      <c r="DT99" s="250"/>
      <c r="DU99" s="250"/>
      <c r="DV99" s="250"/>
      <c r="DW99" s="250"/>
      <c r="DX99" s="250"/>
      <c r="DY99" s="250"/>
      <c r="DZ99" s="250"/>
      <c r="EA99" s="250"/>
      <c r="EB99" s="250"/>
      <c r="EC99" s="250"/>
      <c r="ED99" s="250"/>
      <c r="EE99" s="250"/>
      <c r="EF99" s="250"/>
      <c r="EG99" s="250"/>
      <c r="EH99" s="250"/>
      <c r="EI99" s="250"/>
      <c r="EJ99" s="250"/>
      <c r="EK99" s="250"/>
      <c r="EL99" s="250"/>
      <c r="EM99" s="250"/>
      <c r="EN99" s="250"/>
      <c r="EO99" s="250"/>
      <c r="EP99" s="250"/>
      <c r="EQ99" s="250"/>
      <c r="ER99" s="250"/>
      <c r="ES99" s="250"/>
      <c r="ET99" s="250"/>
      <c r="EU99" s="250"/>
      <c r="EV99" s="250"/>
      <c r="EW99" s="250"/>
      <c r="EX99" s="250"/>
      <c r="EY99" s="250"/>
      <c r="EZ99" s="250"/>
      <c r="FA99" s="250"/>
      <c r="FB99" s="250"/>
      <c r="FC99" s="250"/>
      <c r="FD99" s="250"/>
      <c r="FE99" s="250"/>
      <c r="FF99" s="250"/>
      <c r="FG99" s="250"/>
      <c r="FH99" s="250"/>
      <c r="FI99" s="250"/>
      <c r="FJ99" s="250"/>
      <c r="FK99" s="250"/>
      <c r="FL99" s="250"/>
      <c r="FM99" s="250"/>
      <c r="FN99" s="250"/>
      <c r="FO99" s="250"/>
      <c r="FP99" s="250"/>
      <c r="FQ99" s="250"/>
      <c r="FR99" s="250"/>
      <c r="FS99" s="250"/>
      <c r="FT99" s="250"/>
      <c r="FU99" s="250"/>
      <c r="FV99" s="250"/>
      <c r="FW99" s="250"/>
      <c r="FX99" s="250"/>
      <c r="FY99" s="250"/>
      <c r="FZ99" s="250"/>
      <c r="GA99" s="250"/>
      <c r="GB99" s="250"/>
      <c r="GC99" s="250"/>
      <c r="GD99" s="250"/>
      <c r="GE99" s="250"/>
      <c r="GF99" s="250"/>
      <c r="GG99" s="250"/>
      <c r="GH99" s="250"/>
      <c r="GI99" s="250"/>
      <c r="GJ99" s="250"/>
      <c r="GK99" s="250"/>
      <c r="GL99" s="250"/>
      <c r="GM99" s="250"/>
      <c r="GN99" s="250"/>
      <c r="GO99" s="250"/>
      <c r="GP99" s="250"/>
      <c r="GQ99" s="250"/>
      <c r="GR99" s="250"/>
      <c r="GS99" s="250"/>
      <c r="GT99" s="250"/>
      <c r="GU99" s="250"/>
      <c r="GV99" s="250"/>
      <c r="GW99" s="250"/>
      <c r="GX99" s="250"/>
      <c r="GY99" s="250"/>
      <c r="GZ99" s="250"/>
      <c r="HA99" s="250"/>
      <c r="HB99" s="250"/>
      <c r="HC99" s="250"/>
      <c r="HD99" s="250"/>
      <c r="HE99" s="250"/>
      <c r="HF99" s="250"/>
      <c r="HG99" s="250"/>
      <c r="HH99" s="250"/>
      <c r="HI99" s="250"/>
      <c r="HJ99" s="250"/>
      <c r="HK99" s="250"/>
      <c r="HL99" s="250"/>
      <c r="HM99" s="250"/>
      <c r="HN99" s="250"/>
      <c r="HO99" s="250"/>
      <c r="HP99" s="250"/>
      <c r="HQ99" s="250"/>
      <c r="HR99" s="250"/>
      <c r="HS99" s="250"/>
    </row>
    <row r="100" spans="1:227" ht="15.5" x14ac:dyDescent="0.35">
      <c r="A100" t="s">
        <v>374</v>
      </c>
      <c r="B100" s="510" t="s">
        <v>751</v>
      </c>
      <c r="C100" s="898">
        <v>57861</v>
      </c>
      <c r="D100" s="899">
        <v>0</v>
      </c>
      <c r="E100" s="899">
        <v>0</v>
      </c>
      <c r="F100" s="899">
        <v>0</v>
      </c>
      <c r="G100" s="900">
        <v>1423.65</v>
      </c>
      <c r="H100" s="510">
        <f t="shared" si="32"/>
        <v>59284.65</v>
      </c>
      <c r="I100" t="s">
        <v>374</v>
      </c>
      <c r="K100" s="821">
        <v>431</v>
      </c>
      <c r="L100" s="533"/>
      <c r="M100" s="915">
        <v>2508.8000000000002</v>
      </c>
      <c r="N100" s="272">
        <f t="shared" si="23"/>
        <v>568753.75</v>
      </c>
      <c r="O100" s="272">
        <f t="shared" si="24"/>
        <v>0</v>
      </c>
      <c r="P100" s="272">
        <f t="shared" si="25"/>
        <v>376014.71000000008</v>
      </c>
      <c r="Q100" s="272">
        <f t="shared" si="26"/>
        <v>61881.27</v>
      </c>
      <c r="R100" s="272">
        <f t="shared" si="27"/>
        <v>91441.9</v>
      </c>
      <c r="S100" s="272">
        <f t="shared" si="28"/>
        <v>0</v>
      </c>
      <c r="T100" s="272">
        <f t="shared" si="29"/>
        <v>4091.52</v>
      </c>
      <c r="U100" s="272">
        <f t="shared" si="30"/>
        <v>1204.33</v>
      </c>
      <c r="V100" s="526">
        <f t="shared" si="22"/>
        <v>1103387.4800000002</v>
      </c>
      <c r="W100" s="526">
        <f t="shared" si="36"/>
        <v>-10726.130000000216</v>
      </c>
      <c r="X100" s="348">
        <f t="shared" si="31"/>
        <v>1152377</v>
      </c>
      <c r="Y100" s="348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0"/>
      <c r="AR100" s="250"/>
      <c r="AS100" s="250"/>
      <c r="AT100" s="250"/>
      <c r="AU100" s="250"/>
      <c r="AV100" s="250"/>
      <c r="AW100" s="250"/>
      <c r="AX100" s="250"/>
      <c r="AY100" s="250"/>
      <c r="AZ100" s="250"/>
      <c r="BA100" s="250"/>
      <c r="BB100" s="250"/>
      <c r="BC100" s="250"/>
      <c r="BD100" s="250"/>
      <c r="BE100" s="250"/>
      <c r="BF100" s="250"/>
      <c r="BG100" s="250"/>
      <c r="BH100" s="250"/>
      <c r="BI100" s="250"/>
      <c r="BJ100" s="250"/>
      <c r="BK100" s="250"/>
      <c r="BL100" s="250"/>
      <c r="BM100" s="250"/>
      <c r="BN100" s="250"/>
      <c r="BO100" s="250"/>
      <c r="BP100" s="250"/>
      <c r="BQ100" s="250"/>
      <c r="BR100" s="250"/>
      <c r="BS100" s="250"/>
      <c r="BT100" s="250"/>
      <c r="BU100" s="250"/>
      <c r="BV100" s="250"/>
      <c r="BW100" s="250"/>
      <c r="BX100" s="250"/>
      <c r="BY100" s="250"/>
      <c r="BZ100" s="250"/>
      <c r="CA100" s="250"/>
      <c r="CB100" s="250"/>
      <c r="CC100" s="250"/>
      <c r="CD100" s="250"/>
      <c r="CE100" s="250"/>
      <c r="CF100" s="250"/>
      <c r="CG100" s="250"/>
      <c r="CH100" s="250"/>
      <c r="CI100" s="250"/>
      <c r="CJ100" s="250"/>
      <c r="CK100" s="250"/>
      <c r="CL100" s="250"/>
      <c r="CM100" s="250"/>
      <c r="CN100" s="250"/>
      <c r="CO100" s="250"/>
      <c r="CP100" s="250"/>
      <c r="CQ100" s="250"/>
      <c r="CR100" s="250"/>
      <c r="CS100" s="250"/>
      <c r="CT100" s="250"/>
      <c r="CU100" s="250"/>
      <c r="CV100" s="250"/>
      <c r="CW100" s="250"/>
      <c r="CX100" s="250"/>
      <c r="CY100" s="250"/>
      <c r="CZ100" s="250"/>
      <c r="DA100" s="250"/>
      <c r="DB100" s="250"/>
      <c r="DC100" s="250"/>
      <c r="DD100" s="250"/>
      <c r="DE100" s="250"/>
      <c r="DF100" s="250"/>
      <c r="DG100" s="250"/>
      <c r="DH100" s="250"/>
      <c r="DI100" s="250"/>
      <c r="DJ100" s="250"/>
      <c r="DK100" s="250"/>
      <c r="DL100" s="250"/>
      <c r="DM100" s="250"/>
      <c r="DN100" s="250"/>
      <c r="DO100" s="250"/>
      <c r="DP100" s="250"/>
      <c r="DQ100" s="250"/>
      <c r="DR100" s="250"/>
      <c r="DS100" s="250"/>
      <c r="DT100" s="250"/>
      <c r="DU100" s="250"/>
      <c r="DV100" s="250"/>
      <c r="DW100" s="250"/>
      <c r="DX100" s="250"/>
      <c r="DY100" s="250"/>
      <c r="DZ100" s="250"/>
      <c r="EA100" s="250"/>
      <c r="EB100" s="250"/>
      <c r="EC100" s="250"/>
      <c r="ED100" s="250"/>
      <c r="EE100" s="250"/>
      <c r="EF100" s="250"/>
      <c r="EG100" s="250"/>
      <c r="EH100" s="250"/>
      <c r="EI100" s="250"/>
      <c r="EJ100" s="250"/>
      <c r="EK100" s="250"/>
      <c r="EL100" s="250"/>
      <c r="EM100" s="250"/>
      <c r="EN100" s="250"/>
      <c r="EO100" s="250"/>
      <c r="EP100" s="250"/>
      <c r="EQ100" s="250"/>
      <c r="ER100" s="250"/>
      <c r="ES100" s="250"/>
      <c r="ET100" s="250"/>
      <c r="EU100" s="250"/>
      <c r="EV100" s="250"/>
      <c r="EW100" s="250"/>
      <c r="EX100" s="250"/>
      <c r="EY100" s="250"/>
      <c r="EZ100" s="250"/>
      <c r="FA100" s="250"/>
      <c r="FB100" s="250"/>
      <c r="FC100" s="250"/>
      <c r="FD100" s="250"/>
      <c r="FE100" s="250"/>
      <c r="FF100" s="250"/>
      <c r="FG100" s="250"/>
      <c r="FH100" s="250"/>
      <c r="FI100" s="250"/>
      <c r="FJ100" s="250"/>
      <c r="FK100" s="250"/>
      <c r="FL100" s="250"/>
      <c r="FM100" s="250"/>
      <c r="FN100" s="250"/>
      <c r="FO100" s="250"/>
      <c r="FP100" s="250"/>
      <c r="FQ100" s="250"/>
      <c r="FR100" s="250"/>
      <c r="FS100" s="250"/>
      <c r="FT100" s="250"/>
      <c r="FU100" s="250"/>
      <c r="FV100" s="250"/>
      <c r="FW100" s="250"/>
      <c r="FX100" s="250"/>
      <c r="FY100" s="250"/>
      <c r="FZ100" s="250"/>
      <c r="GA100" s="250"/>
      <c r="GB100" s="250"/>
      <c r="GC100" s="250"/>
      <c r="GD100" s="250"/>
      <c r="GE100" s="250"/>
      <c r="GF100" s="250"/>
      <c r="GG100" s="250"/>
      <c r="GH100" s="250"/>
      <c r="GI100" s="250"/>
      <c r="GJ100" s="250"/>
      <c r="GK100" s="250"/>
      <c r="GL100" s="250"/>
      <c r="GM100" s="250"/>
      <c r="GN100" s="250"/>
      <c r="GO100" s="250"/>
      <c r="GP100" s="250"/>
      <c r="GQ100" s="250"/>
      <c r="GR100" s="250"/>
      <c r="GS100" s="250"/>
      <c r="GT100" s="250"/>
      <c r="GU100" s="250"/>
      <c r="GV100" s="250"/>
      <c r="GW100" s="250"/>
      <c r="GX100" s="250"/>
      <c r="GY100" s="250"/>
      <c r="GZ100" s="250"/>
      <c r="HA100" s="250"/>
      <c r="HB100" s="250"/>
      <c r="HC100" s="250"/>
      <c r="HD100" s="250"/>
      <c r="HE100" s="250"/>
      <c r="HF100" s="250"/>
      <c r="HG100" s="250"/>
      <c r="HH100" s="250"/>
      <c r="HI100" s="250"/>
      <c r="HJ100" s="250"/>
      <c r="HK100" s="250"/>
      <c r="HL100" s="250"/>
      <c r="HM100" s="250"/>
      <c r="HN100" s="250"/>
      <c r="HO100" s="250"/>
      <c r="HP100" s="250"/>
      <c r="HQ100" s="250"/>
      <c r="HR100" s="250"/>
      <c r="HS100" s="250"/>
    </row>
    <row r="101" spans="1:227" ht="15.5" x14ac:dyDescent="0.35">
      <c r="A101" t="s">
        <v>375</v>
      </c>
      <c r="B101" t="s">
        <v>544</v>
      </c>
      <c r="C101" s="898">
        <v>44988</v>
      </c>
      <c r="D101" s="899">
        <v>0</v>
      </c>
      <c r="E101" s="899">
        <v>0</v>
      </c>
      <c r="F101" s="899">
        <v>0</v>
      </c>
      <c r="G101" s="900">
        <v>1565.85</v>
      </c>
      <c r="H101" s="510">
        <f t="shared" si="32"/>
        <v>46553.85</v>
      </c>
      <c r="I101" t="s">
        <v>375</v>
      </c>
      <c r="K101" s="821">
        <v>319</v>
      </c>
      <c r="L101" s="533"/>
      <c r="M101" s="272">
        <v>2483.2000000000003</v>
      </c>
      <c r="N101" s="272">
        <f t="shared" si="23"/>
        <v>685297.99</v>
      </c>
      <c r="O101" s="272">
        <f t="shared" si="24"/>
        <v>0</v>
      </c>
      <c r="P101" s="272">
        <f t="shared" si="25"/>
        <v>160346.77999999997</v>
      </c>
      <c r="Q101" s="272">
        <f t="shared" si="26"/>
        <v>66669.600000000006</v>
      </c>
      <c r="R101" s="272">
        <f t="shared" si="27"/>
        <v>68300.549999999988</v>
      </c>
      <c r="S101" s="272">
        <f t="shared" si="28"/>
        <v>0</v>
      </c>
      <c r="T101" s="272">
        <f t="shared" si="29"/>
        <v>10692.39</v>
      </c>
      <c r="U101" s="272">
        <f t="shared" si="30"/>
        <v>1541.59</v>
      </c>
      <c r="V101" s="526">
        <f t="shared" si="22"/>
        <v>992848.89999999991</v>
      </c>
      <c r="W101" s="526">
        <f t="shared" si="36"/>
        <v>-112501.74999999991</v>
      </c>
      <c r="X101" s="348">
        <f t="shared" si="31"/>
        <v>927220</v>
      </c>
      <c r="Y101" s="348"/>
      <c r="Z101" s="250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50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0"/>
      <c r="BA101" s="250"/>
      <c r="BB101" s="250"/>
      <c r="BC101" s="250"/>
      <c r="BD101" s="250"/>
      <c r="BE101" s="250"/>
      <c r="BF101" s="250"/>
      <c r="BG101" s="250"/>
      <c r="BH101" s="250"/>
      <c r="BI101" s="250"/>
      <c r="BJ101" s="250"/>
      <c r="BK101" s="250"/>
      <c r="BL101" s="250"/>
      <c r="BM101" s="250"/>
      <c r="BN101" s="250"/>
      <c r="BO101" s="250"/>
      <c r="BP101" s="250"/>
      <c r="BQ101" s="250"/>
      <c r="BR101" s="250"/>
      <c r="BS101" s="250"/>
      <c r="BT101" s="250"/>
      <c r="BU101" s="250"/>
      <c r="BV101" s="250"/>
      <c r="BW101" s="250"/>
      <c r="BX101" s="250"/>
      <c r="BY101" s="250"/>
      <c r="BZ101" s="250"/>
      <c r="CA101" s="250"/>
      <c r="CB101" s="250"/>
      <c r="CC101" s="250"/>
      <c r="CD101" s="250"/>
      <c r="CE101" s="250"/>
      <c r="CF101" s="250"/>
      <c r="CG101" s="250"/>
      <c r="CH101" s="250"/>
      <c r="CI101" s="250"/>
      <c r="CJ101" s="250"/>
      <c r="CK101" s="250"/>
      <c r="CL101" s="250"/>
      <c r="CM101" s="250"/>
      <c r="CN101" s="250"/>
      <c r="CO101" s="250"/>
      <c r="CP101" s="250"/>
      <c r="CQ101" s="250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/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50"/>
      <c r="EU101" s="250"/>
      <c r="EV101" s="250"/>
      <c r="EW101" s="250"/>
      <c r="EX101" s="250"/>
      <c r="EY101" s="250"/>
      <c r="EZ101" s="250"/>
      <c r="FA101" s="250"/>
      <c r="FB101" s="250"/>
      <c r="FC101" s="250"/>
      <c r="FD101" s="250"/>
      <c r="FE101" s="250"/>
      <c r="FF101" s="250"/>
      <c r="FG101" s="250"/>
      <c r="FH101" s="250"/>
      <c r="FI101" s="250"/>
      <c r="FJ101" s="250"/>
      <c r="FK101" s="250"/>
      <c r="FL101" s="250"/>
      <c r="FM101" s="250"/>
      <c r="FN101" s="250"/>
      <c r="FO101" s="250"/>
      <c r="FP101" s="250"/>
      <c r="FQ101" s="250"/>
      <c r="FR101" s="250"/>
      <c r="FS101" s="250"/>
      <c r="FT101" s="250"/>
      <c r="FU101" s="250"/>
      <c r="FV101" s="250"/>
      <c r="FW101" s="250"/>
      <c r="FX101" s="250"/>
      <c r="FY101" s="250"/>
      <c r="FZ101" s="250"/>
      <c r="GA101" s="250"/>
      <c r="GB101" s="250"/>
      <c r="GC101" s="250"/>
      <c r="GD101" s="250"/>
      <c r="GE101" s="250"/>
      <c r="GF101" s="250"/>
      <c r="GG101" s="250"/>
      <c r="GH101" s="250"/>
      <c r="GI101" s="250"/>
      <c r="GJ101" s="250"/>
      <c r="GK101" s="250"/>
      <c r="GL101" s="250"/>
      <c r="GM101" s="250"/>
      <c r="GN101" s="250"/>
      <c r="GO101" s="250"/>
      <c r="GP101" s="250"/>
      <c r="GQ101" s="250"/>
      <c r="GR101" s="250"/>
      <c r="GS101" s="250"/>
      <c r="GT101" s="250"/>
      <c r="GU101" s="250"/>
      <c r="GV101" s="250"/>
      <c r="GW101" s="250"/>
      <c r="GX101" s="250"/>
      <c r="GY101" s="250"/>
      <c r="GZ101" s="250"/>
      <c r="HA101" s="250"/>
      <c r="HB101" s="250"/>
      <c r="HC101" s="250"/>
      <c r="HD101" s="250"/>
      <c r="HE101" s="250"/>
      <c r="HF101" s="250"/>
      <c r="HG101" s="250"/>
      <c r="HH101" s="250"/>
      <c r="HI101" s="250"/>
      <c r="HJ101" s="250"/>
      <c r="HK101" s="250"/>
      <c r="HL101" s="250"/>
      <c r="HM101" s="250"/>
      <c r="HN101" s="250"/>
      <c r="HO101" s="250"/>
      <c r="HP101" s="250"/>
      <c r="HQ101" s="250"/>
      <c r="HR101" s="250"/>
      <c r="HS101" s="250"/>
    </row>
    <row r="102" spans="1:227" ht="15.5" x14ac:dyDescent="0.35">
      <c r="A102" t="s">
        <v>376</v>
      </c>
      <c r="B102" t="s">
        <v>545</v>
      </c>
      <c r="C102" s="898">
        <v>107128</v>
      </c>
      <c r="D102" s="899">
        <v>13066</v>
      </c>
      <c r="E102" s="899">
        <v>111441</v>
      </c>
      <c r="F102" s="899">
        <v>0</v>
      </c>
      <c r="G102" s="843"/>
      <c r="H102" s="510">
        <f t="shared" si="32"/>
        <v>231635</v>
      </c>
      <c r="I102" t="s">
        <v>376</v>
      </c>
      <c r="K102" s="821">
        <v>872</v>
      </c>
      <c r="L102" s="533"/>
      <c r="M102" s="272">
        <v>4736</v>
      </c>
      <c r="N102" s="272">
        <f t="shared" si="23"/>
        <v>1316776.74</v>
      </c>
      <c r="O102" s="272">
        <f t="shared" si="24"/>
        <v>0</v>
      </c>
      <c r="P102" s="272">
        <f t="shared" si="25"/>
        <v>370611.95999999996</v>
      </c>
      <c r="Q102" s="272">
        <f t="shared" si="26"/>
        <v>81235.169999999984</v>
      </c>
      <c r="R102" s="272">
        <f t="shared" si="27"/>
        <v>77847.429999999993</v>
      </c>
      <c r="S102" s="272">
        <f t="shared" si="28"/>
        <v>56915.37999999999</v>
      </c>
      <c r="T102" s="272">
        <f t="shared" si="29"/>
        <v>26555.47</v>
      </c>
      <c r="U102" s="272">
        <f t="shared" si="30"/>
        <v>1959.02</v>
      </c>
      <c r="V102" s="526">
        <f t="shared" si="22"/>
        <v>1931901.1699999997</v>
      </c>
      <c r="W102" s="526">
        <f t="shared" si="36"/>
        <v>-21839.169999999693</v>
      </c>
      <c r="X102" s="348">
        <f t="shared" si="31"/>
        <v>2142569</v>
      </c>
      <c r="Y102" s="348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  <c r="AP102" s="250"/>
      <c r="AQ102" s="250"/>
      <c r="AR102" s="250"/>
      <c r="AS102" s="250"/>
      <c r="AT102" s="250"/>
      <c r="AU102" s="250"/>
      <c r="AV102" s="250"/>
      <c r="AW102" s="250"/>
      <c r="AX102" s="250"/>
      <c r="AY102" s="250"/>
      <c r="AZ102" s="250"/>
      <c r="BA102" s="250"/>
      <c r="BB102" s="250"/>
      <c r="BC102" s="250"/>
      <c r="BD102" s="250"/>
      <c r="BE102" s="250"/>
      <c r="BF102" s="250"/>
      <c r="BG102" s="250"/>
      <c r="BH102" s="250"/>
      <c r="BI102" s="250"/>
      <c r="BJ102" s="250"/>
      <c r="BK102" s="250"/>
      <c r="BL102" s="250"/>
      <c r="BM102" s="250"/>
      <c r="BN102" s="250"/>
      <c r="BO102" s="250"/>
      <c r="BP102" s="250"/>
      <c r="BQ102" s="250"/>
      <c r="BR102" s="250"/>
      <c r="BS102" s="250"/>
      <c r="BT102" s="250"/>
      <c r="BU102" s="250"/>
      <c r="BV102" s="250"/>
      <c r="BW102" s="250"/>
      <c r="BX102" s="250"/>
      <c r="BY102" s="250"/>
      <c r="BZ102" s="250"/>
      <c r="CA102" s="250"/>
      <c r="CB102" s="250"/>
      <c r="CC102" s="250"/>
      <c r="CD102" s="250"/>
      <c r="CE102" s="250"/>
      <c r="CF102" s="250"/>
      <c r="CG102" s="250"/>
      <c r="CH102" s="250"/>
      <c r="CI102" s="250"/>
      <c r="CJ102" s="250"/>
      <c r="CK102" s="250"/>
      <c r="CL102" s="250"/>
      <c r="CM102" s="250"/>
      <c r="CN102" s="250"/>
      <c r="CO102" s="250"/>
      <c r="CP102" s="250"/>
      <c r="CQ102" s="250"/>
      <c r="CR102" s="250"/>
      <c r="CS102" s="250"/>
      <c r="CT102" s="250"/>
      <c r="CU102" s="250"/>
      <c r="CV102" s="250"/>
      <c r="CW102" s="250"/>
      <c r="CX102" s="250"/>
      <c r="CY102" s="250"/>
      <c r="CZ102" s="250"/>
      <c r="DA102" s="250"/>
      <c r="DB102" s="250"/>
      <c r="DC102" s="250"/>
      <c r="DD102" s="250"/>
      <c r="DE102" s="250"/>
      <c r="DF102" s="250"/>
      <c r="DG102" s="250"/>
      <c r="DH102" s="250"/>
      <c r="DI102" s="250"/>
      <c r="DJ102" s="250"/>
      <c r="DK102" s="250"/>
      <c r="DL102" s="250"/>
      <c r="DM102" s="250"/>
      <c r="DN102" s="250"/>
      <c r="DO102" s="250"/>
      <c r="DP102" s="250"/>
      <c r="DQ102" s="250"/>
      <c r="DR102" s="250"/>
      <c r="DS102" s="250"/>
      <c r="DT102" s="250"/>
      <c r="DU102" s="250"/>
      <c r="DV102" s="250"/>
      <c r="DW102" s="250"/>
      <c r="DX102" s="250"/>
      <c r="DY102" s="250"/>
      <c r="DZ102" s="250"/>
      <c r="EA102" s="250"/>
      <c r="EB102" s="250"/>
      <c r="EC102" s="250"/>
      <c r="ED102" s="250"/>
      <c r="EE102" s="250"/>
      <c r="EF102" s="250"/>
      <c r="EG102" s="250"/>
      <c r="EH102" s="250"/>
      <c r="EI102" s="250"/>
      <c r="EJ102" s="250"/>
      <c r="EK102" s="250"/>
      <c r="EL102" s="250"/>
      <c r="EM102" s="250"/>
      <c r="EN102" s="250"/>
      <c r="EO102" s="250"/>
      <c r="EP102" s="250"/>
      <c r="EQ102" s="250"/>
      <c r="ER102" s="250"/>
      <c r="ES102" s="250"/>
      <c r="ET102" s="250"/>
      <c r="EU102" s="250"/>
      <c r="EV102" s="250"/>
      <c r="EW102" s="250"/>
      <c r="EX102" s="250"/>
      <c r="EY102" s="250"/>
      <c r="EZ102" s="250"/>
      <c r="FA102" s="250"/>
      <c r="FB102" s="250"/>
      <c r="FC102" s="250"/>
      <c r="FD102" s="250"/>
      <c r="FE102" s="250"/>
      <c r="FF102" s="250"/>
      <c r="FG102" s="250"/>
      <c r="FH102" s="250"/>
      <c r="FI102" s="250"/>
      <c r="FJ102" s="250"/>
      <c r="FK102" s="250"/>
      <c r="FL102" s="250"/>
      <c r="FM102" s="250"/>
      <c r="FN102" s="250"/>
      <c r="FO102" s="250"/>
      <c r="FP102" s="250"/>
      <c r="FQ102" s="250"/>
      <c r="FR102" s="250"/>
      <c r="FS102" s="250"/>
      <c r="FT102" s="250"/>
      <c r="FU102" s="250"/>
      <c r="FV102" s="250"/>
      <c r="FW102" s="250"/>
      <c r="FX102" s="250"/>
      <c r="FY102" s="250"/>
      <c r="FZ102" s="250"/>
      <c r="GA102" s="250"/>
      <c r="GB102" s="250"/>
      <c r="GC102" s="250"/>
      <c r="GD102" s="250"/>
      <c r="GE102" s="250"/>
      <c r="GF102" s="250"/>
      <c r="GG102" s="250"/>
      <c r="GH102" s="250"/>
      <c r="GI102" s="250"/>
      <c r="GJ102" s="250"/>
      <c r="GK102" s="250"/>
      <c r="GL102" s="250"/>
      <c r="GM102" s="250"/>
      <c r="GN102" s="250"/>
      <c r="GO102" s="250"/>
      <c r="GP102" s="250"/>
      <c r="GQ102" s="250"/>
      <c r="GR102" s="250"/>
      <c r="GS102" s="250"/>
      <c r="GT102" s="250"/>
      <c r="GU102" s="250"/>
      <c r="GV102" s="250"/>
      <c r="GW102" s="250"/>
      <c r="GX102" s="250"/>
      <c r="GY102" s="250"/>
      <c r="GZ102" s="250"/>
      <c r="HA102" s="250"/>
      <c r="HB102" s="250"/>
      <c r="HC102" s="250"/>
      <c r="HD102" s="250"/>
      <c r="HE102" s="250"/>
      <c r="HF102" s="250"/>
      <c r="HG102" s="250"/>
      <c r="HH102" s="250"/>
      <c r="HI102" s="250"/>
      <c r="HJ102" s="250"/>
      <c r="HK102" s="250"/>
      <c r="HL102" s="250"/>
      <c r="HM102" s="250"/>
      <c r="HN102" s="250"/>
      <c r="HO102" s="250"/>
      <c r="HP102" s="250"/>
      <c r="HQ102" s="250"/>
      <c r="HR102" s="250"/>
      <c r="HS102" s="250"/>
    </row>
    <row r="103" spans="1:227" ht="15.5" x14ac:dyDescent="0.35">
      <c r="A103" t="s">
        <v>377</v>
      </c>
      <c r="B103" t="s">
        <v>546</v>
      </c>
      <c r="C103" s="898">
        <v>93814</v>
      </c>
      <c r="D103" s="899">
        <v>0</v>
      </c>
      <c r="E103" s="899">
        <v>0</v>
      </c>
      <c r="F103" s="899">
        <v>0</v>
      </c>
      <c r="G103" s="900">
        <v>3619.5</v>
      </c>
      <c r="H103" s="510">
        <f t="shared" si="32"/>
        <v>97433.5</v>
      </c>
      <c r="I103" t="s">
        <v>377</v>
      </c>
      <c r="K103" s="821">
        <v>746</v>
      </c>
      <c r="L103" s="533"/>
      <c r="M103" s="272">
        <v>4710.4000000000005</v>
      </c>
      <c r="N103" s="272">
        <f t="shared" ref="N103:N130" si="37">HLOOKUP($I103,CFR,19,FALSE)</f>
        <v>1138677.18</v>
      </c>
      <c r="O103" s="272">
        <f t="shared" ref="O103:O130" si="38">HLOOKUP($I103,CFR,20,FALSE)</f>
        <v>0</v>
      </c>
      <c r="P103" s="272">
        <f t="shared" ref="P103:P130" si="39">HLOOKUP($I103,CFR,21,FALSE)</f>
        <v>552148.78</v>
      </c>
      <c r="Q103" s="272">
        <f t="shared" ref="Q103:Q130" si="40">HLOOKUP($I103,CFR,22,FALSE)</f>
        <v>67563.679999999993</v>
      </c>
      <c r="R103" s="272">
        <f t="shared" ref="R103:R130" si="41">HLOOKUP($I103,CFR,23,FALSE)</f>
        <v>109820.70000000001</v>
      </c>
      <c r="S103" s="272">
        <f t="shared" ref="S103:S130" si="42">HLOOKUP($I103,CFR,24,FALSE)</f>
        <v>71002.899999999994</v>
      </c>
      <c r="T103" s="272">
        <f t="shared" ref="T103:T130" si="43">HLOOKUP($I103,CFR,25,FALSE)</f>
        <v>80374.469999999987</v>
      </c>
      <c r="U103" s="272">
        <f t="shared" ref="U103:U130" si="44">HLOOKUP($I103,CFR,26,FALSE)</f>
        <v>1591.83</v>
      </c>
      <c r="V103" s="526">
        <f t="shared" si="22"/>
        <v>2021179.5399999998</v>
      </c>
      <c r="W103" s="526">
        <f t="shared" si="36"/>
        <v>-246241.0399999998</v>
      </c>
      <c r="X103" s="348">
        <f t="shared" ref="X103:X130" si="45">HLOOKUP($I103,QSP,57,FALSE)</f>
        <v>1873118</v>
      </c>
      <c r="Y103" s="348"/>
      <c r="Z103" s="250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0"/>
      <c r="BA103" s="250"/>
      <c r="BB103" s="250"/>
      <c r="BC103" s="250"/>
      <c r="BD103" s="250"/>
      <c r="BE103" s="250"/>
      <c r="BF103" s="250"/>
      <c r="BG103" s="250"/>
      <c r="BH103" s="250"/>
      <c r="BI103" s="250"/>
      <c r="BJ103" s="250"/>
      <c r="BK103" s="250"/>
      <c r="BL103" s="250"/>
      <c r="BM103" s="250"/>
      <c r="BN103" s="250"/>
      <c r="BO103" s="250"/>
      <c r="BP103" s="250"/>
      <c r="BQ103" s="250"/>
      <c r="BR103" s="250"/>
      <c r="BS103" s="250"/>
      <c r="BT103" s="250"/>
      <c r="BU103" s="250"/>
      <c r="BV103" s="250"/>
      <c r="BW103" s="250"/>
      <c r="BX103" s="250"/>
      <c r="BY103" s="250"/>
      <c r="BZ103" s="250"/>
      <c r="CA103" s="250"/>
      <c r="CB103" s="250"/>
      <c r="CC103" s="250"/>
      <c r="CD103" s="250"/>
      <c r="CE103" s="250"/>
      <c r="CF103" s="250"/>
      <c r="CG103" s="250"/>
      <c r="CH103" s="250"/>
      <c r="CI103" s="250"/>
      <c r="CJ103" s="250"/>
      <c r="CK103" s="250"/>
      <c r="CL103" s="250"/>
      <c r="CM103" s="250"/>
      <c r="CN103" s="250"/>
      <c r="CO103" s="250"/>
      <c r="CP103" s="250"/>
      <c r="CQ103" s="250"/>
      <c r="CR103" s="250"/>
      <c r="CS103" s="250"/>
      <c r="CT103" s="250"/>
      <c r="CU103" s="250"/>
      <c r="CV103" s="250"/>
      <c r="CW103" s="250"/>
      <c r="CX103" s="250"/>
      <c r="CY103" s="250"/>
      <c r="CZ103" s="250"/>
      <c r="DA103" s="250"/>
      <c r="DB103" s="250"/>
      <c r="DC103" s="250"/>
      <c r="DD103" s="250"/>
      <c r="DE103" s="250"/>
      <c r="DF103" s="250"/>
      <c r="DG103" s="250"/>
      <c r="DH103" s="250"/>
      <c r="DI103" s="250"/>
      <c r="DJ103" s="250"/>
      <c r="DK103" s="250"/>
      <c r="DL103" s="250"/>
      <c r="DM103" s="250"/>
      <c r="DN103" s="250"/>
      <c r="DO103" s="250"/>
      <c r="DP103" s="250"/>
      <c r="DQ103" s="250"/>
      <c r="DR103" s="250"/>
      <c r="DS103" s="250"/>
      <c r="DT103" s="250"/>
      <c r="DU103" s="250"/>
      <c r="DV103" s="250"/>
      <c r="DW103" s="250"/>
      <c r="DX103" s="250"/>
      <c r="DY103" s="250"/>
      <c r="DZ103" s="250"/>
      <c r="EA103" s="250"/>
      <c r="EB103" s="250"/>
      <c r="EC103" s="250"/>
      <c r="ED103" s="250"/>
      <c r="EE103" s="250"/>
      <c r="EF103" s="250"/>
      <c r="EG103" s="250"/>
      <c r="EH103" s="250"/>
      <c r="EI103" s="250"/>
      <c r="EJ103" s="250"/>
      <c r="EK103" s="250"/>
      <c r="EL103" s="250"/>
      <c r="EM103" s="250"/>
      <c r="EN103" s="250"/>
      <c r="EO103" s="250"/>
      <c r="EP103" s="250"/>
      <c r="EQ103" s="250"/>
      <c r="ER103" s="250"/>
      <c r="ES103" s="250"/>
      <c r="ET103" s="250"/>
      <c r="EU103" s="250"/>
      <c r="EV103" s="250"/>
      <c r="EW103" s="250"/>
      <c r="EX103" s="250"/>
      <c r="EY103" s="250"/>
      <c r="EZ103" s="250"/>
      <c r="FA103" s="250"/>
      <c r="FB103" s="250"/>
      <c r="FC103" s="250"/>
      <c r="FD103" s="250"/>
      <c r="FE103" s="250"/>
      <c r="FF103" s="250"/>
      <c r="FG103" s="250"/>
      <c r="FH103" s="250"/>
      <c r="FI103" s="250"/>
      <c r="FJ103" s="250"/>
      <c r="FK103" s="250"/>
      <c r="FL103" s="250"/>
      <c r="FM103" s="250"/>
      <c r="FN103" s="250"/>
      <c r="FO103" s="250"/>
      <c r="FP103" s="250"/>
      <c r="FQ103" s="250"/>
      <c r="FR103" s="250"/>
      <c r="FS103" s="250"/>
      <c r="FT103" s="250"/>
      <c r="FU103" s="250"/>
      <c r="FV103" s="250"/>
      <c r="FW103" s="250"/>
      <c r="FX103" s="250"/>
      <c r="FY103" s="250"/>
      <c r="FZ103" s="250"/>
      <c r="GA103" s="250"/>
      <c r="GB103" s="250"/>
      <c r="GC103" s="250"/>
      <c r="GD103" s="250"/>
      <c r="GE103" s="250"/>
      <c r="GF103" s="250"/>
      <c r="GG103" s="250"/>
      <c r="GH103" s="250"/>
      <c r="GI103" s="250"/>
      <c r="GJ103" s="250"/>
      <c r="GK103" s="250"/>
      <c r="GL103" s="250"/>
      <c r="GM103" s="250"/>
      <c r="GN103" s="250"/>
      <c r="GO103" s="250"/>
      <c r="GP103" s="250"/>
      <c r="GQ103" s="250"/>
      <c r="GR103" s="250"/>
      <c r="GS103" s="250"/>
      <c r="GT103" s="250"/>
      <c r="GU103" s="250"/>
      <c r="GV103" s="250"/>
      <c r="GW103" s="250"/>
      <c r="GX103" s="250"/>
      <c r="GY103" s="250"/>
      <c r="GZ103" s="250"/>
      <c r="HA103" s="250"/>
      <c r="HB103" s="250"/>
      <c r="HC103" s="250"/>
      <c r="HD103" s="250"/>
      <c r="HE103" s="250"/>
      <c r="HF103" s="250"/>
      <c r="HG103" s="250"/>
      <c r="HH103" s="250"/>
      <c r="HI103" s="250"/>
      <c r="HJ103" s="250"/>
      <c r="HK103" s="250"/>
      <c r="HL103" s="250"/>
      <c r="HM103" s="250"/>
      <c r="HN103" s="250"/>
      <c r="HO103" s="250"/>
      <c r="HP103" s="250"/>
      <c r="HQ103" s="250"/>
      <c r="HR103" s="250"/>
      <c r="HS103" s="250"/>
    </row>
    <row r="104" spans="1:227" ht="15.5" x14ac:dyDescent="0.35">
      <c r="A104" t="s">
        <v>379</v>
      </c>
      <c r="B104" t="s">
        <v>548</v>
      </c>
      <c r="C104" s="898">
        <v>58392</v>
      </c>
      <c r="D104" s="899">
        <v>0</v>
      </c>
      <c r="E104" s="899">
        <v>0</v>
      </c>
      <c r="F104" s="899">
        <v>0</v>
      </c>
      <c r="G104" s="900">
        <v>2111.4</v>
      </c>
      <c r="H104" s="510">
        <f t="shared" si="32"/>
        <v>60503.4</v>
      </c>
      <c r="I104" t="s">
        <v>379</v>
      </c>
      <c r="K104" s="821">
        <v>446</v>
      </c>
      <c r="L104" s="533"/>
      <c r="M104" s="272">
        <v>4275.2</v>
      </c>
      <c r="N104" s="272">
        <f t="shared" si="37"/>
        <v>620531.53</v>
      </c>
      <c r="O104" s="272">
        <f t="shared" si="38"/>
        <v>0</v>
      </c>
      <c r="P104" s="272">
        <f t="shared" si="39"/>
        <v>287846.49</v>
      </c>
      <c r="Q104" s="272">
        <f t="shared" si="40"/>
        <v>50972.450000000004</v>
      </c>
      <c r="R104" s="272">
        <f t="shared" si="41"/>
        <v>95105.15</v>
      </c>
      <c r="S104" s="272">
        <f t="shared" si="42"/>
        <v>46312.780000000006</v>
      </c>
      <c r="T104" s="272">
        <f t="shared" si="43"/>
        <v>27670.95</v>
      </c>
      <c r="U104" s="272">
        <f t="shared" si="44"/>
        <v>2111.56</v>
      </c>
      <c r="V104" s="526">
        <f t="shared" si="22"/>
        <v>1130550.9099999999</v>
      </c>
      <c r="W104" s="526">
        <f t="shared" si="36"/>
        <v>-34294.309999999918</v>
      </c>
      <c r="X104" s="348">
        <f t="shared" si="45"/>
        <v>1157206</v>
      </c>
      <c r="Y104" s="348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  <c r="AT104" s="250"/>
      <c r="AU104" s="250"/>
      <c r="AV104" s="250"/>
      <c r="AW104" s="250"/>
      <c r="AX104" s="250"/>
      <c r="AY104" s="250"/>
      <c r="AZ104" s="250"/>
      <c r="BA104" s="250"/>
      <c r="BB104" s="250"/>
      <c r="BC104" s="250"/>
      <c r="BD104" s="250"/>
      <c r="BE104" s="250"/>
      <c r="BF104" s="250"/>
      <c r="BG104" s="250"/>
      <c r="BH104" s="250"/>
      <c r="BI104" s="250"/>
      <c r="BJ104" s="250"/>
      <c r="BK104" s="250"/>
      <c r="BL104" s="250"/>
      <c r="BM104" s="250"/>
      <c r="BN104" s="250"/>
      <c r="BO104" s="250"/>
      <c r="BP104" s="250"/>
      <c r="BQ104" s="250"/>
      <c r="BR104" s="250"/>
      <c r="BS104" s="250"/>
      <c r="BT104" s="250"/>
      <c r="BU104" s="250"/>
      <c r="BV104" s="250"/>
      <c r="BW104" s="250"/>
      <c r="BX104" s="250"/>
      <c r="BY104" s="250"/>
      <c r="BZ104" s="250"/>
      <c r="CA104" s="250"/>
      <c r="CB104" s="250"/>
      <c r="CC104" s="250"/>
      <c r="CD104" s="250"/>
      <c r="CE104" s="250"/>
      <c r="CF104" s="250"/>
      <c r="CG104" s="250"/>
      <c r="CH104" s="250"/>
      <c r="CI104" s="250"/>
      <c r="CJ104" s="250"/>
      <c r="CK104" s="250"/>
      <c r="CL104" s="250"/>
      <c r="CM104" s="250"/>
      <c r="CN104" s="250"/>
      <c r="CO104" s="250"/>
      <c r="CP104" s="250"/>
      <c r="CQ104" s="250"/>
      <c r="CR104" s="250"/>
      <c r="CS104" s="250"/>
      <c r="CT104" s="250"/>
      <c r="CU104" s="250"/>
      <c r="CV104" s="250"/>
      <c r="CW104" s="250"/>
      <c r="CX104" s="250"/>
      <c r="CY104" s="250"/>
      <c r="CZ104" s="250"/>
      <c r="DA104" s="250"/>
      <c r="DB104" s="250"/>
      <c r="DC104" s="250"/>
      <c r="DD104" s="250"/>
      <c r="DE104" s="250"/>
      <c r="DF104" s="250"/>
      <c r="DG104" s="250"/>
      <c r="DH104" s="250"/>
      <c r="DI104" s="250"/>
      <c r="DJ104" s="250"/>
      <c r="DK104" s="250"/>
      <c r="DL104" s="250"/>
      <c r="DM104" s="250"/>
      <c r="DN104" s="250"/>
      <c r="DO104" s="250"/>
      <c r="DP104" s="250"/>
      <c r="DQ104" s="250"/>
      <c r="DR104" s="250"/>
      <c r="DS104" s="250"/>
      <c r="DT104" s="250"/>
      <c r="DU104" s="250"/>
      <c r="DV104" s="250"/>
      <c r="DW104" s="250"/>
      <c r="DX104" s="250"/>
      <c r="DY104" s="250"/>
      <c r="DZ104" s="250"/>
      <c r="EA104" s="250"/>
      <c r="EB104" s="250"/>
      <c r="EC104" s="250"/>
      <c r="ED104" s="250"/>
      <c r="EE104" s="250"/>
      <c r="EF104" s="250"/>
      <c r="EG104" s="250"/>
      <c r="EH104" s="250"/>
      <c r="EI104" s="250"/>
      <c r="EJ104" s="250"/>
      <c r="EK104" s="250"/>
      <c r="EL104" s="250"/>
      <c r="EM104" s="250"/>
      <c r="EN104" s="250"/>
      <c r="EO104" s="250"/>
      <c r="EP104" s="250"/>
      <c r="EQ104" s="250"/>
      <c r="ER104" s="250"/>
      <c r="ES104" s="250"/>
      <c r="ET104" s="250"/>
      <c r="EU104" s="250"/>
      <c r="EV104" s="250"/>
      <c r="EW104" s="250"/>
      <c r="EX104" s="250"/>
      <c r="EY104" s="250"/>
      <c r="EZ104" s="250"/>
      <c r="FA104" s="250"/>
      <c r="FB104" s="250"/>
      <c r="FC104" s="250"/>
      <c r="FD104" s="250"/>
      <c r="FE104" s="250"/>
      <c r="FF104" s="250"/>
      <c r="FG104" s="250"/>
      <c r="FH104" s="250"/>
      <c r="FI104" s="250"/>
      <c r="FJ104" s="250"/>
      <c r="FK104" s="250"/>
      <c r="FL104" s="250"/>
      <c r="FM104" s="250"/>
      <c r="FN104" s="250"/>
      <c r="FO104" s="250"/>
      <c r="FP104" s="250"/>
      <c r="FQ104" s="250"/>
      <c r="FR104" s="250"/>
      <c r="FS104" s="250"/>
      <c r="FT104" s="250"/>
      <c r="FU104" s="250"/>
      <c r="FV104" s="250"/>
      <c r="FW104" s="250"/>
      <c r="FX104" s="250"/>
      <c r="FY104" s="250"/>
      <c r="FZ104" s="250"/>
      <c r="GA104" s="250"/>
      <c r="GB104" s="250"/>
      <c r="GC104" s="250"/>
      <c r="GD104" s="250"/>
      <c r="GE104" s="250"/>
      <c r="GF104" s="250"/>
      <c r="GG104" s="250"/>
      <c r="GH104" s="250"/>
      <c r="GI104" s="250"/>
      <c r="GJ104" s="250"/>
      <c r="GK104" s="250"/>
      <c r="GL104" s="250"/>
      <c r="GM104" s="250"/>
      <c r="GN104" s="250"/>
      <c r="GO104" s="250"/>
      <c r="GP104" s="250"/>
      <c r="GQ104" s="250"/>
      <c r="GR104" s="250"/>
      <c r="GS104" s="250"/>
      <c r="GT104" s="250"/>
      <c r="GU104" s="250"/>
      <c r="GV104" s="250"/>
      <c r="GW104" s="250"/>
      <c r="GX104" s="250"/>
      <c r="GY104" s="250"/>
      <c r="GZ104" s="250"/>
      <c r="HA104" s="250"/>
      <c r="HB104" s="250"/>
      <c r="HC104" s="250"/>
      <c r="HD104" s="250"/>
      <c r="HE104" s="250"/>
      <c r="HF104" s="250"/>
      <c r="HG104" s="250"/>
      <c r="HH104" s="250"/>
      <c r="HI104" s="250"/>
      <c r="HJ104" s="250"/>
      <c r="HK104" s="250"/>
      <c r="HL104" s="250"/>
      <c r="HM104" s="250"/>
      <c r="HN104" s="250"/>
      <c r="HO104" s="250"/>
      <c r="HP104" s="250"/>
      <c r="HQ104" s="250"/>
      <c r="HR104" s="250"/>
      <c r="HS104" s="250"/>
    </row>
    <row r="105" spans="1:227" ht="15.5" x14ac:dyDescent="0.35">
      <c r="A105" t="s">
        <v>380</v>
      </c>
      <c r="B105" t="s">
        <v>549</v>
      </c>
      <c r="C105" s="898">
        <v>63940</v>
      </c>
      <c r="D105" s="899">
        <v>0</v>
      </c>
      <c r="E105" s="899">
        <v>50293</v>
      </c>
      <c r="F105" s="899">
        <v>56237</v>
      </c>
      <c r="G105" s="843"/>
      <c r="H105" s="510">
        <f t="shared" si="32"/>
        <v>170470</v>
      </c>
      <c r="I105" t="s">
        <v>380</v>
      </c>
      <c r="K105" s="821">
        <v>384</v>
      </c>
      <c r="L105" s="533"/>
      <c r="M105" s="272">
        <v>3020.8</v>
      </c>
      <c r="N105" s="272">
        <f t="shared" si="37"/>
        <v>585312.55000000005</v>
      </c>
      <c r="O105" s="272">
        <f t="shared" si="38"/>
        <v>0</v>
      </c>
      <c r="P105" s="272">
        <f t="shared" si="39"/>
        <v>290913.61</v>
      </c>
      <c r="Q105" s="272">
        <f t="shared" si="40"/>
        <v>56757.630000000005</v>
      </c>
      <c r="R105" s="272">
        <f t="shared" si="41"/>
        <v>73289.25</v>
      </c>
      <c r="S105" s="272">
        <f t="shared" si="42"/>
        <v>39745.39</v>
      </c>
      <c r="T105" s="272">
        <f t="shared" si="43"/>
        <v>0</v>
      </c>
      <c r="U105" s="272">
        <f t="shared" si="44"/>
        <v>3902.38</v>
      </c>
      <c r="V105" s="526">
        <f t="shared" si="22"/>
        <v>1049920.81</v>
      </c>
      <c r="W105" s="526">
        <f t="shared" si="36"/>
        <v>58243.189999999944</v>
      </c>
      <c r="X105" s="348">
        <f t="shared" si="45"/>
        <v>1279018</v>
      </c>
      <c r="Y105" s="348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0"/>
      <c r="BA105" s="250"/>
      <c r="BB105" s="250"/>
      <c r="BC105" s="250"/>
      <c r="BD105" s="250"/>
      <c r="BE105" s="250"/>
      <c r="BF105" s="250"/>
      <c r="BG105" s="250"/>
      <c r="BH105" s="250"/>
      <c r="BI105" s="250"/>
      <c r="BJ105" s="250"/>
      <c r="BK105" s="250"/>
      <c r="BL105" s="250"/>
      <c r="BM105" s="250"/>
      <c r="BN105" s="250"/>
      <c r="BO105" s="250"/>
      <c r="BP105" s="250"/>
      <c r="BQ105" s="250"/>
      <c r="BR105" s="250"/>
      <c r="BS105" s="250"/>
      <c r="BT105" s="250"/>
      <c r="BU105" s="250"/>
      <c r="BV105" s="250"/>
      <c r="BW105" s="250"/>
      <c r="BX105" s="250"/>
      <c r="BY105" s="250"/>
      <c r="BZ105" s="250"/>
      <c r="CA105" s="250"/>
      <c r="CB105" s="250"/>
      <c r="CC105" s="250"/>
      <c r="CD105" s="250"/>
      <c r="CE105" s="250"/>
      <c r="CF105" s="250"/>
      <c r="CG105" s="250"/>
      <c r="CH105" s="250"/>
      <c r="CI105" s="250"/>
      <c r="CJ105" s="250"/>
      <c r="CK105" s="250"/>
      <c r="CL105" s="250"/>
      <c r="CM105" s="250"/>
      <c r="CN105" s="250"/>
      <c r="CO105" s="250"/>
      <c r="CP105" s="250"/>
      <c r="CQ105" s="250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/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50"/>
      <c r="EU105" s="250"/>
      <c r="EV105" s="250"/>
      <c r="EW105" s="250"/>
      <c r="EX105" s="250"/>
      <c r="EY105" s="250"/>
      <c r="EZ105" s="250"/>
      <c r="FA105" s="250"/>
      <c r="FB105" s="250"/>
      <c r="FC105" s="250"/>
      <c r="FD105" s="250"/>
      <c r="FE105" s="250"/>
      <c r="FF105" s="250"/>
      <c r="FG105" s="250"/>
      <c r="FH105" s="250"/>
      <c r="FI105" s="250"/>
      <c r="FJ105" s="250"/>
      <c r="FK105" s="250"/>
      <c r="FL105" s="250"/>
      <c r="FM105" s="250"/>
      <c r="FN105" s="250"/>
      <c r="FO105" s="250"/>
      <c r="FP105" s="250"/>
      <c r="FQ105" s="250"/>
      <c r="FR105" s="250"/>
      <c r="FS105" s="250"/>
      <c r="FT105" s="250"/>
      <c r="FU105" s="250"/>
      <c r="FV105" s="250"/>
      <c r="FW105" s="250"/>
      <c r="FX105" s="250"/>
      <c r="FY105" s="250"/>
      <c r="FZ105" s="250"/>
      <c r="GA105" s="250"/>
      <c r="GB105" s="250"/>
      <c r="GC105" s="250"/>
      <c r="GD105" s="250"/>
      <c r="GE105" s="250"/>
      <c r="GF105" s="250"/>
      <c r="GG105" s="250"/>
      <c r="GH105" s="250"/>
      <c r="GI105" s="250"/>
      <c r="GJ105" s="250"/>
      <c r="GK105" s="250"/>
      <c r="GL105" s="250"/>
      <c r="GM105" s="250"/>
      <c r="GN105" s="250"/>
      <c r="GO105" s="250"/>
      <c r="GP105" s="250"/>
      <c r="GQ105" s="250"/>
      <c r="GR105" s="250"/>
      <c r="GS105" s="250"/>
      <c r="GT105" s="250"/>
      <c r="GU105" s="250"/>
      <c r="GV105" s="250"/>
      <c r="GW105" s="250"/>
      <c r="GX105" s="250"/>
      <c r="GY105" s="250"/>
      <c r="GZ105" s="250"/>
      <c r="HA105" s="250"/>
      <c r="HB105" s="250"/>
      <c r="HC105" s="250"/>
      <c r="HD105" s="250"/>
      <c r="HE105" s="250"/>
      <c r="HF105" s="250"/>
      <c r="HG105" s="250"/>
      <c r="HH105" s="250"/>
      <c r="HI105" s="250"/>
      <c r="HJ105" s="250"/>
      <c r="HK105" s="250"/>
      <c r="HL105" s="250"/>
      <c r="HM105" s="250"/>
      <c r="HN105" s="250"/>
      <c r="HO105" s="250"/>
      <c r="HP105" s="250"/>
      <c r="HQ105" s="250"/>
      <c r="HR105" s="250"/>
      <c r="HS105" s="250"/>
    </row>
    <row r="106" spans="1:227" ht="15.5" x14ac:dyDescent="0.35">
      <c r="A106" t="s">
        <v>381</v>
      </c>
      <c r="B106" s="510" t="s">
        <v>752</v>
      </c>
      <c r="C106" s="898">
        <v>123194</v>
      </c>
      <c r="D106" s="899">
        <v>2694</v>
      </c>
      <c r="E106" s="899">
        <v>105558</v>
      </c>
      <c r="F106" s="899">
        <v>55770</v>
      </c>
      <c r="G106" s="900">
        <v>3121.6115</v>
      </c>
      <c r="H106" s="510">
        <f t="shared" si="32"/>
        <v>290337.6115</v>
      </c>
      <c r="I106" t="s">
        <v>381</v>
      </c>
      <c r="K106" s="821">
        <v>908</v>
      </c>
      <c r="L106" s="533"/>
      <c r="M106" s="272">
        <v>4070.4</v>
      </c>
      <c r="N106" s="272">
        <f t="shared" si="37"/>
        <v>1308740.69</v>
      </c>
      <c r="O106" s="272">
        <f t="shared" si="38"/>
        <v>0</v>
      </c>
      <c r="P106" s="272">
        <f t="shared" si="39"/>
        <v>540993.89</v>
      </c>
      <c r="Q106" s="272">
        <f t="shared" si="40"/>
        <v>66931.33</v>
      </c>
      <c r="R106" s="272">
        <f t="shared" si="41"/>
        <v>157059.16999999998</v>
      </c>
      <c r="S106" s="272">
        <f t="shared" si="42"/>
        <v>54806.670000000006</v>
      </c>
      <c r="T106" s="272">
        <f t="shared" si="43"/>
        <v>10256.99</v>
      </c>
      <c r="U106" s="272">
        <f t="shared" si="44"/>
        <v>5362.76</v>
      </c>
      <c r="V106" s="526">
        <f t="shared" si="22"/>
        <v>2144151.5</v>
      </c>
      <c r="W106" s="526">
        <f t="shared" si="36"/>
        <v>-76099.111499999999</v>
      </c>
      <c r="X106" s="348">
        <f t="shared" si="45"/>
        <v>2359298</v>
      </c>
      <c r="Y106" s="348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  <c r="AM106" s="250"/>
      <c r="AN106" s="250"/>
      <c r="AO106" s="250"/>
      <c r="AP106" s="250"/>
      <c r="AQ106" s="250"/>
      <c r="AR106" s="250"/>
      <c r="AS106" s="250"/>
      <c r="AT106" s="250"/>
      <c r="AU106" s="250"/>
      <c r="AV106" s="250"/>
      <c r="AW106" s="250"/>
      <c r="AX106" s="250"/>
      <c r="AY106" s="250"/>
      <c r="AZ106" s="250"/>
      <c r="BA106" s="250"/>
      <c r="BB106" s="250"/>
      <c r="BC106" s="250"/>
      <c r="BD106" s="250"/>
      <c r="BE106" s="250"/>
      <c r="BF106" s="250"/>
      <c r="BG106" s="250"/>
      <c r="BH106" s="250"/>
      <c r="BI106" s="250"/>
      <c r="BJ106" s="250"/>
      <c r="BK106" s="250"/>
      <c r="BL106" s="250"/>
      <c r="BM106" s="250"/>
      <c r="BN106" s="250"/>
      <c r="BO106" s="250"/>
      <c r="BP106" s="250"/>
      <c r="BQ106" s="250"/>
      <c r="BR106" s="250"/>
      <c r="BS106" s="250"/>
      <c r="BT106" s="250"/>
      <c r="BU106" s="250"/>
      <c r="BV106" s="250"/>
      <c r="BW106" s="250"/>
      <c r="BX106" s="250"/>
      <c r="BY106" s="250"/>
      <c r="BZ106" s="250"/>
      <c r="CA106" s="250"/>
      <c r="CB106" s="250"/>
      <c r="CC106" s="250"/>
      <c r="CD106" s="250"/>
      <c r="CE106" s="250"/>
      <c r="CF106" s="250"/>
      <c r="CG106" s="250"/>
      <c r="CH106" s="250"/>
      <c r="CI106" s="250"/>
      <c r="CJ106" s="250"/>
      <c r="CK106" s="250"/>
      <c r="CL106" s="250"/>
      <c r="CM106" s="250"/>
      <c r="CN106" s="250"/>
      <c r="CO106" s="250"/>
      <c r="CP106" s="250"/>
      <c r="CQ106" s="250"/>
      <c r="CR106" s="250"/>
      <c r="CS106" s="250"/>
      <c r="CT106" s="250"/>
      <c r="CU106" s="250"/>
      <c r="CV106" s="250"/>
      <c r="CW106" s="250"/>
      <c r="CX106" s="250"/>
      <c r="CY106" s="250"/>
      <c r="CZ106" s="250"/>
      <c r="DA106" s="250"/>
      <c r="DB106" s="250"/>
      <c r="DC106" s="250"/>
      <c r="DD106" s="250"/>
      <c r="DE106" s="250"/>
      <c r="DF106" s="250"/>
      <c r="DG106" s="250"/>
      <c r="DH106" s="250"/>
      <c r="DI106" s="250"/>
      <c r="DJ106" s="250"/>
      <c r="DK106" s="250"/>
      <c r="DL106" s="250"/>
      <c r="DM106" s="250"/>
      <c r="DN106" s="250"/>
      <c r="DO106" s="250"/>
      <c r="DP106" s="250"/>
      <c r="DQ106" s="250"/>
      <c r="DR106" s="250"/>
      <c r="DS106" s="250"/>
      <c r="DT106" s="250"/>
      <c r="DU106" s="250"/>
      <c r="DV106" s="250"/>
      <c r="DW106" s="250"/>
      <c r="DX106" s="250"/>
      <c r="DY106" s="250"/>
      <c r="DZ106" s="250"/>
      <c r="EA106" s="250"/>
      <c r="EB106" s="250"/>
      <c r="EC106" s="250"/>
      <c r="ED106" s="250"/>
      <c r="EE106" s="250"/>
      <c r="EF106" s="250"/>
      <c r="EG106" s="250"/>
      <c r="EH106" s="250"/>
      <c r="EI106" s="250"/>
      <c r="EJ106" s="250"/>
      <c r="EK106" s="250"/>
      <c r="EL106" s="250"/>
      <c r="EM106" s="250"/>
      <c r="EN106" s="250"/>
      <c r="EO106" s="250"/>
      <c r="EP106" s="250"/>
      <c r="EQ106" s="250"/>
      <c r="ER106" s="250"/>
      <c r="ES106" s="250"/>
      <c r="ET106" s="250"/>
      <c r="EU106" s="250"/>
      <c r="EV106" s="250"/>
      <c r="EW106" s="250"/>
      <c r="EX106" s="250"/>
      <c r="EY106" s="250"/>
      <c r="EZ106" s="250"/>
      <c r="FA106" s="250"/>
      <c r="FB106" s="250"/>
      <c r="FC106" s="250"/>
      <c r="FD106" s="250"/>
      <c r="FE106" s="250"/>
      <c r="FF106" s="250"/>
      <c r="FG106" s="250"/>
      <c r="FH106" s="250"/>
      <c r="FI106" s="250"/>
      <c r="FJ106" s="250"/>
      <c r="FK106" s="250"/>
      <c r="FL106" s="250"/>
      <c r="FM106" s="250"/>
      <c r="FN106" s="250"/>
      <c r="FO106" s="250"/>
      <c r="FP106" s="250"/>
      <c r="FQ106" s="250"/>
      <c r="FR106" s="250"/>
      <c r="FS106" s="250"/>
      <c r="FT106" s="250"/>
      <c r="FU106" s="250"/>
      <c r="FV106" s="250"/>
      <c r="FW106" s="250"/>
      <c r="FX106" s="250"/>
      <c r="FY106" s="250"/>
      <c r="FZ106" s="250"/>
      <c r="GA106" s="250"/>
      <c r="GB106" s="250"/>
      <c r="GC106" s="250"/>
      <c r="GD106" s="250"/>
      <c r="GE106" s="250"/>
      <c r="GF106" s="250"/>
      <c r="GG106" s="250"/>
      <c r="GH106" s="250"/>
      <c r="GI106" s="250"/>
      <c r="GJ106" s="250"/>
      <c r="GK106" s="250"/>
      <c r="GL106" s="250"/>
      <c r="GM106" s="250"/>
      <c r="GN106" s="250"/>
      <c r="GO106" s="250"/>
      <c r="GP106" s="250"/>
      <c r="GQ106" s="250"/>
      <c r="GR106" s="250"/>
      <c r="GS106" s="250"/>
      <c r="GT106" s="250"/>
      <c r="GU106" s="250"/>
      <c r="GV106" s="250"/>
      <c r="GW106" s="250"/>
      <c r="GX106" s="250"/>
      <c r="GY106" s="250"/>
      <c r="GZ106" s="250"/>
      <c r="HA106" s="250"/>
      <c r="HB106" s="250"/>
      <c r="HC106" s="250"/>
      <c r="HD106" s="250"/>
      <c r="HE106" s="250"/>
      <c r="HF106" s="250"/>
      <c r="HG106" s="250"/>
      <c r="HH106" s="250"/>
      <c r="HI106" s="250"/>
      <c r="HJ106" s="250"/>
      <c r="HK106" s="250"/>
      <c r="HL106" s="250"/>
      <c r="HM106" s="250"/>
      <c r="HN106" s="250"/>
      <c r="HO106" s="250"/>
      <c r="HP106" s="250"/>
      <c r="HQ106" s="250"/>
      <c r="HR106" s="250"/>
      <c r="HS106" s="250"/>
    </row>
    <row r="107" spans="1:227" ht="15.5" x14ac:dyDescent="0.35">
      <c r="A107" t="s">
        <v>383</v>
      </c>
      <c r="B107" s="510" t="s">
        <v>753</v>
      </c>
      <c r="C107" s="898">
        <v>97237</v>
      </c>
      <c r="D107" s="899">
        <v>0</v>
      </c>
      <c r="E107" s="899">
        <v>11282</v>
      </c>
      <c r="F107" s="899">
        <v>0</v>
      </c>
      <c r="G107" s="901">
        <v>100000</v>
      </c>
      <c r="H107" s="510">
        <f t="shared" si="32"/>
        <v>208519</v>
      </c>
      <c r="I107" t="s">
        <v>383</v>
      </c>
      <c r="K107" s="821">
        <v>826</v>
      </c>
      <c r="L107" s="533"/>
      <c r="M107" s="272">
        <v>3865.6</v>
      </c>
      <c r="N107" s="272">
        <f t="shared" si="37"/>
        <v>1159958.95</v>
      </c>
      <c r="O107" s="272">
        <f t="shared" si="38"/>
        <v>0</v>
      </c>
      <c r="P107" s="272">
        <f t="shared" si="39"/>
        <v>297385.98</v>
      </c>
      <c r="Q107" s="272">
        <f t="shared" si="40"/>
        <v>85733.549999999988</v>
      </c>
      <c r="R107" s="272">
        <f t="shared" si="41"/>
        <v>116521.32999999999</v>
      </c>
      <c r="S107" s="272">
        <f t="shared" si="42"/>
        <v>98601.5</v>
      </c>
      <c r="T107" s="272">
        <f t="shared" si="43"/>
        <v>31390.83</v>
      </c>
      <c r="U107" s="272">
        <f t="shared" si="44"/>
        <v>1437.13</v>
      </c>
      <c r="V107" s="526">
        <f t="shared" si="22"/>
        <v>1791029.27</v>
      </c>
      <c r="W107" s="526">
        <f t="shared" si="36"/>
        <v>-55636.270000000019</v>
      </c>
      <c r="X107" s="348">
        <f t="shared" si="45"/>
        <v>1944738</v>
      </c>
      <c r="Y107" s="348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0"/>
      <c r="BA107" s="250"/>
      <c r="BB107" s="250"/>
      <c r="BC107" s="250"/>
      <c r="BD107" s="250"/>
      <c r="BE107" s="250"/>
      <c r="BF107" s="250"/>
      <c r="BG107" s="250"/>
      <c r="BH107" s="250"/>
      <c r="BI107" s="250"/>
      <c r="BJ107" s="250"/>
      <c r="BK107" s="250"/>
      <c r="BL107" s="250"/>
      <c r="BM107" s="250"/>
      <c r="BN107" s="250"/>
      <c r="BO107" s="250"/>
      <c r="BP107" s="250"/>
      <c r="BQ107" s="250"/>
      <c r="BR107" s="250"/>
      <c r="BS107" s="250"/>
      <c r="BT107" s="250"/>
      <c r="BU107" s="250"/>
      <c r="BV107" s="250"/>
      <c r="BW107" s="250"/>
      <c r="BX107" s="250"/>
      <c r="BY107" s="250"/>
      <c r="BZ107" s="250"/>
      <c r="CA107" s="250"/>
      <c r="CB107" s="250"/>
      <c r="CC107" s="250"/>
      <c r="CD107" s="250"/>
      <c r="CE107" s="250"/>
      <c r="CF107" s="250"/>
      <c r="CG107" s="250"/>
      <c r="CH107" s="250"/>
      <c r="CI107" s="250"/>
      <c r="CJ107" s="250"/>
      <c r="CK107" s="250"/>
      <c r="CL107" s="250"/>
      <c r="CM107" s="250"/>
      <c r="CN107" s="250"/>
      <c r="CO107" s="250"/>
      <c r="CP107" s="250"/>
      <c r="CQ107" s="250"/>
      <c r="CR107" s="250"/>
      <c r="CS107" s="250"/>
      <c r="CT107" s="250"/>
      <c r="CU107" s="250"/>
      <c r="CV107" s="250"/>
      <c r="CW107" s="250"/>
      <c r="CX107" s="250"/>
      <c r="CY107" s="250"/>
      <c r="CZ107" s="250"/>
      <c r="DA107" s="250"/>
      <c r="DB107" s="250"/>
      <c r="DC107" s="250"/>
      <c r="DD107" s="250"/>
      <c r="DE107" s="250"/>
      <c r="DF107" s="250"/>
      <c r="DG107" s="250"/>
      <c r="DH107" s="250"/>
      <c r="DI107" s="250"/>
      <c r="DJ107" s="250"/>
      <c r="DK107" s="250"/>
      <c r="DL107" s="250"/>
      <c r="DM107" s="250"/>
      <c r="DN107" s="250"/>
      <c r="DO107" s="250"/>
      <c r="DP107" s="250"/>
      <c r="DQ107" s="250"/>
      <c r="DR107" s="250"/>
      <c r="DS107" s="250"/>
      <c r="DT107" s="250"/>
      <c r="DU107" s="250"/>
      <c r="DV107" s="250"/>
      <c r="DW107" s="250"/>
      <c r="DX107" s="250"/>
      <c r="DY107" s="250"/>
      <c r="DZ107" s="250"/>
      <c r="EA107" s="250"/>
      <c r="EB107" s="250"/>
      <c r="EC107" s="250"/>
      <c r="ED107" s="250"/>
      <c r="EE107" s="250"/>
      <c r="EF107" s="250"/>
      <c r="EG107" s="250"/>
      <c r="EH107" s="250"/>
      <c r="EI107" s="250"/>
      <c r="EJ107" s="250"/>
      <c r="EK107" s="250"/>
      <c r="EL107" s="250"/>
      <c r="EM107" s="250"/>
      <c r="EN107" s="250"/>
      <c r="EO107" s="250"/>
      <c r="EP107" s="250"/>
      <c r="EQ107" s="250"/>
      <c r="ER107" s="250"/>
      <c r="ES107" s="250"/>
      <c r="ET107" s="250"/>
      <c r="EU107" s="250"/>
      <c r="EV107" s="250"/>
      <c r="EW107" s="250"/>
      <c r="EX107" s="250"/>
      <c r="EY107" s="250"/>
      <c r="EZ107" s="250"/>
      <c r="FA107" s="250"/>
      <c r="FB107" s="250"/>
      <c r="FC107" s="250"/>
      <c r="FD107" s="250"/>
      <c r="FE107" s="250"/>
      <c r="FF107" s="250"/>
      <c r="FG107" s="250"/>
      <c r="FH107" s="250"/>
      <c r="FI107" s="250"/>
      <c r="FJ107" s="250"/>
      <c r="FK107" s="250"/>
      <c r="FL107" s="250"/>
      <c r="FM107" s="250"/>
      <c r="FN107" s="250"/>
      <c r="FO107" s="250"/>
      <c r="FP107" s="250"/>
      <c r="FQ107" s="250"/>
      <c r="FR107" s="250"/>
      <c r="FS107" s="250"/>
      <c r="FT107" s="250"/>
      <c r="FU107" s="250"/>
      <c r="FV107" s="250"/>
      <c r="FW107" s="250"/>
      <c r="FX107" s="250"/>
      <c r="FY107" s="250"/>
      <c r="FZ107" s="250"/>
      <c r="GA107" s="250"/>
      <c r="GB107" s="250"/>
      <c r="GC107" s="250"/>
      <c r="GD107" s="250"/>
      <c r="GE107" s="250"/>
      <c r="GF107" s="250"/>
      <c r="GG107" s="250"/>
      <c r="GH107" s="250"/>
      <c r="GI107" s="250"/>
      <c r="GJ107" s="250"/>
      <c r="GK107" s="250"/>
      <c r="GL107" s="250"/>
      <c r="GM107" s="250"/>
      <c r="GN107" s="250"/>
      <c r="GO107" s="250"/>
      <c r="GP107" s="250"/>
      <c r="GQ107" s="250"/>
      <c r="GR107" s="250"/>
      <c r="GS107" s="250"/>
      <c r="GT107" s="250"/>
      <c r="GU107" s="250"/>
      <c r="GV107" s="250"/>
      <c r="GW107" s="250"/>
      <c r="GX107" s="250"/>
      <c r="GY107" s="250"/>
      <c r="GZ107" s="250"/>
      <c r="HA107" s="250"/>
      <c r="HB107" s="250"/>
      <c r="HC107" s="250"/>
      <c r="HD107" s="250"/>
      <c r="HE107" s="250"/>
      <c r="HF107" s="250"/>
      <c r="HG107" s="250"/>
      <c r="HH107" s="250"/>
      <c r="HI107" s="250"/>
      <c r="HJ107" s="250"/>
      <c r="HK107" s="250"/>
      <c r="HL107" s="250"/>
      <c r="HM107" s="250"/>
      <c r="HN107" s="250"/>
      <c r="HO107" s="250"/>
      <c r="HP107" s="250"/>
      <c r="HQ107" s="250"/>
      <c r="HR107" s="250"/>
      <c r="HS107" s="250"/>
    </row>
    <row r="108" spans="1:227" ht="15.5" x14ac:dyDescent="0.35">
      <c r="A108" t="s">
        <v>384</v>
      </c>
      <c r="B108" t="s">
        <v>553</v>
      </c>
      <c r="C108" s="898">
        <v>114840</v>
      </c>
      <c r="D108" s="899">
        <v>0</v>
      </c>
      <c r="E108" s="899">
        <v>33157</v>
      </c>
      <c r="F108" s="899">
        <v>63152</v>
      </c>
      <c r="G108" s="900">
        <v>3074.8500000000004</v>
      </c>
      <c r="H108" s="510">
        <f t="shared" si="32"/>
        <v>214223.85</v>
      </c>
      <c r="I108" t="s">
        <v>384</v>
      </c>
      <c r="K108" s="821">
        <v>816</v>
      </c>
      <c r="L108" s="533"/>
      <c r="M108" s="272">
        <v>4736</v>
      </c>
      <c r="N108" s="272">
        <f t="shared" si="37"/>
        <v>1155299.6599999999</v>
      </c>
      <c r="O108" s="272">
        <f t="shared" si="38"/>
        <v>0</v>
      </c>
      <c r="P108" s="272">
        <f t="shared" si="39"/>
        <v>557599.44999999995</v>
      </c>
      <c r="Q108" s="272">
        <f t="shared" si="40"/>
        <v>103813.34000000001</v>
      </c>
      <c r="R108" s="272">
        <f t="shared" si="41"/>
        <v>143272.89000000001</v>
      </c>
      <c r="S108" s="272">
        <f t="shared" si="42"/>
        <v>63525</v>
      </c>
      <c r="T108" s="272">
        <f t="shared" si="43"/>
        <v>31773.87</v>
      </c>
      <c r="U108" s="272">
        <f t="shared" si="44"/>
        <v>2069.58</v>
      </c>
      <c r="V108" s="526">
        <f t="shared" si="22"/>
        <v>2057353.79</v>
      </c>
      <c r="W108" s="526">
        <f t="shared" si="36"/>
        <v>56493.359999999957</v>
      </c>
      <c r="X108" s="348">
        <f t="shared" si="45"/>
        <v>2328887</v>
      </c>
      <c r="Y108" s="348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  <c r="AM108" s="250"/>
      <c r="AN108" s="250"/>
      <c r="AO108" s="250"/>
      <c r="AP108" s="250"/>
      <c r="AQ108" s="250"/>
      <c r="AR108" s="250"/>
      <c r="AS108" s="250"/>
      <c r="AT108" s="250"/>
      <c r="AU108" s="250"/>
      <c r="AV108" s="250"/>
      <c r="AW108" s="250"/>
      <c r="AX108" s="250"/>
      <c r="AY108" s="250"/>
      <c r="AZ108" s="250"/>
      <c r="BA108" s="250"/>
      <c r="BB108" s="250"/>
      <c r="BC108" s="250"/>
      <c r="BD108" s="250"/>
      <c r="BE108" s="250"/>
      <c r="BF108" s="250"/>
      <c r="BG108" s="250"/>
      <c r="BH108" s="250"/>
      <c r="BI108" s="250"/>
      <c r="BJ108" s="250"/>
      <c r="BK108" s="250"/>
      <c r="BL108" s="250"/>
      <c r="BM108" s="250"/>
      <c r="BN108" s="250"/>
      <c r="BO108" s="250"/>
      <c r="BP108" s="250"/>
      <c r="BQ108" s="250"/>
      <c r="BR108" s="250"/>
      <c r="BS108" s="250"/>
      <c r="BT108" s="250"/>
      <c r="BU108" s="250"/>
      <c r="BV108" s="250"/>
      <c r="BW108" s="250"/>
      <c r="BX108" s="250"/>
      <c r="BY108" s="250"/>
      <c r="BZ108" s="250"/>
      <c r="CA108" s="250"/>
      <c r="CB108" s="250"/>
      <c r="CC108" s="250"/>
      <c r="CD108" s="250"/>
      <c r="CE108" s="250"/>
      <c r="CF108" s="250"/>
      <c r="CG108" s="250"/>
      <c r="CH108" s="250"/>
      <c r="CI108" s="250"/>
      <c r="CJ108" s="250"/>
      <c r="CK108" s="250"/>
      <c r="CL108" s="250"/>
      <c r="CM108" s="250"/>
      <c r="CN108" s="250"/>
      <c r="CO108" s="250"/>
      <c r="CP108" s="250"/>
      <c r="CQ108" s="250"/>
      <c r="CR108" s="250"/>
      <c r="CS108" s="250"/>
      <c r="CT108" s="250"/>
      <c r="CU108" s="250"/>
      <c r="CV108" s="250"/>
      <c r="CW108" s="250"/>
      <c r="CX108" s="250"/>
      <c r="CY108" s="250"/>
      <c r="CZ108" s="250"/>
      <c r="DA108" s="250"/>
      <c r="DB108" s="250"/>
      <c r="DC108" s="250"/>
      <c r="DD108" s="250"/>
      <c r="DE108" s="250"/>
      <c r="DF108" s="250"/>
      <c r="DG108" s="250"/>
      <c r="DH108" s="250"/>
      <c r="DI108" s="250"/>
      <c r="DJ108" s="250"/>
      <c r="DK108" s="250"/>
      <c r="DL108" s="250"/>
      <c r="DM108" s="250"/>
      <c r="DN108" s="250"/>
      <c r="DO108" s="250"/>
      <c r="DP108" s="250"/>
      <c r="DQ108" s="250"/>
      <c r="DR108" s="250"/>
      <c r="DS108" s="250"/>
      <c r="DT108" s="250"/>
      <c r="DU108" s="250"/>
      <c r="DV108" s="250"/>
      <c r="DW108" s="250"/>
      <c r="DX108" s="250"/>
      <c r="DY108" s="250"/>
      <c r="DZ108" s="250"/>
      <c r="EA108" s="250"/>
      <c r="EB108" s="250"/>
      <c r="EC108" s="250"/>
      <c r="ED108" s="250"/>
      <c r="EE108" s="250"/>
      <c r="EF108" s="250"/>
      <c r="EG108" s="250"/>
      <c r="EH108" s="250"/>
      <c r="EI108" s="250"/>
      <c r="EJ108" s="250"/>
      <c r="EK108" s="250"/>
      <c r="EL108" s="250"/>
      <c r="EM108" s="250"/>
      <c r="EN108" s="250"/>
      <c r="EO108" s="250"/>
      <c r="EP108" s="250"/>
      <c r="EQ108" s="250"/>
      <c r="ER108" s="250"/>
      <c r="ES108" s="250"/>
      <c r="ET108" s="250"/>
      <c r="EU108" s="250"/>
      <c r="EV108" s="250"/>
      <c r="EW108" s="250"/>
      <c r="EX108" s="250"/>
      <c r="EY108" s="250"/>
      <c r="EZ108" s="250"/>
      <c r="FA108" s="250"/>
      <c r="FB108" s="250"/>
      <c r="FC108" s="250"/>
      <c r="FD108" s="250"/>
      <c r="FE108" s="250"/>
      <c r="FF108" s="250"/>
      <c r="FG108" s="250"/>
      <c r="FH108" s="250"/>
      <c r="FI108" s="250"/>
      <c r="FJ108" s="250"/>
      <c r="FK108" s="250"/>
      <c r="FL108" s="250"/>
      <c r="FM108" s="250"/>
      <c r="FN108" s="250"/>
      <c r="FO108" s="250"/>
      <c r="FP108" s="250"/>
      <c r="FQ108" s="250"/>
      <c r="FR108" s="250"/>
      <c r="FS108" s="250"/>
      <c r="FT108" s="250"/>
      <c r="FU108" s="250"/>
      <c r="FV108" s="250"/>
      <c r="FW108" s="250"/>
      <c r="FX108" s="250"/>
      <c r="FY108" s="250"/>
      <c r="FZ108" s="250"/>
      <c r="GA108" s="250"/>
      <c r="GB108" s="250"/>
      <c r="GC108" s="250"/>
      <c r="GD108" s="250"/>
      <c r="GE108" s="250"/>
      <c r="GF108" s="250"/>
      <c r="GG108" s="250"/>
      <c r="GH108" s="250"/>
      <c r="GI108" s="250"/>
      <c r="GJ108" s="250"/>
      <c r="GK108" s="250"/>
      <c r="GL108" s="250"/>
      <c r="GM108" s="250"/>
      <c r="GN108" s="250"/>
      <c r="GO108" s="250"/>
      <c r="GP108" s="250"/>
      <c r="GQ108" s="250"/>
      <c r="GR108" s="250"/>
      <c r="GS108" s="250"/>
      <c r="GT108" s="250"/>
      <c r="GU108" s="250"/>
      <c r="GV108" s="250"/>
      <c r="GW108" s="250"/>
      <c r="GX108" s="250"/>
      <c r="GY108" s="250"/>
      <c r="GZ108" s="250"/>
      <c r="HA108" s="250"/>
      <c r="HB108" s="250"/>
      <c r="HC108" s="250"/>
      <c r="HD108" s="250"/>
      <c r="HE108" s="250"/>
      <c r="HF108" s="250"/>
      <c r="HG108" s="250"/>
      <c r="HH108" s="250"/>
      <c r="HI108" s="250"/>
      <c r="HJ108" s="250"/>
      <c r="HK108" s="250"/>
      <c r="HL108" s="250"/>
      <c r="HM108" s="250"/>
      <c r="HN108" s="250"/>
      <c r="HO108" s="250"/>
      <c r="HP108" s="250"/>
      <c r="HQ108" s="250"/>
      <c r="HR108" s="250"/>
      <c r="HS108" s="250"/>
    </row>
    <row r="109" spans="1:227" ht="15.5" x14ac:dyDescent="0.35">
      <c r="A109" s="777" t="s">
        <v>1362</v>
      </c>
      <c r="B109" s="842" t="s">
        <v>1361</v>
      </c>
      <c r="C109" s="898">
        <v>130946</v>
      </c>
      <c r="D109" s="899">
        <v>0</v>
      </c>
      <c r="E109" s="899">
        <v>0</v>
      </c>
      <c r="F109" s="899">
        <v>0</v>
      </c>
      <c r="G109" s="900">
        <v>1706.5500000000002</v>
      </c>
      <c r="H109" s="510">
        <f t="shared" si="32"/>
        <v>132652.54999999999</v>
      </c>
      <c r="I109" s="842" t="s">
        <v>1362</v>
      </c>
      <c r="K109" s="821">
        <v>1152</v>
      </c>
      <c r="L109" s="533"/>
      <c r="M109" s="272">
        <v>9139.2000000000007</v>
      </c>
      <c r="N109" s="272">
        <f t="shared" si="37"/>
        <v>1670208.67</v>
      </c>
      <c r="O109" s="272">
        <f t="shared" si="38"/>
        <v>0</v>
      </c>
      <c r="P109" s="272">
        <f t="shared" si="39"/>
        <v>584043.41</v>
      </c>
      <c r="Q109" s="272">
        <f t="shared" si="40"/>
        <v>140837.06</v>
      </c>
      <c r="R109" s="272">
        <f t="shared" si="41"/>
        <v>142539.15999999997</v>
      </c>
      <c r="S109" s="272">
        <f t="shared" si="42"/>
        <v>96604.579999999987</v>
      </c>
      <c r="T109" s="272">
        <f t="shared" si="43"/>
        <v>56712.270000000004</v>
      </c>
      <c r="U109" s="272">
        <f t="shared" si="44"/>
        <v>11279.269999999999</v>
      </c>
      <c r="V109" s="526">
        <f t="shared" si="22"/>
        <v>2702224.4200000004</v>
      </c>
      <c r="W109" s="526">
        <f t="shared" si="36"/>
        <v>-200017.97000000038</v>
      </c>
      <c r="X109" s="348">
        <f t="shared" si="45"/>
        <v>2636011</v>
      </c>
      <c r="Y109" s="348"/>
      <c r="Z109" s="250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0"/>
      <c r="BA109" s="250"/>
      <c r="BB109" s="250"/>
      <c r="BC109" s="250"/>
      <c r="BD109" s="250"/>
      <c r="BE109" s="250"/>
      <c r="BF109" s="250"/>
      <c r="BG109" s="250"/>
      <c r="BH109" s="250"/>
      <c r="BI109" s="250"/>
      <c r="BJ109" s="250"/>
      <c r="BK109" s="250"/>
      <c r="BL109" s="250"/>
      <c r="BM109" s="250"/>
      <c r="BN109" s="250"/>
      <c r="BO109" s="250"/>
      <c r="BP109" s="250"/>
      <c r="BQ109" s="250"/>
      <c r="BR109" s="250"/>
      <c r="BS109" s="250"/>
      <c r="BT109" s="250"/>
      <c r="BU109" s="250"/>
      <c r="BV109" s="250"/>
      <c r="BW109" s="250"/>
      <c r="BX109" s="250"/>
      <c r="BY109" s="250"/>
      <c r="BZ109" s="250"/>
      <c r="CA109" s="250"/>
      <c r="CB109" s="250"/>
      <c r="CC109" s="250"/>
      <c r="CD109" s="250"/>
      <c r="CE109" s="250"/>
      <c r="CF109" s="250"/>
      <c r="CG109" s="250"/>
      <c r="CH109" s="250"/>
      <c r="CI109" s="250"/>
      <c r="CJ109" s="250"/>
      <c r="CK109" s="250"/>
      <c r="CL109" s="250"/>
      <c r="CM109" s="250"/>
      <c r="CN109" s="250"/>
      <c r="CO109" s="250"/>
      <c r="CP109" s="250"/>
      <c r="CQ109" s="250"/>
      <c r="CR109" s="250"/>
      <c r="CS109" s="250"/>
      <c r="CT109" s="250"/>
      <c r="CU109" s="250"/>
      <c r="CV109" s="250"/>
      <c r="CW109" s="250"/>
      <c r="CX109" s="250"/>
      <c r="CY109" s="250"/>
      <c r="CZ109" s="250"/>
      <c r="DA109" s="250"/>
      <c r="DB109" s="250"/>
      <c r="DC109" s="250"/>
      <c r="DD109" s="250"/>
      <c r="DE109" s="250"/>
      <c r="DF109" s="250"/>
      <c r="DG109" s="250"/>
      <c r="DH109" s="250"/>
      <c r="DI109" s="250"/>
      <c r="DJ109" s="250"/>
      <c r="DK109" s="250"/>
      <c r="DL109" s="250"/>
      <c r="DM109" s="250"/>
      <c r="DN109" s="250"/>
      <c r="DO109" s="250"/>
      <c r="DP109" s="250"/>
      <c r="DQ109" s="250"/>
      <c r="DR109" s="250"/>
      <c r="DS109" s="250"/>
      <c r="DT109" s="250"/>
      <c r="DU109" s="250"/>
      <c r="DV109" s="250"/>
      <c r="DW109" s="250"/>
      <c r="DX109" s="250"/>
      <c r="DY109" s="250"/>
      <c r="DZ109" s="250"/>
      <c r="EA109" s="250"/>
      <c r="EB109" s="250"/>
      <c r="EC109" s="250"/>
      <c r="ED109" s="250"/>
      <c r="EE109" s="250"/>
      <c r="EF109" s="250"/>
      <c r="EG109" s="250"/>
      <c r="EH109" s="250"/>
      <c r="EI109" s="250"/>
      <c r="EJ109" s="250"/>
      <c r="EK109" s="250"/>
      <c r="EL109" s="250"/>
      <c r="EM109" s="250"/>
      <c r="EN109" s="250"/>
      <c r="EO109" s="250"/>
      <c r="EP109" s="250"/>
      <c r="EQ109" s="250"/>
      <c r="ER109" s="250"/>
      <c r="ES109" s="250"/>
      <c r="ET109" s="250"/>
      <c r="EU109" s="250"/>
      <c r="EV109" s="250"/>
      <c r="EW109" s="250"/>
      <c r="EX109" s="250"/>
      <c r="EY109" s="250"/>
      <c r="EZ109" s="250"/>
      <c r="FA109" s="250"/>
      <c r="FB109" s="250"/>
      <c r="FC109" s="250"/>
      <c r="FD109" s="250"/>
      <c r="FE109" s="250"/>
      <c r="FF109" s="250"/>
      <c r="FG109" s="250"/>
      <c r="FH109" s="250"/>
      <c r="FI109" s="250"/>
      <c r="FJ109" s="250"/>
      <c r="FK109" s="250"/>
      <c r="FL109" s="250"/>
      <c r="FM109" s="250"/>
      <c r="FN109" s="250"/>
      <c r="FO109" s="250"/>
      <c r="FP109" s="250"/>
      <c r="FQ109" s="250"/>
      <c r="FR109" s="250"/>
      <c r="FS109" s="250"/>
      <c r="FT109" s="250"/>
      <c r="FU109" s="250"/>
      <c r="FV109" s="250"/>
      <c r="FW109" s="250"/>
      <c r="FX109" s="250"/>
      <c r="FY109" s="250"/>
      <c r="FZ109" s="250"/>
      <c r="GA109" s="250"/>
      <c r="GB109" s="250"/>
      <c r="GC109" s="250"/>
      <c r="GD109" s="250"/>
      <c r="GE109" s="250"/>
      <c r="GF109" s="250"/>
      <c r="GG109" s="250"/>
      <c r="GH109" s="250"/>
      <c r="GI109" s="250"/>
      <c r="GJ109" s="250"/>
      <c r="GK109" s="250"/>
      <c r="GL109" s="250"/>
      <c r="GM109" s="250"/>
      <c r="GN109" s="250"/>
      <c r="GO109" s="250"/>
      <c r="GP109" s="250"/>
      <c r="GQ109" s="250"/>
      <c r="GR109" s="250"/>
      <c r="GS109" s="250"/>
      <c r="GT109" s="250"/>
      <c r="GU109" s="250"/>
      <c r="GV109" s="250"/>
      <c r="GW109" s="250"/>
      <c r="GX109" s="250"/>
      <c r="GY109" s="250"/>
      <c r="GZ109" s="250"/>
      <c r="HA109" s="250"/>
      <c r="HB109" s="250"/>
      <c r="HC109" s="250"/>
      <c r="HD109" s="250"/>
      <c r="HE109" s="250"/>
      <c r="HF109" s="250"/>
      <c r="HG109" s="250"/>
      <c r="HH109" s="250"/>
      <c r="HI109" s="250"/>
      <c r="HJ109" s="250"/>
      <c r="HK109" s="250"/>
      <c r="HL109" s="250"/>
      <c r="HM109" s="250"/>
      <c r="HN109" s="250"/>
      <c r="HO109" s="250"/>
      <c r="HP109" s="250"/>
      <c r="HQ109" s="250"/>
      <c r="HR109" s="250"/>
      <c r="HS109" s="250"/>
    </row>
    <row r="110" spans="1:227" ht="15.5" x14ac:dyDescent="0.35">
      <c r="A110" t="s">
        <v>388</v>
      </c>
      <c r="B110" t="s">
        <v>557</v>
      </c>
      <c r="C110" s="898">
        <v>85743</v>
      </c>
      <c r="D110" s="899">
        <v>0</v>
      </c>
      <c r="E110" s="899">
        <v>21026</v>
      </c>
      <c r="F110" s="899">
        <v>37977</v>
      </c>
      <c r="G110" s="843"/>
      <c r="H110" s="510">
        <f t="shared" si="32"/>
        <v>144746</v>
      </c>
      <c r="I110" t="s">
        <v>388</v>
      </c>
      <c r="K110" s="821">
        <v>810</v>
      </c>
      <c r="L110" s="533"/>
      <c r="M110" s="272">
        <v>5632</v>
      </c>
      <c r="N110" s="272">
        <f t="shared" si="37"/>
        <v>970585.87000000011</v>
      </c>
      <c r="O110" s="272">
        <f t="shared" si="38"/>
        <v>0</v>
      </c>
      <c r="P110" s="272">
        <f t="shared" si="39"/>
        <v>325573.06000000006</v>
      </c>
      <c r="Q110" s="272">
        <f t="shared" si="40"/>
        <v>79822.55</v>
      </c>
      <c r="R110" s="272">
        <f t="shared" si="41"/>
        <v>97050.01</v>
      </c>
      <c r="S110" s="272">
        <f t="shared" si="42"/>
        <v>71692.3</v>
      </c>
      <c r="T110" s="272">
        <f t="shared" si="43"/>
        <v>27774.55</v>
      </c>
      <c r="U110" s="272">
        <f t="shared" si="44"/>
        <v>1234.83</v>
      </c>
      <c r="V110" s="526">
        <f t="shared" si="22"/>
        <v>1573733.1700000004</v>
      </c>
      <c r="W110" s="526">
        <f t="shared" si="36"/>
        <v>-4426.1700000003912</v>
      </c>
      <c r="X110" s="348">
        <f t="shared" si="45"/>
        <v>1714863</v>
      </c>
      <c r="Y110" s="348"/>
      <c r="Z110" s="250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  <c r="AM110" s="250"/>
      <c r="AN110" s="250"/>
      <c r="AO110" s="250"/>
      <c r="AP110" s="250"/>
      <c r="AQ110" s="250"/>
      <c r="AR110" s="250"/>
      <c r="AS110" s="250"/>
      <c r="AT110" s="250"/>
      <c r="AU110" s="250"/>
      <c r="AV110" s="250"/>
      <c r="AW110" s="250"/>
      <c r="AX110" s="250"/>
      <c r="AY110" s="250"/>
      <c r="AZ110" s="250"/>
      <c r="BA110" s="250"/>
      <c r="BB110" s="250"/>
      <c r="BC110" s="250"/>
      <c r="BD110" s="250"/>
      <c r="BE110" s="250"/>
      <c r="BF110" s="250"/>
      <c r="BG110" s="250"/>
      <c r="BH110" s="250"/>
      <c r="BI110" s="250"/>
      <c r="BJ110" s="250"/>
      <c r="BK110" s="250"/>
      <c r="BL110" s="250"/>
      <c r="BM110" s="250"/>
      <c r="BN110" s="250"/>
      <c r="BO110" s="250"/>
      <c r="BP110" s="250"/>
      <c r="BQ110" s="250"/>
      <c r="BR110" s="250"/>
      <c r="BS110" s="250"/>
      <c r="BT110" s="250"/>
      <c r="BU110" s="250"/>
      <c r="BV110" s="250"/>
      <c r="BW110" s="250"/>
      <c r="BX110" s="250"/>
      <c r="BY110" s="250"/>
      <c r="BZ110" s="250"/>
      <c r="CA110" s="250"/>
      <c r="CB110" s="250"/>
      <c r="CC110" s="250"/>
      <c r="CD110" s="250"/>
      <c r="CE110" s="250"/>
      <c r="CF110" s="250"/>
      <c r="CG110" s="250"/>
      <c r="CH110" s="250"/>
      <c r="CI110" s="250"/>
      <c r="CJ110" s="250"/>
      <c r="CK110" s="250"/>
      <c r="CL110" s="250"/>
      <c r="CM110" s="250"/>
      <c r="CN110" s="250"/>
      <c r="CO110" s="250"/>
      <c r="CP110" s="250"/>
      <c r="CQ110" s="250"/>
      <c r="CR110" s="250"/>
      <c r="CS110" s="250"/>
      <c r="CT110" s="250"/>
      <c r="CU110" s="250"/>
      <c r="CV110" s="250"/>
      <c r="CW110" s="250"/>
      <c r="CX110" s="250"/>
      <c r="CY110" s="250"/>
      <c r="CZ110" s="250"/>
      <c r="DA110" s="250"/>
      <c r="DB110" s="250"/>
      <c r="DC110" s="250"/>
      <c r="DD110" s="250"/>
      <c r="DE110" s="250"/>
      <c r="DF110" s="250"/>
      <c r="DG110" s="250"/>
      <c r="DH110" s="250"/>
      <c r="DI110" s="250"/>
      <c r="DJ110" s="250"/>
      <c r="DK110" s="250"/>
      <c r="DL110" s="250"/>
      <c r="DM110" s="250"/>
      <c r="DN110" s="250"/>
      <c r="DO110" s="250"/>
      <c r="DP110" s="250"/>
      <c r="DQ110" s="250"/>
      <c r="DR110" s="250"/>
      <c r="DS110" s="250"/>
      <c r="DT110" s="250"/>
      <c r="DU110" s="250"/>
      <c r="DV110" s="250"/>
      <c r="DW110" s="250"/>
      <c r="DX110" s="250"/>
      <c r="DY110" s="250"/>
      <c r="DZ110" s="250"/>
      <c r="EA110" s="250"/>
      <c r="EB110" s="250"/>
      <c r="EC110" s="250"/>
      <c r="ED110" s="250"/>
      <c r="EE110" s="250"/>
      <c r="EF110" s="250"/>
      <c r="EG110" s="250"/>
      <c r="EH110" s="250"/>
      <c r="EI110" s="250"/>
      <c r="EJ110" s="250"/>
      <c r="EK110" s="250"/>
      <c r="EL110" s="250"/>
      <c r="EM110" s="250"/>
      <c r="EN110" s="250"/>
      <c r="EO110" s="250"/>
      <c r="EP110" s="250"/>
      <c r="EQ110" s="250"/>
      <c r="ER110" s="250"/>
      <c r="ES110" s="250"/>
      <c r="ET110" s="250"/>
      <c r="EU110" s="250"/>
      <c r="EV110" s="250"/>
      <c r="EW110" s="250"/>
      <c r="EX110" s="250"/>
      <c r="EY110" s="250"/>
      <c r="EZ110" s="250"/>
      <c r="FA110" s="250"/>
      <c r="FB110" s="250"/>
      <c r="FC110" s="250"/>
      <c r="FD110" s="250"/>
      <c r="FE110" s="250"/>
      <c r="FF110" s="250"/>
      <c r="FG110" s="250"/>
      <c r="FH110" s="250"/>
      <c r="FI110" s="250"/>
      <c r="FJ110" s="250"/>
      <c r="FK110" s="250"/>
      <c r="FL110" s="250"/>
      <c r="FM110" s="250"/>
      <c r="FN110" s="250"/>
      <c r="FO110" s="250"/>
      <c r="FP110" s="250"/>
      <c r="FQ110" s="250"/>
      <c r="FR110" s="250"/>
      <c r="FS110" s="250"/>
      <c r="FT110" s="250"/>
      <c r="FU110" s="250"/>
      <c r="FV110" s="250"/>
      <c r="FW110" s="250"/>
      <c r="FX110" s="250"/>
      <c r="FY110" s="250"/>
      <c r="FZ110" s="250"/>
      <c r="GA110" s="250"/>
      <c r="GB110" s="250"/>
      <c r="GC110" s="250"/>
      <c r="GD110" s="250"/>
      <c r="GE110" s="250"/>
      <c r="GF110" s="250"/>
      <c r="GG110" s="250"/>
      <c r="GH110" s="250"/>
      <c r="GI110" s="250"/>
      <c r="GJ110" s="250"/>
      <c r="GK110" s="250"/>
      <c r="GL110" s="250"/>
      <c r="GM110" s="250"/>
      <c r="GN110" s="250"/>
      <c r="GO110" s="250"/>
      <c r="GP110" s="250"/>
      <c r="GQ110" s="250"/>
      <c r="GR110" s="250"/>
      <c r="GS110" s="250"/>
      <c r="GT110" s="250"/>
      <c r="GU110" s="250"/>
      <c r="GV110" s="250"/>
      <c r="GW110" s="250"/>
      <c r="GX110" s="250"/>
      <c r="GY110" s="250"/>
      <c r="GZ110" s="250"/>
      <c r="HA110" s="250"/>
      <c r="HB110" s="250"/>
      <c r="HC110" s="250"/>
      <c r="HD110" s="250"/>
      <c r="HE110" s="250"/>
      <c r="HF110" s="250"/>
      <c r="HG110" s="250"/>
      <c r="HH110" s="250"/>
      <c r="HI110" s="250"/>
      <c r="HJ110" s="250"/>
      <c r="HK110" s="250"/>
      <c r="HL110" s="250"/>
      <c r="HM110" s="250"/>
      <c r="HN110" s="250"/>
      <c r="HO110" s="250"/>
      <c r="HP110" s="250"/>
      <c r="HQ110" s="250"/>
      <c r="HR110" s="250"/>
      <c r="HS110" s="250"/>
    </row>
    <row r="111" spans="1:227" ht="15.5" x14ac:dyDescent="0.35">
      <c r="A111" t="s">
        <v>389</v>
      </c>
      <c r="B111" t="s">
        <v>558</v>
      </c>
      <c r="C111" s="898">
        <v>70586</v>
      </c>
      <c r="D111" s="899">
        <v>0</v>
      </c>
      <c r="E111" s="899">
        <v>16598</v>
      </c>
      <c r="F111" s="899">
        <v>0</v>
      </c>
      <c r="G111" s="900">
        <v>3045.9</v>
      </c>
      <c r="H111" s="510">
        <f t="shared" si="32"/>
        <v>90229.9</v>
      </c>
      <c r="I111" t="s">
        <v>389</v>
      </c>
      <c r="K111" s="821">
        <v>467</v>
      </c>
      <c r="L111" s="533"/>
      <c r="M111" s="272">
        <v>3507.2</v>
      </c>
      <c r="N111" s="272">
        <f t="shared" si="37"/>
        <v>843417.31</v>
      </c>
      <c r="O111" s="272">
        <f t="shared" si="38"/>
        <v>0</v>
      </c>
      <c r="P111" s="272">
        <f t="shared" si="39"/>
        <v>357077.5</v>
      </c>
      <c r="Q111" s="272">
        <f t="shared" si="40"/>
        <v>58363.040000000001</v>
      </c>
      <c r="R111" s="272">
        <f t="shared" si="41"/>
        <v>60007.969999999994</v>
      </c>
      <c r="S111" s="272">
        <f t="shared" si="42"/>
        <v>53636.66</v>
      </c>
      <c r="T111" s="272">
        <f t="shared" si="43"/>
        <v>0</v>
      </c>
      <c r="U111" s="272">
        <f t="shared" si="44"/>
        <v>813.85</v>
      </c>
      <c r="V111" s="526">
        <f t="shared" si="22"/>
        <v>1373316.33</v>
      </c>
      <c r="W111" s="526">
        <f t="shared" si="36"/>
        <v>-81824.230000000069</v>
      </c>
      <c r="X111" s="348">
        <f t="shared" si="45"/>
        <v>1382189</v>
      </c>
      <c r="Y111" s="348"/>
      <c r="Z111" s="250"/>
      <c r="AA111" s="250"/>
      <c r="AB111" s="250"/>
      <c r="AC111" s="250"/>
      <c r="AD111" s="250"/>
      <c r="AE111" s="250"/>
      <c r="AF111" s="250"/>
      <c r="AG111" s="250"/>
      <c r="AH111" s="250"/>
      <c r="AI111" s="250"/>
      <c r="AJ111" s="250"/>
      <c r="AK111" s="250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250"/>
      <c r="FD111" s="250"/>
      <c r="FE111" s="250"/>
      <c r="FF111" s="250"/>
      <c r="FG111" s="250"/>
      <c r="FH111" s="250"/>
      <c r="FI111" s="250"/>
      <c r="FJ111" s="250"/>
      <c r="FK111" s="250"/>
      <c r="FL111" s="250"/>
      <c r="FM111" s="250"/>
      <c r="FN111" s="250"/>
      <c r="FO111" s="250"/>
      <c r="FP111" s="250"/>
      <c r="FQ111" s="250"/>
      <c r="FR111" s="250"/>
      <c r="FS111" s="250"/>
      <c r="FT111" s="250"/>
      <c r="FU111" s="250"/>
      <c r="FV111" s="250"/>
      <c r="FW111" s="250"/>
      <c r="FX111" s="250"/>
      <c r="FY111" s="250"/>
      <c r="FZ111" s="250"/>
      <c r="GA111" s="250"/>
      <c r="GB111" s="250"/>
      <c r="GC111" s="250"/>
      <c r="GD111" s="250"/>
      <c r="GE111" s="250"/>
      <c r="GF111" s="250"/>
      <c r="GG111" s="250"/>
      <c r="GH111" s="250"/>
      <c r="GI111" s="250"/>
      <c r="GJ111" s="250"/>
      <c r="GK111" s="250"/>
      <c r="GL111" s="250"/>
      <c r="GM111" s="250"/>
      <c r="GN111" s="250"/>
      <c r="GO111" s="250"/>
      <c r="GP111" s="250"/>
      <c r="GQ111" s="250"/>
      <c r="GR111" s="250"/>
      <c r="GS111" s="250"/>
      <c r="GT111" s="250"/>
      <c r="GU111" s="250"/>
      <c r="GV111" s="250"/>
      <c r="GW111" s="250"/>
      <c r="GX111" s="250"/>
      <c r="GY111" s="250"/>
      <c r="GZ111" s="250"/>
      <c r="HA111" s="250"/>
      <c r="HB111" s="250"/>
      <c r="HC111" s="250"/>
      <c r="HD111" s="250"/>
      <c r="HE111" s="250"/>
      <c r="HF111" s="250"/>
      <c r="HG111" s="250"/>
      <c r="HH111" s="250"/>
      <c r="HI111" s="250"/>
      <c r="HJ111" s="250"/>
      <c r="HK111" s="250"/>
      <c r="HL111" s="250"/>
      <c r="HM111" s="250"/>
      <c r="HN111" s="250"/>
      <c r="HO111" s="250"/>
      <c r="HP111" s="250"/>
      <c r="HQ111" s="250"/>
      <c r="HR111" s="250"/>
      <c r="HS111" s="250"/>
    </row>
    <row r="112" spans="1:227" ht="15.5" x14ac:dyDescent="0.35">
      <c r="A112" t="s">
        <v>390</v>
      </c>
      <c r="B112" t="s">
        <v>559</v>
      </c>
      <c r="C112" s="898">
        <v>104775</v>
      </c>
      <c r="D112" s="899">
        <v>0</v>
      </c>
      <c r="E112" s="899">
        <v>65465</v>
      </c>
      <c r="F112" s="899">
        <v>15566</v>
      </c>
      <c r="G112" s="843"/>
      <c r="H112" s="510">
        <f t="shared" si="32"/>
        <v>185806</v>
      </c>
      <c r="I112" t="s">
        <v>390</v>
      </c>
      <c r="K112" s="821">
        <v>990</v>
      </c>
      <c r="L112" s="533"/>
      <c r="M112" s="272">
        <v>6656</v>
      </c>
      <c r="N112" s="272">
        <f t="shared" si="37"/>
        <v>1224213.52</v>
      </c>
      <c r="O112" s="272">
        <f t="shared" si="38"/>
        <v>0</v>
      </c>
      <c r="P112" s="272">
        <f t="shared" si="39"/>
        <v>327036.03999999998</v>
      </c>
      <c r="Q112" s="272">
        <f t="shared" si="40"/>
        <v>102824.31</v>
      </c>
      <c r="R112" s="272">
        <f t="shared" si="41"/>
        <v>147856.18</v>
      </c>
      <c r="S112" s="272">
        <f t="shared" si="42"/>
        <v>78073.279999999984</v>
      </c>
      <c r="T112" s="272">
        <f t="shared" si="43"/>
        <v>8885.590000000002</v>
      </c>
      <c r="U112" s="272">
        <f t="shared" si="44"/>
        <v>2071.5699999999997</v>
      </c>
      <c r="V112" s="526">
        <f t="shared" si="22"/>
        <v>1890960.4900000002</v>
      </c>
      <c r="W112" s="526">
        <f t="shared" si="36"/>
        <v>17748.509999999776</v>
      </c>
      <c r="X112" s="348">
        <f t="shared" si="45"/>
        <v>2095505</v>
      </c>
      <c r="Y112" s="348"/>
      <c r="Z112" s="250"/>
      <c r="AA112" s="250"/>
      <c r="AB112" s="250"/>
      <c r="AC112" s="250"/>
      <c r="AD112" s="250"/>
      <c r="AE112" s="250"/>
      <c r="AF112" s="250"/>
      <c r="AG112" s="250"/>
      <c r="AH112" s="250"/>
      <c r="AI112" s="250"/>
      <c r="AJ112" s="250"/>
      <c r="AK112" s="250"/>
      <c r="AL112" s="250"/>
      <c r="AM112" s="250"/>
      <c r="AN112" s="250"/>
      <c r="AO112" s="250"/>
      <c r="AP112" s="250"/>
      <c r="AQ112" s="250"/>
      <c r="AR112" s="250"/>
      <c r="AS112" s="250"/>
      <c r="AT112" s="250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50"/>
      <c r="FD112" s="250"/>
      <c r="FE112" s="250"/>
      <c r="FF112" s="250"/>
      <c r="FG112" s="250"/>
      <c r="FH112" s="250"/>
      <c r="FI112" s="250"/>
      <c r="FJ112" s="250"/>
      <c r="FK112" s="250"/>
      <c r="FL112" s="250"/>
      <c r="FM112" s="250"/>
      <c r="FN112" s="250"/>
      <c r="FO112" s="250"/>
      <c r="FP112" s="250"/>
      <c r="FQ112" s="250"/>
      <c r="FR112" s="250"/>
      <c r="FS112" s="250"/>
      <c r="FT112" s="250"/>
      <c r="FU112" s="250"/>
      <c r="FV112" s="250"/>
      <c r="FW112" s="250"/>
      <c r="FX112" s="250"/>
      <c r="FY112" s="250"/>
      <c r="FZ112" s="250"/>
      <c r="GA112" s="250"/>
      <c r="GB112" s="250"/>
      <c r="GC112" s="250"/>
      <c r="GD112" s="250"/>
      <c r="GE112" s="250"/>
      <c r="GF112" s="250"/>
      <c r="GG112" s="250"/>
      <c r="GH112" s="250"/>
      <c r="GI112" s="250"/>
      <c r="GJ112" s="250"/>
      <c r="GK112" s="250"/>
      <c r="GL112" s="250"/>
      <c r="GM112" s="250"/>
      <c r="GN112" s="250"/>
      <c r="GO112" s="250"/>
      <c r="GP112" s="250"/>
      <c r="GQ112" s="250"/>
      <c r="GR112" s="250"/>
      <c r="GS112" s="250"/>
      <c r="GT112" s="250"/>
      <c r="GU112" s="250"/>
      <c r="GV112" s="250"/>
      <c r="GW112" s="250"/>
      <c r="GX112" s="250"/>
      <c r="GY112" s="250"/>
      <c r="GZ112" s="250"/>
      <c r="HA112" s="250"/>
      <c r="HB112" s="250"/>
      <c r="HC112" s="250"/>
      <c r="HD112" s="250"/>
      <c r="HE112" s="250"/>
      <c r="HF112" s="250"/>
      <c r="HG112" s="250"/>
      <c r="HH112" s="250"/>
      <c r="HI112" s="250"/>
      <c r="HJ112" s="250"/>
      <c r="HK112" s="250"/>
      <c r="HL112" s="250"/>
      <c r="HM112" s="250"/>
      <c r="HN112" s="250"/>
      <c r="HO112" s="250"/>
      <c r="HP112" s="250"/>
      <c r="HQ112" s="250"/>
      <c r="HR112" s="250"/>
      <c r="HS112" s="250"/>
    </row>
    <row r="113" spans="1:227" ht="15.5" x14ac:dyDescent="0.35">
      <c r="A113" t="s">
        <v>391</v>
      </c>
      <c r="B113" t="s">
        <v>560</v>
      </c>
      <c r="C113" s="898">
        <v>77350</v>
      </c>
      <c r="D113" s="899">
        <v>0</v>
      </c>
      <c r="E113" s="899">
        <v>0</v>
      </c>
      <c r="F113" s="899">
        <v>0</v>
      </c>
      <c r="G113" s="843"/>
      <c r="H113" s="510">
        <f t="shared" si="32"/>
        <v>77350</v>
      </c>
      <c r="I113" t="s">
        <v>391</v>
      </c>
      <c r="K113" s="821">
        <v>718</v>
      </c>
      <c r="L113" s="533"/>
      <c r="M113" s="272">
        <v>3261.44</v>
      </c>
      <c r="N113" s="272">
        <f t="shared" si="37"/>
        <v>902600.8</v>
      </c>
      <c r="O113" s="272">
        <f t="shared" si="38"/>
        <v>0</v>
      </c>
      <c r="P113" s="272">
        <f t="shared" si="39"/>
        <v>395569.83</v>
      </c>
      <c r="Q113" s="272">
        <f t="shared" si="40"/>
        <v>53892.410000000011</v>
      </c>
      <c r="R113" s="272">
        <f t="shared" si="41"/>
        <v>107744.97</v>
      </c>
      <c r="S113" s="272">
        <f t="shared" si="42"/>
        <v>26282.550000000003</v>
      </c>
      <c r="T113" s="272">
        <f t="shared" si="43"/>
        <v>14598.08</v>
      </c>
      <c r="U113" s="272">
        <f t="shared" si="44"/>
        <v>4291.38</v>
      </c>
      <c r="V113" s="526">
        <f t="shared" si="22"/>
        <v>1504980.02</v>
      </c>
      <c r="W113" s="526">
        <f t="shared" si="36"/>
        <v>-36038.020000000019</v>
      </c>
      <c r="X113" s="348">
        <f t="shared" si="45"/>
        <v>1547010</v>
      </c>
      <c r="Y113" s="348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50"/>
      <c r="FD113" s="250"/>
      <c r="FE113" s="250"/>
      <c r="FF113" s="250"/>
      <c r="FG113" s="250"/>
      <c r="FH113" s="250"/>
      <c r="FI113" s="250"/>
      <c r="FJ113" s="250"/>
      <c r="FK113" s="250"/>
      <c r="FL113" s="250"/>
      <c r="FM113" s="250"/>
      <c r="FN113" s="250"/>
      <c r="FO113" s="250"/>
      <c r="FP113" s="250"/>
      <c r="FQ113" s="250"/>
      <c r="FR113" s="250"/>
      <c r="FS113" s="250"/>
      <c r="FT113" s="250"/>
      <c r="FU113" s="250"/>
      <c r="FV113" s="250"/>
      <c r="FW113" s="250"/>
      <c r="FX113" s="250"/>
      <c r="FY113" s="250"/>
      <c r="FZ113" s="250"/>
      <c r="GA113" s="250"/>
      <c r="GB113" s="250"/>
      <c r="GC113" s="250"/>
      <c r="GD113" s="250"/>
      <c r="GE113" s="250"/>
      <c r="GF113" s="250"/>
      <c r="GG113" s="250"/>
      <c r="GH113" s="250"/>
      <c r="GI113" s="250"/>
      <c r="GJ113" s="250"/>
      <c r="GK113" s="250"/>
      <c r="GL113" s="250"/>
      <c r="GM113" s="250"/>
      <c r="GN113" s="250"/>
      <c r="GO113" s="250"/>
      <c r="GP113" s="250"/>
      <c r="GQ113" s="250"/>
      <c r="GR113" s="250"/>
      <c r="GS113" s="250"/>
      <c r="GT113" s="250"/>
      <c r="GU113" s="250"/>
      <c r="GV113" s="250"/>
      <c r="GW113" s="250"/>
      <c r="GX113" s="250"/>
      <c r="GY113" s="250"/>
      <c r="GZ113" s="250"/>
      <c r="HA113" s="250"/>
      <c r="HB113" s="250"/>
      <c r="HC113" s="250"/>
      <c r="HD113" s="250"/>
      <c r="HE113" s="250"/>
      <c r="HF113" s="250"/>
      <c r="HG113" s="250"/>
      <c r="HH113" s="250"/>
      <c r="HI113" s="250"/>
      <c r="HJ113" s="250"/>
      <c r="HK113" s="250"/>
      <c r="HL113" s="250"/>
      <c r="HM113" s="250"/>
      <c r="HN113" s="250"/>
      <c r="HO113" s="250"/>
      <c r="HP113" s="250"/>
      <c r="HQ113" s="250"/>
      <c r="HR113" s="250"/>
      <c r="HS113" s="250"/>
    </row>
    <row r="114" spans="1:227" ht="15.5" x14ac:dyDescent="0.35">
      <c r="A114" t="s">
        <v>392</v>
      </c>
      <c r="B114" t="s">
        <v>561</v>
      </c>
      <c r="C114" s="898">
        <v>56008</v>
      </c>
      <c r="D114" s="899">
        <v>0</v>
      </c>
      <c r="E114" s="899">
        <v>0</v>
      </c>
      <c r="F114" s="899">
        <v>0</v>
      </c>
      <c r="G114" s="900">
        <v>1004.25</v>
      </c>
      <c r="H114" s="510">
        <f t="shared" si="32"/>
        <v>57012.25</v>
      </c>
      <c r="I114" t="s">
        <v>392</v>
      </c>
      <c r="K114" s="821">
        <v>448</v>
      </c>
      <c r="L114" s="533"/>
      <c r="M114" s="272">
        <v>7065.6</v>
      </c>
      <c r="N114" s="272">
        <f t="shared" si="37"/>
        <v>569126.16</v>
      </c>
      <c r="O114" s="272">
        <f t="shared" si="38"/>
        <v>1</v>
      </c>
      <c r="P114" s="272">
        <f t="shared" si="39"/>
        <v>347438.16000000003</v>
      </c>
      <c r="Q114" s="272">
        <f t="shared" si="40"/>
        <v>73337.289999999994</v>
      </c>
      <c r="R114" s="272">
        <f t="shared" si="41"/>
        <v>94793</v>
      </c>
      <c r="S114" s="272">
        <f t="shared" si="42"/>
        <v>0</v>
      </c>
      <c r="T114" s="272">
        <f t="shared" si="43"/>
        <v>5284.97</v>
      </c>
      <c r="U114" s="272">
        <f t="shared" si="44"/>
        <v>2113.4</v>
      </c>
      <c r="V114" s="526">
        <f t="shared" si="22"/>
        <v>1092093.98</v>
      </c>
      <c r="W114" s="526">
        <f t="shared" si="36"/>
        <v>-36372.229999999981</v>
      </c>
      <c r="X114" s="348">
        <f t="shared" si="45"/>
        <v>1113182</v>
      </c>
      <c r="Y114" s="348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  <c r="AM114" s="250"/>
      <c r="AN114" s="250"/>
      <c r="AO114" s="250"/>
      <c r="AP114" s="250"/>
      <c r="AQ114" s="250"/>
      <c r="AR114" s="250"/>
      <c r="AS114" s="250"/>
      <c r="AT114" s="250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50"/>
      <c r="FD114" s="250"/>
      <c r="FE114" s="250"/>
      <c r="FF114" s="250"/>
      <c r="FG114" s="250"/>
      <c r="FH114" s="250"/>
      <c r="FI114" s="250"/>
      <c r="FJ114" s="250"/>
      <c r="FK114" s="250"/>
      <c r="FL114" s="250"/>
      <c r="FM114" s="250"/>
      <c r="FN114" s="250"/>
      <c r="FO114" s="250"/>
      <c r="FP114" s="250"/>
      <c r="FQ114" s="250"/>
      <c r="FR114" s="250"/>
      <c r="FS114" s="250"/>
      <c r="FT114" s="250"/>
      <c r="FU114" s="250"/>
      <c r="FV114" s="250"/>
      <c r="FW114" s="250"/>
      <c r="FX114" s="250"/>
      <c r="FY114" s="250"/>
      <c r="FZ114" s="250"/>
      <c r="GA114" s="250"/>
      <c r="GB114" s="250"/>
      <c r="GC114" s="250"/>
      <c r="GD114" s="250"/>
      <c r="GE114" s="250"/>
      <c r="GF114" s="250"/>
      <c r="GG114" s="250"/>
      <c r="GH114" s="250"/>
      <c r="GI114" s="250"/>
      <c r="GJ114" s="250"/>
      <c r="GK114" s="250"/>
      <c r="GL114" s="250"/>
      <c r="GM114" s="250"/>
      <c r="GN114" s="250"/>
      <c r="GO114" s="250"/>
      <c r="GP114" s="250"/>
      <c r="GQ114" s="250"/>
      <c r="GR114" s="250"/>
      <c r="GS114" s="250"/>
      <c r="GT114" s="250"/>
      <c r="GU114" s="250"/>
      <c r="GV114" s="250"/>
      <c r="GW114" s="250"/>
      <c r="GX114" s="250"/>
      <c r="GY114" s="250"/>
      <c r="GZ114" s="250"/>
      <c r="HA114" s="250"/>
      <c r="HB114" s="250"/>
      <c r="HC114" s="250"/>
      <c r="HD114" s="250"/>
      <c r="HE114" s="250"/>
      <c r="HF114" s="250"/>
      <c r="HG114" s="250"/>
      <c r="HH114" s="250"/>
      <c r="HI114" s="250"/>
      <c r="HJ114" s="250"/>
      <c r="HK114" s="250"/>
      <c r="HL114" s="250"/>
      <c r="HM114" s="250"/>
      <c r="HN114" s="250"/>
      <c r="HO114" s="250"/>
      <c r="HP114" s="250"/>
      <c r="HQ114" s="250"/>
      <c r="HR114" s="250"/>
      <c r="HS114" s="250"/>
    </row>
    <row r="115" spans="1:227" ht="15.5" x14ac:dyDescent="0.35">
      <c r="A115" t="s">
        <v>116</v>
      </c>
      <c r="B115" s="510" t="s">
        <v>115</v>
      </c>
      <c r="C115" s="898">
        <v>121309</v>
      </c>
      <c r="D115" s="899">
        <v>0</v>
      </c>
      <c r="E115" s="899">
        <v>34627</v>
      </c>
      <c r="F115" s="899">
        <v>0</v>
      </c>
      <c r="G115" s="900">
        <v>2293.65</v>
      </c>
      <c r="H115" s="510">
        <f t="shared" si="32"/>
        <v>158229.65</v>
      </c>
      <c r="I115" t="s">
        <v>116</v>
      </c>
      <c r="K115" s="821">
        <v>943</v>
      </c>
      <c r="L115" s="533"/>
      <c r="M115" s="272">
        <v>5427.2</v>
      </c>
      <c r="N115" s="272">
        <f t="shared" si="37"/>
        <v>1361021.9</v>
      </c>
      <c r="O115" s="272">
        <f t="shared" si="38"/>
        <v>0</v>
      </c>
      <c r="P115" s="272">
        <f t="shared" si="39"/>
        <v>550085.06000000006</v>
      </c>
      <c r="Q115" s="272">
        <f t="shared" si="40"/>
        <v>97668.66</v>
      </c>
      <c r="R115" s="272">
        <f t="shared" si="41"/>
        <v>121173.31</v>
      </c>
      <c r="S115" s="272">
        <f t="shared" si="42"/>
        <v>94900.48000000001</v>
      </c>
      <c r="T115" s="272">
        <f t="shared" si="43"/>
        <v>47755.39</v>
      </c>
      <c r="U115" s="272">
        <f t="shared" si="44"/>
        <v>1837.98</v>
      </c>
      <c r="V115" s="526">
        <f t="shared" si="22"/>
        <v>2274442.7799999998</v>
      </c>
      <c r="W115" s="526">
        <f t="shared" si="36"/>
        <v>-18073.429999999789</v>
      </c>
      <c r="X115" s="348">
        <f t="shared" si="45"/>
        <v>2415542</v>
      </c>
      <c r="Y115" s="348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50"/>
      <c r="EI115" s="250"/>
      <c r="EJ115" s="250"/>
      <c r="EK115" s="250"/>
      <c r="EL115" s="250"/>
      <c r="EM115" s="250"/>
      <c r="EN115" s="250"/>
      <c r="EO115" s="250"/>
      <c r="EP115" s="250"/>
      <c r="EQ115" s="250"/>
      <c r="ER115" s="250"/>
      <c r="ES115" s="250"/>
      <c r="ET115" s="250"/>
      <c r="EU115" s="250"/>
      <c r="EV115" s="250"/>
      <c r="EW115" s="250"/>
      <c r="EX115" s="250"/>
      <c r="EY115" s="250"/>
      <c r="EZ115" s="250"/>
      <c r="FA115" s="250"/>
      <c r="FB115" s="250"/>
      <c r="FC115" s="250"/>
      <c r="FD115" s="250"/>
      <c r="FE115" s="250"/>
      <c r="FF115" s="250"/>
      <c r="FG115" s="250"/>
      <c r="FH115" s="250"/>
      <c r="FI115" s="250"/>
      <c r="FJ115" s="250"/>
      <c r="FK115" s="250"/>
      <c r="FL115" s="250"/>
      <c r="FM115" s="250"/>
      <c r="FN115" s="250"/>
      <c r="FO115" s="250"/>
      <c r="FP115" s="250"/>
      <c r="FQ115" s="250"/>
      <c r="FR115" s="250"/>
      <c r="FS115" s="250"/>
      <c r="FT115" s="250"/>
      <c r="FU115" s="250"/>
      <c r="FV115" s="250"/>
      <c r="FW115" s="250"/>
      <c r="FX115" s="250"/>
      <c r="FY115" s="250"/>
      <c r="FZ115" s="250"/>
      <c r="GA115" s="250"/>
      <c r="GB115" s="250"/>
      <c r="GC115" s="250"/>
      <c r="GD115" s="250"/>
      <c r="GE115" s="250"/>
      <c r="GF115" s="250"/>
      <c r="GG115" s="250"/>
      <c r="GH115" s="250"/>
      <c r="GI115" s="250"/>
      <c r="GJ115" s="250"/>
      <c r="GK115" s="250"/>
      <c r="GL115" s="250"/>
      <c r="GM115" s="250"/>
      <c r="GN115" s="250"/>
      <c r="GO115" s="250"/>
      <c r="GP115" s="250"/>
      <c r="GQ115" s="250"/>
      <c r="GR115" s="250"/>
      <c r="GS115" s="250"/>
      <c r="GT115" s="250"/>
      <c r="GU115" s="250"/>
      <c r="GV115" s="250"/>
      <c r="GW115" s="250"/>
      <c r="GX115" s="250"/>
      <c r="GY115" s="250"/>
      <c r="GZ115" s="250"/>
      <c r="HA115" s="250"/>
      <c r="HB115" s="250"/>
      <c r="HC115" s="250"/>
      <c r="HD115" s="250"/>
      <c r="HE115" s="250"/>
      <c r="HF115" s="250"/>
      <c r="HG115" s="250"/>
      <c r="HH115" s="250"/>
      <c r="HI115" s="250"/>
      <c r="HJ115" s="250"/>
      <c r="HK115" s="250"/>
      <c r="HL115" s="250"/>
      <c r="HM115" s="250"/>
      <c r="HN115" s="250"/>
      <c r="HO115" s="250"/>
      <c r="HP115" s="250"/>
      <c r="HQ115" s="250"/>
      <c r="HR115" s="250"/>
      <c r="HS115" s="250"/>
    </row>
    <row r="116" spans="1:227" ht="15.5" x14ac:dyDescent="0.35">
      <c r="A116" t="s">
        <v>394</v>
      </c>
      <c r="B116" t="s">
        <v>563</v>
      </c>
      <c r="C116" s="898">
        <v>60557</v>
      </c>
      <c r="D116" s="899">
        <v>0</v>
      </c>
      <c r="E116" s="899">
        <v>30919</v>
      </c>
      <c r="F116" s="899">
        <v>1104</v>
      </c>
      <c r="G116" s="900">
        <v>2240.6999999999998</v>
      </c>
      <c r="H116" s="510">
        <f t="shared" si="32"/>
        <v>94820.7</v>
      </c>
      <c r="I116" t="s">
        <v>394</v>
      </c>
      <c r="K116" s="821">
        <v>480</v>
      </c>
      <c r="L116" s="533"/>
      <c r="M116" s="272">
        <v>2995.2</v>
      </c>
      <c r="N116" s="272">
        <f t="shared" si="37"/>
        <v>649324.86</v>
      </c>
      <c r="O116" s="272">
        <f t="shared" si="38"/>
        <v>0</v>
      </c>
      <c r="P116" s="272">
        <f t="shared" si="39"/>
        <v>216950.84</v>
      </c>
      <c r="Q116" s="272">
        <f t="shared" si="40"/>
        <v>74265.489999999991</v>
      </c>
      <c r="R116" s="272">
        <f t="shared" si="41"/>
        <v>68750.27</v>
      </c>
      <c r="S116" s="272">
        <f t="shared" si="42"/>
        <v>60238.93</v>
      </c>
      <c r="T116" s="272">
        <f t="shared" si="43"/>
        <v>22904.139999999996</v>
      </c>
      <c r="U116" s="272">
        <f t="shared" si="44"/>
        <v>1472.83</v>
      </c>
      <c r="V116" s="526">
        <f t="shared" si="22"/>
        <v>1093907.3599999999</v>
      </c>
      <c r="W116" s="526">
        <f t="shared" si="36"/>
        <v>13630.940000000133</v>
      </c>
      <c r="X116" s="348">
        <f t="shared" si="45"/>
        <v>1202839</v>
      </c>
      <c r="Y116" s="348"/>
      <c r="Z116" s="250"/>
      <c r="AA116" s="250"/>
      <c r="AB116" s="250"/>
      <c r="AC116" s="250"/>
      <c r="AD116" s="250"/>
      <c r="AE116" s="250"/>
      <c r="AF116" s="250"/>
      <c r="AG116" s="250"/>
      <c r="AH116" s="250"/>
      <c r="AI116" s="250"/>
      <c r="AJ116" s="250"/>
      <c r="AK116" s="250"/>
      <c r="AL116" s="250"/>
      <c r="AM116" s="250"/>
      <c r="AN116" s="250"/>
      <c r="AO116" s="250"/>
      <c r="AP116" s="250"/>
      <c r="AQ116" s="250"/>
      <c r="AR116" s="250"/>
      <c r="AS116" s="250"/>
      <c r="AT116" s="250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50"/>
      <c r="EI116" s="250"/>
      <c r="EJ116" s="250"/>
      <c r="EK116" s="250"/>
      <c r="EL116" s="250"/>
      <c r="EM116" s="250"/>
      <c r="EN116" s="250"/>
      <c r="EO116" s="250"/>
      <c r="EP116" s="250"/>
      <c r="EQ116" s="250"/>
      <c r="ER116" s="250"/>
      <c r="ES116" s="250"/>
      <c r="ET116" s="250"/>
      <c r="EU116" s="250"/>
      <c r="EV116" s="250"/>
      <c r="EW116" s="250"/>
      <c r="EX116" s="250"/>
      <c r="EY116" s="250"/>
      <c r="EZ116" s="250"/>
      <c r="FA116" s="250"/>
      <c r="FB116" s="250"/>
      <c r="FC116" s="250"/>
      <c r="FD116" s="250"/>
      <c r="FE116" s="250"/>
      <c r="FF116" s="250"/>
      <c r="FG116" s="250"/>
      <c r="FH116" s="250"/>
      <c r="FI116" s="250"/>
      <c r="FJ116" s="250"/>
      <c r="FK116" s="250"/>
      <c r="FL116" s="250"/>
      <c r="FM116" s="250"/>
      <c r="FN116" s="250"/>
      <c r="FO116" s="250"/>
      <c r="FP116" s="250"/>
      <c r="FQ116" s="250"/>
      <c r="FR116" s="250"/>
      <c r="FS116" s="250"/>
      <c r="FT116" s="250"/>
      <c r="FU116" s="250"/>
      <c r="FV116" s="250"/>
      <c r="FW116" s="250"/>
      <c r="FX116" s="250"/>
      <c r="FY116" s="250"/>
      <c r="FZ116" s="250"/>
      <c r="GA116" s="250"/>
      <c r="GB116" s="250"/>
      <c r="GC116" s="250"/>
      <c r="GD116" s="250"/>
      <c r="GE116" s="250"/>
      <c r="GF116" s="250"/>
      <c r="GG116" s="250"/>
      <c r="GH116" s="250"/>
      <c r="GI116" s="250"/>
      <c r="GJ116" s="250"/>
      <c r="GK116" s="250"/>
      <c r="GL116" s="250"/>
      <c r="GM116" s="250"/>
      <c r="GN116" s="250"/>
      <c r="GO116" s="250"/>
      <c r="GP116" s="250"/>
      <c r="GQ116" s="250"/>
      <c r="GR116" s="250"/>
      <c r="GS116" s="250"/>
      <c r="GT116" s="250"/>
      <c r="GU116" s="250"/>
      <c r="GV116" s="250"/>
      <c r="GW116" s="250"/>
      <c r="GX116" s="250"/>
      <c r="GY116" s="250"/>
      <c r="GZ116" s="250"/>
      <c r="HA116" s="250"/>
      <c r="HB116" s="250"/>
      <c r="HC116" s="250"/>
      <c r="HD116" s="250"/>
      <c r="HE116" s="250"/>
      <c r="HF116" s="250"/>
      <c r="HG116" s="250"/>
      <c r="HH116" s="250"/>
      <c r="HI116" s="250"/>
      <c r="HJ116" s="250"/>
      <c r="HK116" s="250"/>
      <c r="HL116" s="250"/>
      <c r="HM116" s="250"/>
      <c r="HN116" s="250"/>
      <c r="HO116" s="250"/>
      <c r="HP116" s="250"/>
      <c r="HQ116" s="250"/>
      <c r="HR116" s="250"/>
      <c r="HS116" s="250"/>
    </row>
    <row r="117" spans="1:227" ht="15.5" x14ac:dyDescent="0.35">
      <c r="A117" t="s">
        <v>395</v>
      </c>
      <c r="B117" t="s">
        <v>564</v>
      </c>
      <c r="C117" s="898">
        <v>95624</v>
      </c>
      <c r="D117" s="899">
        <v>0</v>
      </c>
      <c r="E117" s="899">
        <v>66680</v>
      </c>
      <c r="F117" s="899">
        <v>52600</v>
      </c>
      <c r="G117" s="900">
        <v>284.7</v>
      </c>
      <c r="H117" s="510">
        <f t="shared" si="32"/>
        <v>215188.7</v>
      </c>
      <c r="I117" t="s">
        <v>395</v>
      </c>
      <c r="K117" s="821">
        <v>892</v>
      </c>
      <c r="L117" s="533"/>
      <c r="M117" s="272">
        <v>9676.8000000000011</v>
      </c>
      <c r="N117" s="272">
        <f t="shared" si="37"/>
        <v>1079750.5899999999</v>
      </c>
      <c r="O117" s="272">
        <f t="shared" si="38"/>
        <v>0</v>
      </c>
      <c r="P117" s="272">
        <f t="shared" si="39"/>
        <v>420517.27</v>
      </c>
      <c r="Q117" s="272">
        <f t="shared" si="40"/>
        <v>26725.360000000001</v>
      </c>
      <c r="R117" s="272">
        <f t="shared" si="41"/>
        <v>106387.69999999998</v>
      </c>
      <c r="S117" s="272">
        <f t="shared" si="42"/>
        <v>0</v>
      </c>
      <c r="T117" s="272">
        <f t="shared" si="43"/>
        <v>65407.02</v>
      </c>
      <c r="U117" s="272">
        <f t="shared" si="44"/>
        <v>8845.5299999999988</v>
      </c>
      <c r="V117" s="526">
        <f t="shared" ref="V117:V143" si="46">SUM(N117:U117)</f>
        <v>1707633.47</v>
      </c>
      <c r="W117" s="526">
        <f t="shared" si="36"/>
        <v>-10062.169999999984</v>
      </c>
      <c r="X117" s="348">
        <f t="shared" si="45"/>
        <v>1913652</v>
      </c>
      <c r="Y117" s="348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  <c r="AM117" s="250"/>
      <c r="AN117" s="250"/>
      <c r="AO117" s="250"/>
      <c r="AP117" s="250"/>
      <c r="AQ117" s="250"/>
      <c r="AR117" s="250"/>
      <c r="AS117" s="250"/>
      <c r="AT117" s="250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50"/>
      <c r="EL117" s="250"/>
      <c r="EM117" s="250"/>
      <c r="EN117" s="250"/>
      <c r="EO117" s="250"/>
      <c r="EP117" s="250"/>
      <c r="EQ117" s="250"/>
      <c r="ER117" s="250"/>
      <c r="ES117" s="250"/>
      <c r="ET117" s="250"/>
      <c r="EU117" s="250"/>
      <c r="EV117" s="250"/>
      <c r="EW117" s="250"/>
      <c r="EX117" s="250"/>
      <c r="EY117" s="250"/>
      <c r="EZ117" s="250"/>
      <c r="FA117" s="250"/>
      <c r="FB117" s="250"/>
      <c r="FC117" s="250"/>
      <c r="FD117" s="250"/>
      <c r="FE117" s="250"/>
      <c r="FF117" s="250"/>
      <c r="FG117" s="250"/>
      <c r="FH117" s="250"/>
      <c r="FI117" s="250"/>
      <c r="FJ117" s="250"/>
      <c r="FK117" s="250"/>
      <c r="FL117" s="250"/>
      <c r="FM117" s="250"/>
      <c r="FN117" s="250"/>
      <c r="FO117" s="250"/>
      <c r="FP117" s="250"/>
      <c r="FQ117" s="250"/>
      <c r="FR117" s="250"/>
      <c r="FS117" s="250"/>
      <c r="FT117" s="250"/>
      <c r="FU117" s="250"/>
      <c r="FV117" s="250"/>
      <c r="FW117" s="250"/>
      <c r="FX117" s="250"/>
      <c r="FY117" s="250"/>
      <c r="FZ117" s="250"/>
      <c r="GA117" s="250"/>
      <c r="GB117" s="250"/>
      <c r="GC117" s="250"/>
      <c r="GD117" s="250"/>
      <c r="GE117" s="250"/>
      <c r="GF117" s="250"/>
      <c r="GG117" s="250"/>
      <c r="GH117" s="250"/>
      <c r="GI117" s="250"/>
      <c r="GJ117" s="250"/>
      <c r="GK117" s="250"/>
      <c r="GL117" s="250"/>
      <c r="GM117" s="250"/>
      <c r="GN117" s="250"/>
      <c r="GO117" s="250"/>
      <c r="GP117" s="250"/>
      <c r="GQ117" s="250"/>
      <c r="GR117" s="250"/>
      <c r="GS117" s="250"/>
      <c r="GT117" s="250"/>
      <c r="GU117" s="250"/>
      <c r="GV117" s="250"/>
      <c r="GW117" s="250"/>
      <c r="GX117" s="250"/>
      <c r="GY117" s="250"/>
      <c r="GZ117" s="250"/>
      <c r="HA117" s="250"/>
      <c r="HB117" s="250"/>
      <c r="HC117" s="250"/>
      <c r="HD117" s="250"/>
      <c r="HE117" s="250"/>
      <c r="HF117" s="250"/>
      <c r="HG117" s="250"/>
      <c r="HH117" s="250"/>
      <c r="HI117" s="250"/>
      <c r="HJ117" s="250"/>
      <c r="HK117" s="250"/>
      <c r="HL117" s="250"/>
      <c r="HM117" s="250"/>
      <c r="HN117" s="250"/>
      <c r="HO117" s="250"/>
      <c r="HP117" s="250"/>
      <c r="HQ117" s="250"/>
      <c r="HR117" s="250"/>
      <c r="HS117" s="250"/>
    </row>
    <row r="118" spans="1:227" ht="15.5" x14ac:dyDescent="0.35">
      <c r="A118" s="751" t="s">
        <v>673</v>
      </c>
      <c r="B118" s="510" t="s">
        <v>697</v>
      </c>
      <c r="C118" s="898">
        <v>64322</v>
      </c>
      <c r="D118" s="899">
        <v>0</v>
      </c>
      <c r="E118" s="899">
        <v>13963</v>
      </c>
      <c r="F118" s="899">
        <v>0</v>
      </c>
      <c r="G118" s="900">
        <v>1314.3</v>
      </c>
      <c r="H118" s="510">
        <f t="shared" si="32"/>
        <v>79599.3</v>
      </c>
      <c r="I118" s="842" t="s">
        <v>673</v>
      </c>
      <c r="K118" s="821">
        <v>384</v>
      </c>
      <c r="L118" s="533"/>
      <c r="M118" s="272">
        <v>5427.2</v>
      </c>
      <c r="N118" s="272">
        <f t="shared" si="37"/>
        <v>374200.92</v>
      </c>
      <c r="O118" s="272">
        <f t="shared" si="38"/>
        <v>0</v>
      </c>
      <c r="P118" s="272">
        <f t="shared" si="39"/>
        <v>136590.92000000001</v>
      </c>
      <c r="Q118" s="272">
        <f t="shared" si="40"/>
        <v>19157.739999999998</v>
      </c>
      <c r="R118" s="272">
        <f t="shared" si="41"/>
        <v>44816.44</v>
      </c>
      <c r="S118" s="272">
        <f t="shared" si="42"/>
        <v>34104.159999999996</v>
      </c>
      <c r="T118" s="272">
        <f t="shared" si="43"/>
        <v>18744</v>
      </c>
      <c r="U118" s="272">
        <f t="shared" si="44"/>
        <v>2297.0700000000002</v>
      </c>
      <c r="V118" s="526">
        <f>SUM(N118:U118)</f>
        <v>629911.25</v>
      </c>
      <c r="W118" s="526">
        <f t="shared" si="36"/>
        <v>46299.45</v>
      </c>
      <c r="X118" s="348">
        <f t="shared" si="45"/>
        <v>756194</v>
      </c>
      <c r="Y118" s="348"/>
      <c r="Z118" s="250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M118" s="250"/>
      <c r="AN118" s="250"/>
      <c r="AO118" s="250"/>
      <c r="AP118" s="250"/>
      <c r="AQ118" s="250"/>
      <c r="AR118" s="250"/>
      <c r="AS118" s="250"/>
      <c r="AT118" s="250"/>
      <c r="AU118" s="250"/>
      <c r="AV118" s="250"/>
      <c r="AW118" s="250"/>
      <c r="AX118" s="250"/>
      <c r="AY118" s="250"/>
      <c r="AZ118" s="250"/>
      <c r="BA118" s="250"/>
      <c r="BB118" s="250"/>
      <c r="BC118" s="250"/>
      <c r="BD118" s="250"/>
      <c r="BE118" s="250"/>
      <c r="BF118" s="250"/>
      <c r="BG118" s="250"/>
      <c r="BH118" s="250"/>
      <c r="BI118" s="250"/>
      <c r="BJ118" s="250"/>
      <c r="BK118" s="250"/>
      <c r="BL118" s="250"/>
      <c r="BM118" s="250"/>
      <c r="BN118" s="250"/>
      <c r="BO118" s="250"/>
      <c r="BP118" s="250"/>
      <c r="BQ118" s="250"/>
      <c r="BR118" s="250"/>
      <c r="BS118" s="250"/>
      <c r="BT118" s="250"/>
      <c r="BU118" s="250"/>
      <c r="BV118" s="250"/>
      <c r="BW118" s="250"/>
      <c r="BX118" s="250"/>
      <c r="BY118" s="250"/>
      <c r="BZ118" s="250"/>
      <c r="CA118" s="250"/>
      <c r="CB118" s="250"/>
      <c r="CC118" s="250"/>
      <c r="CD118" s="250"/>
      <c r="CE118" s="250"/>
      <c r="CF118" s="250"/>
      <c r="CG118" s="250"/>
      <c r="CH118" s="250"/>
      <c r="CI118" s="250"/>
      <c r="CJ118" s="250"/>
      <c r="CK118" s="250"/>
      <c r="CL118" s="250"/>
      <c r="CM118" s="250"/>
      <c r="CN118" s="250"/>
      <c r="CO118" s="250"/>
      <c r="CP118" s="250"/>
      <c r="CQ118" s="250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50"/>
      <c r="EU118" s="250"/>
      <c r="EV118" s="250"/>
      <c r="EW118" s="250"/>
      <c r="EX118" s="250"/>
      <c r="EY118" s="250"/>
      <c r="EZ118" s="250"/>
      <c r="FA118" s="250"/>
      <c r="FB118" s="250"/>
      <c r="FC118" s="250"/>
      <c r="FD118" s="250"/>
      <c r="FE118" s="250"/>
      <c r="FF118" s="250"/>
      <c r="FG118" s="250"/>
      <c r="FH118" s="250"/>
      <c r="FI118" s="250"/>
      <c r="FJ118" s="250"/>
      <c r="FK118" s="250"/>
      <c r="FL118" s="250"/>
      <c r="FM118" s="250"/>
      <c r="FN118" s="250"/>
      <c r="FO118" s="250"/>
      <c r="FP118" s="250"/>
      <c r="FQ118" s="250"/>
      <c r="FR118" s="250"/>
      <c r="FS118" s="250"/>
      <c r="FT118" s="250"/>
      <c r="FU118" s="250"/>
      <c r="FV118" s="250"/>
      <c r="FW118" s="250"/>
      <c r="FX118" s="250"/>
      <c r="FY118" s="250"/>
      <c r="FZ118" s="250"/>
      <c r="GA118" s="250"/>
      <c r="GB118" s="250"/>
      <c r="GC118" s="250"/>
      <c r="GD118" s="250"/>
      <c r="GE118" s="250"/>
      <c r="GF118" s="250"/>
      <c r="GG118" s="250"/>
      <c r="GH118" s="250"/>
      <c r="GI118" s="250"/>
      <c r="GJ118" s="250"/>
      <c r="GK118" s="250"/>
      <c r="GL118" s="250"/>
      <c r="GM118" s="250"/>
      <c r="GN118" s="250"/>
      <c r="GO118" s="250"/>
      <c r="GP118" s="250"/>
      <c r="GQ118" s="250"/>
      <c r="GR118" s="250"/>
      <c r="GS118" s="250"/>
      <c r="GT118" s="250"/>
      <c r="GU118" s="250"/>
      <c r="GV118" s="250"/>
      <c r="GW118" s="250"/>
      <c r="GX118" s="250"/>
      <c r="GY118" s="250"/>
      <c r="GZ118" s="250"/>
      <c r="HA118" s="250"/>
      <c r="HB118" s="250"/>
      <c r="HC118" s="250"/>
      <c r="HD118" s="250"/>
      <c r="HE118" s="250"/>
      <c r="HF118" s="250"/>
      <c r="HG118" s="250"/>
      <c r="HH118" s="250"/>
      <c r="HI118" s="250"/>
      <c r="HJ118" s="250"/>
      <c r="HK118" s="250"/>
      <c r="HL118" s="250"/>
      <c r="HM118" s="250"/>
      <c r="HN118" s="250"/>
      <c r="HO118" s="250"/>
      <c r="HP118" s="250"/>
      <c r="HQ118" s="250"/>
      <c r="HR118" s="250"/>
      <c r="HS118" s="250"/>
    </row>
    <row r="119" spans="1:227" ht="15.5" x14ac:dyDescent="0.35">
      <c r="A119" t="s">
        <v>396</v>
      </c>
      <c r="B119" s="842" t="s">
        <v>565</v>
      </c>
      <c r="C119" s="898">
        <v>95056</v>
      </c>
      <c r="D119" s="899">
        <v>150000</v>
      </c>
      <c r="E119" s="899">
        <v>0</v>
      </c>
      <c r="F119" s="899">
        <v>0</v>
      </c>
      <c r="G119" s="843"/>
      <c r="H119" s="510">
        <f t="shared" si="32"/>
        <v>245056</v>
      </c>
      <c r="I119" t="s">
        <v>396</v>
      </c>
      <c r="J119" s="255"/>
      <c r="K119" s="821">
        <v>0</v>
      </c>
      <c r="L119" s="533"/>
      <c r="M119" s="272">
        <v>0</v>
      </c>
      <c r="N119" s="272">
        <f t="shared" si="37"/>
        <v>1078351.3700000001</v>
      </c>
      <c r="O119" s="272">
        <f t="shared" si="38"/>
        <v>3077.26</v>
      </c>
      <c r="P119" s="272">
        <f t="shared" si="39"/>
        <v>341897.68999999989</v>
      </c>
      <c r="Q119" s="272">
        <f t="shared" si="40"/>
        <v>34023.919999999998</v>
      </c>
      <c r="R119" s="272">
        <f t="shared" si="41"/>
        <v>127394.31000000001</v>
      </c>
      <c r="S119" s="272">
        <f t="shared" si="42"/>
        <v>86883.659999999989</v>
      </c>
      <c r="T119" s="272">
        <f t="shared" si="43"/>
        <v>44800.439999999995</v>
      </c>
      <c r="U119" s="272">
        <f t="shared" si="44"/>
        <v>1783.6000000000001</v>
      </c>
      <c r="V119" s="526">
        <f>SUM(N119:U119)</f>
        <v>1718212.25</v>
      </c>
      <c r="W119" s="526">
        <f t="shared" si="36"/>
        <v>-62156.25</v>
      </c>
      <c r="X119" s="348">
        <f t="shared" si="45"/>
        <v>1901112</v>
      </c>
      <c r="Y119" s="772"/>
      <c r="Z119" s="250"/>
      <c r="AA119" s="820">
        <v>20412</v>
      </c>
      <c r="AB119" s="819">
        <f>AA119/12*5</f>
        <v>8505</v>
      </c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M119" s="250"/>
      <c r="AN119" s="250"/>
      <c r="AO119" s="250"/>
      <c r="AP119" s="250"/>
      <c r="AQ119" s="250"/>
      <c r="AR119" s="250"/>
      <c r="AS119" s="250"/>
      <c r="AT119" s="250"/>
      <c r="AU119" s="250"/>
      <c r="AV119" s="250"/>
      <c r="AW119" s="250"/>
      <c r="AX119" s="250"/>
      <c r="AY119" s="250"/>
      <c r="AZ119" s="250"/>
      <c r="BA119" s="250"/>
      <c r="BB119" s="250"/>
      <c r="BC119" s="250"/>
      <c r="BD119" s="250"/>
      <c r="BE119" s="250"/>
      <c r="BF119" s="250"/>
      <c r="BG119" s="250"/>
      <c r="BH119" s="250"/>
      <c r="BI119" s="250"/>
      <c r="BJ119" s="250"/>
      <c r="BK119" s="250"/>
      <c r="BL119" s="250"/>
      <c r="BM119" s="250"/>
      <c r="BN119" s="250"/>
      <c r="BO119" s="250"/>
      <c r="BP119" s="250"/>
      <c r="BQ119" s="250"/>
      <c r="BR119" s="250"/>
      <c r="BS119" s="250"/>
      <c r="BT119" s="250"/>
      <c r="BU119" s="250"/>
      <c r="BV119" s="250"/>
      <c r="BW119" s="250"/>
      <c r="BX119" s="250"/>
      <c r="BY119" s="250"/>
      <c r="BZ119" s="250"/>
      <c r="CA119" s="250"/>
      <c r="CB119" s="250"/>
      <c r="CC119" s="250"/>
      <c r="CD119" s="250"/>
      <c r="CE119" s="250"/>
      <c r="CF119" s="250"/>
      <c r="CG119" s="250"/>
      <c r="CH119" s="250"/>
      <c r="CI119" s="250"/>
      <c r="CJ119" s="250"/>
      <c r="CK119" s="250"/>
      <c r="CL119" s="250"/>
      <c r="CM119" s="250"/>
      <c r="CN119" s="250"/>
      <c r="CO119" s="250"/>
      <c r="CP119" s="250"/>
      <c r="CQ119" s="250"/>
      <c r="CR119" s="250"/>
      <c r="CS119" s="250"/>
      <c r="CT119" s="250"/>
      <c r="CU119" s="250"/>
      <c r="CV119" s="250"/>
      <c r="CW119" s="250"/>
      <c r="CX119" s="250"/>
      <c r="CY119" s="250"/>
      <c r="CZ119" s="250"/>
      <c r="DA119" s="250"/>
      <c r="DB119" s="250"/>
      <c r="DC119" s="250"/>
      <c r="DD119" s="250"/>
      <c r="DE119" s="250"/>
      <c r="DF119" s="250"/>
      <c r="DG119" s="250"/>
      <c r="DH119" s="250"/>
      <c r="DI119" s="250"/>
      <c r="DJ119" s="250"/>
      <c r="DK119" s="250"/>
      <c r="DL119" s="250"/>
      <c r="DM119" s="250"/>
      <c r="DN119" s="250"/>
      <c r="DO119" s="250"/>
      <c r="DP119" s="250"/>
      <c r="DQ119" s="250"/>
      <c r="DR119" s="250"/>
      <c r="DS119" s="250"/>
      <c r="DT119" s="250"/>
      <c r="DU119" s="250"/>
      <c r="DV119" s="250"/>
      <c r="DW119" s="250"/>
      <c r="DX119" s="250"/>
      <c r="DY119" s="250"/>
      <c r="DZ119" s="250"/>
      <c r="EA119" s="250"/>
      <c r="EB119" s="250"/>
      <c r="EC119" s="250"/>
      <c r="ED119" s="250"/>
      <c r="EE119" s="250"/>
      <c r="EF119" s="250"/>
      <c r="EG119" s="250"/>
      <c r="EH119" s="250"/>
      <c r="EI119" s="250"/>
      <c r="EJ119" s="250"/>
      <c r="EK119" s="250"/>
      <c r="EL119" s="250"/>
      <c r="EM119" s="250"/>
      <c r="EN119" s="250"/>
      <c r="EO119" s="250"/>
      <c r="EP119" s="250"/>
      <c r="EQ119" s="250"/>
      <c r="ER119" s="250"/>
      <c r="ES119" s="250"/>
      <c r="ET119" s="250"/>
      <c r="EU119" s="250"/>
      <c r="EV119" s="250"/>
      <c r="EW119" s="250"/>
      <c r="EX119" s="250"/>
      <c r="EY119" s="250"/>
      <c r="EZ119" s="250"/>
      <c r="FA119" s="250"/>
      <c r="FB119" s="250"/>
      <c r="FC119" s="250"/>
      <c r="FD119" s="250"/>
      <c r="FE119" s="250"/>
      <c r="FF119" s="250"/>
      <c r="FG119" s="250"/>
      <c r="FH119" s="250"/>
      <c r="FI119" s="250"/>
      <c r="FJ119" s="250"/>
      <c r="FK119" s="250"/>
      <c r="FL119" s="250"/>
      <c r="FM119" s="250"/>
      <c r="FN119" s="250"/>
      <c r="FO119" s="250"/>
      <c r="FP119" s="250"/>
      <c r="FQ119" s="250"/>
      <c r="FR119" s="250"/>
      <c r="FS119" s="250"/>
      <c r="FT119" s="250"/>
      <c r="FU119" s="250"/>
      <c r="FV119" s="250"/>
      <c r="FW119" s="250"/>
      <c r="FX119" s="250"/>
      <c r="FY119" s="250"/>
      <c r="FZ119" s="250"/>
      <c r="GA119" s="250"/>
      <c r="GB119" s="250"/>
      <c r="GC119" s="250"/>
      <c r="GD119" s="250"/>
      <c r="GE119" s="250"/>
      <c r="GF119" s="250"/>
      <c r="GG119" s="250"/>
      <c r="GH119" s="250"/>
      <c r="GI119" s="250"/>
      <c r="GJ119" s="250"/>
      <c r="GK119" s="250"/>
      <c r="GL119" s="250"/>
      <c r="GM119" s="250"/>
      <c r="GN119" s="250"/>
      <c r="GO119" s="250"/>
      <c r="GP119" s="250"/>
      <c r="GQ119" s="250"/>
      <c r="GR119" s="250"/>
      <c r="GS119" s="250"/>
      <c r="GT119" s="250"/>
      <c r="GU119" s="250"/>
      <c r="GV119" s="250"/>
      <c r="GW119" s="250"/>
      <c r="GX119" s="250"/>
      <c r="GY119" s="250"/>
      <c r="GZ119" s="250"/>
      <c r="HA119" s="250"/>
      <c r="HB119" s="250"/>
      <c r="HC119" s="250"/>
      <c r="HD119" s="250"/>
      <c r="HE119" s="250"/>
      <c r="HF119" s="250"/>
      <c r="HG119" s="250"/>
      <c r="HH119" s="250"/>
      <c r="HI119" s="250"/>
      <c r="HJ119" s="250"/>
      <c r="HK119" s="250"/>
      <c r="HL119" s="250"/>
      <c r="HM119" s="250"/>
      <c r="HN119" s="250"/>
      <c r="HO119" s="250"/>
      <c r="HP119" s="250"/>
      <c r="HQ119" s="250"/>
      <c r="HR119" s="250"/>
      <c r="HS119" s="250"/>
    </row>
    <row r="120" spans="1:227" ht="15.5" x14ac:dyDescent="0.35">
      <c r="A120" t="s">
        <v>401</v>
      </c>
      <c r="B120" t="s">
        <v>569</v>
      </c>
      <c r="C120" s="902">
        <v>472674</v>
      </c>
      <c r="D120" s="899">
        <v>0</v>
      </c>
      <c r="E120" s="899">
        <v>717703</v>
      </c>
      <c r="F120" s="899">
        <v>329733</v>
      </c>
      <c r="G120" s="843"/>
      <c r="H120" s="510">
        <f t="shared" si="32"/>
        <v>1520110</v>
      </c>
      <c r="I120" t="s">
        <v>401</v>
      </c>
      <c r="J120" s="258"/>
      <c r="K120" s="821">
        <v>3078</v>
      </c>
      <c r="L120" s="533"/>
      <c r="M120" s="272">
        <v>156476.79999999999</v>
      </c>
      <c r="N120" s="272">
        <f t="shared" si="37"/>
        <v>6422308.1100000003</v>
      </c>
      <c r="O120" s="272">
        <f t="shared" si="38"/>
        <v>0</v>
      </c>
      <c r="P120" s="272">
        <f t="shared" si="39"/>
        <v>604064.28999999992</v>
      </c>
      <c r="Q120" s="272">
        <f t="shared" si="40"/>
        <v>0</v>
      </c>
      <c r="R120" s="272">
        <f t="shared" si="41"/>
        <v>601801.9</v>
      </c>
      <c r="S120" s="272">
        <f t="shared" si="42"/>
        <v>0</v>
      </c>
      <c r="T120" s="272">
        <f t="shared" si="43"/>
        <v>0</v>
      </c>
      <c r="U120" s="272">
        <f t="shared" si="44"/>
        <v>60111.340000000011</v>
      </c>
      <c r="V120" s="526">
        <f t="shared" si="46"/>
        <v>7688285.6400000006</v>
      </c>
      <c r="W120" s="526">
        <f t="shared" si="36"/>
        <v>237841.3599999994</v>
      </c>
      <c r="X120" s="348">
        <f t="shared" si="45"/>
        <v>9449315</v>
      </c>
      <c r="Y120" s="772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  <c r="AP120" s="250"/>
      <c r="AQ120" s="250"/>
      <c r="AR120" s="250"/>
      <c r="AS120" s="250"/>
      <c r="AT120" s="250"/>
      <c r="AU120" s="250"/>
      <c r="AV120" s="250"/>
      <c r="AW120" s="250"/>
      <c r="AX120" s="250"/>
      <c r="AY120" s="250"/>
      <c r="AZ120" s="250"/>
      <c r="BA120" s="250"/>
      <c r="BB120" s="250"/>
      <c r="BC120" s="250"/>
      <c r="BD120" s="250"/>
      <c r="BE120" s="250"/>
      <c r="BF120" s="250"/>
      <c r="BG120" s="250"/>
      <c r="BH120" s="250"/>
      <c r="BI120" s="250"/>
      <c r="BJ120" s="250"/>
      <c r="BK120" s="250"/>
      <c r="BL120" s="250"/>
      <c r="BM120" s="250"/>
      <c r="BN120" s="250"/>
      <c r="BO120" s="250"/>
      <c r="BP120" s="250"/>
      <c r="BQ120" s="250"/>
      <c r="BR120" s="250"/>
      <c r="BS120" s="250"/>
      <c r="BT120" s="250"/>
      <c r="BU120" s="250"/>
      <c r="BV120" s="250"/>
      <c r="BW120" s="250"/>
      <c r="BX120" s="250"/>
      <c r="BY120" s="250"/>
      <c r="BZ120" s="250"/>
      <c r="CA120" s="250"/>
      <c r="CB120" s="250"/>
      <c r="CC120" s="250"/>
      <c r="CD120" s="250"/>
      <c r="CE120" s="250"/>
      <c r="CF120" s="250"/>
      <c r="CG120" s="250"/>
      <c r="CH120" s="250"/>
      <c r="CI120" s="250"/>
      <c r="CJ120" s="250"/>
      <c r="CK120" s="250"/>
      <c r="CL120" s="250"/>
      <c r="CM120" s="250"/>
      <c r="CN120" s="250"/>
      <c r="CO120" s="250"/>
      <c r="CP120" s="250"/>
      <c r="CQ120" s="250"/>
      <c r="CR120" s="250"/>
      <c r="CS120" s="250"/>
      <c r="CT120" s="250"/>
      <c r="CU120" s="250"/>
      <c r="CV120" s="250"/>
      <c r="CW120" s="250"/>
      <c r="CX120" s="250"/>
      <c r="CY120" s="250"/>
      <c r="CZ120" s="250"/>
      <c r="DA120" s="250"/>
      <c r="DB120" s="250"/>
      <c r="DC120" s="250"/>
      <c r="DD120" s="250"/>
      <c r="DE120" s="250"/>
      <c r="DF120" s="250"/>
      <c r="DG120" s="250"/>
      <c r="DH120" s="250"/>
      <c r="DI120" s="250"/>
      <c r="DJ120" s="250"/>
      <c r="DK120" s="250"/>
      <c r="DL120" s="250"/>
      <c r="DM120" s="250"/>
      <c r="DN120" s="250"/>
      <c r="DO120" s="250"/>
      <c r="DP120" s="250"/>
      <c r="DQ120" s="250"/>
      <c r="DR120" s="250"/>
      <c r="DS120" s="250"/>
      <c r="DT120" s="250"/>
      <c r="DU120" s="250"/>
      <c r="DV120" s="250"/>
      <c r="DW120" s="250"/>
      <c r="DX120" s="250"/>
      <c r="DY120" s="250"/>
      <c r="DZ120" s="250"/>
      <c r="EA120" s="250"/>
      <c r="EB120" s="250"/>
      <c r="EC120" s="250"/>
      <c r="ED120" s="250"/>
      <c r="EE120" s="250"/>
      <c r="EF120" s="250"/>
      <c r="EG120" s="250"/>
      <c r="EH120" s="250"/>
      <c r="EI120" s="250"/>
      <c r="EJ120" s="250"/>
      <c r="EK120" s="250"/>
      <c r="EL120" s="250"/>
      <c r="EM120" s="250"/>
      <c r="EN120" s="250"/>
      <c r="EO120" s="250"/>
      <c r="EP120" s="250"/>
      <c r="EQ120" s="250"/>
      <c r="ER120" s="250"/>
      <c r="ES120" s="250"/>
      <c r="ET120" s="250"/>
      <c r="EU120" s="250"/>
      <c r="EV120" s="250"/>
      <c r="EW120" s="250"/>
      <c r="EX120" s="250"/>
      <c r="EY120" s="250"/>
      <c r="EZ120" s="250"/>
      <c r="FA120" s="250"/>
      <c r="FB120" s="250"/>
      <c r="FC120" s="250"/>
      <c r="FD120" s="250"/>
      <c r="FE120" s="250"/>
      <c r="FF120" s="250"/>
      <c r="FG120" s="250"/>
      <c r="FH120" s="250"/>
      <c r="FI120" s="250"/>
      <c r="FJ120" s="250"/>
      <c r="FK120" s="250"/>
      <c r="FL120" s="250"/>
      <c r="FM120" s="250"/>
      <c r="FN120" s="250"/>
      <c r="FO120" s="250"/>
      <c r="FP120" s="250"/>
      <c r="FQ120" s="250"/>
      <c r="FR120" s="250"/>
      <c r="FS120" s="250"/>
      <c r="FT120" s="250"/>
      <c r="FU120" s="250"/>
      <c r="FV120" s="250"/>
      <c r="FW120" s="250"/>
      <c r="FX120" s="250"/>
      <c r="FY120" s="250"/>
      <c r="FZ120" s="250"/>
      <c r="GA120" s="250"/>
      <c r="GB120" s="250"/>
      <c r="GC120" s="250"/>
      <c r="GD120" s="250"/>
      <c r="GE120" s="250"/>
      <c r="GF120" s="250"/>
      <c r="GG120" s="250"/>
      <c r="GH120" s="250"/>
      <c r="GI120" s="250"/>
      <c r="GJ120" s="250"/>
      <c r="GK120" s="250"/>
      <c r="GL120" s="250"/>
      <c r="GM120" s="250"/>
      <c r="GN120" s="250"/>
      <c r="GO120" s="250"/>
      <c r="GP120" s="250"/>
      <c r="GQ120" s="250"/>
      <c r="GR120" s="250"/>
      <c r="GS120" s="250"/>
      <c r="GT120" s="250"/>
      <c r="GU120" s="250"/>
      <c r="GV120" s="250"/>
      <c r="GW120" s="250"/>
      <c r="GX120" s="250"/>
      <c r="GY120" s="250"/>
      <c r="GZ120" s="250"/>
      <c r="HA120" s="250"/>
      <c r="HB120" s="250"/>
      <c r="HC120" s="250"/>
      <c r="HD120" s="250"/>
      <c r="HE120" s="250"/>
      <c r="HF120" s="250"/>
      <c r="HG120" s="250"/>
      <c r="HH120" s="250"/>
      <c r="HI120" s="250"/>
      <c r="HJ120" s="250"/>
      <c r="HK120" s="250"/>
      <c r="HL120" s="250"/>
      <c r="HM120" s="250"/>
      <c r="HN120" s="250"/>
      <c r="HO120" s="250"/>
      <c r="HP120" s="250"/>
      <c r="HQ120" s="250"/>
      <c r="HR120" s="250"/>
      <c r="HS120" s="250"/>
    </row>
    <row r="121" spans="1:227" ht="15.5" x14ac:dyDescent="0.35">
      <c r="A121" t="s">
        <v>405</v>
      </c>
      <c r="B121" t="s">
        <v>572</v>
      </c>
      <c r="C121" s="902">
        <v>378664</v>
      </c>
      <c r="D121" s="899">
        <v>118547</v>
      </c>
      <c r="E121" s="899">
        <v>430259</v>
      </c>
      <c r="F121" s="899">
        <v>0</v>
      </c>
      <c r="G121" s="903"/>
      <c r="H121" s="510">
        <f t="shared" si="32"/>
        <v>927470</v>
      </c>
      <c r="I121" t="s">
        <v>405</v>
      </c>
      <c r="K121" s="821">
        <v>2154</v>
      </c>
      <c r="L121" s="724"/>
      <c r="M121" s="725">
        <v>185600</v>
      </c>
      <c r="N121" s="272">
        <f t="shared" si="37"/>
        <v>4526377.2399999993</v>
      </c>
      <c r="O121" s="272">
        <f t="shared" si="38"/>
        <v>35941.129999999997</v>
      </c>
      <c r="P121" s="272">
        <f t="shared" si="39"/>
        <v>979192.81</v>
      </c>
      <c r="Q121" s="272">
        <f t="shared" si="40"/>
        <v>119807.24</v>
      </c>
      <c r="R121" s="272">
        <f t="shared" si="41"/>
        <v>475724.83999999997</v>
      </c>
      <c r="S121" s="272">
        <f t="shared" si="42"/>
        <v>190739.94</v>
      </c>
      <c r="T121" s="272">
        <f t="shared" si="43"/>
        <v>12995.61</v>
      </c>
      <c r="U121" s="272">
        <f t="shared" si="44"/>
        <v>54002.409999999996</v>
      </c>
      <c r="V121" s="526">
        <f t="shared" si="46"/>
        <v>6394781.2200000007</v>
      </c>
      <c r="W121" s="526">
        <f t="shared" si="36"/>
        <v>257613.77999999933</v>
      </c>
      <c r="X121" s="348">
        <f t="shared" si="45"/>
        <v>7582019</v>
      </c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0"/>
      <c r="AR121" s="250"/>
      <c r="AS121" s="250"/>
      <c r="AT121" s="250"/>
      <c r="AU121" s="250"/>
      <c r="AV121" s="250"/>
      <c r="AW121" s="250"/>
      <c r="AX121" s="250"/>
      <c r="AY121" s="250"/>
      <c r="AZ121" s="250"/>
      <c r="BA121" s="250"/>
      <c r="BB121" s="250"/>
      <c r="BC121" s="250"/>
      <c r="BD121" s="250"/>
      <c r="BE121" s="250"/>
      <c r="BF121" s="250"/>
      <c r="BG121" s="250"/>
      <c r="BH121" s="250"/>
      <c r="BI121" s="250"/>
      <c r="BJ121" s="250"/>
      <c r="BK121" s="250"/>
      <c r="BL121" s="250"/>
      <c r="BM121" s="250"/>
      <c r="BN121" s="250"/>
      <c r="BO121" s="250"/>
      <c r="BP121" s="250"/>
      <c r="BQ121" s="250"/>
      <c r="BR121" s="250"/>
      <c r="BS121" s="250"/>
      <c r="BT121" s="250"/>
      <c r="BU121" s="250"/>
      <c r="BV121" s="250"/>
      <c r="BW121" s="250"/>
      <c r="BX121" s="250"/>
      <c r="BY121" s="250"/>
      <c r="BZ121" s="250"/>
      <c r="CA121" s="250"/>
      <c r="CB121" s="250"/>
      <c r="CC121" s="250"/>
      <c r="CD121" s="250"/>
      <c r="CE121" s="250"/>
      <c r="CF121" s="250"/>
      <c r="CG121" s="250"/>
      <c r="CH121" s="250"/>
      <c r="CI121" s="250"/>
      <c r="CJ121" s="250"/>
      <c r="CK121" s="250"/>
      <c r="CL121" s="250"/>
      <c r="CM121" s="250"/>
      <c r="CN121" s="250"/>
      <c r="CO121" s="250"/>
      <c r="CP121" s="250"/>
      <c r="CQ121" s="250"/>
      <c r="CR121" s="250"/>
      <c r="CS121" s="250"/>
      <c r="CT121" s="250"/>
      <c r="CU121" s="250"/>
      <c r="CV121" s="250"/>
      <c r="CW121" s="250"/>
      <c r="CX121" s="250"/>
      <c r="CY121" s="250"/>
      <c r="CZ121" s="250"/>
      <c r="DA121" s="250"/>
      <c r="DB121" s="250"/>
      <c r="DC121" s="250"/>
      <c r="DD121" s="250"/>
      <c r="DE121" s="250"/>
      <c r="DF121" s="250"/>
      <c r="DG121" s="250"/>
      <c r="DH121" s="250"/>
      <c r="DI121" s="250"/>
      <c r="DJ121" s="250"/>
      <c r="DK121" s="250"/>
      <c r="DL121" s="250"/>
      <c r="DM121" s="250"/>
      <c r="DN121" s="250"/>
      <c r="DO121" s="250"/>
      <c r="DP121" s="250"/>
      <c r="DQ121" s="250"/>
      <c r="DR121" s="250"/>
      <c r="DS121" s="250"/>
      <c r="DT121" s="250"/>
      <c r="DU121" s="250"/>
      <c r="DV121" s="250"/>
      <c r="DW121" s="250"/>
      <c r="DX121" s="250"/>
      <c r="DY121" s="250"/>
      <c r="DZ121" s="250"/>
      <c r="EA121" s="250"/>
      <c r="EB121" s="250"/>
      <c r="EC121" s="250"/>
      <c r="ED121" s="250"/>
      <c r="EE121" s="250"/>
      <c r="EF121" s="250"/>
      <c r="EG121" s="250"/>
      <c r="EH121" s="250"/>
      <c r="EI121" s="250"/>
      <c r="EJ121" s="250"/>
      <c r="EK121" s="250"/>
      <c r="EL121" s="250"/>
      <c r="EM121" s="250"/>
      <c r="EN121" s="250"/>
      <c r="EO121" s="250"/>
      <c r="EP121" s="250"/>
      <c r="EQ121" s="250"/>
      <c r="ER121" s="250"/>
      <c r="ES121" s="250"/>
      <c r="ET121" s="250"/>
      <c r="EU121" s="250"/>
      <c r="EV121" s="250"/>
      <c r="EW121" s="250"/>
      <c r="EX121" s="250"/>
      <c r="EY121" s="250"/>
      <c r="EZ121" s="250"/>
      <c r="FA121" s="250"/>
      <c r="FB121" s="250"/>
      <c r="FC121" s="250"/>
      <c r="FD121" s="250"/>
      <c r="FE121" s="250"/>
      <c r="FF121" s="250"/>
      <c r="FG121" s="250"/>
      <c r="FH121" s="250"/>
      <c r="FI121" s="250"/>
      <c r="FJ121" s="250"/>
      <c r="FK121" s="250"/>
      <c r="FL121" s="250"/>
      <c r="FM121" s="250"/>
      <c r="FN121" s="250"/>
      <c r="FO121" s="250"/>
      <c r="FP121" s="250"/>
      <c r="FQ121" s="250"/>
      <c r="FR121" s="250"/>
      <c r="FS121" s="250"/>
      <c r="FT121" s="250"/>
      <c r="FU121" s="250"/>
      <c r="FV121" s="250"/>
      <c r="FW121" s="250"/>
      <c r="FX121" s="250"/>
      <c r="FY121" s="250"/>
      <c r="FZ121" s="250"/>
      <c r="GA121" s="250"/>
      <c r="GB121" s="250"/>
      <c r="GC121" s="250"/>
      <c r="GD121" s="250"/>
      <c r="GE121" s="250"/>
      <c r="GF121" s="250"/>
      <c r="GG121" s="250"/>
      <c r="GH121" s="250"/>
      <c r="GI121" s="250"/>
      <c r="GJ121" s="250"/>
      <c r="GK121" s="250"/>
      <c r="GL121" s="250"/>
      <c r="GM121" s="250"/>
      <c r="GN121" s="250"/>
      <c r="GO121" s="250"/>
      <c r="GP121" s="250"/>
      <c r="GQ121" s="250"/>
      <c r="GR121" s="250"/>
      <c r="GS121" s="250"/>
      <c r="GT121" s="250"/>
      <c r="GU121" s="250"/>
      <c r="GV121" s="250"/>
      <c r="GW121" s="250"/>
      <c r="GX121" s="250"/>
      <c r="GY121" s="250"/>
      <c r="GZ121" s="250"/>
      <c r="HA121" s="250"/>
      <c r="HB121" s="250"/>
      <c r="HC121" s="250"/>
      <c r="HD121" s="250"/>
      <c r="HE121" s="250"/>
      <c r="HF121" s="250"/>
      <c r="HG121" s="250"/>
      <c r="HH121" s="250"/>
      <c r="HI121" s="250"/>
      <c r="HJ121" s="250"/>
      <c r="HK121" s="250"/>
      <c r="HL121" s="250"/>
      <c r="HM121" s="250"/>
      <c r="HN121" s="250"/>
      <c r="HO121" s="250"/>
      <c r="HP121" s="250"/>
      <c r="HQ121" s="250"/>
      <c r="HR121" s="250"/>
      <c r="HS121" s="250"/>
    </row>
    <row r="122" spans="1:227" ht="15.5" x14ac:dyDescent="0.35">
      <c r="A122" t="s">
        <v>406</v>
      </c>
      <c r="B122" s="510" t="s">
        <v>758</v>
      </c>
      <c r="C122" s="902">
        <v>335613</v>
      </c>
      <c r="D122" s="899">
        <v>86692</v>
      </c>
      <c r="E122" s="899">
        <v>365347</v>
      </c>
      <c r="F122" s="899">
        <v>10110</v>
      </c>
      <c r="G122" s="903"/>
      <c r="H122" s="510">
        <f t="shared" si="32"/>
        <v>797762</v>
      </c>
      <c r="I122" t="s">
        <v>406</v>
      </c>
      <c r="J122" s="255"/>
      <c r="K122" s="821">
        <v>1960</v>
      </c>
      <c r="L122" s="724"/>
      <c r="M122" s="272">
        <v>202240</v>
      </c>
      <c r="N122" s="272">
        <f t="shared" si="37"/>
        <v>3946542.5599999996</v>
      </c>
      <c r="O122" s="272">
        <f t="shared" si="38"/>
        <v>0</v>
      </c>
      <c r="P122" s="272">
        <f t="shared" si="39"/>
        <v>737583.30999999994</v>
      </c>
      <c r="Q122" s="272">
        <f t="shared" si="40"/>
        <v>356599.12</v>
      </c>
      <c r="R122" s="272">
        <f t="shared" si="41"/>
        <v>304592.25</v>
      </c>
      <c r="S122" s="272">
        <f t="shared" si="42"/>
        <v>184549.05999999997</v>
      </c>
      <c r="T122" s="272">
        <f t="shared" si="43"/>
        <v>1448.32</v>
      </c>
      <c r="U122" s="272">
        <f t="shared" si="44"/>
        <v>53596.75</v>
      </c>
      <c r="V122" s="526">
        <f t="shared" si="46"/>
        <v>5584911.3699999992</v>
      </c>
      <c r="W122" s="526">
        <f t="shared" si="36"/>
        <v>332995.63000000082</v>
      </c>
      <c r="X122" s="348">
        <f t="shared" si="45"/>
        <v>6717629</v>
      </c>
      <c r="Y122" s="748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  <c r="AP122" s="250"/>
      <c r="AQ122" s="250"/>
      <c r="AR122" s="250"/>
      <c r="AS122" s="250"/>
      <c r="AT122" s="250"/>
      <c r="AU122" s="250"/>
      <c r="AV122" s="250"/>
      <c r="AW122" s="250"/>
      <c r="AX122" s="250"/>
      <c r="AY122" s="250"/>
      <c r="AZ122" s="250"/>
      <c r="BA122" s="250"/>
      <c r="BB122" s="250"/>
      <c r="BC122" s="250"/>
      <c r="BD122" s="250"/>
      <c r="BE122" s="250"/>
      <c r="BF122" s="250"/>
      <c r="BG122" s="250"/>
      <c r="BH122" s="250"/>
      <c r="BI122" s="250"/>
      <c r="BJ122" s="250"/>
      <c r="BK122" s="250"/>
      <c r="BL122" s="250"/>
      <c r="BM122" s="250"/>
      <c r="BN122" s="250"/>
      <c r="BO122" s="250"/>
      <c r="BP122" s="250"/>
      <c r="BQ122" s="250"/>
      <c r="BR122" s="250"/>
      <c r="BS122" s="250"/>
      <c r="BT122" s="250"/>
      <c r="BU122" s="250"/>
      <c r="BV122" s="250"/>
      <c r="BW122" s="250"/>
      <c r="BX122" s="250"/>
      <c r="BY122" s="250"/>
      <c r="BZ122" s="250"/>
      <c r="CA122" s="250"/>
      <c r="CB122" s="250"/>
      <c r="CC122" s="250"/>
      <c r="CD122" s="250"/>
      <c r="CE122" s="250"/>
      <c r="CF122" s="250"/>
      <c r="CG122" s="250"/>
      <c r="CH122" s="250"/>
      <c r="CI122" s="250"/>
      <c r="CJ122" s="250"/>
      <c r="CK122" s="250"/>
      <c r="CL122" s="250"/>
      <c r="CM122" s="250"/>
      <c r="CN122" s="250"/>
      <c r="CO122" s="250"/>
      <c r="CP122" s="250"/>
      <c r="CQ122" s="250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50"/>
      <c r="EU122" s="250"/>
      <c r="EV122" s="250"/>
      <c r="EW122" s="250"/>
      <c r="EX122" s="250"/>
      <c r="EY122" s="250"/>
      <c r="EZ122" s="250"/>
      <c r="FA122" s="250"/>
      <c r="FB122" s="250"/>
      <c r="FC122" s="250"/>
      <c r="FD122" s="250"/>
      <c r="FE122" s="250"/>
      <c r="FF122" s="250"/>
      <c r="FG122" s="250"/>
      <c r="FH122" s="250"/>
      <c r="FI122" s="250"/>
      <c r="FJ122" s="250"/>
      <c r="FK122" s="250"/>
      <c r="FL122" s="250"/>
      <c r="FM122" s="250"/>
      <c r="FN122" s="250"/>
      <c r="FO122" s="250"/>
      <c r="FP122" s="250"/>
      <c r="FQ122" s="250"/>
      <c r="FR122" s="250"/>
      <c r="FS122" s="250"/>
      <c r="FT122" s="250"/>
      <c r="FU122" s="250"/>
      <c r="FV122" s="250"/>
      <c r="FW122" s="250"/>
      <c r="FX122" s="250"/>
      <c r="FY122" s="250"/>
      <c r="FZ122" s="250"/>
      <c r="GA122" s="250"/>
      <c r="GB122" s="250"/>
      <c r="GC122" s="250"/>
      <c r="GD122" s="250"/>
      <c r="GE122" s="250"/>
      <c r="GF122" s="250"/>
      <c r="GG122" s="250"/>
      <c r="GH122" s="250"/>
      <c r="GI122" s="250"/>
      <c r="GJ122" s="250"/>
      <c r="GK122" s="250"/>
      <c r="GL122" s="250"/>
      <c r="GM122" s="250"/>
      <c r="GN122" s="250"/>
      <c r="GO122" s="250"/>
      <c r="GP122" s="250"/>
      <c r="GQ122" s="250"/>
      <c r="GR122" s="250"/>
      <c r="GS122" s="250"/>
      <c r="GT122" s="250"/>
      <c r="GU122" s="250"/>
      <c r="GV122" s="250"/>
      <c r="GW122" s="250"/>
      <c r="GX122" s="250"/>
      <c r="GY122" s="250"/>
      <c r="GZ122" s="250"/>
      <c r="HA122" s="250"/>
      <c r="HB122" s="250"/>
      <c r="HC122" s="250"/>
      <c r="HD122" s="250"/>
      <c r="HE122" s="250"/>
      <c r="HF122" s="250"/>
      <c r="HG122" s="250"/>
      <c r="HH122" s="250"/>
      <c r="HI122" s="250"/>
      <c r="HJ122" s="250"/>
      <c r="HK122" s="250"/>
      <c r="HL122" s="250"/>
      <c r="HM122" s="250"/>
      <c r="HN122" s="250"/>
      <c r="HO122" s="250"/>
      <c r="HP122" s="250"/>
      <c r="HQ122" s="250"/>
      <c r="HR122" s="250"/>
      <c r="HS122" s="250"/>
    </row>
    <row r="123" spans="1:227" ht="15.5" x14ac:dyDescent="0.35">
      <c r="A123" t="s">
        <v>411</v>
      </c>
      <c r="B123" s="510" t="s">
        <v>761</v>
      </c>
      <c r="C123" s="902">
        <v>304774</v>
      </c>
      <c r="D123" s="899">
        <v>0</v>
      </c>
      <c r="E123" s="899">
        <v>210150</v>
      </c>
      <c r="F123" s="899">
        <v>102341</v>
      </c>
      <c r="G123" s="843"/>
      <c r="H123" s="510">
        <f t="shared" si="32"/>
        <v>617265</v>
      </c>
      <c r="I123" t="s">
        <v>411</v>
      </c>
      <c r="J123" s="806"/>
      <c r="K123" s="821">
        <v>2064</v>
      </c>
      <c r="L123" s="886">
        <v>20228.03</v>
      </c>
      <c r="M123" s="923">
        <f>45568+20228</f>
        <v>65796</v>
      </c>
      <c r="N123" s="272">
        <f t="shared" si="37"/>
        <v>3894361.6300000004</v>
      </c>
      <c r="O123" s="272">
        <f t="shared" si="38"/>
        <v>0</v>
      </c>
      <c r="P123" s="272">
        <f t="shared" si="39"/>
        <v>716794.33000000007</v>
      </c>
      <c r="Q123" s="272">
        <f t="shared" si="40"/>
        <v>35944.229999999996</v>
      </c>
      <c r="R123" s="272">
        <f t="shared" si="41"/>
        <v>442802.36</v>
      </c>
      <c r="S123" s="272">
        <f t="shared" si="42"/>
        <v>139619.77000000002</v>
      </c>
      <c r="T123" s="272">
        <f t="shared" si="43"/>
        <v>23912.04</v>
      </c>
      <c r="U123" s="272">
        <f t="shared" si="44"/>
        <v>10399.66</v>
      </c>
      <c r="V123" s="526">
        <f t="shared" si="46"/>
        <v>5263834.0200000023</v>
      </c>
      <c r="W123" s="526">
        <f t="shared" si="36"/>
        <v>209357.94999999765</v>
      </c>
      <c r="X123" s="348">
        <f t="shared" si="45"/>
        <v>6112749</v>
      </c>
      <c r="Y123" s="809"/>
      <c r="Z123" s="250"/>
      <c r="AA123" s="250"/>
      <c r="AB123" s="78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  <c r="AM123" s="250"/>
      <c r="AN123" s="250"/>
      <c r="AO123" s="250"/>
      <c r="AP123" s="250"/>
      <c r="AQ123" s="250"/>
      <c r="AR123" s="250"/>
      <c r="AS123" s="250"/>
      <c r="AT123" s="250"/>
      <c r="AU123" s="250"/>
      <c r="AV123" s="250"/>
      <c r="AW123" s="250"/>
      <c r="AX123" s="250"/>
      <c r="AY123" s="250"/>
      <c r="AZ123" s="250"/>
      <c r="BA123" s="250"/>
      <c r="BB123" s="250"/>
      <c r="BC123" s="250"/>
      <c r="BD123" s="250"/>
      <c r="BE123" s="250"/>
      <c r="BF123" s="250"/>
      <c r="BG123" s="250"/>
      <c r="BH123" s="250"/>
      <c r="BI123" s="250"/>
      <c r="BJ123" s="250"/>
      <c r="BK123" s="250"/>
      <c r="BL123" s="250"/>
      <c r="BM123" s="250"/>
      <c r="BN123" s="250"/>
      <c r="BO123" s="250"/>
      <c r="BP123" s="250"/>
      <c r="BQ123" s="250"/>
      <c r="BR123" s="250"/>
      <c r="BS123" s="250"/>
      <c r="BT123" s="250"/>
      <c r="BU123" s="250"/>
      <c r="BV123" s="250"/>
      <c r="BW123" s="250"/>
      <c r="BX123" s="250"/>
      <c r="BY123" s="250"/>
      <c r="BZ123" s="250"/>
      <c r="CA123" s="250"/>
      <c r="CB123" s="250"/>
      <c r="CC123" s="250"/>
      <c r="CD123" s="250"/>
      <c r="CE123" s="250"/>
      <c r="CF123" s="250"/>
      <c r="CG123" s="250"/>
      <c r="CH123" s="250"/>
      <c r="CI123" s="250"/>
      <c r="CJ123" s="250"/>
      <c r="CK123" s="250"/>
      <c r="CL123" s="250"/>
      <c r="CM123" s="250"/>
      <c r="CN123" s="250"/>
      <c r="CO123" s="250"/>
      <c r="CP123" s="250"/>
      <c r="CQ123" s="250"/>
      <c r="CR123" s="250"/>
      <c r="CS123" s="250"/>
      <c r="CT123" s="250"/>
      <c r="CU123" s="250"/>
      <c r="CV123" s="250"/>
      <c r="CW123" s="250"/>
      <c r="CX123" s="250"/>
      <c r="CY123" s="250"/>
      <c r="CZ123" s="250"/>
      <c r="DA123" s="250"/>
      <c r="DB123" s="250"/>
      <c r="DC123" s="250"/>
      <c r="DD123" s="250"/>
      <c r="DE123" s="250"/>
      <c r="DF123" s="250"/>
      <c r="DG123" s="250"/>
      <c r="DH123" s="250"/>
      <c r="DI123" s="250"/>
      <c r="DJ123" s="250"/>
      <c r="DK123" s="250"/>
      <c r="DL123" s="250"/>
      <c r="DM123" s="250"/>
      <c r="DN123" s="250"/>
      <c r="DO123" s="250"/>
      <c r="DP123" s="250"/>
      <c r="DQ123" s="250"/>
      <c r="DR123" s="250"/>
      <c r="DS123" s="250"/>
      <c r="DT123" s="250"/>
      <c r="DU123" s="250"/>
      <c r="DV123" s="250"/>
      <c r="DW123" s="250"/>
      <c r="DX123" s="250"/>
      <c r="DY123" s="250"/>
      <c r="DZ123" s="250"/>
      <c r="EA123" s="250"/>
      <c r="EB123" s="250"/>
      <c r="EC123" s="250"/>
      <c r="ED123" s="250"/>
      <c r="EE123" s="250"/>
      <c r="EF123" s="250"/>
      <c r="EG123" s="250"/>
      <c r="EH123" s="250"/>
      <c r="EI123" s="250"/>
      <c r="EJ123" s="250"/>
      <c r="EK123" s="250"/>
      <c r="EL123" s="250"/>
      <c r="EM123" s="250"/>
      <c r="EN123" s="250"/>
      <c r="EO123" s="250"/>
      <c r="EP123" s="250"/>
      <c r="EQ123" s="250"/>
      <c r="ER123" s="250"/>
      <c r="ES123" s="250"/>
      <c r="ET123" s="250"/>
      <c r="EU123" s="250"/>
      <c r="EV123" s="250"/>
      <c r="EW123" s="250"/>
      <c r="EX123" s="250"/>
      <c r="EY123" s="250"/>
      <c r="EZ123" s="250"/>
      <c r="FA123" s="250"/>
      <c r="FB123" s="250"/>
      <c r="FC123" s="250"/>
      <c r="FD123" s="250"/>
      <c r="FE123" s="250"/>
      <c r="FF123" s="250"/>
      <c r="FG123" s="250"/>
      <c r="FH123" s="250"/>
      <c r="FI123" s="250"/>
      <c r="FJ123" s="250"/>
      <c r="FK123" s="250"/>
      <c r="FL123" s="250"/>
      <c r="FM123" s="250"/>
      <c r="FN123" s="250"/>
      <c r="FO123" s="250"/>
      <c r="FP123" s="250"/>
      <c r="FQ123" s="250"/>
      <c r="FR123" s="250"/>
      <c r="FS123" s="250"/>
      <c r="FT123" s="250"/>
      <c r="FU123" s="250"/>
      <c r="FV123" s="250"/>
      <c r="FW123" s="250"/>
      <c r="FX123" s="250"/>
      <c r="FY123" s="250"/>
      <c r="FZ123" s="250"/>
      <c r="GA123" s="250"/>
      <c r="GB123" s="250"/>
      <c r="GC123" s="250"/>
      <c r="GD123" s="250"/>
      <c r="GE123" s="250"/>
      <c r="GF123" s="250"/>
      <c r="GG123" s="250"/>
      <c r="GH123" s="250"/>
      <c r="GI123" s="250"/>
      <c r="GJ123" s="250"/>
      <c r="GK123" s="250"/>
      <c r="GL123" s="250"/>
      <c r="GM123" s="250"/>
      <c r="GN123" s="250"/>
      <c r="GO123" s="250"/>
      <c r="GP123" s="250"/>
      <c r="GQ123" s="250"/>
      <c r="GR123" s="250"/>
      <c r="GS123" s="250"/>
      <c r="GT123" s="250"/>
      <c r="GU123" s="250"/>
      <c r="GV123" s="250"/>
      <c r="GW123" s="250"/>
      <c r="GX123" s="250"/>
      <c r="GY123" s="250"/>
      <c r="GZ123" s="250"/>
      <c r="HA123" s="250"/>
      <c r="HB123" s="250"/>
      <c r="HC123" s="250"/>
      <c r="HD123" s="250"/>
      <c r="HE123" s="250"/>
      <c r="HF123" s="250"/>
      <c r="HG123" s="250"/>
      <c r="HH123" s="250"/>
      <c r="HI123" s="250"/>
      <c r="HJ123" s="250"/>
      <c r="HK123" s="250"/>
      <c r="HL123" s="250"/>
      <c r="HM123" s="250"/>
      <c r="HN123" s="250"/>
      <c r="HO123" s="250"/>
      <c r="HP123" s="250"/>
      <c r="HQ123" s="250"/>
      <c r="HR123" s="250"/>
      <c r="HS123" s="250"/>
    </row>
    <row r="124" spans="1:227" ht="15.5" x14ac:dyDescent="0.35">
      <c r="A124" t="s">
        <v>412</v>
      </c>
      <c r="B124" t="s">
        <v>575</v>
      </c>
      <c r="C124" s="904"/>
      <c r="D124" s="899"/>
      <c r="E124" s="899"/>
      <c r="F124" s="899"/>
      <c r="G124" s="914">
        <v>6225806</v>
      </c>
      <c r="H124" s="510">
        <f t="shared" si="32"/>
        <v>6225806</v>
      </c>
      <c r="I124" t="s">
        <v>412</v>
      </c>
      <c r="K124" s="821">
        <v>2188</v>
      </c>
      <c r="L124" s="724"/>
      <c r="M124" s="272">
        <v>28160</v>
      </c>
      <c r="N124" s="272">
        <f t="shared" si="37"/>
        <v>4242894.3099999996</v>
      </c>
      <c r="O124" s="272">
        <f t="shared" si="38"/>
        <v>0</v>
      </c>
      <c r="P124" s="272">
        <f t="shared" si="39"/>
        <v>680816.58</v>
      </c>
      <c r="Q124" s="272">
        <f t="shared" si="40"/>
        <v>301454.41000000003</v>
      </c>
      <c r="R124" s="272">
        <f t="shared" si="41"/>
        <v>613478.36</v>
      </c>
      <c r="S124" s="272">
        <f t="shared" si="42"/>
        <v>136565.91</v>
      </c>
      <c r="T124" s="272">
        <f t="shared" si="43"/>
        <v>3961.84</v>
      </c>
      <c r="U124" s="272">
        <f t="shared" si="44"/>
        <v>11578.69</v>
      </c>
      <c r="V124" s="526">
        <f t="shared" si="46"/>
        <v>5990750.1000000006</v>
      </c>
      <c r="W124" s="527">
        <f>X124-H124-K124-L124-Y124</f>
        <v>29037.66</v>
      </c>
      <c r="X124" s="348">
        <f t="shared" si="45"/>
        <v>6260665</v>
      </c>
      <c r="Y124" s="793">
        <v>3633.34</v>
      </c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  <c r="AT124" s="250"/>
      <c r="AU124" s="250"/>
      <c r="AV124" s="250"/>
      <c r="AW124" s="250"/>
      <c r="AX124" s="250"/>
      <c r="AY124" s="250"/>
      <c r="AZ124" s="250"/>
      <c r="BA124" s="250"/>
      <c r="BB124" s="250"/>
      <c r="BC124" s="250"/>
      <c r="BD124" s="250"/>
      <c r="BE124" s="250"/>
      <c r="BF124" s="250"/>
      <c r="BG124" s="250"/>
      <c r="BH124" s="250"/>
      <c r="BI124" s="250"/>
      <c r="BJ124" s="250"/>
      <c r="BK124" s="250"/>
      <c r="BL124" s="250"/>
      <c r="BM124" s="250"/>
      <c r="BN124" s="250"/>
      <c r="BO124" s="250"/>
      <c r="BP124" s="250"/>
      <c r="BQ124" s="250"/>
      <c r="BR124" s="250"/>
      <c r="BS124" s="250"/>
      <c r="BT124" s="250"/>
      <c r="BU124" s="250"/>
      <c r="BV124" s="250"/>
      <c r="BW124" s="250"/>
      <c r="BX124" s="250"/>
      <c r="BY124" s="250"/>
      <c r="BZ124" s="250"/>
      <c r="CA124" s="250"/>
      <c r="CB124" s="250"/>
      <c r="CC124" s="250"/>
      <c r="CD124" s="250"/>
      <c r="CE124" s="250"/>
      <c r="CF124" s="250"/>
      <c r="CG124" s="250"/>
      <c r="CH124" s="250"/>
      <c r="CI124" s="250"/>
      <c r="CJ124" s="250"/>
      <c r="CK124" s="250"/>
      <c r="CL124" s="250"/>
      <c r="CM124" s="250"/>
      <c r="CN124" s="250"/>
      <c r="CO124" s="250"/>
      <c r="CP124" s="250"/>
      <c r="CQ124" s="250"/>
      <c r="CR124" s="250"/>
      <c r="CS124" s="250"/>
      <c r="CT124" s="250"/>
      <c r="CU124" s="250"/>
      <c r="CV124" s="250"/>
      <c r="CW124" s="250"/>
      <c r="CX124" s="250"/>
      <c r="CY124" s="250"/>
      <c r="CZ124" s="250"/>
      <c r="DA124" s="250"/>
      <c r="DB124" s="250"/>
      <c r="DC124" s="250"/>
      <c r="DD124" s="250"/>
      <c r="DE124" s="250"/>
      <c r="DF124" s="250"/>
      <c r="DG124" s="250"/>
      <c r="DH124" s="250"/>
      <c r="DI124" s="250"/>
      <c r="DJ124" s="250"/>
      <c r="DK124" s="250"/>
      <c r="DL124" s="250"/>
      <c r="DM124" s="250"/>
      <c r="DN124" s="250"/>
      <c r="DO124" s="250"/>
      <c r="DP124" s="250"/>
      <c r="DQ124" s="250"/>
      <c r="DR124" s="250"/>
      <c r="DS124" s="250"/>
      <c r="DT124" s="250"/>
      <c r="DU124" s="250"/>
      <c r="DV124" s="250"/>
      <c r="DW124" s="250"/>
      <c r="DX124" s="250"/>
      <c r="DY124" s="250"/>
      <c r="DZ124" s="250"/>
      <c r="EA124" s="250"/>
      <c r="EB124" s="250"/>
      <c r="EC124" s="250"/>
      <c r="ED124" s="250"/>
      <c r="EE124" s="250"/>
      <c r="EF124" s="250"/>
      <c r="EG124" s="250"/>
      <c r="EH124" s="250"/>
      <c r="EI124" s="250"/>
      <c r="EJ124" s="250"/>
      <c r="EK124" s="250"/>
      <c r="EL124" s="250"/>
      <c r="EM124" s="250"/>
      <c r="EN124" s="250"/>
      <c r="EO124" s="250"/>
      <c r="EP124" s="250"/>
      <c r="EQ124" s="250"/>
      <c r="ER124" s="250"/>
      <c r="ES124" s="250"/>
      <c r="ET124" s="250"/>
      <c r="EU124" s="250"/>
      <c r="EV124" s="250"/>
      <c r="EW124" s="250"/>
      <c r="EX124" s="250"/>
      <c r="EY124" s="250"/>
      <c r="EZ124" s="250"/>
      <c r="FA124" s="250"/>
      <c r="FB124" s="250"/>
      <c r="FC124" s="250"/>
      <c r="FD124" s="250"/>
      <c r="FE124" s="250"/>
      <c r="FF124" s="250"/>
      <c r="FG124" s="250"/>
      <c r="FH124" s="250"/>
      <c r="FI124" s="250"/>
      <c r="FJ124" s="250"/>
      <c r="FK124" s="250"/>
      <c r="FL124" s="250"/>
      <c r="FM124" s="250"/>
      <c r="FN124" s="250"/>
      <c r="FO124" s="250"/>
      <c r="FP124" s="250"/>
      <c r="FQ124" s="250"/>
      <c r="FR124" s="250"/>
      <c r="FS124" s="250"/>
      <c r="FT124" s="250"/>
      <c r="FU124" s="250"/>
      <c r="FV124" s="250"/>
      <c r="FW124" s="250"/>
      <c r="FX124" s="250"/>
      <c r="FY124" s="250"/>
      <c r="FZ124" s="250"/>
      <c r="GA124" s="250"/>
      <c r="GB124" s="250"/>
      <c r="GC124" s="250"/>
      <c r="GD124" s="250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  <c r="GO124" s="250"/>
      <c r="GP124" s="250"/>
      <c r="GQ124" s="250"/>
      <c r="GR124" s="250"/>
      <c r="GS124" s="250"/>
      <c r="GT124" s="250"/>
      <c r="GU124" s="250"/>
      <c r="GV124" s="250"/>
      <c r="GW124" s="250"/>
      <c r="GX124" s="250"/>
      <c r="GY124" s="250"/>
      <c r="GZ124" s="250"/>
      <c r="HA124" s="250"/>
      <c r="HB124" s="250"/>
      <c r="HC124" s="250"/>
      <c r="HD124" s="250"/>
      <c r="HE124" s="250"/>
      <c r="HF124" s="250"/>
      <c r="HG124" s="250"/>
      <c r="HH124" s="250"/>
      <c r="HI124" s="250"/>
      <c r="HJ124" s="250"/>
      <c r="HK124" s="250"/>
      <c r="HL124" s="250"/>
      <c r="HM124" s="250"/>
      <c r="HN124" s="250"/>
      <c r="HO124" s="250"/>
      <c r="HP124" s="250"/>
      <c r="HQ124" s="250"/>
      <c r="HR124" s="250"/>
      <c r="HS124" s="250"/>
    </row>
    <row r="125" spans="1:227" ht="15.5" x14ac:dyDescent="0.35">
      <c r="A125" t="s">
        <v>415</v>
      </c>
      <c r="B125" s="842" t="s">
        <v>577</v>
      </c>
      <c r="C125" s="898">
        <v>205635</v>
      </c>
      <c r="D125" s="899">
        <v>0</v>
      </c>
      <c r="E125" s="899">
        <v>67224</v>
      </c>
      <c r="F125" s="899">
        <v>83315</v>
      </c>
      <c r="G125" s="843"/>
      <c r="H125" s="510">
        <f t="shared" si="32"/>
        <v>356174</v>
      </c>
      <c r="I125" t="s">
        <v>415</v>
      </c>
      <c r="J125" s="255"/>
      <c r="K125" s="821">
        <v>1480</v>
      </c>
      <c r="L125" s="724"/>
      <c r="M125" s="272">
        <v>40192</v>
      </c>
      <c r="N125" s="272">
        <f t="shared" si="37"/>
        <v>2999929.39</v>
      </c>
      <c r="O125" s="272">
        <f t="shared" si="38"/>
        <v>906.92</v>
      </c>
      <c r="P125" s="272">
        <f t="shared" si="39"/>
        <v>339731.65000000008</v>
      </c>
      <c r="Q125" s="272">
        <f t="shared" si="40"/>
        <v>127496.27999999998</v>
      </c>
      <c r="R125" s="272">
        <f t="shared" si="41"/>
        <v>283621.13999999996</v>
      </c>
      <c r="S125" s="272">
        <f t="shared" si="42"/>
        <v>117913.62999999999</v>
      </c>
      <c r="T125" s="272">
        <f t="shared" si="43"/>
        <v>7178.04</v>
      </c>
      <c r="U125" s="272">
        <f t="shared" si="44"/>
        <v>14868.960000000001</v>
      </c>
      <c r="V125" s="526">
        <f t="shared" si="46"/>
        <v>3891646.01</v>
      </c>
      <c r="W125" s="526">
        <f t="shared" si="36"/>
        <v>16983.990000000224</v>
      </c>
      <c r="X125" s="348">
        <f t="shared" si="45"/>
        <v>4266284</v>
      </c>
      <c r="Y125" s="772"/>
      <c r="Z125" s="250"/>
      <c r="AA125" s="819">
        <v>59820</v>
      </c>
      <c r="AB125" s="808">
        <f>AA125/12*5</f>
        <v>24925</v>
      </c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  <c r="AP125" s="250"/>
      <c r="AQ125" s="250"/>
      <c r="AR125" s="250"/>
      <c r="AS125" s="250"/>
      <c r="AT125" s="250"/>
      <c r="AU125" s="250"/>
      <c r="AV125" s="250"/>
      <c r="AW125" s="250"/>
      <c r="AX125" s="250"/>
      <c r="AY125" s="250"/>
      <c r="AZ125" s="250"/>
      <c r="BA125" s="250"/>
      <c r="BB125" s="250"/>
      <c r="BC125" s="250"/>
      <c r="BD125" s="250"/>
      <c r="BE125" s="250"/>
      <c r="BF125" s="250"/>
      <c r="BG125" s="250"/>
      <c r="BH125" s="250"/>
      <c r="BI125" s="250"/>
      <c r="BJ125" s="250"/>
      <c r="BK125" s="250"/>
      <c r="BL125" s="250"/>
      <c r="BM125" s="250"/>
      <c r="BN125" s="250"/>
      <c r="BO125" s="250"/>
      <c r="BP125" s="250"/>
      <c r="BQ125" s="250"/>
      <c r="BR125" s="250"/>
      <c r="BS125" s="250"/>
      <c r="BT125" s="250"/>
      <c r="BU125" s="250"/>
      <c r="BV125" s="250"/>
      <c r="BW125" s="250"/>
      <c r="BX125" s="250"/>
      <c r="BY125" s="250"/>
      <c r="BZ125" s="250"/>
      <c r="CA125" s="250"/>
      <c r="CB125" s="250"/>
      <c r="CC125" s="250"/>
      <c r="CD125" s="250"/>
      <c r="CE125" s="250"/>
      <c r="CF125" s="250"/>
      <c r="CG125" s="250"/>
      <c r="CH125" s="250"/>
      <c r="CI125" s="250"/>
      <c r="CJ125" s="250"/>
      <c r="CK125" s="250"/>
      <c r="CL125" s="250"/>
      <c r="CM125" s="250"/>
      <c r="CN125" s="250"/>
      <c r="CO125" s="250"/>
      <c r="CP125" s="250"/>
      <c r="CQ125" s="250"/>
      <c r="CR125" s="250"/>
      <c r="CS125" s="250"/>
      <c r="CT125" s="250"/>
      <c r="CU125" s="250"/>
      <c r="CV125" s="250"/>
      <c r="CW125" s="250"/>
      <c r="CX125" s="250"/>
      <c r="CY125" s="250"/>
      <c r="CZ125" s="250"/>
      <c r="DA125" s="250"/>
      <c r="DB125" s="250"/>
      <c r="DC125" s="250"/>
      <c r="DD125" s="250"/>
      <c r="DE125" s="250"/>
      <c r="DF125" s="250"/>
      <c r="DG125" s="250"/>
      <c r="DH125" s="250"/>
      <c r="DI125" s="250"/>
      <c r="DJ125" s="250"/>
      <c r="DK125" s="250"/>
      <c r="DL125" s="250"/>
      <c r="DM125" s="250"/>
      <c r="DN125" s="250"/>
      <c r="DO125" s="250"/>
      <c r="DP125" s="250"/>
      <c r="DQ125" s="250"/>
      <c r="DR125" s="250"/>
      <c r="DS125" s="250"/>
      <c r="DT125" s="250"/>
      <c r="DU125" s="250"/>
      <c r="DV125" s="250"/>
      <c r="DW125" s="250"/>
      <c r="DX125" s="250"/>
      <c r="DY125" s="250"/>
      <c r="DZ125" s="250"/>
      <c r="EA125" s="250"/>
      <c r="EB125" s="250"/>
      <c r="EC125" s="250"/>
      <c r="ED125" s="250"/>
      <c r="EE125" s="250"/>
      <c r="EF125" s="250"/>
      <c r="EG125" s="250"/>
      <c r="EH125" s="250"/>
      <c r="EI125" s="250"/>
      <c r="EJ125" s="250"/>
      <c r="EK125" s="250"/>
      <c r="EL125" s="250"/>
      <c r="EM125" s="250"/>
      <c r="EN125" s="250"/>
      <c r="EO125" s="250"/>
      <c r="EP125" s="250"/>
      <c r="EQ125" s="250"/>
      <c r="ER125" s="250"/>
      <c r="ES125" s="250"/>
      <c r="ET125" s="250"/>
      <c r="EU125" s="250"/>
      <c r="EV125" s="250"/>
      <c r="EW125" s="250"/>
      <c r="EX125" s="250"/>
      <c r="EY125" s="250"/>
      <c r="EZ125" s="250"/>
      <c r="FA125" s="250"/>
      <c r="FB125" s="250"/>
      <c r="FC125" s="250"/>
      <c r="FD125" s="250"/>
      <c r="FE125" s="250"/>
      <c r="FF125" s="250"/>
      <c r="FG125" s="250"/>
      <c r="FH125" s="250"/>
      <c r="FI125" s="250"/>
      <c r="FJ125" s="250"/>
      <c r="FK125" s="250"/>
      <c r="FL125" s="250"/>
      <c r="FM125" s="250"/>
      <c r="FN125" s="250"/>
      <c r="FO125" s="250"/>
      <c r="FP125" s="250"/>
      <c r="FQ125" s="250"/>
      <c r="FR125" s="250"/>
      <c r="FS125" s="250"/>
      <c r="FT125" s="250"/>
      <c r="FU125" s="250"/>
      <c r="FV125" s="250"/>
      <c r="FW125" s="250"/>
      <c r="FX125" s="250"/>
      <c r="FY125" s="250"/>
      <c r="FZ125" s="250"/>
      <c r="GA125" s="250"/>
      <c r="GB125" s="250"/>
      <c r="GC125" s="250"/>
      <c r="GD125" s="250"/>
      <c r="GE125" s="250"/>
      <c r="GF125" s="250"/>
      <c r="GG125" s="250"/>
      <c r="GH125" s="250"/>
      <c r="GI125" s="250"/>
      <c r="GJ125" s="250"/>
      <c r="GK125" s="250"/>
      <c r="GL125" s="250"/>
      <c r="GM125" s="250"/>
      <c r="GN125" s="250"/>
      <c r="GO125" s="250"/>
      <c r="GP125" s="250"/>
      <c r="GQ125" s="250"/>
      <c r="GR125" s="250"/>
      <c r="GS125" s="250"/>
      <c r="GT125" s="250"/>
      <c r="GU125" s="250"/>
      <c r="GV125" s="250"/>
      <c r="GW125" s="250"/>
      <c r="GX125" s="250"/>
      <c r="GY125" s="250"/>
      <c r="GZ125" s="250"/>
      <c r="HA125" s="250"/>
      <c r="HB125" s="250"/>
      <c r="HC125" s="250"/>
      <c r="HD125" s="250"/>
      <c r="HE125" s="250"/>
      <c r="HF125" s="250"/>
      <c r="HG125" s="250"/>
      <c r="HH125" s="250"/>
      <c r="HI125" s="250"/>
      <c r="HJ125" s="250"/>
      <c r="HK125" s="250"/>
      <c r="HL125" s="250"/>
      <c r="HM125" s="250"/>
      <c r="HN125" s="250"/>
      <c r="HO125" s="250"/>
      <c r="HP125" s="250"/>
      <c r="HQ125" s="250"/>
      <c r="HR125" s="250"/>
      <c r="HS125" s="250"/>
    </row>
    <row r="126" spans="1:227" ht="15.5" x14ac:dyDescent="0.35">
      <c r="A126" t="s">
        <v>416</v>
      </c>
      <c r="B126" t="s">
        <v>578</v>
      </c>
      <c r="C126" s="898">
        <v>368812</v>
      </c>
      <c r="D126" s="899">
        <v>33209</v>
      </c>
      <c r="E126" s="899">
        <v>347407</v>
      </c>
      <c r="F126" s="899">
        <v>258232</v>
      </c>
      <c r="G126" s="843"/>
      <c r="H126" s="510">
        <f t="shared" si="32"/>
        <v>1007660</v>
      </c>
      <c r="I126" t="s">
        <v>416</v>
      </c>
      <c r="K126" s="821">
        <v>2418</v>
      </c>
      <c r="L126" s="724"/>
      <c r="M126" s="272">
        <v>47872</v>
      </c>
      <c r="N126" s="272">
        <f t="shared" si="37"/>
        <v>4561833.28</v>
      </c>
      <c r="O126" s="272">
        <f t="shared" si="38"/>
        <v>6451.36</v>
      </c>
      <c r="P126" s="272">
        <f t="shared" si="39"/>
        <v>812451.62</v>
      </c>
      <c r="Q126" s="272">
        <f t="shared" si="40"/>
        <v>297814.45999999996</v>
      </c>
      <c r="R126" s="272">
        <f t="shared" si="41"/>
        <v>594603.87</v>
      </c>
      <c r="S126" s="272">
        <f t="shared" si="42"/>
        <v>107114.86</v>
      </c>
      <c r="T126" s="272">
        <f t="shared" si="43"/>
        <v>3130.82</v>
      </c>
      <c r="U126" s="272">
        <f t="shared" si="44"/>
        <v>27700.59</v>
      </c>
      <c r="V126" s="526">
        <f t="shared" si="46"/>
        <v>6411100.8600000013</v>
      </c>
      <c r="W126" s="526">
        <f t="shared" si="36"/>
        <v>22163.139999998733</v>
      </c>
      <c r="X126" s="348">
        <f t="shared" si="45"/>
        <v>7443342</v>
      </c>
      <c r="Y126" s="348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  <c r="AP126" s="250"/>
      <c r="AQ126" s="250"/>
      <c r="AR126" s="250"/>
      <c r="AS126" s="250"/>
      <c r="AT126" s="250"/>
      <c r="AU126" s="250"/>
      <c r="AV126" s="250"/>
      <c r="AW126" s="250"/>
      <c r="AX126" s="250"/>
      <c r="AY126" s="250"/>
      <c r="AZ126" s="250"/>
      <c r="BA126" s="250"/>
      <c r="BB126" s="250"/>
      <c r="BC126" s="250"/>
      <c r="BD126" s="250"/>
      <c r="BE126" s="250"/>
      <c r="BF126" s="250"/>
      <c r="BG126" s="250"/>
      <c r="BH126" s="250"/>
      <c r="BI126" s="250"/>
      <c r="BJ126" s="250"/>
      <c r="BK126" s="250"/>
      <c r="BL126" s="250"/>
      <c r="BM126" s="250"/>
      <c r="BN126" s="250"/>
      <c r="BO126" s="250"/>
      <c r="BP126" s="250"/>
      <c r="BQ126" s="250"/>
      <c r="BR126" s="250"/>
      <c r="BS126" s="250"/>
      <c r="BT126" s="250"/>
      <c r="BU126" s="250"/>
      <c r="BV126" s="250"/>
      <c r="BW126" s="250"/>
      <c r="BX126" s="250"/>
      <c r="BY126" s="250"/>
      <c r="BZ126" s="250"/>
      <c r="CA126" s="250"/>
      <c r="CB126" s="250"/>
      <c r="CC126" s="250"/>
      <c r="CD126" s="250"/>
      <c r="CE126" s="250"/>
      <c r="CF126" s="250"/>
      <c r="CG126" s="250"/>
      <c r="CH126" s="250"/>
      <c r="CI126" s="250"/>
      <c r="CJ126" s="250"/>
      <c r="CK126" s="250"/>
      <c r="CL126" s="250"/>
      <c r="CM126" s="250"/>
      <c r="CN126" s="250"/>
      <c r="CO126" s="250"/>
      <c r="CP126" s="250"/>
      <c r="CQ126" s="250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50"/>
      <c r="EU126" s="250"/>
      <c r="EV126" s="250"/>
      <c r="EW126" s="250"/>
      <c r="EX126" s="250"/>
      <c r="EY126" s="250"/>
      <c r="EZ126" s="250"/>
      <c r="FA126" s="250"/>
      <c r="FB126" s="250"/>
      <c r="FC126" s="250"/>
      <c r="FD126" s="250"/>
      <c r="FE126" s="250"/>
      <c r="FF126" s="250"/>
      <c r="FG126" s="250"/>
      <c r="FH126" s="250"/>
      <c r="FI126" s="250"/>
      <c r="FJ126" s="250"/>
      <c r="FK126" s="250"/>
      <c r="FL126" s="250"/>
      <c r="FM126" s="250"/>
      <c r="FN126" s="250"/>
      <c r="FO126" s="250"/>
      <c r="FP126" s="250"/>
      <c r="FQ126" s="250"/>
      <c r="FR126" s="250"/>
      <c r="FS126" s="250"/>
      <c r="FT126" s="250"/>
      <c r="FU126" s="250"/>
      <c r="FV126" s="250"/>
      <c r="FW126" s="250"/>
      <c r="FX126" s="250"/>
      <c r="FY126" s="250"/>
      <c r="FZ126" s="250"/>
      <c r="GA126" s="250"/>
      <c r="GB126" s="250"/>
      <c r="GC126" s="250"/>
      <c r="GD126" s="250"/>
      <c r="GE126" s="250"/>
      <c r="GF126" s="250"/>
      <c r="GG126" s="250"/>
      <c r="GH126" s="250"/>
      <c r="GI126" s="250"/>
      <c r="GJ126" s="250"/>
      <c r="GK126" s="250"/>
      <c r="GL126" s="250"/>
      <c r="GM126" s="250"/>
      <c r="GN126" s="250"/>
      <c r="GO126" s="250"/>
      <c r="GP126" s="250"/>
      <c r="GQ126" s="250"/>
      <c r="GR126" s="250"/>
      <c r="GS126" s="250"/>
      <c r="GT126" s="250"/>
      <c r="GU126" s="250"/>
      <c r="GV126" s="250"/>
      <c r="GW126" s="250"/>
      <c r="GX126" s="250"/>
      <c r="GY126" s="250"/>
      <c r="GZ126" s="250"/>
      <c r="HA126" s="250"/>
      <c r="HB126" s="250"/>
      <c r="HC126" s="250"/>
      <c r="HD126" s="250"/>
      <c r="HE126" s="250"/>
      <c r="HF126" s="250"/>
      <c r="HG126" s="250"/>
      <c r="HH126" s="250"/>
      <c r="HI126" s="250"/>
      <c r="HJ126" s="250"/>
      <c r="HK126" s="250"/>
      <c r="HL126" s="250"/>
      <c r="HM126" s="250"/>
      <c r="HN126" s="250"/>
      <c r="HO126" s="250"/>
      <c r="HP126" s="250"/>
      <c r="HQ126" s="250"/>
      <c r="HR126" s="250"/>
      <c r="HS126" s="250"/>
    </row>
    <row r="127" spans="1:227" ht="15.5" x14ac:dyDescent="0.35">
      <c r="A127" t="s">
        <v>418</v>
      </c>
      <c r="B127" s="510" t="s">
        <v>764</v>
      </c>
      <c r="C127" s="898">
        <v>376774</v>
      </c>
      <c r="D127" s="899">
        <v>0</v>
      </c>
      <c r="E127" s="899">
        <v>121490</v>
      </c>
      <c r="F127" s="899">
        <v>188594</v>
      </c>
      <c r="G127" s="843"/>
      <c r="H127" s="510">
        <f t="shared" si="32"/>
        <v>686858</v>
      </c>
      <c r="I127" t="s">
        <v>418</v>
      </c>
      <c r="K127" s="821">
        <v>2416</v>
      </c>
      <c r="L127" s="724"/>
      <c r="M127" s="272">
        <v>28160</v>
      </c>
      <c r="N127" s="272">
        <f t="shared" si="37"/>
        <v>5016933.2100000009</v>
      </c>
      <c r="O127" s="272">
        <f t="shared" si="38"/>
        <v>34266.85</v>
      </c>
      <c r="P127" s="272">
        <f t="shared" si="39"/>
        <v>709007.70000000007</v>
      </c>
      <c r="Q127" s="272">
        <f t="shared" si="40"/>
        <v>95038.57</v>
      </c>
      <c r="R127" s="272">
        <f t="shared" si="41"/>
        <v>593928.76</v>
      </c>
      <c r="S127" s="272">
        <f t="shared" si="42"/>
        <v>170090.46999999997</v>
      </c>
      <c r="T127" s="272">
        <f t="shared" si="43"/>
        <v>26955.629999999997</v>
      </c>
      <c r="U127" s="272">
        <f t="shared" si="44"/>
        <v>20404.43</v>
      </c>
      <c r="V127" s="526">
        <f t="shared" si="46"/>
        <v>6666625.6200000001</v>
      </c>
      <c r="W127" s="526">
        <f t="shared" si="36"/>
        <v>189760.37999999989</v>
      </c>
      <c r="X127" s="348">
        <f t="shared" si="45"/>
        <v>7545660</v>
      </c>
      <c r="Y127" s="749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  <c r="AP127" s="250"/>
      <c r="AQ127" s="250"/>
      <c r="AR127" s="250"/>
      <c r="AS127" s="250"/>
      <c r="AT127" s="250"/>
      <c r="AU127" s="250"/>
      <c r="AV127" s="250"/>
      <c r="AW127" s="250"/>
      <c r="AX127" s="250"/>
      <c r="AY127" s="250"/>
      <c r="AZ127" s="250"/>
      <c r="BA127" s="250"/>
      <c r="BB127" s="250"/>
      <c r="BC127" s="250"/>
      <c r="BD127" s="250"/>
      <c r="BE127" s="250"/>
      <c r="BF127" s="250"/>
      <c r="BG127" s="250"/>
      <c r="BH127" s="250"/>
      <c r="BI127" s="250"/>
      <c r="BJ127" s="250"/>
      <c r="BK127" s="250"/>
      <c r="BL127" s="250"/>
      <c r="BM127" s="250"/>
      <c r="BN127" s="250"/>
      <c r="BO127" s="250"/>
      <c r="BP127" s="250"/>
      <c r="BQ127" s="250"/>
      <c r="BR127" s="250"/>
      <c r="BS127" s="250"/>
      <c r="BT127" s="250"/>
      <c r="BU127" s="250"/>
      <c r="BV127" s="250"/>
      <c r="BW127" s="250"/>
      <c r="BX127" s="250"/>
      <c r="BY127" s="250"/>
      <c r="BZ127" s="250"/>
      <c r="CA127" s="250"/>
      <c r="CB127" s="250"/>
      <c r="CC127" s="250"/>
      <c r="CD127" s="250"/>
      <c r="CE127" s="250"/>
      <c r="CF127" s="250"/>
      <c r="CG127" s="250"/>
      <c r="CH127" s="250"/>
      <c r="CI127" s="250"/>
      <c r="CJ127" s="250"/>
      <c r="CK127" s="250"/>
      <c r="CL127" s="250"/>
      <c r="CM127" s="250"/>
      <c r="CN127" s="250"/>
      <c r="CO127" s="250"/>
      <c r="CP127" s="250"/>
      <c r="CQ127" s="250"/>
      <c r="CR127" s="250"/>
      <c r="CS127" s="250"/>
      <c r="CT127" s="250"/>
      <c r="CU127" s="250"/>
      <c r="CV127" s="250"/>
      <c r="CW127" s="250"/>
      <c r="CX127" s="250"/>
      <c r="CY127" s="250"/>
      <c r="CZ127" s="250"/>
      <c r="DA127" s="250"/>
      <c r="DB127" s="250"/>
      <c r="DC127" s="250"/>
      <c r="DD127" s="250"/>
      <c r="DE127" s="250"/>
      <c r="DF127" s="250"/>
      <c r="DG127" s="250"/>
      <c r="DH127" s="250"/>
      <c r="DI127" s="250"/>
      <c r="DJ127" s="250"/>
      <c r="DK127" s="250"/>
      <c r="DL127" s="250"/>
      <c r="DM127" s="250"/>
      <c r="DN127" s="250"/>
      <c r="DO127" s="250"/>
      <c r="DP127" s="250"/>
      <c r="DQ127" s="250"/>
      <c r="DR127" s="250"/>
      <c r="DS127" s="250"/>
      <c r="DT127" s="250"/>
      <c r="DU127" s="250"/>
      <c r="DV127" s="250"/>
      <c r="DW127" s="250"/>
      <c r="DX127" s="250"/>
      <c r="DY127" s="250"/>
      <c r="DZ127" s="250"/>
      <c r="EA127" s="250"/>
      <c r="EB127" s="250"/>
      <c r="EC127" s="250"/>
      <c r="ED127" s="250"/>
      <c r="EE127" s="250"/>
      <c r="EF127" s="250"/>
      <c r="EG127" s="250"/>
      <c r="EH127" s="250"/>
      <c r="EI127" s="250"/>
      <c r="EJ127" s="250"/>
      <c r="EK127" s="250"/>
      <c r="EL127" s="250"/>
      <c r="EM127" s="250"/>
      <c r="EN127" s="250"/>
      <c r="EO127" s="250"/>
      <c r="EP127" s="250"/>
      <c r="EQ127" s="250"/>
      <c r="ER127" s="250"/>
      <c r="ES127" s="250"/>
      <c r="ET127" s="250"/>
      <c r="EU127" s="250"/>
      <c r="EV127" s="250"/>
      <c r="EW127" s="250"/>
      <c r="EX127" s="250"/>
      <c r="EY127" s="250"/>
      <c r="EZ127" s="250"/>
      <c r="FA127" s="250"/>
      <c r="FB127" s="250"/>
      <c r="FC127" s="250"/>
      <c r="FD127" s="250"/>
      <c r="FE127" s="250"/>
      <c r="FF127" s="250"/>
      <c r="FG127" s="250"/>
      <c r="FH127" s="250"/>
      <c r="FI127" s="250"/>
      <c r="FJ127" s="250"/>
      <c r="FK127" s="250"/>
      <c r="FL127" s="250"/>
      <c r="FM127" s="250"/>
      <c r="FN127" s="250"/>
      <c r="FO127" s="250"/>
      <c r="FP127" s="250"/>
      <c r="FQ127" s="250"/>
      <c r="FR127" s="250"/>
      <c r="FS127" s="250"/>
      <c r="FT127" s="250"/>
      <c r="FU127" s="250"/>
      <c r="FV127" s="250"/>
      <c r="FW127" s="250"/>
      <c r="FX127" s="250"/>
      <c r="FY127" s="250"/>
      <c r="FZ127" s="250"/>
      <c r="GA127" s="250"/>
      <c r="GB127" s="250"/>
      <c r="GC127" s="250"/>
      <c r="GD127" s="250"/>
      <c r="GE127" s="250"/>
      <c r="GF127" s="250"/>
      <c r="GG127" s="250"/>
      <c r="GH127" s="250"/>
      <c r="GI127" s="250"/>
      <c r="GJ127" s="250"/>
      <c r="GK127" s="250"/>
      <c r="GL127" s="250"/>
      <c r="GM127" s="250"/>
      <c r="GN127" s="250"/>
      <c r="GO127" s="250"/>
      <c r="GP127" s="250"/>
      <c r="GQ127" s="250"/>
      <c r="GR127" s="250"/>
      <c r="GS127" s="250"/>
      <c r="GT127" s="250"/>
      <c r="GU127" s="250"/>
      <c r="GV127" s="250"/>
      <c r="GW127" s="250"/>
      <c r="GX127" s="250"/>
      <c r="GY127" s="250"/>
      <c r="GZ127" s="250"/>
      <c r="HA127" s="250"/>
      <c r="HB127" s="250"/>
      <c r="HC127" s="250"/>
      <c r="HD127" s="250"/>
      <c r="HE127" s="250"/>
      <c r="HF127" s="250"/>
      <c r="HG127" s="250"/>
      <c r="HH127" s="250"/>
      <c r="HI127" s="250"/>
      <c r="HJ127" s="250"/>
      <c r="HK127" s="250"/>
      <c r="HL127" s="250"/>
      <c r="HM127" s="250"/>
      <c r="HN127" s="250"/>
      <c r="HO127" s="250"/>
      <c r="HP127" s="250"/>
      <c r="HQ127" s="250"/>
      <c r="HR127" s="250"/>
      <c r="HS127" s="250"/>
    </row>
    <row r="128" spans="1:227" ht="15.5" x14ac:dyDescent="0.35">
      <c r="A128" t="s">
        <v>420</v>
      </c>
      <c r="B128" t="s">
        <v>582</v>
      </c>
      <c r="C128" s="898">
        <v>430836</v>
      </c>
      <c r="D128" s="899">
        <v>0</v>
      </c>
      <c r="E128" s="899">
        <v>380961</v>
      </c>
      <c r="F128" s="899">
        <v>311100</v>
      </c>
      <c r="G128" s="843"/>
      <c r="H128" s="510">
        <f t="shared" si="32"/>
        <v>1122897</v>
      </c>
      <c r="I128" t="s">
        <v>420</v>
      </c>
      <c r="K128" s="821">
        <v>2770</v>
      </c>
      <c r="L128" s="724"/>
      <c r="M128" s="272">
        <v>20480</v>
      </c>
      <c r="N128" s="272">
        <f t="shared" si="37"/>
        <v>5285156.0200000005</v>
      </c>
      <c r="O128" s="272">
        <f t="shared" si="38"/>
        <v>21452.95</v>
      </c>
      <c r="P128" s="272">
        <f t="shared" si="39"/>
        <v>1084062</v>
      </c>
      <c r="Q128" s="272">
        <f t="shared" si="40"/>
        <v>98351.53</v>
      </c>
      <c r="R128" s="272">
        <f t="shared" si="41"/>
        <v>717860.46</v>
      </c>
      <c r="S128" s="272">
        <f t="shared" si="42"/>
        <v>234716.38</v>
      </c>
      <c r="T128" s="272">
        <f t="shared" si="43"/>
        <v>42006.79</v>
      </c>
      <c r="U128" s="272">
        <f t="shared" si="44"/>
        <v>36667.86</v>
      </c>
      <c r="V128" s="526">
        <f t="shared" si="46"/>
        <v>7520273.9900000012</v>
      </c>
      <c r="W128" s="526">
        <f t="shared" si="36"/>
        <v>235.00999999884516</v>
      </c>
      <c r="X128" s="348">
        <f t="shared" si="45"/>
        <v>8646176</v>
      </c>
      <c r="Y128" s="348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250"/>
      <c r="AZ128" s="250"/>
      <c r="BA128" s="250"/>
      <c r="BB128" s="250"/>
      <c r="BC128" s="250"/>
      <c r="BD128" s="250"/>
      <c r="BE128" s="250"/>
      <c r="BF128" s="250"/>
      <c r="BG128" s="250"/>
      <c r="BH128" s="250"/>
      <c r="BI128" s="250"/>
      <c r="BJ128" s="250"/>
      <c r="BK128" s="250"/>
      <c r="BL128" s="250"/>
      <c r="BM128" s="250"/>
      <c r="BN128" s="250"/>
      <c r="BO128" s="250"/>
      <c r="BP128" s="250"/>
      <c r="BQ128" s="250"/>
      <c r="BR128" s="250"/>
      <c r="BS128" s="250"/>
      <c r="BT128" s="250"/>
      <c r="BU128" s="250"/>
      <c r="BV128" s="250"/>
      <c r="BW128" s="250"/>
      <c r="BX128" s="250"/>
      <c r="BY128" s="250"/>
      <c r="BZ128" s="250"/>
      <c r="CA128" s="250"/>
      <c r="CB128" s="250"/>
      <c r="CC128" s="250"/>
      <c r="CD128" s="250"/>
      <c r="CE128" s="250"/>
      <c r="CF128" s="250"/>
      <c r="CG128" s="250"/>
      <c r="CH128" s="250"/>
      <c r="CI128" s="250"/>
      <c r="CJ128" s="250"/>
      <c r="CK128" s="250"/>
      <c r="CL128" s="250"/>
      <c r="CM128" s="250"/>
      <c r="CN128" s="250"/>
      <c r="CO128" s="250"/>
      <c r="CP128" s="250"/>
      <c r="CQ128" s="250"/>
      <c r="CR128" s="250"/>
      <c r="CS128" s="250"/>
      <c r="CT128" s="250"/>
      <c r="CU128" s="250"/>
      <c r="CV128" s="250"/>
      <c r="CW128" s="250"/>
      <c r="CX128" s="250"/>
      <c r="CY128" s="250"/>
      <c r="CZ128" s="250"/>
      <c r="DA128" s="250"/>
      <c r="DB128" s="250"/>
      <c r="DC128" s="250"/>
      <c r="DD128" s="250"/>
      <c r="DE128" s="250"/>
      <c r="DF128" s="250"/>
      <c r="DG128" s="250"/>
      <c r="DH128" s="250"/>
      <c r="DI128" s="250"/>
      <c r="DJ128" s="250"/>
      <c r="DK128" s="250"/>
      <c r="DL128" s="250"/>
      <c r="DM128" s="250"/>
      <c r="DN128" s="250"/>
      <c r="DO128" s="250"/>
      <c r="DP128" s="250"/>
      <c r="DQ128" s="250"/>
      <c r="DR128" s="250"/>
      <c r="DS128" s="250"/>
      <c r="DT128" s="250"/>
      <c r="DU128" s="250"/>
      <c r="DV128" s="250"/>
      <c r="DW128" s="250"/>
      <c r="DX128" s="250"/>
      <c r="DY128" s="250"/>
      <c r="DZ128" s="250"/>
      <c r="EA128" s="250"/>
      <c r="EB128" s="250"/>
      <c r="EC128" s="250"/>
      <c r="ED128" s="250"/>
      <c r="EE128" s="250"/>
      <c r="EF128" s="250"/>
      <c r="EG128" s="250"/>
      <c r="EH128" s="250"/>
      <c r="EI128" s="250"/>
      <c r="EJ128" s="250"/>
      <c r="EK128" s="250"/>
      <c r="EL128" s="250"/>
      <c r="EM128" s="250"/>
      <c r="EN128" s="250"/>
      <c r="EO128" s="250"/>
      <c r="EP128" s="250"/>
      <c r="EQ128" s="250"/>
      <c r="ER128" s="250"/>
      <c r="ES128" s="250"/>
      <c r="ET128" s="250"/>
      <c r="EU128" s="250"/>
      <c r="EV128" s="250"/>
      <c r="EW128" s="250"/>
      <c r="EX128" s="250"/>
      <c r="EY128" s="250"/>
      <c r="EZ128" s="250"/>
      <c r="FA128" s="250"/>
      <c r="FB128" s="250"/>
      <c r="FC128" s="250"/>
      <c r="FD128" s="250"/>
      <c r="FE128" s="250"/>
      <c r="FF128" s="250"/>
      <c r="FG128" s="250"/>
      <c r="FH128" s="250"/>
      <c r="FI128" s="250"/>
      <c r="FJ128" s="250"/>
      <c r="FK128" s="250"/>
      <c r="FL128" s="250"/>
      <c r="FM128" s="250"/>
      <c r="FN128" s="250"/>
      <c r="FO128" s="250"/>
      <c r="FP128" s="250"/>
      <c r="FQ128" s="250"/>
      <c r="FR128" s="250"/>
      <c r="FS128" s="250"/>
      <c r="FT128" s="250"/>
      <c r="FU128" s="250"/>
      <c r="FV128" s="250"/>
      <c r="FW128" s="250"/>
      <c r="FX128" s="250"/>
      <c r="FY128" s="250"/>
      <c r="FZ128" s="250"/>
      <c r="GA128" s="250"/>
      <c r="GB128" s="250"/>
      <c r="GC128" s="250"/>
      <c r="GD128" s="250"/>
      <c r="GE128" s="250"/>
      <c r="GF128" s="250"/>
      <c r="GG128" s="250"/>
      <c r="GH128" s="250"/>
      <c r="GI128" s="250"/>
      <c r="GJ128" s="250"/>
      <c r="GK128" s="250"/>
      <c r="GL128" s="250"/>
      <c r="GM128" s="250"/>
      <c r="GN128" s="250"/>
      <c r="GO128" s="250"/>
      <c r="GP128" s="250"/>
      <c r="GQ128" s="250"/>
      <c r="GR128" s="250"/>
      <c r="GS128" s="250"/>
      <c r="GT128" s="250"/>
      <c r="GU128" s="250"/>
      <c r="GV128" s="250"/>
      <c r="GW128" s="250"/>
      <c r="GX128" s="250"/>
      <c r="GY128" s="250"/>
      <c r="GZ128" s="250"/>
      <c r="HA128" s="250"/>
      <c r="HB128" s="250"/>
      <c r="HC128" s="250"/>
      <c r="HD128" s="250"/>
      <c r="HE128" s="250"/>
      <c r="HF128" s="250"/>
      <c r="HG128" s="250"/>
      <c r="HH128" s="250"/>
      <c r="HI128" s="250"/>
      <c r="HJ128" s="250"/>
      <c r="HK128" s="250"/>
      <c r="HL128" s="250"/>
      <c r="HM128" s="250"/>
      <c r="HN128" s="250"/>
      <c r="HO128" s="250"/>
      <c r="HP128" s="250"/>
      <c r="HQ128" s="250"/>
      <c r="HR128" s="250"/>
      <c r="HS128" s="250"/>
    </row>
    <row r="129" spans="1:227" ht="15.5" x14ac:dyDescent="0.35">
      <c r="A129" t="s">
        <v>422</v>
      </c>
      <c r="B129" t="s">
        <v>584</v>
      </c>
      <c r="C129"/>
      <c r="D129" s="899"/>
      <c r="E129" s="899"/>
      <c r="F129" s="899"/>
      <c r="G129" s="843">
        <v>6956716</v>
      </c>
      <c r="H129" s="510">
        <f t="shared" si="32"/>
        <v>6956716</v>
      </c>
      <c r="I129" t="s">
        <v>422</v>
      </c>
      <c r="K129" s="821">
        <v>1954</v>
      </c>
      <c r="L129" s="724"/>
      <c r="M129" s="29">
        <v>31232</v>
      </c>
      <c r="N129" s="272">
        <f t="shared" si="37"/>
        <v>4515909.0299999993</v>
      </c>
      <c r="O129" s="272">
        <f t="shared" si="38"/>
        <v>0</v>
      </c>
      <c r="P129" s="272">
        <f t="shared" si="39"/>
        <v>786293.74</v>
      </c>
      <c r="Q129" s="272">
        <f t="shared" si="40"/>
        <v>130785.08</v>
      </c>
      <c r="R129" s="272">
        <f t="shared" si="41"/>
        <v>513578.77999999997</v>
      </c>
      <c r="S129" s="272">
        <f t="shared" si="42"/>
        <v>0</v>
      </c>
      <c r="T129" s="272">
        <f t="shared" si="43"/>
        <v>0</v>
      </c>
      <c r="U129" s="272">
        <f t="shared" si="44"/>
        <v>11861.54</v>
      </c>
      <c r="V129" s="526">
        <f t="shared" si="46"/>
        <v>5958428.1699999999</v>
      </c>
      <c r="W129" s="527">
        <f>X129-H129-K129-L129-Y129</f>
        <v>48499</v>
      </c>
      <c r="X129" s="348">
        <f t="shared" si="45"/>
        <v>7011454</v>
      </c>
      <c r="Y129" s="793">
        <v>4285</v>
      </c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  <c r="AP129" s="250"/>
      <c r="AQ129" s="250"/>
      <c r="AR129" s="250"/>
      <c r="AS129" s="250"/>
      <c r="AT129" s="250"/>
      <c r="AU129" s="250"/>
      <c r="AV129" s="250"/>
      <c r="AW129" s="250"/>
      <c r="AX129" s="250"/>
      <c r="AY129" s="250"/>
      <c r="AZ129" s="250"/>
      <c r="BA129" s="250"/>
      <c r="BB129" s="250"/>
      <c r="BC129" s="250"/>
      <c r="BD129" s="250"/>
      <c r="BE129" s="250"/>
      <c r="BF129" s="250"/>
      <c r="BG129" s="250"/>
      <c r="BH129" s="250"/>
      <c r="BI129" s="250"/>
      <c r="BJ129" s="250"/>
      <c r="BK129" s="250"/>
      <c r="BL129" s="250"/>
      <c r="BM129" s="250"/>
      <c r="BN129" s="250"/>
      <c r="BO129" s="250"/>
      <c r="BP129" s="250"/>
      <c r="BQ129" s="250"/>
      <c r="BR129" s="250"/>
      <c r="BS129" s="250"/>
      <c r="BT129" s="250"/>
      <c r="BU129" s="250"/>
      <c r="BV129" s="250"/>
      <c r="BW129" s="250"/>
      <c r="BX129" s="250"/>
      <c r="BY129" s="250"/>
      <c r="BZ129" s="250"/>
      <c r="CA129" s="250"/>
      <c r="CB129" s="250"/>
      <c r="CC129" s="250"/>
      <c r="CD129" s="250"/>
      <c r="CE129" s="250"/>
      <c r="CF129" s="250"/>
      <c r="CG129" s="250"/>
      <c r="CH129" s="250"/>
      <c r="CI129" s="250"/>
      <c r="CJ129" s="250"/>
      <c r="CK129" s="250"/>
      <c r="CL129" s="250"/>
      <c r="CM129" s="250"/>
      <c r="CN129" s="250"/>
      <c r="CO129" s="250"/>
      <c r="CP129" s="250"/>
      <c r="CQ129" s="250"/>
      <c r="CR129" s="250"/>
      <c r="CS129" s="250"/>
      <c r="CT129" s="250"/>
      <c r="CU129" s="250"/>
      <c r="CV129" s="250"/>
      <c r="CW129" s="250"/>
      <c r="CX129" s="250"/>
      <c r="CY129" s="250"/>
      <c r="CZ129" s="250"/>
      <c r="DA129" s="250"/>
      <c r="DB129" s="250"/>
      <c r="DC129" s="250"/>
      <c r="DD129" s="250"/>
      <c r="DE129" s="250"/>
      <c r="DF129" s="250"/>
      <c r="DG129" s="250"/>
      <c r="DH129" s="250"/>
      <c r="DI129" s="250"/>
      <c r="DJ129" s="250"/>
      <c r="DK129" s="250"/>
      <c r="DL129" s="250"/>
      <c r="DM129" s="250"/>
      <c r="DN129" s="250"/>
      <c r="DO129" s="250"/>
      <c r="DP129" s="250"/>
      <c r="DQ129" s="250"/>
      <c r="DR129" s="250"/>
      <c r="DS129" s="250"/>
      <c r="DT129" s="250"/>
      <c r="DU129" s="250"/>
      <c r="DV129" s="250"/>
      <c r="DW129" s="250"/>
      <c r="DX129" s="250"/>
      <c r="DY129" s="250"/>
      <c r="DZ129" s="250"/>
      <c r="EA129" s="250"/>
      <c r="EB129" s="250"/>
      <c r="EC129" s="250"/>
      <c r="ED129" s="250"/>
      <c r="EE129" s="250"/>
      <c r="EF129" s="250"/>
      <c r="EG129" s="250"/>
      <c r="EH129" s="250"/>
      <c r="EI129" s="250"/>
      <c r="EJ129" s="250"/>
      <c r="EK129" s="250"/>
      <c r="EL129" s="250"/>
      <c r="EM129" s="250"/>
      <c r="EN129" s="250"/>
      <c r="EO129" s="250"/>
      <c r="EP129" s="250"/>
      <c r="EQ129" s="250"/>
      <c r="ER129" s="250"/>
      <c r="ES129" s="250"/>
      <c r="ET129" s="250"/>
      <c r="EU129" s="250"/>
      <c r="EV129" s="250"/>
      <c r="EW129" s="250"/>
      <c r="EX129" s="250"/>
      <c r="EY129" s="250"/>
      <c r="EZ129" s="250"/>
      <c r="FA129" s="250"/>
      <c r="FB129" s="250"/>
      <c r="FC129" s="250"/>
      <c r="FD129" s="250"/>
      <c r="FE129" s="250"/>
      <c r="FF129" s="250"/>
      <c r="FG129" s="250"/>
      <c r="FH129" s="250"/>
      <c r="FI129" s="250"/>
      <c r="FJ129" s="250"/>
      <c r="FK129" s="250"/>
      <c r="FL129" s="250"/>
      <c r="FM129" s="250"/>
      <c r="FN129" s="250"/>
      <c r="FO129" s="250"/>
      <c r="FP129" s="250"/>
      <c r="FQ129" s="250"/>
      <c r="FR129" s="250"/>
      <c r="FS129" s="250"/>
      <c r="FT129" s="250"/>
      <c r="FU129" s="250"/>
      <c r="FV129" s="250"/>
      <c r="FW129" s="250"/>
      <c r="FX129" s="250"/>
      <c r="FY129" s="250"/>
      <c r="FZ129" s="250"/>
      <c r="GA129" s="250"/>
      <c r="GB129" s="250"/>
      <c r="GC129" s="250"/>
      <c r="GD129" s="250"/>
      <c r="GE129" s="250"/>
      <c r="GF129" s="250"/>
      <c r="GG129" s="250"/>
      <c r="GH129" s="250"/>
      <c r="GI129" s="250"/>
      <c r="GJ129" s="250"/>
      <c r="GK129" s="250"/>
      <c r="GL129" s="250"/>
      <c r="GM129" s="250"/>
      <c r="GN129" s="250"/>
      <c r="GO129" s="250"/>
      <c r="GP129" s="250"/>
      <c r="GQ129" s="250"/>
      <c r="GR129" s="250"/>
      <c r="GS129" s="250"/>
      <c r="GT129" s="250"/>
      <c r="GU129" s="250"/>
      <c r="GV129" s="250"/>
      <c r="GW129" s="250"/>
      <c r="GX129" s="250"/>
      <c r="GY129" s="250"/>
      <c r="GZ129" s="250"/>
      <c r="HA129" s="250"/>
      <c r="HB129" s="250"/>
      <c r="HC129" s="250"/>
      <c r="HD129" s="250"/>
      <c r="HE129" s="250"/>
      <c r="HF129" s="250"/>
      <c r="HG129" s="250"/>
      <c r="HH129" s="250"/>
      <c r="HI129" s="250"/>
      <c r="HJ129" s="250"/>
      <c r="HK129" s="250"/>
      <c r="HL129" s="250"/>
      <c r="HM129" s="250"/>
      <c r="HN129" s="250"/>
      <c r="HO129" s="250"/>
      <c r="HP129" s="250"/>
      <c r="HQ129" s="250"/>
      <c r="HR129" s="250"/>
      <c r="HS129" s="250"/>
    </row>
    <row r="130" spans="1:227" ht="15.5" x14ac:dyDescent="0.35">
      <c r="A130" t="s">
        <v>425</v>
      </c>
      <c r="B130" s="510" t="s">
        <v>765</v>
      </c>
      <c r="C130" s="898">
        <v>360101</v>
      </c>
      <c r="D130" s="899">
        <v>35387</v>
      </c>
      <c r="E130" s="899">
        <v>341904</v>
      </c>
      <c r="F130" s="899">
        <v>226977</v>
      </c>
      <c r="G130" s="901"/>
      <c r="H130" s="510">
        <f t="shared" si="32"/>
        <v>964369</v>
      </c>
      <c r="I130" t="s">
        <v>425</v>
      </c>
      <c r="K130" s="821">
        <v>2178</v>
      </c>
      <c r="L130" s="724"/>
      <c r="M130" s="272">
        <v>49408</v>
      </c>
      <c r="N130" s="272">
        <f t="shared" si="37"/>
        <v>4156784.55</v>
      </c>
      <c r="O130" s="272">
        <f t="shared" si="38"/>
        <v>0</v>
      </c>
      <c r="P130" s="272">
        <f t="shared" si="39"/>
        <v>607324.04</v>
      </c>
      <c r="Q130" s="272">
        <f t="shared" si="40"/>
        <v>244607.80000000005</v>
      </c>
      <c r="R130" s="272">
        <f t="shared" si="41"/>
        <v>590356.99</v>
      </c>
      <c r="S130" s="272">
        <f t="shared" si="42"/>
        <v>176990.03999999998</v>
      </c>
      <c r="T130" s="272">
        <f t="shared" si="43"/>
        <v>73748.73</v>
      </c>
      <c r="U130" s="272">
        <f t="shared" si="44"/>
        <v>32240.260000000002</v>
      </c>
      <c r="V130" s="526">
        <f t="shared" si="46"/>
        <v>5882052.4100000001</v>
      </c>
      <c r="W130" s="526">
        <f>X130-V130-H130-K130-L130</f>
        <v>369851.58999999985</v>
      </c>
      <c r="X130" s="348">
        <f t="shared" si="45"/>
        <v>7218451</v>
      </c>
      <c r="Y130" s="348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  <c r="AT130" s="250"/>
      <c r="AU130" s="250"/>
      <c r="AV130" s="250"/>
      <c r="AW130" s="250"/>
      <c r="AX130" s="250"/>
      <c r="AY130" s="250"/>
      <c r="AZ130" s="250"/>
      <c r="BA130" s="250"/>
      <c r="BB130" s="250"/>
      <c r="BC130" s="250"/>
      <c r="BD130" s="250"/>
      <c r="BE130" s="250"/>
      <c r="BF130" s="250"/>
      <c r="BG130" s="250"/>
      <c r="BH130" s="250"/>
      <c r="BI130" s="250"/>
      <c r="BJ130" s="250"/>
      <c r="BK130" s="250"/>
      <c r="BL130" s="250"/>
      <c r="BM130" s="250"/>
      <c r="BN130" s="250"/>
      <c r="BO130" s="250"/>
      <c r="BP130" s="250"/>
      <c r="BQ130" s="250"/>
      <c r="BR130" s="250"/>
      <c r="BS130" s="250"/>
      <c r="BT130" s="250"/>
      <c r="BU130" s="250"/>
      <c r="BV130" s="250"/>
      <c r="BW130" s="250"/>
      <c r="BX130" s="250"/>
      <c r="BY130" s="250"/>
      <c r="BZ130" s="250"/>
      <c r="CA130" s="250"/>
      <c r="CB130" s="250"/>
      <c r="CC130" s="250"/>
      <c r="CD130" s="250"/>
      <c r="CE130" s="250"/>
      <c r="CF130" s="250"/>
      <c r="CG130" s="250"/>
      <c r="CH130" s="250"/>
      <c r="CI130" s="250"/>
      <c r="CJ130" s="250"/>
      <c r="CK130" s="250"/>
      <c r="CL130" s="250"/>
      <c r="CM130" s="250"/>
      <c r="CN130" s="250"/>
      <c r="CO130" s="250"/>
      <c r="CP130" s="250"/>
      <c r="CQ130" s="250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50"/>
      <c r="EU130" s="250"/>
      <c r="EV130" s="250"/>
      <c r="EW130" s="250"/>
      <c r="EX130" s="250"/>
      <c r="EY130" s="250"/>
      <c r="EZ130" s="250"/>
      <c r="FA130" s="250"/>
      <c r="FB130" s="250"/>
      <c r="FC130" s="250"/>
      <c r="FD130" s="250"/>
      <c r="FE130" s="250"/>
      <c r="FF130" s="250"/>
      <c r="FG130" s="250"/>
      <c r="FH130" s="250"/>
      <c r="FI130" s="250"/>
      <c r="FJ130" s="250"/>
      <c r="FK130" s="250"/>
      <c r="FL130" s="250"/>
      <c r="FM130" s="250"/>
      <c r="FN130" s="250"/>
      <c r="FO130" s="250"/>
      <c r="FP130" s="250"/>
      <c r="FQ130" s="250"/>
      <c r="FR130" s="250"/>
      <c r="FS130" s="250"/>
      <c r="FT130" s="250"/>
      <c r="FU130" s="250"/>
      <c r="FV130" s="250"/>
      <c r="FW130" s="250"/>
      <c r="FX130" s="250"/>
      <c r="FY130" s="250"/>
      <c r="FZ130" s="250"/>
      <c r="GA130" s="250"/>
      <c r="GB130" s="250"/>
      <c r="GC130" s="250"/>
      <c r="GD130" s="250"/>
      <c r="GE130" s="250"/>
      <c r="GF130" s="250"/>
      <c r="GG130" s="250"/>
      <c r="GH130" s="250"/>
      <c r="GI130" s="250"/>
      <c r="GJ130" s="250"/>
      <c r="GK130" s="250"/>
      <c r="GL130" s="250"/>
      <c r="GM130" s="250"/>
      <c r="GN130" s="250"/>
      <c r="GO130" s="250"/>
      <c r="GP130" s="250"/>
      <c r="GQ130" s="250"/>
      <c r="GR130" s="250"/>
      <c r="GS130" s="250"/>
      <c r="GT130" s="250"/>
      <c r="GU130" s="250"/>
      <c r="GV130" s="250"/>
      <c r="GW130" s="250"/>
      <c r="GX130" s="250"/>
      <c r="GY130" s="250"/>
      <c r="GZ130" s="250"/>
      <c r="HA130" s="250"/>
      <c r="HB130" s="250"/>
      <c r="HC130" s="250"/>
      <c r="HD130" s="250"/>
      <c r="HE130" s="250"/>
      <c r="HF130" s="250"/>
      <c r="HG130" s="250"/>
      <c r="HH130" s="250"/>
      <c r="HI130" s="250"/>
      <c r="HJ130" s="250"/>
      <c r="HK130" s="250"/>
      <c r="HL130" s="250"/>
      <c r="HM130" s="250"/>
      <c r="HN130" s="250"/>
      <c r="HO130" s="250"/>
      <c r="HP130" s="250"/>
      <c r="HQ130" s="250"/>
      <c r="HR130" s="250"/>
      <c r="HS130" s="250"/>
    </row>
    <row r="131" spans="1:227" ht="16" thickBot="1" x14ac:dyDescent="0.4">
      <c r="A131" t="s">
        <v>426</v>
      </c>
      <c r="B131" t="s">
        <v>586</v>
      </c>
      <c r="C131"/>
      <c r="D131" s="899"/>
      <c r="E131" s="899"/>
      <c r="F131" s="899"/>
      <c r="G131" s="843">
        <v>6245203</v>
      </c>
      <c r="H131" s="510">
        <f t="shared" si="32"/>
        <v>6245203</v>
      </c>
      <c r="I131" t="s">
        <v>426</v>
      </c>
      <c r="K131" s="821">
        <v>2122</v>
      </c>
      <c r="L131" s="886">
        <v>22281</v>
      </c>
      <c r="M131" s="923">
        <f>40704+22281</f>
        <v>62985</v>
      </c>
      <c r="N131" s="272">
        <f t="shared" ref="N131:N144" si="47">HLOOKUP($I131,CFR,19,FALSE)</f>
        <v>3802500.34</v>
      </c>
      <c r="O131" s="272">
        <f t="shared" ref="O131:O144" si="48">HLOOKUP($I131,CFR,20,FALSE)</f>
        <v>214859.62</v>
      </c>
      <c r="P131" s="272">
        <f t="shared" ref="P131:P144" si="49">HLOOKUP($I131,CFR,21,FALSE)</f>
        <v>564827.73</v>
      </c>
      <c r="Q131" s="272">
        <f t="shared" ref="Q131:Q144" si="50">HLOOKUP($I131,CFR,22,FALSE)</f>
        <v>159025.33999999997</v>
      </c>
      <c r="R131" s="272">
        <f t="shared" ref="R131:R144" si="51">HLOOKUP($I131,CFR,23,FALSE)</f>
        <v>287563.13</v>
      </c>
      <c r="S131" s="272">
        <f t="shared" ref="S131:S144" si="52">HLOOKUP($I131,CFR,24,FALSE)</f>
        <v>146725.43</v>
      </c>
      <c r="T131" s="272">
        <f t="shared" ref="T131:T144" si="53">HLOOKUP($I131,CFR,25,FALSE)</f>
        <v>20341.46</v>
      </c>
      <c r="U131" s="272">
        <f t="shared" ref="U131:U144" si="54">HLOOKUP($I131,CFR,26,FALSE)</f>
        <v>29465.24</v>
      </c>
      <c r="V131" s="526">
        <f t="shared" si="46"/>
        <v>5225308.2899999991</v>
      </c>
      <c r="W131" s="527">
        <f>X131-H131-K131-L131-Y131</f>
        <v>27386</v>
      </c>
      <c r="X131" s="348">
        <f t="shared" ref="X131:X144" si="55">HLOOKUP($I131,QSP,57,FALSE)</f>
        <v>6302581</v>
      </c>
      <c r="Y131" s="793">
        <v>5589</v>
      </c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  <c r="AM131" s="250"/>
      <c r="AN131" s="250"/>
      <c r="AO131" s="250"/>
      <c r="AP131" s="250"/>
      <c r="AQ131" s="250"/>
      <c r="AR131" s="250"/>
      <c r="AS131" s="250"/>
      <c r="AT131" s="250"/>
      <c r="AU131" s="250"/>
      <c r="AV131" s="250"/>
      <c r="AW131" s="250"/>
      <c r="AX131" s="250"/>
      <c r="AY131" s="250"/>
      <c r="AZ131" s="250"/>
      <c r="BA131" s="250"/>
      <c r="BB131" s="250"/>
      <c r="BC131" s="250"/>
      <c r="BD131" s="250"/>
      <c r="BE131" s="250"/>
      <c r="BF131" s="250"/>
      <c r="BG131" s="250"/>
      <c r="BH131" s="250"/>
      <c r="BI131" s="250"/>
      <c r="BJ131" s="250"/>
      <c r="BK131" s="250"/>
      <c r="BL131" s="250"/>
      <c r="BM131" s="250"/>
      <c r="BN131" s="250"/>
      <c r="BO131" s="250"/>
      <c r="BP131" s="250"/>
      <c r="BQ131" s="250"/>
      <c r="BR131" s="250"/>
      <c r="BS131" s="250"/>
      <c r="BT131" s="250"/>
      <c r="BU131" s="250"/>
      <c r="BV131" s="250"/>
      <c r="BW131" s="250"/>
      <c r="BX131" s="250"/>
      <c r="BY131" s="250"/>
      <c r="BZ131" s="250"/>
      <c r="CA131" s="250"/>
      <c r="CB131" s="250"/>
      <c r="CC131" s="250"/>
      <c r="CD131" s="250"/>
      <c r="CE131" s="250"/>
      <c r="CF131" s="250"/>
      <c r="CG131" s="250"/>
      <c r="CH131" s="250"/>
      <c r="CI131" s="250"/>
      <c r="CJ131" s="250"/>
      <c r="CK131" s="250"/>
      <c r="CL131" s="250"/>
      <c r="CM131" s="250"/>
      <c r="CN131" s="250"/>
      <c r="CO131" s="250"/>
      <c r="CP131" s="250"/>
      <c r="CQ131" s="250"/>
      <c r="CR131" s="250"/>
      <c r="CS131" s="250"/>
      <c r="CT131" s="250"/>
      <c r="CU131" s="250"/>
      <c r="CV131" s="250"/>
      <c r="CW131" s="250"/>
      <c r="CX131" s="250"/>
      <c r="CY131" s="250"/>
      <c r="CZ131" s="250"/>
      <c r="DA131" s="250"/>
      <c r="DB131" s="250"/>
      <c r="DC131" s="250"/>
      <c r="DD131" s="250"/>
      <c r="DE131" s="250"/>
      <c r="DF131" s="250"/>
      <c r="DG131" s="250"/>
      <c r="DH131" s="250"/>
      <c r="DI131" s="250"/>
      <c r="DJ131" s="250"/>
      <c r="DK131" s="250"/>
      <c r="DL131" s="250"/>
      <c r="DM131" s="250"/>
      <c r="DN131" s="250"/>
      <c r="DO131" s="250"/>
      <c r="DP131" s="250"/>
      <c r="DQ131" s="250"/>
      <c r="DR131" s="250"/>
      <c r="DS131" s="250"/>
      <c r="DT131" s="250"/>
      <c r="DU131" s="250"/>
      <c r="DV131" s="250"/>
      <c r="DW131" s="250"/>
      <c r="DX131" s="250"/>
      <c r="DY131" s="250"/>
      <c r="DZ131" s="250"/>
      <c r="EA131" s="250"/>
      <c r="EB131" s="250"/>
      <c r="EC131" s="250"/>
      <c r="ED131" s="250"/>
      <c r="EE131" s="250"/>
      <c r="EF131" s="250"/>
      <c r="EG131" s="250"/>
      <c r="EH131" s="250"/>
      <c r="EI131" s="250"/>
      <c r="EJ131" s="250"/>
      <c r="EK131" s="250"/>
      <c r="EL131" s="250"/>
      <c r="EM131" s="250"/>
      <c r="EN131" s="250"/>
      <c r="EO131" s="250"/>
      <c r="EP131" s="250"/>
      <c r="EQ131" s="250"/>
      <c r="ER131" s="250"/>
      <c r="ES131" s="250"/>
      <c r="ET131" s="250"/>
      <c r="EU131" s="250"/>
      <c r="EV131" s="250"/>
      <c r="EW131" s="250"/>
      <c r="EX131" s="250"/>
      <c r="EY131" s="250"/>
      <c r="EZ131" s="250"/>
      <c r="FA131" s="250"/>
      <c r="FB131" s="250"/>
      <c r="FC131" s="250"/>
      <c r="FD131" s="250"/>
      <c r="FE131" s="250"/>
      <c r="FF131" s="250"/>
      <c r="FG131" s="250"/>
      <c r="FH131" s="250"/>
      <c r="FI131" s="250"/>
      <c r="FJ131" s="250"/>
      <c r="FK131" s="250"/>
      <c r="FL131" s="250"/>
      <c r="FM131" s="250"/>
      <c r="FN131" s="250"/>
      <c r="FO131" s="250"/>
      <c r="FP131" s="250"/>
      <c r="FQ131" s="250"/>
      <c r="FR131" s="250"/>
      <c r="FS131" s="250"/>
      <c r="FT131" s="250"/>
      <c r="FU131" s="250"/>
      <c r="FV131" s="250"/>
      <c r="FW131" s="250"/>
      <c r="FX131" s="250"/>
      <c r="FY131" s="250"/>
      <c r="FZ131" s="250"/>
      <c r="GA131" s="250"/>
      <c r="GB131" s="250"/>
      <c r="GC131" s="250"/>
      <c r="GD131" s="250"/>
      <c r="GE131" s="250"/>
      <c r="GF131" s="250"/>
      <c r="GG131" s="250"/>
      <c r="GH131" s="250"/>
      <c r="GI131" s="250"/>
      <c r="GJ131" s="250"/>
      <c r="GK131" s="250"/>
      <c r="GL131" s="250"/>
      <c r="GM131" s="250"/>
      <c r="GN131" s="250"/>
      <c r="GO131" s="250"/>
      <c r="GP131" s="250"/>
      <c r="GQ131" s="250"/>
      <c r="GR131" s="250"/>
      <c r="GS131" s="250"/>
      <c r="GT131" s="250"/>
      <c r="GU131" s="250"/>
      <c r="GV131" s="250"/>
      <c r="GW131" s="250"/>
      <c r="GX131" s="250"/>
      <c r="GY131" s="250"/>
      <c r="GZ131" s="250"/>
      <c r="HA131" s="250"/>
      <c r="HB131" s="250"/>
      <c r="HC131" s="250"/>
      <c r="HD131" s="250"/>
      <c r="HE131" s="250"/>
      <c r="HF131" s="250"/>
      <c r="HG131" s="250"/>
      <c r="HH131" s="250"/>
      <c r="HI131" s="250"/>
      <c r="HJ131" s="250"/>
      <c r="HK131" s="250"/>
      <c r="HL131" s="250"/>
      <c r="HM131" s="250"/>
      <c r="HN131" s="250"/>
      <c r="HO131" s="250"/>
      <c r="HP131" s="250"/>
      <c r="HQ131" s="250"/>
      <c r="HR131" s="250"/>
      <c r="HS131" s="250"/>
    </row>
    <row r="132" spans="1:227" ht="16" thickBot="1" x14ac:dyDescent="0.4">
      <c r="A132" t="s">
        <v>428</v>
      </c>
      <c r="B132" s="842" t="s">
        <v>1159</v>
      </c>
      <c r="C132" s="905"/>
      <c r="D132" s="899"/>
      <c r="E132" s="899"/>
      <c r="F132" s="899"/>
      <c r="G132" s="843">
        <v>4912506</v>
      </c>
      <c r="H132" s="510">
        <f t="shared" ref="H132:H144" si="56">SUM(C132:G132)</f>
        <v>4912506</v>
      </c>
      <c r="I132" t="s">
        <v>428</v>
      </c>
      <c r="J132" s="255"/>
      <c r="K132" s="821">
        <v>530</v>
      </c>
      <c r="L132" s="724"/>
      <c r="M132" s="272"/>
      <c r="N132" s="272">
        <f t="shared" si="47"/>
        <v>1490389.17</v>
      </c>
      <c r="O132" s="272">
        <f t="shared" si="48"/>
        <v>1246.97</v>
      </c>
      <c r="P132" s="272">
        <f t="shared" si="49"/>
        <v>2204386.37</v>
      </c>
      <c r="Q132" s="272">
        <f t="shared" si="50"/>
        <v>117775.12000000001</v>
      </c>
      <c r="R132" s="272">
        <f t="shared" si="51"/>
        <v>604965.57999999996</v>
      </c>
      <c r="S132" s="272">
        <f t="shared" si="52"/>
        <v>16234.130000000001</v>
      </c>
      <c r="T132" s="272">
        <f t="shared" si="53"/>
        <v>0</v>
      </c>
      <c r="U132" s="272">
        <f t="shared" si="54"/>
        <v>45328.11</v>
      </c>
      <c r="V132" s="526">
        <f t="shared" si="46"/>
        <v>4480325.45</v>
      </c>
      <c r="W132" s="527">
        <f>X132-H132-K132-L132-Y132</f>
        <v>36934</v>
      </c>
      <c r="X132" s="348">
        <f t="shared" si="55"/>
        <v>4976350</v>
      </c>
      <c r="Y132" s="807">
        <v>26380</v>
      </c>
      <c r="Z132" s="250"/>
      <c r="AA132" s="780"/>
      <c r="AB132" s="78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  <c r="AT132" s="250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  <c r="DV132" s="250"/>
      <c r="DW132" s="250"/>
      <c r="DX132" s="250"/>
      <c r="DY132" s="250"/>
      <c r="DZ132" s="250"/>
      <c r="EA132" s="250"/>
      <c r="EB132" s="250"/>
      <c r="EC132" s="250"/>
      <c r="ED132" s="250"/>
      <c r="EE132" s="250"/>
      <c r="EF132" s="250"/>
      <c r="EG132" s="250"/>
      <c r="EH132" s="250"/>
      <c r="EI132" s="250"/>
      <c r="EJ132" s="250"/>
      <c r="EK132" s="250"/>
      <c r="EL132" s="250"/>
      <c r="EM132" s="250"/>
      <c r="EN132" s="250"/>
      <c r="EO132" s="250"/>
      <c r="EP132" s="250"/>
      <c r="EQ132" s="250"/>
      <c r="ER132" s="250"/>
      <c r="ES132" s="250"/>
      <c r="ET132" s="250"/>
      <c r="EU132" s="250"/>
      <c r="EV132" s="250"/>
      <c r="EW132" s="250"/>
      <c r="EX132" s="250"/>
      <c r="EY132" s="250"/>
      <c r="EZ132" s="250"/>
      <c r="FA132" s="250"/>
      <c r="FB132" s="250"/>
      <c r="FC132" s="250"/>
      <c r="FD132" s="250"/>
      <c r="FE132" s="250"/>
      <c r="FF132" s="250"/>
      <c r="FG132" s="250"/>
      <c r="FH132" s="250"/>
      <c r="FI132" s="250"/>
      <c r="FJ132" s="250"/>
      <c r="FK132" s="250"/>
      <c r="FL132" s="250"/>
      <c r="FM132" s="250"/>
      <c r="FN132" s="250"/>
      <c r="FO132" s="250"/>
      <c r="FP132" s="250"/>
      <c r="FQ132" s="250"/>
      <c r="FR132" s="250"/>
      <c r="FS132" s="250"/>
      <c r="FT132" s="250"/>
      <c r="FU132" s="250"/>
      <c r="FV132" s="250"/>
      <c r="FW132" s="250"/>
      <c r="FX132" s="250"/>
      <c r="FY132" s="250"/>
      <c r="FZ132" s="250"/>
      <c r="GA132" s="250"/>
      <c r="GB132" s="250"/>
      <c r="GC132" s="250"/>
      <c r="GD132" s="250"/>
      <c r="GE132" s="250"/>
      <c r="GF132" s="250"/>
      <c r="GG132" s="250"/>
      <c r="GH132" s="250"/>
      <c r="GI132" s="250"/>
      <c r="GJ132" s="250"/>
      <c r="GK132" s="250"/>
      <c r="GL132" s="250"/>
      <c r="GM132" s="250"/>
      <c r="GN132" s="250"/>
      <c r="GO132" s="250"/>
      <c r="GP132" s="250"/>
      <c r="GQ132" s="250"/>
      <c r="GR132" s="250"/>
      <c r="GS132" s="250"/>
      <c r="GT132" s="250"/>
      <c r="GU132" s="250"/>
      <c r="GV132" s="250"/>
      <c r="GW132" s="250"/>
      <c r="GX132" s="250"/>
      <c r="GY132" s="250"/>
      <c r="GZ132" s="250"/>
      <c r="HA132" s="250"/>
      <c r="HB132" s="250"/>
      <c r="HC132" s="250"/>
      <c r="HD132" s="250"/>
      <c r="HE132" s="250"/>
      <c r="HF132" s="250"/>
      <c r="HG132" s="250"/>
      <c r="HH132" s="250"/>
      <c r="HI132" s="250"/>
      <c r="HJ132" s="250"/>
      <c r="HK132" s="250"/>
      <c r="HL132" s="250"/>
      <c r="HM132" s="250"/>
      <c r="HN132" s="250"/>
      <c r="HO132" s="250"/>
      <c r="HP132" s="250"/>
      <c r="HQ132" s="250"/>
      <c r="HR132" s="250"/>
      <c r="HS132" s="250"/>
    </row>
    <row r="133" spans="1:227" ht="15.5" x14ac:dyDescent="0.35">
      <c r="A133" t="s">
        <v>676</v>
      </c>
      <c r="B133" s="842" t="s">
        <v>1409</v>
      </c>
      <c r="C133" s="898">
        <v>146307</v>
      </c>
      <c r="D133" s="899">
        <v>98193</v>
      </c>
      <c r="E133" s="899">
        <v>212100</v>
      </c>
      <c r="F133" s="899">
        <v>266619</v>
      </c>
      <c r="G133" s="843"/>
      <c r="H133" s="510">
        <f t="shared" si="56"/>
        <v>723219</v>
      </c>
      <c r="I133" t="s">
        <v>676</v>
      </c>
      <c r="K133" s="821">
        <v>322</v>
      </c>
      <c r="L133" s="852"/>
      <c r="M133" s="852"/>
      <c r="N133" s="272">
        <f t="shared" si="47"/>
        <v>1034489.8500000001</v>
      </c>
      <c r="O133" s="272">
        <f t="shared" si="48"/>
        <v>0</v>
      </c>
      <c r="P133" s="272">
        <f t="shared" si="49"/>
        <v>733386.33000000007</v>
      </c>
      <c r="Q133" s="272">
        <f t="shared" si="50"/>
        <v>155338.88</v>
      </c>
      <c r="R133" s="272">
        <f t="shared" si="51"/>
        <v>145925.09</v>
      </c>
      <c r="S133" s="272">
        <f t="shared" si="52"/>
        <v>62070.86</v>
      </c>
      <c r="T133" s="272">
        <f t="shared" si="53"/>
        <v>3466.68</v>
      </c>
      <c r="U133" s="272">
        <f t="shared" si="54"/>
        <v>24684.300000000003</v>
      </c>
      <c r="V133" s="526">
        <f t="shared" si="46"/>
        <v>2159361.9900000002</v>
      </c>
      <c r="W133" s="526">
        <f t="shared" ref="W133:W144" si="57">X133-V133-H133-K133-L133</f>
        <v>148956.00999999978</v>
      </c>
      <c r="X133" s="348">
        <f t="shared" si="55"/>
        <v>3031859</v>
      </c>
      <c r="Y133" s="769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  <c r="DV133" s="250"/>
      <c r="DW133" s="250"/>
      <c r="DX133" s="250"/>
      <c r="DY133" s="250"/>
      <c r="DZ133" s="250"/>
      <c r="EA133" s="250"/>
      <c r="EB133" s="250"/>
      <c r="EC133" s="250"/>
      <c r="ED133" s="250"/>
      <c r="EE133" s="250"/>
      <c r="EF133" s="250"/>
      <c r="EG133" s="250"/>
      <c r="EH133" s="250"/>
      <c r="EI133" s="250"/>
      <c r="EJ133" s="250"/>
      <c r="EK133" s="250"/>
      <c r="EL133" s="250"/>
      <c r="EM133" s="250"/>
      <c r="EN133" s="250"/>
      <c r="EO133" s="250"/>
      <c r="EP133" s="250"/>
      <c r="EQ133" s="250"/>
      <c r="ER133" s="250"/>
      <c r="ES133" s="250"/>
      <c r="ET133" s="250"/>
      <c r="EU133" s="250"/>
      <c r="EV133" s="250"/>
      <c r="EW133" s="250"/>
      <c r="EX133" s="250"/>
      <c r="EY133" s="250"/>
      <c r="EZ133" s="250"/>
      <c r="FA133" s="250"/>
      <c r="FB133" s="250"/>
      <c r="FC133" s="250"/>
      <c r="FD133" s="250"/>
      <c r="FE133" s="250"/>
      <c r="FF133" s="250"/>
      <c r="FG133" s="250"/>
      <c r="FH133" s="250"/>
      <c r="FI133" s="250"/>
      <c r="FJ133" s="250"/>
      <c r="FK133" s="250"/>
      <c r="FL133" s="250"/>
      <c r="FM133" s="250"/>
      <c r="FN133" s="250"/>
      <c r="FO133" s="250"/>
      <c r="FP133" s="250"/>
      <c r="FQ133" s="250"/>
      <c r="FR133" s="250"/>
      <c r="FS133" s="250"/>
      <c r="FT133" s="250"/>
      <c r="FU133" s="250"/>
      <c r="FV133" s="250"/>
      <c r="FW133" s="250"/>
      <c r="FX133" s="250"/>
      <c r="FY133" s="250"/>
      <c r="FZ133" s="250"/>
      <c r="GA133" s="250"/>
      <c r="GB133" s="250"/>
      <c r="GC133" s="250"/>
      <c r="GD133" s="250"/>
      <c r="GE133" s="250"/>
      <c r="GF133" s="250"/>
      <c r="GG133" s="250"/>
      <c r="GH133" s="250"/>
      <c r="GI133" s="250"/>
      <c r="GJ133" s="250"/>
      <c r="GK133" s="250"/>
      <c r="GL133" s="250"/>
      <c r="GM133" s="250"/>
      <c r="GN133" s="250"/>
      <c r="GO133" s="250"/>
      <c r="GP133" s="250"/>
      <c r="GQ133" s="250"/>
      <c r="GR133" s="250"/>
      <c r="GS133" s="250"/>
      <c r="GT133" s="250"/>
      <c r="GU133" s="250"/>
      <c r="GV133" s="250"/>
      <c r="GW133" s="250"/>
      <c r="GX133" s="250"/>
      <c r="GY133" s="250"/>
      <c r="GZ133" s="250"/>
      <c r="HA133" s="250"/>
      <c r="HB133" s="250"/>
      <c r="HC133" s="250"/>
      <c r="HD133" s="250"/>
      <c r="HE133" s="250"/>
      <c r="HF133" s="250"/>
      <c r="HG133" s="250"/>
      <c r="HH133" s="250"/>
      <c r="HI133" s="250"/>
      <c r="HJ133" s="250"/>
      <c r="HK133" s="250"/>
      <c r="HL133" s="250"/>
      <c r="HM133" s="250"/>
      <c r="HN133" s="250"/>
      <c r="HO133" s="250"/>
      <c r="HP133" s="250"/>
      <c r="HQ133" s="250"/>
      <c r="HR133" s="250"/>
      <c r="HS133" s="250"/>
    </row>
    <row r="134" spans="1:227" ht="15.5" x14ac:dyDescent="0.35">
      <c r="A134" t="s">
        <v>766</v>
      </c>
      <c r="B134" t="s">
        <v>767</v>
      </c>
      <c r="C134" s="898">
        <v>237549</v>
      </c>
      <c r="D134" s="899">
        <v>114041</v>
      </c>
      <c r="E134" s="899">
        <v>304952</v>
      </c>
      <c r="F134" s="899">
        <v>192747</v>
      </c>
      <c r="G134" s="843"/>
      <c r="H134" s="510">
        <f t="shared" si="56"/>
        <v>849289</v>
      </c>
      <c r="I134" t="s">
        <v>766</v>
      </c>
      <c r="K134" s="821">
        <v>530</v>
      </c>
      <c r="L134" s="724"/>
      <c r="M134" s="272"/>
      <c r="N134" s="272">
        <f t="shared" si="47"/>
        <v>2058229.8300000003</v>
      </c>
      <c r="O134" s="272">
        <f t="shared" si="48"/>
        <v>0</v>
      </c>
      <c r="P134" s="272">
        <f t="shared" si="49"/>
        <v>1519195.85</v>
      </c>
      <c r="Q134" s="272">
        <f t="shared" si="50"/>
        <v>82887.839999999997</v>
      </c>
      <c r="R134" s="272">
        <f t="shared" si="51"/>
        <v>113497.43</v>
      </c>
      <c r="S134" s="272">
        <f t="shared" si="52"/>
        <v>0</v>
      </c>
      <c r="T134" s="272">
        <f t="shared" si="53"/>
        <v>13169.029999999999</v>
      </c>
      <c r="U134" s="272">
        <f t="shared" si="54"/>
        <v>29030.750000000004</v>
      </c>
      <c r="V134" s="526">
        <f t="shared" si="46"/>
        <v>3816010.7300000004</v>
      </c>
      <c r="W134" s="526">
        <f t="shared" si="57"/>
        <v>188599.26999999955</v>
      </c>
      <c r="X134" s="348">
        <f t="shared" si="55"/>
        <v>4854429</v>
      </c>
      <c r="Y134" s="748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0"/>
      <c r="AS134" s="250"/>
      <c r="AT134" s="250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50"/>
      <c r="EU134" s="250"/>
      <c r="EV134" s="250"/>
      <c r="EW134" s="250"/>
      <c r="EX134" s="250"/>
      <c r="EY134" s="250"/>
      <c r="EZ134" s="250"/>
      <c r="FA134" s="250"/>
      <c r="FB134" s="250"/>
      <c r="FC134" s="250"/>
      <c r="FD134" s="250"/>
      <c r="FE134" s="250"/>
      <c r="FF134" s="250"/>
      <c r="FG134" s="250"/>
      <c r="FH134" s="250"/>
      <c r="FI134" s="250"/>
      <c r="FJ134" s="250"/>
      <c r="FK134" s="250"/>
      <c r="FL134" s="250"/>
      <c r="FM134" s="250"/>
      <c r="FN134" s="250"/>
      <c r="FO134" s="250"/>
      <c r="FP134" s="250"/>
      <c r="FQ134" s="250"/>
      <c r="FR134" s="250"/>
      <c r="FS134" s="250"/>
      <c r="FT134" s="250"/>
      <c r="FU134" s="250"/>
      <c r="FV134" s="250"/>
      <c r="FW134" s="250"/>
      <c r="FX134" s="250"/>
      <c r="FY134" s="250"/>
      <c r="FZ134" s="250"/>
      <c r="GA134" s="250"/>
      <c r="GB134" s="250"/>
      <c r="GC134" s="250"/>
      <c r="GD134" s="250"/>
      <c r="GE134" s="250"/>
      <c r="GF134" s="250"/>
      <c r="GG134" s="250"/>
      <c r="GH134" s="250"/>
      <c r="GI134" s="250"/>
      <c r="GJ134" s="250"/>
      <c r="GK134" s="250"/>
      <c r="GL134" s="250"/>
      <c r="GM134" s="250"/>
      <c r="GN134" s="250"/>
      <c r="GO134" s="250"/>
      <c r="GP134" s="250"/>
      <c r="GQ134" s="250"/>
      <c r="GR134" s="250"/>
      <c r="GS134" s="250"/>
      <c r="GT134" s="250"/>
      <c r="GU134" s="250"/>
      <c r="GV134" s="250"/>
      <c r="GW134" s="250"/>
      <c r="GX134" s="250"/>
      <c r="GY134" s="250"/>
      <c r="GZ134" s="250"/>
      <c r="HA134" s="250"/>
      <c r="HB134" s="250"/>
      <c r="HC134" s="250"/>
      <c r="HD134" s="250"/>
      <c r="HE134" s="250"/>
      <c r="HF134" s="250"/>
      <c r="HG134" s="250"/>
      <c r="HH134" s="250"/>
      <c r="HI134" s="250"/>
      <c r="HJ134" s="250"/>
      <c r="HK134" s="250"/>
      <c r="HL134" s="250"/>
      <c r="HM134" s="250"/>
      <c r="HN134" s="250"/>
      <c r="HO134" s="250"/>
      <c r="HP134" s="250"/>
      <c r="HQ134" s="250"/>
      <c r="HR134" s="250"/>
      <c r="HS134" s="250"/>
    </row>
    <row r="135" spans="1:227" ht="15.5" x14ac:dyDescent="0.35">
      <c r="A135" t="s">
        <v>429</v>
      </c>
      <c r="B135" t="s">
        <v>589</v>
      </c>
      <c r="C135" s="898">
        <v>68234</v>
      </c>
      <c r="D135" s="899">
        <v>46471</v>
      </c>
      <c r="E135" s="899">
        <v>99515</v>
      </c>
      <c r="F135" s="899">
        <v>82544</v>
      </c>
      <c r="G135" s="843"/>
      <c r="H135" s="510">
        <f t="shared" si="56"/>
        <v>296764</v>
      </c>
      <c r="I135" t="s">
        <v>429</v>
      </c>
      <c r="K135" s="821">
        <v>136</v>
      </c>
      <c r="L135" s="724"/>
      <c r="M135" s="272"/>
      <c r="N135" s="272">
        <f t="shared" si="47"/>
        <v>447218.07</v>
      </c>
      <c r="O135" s="272">
        <f t="shared" si="48"/>
        <v>0</v>
      </c>
      <c r="P135" s="272">
        <f t="shared" si="49"/>
        <v>397610.33999999997</v>
      </c>
      <c r="Q135" s="272">
        <f t="shared" si="50"/>
        <v>59556.94</v>
      </c>
      <c r="R135" s="272">
        <f t="shared" si="51"/>
        <v>83615.459999999992</v>
      </c>
      <c r="S135" s="272">
        <f t="shared" si="52"/>
        <v>39185.15</v>
      </c>
      <c r="T135" s="272">
        <f t="shared" si="53"/>
        <v>0</v>
      </c>
      <c r="U135" s="272">
        <f t="shared" si="54"/>
        <v>10409.1</v>
      </c>
      <c r="V135" s="526">
        <f t="shared" si="46"/>
        <v>1037595.0599999998</v>
      </c>
      <c r="W135" s="526">
        <f t="shared" si="57"/>
        <v>12719.940000000177</v>
      </c>
      <c r="X135" s="348">
        <f t="shared" si="55"/>
        <v>1347215</v>
      </c>
      <c r="Y135" s="772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0"/>
      <c r="AS135" s="250"/>
      <c r="AT135" s="250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  <c r="DV135" s="250"/>
      <c r="DW135" s="250"/>
      <c r="DX135" s="250"/>
      <c r="DY135" s="250"/>
      <c r="DZ135" s="250"/>
      <c r="EA135" s="250"/>
      <c r="EB135" s="250"/>
      <c r="EC135" s="250"/>
      <c r="ED135" s="250"/>
      <c r="EE135" s="250"/>
      <c r="EF135" s="250"/>
      <c r="EG135" s="250"/>
      <c r="EH135" s="250"/>
      <c r="EI135" s="250"/>
      <c r="EJ135" s="250"/>
      <c r="EK135" s="250"/>
      <c r="EL135" s="250"/>
      <c r="EM135" s="250"/>
      <c r="EN135" s="250"/>
      <c r="EO135" s="250"/>
      <c r="EP135" s="250"/>
      <c r="EQ135" s="250"/>
      <c r="ER135" s="250"/>
      <c r="ES135" s="250"/>
      <c r="ET135" s="250"/>
      <c r="EU135" s="250"/>
      <c r="EV135" s="250"/>
      <c r="EW135" s="250"/>
      <c r="EX135" s="250"/>
      <c r="EY135" s="250"/>
      <c r="EZ135" s="250"/>
      <c r="FA135" s="250"/>
      <c r="FB135" s="250"/>
      <c r="FC135" s="250"/>
      <c r="FD135" s="250"/>
      <c r="FE135" s="250"/>
      <c r="FF135" s="250"/>
      <c r="FG135" s="250"/>
      <c r="FH135" s="250"/>
      <c r="FI135" s="250"/>
      <c r="FJ135" s="250"/>
      <c r="FK135" s="250"/>
      <c r="FL135" s="250"/>
      <c r="FM135" s="250"/>
      <c r="FN135" s="250"/>
      <c r="FO135" s="250"/>
      <c r="FP135" s="250"/>
      <c r="FQ135" s="250"/>
      <c r="FR135" s="250"/>
      <c r="FS135" s="250"/>
      <c r="FT135" s="250"/>
      <c r="FU135" s="250"/>
      <c r="FV135" s="250"/>
      <c r="FW135" s="250"/>
      <c r="FX135" s="250"/>
      <c r="FY135" s="250"/>
      <c r="FZ135" s="250"/>
      <c r="GA135" s="250"/>
      <c r="GB135" s="250"/>
      <c r="GC135" s="250"/>
      <c r="GD135" s="250"/>
      <c r="GE135" s="250"/>
      <c r="GF135" s="250"/>
      <c r="GG135" s="250"/>
      <c r="GH135" s="250"/>
      <c r="GI135" s="250"/>
      <c r="GJ135" s="250"/>
      <c r="GK135" s="250"/>
      <c r="GL135" s="250"/>
      <c r="GM135" s="250"/>
      <c r="GN135" s="250"/>
      <c r="GO135" s="250"/>
      <c r="GP135" s="250"/>
      <c r="GQ135" s="250"/>
      <c r="GR135" s="250"/>
      <c r="GS135" s="250"/>
      <c r="GT135" s="250"/>
      <c r="GU135" s="250"/>
      <c r="GV135" s="250"/>
      <c r="GW135" s="250"/>
      <c r="GX135" s="250"/>
      <c r="GY135" s="250"/>
      <c r="GZ135" s="250"/>
      <c r="HA135" s="250"/>
      <c r="HB135" s="250"/>
      <c r="HC135" s="250"/>
      <c r="HD135" s="250"/>
      <c r="HE135" s="250"/>
      <c r="HF135" s="250"/>
      <c r="HG135" s="250"/>
      <c r="HH135" s="250"/>
      <c r="HI135" s="250"/>
      <c r="HJ135" s="250"/>
      <c r="HK135" s="250"/>
      <c r="HL135" s="250"/>
      <c r="HM135" s="250"/>
      <c r="HN135" s="250"/>
      <c r="HO135" s="250"/>
      <c r="HP135" s="250"/>
      <c r="HQ135" s="250"/>
      <c r="HR135" s="250"/>
      <c r="HS135" s="250"/>
    </row>
    <row r="136" spans="1:227" ht="15.5" x14ac:dyDescent="0.35">
      <c r="A136" t="s">
        <v>430</v>
      </c>
      <c r="B136" t="s">
        <v>590</v>
      </c>
      <c r="C136" s="898">
        <v>57523</v>
      </c>
      <c r="D136" s="899">
        <v>15480</v>
      </c>
      <c r="E136" s="899">
        <v>37466</v>
      </c>
      <c r="F136" s="899">
        <v>9093</v>
      </c>
      <c r="G136" s="901">
        <v>50000</v>
      </c>
      <c r="H136" s="510">
        <f t="shared" si="56"/>
        <v>169562</v>
      </c>
      <c r="I136" t="s">
        <v>430</v>
      </c>
      <c r="J136" s="255"/>
      <c r="K136" s="821">
        <v>106</v>
      </c>
      <c r="L136" s="724"/>
      <c r="M136" s="272"/>
      <c r="N136" s="272">
        <f t="shared" si="47"/>
        <v>525254.1399999999</v>
      </c>
      <c r="O136" s="272">
        <f t="shared" si="48"/>
        <v>0</v>
      </c>
      <c r="P136" s="272">
        <f t="shared" si="49"/>
        <v>354986.56</v>
      </c>
      <c r="Q136" s="272">
        <f t="shared" si="50"/>
        <v>5380.49</v>
      </c>
      <c r="R136" s="272">
        <f t="shared" si="51"/>
        <v>53386.18</v>
      </c>
      <c r="S136" s="272">
        <f t="shared" si="52"/>
        <v>0</v>
      </c>
      <c r="T136" s="272">
        <f t="shared" si="53"/>
        <v>0</v>
      </c>
      <c r="U136" s="272">
        <f t="shared" si="54"/>
        <v>9920.56</v>
      </c>
      <c r="V136" s="526">
        <f t="shared" si="46"/>
        <v>948927.93</v>
      </c>
      <c r="W136" s="526">
        <f t="shared" si="57"/>
        <v>133689.06999999995</v>
      </c>
      <c r="X136" s="348">
        <f t="shared" si="55"/>
        <v>1252285</v>
      </c>
      <c r="Y136" s="348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  <c r="AT136" s="250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  <c r="DV136" s="250"/>
      <c r="DW136" s="250"/>
      <c r="DX136" s="250"/>
      <c r="DY136" s="250"/>
      <c r="DZ136" s="250"/>
      <c r="EA136" s="250"/>
      <c r="EB136" s="250"/>
      <c r="EC136" s="250"/>
      <c r="ED136" s="250"/>
      <c r="EE136" s="250"/>
      <c r="EF136" s="250"/>
      <c r="EG136" s="250"/>
      <c r="EH136" s="250"/>
      <c r="EI136" s="250"/>
      <c r="EJ136" s="250"/>
      <c r="EK136" s="250"/>
      <c r="EL136" s="250"/>
      <c r="EM136" s="250"/>
      <c r="EN136" s="250"/>
      <c r="EO136" s="250"/>
      <c r="EP136" s="250"/>
      <c r="EQ136" s="250"/>
      <c r="ER136" s="250"/>
      <c r="ES136" s="250"/>
      <c r="ET136" s="250"/>
      <c r="EU136" s="250"/>
      <c r="EV136" s="250"/>
      <c r="EW136" s="250"/>
      <c r="EX136" s="250"/>
      <c r="EY136" s="250"/>
      <c r="EZ136" s="250"/>
      <c r="FA136" s="250"/>
      <c r="FB136" s="250"/>
      <c r="FC136" s="250"/>
      <c r="FD136" s="250"/>
      <c r="FE136" s="250"/>
      <c r="FF136" s="250"/>
      <c r="FG136" s="250"/>
      <c r="FH136" s="250"/>
      <c r="FI136" s="250"/>
      <c r="FJ136" s="250"/>
      <c r="FK136" s="250"/>
      <c r="FL136" s="250"/>
      <c r="FM136" s="250"/>
      <c r="FN136" s="250"/>
      <c r="FO136" s="250"/>
      <c r="FP136" s="250"/>
      <c r="FQ136" s="250"/>
      <c r="FR136" s="250"/>
      <c r="FS136" s="250"/>
      <c r="FT136" s="250"/>
      <c r="FU136" s="250"/>
      <c r="FV136" s="250"/>
      <c r="FW136" s="250"/>
      <c r="FX136" s="250"/>
      <c r="FY136" s="250"/>
      <c r="FZ136" s="250"/>
      <c r="GA136" s="250"/>
      <c r="GB136" s="250"/>
      <c r="GC136" s="250"/>
      <c r="GD136" s="250"/>
      <c r="GE136" s="250"/>
      <c r="GF136" s="250"/>
      <c r="GG136" s="250"/>
      <c r="GH136" s="250"/>
      <c r="GI136" s="250"/>
      <c r="GJ136" s="250"/>
      <c r="GK136" s="250"/>
      <c r="GL136" s="250"/>
      <c r="GM136" s="250"/>
      <c r="GN136" s="250"/>
      <c r="GO136" s="250"/>
      <c r="GP136" s="250"/>
      <c r="GQ136" s="250"/>
      <c r="GR136" s="250"/>
      <c r="GS136" s="250"/>
      <c r="GT136" s="250"/>
      <c r="GU136" s="250"/>
      <c r="GV136" s="250"/>
      <c r="GW136" s="250"/>
      <c r="GX136" s="250"/>
      <c r="GY136" s="250"/>
      <c r="GZ136" s="250"/>
      <c r="HA136" s="250"/>
      <c r="HB136" s="250"/>
      <c r="HC136" s="250"/>
      <c r="HD136" s="250"/>
      <c r="HE136" s="250"/>
      <c r="HF136" s="250"/>
      <c r="HG136" s="250"/>
      <c r="HH136" s="250"/>
      <c r="HI136" s="250"/>
      <c r="HJ136" s="250"/>
      <c r="HK136" s="250"/>
      <c r="HL136" s="250"/>
      <c r="HM136" s="250"/>
      <c r="HN136" s="250"/>
      <c r="HO136" s="250"/>
      <c r="HP136" s="250"/>
      <c r="HQ136" s="250"/>
      <c r="HR136" s="250"/>
      <c r="HS136" s="250"/>
    </row>
    <row r="137" spans="1:227" ht="15.5" x14ac:dyDescent="0.35">
      <c r="A137" t="s">
        <v>432</v>
      </c>
      <c r="B137" t="s">
        <v>592</v>
      </c>
      <c r="C137" s="898">
        <v>65290</v>
      </c>
      <c r="D137" s="899">
        <v>9304</v>
      </c>
      <c r="E137" s="899">
        <v>64704</v>
      </c>
      <c r="F137" s="899">
        <v>80838</v>
      </c>
      <c r="G137" s="843"/>
      <c r="H137" s="510">
        <f t="shared" si="56"/>
        <v>220136</v>
      </c>
      <c r="I137" t="s">
        <v>432</v>
      </c>
      <c r="K137" s="821">
        <v>104</v>
      </c>
      <c r="L137" s="724"/>
      <c r="M137" s="272"/>
      <c r="N137" s="272">
        <f t="shared" si="47"/>
        <v>599938.58000000007</v>
      </c>
      <c r="O137" s="272">
        <f t="shared" si="48"/>
        <v>0</v>
      </c>
      <c r="P137" s="272">
        <f t="shared" si="49"/>
        <v>313138.67000000004</v>
      </c>
      <c r="Q137" s="272">
        <f t="shared" si="50"/>
        <v>61984.380000000005</v>
      </c>
      <c r="R137" s="272">
        <f t="shared" si="51"/>
        <v>71560.22</v>
      </c>
      <c r="S137" s="272">
        <f t="shared" si="52"/>
        <v>21500.76</v>
      </c>
      <c r="T137" s="272">
        <f t="shared" si="53"/>
        <v>0</v>
      </c>
      <c r="U137" s="272">
        <f t="shared" si="54"/>
        <v>10312.509999999998</v>
      </c>
      <c r="V137" s="526">
        <f t="shared" si="46"/>
        <v>1078435.1200000001</v>
      </c>
      <c r="W137" s="526">
        <f t="shared" si="57"/>
        <v>-6781.1200000001118</v>
      </c>
      <c r="X137" s="348">
        <f t="shared" si="55"/>
        <v>1291894</v>
      </c>
      <c r="Y137" s="348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  <c r="AP137" s="250"/>
      <c r="AQ137" s="250"/>
      <c r="AR137" s="250"/>
      <c r="AS137" s="250"/>
      <c r="AT137" s="250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  <c r="DV137" s="250"/>
      <c r="DW137" s="250"/>
      <c r="DX137" s="250"/>
      <c r="DY137" s="250"/>
      <c r="DZ137" s="250"/>
      <c r="EA137" s="250"/>
      <c r="EB137" s="250"/>
      <c r="EC137" s="250"/>
      <c r="ED137" s="250"/>
      <c r="EE137" s="250"/>
      <c r="EF137" s="250"/>
      <c r="EG137" s="250"/>
      <c r="EH137" s="250"/>
      <c r="EI137" s="250"/>
      <c r="EJ137" s="250"/>
      <c r="EK137" s="250"/>
      <c r="EL137" s="250"/>
      <c r="EM137" s="250"/>
      <c r="EN137" s="250"/>
      <c r="EO137" s="250"/>
      <c r="EP137" s="250"/>
      <c r="EQ137" s="250"/>
      <c r="ER137" s="250"/>
      <c r="ES137" s="250"/>
      <c r="ET137" s="250"/>
      <c r="EU137" s="250"/>
      <c r="EV137" s="250"/>
      <c r="EW137" s="250"/>
      <c r="EX137" s="250"/>
      <c r="EY137" s="250"/>
      <c r="EZ137" s="250"/>
      <c r="FA137" s="250"/>
      <c r="FB137" s="250"/>
      <c r="FC137" s="250"/>
      <c r="FD137" s="250"/>
      <c r="FE137" s="250"/>
      <c r="FF137" s="250"/>
      <c r="FG137" s="250"/>
      <c r="FH137" s="250"/>
      <c r="FI137" s="250"/>
      <c r="FJ137" s="250"/>
      <c r="FK137" s="250"/>
      <c r="FL137" s="250"/>
      <c r="FM137" s="250"/>
      <c r="FN137" s="250"/>
      <c r="FO137" s="250"/>
      <c r="FP137" s="250"/>
      <c r="FQ137" s="250"/>
      <c r="FR137" s="250"/>
      <c r="FS137" s="250"/>
      <c r="FT137" s="250"/>
      <c r="FU137" s="250"/>
      <c r="FV137" s="250"/>
      <c r="FW137" s="250"/>
      <c r="FX137" s="250"/>
      <c r="FY137" s="250"/>
      <c r="FZ137" s="250"/>
      <c r="GA137" s="250"/>
      <c r="GB137" s="250"/>
      <c r="GC137" s="250"/>
      <c r="GD137" s="250"/>
      <c r="GE137" s="250"/>
      <c r="GF137" s="250"/>
      <c r="GG137" s="250"/>
      <c r="GH137" s="250"/>
      <c r="GI137" s="250"/>
      <c r="GJ137" s="250"/>
      <c r="GK137" s="250"/>
      <c r="GL137" s="250"/>
      <c r="GM137" s="250"/>
      <c r="GN137" s="250"/>
      <c r="GO137" s="250"/>
      <c r="GP137" s="250"/>
      <c r="GQ137" s="250"/>
      <c r="GR137" s="250"/>
      <c r="GS137" s="250"/>
      <c r="GT137" s="250"/>
      <c r="GU137" s="250"/>
      <c r="GV137" s="250"/>
      <c r="GW137" s="250"/>
      <c r="GX137" s="250"/>
      <c r="GY137" s="250"/>
      <c r="GZ137" s="250"/>
      <c r="HA137" s="250"/>
      <c r="HB137" s="250"/>
      <c r="HC137" s="250"/>
      <c r="HD137" s="250"/>
      <c r="HE137" s="250"/>
      <c r="HF137" s="250"/>
      <c r="HG137" s="250"/>
      <c r="HH137" s="250"/>
      <c r="HI137" s="250"/>
      <c r="HJ137" s="250"/>
      <c r="HK137" s="250"/>
      <c r="HL137" s="250"/>
      <c r="HM137" s="250"/>
      <c r="HN137" s="250"/>
      <c r="HO137" s="250"/>
      <c r="HP137" s="250"/>
      <c r="HQ137" s="250"/>
      <c r="HR137" s="250"/>
      <c r="HS137" s="250"/>
    </row>
    <row r="138" spans="1:227" ht="15.5" x14ac:dyDescent="0.35">
      <c r="A138" t="s">
        <v>434</v>
      </c>
      <c r="B138" t="s">
        <v>594</v>
      </c>
      <c r="C138" s="898">
        <v>136355</v>
      </c>
      <c r="D138" s="899">
        <v>0</v>
      </c>
      <c r="E138" s="899">
        <v>0</v>
      </c>
      <c r="F138" s="899">
        <v>0</v>
      </c>
      <c r="G138" s="843"/>
      <c r="H138" s="510">
        <f t="shared" si="56"/>
        <v>136355</v>
      </c>
      <c r="I138" t="s">
        <v>434</v>
      </c>
      <c r="K138" s="821">
        <v>260</v>
      </c>
      <c r="L138" s="724"/>
      <c r="M138" s="272"/>
      <c r="N138" s="272">
        <f t="shared" si="47"/>
        <v>1226272.23</v>
      </c>
      <c r="O138" s="272">
        <f t="shared" si="48"/>
        <v>0</v>
      </c>
      <c r="P138" s="272">
        <f t="shared" si="49"/>
        <v>1472740.4300000002</v>
      </c>
      <c r="Q138" s="272">
        <f t="shared" si="50"/>
        <v>93140.919999999984</v>
      </c>
      <c r="R138" s="272">
        <f t="shared" si="51"/>
        <v>191727.99</v>
      </c>
      <c r="S138" s="272">
        <f t="shared" si="52"/>
        <v>41019.33</v>
      </c>
      <c r="T138" s="272">
        <f t="shared" si="53"/>
        <v>0</v>
      </c>
      <c r="U138" s="272">
        <f t="shared" si="54"/>
        <v>28045.399999999998</v>
      </c>
      <c r="V138" s="526">
        <f t="shared" si="46"/>
        <v>3052946.3000000003</v>
      </c>
      <c r="W138" s="526">
        <f t="shared" si="57"/>
        <v>-462161.30000000028</v>
      </c>
      <c r="X138" s="348">
        <f t="shared" si="55"/>
        <v>2727400</v>
      </c>
      <c r="Y138" s="348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0"/>
      <c r="AR138" s="250"/>
      <c r="AS138" s="250"/>
      <c r="AT138" s="250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  <c r="DV138" s="250"/>
      <c r="DW138" s="250"/>
      <c r="DX138" s="250"/>
      <c r="DY138" s="250"/>
      <c r="DZ138" s="250"/>
      <c r="EA138" s="250"/>
      <c r="EB138" s="250"/>
      <c r="EC138" s="250"/>
      <c r="ED138" s="250"/>
      <c r="EE138" s="250"/>
      <c r="EF138" s="250"/>
      <c r="EG138" s="250"/>
      <c r="EH138" s="250"/>
      <c r="EI138" s="250"/>
      <c r="EJ138" s="250"/>
      <c r="EK138" s="250"/>
      <c r="EL138" s="250"/>
      <c r="EM138" s="250"/>
      <c r="EN138" s="250"/>
      <c r="EO138" s="250"/>
      <c r="EP138" s="250"/>
      <c r="EQ138" s="250"/>
      <c r="ER138" s="250"/>
      <c r="ES138" s="250"/>
      <c r="ET138" s="250"/>
      <c r="EU138" s="250"/>
      <c r="EV138" s="250"/>
      <c r="EW138" s="250"/>
      <c r="EX138" s="250"/>
      <c r="EY138" s="250"/>
      <c r="EZ138" s="250"/>
      <c r="FA138" s="250"/>
      <c r="FB138" s="250"/>
      <c r="FC138" s="250"/>
      <c r="FD138" s="250"/>
      <c r="FE138" s="250"/>
      <c r="FF138" s="250"/>
      <c r="FG138" s="250"/>
      <c r="FH138" s="250"/>
      <c r="FI138" s="250"/>
      <c r="FJ138" s="250"/>
      <c r="FK138" s="250"/>
      <c r="FL138" s="250"/>
      <c r="FM138" s="250"/>
      <c r="FN138" s="250"/>
      <c r="FO138" s="250"/>
      <c r="FP138" s="250"/>
      <c r="FQ138" s="250"/>
      <c r="FR138" s="250"/>
      <c r="FS138" s="250"/>
      <c r="FT138" s="250"/>
      <c r="FU138" s="250"/>
      <c r="FV138" s="250"/>
      <c r="FW138" s="250"/>
      <c r="FX138" s="250"/>
      <c r="FY138" s="250"/>
      <c r="FZ138" s="250"/>
      <c r="GA138" s="250"/>
      <c r="GB138" s="250"/>
      <c r="GC138" s="250"/>
      <c r="GD138" s="250"/>
      <c r="GE138" s="250"/>
      <c r="GF138" s="250"/>
      <c r="GG138" s="250"/>
      <c r="GH138" s="250"/>
      <c r="GI138" s="250"/>
      <c r="GJ138" s="250"/>
      <c r="GK138" s="250"/>
      <c r="GL138" s="250"/>
      <c r="GM138" s="250"/>
      <c r="GN138" s="250"/>
      <c r="GO138" s="250"/>
      <c r="GP138" s="250"/>
      <c r="GQ138" s="250"/>
      <c r="GR138" s="250"/>
      <c r="GS138" s="250"/>
      <c r="GT138" s="250"/>
      <c r="GU138" s="250"/>
      <c r="GV138" s="250"/>
      <c r="GW138" s="250"/>
      <c r="GX138" s="250"/>
      <c r="GY138" s="250"/>
      <c r="GZ138" s="250"/>
      <c r="HA138" s="250"/>
      <c r="HB138" s="250"/>
      <c r="HC138" s="250"/>
      <c r="HD138" s="250"/>
      <c r="HE138" s="250"/>
      <c r="HF138" s="250"/>
      <c r="HG138" s="250"/>
      <c r="HH138" s="250"/>
      <c r="HI138" s="250"/>
      <c r="HJ138" s="250"/>
      <c r="HK138" s="250"/>
      <c r="HL138" s="250"/>
      <c r="HM138" s="250"/>
      <c r="HN138" s="250"/>
      <c r="HO138" s="250"/>
      <c r="HP138" s="250"/>
      <c r="HQ138" s="250"/>
      <c r="HR138" s="250"/>
      <c r="HS138" s="250"/>
    </row>
    <row r="139" spans="1:227" ht="15.5" x14ac:dyDescent="0.35">
      <c r="A139" t="s">
        <v>435</v>
      </c>
      <c r="B139" t="s">
        <v>595</v>
      </c>
      <c r="C139" s="898">
        <v>138797</v>
      </c>
      <c r="D139" s="899">
        <v>0</v>
      </c>
      <c r="E139" s="899">
        <v>0</v>
      </c>
      <c r="F139" s="899">
        <v>0</v>
      </c>
      <c r="G139" s="843"/>
      <c r="H139" s="510">
        <f t="shared" si="56"/>
        <v>138797</v>
      </c>
      <c r="I139" t="s">
        <v>435</v>
      </c>
      <c r="K139" s="821">
        <v>276</v>
      </c>
      <c r="L139" s="724"/>
      <c r="M139" s="272"/>
      <c r="N139" s="272">
        <f t="shared" si="47"/>
        <v>1371480.32</v>
      </c>
      <c r="O139" s="272">
        <f t="shared" si="48"/>
        <v>0</v>
      </c>
      <c r="P139" s="272">
        <f t="shared" si="49"/>
        <v>1197008.74</v>
      </c>
      <c r="Q139" s="272">
        <f t="shared" si="50"/>
        <v>33946.67</v>
      </c>
      <c r="R139" s="272">
        <f t="shared" si="51"/>
        <v>125721.84</v>
      </c>
      <c r="S139" s="272">
        <f t="shared" si="52"/>
        <v>42675.76</v>
      </c>
      <c r="T139" s="272">
        <f t="shared" si="53"/>
        <v>0</v>
      </c>
      <c r="U139" s="272">
        <f t="shared" si="54"/>
        <v>24658.280000000002</v>
      </c>
      <c r="V139" s="526">
        <f>SUM(N139:U139)</f>
        <v>2795491.6099999994</v>
      </c>
      <c r="W139" s="526">
        <f t="shared" si="57"/>
        <v>-139999.6099999994</v>
      </c>
      <c r="X139" s="348">
        <f t="shared" si="55"/>
        <v>2794565</v>
      </c>
      <c r="Y139" s="748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  <c r="AM139" s="250"/>
      <c r="AN139" s="250"/>
      <c r="AO139" s="250"/>
      <c r="AP139" s="250"/>
      <c r="AQ139" s="250"/>
      <c r="AR139" s="250"/>
      <c r="AS139" s="250"/>
      <c r="AT139" s="250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  <c r="DV139" s="250"/>
      <c r="DW139" s="250"/>
      <c r="DX139" s="250"/>
      <c r="DY139" s="250"/>
      <c r="DZ139" s="250"/>
      <c r="EA139" s="250"/>
      <c r="EB139" s="250"/>
      <c r="EC139" s="250"/>
      <c r="ED139" s="250"/>
      <c r="EE139" s="250"/>
      <c r="EF139" s="250"/>
      <c r="EG139" s="250"/>
      <c r="EH139" s="250"/>
      <c r="EI139" s="250"/>
      <c r="EJ139" s="250"/>
      <c r="EK139" s="250"/>
      <c r="EL139" s="250"/>
      <c r="EM139" s="250"/>
      <c r="EN139" s="250"/>
      <c r="EO139" s="250"/>
      <c r="EP139" s="250"/>
      <c r="EQ139" s="250"/>
      <c r="ER139" s="250"/>
      <c r="ES139" s="250"/>
      <c r="ET139" s="250"/>
      <c r="EU139" s="250"/>
      <c r="EV139" s="250"/>
      <c r="EW139" s="250"/>
      <c r="EX139" s="250"/>
      <c r="EY139" s="250"/>
      <c r="EZ139" s="250"/>
      <c r="FA139" s="250"/>
      <c r="FB139" s="250"/>
      <c r="FC139" s="250"/>
      <c r="FD139" s="250"/>
      <c r="FE139" s="250"/>
      <c r="FF139" s="250"/>
      <c r="FG139" s="250"/>
      <c r="FH139" s="250"/>
      <c r="FI139" s="250"/>
      <c r="FJ139" s="250"/>
      <c r="FK139" s="250"/>
      <c r="FL139" s="250"/>
      <c r="FM139" s="250"/>
      <c r="FN139" s="250"/>
      <c r="FO139" s="250"/>
      <c r="FP139" s="250"/>
      <c r="FQ139" s="250"/>
      <c r="FR139" s="250"/>
      <c r="FS139" s="250"/>
      <c r="FT139" s="250"/>
      <c r="FU139" s="250"/>
      <c r="FV139" s="250"/>
      <c r="FW139" s="250"/>
      <c r="FX139" s="250"/>
      <c r="FY139" s="250"/>
      <c r="FZ139" s="250"/>
      <c r="GA139" s="250"/>
      <c r="GB139" s="250"/>
      <c r="GC139" s="250"/>
      <c r="GD139" s="250"/>
      <c r="GE139" s="250"/>
      <c r="GF139" s="250"/>
      <c r="GG139" s="250"/>
      <c r="GH139" s="250"/>
      <c r="GI139" s="250"/>
      <c r="GJ139" s="250"/>
      <c r="GK139" s="250"/>
      <c r="GL139" s="250"/>
      <c r="GM139" s="250"/>
      <c r="GN139" s="250"/>
      <c r="GO139" s="250"/>
      <c r="GP139" s="250"/>
      <c r="GQ139" s="250"/>
      <c r="GR139" s="250"/>
      <c r="GS139" s="250"/>
      <c r="GT139" s="250"/>
      <c r="GU139" s="250"/>
      <c r="GV139" s="250"/>
      <c r="GW139" s="250"/>
      <c r="GX139" s="250"/>
      <c r="GY139" s="250"/>
      <c r="GZ139" s="250"/>
      <c r="HA139" s="250"/>
      <c r="HB139" s="250"/>
      <c r="HC139" s="250"/>
      <c r="HD139" s="250"/>
      <c r="HE139" s="250"/>
      <c r="HF139" s="250"/>
      <c r="HG139" s="250"/>
      <c r="HH139" s="250"/>
      <c r="HI139" s="250"/>
      <c r="HJ139" s="250"/>
      <c r="HK139" s="250"/>
      <c r="HL139" s="250"/>
      <c r="HM139" s="250"/>
      <c r="HN139" s="250"/>
      <c r="HO139" s="250"/>
      <c r="HP139" s="250"/>
      <c r="HQ139" s="250"/>
      <c r="HR139" s="250"/>
      <c r="HS139" s="250"/>
    </row>
    <row r="140" spans="1:227" ht="15.5" x14ac:dyDescent="0.35">
      <c r="A140" t="s">
        <v>436</v>
      </c>
      <c r="B140" t="s">
        <v>770</v>
      </c>
      <c r="C140" s="898">
        <v>164792</v>
      </c>
      <c r="D140" s="899">
        <v>0</v>
      </c>
      <c r="E140" s="899">
        <v>115452</v>
      </c>
      <c r="F140" s="899">
        <v>102826</v>
      </c>
      <c r="G140" s="843"/>
      <c r="H140" s="510">
        <f t="shared" si="56"/>
        <v>383070</v>
      </c>
      <c r="I140" t="s">
        <v>436</v>
      </c>
      <c r="J140" s="255"/>
      <c r="K140" s="821">
        <v>330</v>
      </c>
      <c r="L140" s="885"/>
      <c r="M140" s="272"/>
      <c r="N140" s="272">
        <f t="shared" si="47"/>
        <v>1357372.57</v>
      </c>
      <c r="O140" s="272">
        <f t="shared" si="48"/>
        <v>0</v>
      </c>
      <c r="P140" s="272">
        <f t="shared" si="49"/>
        <v>1139485.83</v>
      </c>
      <c r="Q140" s="272">
        <f t="shared" si="50"/>
        <v>85490.499999999985</v>
      </c>
      <c r="R140" s="272">
        <f t="shared" si="51"/>
        <v>130981.15</v>
      </c>
      <c r="S140" s="272">
        <f t="shared" si="52"/>
        <v>49897.35</v>
      </c>
      <c r="T140" s="272">
        <f t="shared" si="53"/>
        <v>109877.45</v>
      </c>
      <c r="U140" s="272">
        <f t="shared" si="54"/>
        <v>29755.87</v>
      </c>
      <c r="V140" s="526">
        <f>SUM(N140:U140)</f>
        <v>2902860.7200000007</v>
      </c>
      <c r="W140" s="526">
        <f t="shared" si="57"/>
        <v>502122.27999999933</v>
      </c>
      <c r="X140" s="348">
        <f t="shared" si="55"/>
        <v>3788383</v>
      </c>
      <c r="Y140" s="748"/>
      <c r="Z140" s="78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  <c r="AM140" s="250"/>
      <c r="AN140" s="250"/>
      <c r="AO140" s="250"/>
      <c r="AP140" s="250"/>
      <c r="AQ140" s="250"/>
      <c r="AR140" s="250"/>
      <c r="AS140" s="250"/>
      <c r="AT140" s="250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  <c r="DV140" s="250"/>
      <c r="DW140" s="250"/>
      <c r="DX140" s="250"/>
      <c r="DY140" s="250"/>
      <c r="DZ140" s="250"/>
      <c r="EA140" s="250"/>
      <c r="EB140" s="250"/>
      <c r="EC140" s="250"/>
      <c r="ED140" s="250"/>
      <c r="EE140" s="250"/>
      <c r="EF140" s="250"/>
      <c r="EG140" s="250"/>
      <c r="EH140" s="250"/>
      <c r="EI140" s="250"/>
      <c r="EJ140" s="250"/>
      <c r="EK140" s="250"/>
      <c r="EL140" s="250"/>
      <c r="EM140" s="250"/>
      <c r="EN140" s="250"/>
      <c r="EO140" s="250"/>
      <c r="EP140" s="250"/>
      <c r="EQ140" s="250"/>
      <c r="ER140" s="250"/>
      <c r="ES140" s="250"/>
      <c r="ET140" s="250"/>
      <c r="EU140" s="250"/>
      <c r="EV140" s="250"/>
      <c r="EW140" s="250"/>
      <c r="EX140" s="250"/>
      <c r="EY140" s="250"/>
      <c r="EZ140" s="250"/>
      <c r="FA140" s="250"/>
      <c r="FB140" s="250"/>
      <c r="FC140" s="250"/>
      <c r="FD140" s="250"/>
      <c r="FE140" s="250"/>
      <c r="FF140" s="250"/>
      <c r="FG140" s="250"/>
      <c r="FH140" s="250"/>
      <c r="FI140" s="250"/>
      <c r="FJ140" s="250"/>
      <c r="FK140" s="250"/>
      <c r="FL140" s="250"/>
      <c r="FM140" s="250"/>
      <c r="FN140" s="250"/>
      <c r="FO140" s="250"/>
      <c r="FP140" s="250"/>
      <c r="FQ140" s="250"/>
      <c r="FR140" s="250"/>
      <c r="FS140" s="250"/>
      <c r="FT140" s="250"/>
      <c r="FU140" s="250"/>
      <c r="FV140" s="250"/>
      <c r="FW140" s="250"/>
      <c r="FX140" s="250"/>
      <c r="FY140" s="250"/>
      <c r="FZ140" s="250"/>
      <c r="GA140" s="250"/>
      <c r="GB140" s="250"/>
      <c r="GC140" s="250"/>
      <c r="GD140" s="250"/>
      <c r="GE140" s="250"/>
      <c r="GF140" s="250"/>
      <c r="GG140" s="250"/>
      <c r="GH140" s="250"/>
      <c r="GI140" s="250"/>
      <c r="GJ140" s="250"/>
      <c r="GK140" s="250"/>
      <c r="GL140" s="250"/>
      <c r="GM140" s="250"/>
      <c r="GN140" s="250"/>
      <c r="GO140" s="250"/>
      <c r="GP140" s="250"/>
      <c r="GQ140" s="250"/>
      <c r="GR140" s="250"/>
      <c r="GS140" s="250"/>
      <c r="GT140" s="250"/>
      <c r="GU140" s="250"/>
      <c r="GV140" s="250"/>
      <c r="GW140" s="250"/>
      <c r="GX140" s="250"/>
      <c r="GY140" s="250"/>
      <c r="GZ140" s="250"/>
      <c r="HA140" s="250"/>
      <c r="HB140" s="250"/>
      <c r="HC140" s="250"/>
      <c r="HD140" s="250"/>
      <c r="HE140" s="250"/>
      <c r="HF140" s="250"/>
      <c r="HG140" s="250"/>
      <c r="HH140" s="250"/>
      <c r="HI140" s="250"/>
      <c r="HJ140" s="250"/>
      <c r="HK140" s="250"/>
      <c r="HL140" s="250"/>
      <c r="HM140" s="250"/>
      <c r="HN140" s="250"/>
      <c r="HO140" s="250"/>
      <c r="HP140" s="250"/>
      <c r="HQ140" s="250"/>
      <c r="HR140" s="250"/>
      <c r="HS140" s="250"/>
    </row>
    <row r="141" spans="1:227" ht="16" thickBot="1" x14ac:dyDescent="0.4">
      <c r="A141" t="s">
        <v>437</v>
      </c>
      <c r="B141" t="s">
        <v>597</v>
      </c>
      <c r="C141" s="898">
        <v>141217</v>
      </c>
      <c r="D141" s="899">
        <v>0</v>
      </c>
      <c r="E141" s="899">
        <v>0</v>
      </c>
      <c r="F141" s="899">
        <v>0</v>
      </c>
      <c r="G141" s="901">
        <v>195347</v>
      </c>
      <c r="H141" s="510">
        <f t="shared" si="56"/>
        <v>336564</v>
      </c>
      <c r="I141" t="s">
        <v>437</v>
      </c>
      <c r="K141" s="821">
        <v>280</v>
      </c>
      <c r="L141" s="724"/>
      <c r="M141" s="272"/>
      <c r="N141" s="272">
        <f t="shared" si="47"/>
        <v>1303627.78</v>
      </c>
      <c r="O141" s="272">
        <f t="shared" si="48"/>
        <v>0</v>
      </c>
      <c r="P141" s="272">
        <f t="shared" si="49"/>
        <v>1371184.9000000001</v>
      </c>
      <c r="Q141" s="272">
        <f t="shared" si="50"/>
        <v>50186.390000000007</v>
      </c>
      <c r="R141" s="272">
        <f t="shared" si="51"/>
        <v>121980.44</v>
      </c>
      <c r="S141" s="272">
        <f t="shared" si="52"/>
        <v>0</v>
      </c>
      <c r="T141" s="272">
        <f t="shared" si="53"/>
        <v>0</v>
      </c>
      <c r="U141" s="272">
        <f t="shared" si="54"/>
        <v>33384.410000000003</v>
      </c>
      <c r="V141" s="526">
        <f>SUM(N141:U141)</f>
        <v>2880363.9200000004</v>
      </c>
      <c r="W141" s="526">
        <f t="shared" si="57"/>
        <v>-398967.92000000039</v>
      </c>
      <c r="X141" s="348">
        <f t="shared" si="55"/>
        <v>2818240</v>
      </c>
      <c r="Y141" s="7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  <c r="AM141" s="250"/>
      <c r="AN141" s="250"/>
      <c r="AO141" s="250"/>
      <c r="AP141" s="250"/>
      <c r="AQ141" s="250"/>
      <c r="AR141" s="250"/>
      <c r="AS141" s="250"/>
      <c r="AT141" s="250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  <c r="DV141" s="250"/>
      <c r="DW141" s="250"/>
      <c r="DX141" s="250"/>
      <c r="DY141" s="250"/>
      <c r="DZ141" s="250"/>
      <c r="EA141" s="250"/>
      <c r="EB141" s="250"/>
      <c r="EC141" s="250"/>
      <c r="ED141" s="250"/>
      <c r="EE141" s="250"/>
      <c r="EF141" s="250"/>
      <c r="EG141" s="250"/>
      <c r="EH141" s="250"/>
      <c r="EI141" s="250"/>
      <c r="EJ141" s="250"/>
      <c r="EK141" s="250"/>
      <c r="EL141" s="250"/>
      <c r="EM141" s="250"/>
      <c r="EN141" s="250"/>
      <c r="EO141" s="250"/>
      <c r="EP141" s="250"/>
      <c r="EQ141" s="250"/>
      <c r="ER141" s="250"/>
      <c r="ES141" s="250"/>
      <c r="ET141" s="250"/>
      <c r="EU141" s="250"/>
      <c r="EV141" s="250"/>
      <c r="EW141" s="250"/>
      <c r="EX141" s="250"/>
      <c r="EY141" s="250"/>
      <c r="EZ141" s="250"/>
      <c r="FA141" s="250"/>
      <c r="FB141" s="250"/>
      <c r="FC141" s="250"/>
      <c r="FD141" s="250"/>
      <c r="FE141" s="250"/>
      <c r="FF141" s="250"/>
      <c r="FG141" s="250"/>
      <c r="FH141" s="250"/>
      <c r="FI141" s="250"/>
      <c r="FJ141" s="250"/>
      <c r="FK141" s="250"/>
      <c r="FL141" s="250"/>
      <c r="FM141" s="250"/>
      <c r="FN141" s="250"/>
      <c r="FO141" s="250"/>
      <c r="FP141" s="250"/>
      <c r="FQ141" s="250"/>
      <c r="FR141" s="250"/>
      <c r="FS141" s="250"/>
      <c r="FT141" s="250"/>
      <c r="FU141" s="250"/>
      <c r="FV141" s="250"/>
      <c r="FW141" s="250"/>
      <c r="FX141" s="250"/>
      <c r="FY141" s="250"/>
      <c r="FZ141" s="250"/>
      <c r="GA141" s="250"/>
      <c r="GB141" s="250"/>
      <c r="GC141" s="250"/>
      <c r="GD141" s="250"/>
      <c r="GE141" s="250"/>
      <c r="GF141" s="250"/>
      <c r="GG141" s="250"/>
      <c r="GH141" s="250"/>
      <c r="GI141" s="250"/>
      <c r="GJ141" s="250"/>
      <c r="GK141" s="250"/>
      <c r="GL141" s="250"/>
      <c r="GM141" s="250"/>
      <c r="GN141" s="250"/>
      <c r="GO141" s="250"/>
      <c r="GP141" s="250"/>
      <c r="GQ141" s="250"/>
      <c r="GR141" s="250"/>
      <c r="GS141" s="250"/>
      <c r="GT141" s="250"/>
      <c r="GU141" s="250"/>
      <c r="GV141" s="250"/>
      <c r="GW141" s="250"/>
      <c r="GX141" s="250"/>
      <c r="GY141" s="250"/>
      <c r="GZ141" s="250"/>
      <c r="HA141" s="250"/>
      <c r="HB141" s="250"/>
      <c r="HC141" s="250"/>
      <c r="HD141" s="250"/>
      <c r="HE141" s="250"/>
      <c r="HF141" s="250"/>
      <c r="HG141" s="250"/>
      <c r="HH141" s="250"/>
      <c r="HI141" s="250"/>
      <c r="HJ141" s="250"/>
      <c r="HK141" s="250"/>
      <c r="HL141" s="250"/>
      <c r="HM141" s="250"/>
      <c r="HN141" s="250"/>
      <c r="HO141" s="250"/>
      <c r="HP141" s="250"/>
      <c r="HQ141" s="250"/>
      <c r="HR141" s="250"/>
      <c r="HS141" s="250"/>
    </row>
    <row r="142" spans="1:227" ht="15.5" x14ac:dyDescent="0.35">
      <c r="A142" t="s">
        <v>438</v>
      </c>
      <c r="B142" t="s">
        <v>598</v>
      </c>
      <c r="C142" s="898">
        <v>150719</v>
      </c>
      <c r="D142" s="899">
        <v>16270</v>
      </c>
      <c r="E142" s="899">
        <v>144899</v>
      </c>
      <c r="F142" s="899">
        <v>40092</v>
      </c>
      <c r="G142" s="843"/>
      <c r="H142" s="510">
        <f t="shared" si="56"/>
        <v>351980</v>
      </c>
      <c r="I142" t="s">
        <v>438</v>
      </c>
      <c r="K142" s="821">
        <v>166</v>
      </c>
      <c r="L142" s="724"/>
      <c r="M142" s="272"/>
      <c r="N142" s="272">
        <f t="shared" si="47"/>
        <v>1601878.92</v>
      </c>
      <c r="O142" s="272">
        <f t="shared" si="48"/>
        <v>0</v>
      </c>
      <c r="P142" s="272">
        <f t="shared" si="49"/>
        <v>749500.42000000016</v>
      </c>
      <c r="Q142" s="272">
        <f t="shared" si="50"/>
        <v>64459.100000000006</v>
      </c>
      <c r="R142" s="272">
        <f t="shared" si="51"/>
        <v>172198.54</v>
      </c>
      <c r="S142" s="272">
        <f t="shared" si="52"/>
        <v>46854.67</v>
      </c>
      <c r="T142" s="272">
        <f t="shared" si="53"/>
        <v>0</v>
      </c>
      <c r="U142" s="272">
        <f t="shared" si="54"/>
        <v>23514.059999999998</v>
      </c>
      <c r="V142" s="526">
        <f t="shared" si="46"/>
        <v>2658405.71</v>
      </c>
      <c r="W142" s="526">
        <f t="shared" si="57"/>
        <v>36019.290000000037</v>
      </c>
      <c r="X142" s="348">
        <f t="shared" si="55"/>
        <v>3046571</v>
      </c>
      <c r="Y142" s="769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0"/>
      <c r="AR142" s="250"/>
      <c r="AS142" s="250"/>
      <c r="AT142" s="250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50"/>
      <c r="EU142" s="250"/>
      <c r="EV142" s="250"/>
      <c r="EW142" s="250"/>
      <c r="EX142" s="250"/>
      <c r="EY142" s="250"/>
      <c r="EZ142" s="250"/>
      <c r="FA142" s="250"/>
      <c r="FB142" s="250"/>
      <c r="FC142" s="250"/>
      <c r="FD142" s="250"/>
      <c r="FE142" s="250"/>
      <c r="FF142" s="250"/>
      <c r="FG142" s="250"/>
      <c r="FH142" s="250"/>
      <c r="FI142" s="250"/>
      <c r="FJ142" s="250"/>
      <c r="FK142" s="250"/>
      <c r="FL142" s="250"/>
      <c r="FM142" s="250"/>
      <c r="FN142" s="250"/>
      <c r="FO142" s="250"/>
      <c r="FP142" s="250"/>
      <c r="FQ142" s="250"/>
      <c r="FR142" s="250"/>
      <c r="FS142" s="250"/>
      <c r="FT142" s="250"/>
      <c r="FU142" s="250"/>
      <c r="FV142" s="250"/>
      <c r="FW142" s="250"/>
      <c r="FX142" s="250"/>
      <c r="FY142" s="250"/>
      <c r="FZ142" s="250"/>
      <c r="GA142" s="250"/>
      <c r="GB142" s="250"/>
      <c r="GC142" s="250"/>
      <c r="GD142" s="250"/>
      <c r="GE142" s="250"/>
      <c r="GF142" s="250"/>
      <c r="GG142" s="250"/>
      <c r="GH142" s="250"/>
      <c r="GI142" s="250"/>
      <c r="GJ142" s="250"/>
      <c r="GK142" s="250"/>
      <c r="GL142" s="250"/>
      <c r="GM142" s="250"/>
      <c r="GN142" s="250"/>
      <c r="GO142" s="250"/>
      <c r="GP142" s="250"/>
      <c r="GQ142" s="250"/>
      <c r="GR142" s="250"/>
      <c r="GS142" s="250"/>
      <c r="GT142" s="250"/>
      <c r="GU142" s="250"/>
      <c r="GV142" s="250"/>
      <c r="GW142" s="250"/>
      <c r="GX142" s="250"/>
      <c r="GY142" s="250"/>
      <c r="GZ142" s="250"/>
      <c r="HA142" s="250"/>
      <c r="HB142" s="250"/>
      <c r="HC142" s="250"/>
      <c r="HD142" s="250"/>
      <c r="HE142" s="250"/>
      <c r="HF142" s="250"/>
      <c r="HG142" s="250"/>
      <c r="HH142" s="250"/>
      <c r="HI142" s="250"/>
      <c r="HJ142" s="250"/>
      <c r="HK142" s="250"/>
      <c r="HL142" s="250"/>
      <c r="HM142" s="250"/>
      <c r="HN142" s="250"/>
      <c r="HO142" s="250"/>
      <c r="HP142" s="250"/>
      <c r="HQ142" s="250"/>
      <c r="HR142" s="250"/>
      <c r="HS142" s="250"/>
    </row>
    <row r="143" spans="1:227" ht="15.5" x14ac:dyDescent="0.35">
      <c r="A143" s="751" t="s">
        <v>433</v>
      </c>
      <c r="B143" t="s">
        <v>1322</v>
      </c>
      <c r="C143" s="898">
        <v>67025</v>
      </c>
      <c r="D143" s="899">
        <v>30796</v>
      </c>
      <c r="E143" s="899">
        <v>84852</v>
      </c>
      <c r="F143" s="899">
        <v>73816</v>
      </c>
      <c r="G143" s="843"/>
      <c r="H143" s="510">
        <f t="shared" si="56"/>
        <v>256489</v>
      </c>
      <c r="I143" s="842" t="s">
        <v>433</v>
      </c>
      <c r="K143" s="821">
        <v>138</v>
      </c>
      <c r="L143" s="528"/>
      <c r="M143" s="272"/>
      <c r="N143" s="272">
        <f t="shared" si="47"/>
        <v>663548.39000000013</v>
      </c>
      <c r="O143" s="272">
        <f t="shared" si="48"/>
        <v>0</v>
      </c>
      <c r="P143" s="272">
        <f t="shared" si="49"/>
        <v>312853.15999999997</v>
      </c>
      <c r="Q143" s="272">
        <f t="shared" si="50"/>
        <v>59297.73</v>
      </c>
      <c r="R143" s="272">
        <f t="shared" si="51"/>
        <v>76713.490000000005</v>
      </c>
      <c r="S143" s="272">
        <f t="shared" si="52"/>
        <v>65844.92</v>
      </c>
      <c r="T143" s="272">
        <f t="shared" si="53"/>
        <v>0</v>
      </c>
      <c r="U143" s="272">
        <f t="shared" si="54"/>
        <v>10152.129999999999</v>
      </c>
      <c r="V143" s="526">
        <f t="shared" si="46"/>
        <v>1188409.8199999998</v>
      </c>
      <c r="W143" s="526">
        <f t="shared" si="57"/>
        <v>53576.180000000168</v>
      </c>
      <c r="X143" s="348">
        <f t="shared" si="55"/>
        <v>1498613</v>
      </c>
      <c r="Y143" s="348"/>
      <c r="Z143" s="250"/>
      <c r="AA143" s="250"/>
      <c r="AB143" s="250"/>
      <c r="AC143" s="250"/>
      <c r="AD143" s="250"/>
      <c r="AE143" s="250"/>
      <c r="AF143" s="250"/>
      <c r="AG143" s="250"/>
      <c r="AH143" s="250"/>
      <c r="AI143" s="250"/>
      <c r="AJ143" s="250"/>
      <c r="AK143" s="250"/>
      <c r="AL143" s="250"/>
      <c r="AM143" s="250"/>
      <c r="AN143" s="250"/>
      <c r="AO143" s="250"/>
      <c r="AP143" s="250"/>
      <c r="AQ143" s="250"/>
      <c r="AR143" s="250"/>
      <c r="AS143" s="250"/>
      <c r="AT143" s="250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  <c r="DV143" s="250"/>
      <c r="DW143" s="250"/>
      <c r="DX143" s="250"/>
      <c r="DY143" s="250"/>
      <c r="DZ143" s="250"/>
      <c r="EA143" s="250"/>
      <c r="EB143" s="250"/>
      <c r="EC143" s="250"/>
      <c r="ED143" s="250"/>
      <c r="EE143" s="250"/>
      <c r="EF143" s="250"/>
      <c r="EG143" s="250"/>
      <c r="EH143" s="250"/>
      <c r="EI143" s="250"/>
      <c r="EJ143" s="250"/>
      <c r="EK143" s="250"/>
      <c r="EL143" s="250"/>
      <c r="EM143" s="250"/>
      <c r="EN143" s="250"/>
      <c r="EO143" s="250"/>
      <c r="EP143" s="250"/>
      <c r="EQ143" s="250"/>
      <c r="ER143" s="250"/>
      <c r="ES143" s="250"/>
      <c r="ET143" s="250"/>
      <c r="EU143" s="250"/>
      <c r="EV143" s="250"/>
      <c r="EW143" s="250"/>
      <c r="EX143" s="250"/>
      <c r="EY143" s="250"/>
      <c r="EZ143" s="250"/>
      <c r="FA143" s="250"/>
      <c r="FB143" s="250"/>
      <c r="FC143" s="250"/>
      <c r="FD143" s="250"/>
      <c r="FE143" s="250"/>
      <c r="FF143" s="250"/>
      <c r="FG143" s="250"/>
      <c r="FH143" s="250"/>
      <c r="FI143" s="250"/>
      <c r="FJ143" s="250"/>
      <c r="FK143" s="250"/>
      <c r="FL143" s="250"/>
      <c r="FM143" s="250"/>
      <c r="FN143" s="250"/>
      <c r="FO143" s="250"/>
      <c r="FP143" s="250"/>
      <c r="FQ143" s="250"/>
      <c r="FR143" s="250"/>
      <c r="FS143" s="250"/>
      <c r="FT143" s="250"/>
      <c r="FU143" s="250"/>
      <c r="FV143" s="250"/>
      <c r="FW143" s="250"/>
      <c r="FX143" s="250"/>
      <c r="FY143" s="250"/>
      <c r="FZ143" s="250"/>
      <c r="GA143" s="250"/>
      <c r="GB143" s="250"/>
      <c r="GC143" s="250"/>
      <c r="GD143" s="250"/>
      <c r="GE143" s="250"/>
      <c r="GF143" s="250"/>
      <c r="GG143" s="250"/>
      <c r="GH143" s="250"/>
      <c r="GI143" s="250"/>
      <c r="GJ143" s="250"/>
      <c r="GK143" s="250"/>
      <c r="GL143" s="250"/>
      <c r="GM143" s="250"/>
      <c r="GN143" s="250"/>
      <c r="GO143" s="250"/>
      <c r="GP143" s="250"/>
      <c r="GQ143" s="250"/>
      <c r="GR143" s="250"/>
      <c r="GS143" s="250"/>
      <c r="GT143" s="250"/>
      <c r="GU143" s="250"/>
      <c r="GV143" s="250"/>
      <c r="GW143" s="250"/>
      <c r="GX143" s="250"/>
      <c r="GY143" s="250"/>
      <c r="GZ143" s="250"/>
      <c r="HA143" s="250"/>
      <c r="HB143" s="250"/>
      <c r="HC143" s="250"/>
      <c r="HD143" s="250"/>
      <c r="HE143" s="250"/>
      <c r="HF143" s="250"/>
      <c r="HG143" s="250"/>
      <c r="HH143" s="250"/>
      <c r="HI143" s="250"/>
      <c r="HJ143" s="250"/>
      <c r="HK143" s="250"/>
      <c r="HL143" s="250"/>
      <c r="HM143" s="250"/>
      <c r="HN143" s="250"/>
      <c r="HO143" s="250"/>
      <c r="HP143" s="250"/>
      <c r="HQ143" s="250"/>
      <c r="HR143" s="250"/>
      <c r="HS143" s="250"/>
    </row>
    <row r="144" spans="1:227" ht="15.5" x14ac:dyDescent="0.35">
      <c r="A144" s="751" t="s">
        <v>711</v>
      </c>
      <c r="B144" s="844" t="s">
        <v>479</v>
      </c>
      <c r="C144" s="898">
        <v>155098</v>
      </c>
      <c r="D144" s="899">
        <v>0</v>
      </c>
      <c r="E144" s="899">
        <v>67253</v>
      </c>
      <c r="F144" s="899">
        <v>90819</v>
      </c>
      <c r="G144" s="700"/>
      <c r="H144" s="510">
        <f t="shared" si="56"/>
        <v>313170</v>
      </c>
      <c r="I144" s="842" t="s">
        <v>711</v>
      </c>
      <c r="J144" s="281"/>
      <c r="K144" s="821">
        <v>50</v>
      </c>
      <c r="L144" s="528"/>
      <c r="M144" s="272"/>
      <c r="N144" s="272">
        <f t="shared" si="47"/>
        <v>1540209.27</v>
      </c>
      <c r="O144" s="272">
        <f t="shared" si="48"/>
        <v>0</v>
      </c>
      <c r="P144" s="272">
        <f t="shared" si="49"/>
        <v>734234.7300000001</v>
      </c>
      <c r="Q144" s="272">
        <f t="shared" si="50"/>
        <v>53295.55</v>
      </c>
      <c r="R144" s="272">
        <f t="shared" si="51"/>
        <v>265365.68</v>
      </c>
      <c r="S144" s="272">
        <f t="shared" si="52"/>
        <v>116220.94</v>
      </c>
      <c r="T144" s="272">
        <f t="shared" si="53"/>
        <v>0</v>
      </c>
      <c r="U144" s="272">
        <f t="shared" si="54"/>
        <v>18038.920000000002</v>
      </c>
      <c r="V144" s="526">
        <f t="shared" ref="V144" si="58">SUM(N144:U144)</f>
        <v>2727365.09</v>
      </c>
      <c r="W144" s="526">
        <f t="shared" si="57"/>
        <v>61371.910000000149</v>
      </c>
      <c r="X144" s="348">
        <f t="shared" si="55"/>
        <v>3101957</v>
      </c>
      <c r="Y144" s="348"/>
      <c r="Z144" s="250"/>
      <c r="AA144" s="250"/>
      <c r="AB144" s="250"/>
      <c r="AC144" s="250"/>
      <c r="AD144" s="250"/>
      <c r="AE144" s="250"/>
      <c r="AF144" s="250"/>
      <c r="AG144" s="250"/>
      <c r="AH144" s="250"/>
      <c r="AI144" s="250"/>
      <c r="AJ144" s="250"/>
      <c r="AK144" s="250"/>
      <c r="AL144" s="250"/>
      <c r="AM144" s="250"/>
      <c r="AN144" s="250"/>
      <c r="AO144" s="250"/>
      <c r="AP144" s="250"/>
      <c r="AQ144" s="250"/>
      <c r="AR144" s="250"/>
      <c r="AS144" s="250"/>
      <c r="AT144" s="250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  <c r="DV144" s="250"/>
      <c r="DW144" s="250"/>
      <c r="DX144" s="250"/>
      <c r="DY144" s="250"/>
      <c r="DZ144" s="250"/>
      <c r="EA144" s="250"/>
      <c r="EB144" s="250"/>
      <c r="EC144" s="250"/>
      <c r="ED144" s="250"/>
      <c r="EE144" s="250"/>
      <c r="EF144" s="250"/>
      <c r="EG144" s="250"/>
      <c r="EH144" s="250"/>
      <c r="EI144" s="250"/>
      <c r="EJ144" s="250"/>
      <c r="EK144" s="250"/>
      <c r="EL144" s="250"/>
      <c r="EM144" s="250"/>
      <c r="EN144" s="250"/>
      <c r="EO144" s="250"/>
      <c r="EP144" s="250"/>
      <c r="EQ144" s="250"/>
      <c r="ER144" s="250"/>
      <c r="ES144" s="250"/>
      <c r="ET144" s="250"/>
      <c r="EU144" s="250"/>
      <c r="EV144" s="250"/>
      <c r="EW144" s="250"/>
      <c r="EX144" s="250"/>
      <c r="EY144" s="250"/>
      <c r="EZ144" s="250"/>
      <c r="FA144" s="250"/>
      <c r="FB144" s="250"/>
      <c r="FC144" s="250"/>
      <c r="FD144" s="250"/>
      <c r="FE144" s="250"/>
      <c r="FF144" s="250"/>
      <c r="FG144" s="250"/>
      <c r="FH144" s="250"/>
      <c r="FI144" s="250"/>
      <c r="FJ144" s="250"/>
      <c r="FK144" s="250"/>
      <c r="FL144" s="250"/>
      <c r="FM144" s="250"/>
      <c r="FN144" s="250"/>
      <c r="FO144" s="250"/>
      <c r="FP144" s="250"/>
      <c r="FQ144" s="250"/>
      <c r="FR144" s="250"/>
      <c r="FS144" s="250"/>
      <c r="FT144" s="250"/>
      <c r="FU144" s="250"/>
      <c r="FV144" s="250"/>
      <c r="FW144" s="250"/>
      <c r="FX144" s="250"/>
      <c r="FY144" s="250"/>
      <c r="FZ144" s="250"/>
      <c r="GA144" s="250"/>
      <c r="GB144" s="250"/>
      <c r="GC144" s="250"/>
      <c r="GD144" s="250"/>
      <c r="GE144" s="250"/>
      <c r="GF144" s="250"/>
      <c r="GG144" s="250"/>
      <c r="GH144" s="250"/>
      <c r="GI144" s="250"/>
      <c r="GJ144" s="250"/>
      <c r="GK144" s="250"/>
      <c r="GL144" s="250"/>
      <c r="GM144" s="250"/>
      <c r="GN144" s="250"/>
      <c r="GO144" s="250"/>
      <c r="GP144" s="250"/>
      <c r="GQ144" s="250"/>
      <c r="GR144" s="250"/>
      <c r="GS144" s="250"/>
      <c r="GT144" s="250"/>
      <c r="GU144" s="250"/>
      <c r="GV144" s="250"/>
      <c r="GW144" s="250"/>
      <c r="GX144" s="250"/>
      <c r="GY144" s="250"/>
      <c r="GZ144" s="250"/>
      <c r="HA144" s="250"/>
      <c r="HB144" s="250"/>
      <c r="HC144" s="250"/>
      <c r="HD144" s="250"/>
      <c r="HE144" s="250"/>
      <c r="HF144" s="250"/>
      <c r="HG144" s="250"/>
      <c r="HH144" s="250"/>
      <c r="HI144" s="250"/>
      <c r="HJ144" s="250"/>
      <c r="HK144" s="250"/>
      <c r="HL144" s="250"/>
      <c r="HM144" s="250"/>
      <c r="HN144" s="250"/>
      <c r="HO144" s="250"/>
      <c r="HP144" s="250"/>
      <c r="HQ144" s="250"/>
      <c r="HR144" s="250"/>
      <c r="HS144" s="250"/>
    </row>
    <row r="145" spans="1:227" ht="15.5" x14ac:dyDescent="0.35">
      <c r="A145" t="s">
        <v>433</v>
      </c>
      <c r="B145"/>
      <c r="G145" s="27"/>
      <c r="I145" s="751"/>
      <c r="J145" s="255"/>
      <c r="K145" s="772"/>
      <c r="L145" s="528"/>
      <c r="M145" s="272"/>
      <c r="N145" s="272"/>
      <c r="O145" s="272"/>
      <c r="P145" s="272"/>
      <c r="Q145" s="272"/>
      <c r="R145" s="272"/>
      <c r="S145" s="272"/>
      <c r="T145" s="272"/>
      <c r="U145" s="272"/>
      <c r="V145" s="526"/>
      <c r="W145" s="526"/>
      <c r="X145" s="348"/>
      <c r="Y145" s="748"/>
      <c r="Z145" s="250"/>
      <c r="AA145" s="250"/>
      <c r="AB145" s="250"/>
      <c r="AC145" s="250"/>
      <c r="AD145" s="250"/>
      <c r="AE145" s="250"/>
      <c r="AF145" s="250"/>
      <c r="AG145" s="250"/>
      <c r="AH145" s="250"/>
      <c r="AI145" s="250"/>
      <c r="AJ145" s="250"/>
      <c r="AK145" s="250"/>
      <c r="AL145" s="250"/>
      <c r="AM145" s="250"/>
      <c r="AN145" s="250"/>
      <c r="AO145" s="250"/>
      <c r="AP145" s="250"/>
      <c r="AQ145" s="250"/>
      <c r="AR145" s="250"/>
      <c r="AS145" s="250"/>
      <c r="AT145" s="250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  <c r="DV145" s="250"/>
      <c r="DW145" s="250"/>
      <c r="DX145" s="250"/>
      <c r="DY145" s="250"/>
      <c r="DZ145" s="250"/>
      <c r="EA145" s="250"/>
      <c r="EB145" s="250"/>
      <c r="EC145" s="250"/>
      <c r="ED145" s="250"/>
      <c r="EE145" s="250"/>
      <c r="EF145" s="250"/>
      <c r="EG145" s="250"/>
      <c r="EH145" s="250"/>
      <c r="EI145" s="250"/>
      <c r="EJ145" s="250"/>
      <c r="EK145" s="250"/>
      <c r="EL145" s="250"/>
      <c r="EM145" s="250"/>
      <c r="EN145" s="250"/>
      <c r="EO145" s="250"/>
      <c r="EP145" s="250"/>
      <c r="EQ145" s="250"/>
      <c r="ER145" s="250"/>
      <c r="ES145" s="250"/>
      <c r="ET145" s="250"/>
      <c r="EU145" s="250"/>
      <c r="EV145" s="250"/>
      <c r="EW145" s="250"/>
      <c r="EX145" s="250"/>
      <c r="EY145" s="250"/>
      <c r="EZ145" s="250"/>
      <c r="FA145" s="250"/>
      <c r="FB145" s="250"/>
      <c r="FC145" s="250"/>
      <c r="FD145" s="250"/>
      <c r="FE145" s="250"/>
      <c r="FF145" s="250"/>
      <c r="FG145" s="250"/>
      <c r="FH145" s="250"/>
      <c r="FI145" s="250"/>
      <c r="FJ145" s="250"/>
      <c r="FK145" s="250"/>
      <c r="FL145" s="250"/>
      <c r="FM145" s="250"/>
      <c r="FN145" s="250"/>
      <c r="FO145" s="250"/>
      <c r="FP145" s="250"/>
      <c r="FQ145" s="250"/>
      <c r="FR145" s="250"/>
      <c r="FS145" s="250"/>
      <c r="FT145" s="250"/>
      <c r="FU145" s="250"/>
      <c r="FV145" s="250"/>
      <c r="FW145" s="250"/>
      <c r="FX145" s="250"/>
      <c r="FY145" s="250"/>
      <c r="FZ145" s="250"/>
      <c r="GA145" s="250"/>
      <c r="GB145" s="250"/>
      <c r="GC145" s="250"/>
      <c r="GD145" s="250"/>
      <c r="GE145" s="250"/>
      <c r="GF145" s="250"/>
      <c r="GG145" s="250"/>
      <c r="GH145" s="250"/>
      <c r="GI145" s="250"/>
      <c r="GJ145" s="250"/>
      <c r="GK145" s="250"/>
      <c r="GL145" s="250"/>
      <c r="GM145" s="250"/>
      <c r="GN145" s="250"/>
      <c r="GO145" s="250"/>
      <c r="GP145" s="250"/>
      <c r="GQ145" s="250"/>
      <c r="GR145" s="250"/>
      <c r="GS145" s="250"/>
      <c r="GT145" s="250"/>
      <c r="GU145" s="250"/>
      <c r="GV145" s="250"/>
      <c r="GW145" s="250"/>
      <c r="GX145" s="250"/>
      <c r="GY145" s="250"/>
      <c r="GZ145" s="250"/>
      <c r="HA145" s="250"/>
      <c r="HB145" s="250"/>
      <c r="HC145" s="250"/>
      <c r="HD145" s="250"/>
      <c r="HE145" s="250"/>
      <c r="HF145" s="250"/>
      <c r="HG145" s="250"/>
      <c r="HH145" s="250"/>
      <c r="HI145" s="250"/>
      <c r="HJ145" s="250"/>
      <c r="HK145" s="250"/>
      <c r="HL145" s="250"/>
      <c r="HM145" s="250"/>
      <c r="HN145" s="250"/>
      <c r="HO145" s="250"/>
      <c r="HP145" s="250"/>
      <c r="HQ145" s="250"/>
      <c r="HR145" s="250"/>
      <c r="HS145" s="250"/>
    </row>
    <row r="146" spans="1:227" ht="15.5" x14ac:dyDescent="0.35">
      <c r="A146" t="s">
        <v>22</v>
      </c>
      <c r="B146" s="753"/>
      <c r="C146" s="437"/>
      <c r="D146" s="754"/>
      <c r="E146" s="755"/>
      <c r="F146" s="747"/>
      <c r="G146" s="766"/>
      <c r="H146" s="510">
        <f>SUM(H8:H144)</f>
        <v>53534365.261500001</v>
      </c>
      <c r="I146" s="751"/>
      <c r="K146" s="772"/>
      <c r="L146" s="528"/>
      <c r="M146" s="272"/>
      <c r="N146" s="272"/>
      <c r="O146" s="272"/>
      <c r="P146" s="272"/>
      <c r="Q146" s="272"/>
      <c r="R146" s="272"/>
      <c r="S146" s="272"/>
      <c r="T146" s="272"/>
      <c r="U146" s="272"/>
      <c r="V146" s="526"/>
      <c r="W146" s="526"/>
      <c r="X146" s="348"/>
      <c r="Y146" s="348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  <c r="AP146" s="250"/>
      <c r="AQ146" s="250"/>
      <c r="AR146" s="250"/>
      <c r="AS146" s="250"/>
      <c r="AT146" s="250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50"/>
      <c r="EU146" s="250"/>
      <c r="EV146" s="250"/>
      <c r="EW146" s="250"/>
      <c r="EX146" s="250"/>
      <c r="EY146" s="250"/>
      <c r="EZ146" s="250"/>
      <c r="FA146" s="250"/>
      <c r="FB146" s="250"/>
      <c r="FC146" s="250"/>
      <c r="FD146" s="250"/>
      <c r="FE146" s="250"/>
      <c r="FF146" s="250"/>
      <c r="FG146" s="250"/>
      <c r="FH146" s="250"/>
      <c r="FI146" s="250"/>
      <c r="FJ146" s="250"/>
      <c r="FK146" s="250"/>
      <c r="FL146" s="250"/>
      <c r="FM146" s="250"/>
      <c r="FN146" s="250"/>
      <c r="FO146" s="250"/>
      <c r="FP146" s="250"/>
      <c r="FQ146" s="250"/>
      <c r="FR146" s="250"/>
      <c r="FS146" s="250"/>
      <c r="FT146" s="250"/>
      <c r="FU146" s="250"/>
      <c r="FV146" s="250"/>
      <c r="FW146" s="250"/>
      <c r="FX146" s="250"/>
      <c r="FY146" s="250"/>
      <c r="FZ146" s="250"/>
      <c r="GA146" s="250"/>
      <c r="GB146" s="250"/>
      <c r="GC146" s="250"/>
      <c r="GD146" s="250"/>
      <c r="GE146" s="250"/>
      <c r="GF146" s="250"/>
      <c r="GG146" s="250"/>
      <c r="GH146" s="250"/>
      <c r="GI146" s="250"/>
      <c r="GJ146" s="250"/>
      <c r="GK146" s="250"/>
      <c r="GL146" s="250"/>
      <c r="GM146" s="250"/>
      <c r="GN146" s="250"/>
      <c r="GO146" s="250"/>
      <c r="GP146" s="250"/>
      <c r="GQ146" s="250"/>
      <c r="GR146" s="250"/>
      <c r="GS146" s="250"/>
      <c r="GT146" s="250"/>
      <c r="GU146" s="250"/>
      <c r="GV146" s="250"/>
      <c r="GW146" s="250"/>
      <c r="GX146" s="250"/>
      <c r="GY146" s="250"/>
      <c r="GZ146" s="250"/>
      <c r="HA146" s="250"/>
      <c r="HB146" s="250"/>
      <c r="HC146" s="250"/>
      <c r="HD146" s="250"/>
      <c r="HE146" s="250"/>
      <c r="HF146" s="250"/>
      <c r="HG146" s="250"/>
      <c r="HH146" s="250"/>
      <c r="HI146" s="250"/>
      <c r="HJ146" s="250"/>
      <c r="HK146" s="250"/>
      <c r="HL146" s="250"/>
      <c r="HM146" s="250"/>
      <c r="HN146" s="250"/>
      <c r="HO146" s="250"/>
      <c r="HP146" s="250"/>
      <c r="HQ146" s="250"/>
      <c r="HR146" s="250"/>
      <c r="HS146" s="250"/>
    </row>
    <row r="147" spans="1:227" ht="15.5" x14ac:dyDescent="0.35">
      <c r="A147" t="s">
        <v>711</v>
      </c>
      <c r="B147" s="753"/>
      <c r="C147" s="437"/>
      <c r="D147" s="771"/>
      <c r="E147" s="437"/>
      <c r="F147" s="770"/>
      <c r="G147" s="767"/>
      <c r="H147" s="510"/>
      <c r="I147" s="4"/>
      <c r="J147" s="315"/>
      <c r="K147" s="772"/>
      <c r="L147" s="528"/>
      <c r="M147" s="272"/>
      <c r="N147" s="272"/>
      <c r="O147" s="272"/>
      <c r="P147" s="272"/>
      <c r="Q147" s="272"/>
      <c r="R147" s="272"/>
      <c r="S147" s="272"/>
      <c r="T147" s="272"/>
      <c r="U147" s="272"/>
      <c r="V147" s="526"/>
      <c r="W147" s="526"/>
      <c r="X147" s="348"/>
      <c r="Y147" s="348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  <c r="AM147" s="250"/>
      <c r="AN147" s="250"/>
      <c r="AO147" s="250"/>
      <c r="AP147" s="250"/>
      <c r="AQ147" s="250"/>
      <c r="AR147" s="250"/>
      <c r="AS147" s="250"/>
      <c r="AT147" s="250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  <c r="DV147" s="250"/>
      <c r="DW147" s="250"/>
      <c r="DX147" s="250"/>
      <c r="DY147" s="250"/>
      <c r="DZ147" s="250"/>
      <c r="EA147" s="250"/>
      <c r="EB147" s="250"/>
      <c r="EC147" s="250"/>
      <c r="ED147" s="250"/>
      <c r="EE147" s="250"/>
      <c r="EF147" s="250"/>
      <c r="EG147" s="250"/>
      <c r="EH147" s="250"/>
      <c r="EI147" s="250"/>
      <c r="EJ147" s="250"/>
      <c r="EK147" s="250"/>
      <c r="EL147" s="250"/>
      <c r="EM147" s="250"/>
      <c r="EN147" s="250"/>
      <c r="EO147" s="250"/>
      <c r="EP147" s="250"/>
      <c r="EQ147" s="250"/>
      <c r="ER147" s="250"/>
      <c r="ES147" s="250"/>
      <c r="ET147" s="250"/>
      <c r="EU147" s="250"/>
      <c r="EV147" s="250"/>
      <c r="EW147" s="250"/>
      <c r="EX147" s="250"/>
      <c r="EY147" s="250"/>
      <c r="EZ147" s="250"/>
      <c r="FA147" s="250"/>
      <c r="FB147" s="250"/>
      <c r="FC147" s="250"/>
      <c r="FD147" s="250"/>
      <c r="FE147" s="250"/>
      <c r="FF147" s="250"/>
      <c r="FG147" s="250"/>
      <c r="FH147" s="250"/>
      <c r="FI147" s="250"/>
      <c r="FJ147" s="250"/>
      <c r="FK147" s="250"/>
      <c r="FL147" s="250"/>
      <c r="FM147" s="250"/>
      <c r="FN147" s="250"/>
      <c r="FO147" s="250"/>
      <c r="FP147" s="250"/>
      <c r="FQ147" s="250"/>
      <c r="FR147" s="250"/>
      <c r="FS147" s="250"/>
      <c r="FT147" s="250"/>
      <c r="FU147" s="250"/>
      <c r="FV147" s="250"/>
      <c r="FW147" s="250"/>
      <c r="FX147" s="250"/>
      <c r="FY147" s="250"/>
      <c r="FZ147" s="250"/>
      <c r="GA147" s="250"/>
      <c r="GB147" s="250"/>
      <c r="GC147" s="250"/>
      <c r="GD147" s="250"/>
      <c r="GE147" s="250"/>
      <c r="GF147" s="250"/>
      <c r="GG147" s="250"/>
      <c r="GH147" s="250"/>
      <c r="GI147" s="250"/>
      <c r="GJ147" s="250"/>
      <c r="GK147" s="250"/>
      <c r="GL147" s="250"/>
      <c r="GM147" s="250"/>
      <c r="GN147" s="250"/>
      <c r="GO147" s="250"/>
      <c r="GP147" s="250"/>
      <c r="GQ147" s="250"/>
      <c r="GR147" s="250"/>
      <c r="GS147" s="250"/>
      <c r="GT147" s="250"/>
      <c r="GU147" s="250"/>
      <c r="GV147" s="250"/>
      <c r="GW147" s="250"/>
      <c r="GX147" s="250"/>
      <c r="GY147" s="250"/>
      <c r="GZ147" s="250"/>
      <c r="HA147" s="250"/>
      <c r="HB147" s="250"/>
      <c r="HC147" s="250"/>
      <c r="HD147" s="250"/>
      <c r="HE147" s="250"/>
      <c r="HF147" s="250"/>
      <c r="HG147" s="250"/>
      <c r="HH147" s="250"/>
      <c r="HI147" s="250"/>
      <c r="HJ147" s="250"/>
      <c r="HK147" s="250"/>
      <c r="HL147" s="250"/>
      <c r="HM147" s="250"/>
      <c r="HN147" s="250"/>
      <c r="HO147" s="250"/>
      <c r="HP147" s="250"/>
      <c r="HQ147" s="250"/>
      <c r="HR147" s="250"/>
      <c r="HS147" s="250"/>
    </row>
    <row r="148" spans="1:227" ht="15.5" x14ac:dyDescent="0.35">
      <c r="A148" t="s">
        <v>434</v>
      </c>
      <c r="B148"/>
      <c r="C148" s="722"/>
      <c r="D148" s="745"/>
      <c r="E148" s="746"/>
      <c r="F148" s="765"/>
      <c r="G148" s="510"/>
      <c r="H148" s="510"/>
      <c r="I148" s="175"/>
      <c r="K148" s="533"/>
      <c r="L148" s="528"/>
      <c r="M148" s="272"/>
      <c r="N148" s="272"/>
      <c r="O148" s="272"/>
      <c r="P148" s="272"/>
      <c r="Q148" s="272"/>
      <c r="R148" s="272"/>
      <c r="S148" s="272"/>
      <c r="T148" s="272"/>
      <c r="U148" s="272"/>
      <c r="V148" s="526"/>
      <c r="W148" s="526"/>
      <c r="X148" s="348"/>
      <c r="Y148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  <c r="AM148" s="250"/>
      <c r="AN148" s="250"/>
      <c r="AO148" s="250"/>
      <c r="AP148" s="250"/>
      <c r="AQ148" s="250"/>
      <c r="AR148" s="250"/>
      <c r="AS148" s="250"/>
      <c r="AT148" s="250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  <c r="DV148" s="250"/>
      <c r="DW148" s="250"/>
      <c r="DX148" s="250"/>
      <c r="DY148" s="250"/>
      <c r="DZ148" s="250"/>
      <c r="EA148" s="250"/>
      <c r="EB148" s="250"/>
      <c r="EC148" s="250"/>
      <c r="ED148" s="250"/>
      <c r="EE148" s="250"/>
      <c r="EF148" s="250"/>
      <c r="EG148" s="250"/>
      <c r="EH148" s="250"/>
      <c r="EI148" s="250"/>
      <c r="EJ148" s="250"/>
      <c r="EK148" s="250"/>
      <c r="EL148" s="250"/>
      <c r="EM148" s="250"/>
      <c r="EN148" s="250"/>
      <c r="EO148" s="250"/>
      <c r="EP148" s="250"/>
      <c r="EQ148" s="250"/>
      <c r="ER148" s="250"/>
      <c r="ES148" s="250"/>
      <c r="ET148" s="250"/>
      <c r="EU148" s="250"/>
      <c r="EV148" s="250"/>
      <c r="EW148" s="250"/>
      <c r="EX148" s="250"/>
      <c r="EY148" s="250"/>
      <c r="EZ148" s="250"/>
      <c r="FA148" s="250"/>
      <c r="FB148" s="250"/>
      <c r="FC148" s="250"/>
      <c r="FD148" s="250"/>
      <c r="FE148" s="250"/>
      <c r="FF148" s="250"/>
      <c r="FG148" s="250"/>
      <c r="FH148" s="250"/>
      <c r="FI148" s="250"/>
      <c r="FJ148" s="250"/>
      <c r="FK148" s="250"/>
      <c r="FL148" s="250"/>
      <c r="FM148" s="250"/>
      <c r="FN148" s="250"/>
      <c r="FO148" s="250"/>
      <c r="FP148" s="250"/>
      <c r="FQ148" s="250"/>
      <c r="FR148" s="250"/>
      <c r="FS148" s="250"/>
      <c r="FT148" s="250"/>
      <c r="FU148" s="250"/>
      <c r="FV148" s="250"/>
      <c r="FW148" s="250"/>
      <c r="FX148" s="250"/>
      <c r="FY148" s="250"/>
      <c r="FZ148" s="250"/>
      <c r="GA148" s="250"/>
      <c r="GB148" s="250"/>
      <c r="GC148" s="250"/>
      <c r="GD148" s="250"/>
      <c r="GE148" s="250"/>
      <c r="GF148" s="250"/>
      <c r="GG148" s="250"/>
      <c r="GH148" s="250"/>
      <c r="GI148" s="250"/>
      <c r="GJ148" s="250"/>
      <c r="GK148" s="250"/>
      <c r="GL148" s="250"/>
      <c r="GM148" s="250"/>
      <c r="GN148" s="250"/>
      <c r="GO148" s="250"/>
      <c r="GP148" s="250"/>
      <c r="GQ148" s="250"/>
      <c r="GR148" s="250"/>
      <c r="GS148" s="250"/>
      <c r="GT148" s="250"/>
      <c r="GU148" s="250"/>
      <c r="GV148" s="250"/>
      <c r="GW148" s="250"/>
      <c r="GX148" s="250"/>
      <c r="GY148" s="250"/>
      <c r="GZ148" s="250"/>
      <c r="HA148" s="250"/>
      <c r="HB148" s="250"/>
      <c r="HC148" s="250"/>
      <c r="HD148" s="250"/>
      <c r="HE148" s="250"/>
      <c r="HF148" s="250"/>
      <c r="HG148" s="250"/>
      <c r="HH148" s="250"/>
      <c r="HI148" s="250"/>
      <c r="HJ148" s="250"/>
      <c r="HK148" s="250"/>
      <c r="HL148" s="250"/>
      <c r="HM148" s="250"/>
      <c r="HN148" s="250"/>
      <c r="HO148" s="250"/>
      <c r="HP148" s="250"/>
      <c r="HQ148" s="250"/>
      <c r="HR148" s="250"/>
      <c r="HS148" s="250"/>
    </row>
    <row r="149" spans="1:227" ht="15.5" x14ac:dyDescent="0.35">
      <c r="A149" t="s">
        <v>435</v>
      </c>
      <c r="B149"/>
      <c r="C149" s="722"/>
      <c r="D149" s="745"/>
      <c r="E149" s="746"/>
      <c r="F149" s="723"/>
      <c r="G149" s="510"/>
      <c r="H149" s="510"/>
      <c r="I149" s="175"/>
      <c r="K149" s="533"/>
      <c r="L149" s="528"/>
      <c r="M149" s="272"/>
      <c r="N149" s="272"/>
      <c r="O149" s="272"/>
      <c r="P149" s="272"/>
      <c r="Q149" s="272"/>
      <c r="R149" s="272"/>
      <c r="S149" s="272"/>
      <c r="T149" s="272"/>
      <c r="U149" s="272"/>
      <c r="V149" s="526"/>
      <c r="W149" s="526"/>
      <c r="X149" s="348"/>
      <c r="Y149"/>
      <c r="Z149" s="250"/>
      <c r="AA149" s="250"/>
      <c r="AB149" s="250"/>
      <c r="AC149" s="250"/>
      <c r="AD149" s="250"/>
      <c r="AE149" s="250"/>
      <c r="AF149" s="250"/>
      <c r="AG149" s="250"/>
      <c r="AH149" s="250"/>
      <c r="AI149" s="250"/>
      <c r="AJ149" s="250"/>
      <c r="AK149" s="250"/>
      <c r="AL149" s="250"/>
      <c r="AM149" s="250"/>
      <c r="AN149" s="250"/>
      <c r="AO149" s="250"/>
      <c r="AP149" s="250"/>
      <c r="AQ149" s="250"/>
      <c r="AR149" s="250"/>
      <c r="AS149" s="250"/>
      <c r="AT149" s="250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  <c r="DV149" s="250"/>
      <c r="DW149" s="250"/>
      <c r="DX149" s="250"/>
      <c r="DY149" s="250"/>
      <c r="DZ149" s="250"/>
      <c r="EA149" s="250"/>
      <c r="EB149" s="250"/>
      <c r="EC149" s="250"/>
      <c r="ED149" s="250"/>
      <c r="EE149" s="250"/>
      <c r="EF149" s="250"/>
      <c r="EG149" s="250"/>
      <c r="EH149" s="250"/>
      <c r="EI149" s="250"/>
      <c r="EJ149" s="250"/>
      <c r="EK149" s="250"/>
      <c r="EL149" s="250"/>
      <c r="EM149" s="250"/>
      <c r="EN149" s="250"/>
      <c r="EO149" s="250"/>
      <c r="EP149" s="250"/>
      <c r="EQ149" s="250"/>
      <c r="ER149" s="250"/>
      <c r="ES149" s="250"/>
      <c r="ET149" s="250"/>
      <c r="EU149" s="250"/>
      <c r="EV149" s="250"/>
      <c r="EW149" s="250"/>
      <c r="EX149" s="250"/>
      <c r="EY149" s="250"/>
      <c r="EZ149" s="250"/>
      <c r="FA149" s="250"/>
      <c r="FB149" s="250"/>
      <c r="FC149" s="250"/>
      <c r="FD149" s="250"/>
      <c r="FE149" s="250"/>
      <c r="FF149" s="250"/>
      <c r="FG149" s="250"/>
      <c r="FH149" s="250"/>
      <c r="FI149" s="250"/>
      <c r="FJ149" s="250"/>
      <c r="FK149" s="250"/>
      <c r="FL149" s="250"/>
      <c r="FM149" s="250"/>
      <c r="FN149" s="250"/>
      <c r="FO149" s="250"/>
      <c r="FP149" s="250"/>
      <c r="FQ149" s="250"/>
      <c r="FR149" s="250"/>
      <c r="FS149" s="250"/>
      <c r="FT149" s="250"/>
      <c r="FU149" s="250"/>
      <c r="FV149" s="250"/>
      <c r="FW149" s="250"/>
      <c r="FX149" s="250"/>
      <c r="FY149" s="250"/>
      <c r="FZ149" s="250"/>
      <c r="GA149" s="250"/>
      <c r="GB149" s="250"/>
      <c r="GC149" s="250"/>
      <c r="GD149" s="250"/>
      <c r="GE149" s="250"/>
      <c r="GF149" s="250"/>
      <c r="GG149" s="250"/>
      <c r="GH149" s="250"/>
      <c r="GI149" s="250"/>
      <c r="GJ149" s="250"/>
      <c r="GK149" s="250"/>
      <c r="GL149" s="250"/>
      <c r="GM149" s="250"/>
      <c r="GN149" s="250"/>
      <c r="GO149" s="250"/>
      <c r="GP149" s="250"/>
      <c r="GQ149" s="250"/>
      <c r="GR149" s="250"/>
      <c r="GS149" s="250"/>
      <c r="GT149" s="250"/>
      <c r="GU149" s="250"/>
      <c r="GV149" s="250"/>
      <c r="GW149" s="250"/>
      <c r="GX149" s="250"/>
      <c r="GY149" s="250"/>
      <c r="GZ149" s="250"/>
      <c r="HA149" s="250"/>
      <c r="HB149" s="250"/>
      <c r="HC149" s="250"/>
      <c r="HD149" s="250"/>
      <c r="HE149" s="250"/>
      <c r="HF149" s="250"/>
      <c r="HG149" s="250"/>
      <c r="HH149" s="250"/>
      <c r="HI149" s="250"/>
      <c r="HJ149" s="250"/>
      <c r="HK149" s="250"/>
      <c r="HL149" s="250"/>
      <c r="HM149" s="250"/>
      <c r="HN149" s="250"/>
      <c r="HO149" s="250"/>
      <c r="HP149" s="250"/>
      <c r="HQ149" s="250"/>
      <c r="HR149" s="250"/>
      <c r="HS149" s="250"/>
    </row>
    <row r="150" spans="1:227" ht="15.5" x14ac:dyDescent="0.35">
      <c r="A150" t="s">
        <v>436</v>
      </c>
      <c r="B150"/>
      <c r="C150" s="722"/>
      <c r="D150" s="745"/>
      <c r="E150" s="746"/>
      <c r="F150" s="747"/>
      <c r="G150" s="510"/>
      <c r="H150" s="510"/>
      <c r="I150" s="175"/>
      <c r="K150" s="533"/>
      <c r="L150" s="528"/>
      <c r="M150" s="272"/>
      <c r="N150" s="272"/>
      <c r="O150" s="272"/>
      <c r="P150" s="272"/>
      <c r="Q150" s="272"/>
      <c r="R150" s="272"/>
      <c r="S150" s="272"/>
      <c r="T150" s="272"/>
      <c r="U150" s="272"/>
      <c r="V150" s="526"/>
      <c r="W150" s="526"/>
      <c r="X150" s="348"/>
      <c r="Y150"/>
      <c r="Z150" s="250"/>
      <c r="AA150" s="250"/>
      <c r="AB150" s="250"/>
      <c r="AC150" s="250"/>
      <c r="AD150" s="250"/>
      <c r="AE150" s="250"/>
      <c r="AF150" s="250"/>
      <c r="AG150" s="250"/>
      <c r="AH150" s="250"/>
      <c r="AI150" s="250"/>
      <c r="AJ150" s="250"/>
      <c r="AK150" s="250"/>
      <c r="AL150" s="250"/>
      <c r="AM150" s="250"/>
      <c r="AN150" s="250"/>
      <c r="AO150" s="250"/>
      <c r="AP150" s="250"/>
      <c r="AQ150" s="250"/>
      <c r="AR150" s="250"/>
      <c r="AS150" s="250"/>
      <c r="AT150" s="250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  <c r="DV150" s="250"/>
      <c r="DW150" s="250"/>
      <c r="DX150" s="250"/>
      <c r="DY150" s="250"/>
      <c r="DZ150" s="250"/>
      <c r="EA150" s="250"/>
      <c r="EB150" s="250"/>
      <c r="EC150" s="250"/>
      <c r="ED150" s="250"/>
      <c r="EE150" s="250"/>
      <c r="EF150" s="250"/>
      <c r="EG150" s="250"/>
      <c r="EH150" s="250"/>
      <c r="EI150" s="250"/>
      <c r="EJ150" s="250"/>
      <c r="EK150" s="250"/>
      <c r="EL150" s="250"/>
      <c r="EM150" s="250"/>
      <c r="EN150" s="250"/>
      <c r="EO150" s="250"/>
      <c r="EP150" s="250"/>
      <c r="EQ150" s="250"/>
      <c r="ER150" s="250"/>
      <c r="ES150" s="250"/>
      <c r="ET150" s="250"/>
      <c r="EU150" s="250"/>
      <c r="EV150" s="250"/>
      <c r="EW150" s="250"/>
      <c r="EX150" s="250"/>
      <c r="EY150" s="250"/>
      <c r="EZ150" s="250"/>
      <c r="FA150" s="250"/>
      <c r="FB150" s="250"/>
      <c r="FC150" s="250"/>
      <c r="FD150" s="250"/>
      <c r="FE150" s="250"/>
      <c r="FF150" s="250"/>
      <c r="FG150" s="250"/>
      <c r="FH150" s="250"/>
      <c r="FI150" s="250"/>
      <c r="FJ150" s="250"/>
      <c r="FK150" s="250"/>
      <c r="FL150" s="250"/>
      <c r="FM150" s="250"/>
      <c r="FN150" s="250"/>
      <c r="FO150" s="250"/>
      <c r="FP150" s="250"/>
      <c r="FQ150" s="250"/>
      <c r="FR150" s="250"/>
      <c r="FS150" s="250"/>
      <c r="FT150" s="250"/>
      <c r="FU150" s="250"/>
      <c r="FV150" s="250"/>
      <c r="FW150" s="250"/>
      <c r="FX150" s="250"/>
      <c r="FY150" s="250"/>
      <c r="FZ150" s="250"/>
      <c r="GA150" s="250"/>
      <c r="GB150" s="250"/>
      <c r="GC150" s="250"/>
      <c r="GD150" s="250"/>
      <c r="GE150" s="250"/>
      <c r="GF150" s="250"/>
      <c r="GG150" s="250"/>
      <c r="GH150" s="250"/>
      <c r="GI150" s="250"/>
      <c r="GJ150" s="250"/>
      <c r="GK150" s="250"/>
      <c r="GL150" s="250"/>
      <c r="GM150" s="250"/>
      <c r="GN150" s="250"/>
      <c r="GO150" s="250"/>
      <c r="GP150" s="250"/>
      <c r="GQ150" s="250"/>
      <c r="GR150" s="250"/>
      <c r="GS150" s="250"/>
      <c r="GT150" s="250"/>
      <c r="GU150" s="250"/>
      <c r="GV150" s="250"/>
      <c r="GW150" s="250"/>
      <c r="GX150" s="250"/>
      <c r="GY150" s="250"/>
      <c r="GZ150" s="250"/>
      <c r="HA150" s="250"/>
      <c r="HB150" s="250"/>
      <c r="HC150" s="250"/>
      <c r="HD150" s="250"/>
      <c r="HE150" s="250"/>
      <c r="HF150" s="250"/>
      <c r="HG150" s="250"/>
      <c r="HH150" s="250"/>
      <c r="HI150" s="250"/>
      <c r="HJ150" s="250"/>
      <c r="HK150" s="250"/>
      <c r="HL150" s="250"/>
      <c r="HM150" s="250"/>
      <c r="HN150" s="250"/>
      <c r="HO150" s="250"/>
      <c r="HP150" s="250"/>
      <c r="HQ150" s="250"/>
      <c r="HR150" s="250"/>
      <c r="HS150" s="250"/>
    </row>
    <row r="151" spans="1:227" ht="15.5" x14ac:dyDescent="0.35">
      <c r="A151" t="s">
        <v>437</v>
      </c>
      <c r="B151"/>
      <c r="C151" s="722"/>
      <c r="D151" s="745"/>
      <c r="E151" s="746"/>
      <c r="F151" s="747"/>
      <c r="G151" s="510"/>
      <c r="H151" s="510"/>
      <c r="I151" s="175"/>
      <c r="K151" s="533"/>
      <c r="L151" s="528"/>
      <c r="M151" s="272"/>
      <c r="N151" s="272"/>
      <c r="O151" s="272"/>
      <c r="P151" s="272"/>
      <c r="Q151" s="272"/>
      <c r="R151" s="272"/>
      <c r="S151" s="272"/>
      <c r="T151" s="272"/>
      <c r="U151" s="272"/>
      <c r="V151" s="526"/>
      <c r="W151" s="526"/>
      <c r="X151" s="348"/>
      <c r="Y151"/>
      <c r="Z151" s="250"/>
      <c r="AA151" s="250"/>
      <c r="AB151" s="250"/>
      <c r="AC151" s="250"/>
      <c r="AD151" s="250"/>
      <c r="AE151" s="250"/>
      <c r="AF151" s="250"/>
      <c r="AG151" s="250"/>
      <c r="AH151" s="250"/>
      <c r="AI151" s="250"/>
      <c r="AJ151" s="250"/>
      <c r="AK151" s="250"/>
      <c r="AL151" s="250"/>
      <c r="AM151" s="250"/>
      <c r="AN151" s="250"/>
      <c r="AO151" s="250"/>
      <c r="AP151" s="250"/>
      <c r="AQ151" s="250"/>
      <c r="AR151" s="250"/>
      <c r="AS151" s="250"/>
      <c r="AT151" s="250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  <c r="DV151" s="250"/>
      <c r="DW151" s="250"/>
      <c r="DX151" s="250"/>
      <c r="DY151" s="250"/>
      <c r="DZ151" s="250"/>
      <c r="EA151" s="250"/>
      <c r="EB151" s="250"/>
      <c r="EC151" s="250"/>
      <c r="ED151" s="250"/>
      <c r="EE151" s="250"/>
      <c r="EF151" s="250"/>
      <c r="EG151" s="250"/>
      <c r="EH151" s="250"/>
      <c r="EI151" s="250"/>
      <c r="EJ151" s="250"/>
      <c r="EK151" s="250"/>
      <c r="EL151" s="250"/>
      <c r="EM151" s="250"/>
      <c r="EN151" s="250"/>
      <c r="EO151" s="250"/>
      <c r="EP151" s="250"/>
      <c r="EQ151" s="250"/>
      <c r="ER151" s="250"/>
      <c r="ES151" s="250"/>
      <c r="ET151" s="250"/>
      <c r="EU151" s="250"/>
      <c r="EV151" s="250"/>
      <c r="EW151" s="250"/>
      <c r="EX151" s="250"/>
      <c r="EY151" s="250"/>
      <c r="EZ151" s="250"/>
      <c r="FA151" s="250"/>
      <c r="FB151" s="250"/>
      <c r="FC151" s="250"/>
      <c r="FD151" s="250"/>
      <c r="FE151" s="250"/>
      <c r="FF151" s="250"/>
      <c r="FG151" s="250"/>
      <c r="FH151" s="250"/>
      <c r="FI151" s="250"/>
      <c r="FJ151" s="250"/>
      <c r="FK151" s="250"/>
      <c r="FL151" s="250"/>
      <c r="FM151" s="250"/>
      <c r="FN151" s="250"/>
      <c r="FO151" s="250"/>
      <c r="FP151" s="250"/>
      <c r="FQ151" s="250"/>
      <c r="FR151" s="250"/>
      <c r="FS151" s="250"/>
      <c r="FT151" s="250"/>
      <c r="FU151" s="250"/>
      <c r="FV151" s="250"/>
      <c r="FW151" s="250"/>
      <c r="FX151" s="250"/>
      <c r="FY151" s="250"/>
      <c r="FZ151" s="250"/>
      <c r="GA151" s="250"/>
      <c r="GB151" s="250"/>
      <c r="GC151" s="250"/>
      <c r="GD151" s="250"/>
      <c r="GE151" s="250"/>
      <c r="GF151" s="250"/>
      <c r="GG151" s="250"/>
      <c r="GH151" s="250"/>
      <c r="GI151" s="250"/>
      <c r="GJ151" s="250"/>
      <c r="GK151" s="250"/>
      <c r="GL151" s="250"/>
      <c r="GM151" s="250"/>
      <c r="GN151" s="250"/>
      <c r="GO151" s="250"/>
      <c r="GP151" s="250"/>
      <c r="GQ151" s="250"/>
      <c r="GR151" s="250"/>
      <c r="GS151" s="250"/>
      <c r="GT151" s="250"/>
      <c r="GU151" s="250"/>
      <c r="GV151" s="250"/>
      <c r="GW151" s="250"/>
      <c r="GX151" s="250"/>
      <c r="GY151" s="250"/>
      <c r="GZ151" s="250"/>
      <c r="HA151" s="250"/>
      <c r="HB151" s="250"/>
      <c r="HC151" s="250"/>
      <c r="HD151" s="250"/>
      <c r="HE151" s="250"/>
      <c r="HF151" s="250"/>
      <c r="HG151" s="250"/>
      <c r="HH151" s="250"/>
      <c r="HI151" s="250"/>
      <c r="HJ151" s="250"/>
      <c r="HK151" s="250"/>
      <c r="HL151" s="250"/>
      <c r="HM151" s="250"/>
      <c r="HN151" s="250"/>
      <c r="HO151" s="250"/>
      <c r="HP151" s="250"/>
      <c r="HQ151" s="250"/>
      <c r="HR151" s="250"/>
      <c r="HS151" s="250"/>
    </row>
    <row r="152" spans="1:227" ht="15.5" x14ac:dyDescent="0.35">
      <c r="A152" t="s">
        <v>438</v>
      </c>
      <c r="B152"/>
      <c r="C152" s="722"/>
      <c r="D152" s="745"/>
      <c r="E152" s="746"/>
      <c r="F152" s="747"/>
      <c r="G152" s="510"/>
      <c r="H152" s="510"/>
      <c r="I152" s="175"/>
      <c r="K152" s="533"/>
      <c r="L152" s="528"/>
      <c r="M152" s="272"/>
      <c r="N152" s="272"/>
      <c r="O152" s="272"/>
      <c r="P152" s="272"/>
      <c r="Q152" s="272"/>
      <c r="R152" s="272"/>
      <c r="S152" s="272"/>
      <c r="T152" s="272"/>
      <c r="U152" s="272"/>
      <c r="V152" s="526"/>
      <c r="W152" s="526"/>
      <c r="X152" s="348"/>
      <c r="Y152"/>
      <c r="Z152" s="250"/>
      <c r="AA152" s="250"/>
      <c r="AB152" s="250"/>
      <c r="AC152" s="250"/>
      <c r="AD152" s="250"/>
      <c r="AE152" s="250"/>
      <c r="AF152" s="250"/>
      <c r="AG152" s="250"/>
      <c r="AH152" s="250"/>
      <c r="AI152" s="250"/>
      <c r="AJ152" s="250"/>
      <c r="AK152" s="250"/>
      <c r="AL152" s="250"/>
      <c r="AM152" s="250"/>
      <c r="AN152" s="250"/>
      <c r="AO152" s="250"/>
      <c r="AP152" s="250"/>
      <c r="AQ152" s="250"/>
      <c r="AR152" s="250"/>
      <c r="AS152" s="250"/>
      <c r="AT152" s="250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  <c r="DV152" s="250"/>
      <c r="DW152" s="250"/>
      <c r="DX152" s="250"/>
      <c r="DY152" s="250"/>
      <c r="DZ152" s="250"/>
      <c r="EA152" s="250"/>
      <c r="EB152" s="250"/>
      <c r="EC152" s="250"/>
      <c r="ED152" s="250"/>
      <c r="EE152" s="250"/>
      <c r="EF152" s="250"/>
      <c r="EG152" s="250"/>
      <c r="EH152" s="250"/>
      <c r="EI152" s="250"/>
      <c r="EJ152" s="250"/>
      <c r="EK152" s="250"/>
      <c r="EL152" s="250"/>
      <c r="EM152" s="250"/>
      <c r="EN152" s="250"/>
      <c r="EO152" s="250"/>
      <c r="EP152" s="250"/>
      <c r="EQ152" s="250"/>
      <c r="ER152" s="250"/>
      <c r="ES152" s="250"/>
      <c r="ET152" s="250"/>
      <c r="EU152" s="250"/>
      <c r="EV152" s="250"/>
      <c r="EW152" s="250"/>
      <c r="EX152" s="250"/>
      <c r="EY152" s="250"/>
      <c r="EZ152" s="250"/>
      <c r="FA152" s="250"/>
      <c r="FB152" s="250"/>
      <c r="FC152" s="250"/>
      <c r="FD152" s="250"/>
      <c r="FE152" s="250"/>
      <c r="FF152" s="250"/>
      <c r="FG152" s="250"/>
      <c r="FH152" s="250"/>
      <c r="FI152" s="250"/>
      <c r="FJ152" s="250"/>
      <c r="FK152" s="250"/>
      <c r="FL152" s="250"/>
      <c r="FM152" s="250"/>
      <c r="FN152" s="250"/>
      <c r="FO152" s="250"/>
      <c r="FP152" s="250"/>
      <c r="FQ152" s="250"/>
      <c r="FR152" s="250"/>
      <c r="FS152" s="250"/>
      <c r="FT152" s="250"/>
      <c r="FU152" s="250"/>
      <c r="FV152" s="250"/>
      <c r="FW152" s="250"/>
      <c r="FX152" s="250"/>
      <c r="FY152" s="250"/>
      <c r="FZ152" s="250"/>
      <c r="GA152" s="250"/>
      <c r="GB152" s="250"/>
      <c r="GC152" s="250"/>
      <c r="GD152" s="250"/>
      <c r="GE152" s="250"/>
      <c r="GF152" s="250"/>
      <c r="GG152" s="250"/>
      <c r="GH152" s="250"/>
      <c r="GI152" s="250"/>
      <c r="GJ152" s="250"/>
      <c r="GK152" s="250"/>
      <c r="GL152" s="250"/>
      <c r="GM152" s="250"/>
      <c r="GN152" s="250"/>
      <c r="GO152" s="250"/>
      <c r="GP152" s="250"/>
      <c r="GQ152" s="250"/>
      <c r="GR152" s="250"/>
      <c r="GS152" s="250"/>
      <c r="GT152" s="250"/>
      <c r="GU152" s="250"/>
      <c r="GV152" s="250"/>
      <c r="GW152" s="250"/>
      <c r="GX152" s="250"/>
      <c r="GY152" s="250"/>
      <c r="GZ152" s="250"/>
      <c r="HA152" s="250"/>
      <c r="HB152" s="250"/>
      <c r="HC152" s="250"/>
      <c r="HD152" s="250"/>
      <c r="HE152" s="250"/>
      <c r="HF152" s="250"/>
      <c r="HG152" s="250"/>
      <c r="HH152" s="250"/>
      <c r="HI152" s="250"/>
      <c r="HJ152" s="250"/>
      <c r="HK152" s="250"/>
      <c r="HL152" s="250"/>
      <c r="HM152" s="250"/>
      <c r="HN152" s="250"/>
      <c r="HO152" s="250"/>
      <c r="HP152" s="250"/>
      <c r="HQ152" s="250"/>
      <c r="HR152" s="250"/>
      <c r="HS152" s="250"/>
    </row>
    <row r="153" spans="1:227" ht="15.5" x14ac:dyDescent="0.35">
      <c r="A153" t="s">
        <v>433</v>
      </c>
      <c r="B153"/>
      <c r="C153" s="530"/>
      <c r="D153" s="520"/>
      <c r="E153" s="520"/>
      <c r="F153" s="531"/>
      <c r="G153" s="510"/>
      <c r="H153" s="510"/>
      <c r="I153" s="175"/>
      <c r="K153" s="533"/>
      <c r="L153" s="528"/>
      <c r="M153" s="272"/>
      <c r="N153" s="272"/>
      <c r="O153" s="272"/>
      <c r="P153" s="272"/>
      <c r="Q153" s="272"/>
      <c r="R153" s="272"/>
      <c r="S153" s="272"/>
      <c r="T153" s="272"/>
      <c r="U153" s="272"/>
      <c r="V153" s="526"/>
      <c r="W153" s="527"/>
      <c r="X153" s="348"/>
      <c r="Y153"/>
      <c r="Z153" s="250"/>
      <c r="AA153" s="250"/>
      <c r="AB153" s="250"/>
      <c r="AC153" s="250"/>
      <c r="AD153" s="250"/>
      <c r="AE153" s="250"/>
      <c r="AF153" s="250"/>
      <c r="AG153" s="250"/>
      <c r="AH153" s="250"/>
      <c r="AI153" s="250"/>
      <c r="AJ153" s="250"/>
      <c r="AK153" s="250"/>
      <c r="AL153" s="250"/>
      <c r="AM153" s="250"/>
      <c r="AN153" s="250"/>
      <c r="AO153" s="250"/>
      <c r="AP153" s="250"/>
      <c r="AQ153" s="250"/>
      <c r="AR153" s="250"/>
      <c r="AS153" s="250"/>
      <c r="AT153" s="250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  <c r="DV153" s="250"/>
      <c r="DW153" s="250"/>
      <c r="DX153" s="250"/>
      <c r="DY153" s="250"/>
      <c r="DZ153" s="250"/>
      <c r="EA153" s="250"/>
      <c r="EB153" s="250"/>
      <c r="EC153" s="250"/>
      <c r="ED153" s="250"/>
      <c r="EE153" s="250"/>
      <c r="EF153" s="250"/>
      <c r="EG153" s="250"/>
      <c r="EH153" s="250"/>
      <c r="EI153" s="250"/>
      <c r="EJ153" s="250"/>
      <c r="EK153" s="250"/>
      <c r="EL153" s="250"/>
      <c r="EM153" s="250"/>
      <c r="EN153" s="250"/>
      <c r="EO153" s="250"/>
      <c r="EP153" s="250"/>
      <c r="EQ153" s="250"/>
      <c r="ER153" s="250"/>
      <c r="ES153" s="250"/>
      <c r="ET153" s="250"/>
      <c r="EU153" s="250"/>
      <c r="EV153" s="250"/>
      <c r="EW153" s="250"/>
      <c r="EX153" s="250"/>
      <c r="EY153" s="250"/>
      <c r="EZ153" s="250"/>
      <c r="FA153" s="250"/>
      <c r="FB153" s="250"/>
      <c r="FC153" s="250"/>
      <c r="FD153" s="250"/>
      <c r="FE153" s="250"/>
      <c r="FF153" s="250"/>
      <c r="FG153" s="250"/>
      <c r="FH153" s="250"/>
      <c r="FI153" s="250"/>
      <c r="FJ153" s="250"/>
      <c r="FK153" s="250"/>
      <c r="FL153" s="250"/>
      <c r="FM153" s="250"/>
      <c r="FN153" s="250"/>
      <c r="FO153" s="250"/>
      <c r="FP153" s="250"/>
      <c r="FQ153" s="250"/>
      <c r="FR153" s="250"/>
      <c r="FS153" s="250"/>
      <c r="FT153" s="250"/>
      <c r="FU153" s="250"/>
      <c r="FV153" s="250"/>
      <c r="FW153" s="250"/>
      <c r="FX153" s="250"/>
      <c r="FY153" s="250"/>
      <c r="FZ153" s="250"/>
      <c r="GA153" s="250"/>
      <c r="GB153" s="250"/>
      <c r="GC153" s="250"/>
      <c r="GD153" s="250"/>
      <c r="GE153" s="250"/>
      <c r="GF153" s="250"/>
      <c r="GG153" s="250"/>
      <c r="GH153" s="250"/>
      <c r="GI153" s="250"/>
      <c r="GJ153" s="250"/>
      <c r="GK153" s="250"/>
      <c r="GL153" s="250"/>
      <c r="GM153" s="250"/>
      <c r="GN153" s="250"/>
      <c r="GO153" s="250"/>
      <c r="GP153" s="250"/>
      <c r="GQ153" s="250"/>
      <c r="GR153" s="250"/>
      <c r="GS153" s="250"/>
      <c r="GT153" s="250"/>
      <c r="GU153" s="250"/>
      <c r="GV153" s="250"/>
      <c r="GW153" s="250"/>
      <c r="GX153" s="250"/>
      <c r="GY153" s="250"/>
      <c r="GZ153" s="250"/>
      <c r="HA153" s="250"/>
      <c r="HB153" s="250"/>
      <c r="HC153" s="250"/>
      <c r="HD153" s="250"/>
      <c r="HE153" s="250"/>
      <c r="HF153" s="250"/>
      <c r="HG153" s="250"/>
      <c r="HH153" s="250"/>
      <c r="HI153" s="250"/>
      <c r="HJ153" s="250"/>
      <c r="HK153" s="250"/>
      <c r="HL153" s="250"/>
      <c r="HM153" s="250"/>
      <c r="HN153" s="250"/>
      <c r="HO153" s="250"/>
      <c r="HP153" s="250"/>
      <c r="HQ153" s="250"/>
      <c r="HR153" s="250"/>
      <c r="HS153" s="250"/>
    </row>
    <row r="154" spans="1:227" ht="15.5" x14ac:dyDescent="0.35">
      <c r="B154" s="282"/>
      <c r="C154" s="248"/>
      <c r="D154" s="32"/>
      <c r="E154" s="32"/>
      <c r="F154" s="32"/>
      <c r="G154" s="249"/>
      <c r="H154" s="256"/>
      <c r="I154" s="28"/>
      <c r="K154" s="271"/>
      <c r="L154" s="271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348"/>
      <c r="Y154"/>
      <c r="Z154" s="250"/>
      <c r="AA154" s="250"/>
      <c r="AB154" s="250"/>
      <c r="AC154" s="250"/>
      <c r="AD154" s="250"/>
      <c r="AE154" s="250"/>
      <c r="AF154" s="250"/>
      <c r="AG154" s="250"/>
      <c r="AH154" s="250"/>
      <c r="AI154" s="250"/>
      <c r="AJ154" s="250"/>
      <c r="AK154" s="250"/>
      <c r="AL154" s="250"/>
      <c r="AM154" s="250"/>
      <c r="AN154" s="250"/>
      <c r="AO154" s="250"/>
      <c r="AP154" s="250"/>
      <c r="AQ154" s="250"/>
      <c r="AR154" s="250"/>
      <c r="AS154" s="250"/>
      <c r="AT154" s="250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  <c r="DV154" s="250"/>
      <c r="DW154" s="250"/>
      <c r="DX154" s="250"/>
      <c r="DY154" s="250"/>
      <c r="DZ154" s="250"/>
      <c r="EA154" s="250"/>
      <c r="EB154" s="250"/>
      <c r="EC154" s="250"/>
      <c r="ED154" s="250"/>
      <c r="EE154" s="250"/>
      <c r="EF154" s="250"/>
      <c r="EG154" s="250"/>
      <c r="EH154" s="250"/>
      <c r="EI154" s="250"/>
      <c r="EJ154" s="250"/>
      <c r="EK154" s="250"/>
      <c r="EL154" s="250"/>
      <c r="EM154" s="250"/>
      <c r="EN154" s="250"/>
      <c r="EO154" s="250"/>
      <c r="EP154" s="250"/>
      <c r="EQ154" s="250"/>
      <c r="ER154" s="250"/>
      <c r="ES154" s="250"/>
      <c r="ET154" s="250"/>
      <c r="EU154" s="250"/>
      <c r="EV154" s="250"/>
      <c r="EW154" s="250"/>
      <c r="EX154" s="250"/>
      <c r="EY154" s="250"/>
      <c r="EZ154" s="250"/>
      <c r="FA154" s="250"/>
      <c r="FB154" s="250"/>
      <c r="FC154" s="250"/>
      <c r="FD154" s="250"/>
      <c r="FE154" s="250"/>
      <c r="FF154" s="250"/>
      <c r="FG154" s="250"/>
      <c r="FH154" s="250"/>
      <c r="FI154" s="250"/>
      <c r="FJ154" s="250"/>
      <c r="FK154" s="250"/>
      <c r="FL154" s="250"/>
      <c r="FM154" s="250"/>
      <c r="FN154" s="250"/>
      <c r="FO154" s="250"/>
      <c r="FP154" s="250"/>
      <c r="FQ154" s="250"/>
      <c r="FR154" s="250"/>
      <c r="FS154" s="250"/>
      <c r="FT154" s="250"/>
      <c r="FU154" s="250"/>
      <c r="FV154" s="250"/>
      <c r="FW154" s="250"/>
      <c r="FX154" s="250"/>
      <c r="FY154" s="250"/>
      <c r="FZ154" s="250"/>
      <c r="GA154" s="250"/>
      <c r="GB154" s="250"/>
      <c r="GC154" s="250"/>
      <c r="GD154" s="250"/>
      <c r="GE154" s="250"/>
      <c r="GF154" s="250"/>
      <c r="GG154" s="250"/>
      <c r="GH154" s="250"/>
      <c r="GI154" s="250"/>
      <c r="GJ154" s="250"/>
      <c r="GK154" s="250"/>
      <c r="GL154" s="250"/>
      <c r="GM154" s="250"/>
      <c r="GN154" s="250"/>
      <c r="GO154" s="250"/>
      <c r="GP154" s="250"/>
      <c r="GQ154" s="250"/>
      <c r="GR154" s="250"/>
      <c r="GS154" s="250"/>
      <c r="GT154" s="250"/>
      <c r="GU154" s="250"/>
      <c r="GV154" s="250"/>
      <c r="GW154" s="250"/>
      <c r="GX154" s="250"/>
      <c r="GY154" s="250"/>
      <c r="GZ154" s="250"/>
      <c r="HA154" s="250"/>
      <c r="HB154" s="250"/>
      <c r="HC154" s="250"/>
      <c r="HD154" s="250"/>
      <c r="HE154" s="250"/>
      <c r="HF154" s="250"/>
      <c r="HG154" s="250"/>
      <c r="HH154" s="250"/>
      <c r="HI154" s="250"/>
      <c r="HJ154" s="250"/>
      <c r="HK154" s="250"/>
      <c r="HL154" s="250"/>
      <c r="HM154" s="250"/>
      <c r="HN154" s="250"/>
      <c r="HO154" s="250"/>
      <c r="HP154" s="250"/>
      <c r="HQ154" s="250"/>
      <c r="HR154" s="250"/>
      <c r="HS154" s="250"/>
    </row>
    <row r="155" spans="1:227" ht="15.5" x14ac:dyDescent="0.35">
      <c r="B155" s="282"/>
      <c r="C155" s="248"/>
      <c r="D155" s="248"/>
      <c r="E155" s="248"/>
      <c r="F155" s="32"/>
      <c r="G155" s="249"/>
      <c r="H155" s="256"/>
      <c r="I155" s="28"/>
      <c r="K155" s="271"/>
      <c r="L155" s="271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348"/>
      <c r="Y155"/>
      <c r="Z155" s="250"/>
      <c r="AA155" s="250"/>
      <c r="AB155" s="250"/>
      <c r="AC155" s="250"/>
      <c r="AD155" s="250"/>
      <c r="AE155" s="250"/>
      <c r="AF155" s="250"/>
      <c r="AG155" s="250"/>
      <c r="AH155" s="250"/>
      <c r="AI155" s="250"/>
      <c r="AJ155" s="250"/>
      <c r="AK155" s="250"/>
      <c r="AL155" s="250"/>
      <c r="AM155" s="250"/>
      <c r="AN155" s="250"/>
      <c r="AO155" s="250"/>
      <c r="AP155" s="250"/>
      <c r="AQ155" s="250"/>
      <c r="AR155" s="250"/>
      <c r="AS155" s="250"/>
      <c r="AT155" s="250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  <c r="DV155" s="250"/>
      <c r="DW155" s="250"/>
      <c r="DX155" s="250"/>
      <c r="DY155" s="250"/>
      <c r="DZ155" s="250"/>
      <c r="EA155" s="250"/>
      <c r="EB155" s="250"/>
      <c r="EC155" s="250"/>
      <c r="ED155" s="250"/>
      <c r="EE155" s="250"/>
      <c r="EF155" s="250"/>
      <c r="EG155" s="250"/>
      <c r="EH155" s="250"/>
      <c r="EI155" s="250"/>
      <c r="EJ155" s="250"/>
      <c r="EK155" s="250"/>
      <c r="EL155" s="250"/>
      <c r="EM155" s="250"/>
      <c r="EN155" s="250"/>
      <c r="EO155" s="250"/>
      <c r="EP155" s="250"/>
      <c r="EQ155" s="250"/>
      <c r="ER155" s="250"/>
      <c r="ES155" s="250"/>
      <c r="ET155" s="250"/>
      <c r="EU155" s="250"/>
      <c r="EV155" s="250"/>
      <c r="EW155" s="250"/>
      <c r="EX155" s="250"/>
      <c r="EY155" s="250"/>
      <c r="EZ155" s="250"/>
      <c r="FA155" s="250"/>
      <c r="FB155" s="250"/>
      <c r="FC155" s="250"/>
      <c r="FD155" s="250"/>
      <c r="FE155" s="250"/>
      <c r="FF155" s="250"/>
      <c r="FG155" s="250"/>
      <c r="FH155" s="250"/>
      <c r="FI155" s="250"/>
      <c r="FJ155" s="250"/>
      <c r="FK155" s="250"/>
      <c r="FL155" s="250"/>
      <c r="FM155" s="250"/>
      <c r="FN155" s="250"/>
      <c r="FO155" s="250"/>
      <c r="FP155" s="250"/>
      <c r="FQ155" s="250"/>
      <c r="FR155" s="250"/>
      <c r="FS155" s="250"/>
      <c r="FT155" s="250"/>
      <c r="FU155" s="250"/>
      <c r="FV155" s="250"/>
      <c r="FW155" s="250"/>
      <c r="FX155" s="250"/>
      <c r="FY155" s="250"/>
      <c r="FZ155" s="250"/>
      <c r="GA155" s="250"/>
      <c r="GB155" s="250"/>
      <c r="GC155" s="250"/>
      <c r="GD155" s="250"/>
      <c r="GE155" s="250"/>
      <c r="GF155" s="250"/>
      <c r="GG155" s="250"/>
      <c r="GH155" s="250"/>
      <c r="GI155" s="250"/>
      <c r="GJ155" s="250"/>
      <c r="GK155" s="250"/>
      <c r="GL155" s="250"/>
      <c r="GM155" s="250"/>
      <c r="GN155" s="250"/>
      <c r="GO155" s="250"/>
      <c r="GP155" s="250"/>
      <c r="GQ155" s="250"/>
      <c r="GR155" s="250"/>
      <c r="GS155" s="250"/>
      <c r="GT155" s="250"/>
      <c r="GU155" s="250"/>
      <c r="GV155" s="250"/>
      <c r="GW155" s="250"/>
      <c r="GX155" s="250"/>
      <c r="GY155" s="250"/>
      <c r="GZ155" s="250"/>
      <c r="HA155" s="250"/>
      <c r="HB155" s="250"/>
      <c r="HC155" s="250"/>
      <c r="HD155" s="250"/>
      <c r="HE155" s="250"/>
      <c r="HF155" s="250"/>
      <c r="HG155" s="250"/>
      <c r="HH155" s="250"/>
      <c r="HI155" s="250"/>
      <c r="HJ155" s="250"/>
      <c r="HK155" s="250"/>
      <c r="HL155" s="250"/>
      <c r="HM155" s="250"/>
      <c r="HN155" s="250"/>
      <c r="HO155" s="250"/>
      <c r="HP155" s="250"/>
      <c r="HQ155" s="250"/>
      <c r="HR155" s="250"/>
      <c r="HS155" s="250"/>
    </row>
    <row r="156" spans="1:227" ht="15.5" x14ac:dyDescent="0.35">
      <c r="B156" s="282"/>
      <c r="C156" s="248"/>
      <c r="D156" s="32"/>
      <c r="E156" s="32"/>
      <c r="F156" s="32"/>
      <c r="G156" s="249"/>
      <c r="H156" s="256"/>
      <c r="I156" s="28"/>
      <c r="K156" s="271"/>
      <c r="L156" s="271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348"/>
      <c r="Y156"/>
      <c r="Z156" s="250"/>
      <c r="AA156" s="250"/>
      <c r="AB156" s="250"/>
      <c r="AC156" s="250"/>
      <c r="AD156" s="250"/>
      <c r="AE156" s="250"/>
      <c r="AF156" s="250"/>
      <c r="AG156" s="250"/>
      <c r="AH156" s="250"/>
      <c r="AI156" s="250"/>
      <c r="AJ156" s="250"/>
      <c r="AK156" s="250"/>
      <c r="AL156" s="250"/>
      <c r="AM156" s="250"/>
      <c r="AN156" s="250"/>
      <c r="AO156" s="250"/>
      <c r="AP156" s="250"/>
      <c r="AQ156" s="250"/>
      <c r="AR156" s="250"/>
      <c r="AS156" s="250"/>
      <c r="AT156" s="250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  <c r="DV156" s="250"/>
      <c r="DW156" s="250"/>
      <c r="DX156" s="250"/>
      <c r="DY156" s="250"/>
      <c r="DZ156" s="250"/>
      <c r="EA156" s="250"/>
      <c r="EB156" s="250"/>
      <c r="EC156" s="250"/>
      <c r="ED156" s="250"/>
      <c r="EE156" s="250"/>
      <c r="EF156" s="250"/>
      <c r="EG156" s="250"/>
      <c r="EH156" s="250"/>
      <c r="EI156" s="250"/>
      <c r="EJ156" s="250"/>
      <c r="EK156" s="250"/>
      <c r="EL156" s="250"/>
      <c r="EM156" s="250"/>
      <c r="EN156" s="250"/>
      <c r="EO156" s="250"/>
      <c r="EP156" s="250"/>
      <c r="EQ156" s="250"/>
      <c r="ER156" s="250"/>
      <c r="ES156" s="250"/>
      <c r="ET156" s="250"/>
      <c r="EU156" s="250"/>
      <c r="EV156" s="250"/>
      <c r="EW156" s="250"/>
      <c r="EX156" s="250"/>
      <c r="EY156" s="250"/>
      <c r="EZ156" s="250"/>
      <c r="FA156" s="250"/>
      <c r="FB156" s="250"/>
      <c r="FC156" s="250"/>
      <c r="FD156" s="250"/>
      <c r="FE156" s="250"/>
      <c r="FF156" s="250"/>
      <c r="FG156" s="250"/>
      <c r="FH156" s="250"/>
      <c r="FI156" s="250"/>
      <c r="FJ156" s="250"/>
      <c r="FK156" s="250"/>
      <c r="FL156" s="250"/>
      <c r="FM156" s="250"/>
      <c r="FN156" s="250"/>
      <c r="FO156" s="250"/>
      <c r="FP156" s="250"/>
      <c r="FQ156" s="250"/>
      <c r="FR156" s="250"/>
      <c r="FS156" s="250"/>
      <c r="FT156" s="250"/>
      <c r="FU156" s="250"/>
      <c r="FV156" s="250"/>
      <c r="FW156" s="250"/>
      <c r="FX156" s="250"/>
      <c r="FY156" s="250"/>
      <c r="FZ156" s="250"/>
      <c r="GA156" s="250"/>
      <c r="GB156" s="250"/>
      <c r="GC156" s="250"/>
      <c r="GD156" s="250"/>
      <c r="GE156" s="250"/>
      <c r="GF156" s="250"/>
      <c r="GG156" s="250"/>
      <c r="GH156" s="250"/>
      <c r="GI156" s="250"/>
      <c r="GJ156" s="250"/>
      <c r="GK156" s="250"/>
      <c r="GL156" s="250"/>
      <c r="GM156" s="250"/>
      <c r="GN156" s="250"/>
      <c r="GO156" s="250"/>
      <c r="GP156" s="250"/>
      <c r="GQ156" s="250"/>
      <c r="GR156" s="250"/>
      <c r="GS156" s="250"/>
      <c r="GT156" s="250"/>
      <c r="GU156" s="250"/>
      <c r="GV156" s="250"/>
      <c r="GW156" s="250"/>
      <c r="GX156" s="250"/>
      <c r="GY156" s="250"/>
      <c r="GZ156" s="250"/>
      <c r="HA156" s="250"/>
      <c r="HB156" s="250"/>
      <c r="HC156" s="250"/>
      <c r="HD156" s="250"/>
      <c r="HE156" s="250"/>
      <c r="HF156" s="250"/>
      <c r="HG156" s="250"/>
      <c r="HH156" s="250"/>
      <c r="HI156" s="250"/>
      <c r="HJ156" s="250"/>
      <c r="HK156" s="250"/>
      <c r="HL156" s="250"/>
      <c r="HM156" s="250"/>
      <c r="HN156" s="250"/>
      <c r="HO156" s="250"/>
      <c r="HP156" s="250"/>
      <c r="HQ156" s="250"/>
      <c r="HR156" s="250"/>
      <c r="HS156" s="250"/>
    </row>
    <row r="157" spans="1:227" ht="15.5" x14ac:dyDescent="0.35">
      <c r="B157" s="254"/>
      <c r="C157" s="32"/>
      <c r="D157" s="32"/>
      <c r="E157" s="32"/>
      <c r="F157" s="32"/>
      <c r="G157" s="251"/>
      <c r="H157" s="256"/>
      <c r="I157" s="28"/>
      <c r="K157" s="271"/>
      <c r="L157" s="271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348"/>
      <c r="Y157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  <c r="AM157" s="250"/>
      <c r="AN157" s="250"/>
      <c r="AO157" s="250"/>
      <c r="AP157" s="250"/>
      <c r="AQ157" s="250"/>
      <c r="AR157" s="250"/>
      <c r="AS157" s="250"/>
      <c r="AT157" s="250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  <c r="DV157" s="250"/>
      <c r="DW157" s="250"/>
      <c r="DX157" s="250"/>
      <c r="DY157" s="250"/>
      <c r="DZ157" s="250"/>
      <c r="EA157" s="250"/>
      <c r="EB157" s="250"/>
      <c r="EC157" s="250"/>
      <c r="ED157" s="250"/>
      <c r="EE157" s="250"/>
      <c r="EF157" s="250"/>
      <c r="EG157" s="250"/>
      <c r="EH157" s="250"/>
      <c r="EI157" s="250"/>
      <c r="EJ157" s="250"/>
      <c r="EK157" s="250"/>
      <c r="EL157" s="250"/>
      <c r="EM157" s="250"/>
      <c r="EN157" s="250"/>
      <c r="EO157" s="250"/>
      <c r="EP157" s="250"/>
      <c r="EQ157" s="250"/>
      <c r="ER157" s="250"/>
      <c r="ES157" s="250"/>
      <c r="ET157" s="250"/>
      <c r="EU157" s="250"/>
      <c r="EV157" s="250"/>
      <c r="EW157" s="250"/>
      <c r="EX157" s="250"/>
      <c r="EY157" s="250"/>
      <c r="EZ157" s="250"/>
      <c r="FA157" s="250"/>
      <c r="FB157" s="250"/>
      <c r="FC157" s="250"/>
      <c r="FD157" s="250"/>
      <c r="FE157" s="250"/>
      <c r="FF157" s="250"/>
      <c r="FG157" s="250"/>
      <c r="FH157" s="250"/>
      <c r="FI157" s="250"/>
      <c r="FJ157" s="250"/>
      <c r="FK157" s="250"/>
      <c r="FL157" s="250"/>
      <c r="FM157" s="250"/>
      <c r="FN157" s="250"/>
      <c r="FO157" s="250"/>
      <c r="FP157" s="250"/>
      <c r="FQ157" s="250"/>
      <c r="FR157" s="250"/>
      <c r="FS157" s="250"/>
      <c r="FT157" s="250"/>
      <c r="FU157" s="250"/>
      <c r="FV157" s="250"/>
      <c r="FW157" s="250"/>
      <c r="FX157" s="250"/>
      <c r="FY157" s="250"/>
      <c r="FZ157" s="250"/>
      <c r="GA157" s="250"/>
      <c r="GB157" s="250"/>
      <c r="GC157" s="250"/>
      <c r="GD157" s="250"/>
      <c r="GE157" s="250"/>
      <c r="GF157" s="250"/>
      <c r="GG157" s="250"/>
      <c r="GH157" s="250"/>
      <c r="GI157" s="250"/>
      <c r="GJ157" s="250"/>
      <c r="GK157" s="250"/>
      <c r="GL157" s="250"/>
      <c r="GM157" s="250"/>
      <c r="GN157" s="250"/>
      <c r="GO157" s="250"/>
      <c r="GP157" s="250"/>
      <c r="GQ157" s="250"/>
      <c r="GR157" s="250"/>
      <c r="GS157" s="250"/>
      <c r="GT157" s="250"/>
      <c r="GU157" s="250"/>
      <c r="GV157" s="250"/>
      <c r="GW157" s="250"/>
      <c r="GX157" s="250"/>
      <c r="GY157" s="250"/>
      <c r="GZ157" s="250"/>
      <c r="HA157" s="250"/>
      <c r="HB157" s="250"/>
      <c r="HC157" s="250"/>
      <c r="HD157" s="250"/>
      <c r="HE157" s="250"/>
      <c r="HF157" s="250"/>
      <c r="HG157" s="250"/>
      <c r="HH157" s="250"/>
      <c r="HI157" s="250"/>
      <c r="HJ157" s="250"/>
      <c r="HK157" s="250"/>
      <c r="HL157" s="250"/>
      <c r="HM157" s="250"/>
      <c r="HN157" s="250"/>
      <c r="HO157" s="250"/>
      <c r="HP157" s="250"/>
      <c r="HQ157" s="250"/>
      <c r="HR157" s="250"/>
      <c r="HS157" s="250"/>
    </row>
    <row r="158" spans="1:227" ht="15.5" x14ac:dyDescent="0.35">
      <c r="B158" s="282"/>
      <c r="C158" s="248"/>
      <c r="D158" s="32"/>
      <c r="E158" s="32"/>
      <c r="F158" s="32"/>
      <c r="G158" s="249"/>
      <c r="H158" s="256"/>
      <c r="I158" s="28"/>
      <c r="K158" s="271"/>
      <c r="L158" s="271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348"/>
      <c r="Y158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  <c r="AT158" s="250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  <c r="DV158" s="250"/>
      <c r="DW158" s="250"/>
      <c r="DX158" s="250"/>
      <c r="DY158" s="250"/>
      <c r="DZ158" s="250"/>
      <c r="EA158" s="250"/>
      <c r="EB158" s="250"/>
      <c r="EC158" s="250"/>
      <c r="ED158" s="250"/>
      <c r="EE158" s="250"/>
      <c r="EF158" s="250"/>
      <c r="EG158" s="250"/>
      <c r="EH158" s="250"/>
      <c r="EI158" s="250"/>
      <c r="EJ158" s="250"/>
      <c r="EK158" s="250"/>
      <c r="EL158" s="250"/>
      <c r="EM158" s="250"/>
      <c r="EN158" s="250"/>
      <c r="EO158" s="250"/>
      <c r="EP158" s="250"/>
      <c r="EQ158" s="250"/>
      <c r="ER158" s="250"/>
      <c r="ES158" s="250"/>
      <c r="ET158" s="250"/>
      <c r="EU158" s="250"/>
      <c r="EV158" s="250"/>
      <c r="EW158" s="250"/>
      <c r="EX158" s="250"/>
      <c r="EY158" s="250"/>
      <c r="EZ158" s="250"/>
      <c r="FA158" s="250"/>
      <c r="FB158" s="250"/>
      <c r="FC158" s="250"/>
      <c r="FD158" s="250"/>
      <c r="FE158" s="250"/>
      <c r="FF158" s="250"/>
      <c r="FG158" s="250"/>
      <c r="FH158" s="250"/>
      <c r="FI158" s="250"/>
      <c r="FJ158" s="250"/>
      <c r="FK158" s="250"/>
      <c r="FL158" s="250"/>
      <c r="FM158" s="250"/>
      <c r="FN158" s="250"/>
      <c r="FO158" s="250"/>
      <c r="FP158" s="250"/>
      <c r="FQ158" s="250"/>
      <c r="FR158" s="250"/>
      <c r="FS158" s="250"/>
      <c r="FT158" s="250"/>
      <c r="FU158" s="250"/>
      <c r="FV158" s="250"/>
      <c r="FW158" s="250"/>
      <c r="FX158" s="250"/>
      <c r="FY158" s="250"/>
      <c r="FZ158" s="250"/>
      <c r="GA158" s="250"/>
      <c r="GB158" s="250"/>
      <c r="GC158" s="250"/>
      <c r="GD158" s="250"/>
      <c r="GE158" s="250"/>
      <c r="GF158" s="250"/>
      <c r="GG158" s="250"/>
      <c r="GH158" s="250"/>
      <c r="GI158" s="250"/>
      <c r="GJ158" s="250"/>
      <c r="GK158" s="250"/>
      <c r="GL158" s="250"/>
      <c r="GM158" s="250"/>
      <c r="GN158" s="250"/>
      <c r="GO158" s="250"/>
      <c r="GP158" s="250"/>
      <c r="GQ158" s="250"/>
      <c r="GR158" s="250"/>
      <c r="GS158" s="250"/>
      <c r="GT158" s="250"/>
      <c r="GU158" s="250"/>
      <c r="GV158" s="250"/>
      <c r="GW158" s="250"/>
      <c r="GX158" s="250"/>
      <c r="GY158" s="250"/>
      <c r="GZ158" s="250"/>
      <c r="HA158" s="250"/>
      <c r="HB158" s="250"/>
      <c r="HC158" s="250"/>
      <c r="HD158" s="250"/>
      <c r="HE158" s="250"/>
      <c r="HF158" s="250"/>
      <c r="HG158" s="250"/>
      <c r="HH158" s="250"/>
      <c r="HI158" s="250"/>
      <c r="HJ158" s="250"/>
      <c r="HK158" s="250"/>
      <c r="HL158" s="250"/>
      <c r="HM158" s="250"/>
      <c r="HN158" s="250"/>
      <c r="HO158" s="250"/>
      <c r="HP158" s="250"/>
      <c r="HQ158" s="250"/>
      <c r="HR158" s="250"/>
      <c r="HS158" s="250"/>
    </row>
    <row r="159" spans="1:227" x14ac:dyDescent="0.3">
      <c r="B159" s="283"/>
      <c r="C159" s="248"/>
      <c r="D159" s="32"/>
      <c r="E159" s="32"/>
      <c r="F159" s="32"/>
      <c r="G159" s="249"/>
      <c r="H159" s="256"/>
      <c r="I159" s="28"/>
      <c r="K159" s="271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50"/>
      <c r="Y159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  <c r="AT159" s="250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  <c r="DV159" s="250"/>
      <c r="DW159" s="250"/>
      <c r="DX159" s="250"/>
      <c r="DY159" s="250"/>
      <c r="DZ159" s="250"/>
      <c r="EA159" s="250"/>
      <c r="EB159" s="250"/>
      <c r="EC159" s="250"/>
      <c r="ED159" s="250"/>
      <c r="EE159" s="250"/>
      <c r="EF159" s="250"/>
      <c r="EG159" s="250"/>
      <c r="EH159" s="250"/>
      <c r="EI159" s="250"/>
      <c r="EJ159" s="250"/>
      <c r="EK159" s="250"/>
      <c r="EL159" s="250"/>
      <c r="EM159" s="250"/>
      <c r="EN159" s="250"/>
      <c r="EO159" s="250"/>
      <c r="EP159" s="250"/>
      <c r="EQ159" s="250"/>
      <c r="ER159" s="250"/>
      <c r="ES159" s="250"/>
      <c r="ET159" s="250"/>
      <c r="EU159" s="250"/>
      <c r="EV159" s="250"/>
      <c r="EW159" s="250"/>
      <c r="EX159" s="250"/>
      <c r="EY159" s="250"/>
      <c r="EZ159" s="250"/>
      <c r="FA159" s="250"/>
      <c r="FB159" s="250"/>
      <c r="FC159" s="250"/>
      <c r="FD159" s="250"/>
      <c r="FE159" s="250"/>
      <c r="FF159" s="250"/>
      <c r="FG159" s="250"/>
      <c r="FH159" s="250"/>
      <c r="FI159" s="250"/>
      <c r="FJ159" s="250"/>
      <c r="FK159" s="250"/>
      <c r="FL159" s="250"/>
      <c r="FM159" s="250"/>
      <c r="FN159" s="250"/>
      <c r="FO159" s="250"/>
      <c r="FP159" s="250"/>
      <c r="FQ159" s="250"/>
      <c r="FR159" s="250"/>
      <c r="FS159" s="250"/>
      <c r="FT159" s="250"/>
      <c r="FU159" s="250"/>
      <c r="FV159" s="250"/>
      <c r="FW159" s="250"/>
      <c r="FX159" s="250"/>
      <c r="FY159" s="250"/>
      <c r="FZ159" s="250"/>
      <c r="GA159" s="250"/>
      <c r="GB159" s="250"/>
      <c r="GC159" s="250"/>
      <c r="GD159" s="250"/>
      <c r="GE159" s="250"/>
      <c r="GF159" s="250"/>
      <c r="GG159" s="250"/>
      <c r="GH159" s="250"/>
      <c r="GI159" s="250"/>
      <c r="GJ159" s="250"/>
      <c r="GK159" s="250"/>
      <c r="GL159" s="250"/>
      <c r="GM159" s="250"/>
      <c r="GN159" s="250"/>
      <c r="GO159" s="250"/>
      <c r="GP159" s="250"/>
      <c r="GQ159" s="250"/>
      <c r="GR159" s="250"/>
      <c r="GS159" s="250"/>
      <c r="GT159" s="250"/>
      <c r="GU159" s="250"/>
      <c r="GV159" s="250"/>
      <c r="GW159" s="250"/>
      <c r="GX159" s="250"/>
      <c r="GY159" s="250"/>
      <c r="GZ159" s="250"/>
      <c r="HA159" s="250"/>
      <c r="HB159" s="250"/>
      <c r="HC159" s="250"/>
      <c r="HD159" s="250"/>
      <c r="HE159" s="250"/>
      <c r="HF159" s="250"/>
      <c r="HG159" s="250"/>
      <c r="HH159" s="250"/>
      <c r="HI159" s="250"/>
      <c r="HJ159" s="250"/>
      <c r="HK159" s="250"/>
      <c r="HL159" s="250"/>
      <c r="HM159" s="250"/>
      <c r="HN159" s="250"/>
      <c r="HO159" s="250"/>
      <c r="HP159" s="250"/>
      <c r="HQ159" s="250"/>
      <c r="HR159" s="250"/>
      <c r="HS159" s="250"/>
    </row>
    <row r="160" spans="1:227" ht="14.5" thickBot="1" x14ac:dyDescent="0.35">
      <c r="B160" s="31"/>
      <c r="C160" s="252"/>
      <c r="D160" s="252"/>
      <c r="E160" s="252"/>
      <c r="F160" s="252"/>
      <c r="G160" s="252"/>
      <c r="H160" s="253"/>
      <c r="I160" s="255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>
        <v>0</v>
      </c>
      <c r="Y160"/>
      <c r="Z160" s="250"/>
      <c r="AA160" s="250"/>
      <c r="AB160" s="250"/>
      <c r="AC160" s="250"/>
      <c r="AD160" s="250"/>
      <c r="AE160" s="250"/>
      <c r="AF160" s="250"/>
      <c r="AG160" s="250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  <c r="AS160" s="250"/>
      <c r="AT160" s="250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  <c r="DV160" s="250"/>
      <c r="DW160" s="250"/>
      <c r="DX160" s="250"/>
      <c r="DY160" s="250"/>
      <c r="DZ160" s="250"/>
      <c r="EA160" s="250"/>
      <c r="EB160" s="250"/>
      <c r="EC160" s="250"/>
      <c r="ED160" s="250"/>
      <c r="EE160" s="250"/>
      <c r="EF160" s="250"/>
      <c r="EG160" s="250"/>
      <c r="EH160" s="250"/>
      <c r="EI160" s="250"/>
      <c r="EJ160" s="250"/>
      <c r="EK160" s="250"/>
      <c r="EL160" s="250"/>
      <c r="EM160" s="250"/>
      <c r="EN160" s="250"/>
      <c r="EO160" s="250"/>
      <c r="EP160" s="250"/>
      <c r="EQ160" s="250"/>
      <c r="ER160" s="250"/>
      <c r="ES160" s="250"/>
      <c r="ET160" s="250"/>
      <c r="EU160" s="250"/>
      <c r="EV160" s="250"/>
      <c r="EW160" s="250"/>
      <c r="EX160" s="250"/>
      <c r="EY160" s="250"/>
      <c r="EZ160" s="250"/>
      <c r="FA160" s="250"/>
      <c r="FB160" s="250"/>
      <c r="FC160" s="250"/>
      <c r="FD160" s="250"/>
      <c r="FE160" s="250"/>
      <c r="FF160" s="250"/>
      <c r="FG160" s="250"/>
      <c r="FH160" s="250"/>
      <c r="FI160" s="250"/>
      <c r="FJ160" s="250"/>
      <c r="FK160" s="250"/>
      <c r="FL160" s="250"/>
      <c r="FM160" s="250"/>
      <c r="FN160" s="250"/>
      <c r="FO160" s="250"/>
      <c r="FP160" s="250"/>
      <c r="FQ160" s="250"/>
      <c r="FR160" s="250"/>
      <c r="FS160" s="250"/>
      <c r="FT160" s="250"/>
      <c r="FU160" s="250"/>
      <c r="FV160" s="250"/>
      <c r="FW160" s="250"/>
      <c r="FX160" s="250"/>
      <c r="FY160" s="250"/>
      <c r="FZ160" s="250"/>
      <c r="GA160" s="250"/>
      <c r="GB160" s="250"/>
      <c r="GC160" s="250"/>
      <c r="GD160" s="250"/>
      <c r="GE160" s="250"/>
      <c r="GF160" s="250"/>
      <c r="GG160" s="250"/>
      <c r="GH160" s="250"/>
      <c r="GI160" s="250"/>
      <c r="GJ160" s="250"/>
      <c r="GK160" s="250"/>
      <c r="GL160" s="250"/>
      <c r="GM160" s="250"/>
      <c r="GN160" s="250"/>
      <c r="GO160" s="250"/>
      <c r="GP160" s="250"/>
      <c r="GQ160" s="250"/>
      <c r="GR160" s="250"/>
      <c r="GS160" s="250"/>
      <c r="GT160" s="250"/>
      <c r="GU160" s="250"/>
      <c r="GV160" s="250"/>
      <c r="GW160" s="250"/>
      <c r="GX160" s="250"/>
      <c r="GY160" s="250"/>
      <c r="GZ160" s="250"/>
      <c r="HA160" s="250"/>
      <c r="HB160" s="250"/>
      <c r="HC160" s="250"/>
      <c r="HD160" s="250"/>
      <c r="HE160" s="250"/>
      <c r="HF160" s="250"/>
      <c r="HG160" s="250"/>
      <c r="HH160" s="250"/>
      <c r="HI160" s="250"/>
      <c r="HJ160" s="250"/>
      <c r="HK160" s="250"/>
      <c r="HL160" s="250"/>
      <c r="HM160" s="250"/>
      <c r="HN160" s="250"/>
      <c r="HO160" s="250"/>
      <c r="HP160" s="250"/>
      <c r="HQ160" s="250"/>
      <c r="HR160" s="250"/>
      <c r="HS160" s="250"/>
    </row>
    <row r="161" spans="1:25" ht="14.5" thickTop="1" x14ac:dyDescent="0.3">
      <c r="B161" s="31"/>
      <c r="C161" s="29"/>
      <c r="D161" s="33"/>
      <c r="E161" s="33"/>
      <c r="F161" s="29"/>
      <c r="H161" s="32"/>
      <c r="I161" s="28"/>
      <c r="Y161"/>
    </row>
    <row r="162" spans="1:25" x14ac:dyDescent="0.3">
      <c r="B162" s="31"/>
      <c r="C162" s="29"/>
      <c r="D162" s="29"/>
      <c r="E162" s="29"/>
      <c r="F162" s="29"/>
      <c r="H162" s="32"/>
      <c r="I162" s="28"/>
      <c r="Y162"/>
    </row>
    <row r="163" spans="1:25" x14ac:dyDescent="0.3">
      <c r="B163" s="31"/>
      <c r="C163" s="29"/>
      <c r="D163" s="29"/>
      <c r="E163" s="29"/>
      <c r="F163" s="29"/>
      <c r="H163" s="32"/>
      <c r="I163" s="28"/>
      <c r="Y163"/>
    </row>
    <row r="164" spans="1:25" x14ac:dyDescent="0.3">
      <c r="C164" s="32"/>
      <c r="D164" s="29"/>
      <c r="E164" s="29"/>
      <c r="F164" s="29"/>
      <c r="H164" s="32"/>
      <c r="I164" s="28"/>
      <c r="Y164"/>
    </row>
    <row r="165" spans="1:25" x14ac:dyDescent="0.3">
      <c r="D165" s="29"/>
      <c r="E165" s="29"/>
      <c r="F165" s="33"/>
      <c r="G165" s="164"/>
      <c r="H165" s="32"/>
      <c r="I165" s="28"/>
      <c r="Y165"/>
    </row>
    <row r="166" spans="1:25" x14ac:dyDescent="0.3">
      <c r="A166" s="29" t="s">
        <v>776</v>
      </c>
      <c r="B166" s="282"/>
      <c r="D166" s="33"/>
      <c r="E166" s="33"/>
      <c r="F166" s="33"/>
      <c r="G166" s="164"/>
      <c r="H166" s="32"/>
      <c r="I166" s="28"/>
      <c r="Y166"/>
    </row>
    <row r="167" spans="1:25" x14ac:dyDescent="0.3">
      <c r="A167" s="29" t="s">
        <v>777</v>
      </c>
      <c r="B167" s="31"/>
      <c r="D167" s="33"/>
      <c r="E167" s="33"/>
      <c r="F167" s="33"/>
      <c r="G167" s="164"/>
      <c r="H167" s="32"/>
      <c r="I167" s="28"/>
      <c r="Y167"/>
    </row>
    <row r="168" spans="1:25" x14ac:dyDescent="0.3">
      <c r="A168" s="29" t="s">
        <v>778</v>
      </c>
      <c r="G168" s="27"/>
      <c r="Y168"/>
    </row>
    <row r="169" spans="1:25" x14ac:dyDescent="0.3">
      <c r="A169" s="29" t="s">
        <v>779</v>
      </c>
      <c r="B169" s="283"/>
      <c r="Y169"/>
    </row>
    <row r="170" spans="1:25" x14ac:dyDescent="0.3">
      <c r="Y170"/>
    </row>
    <row r="171" spans="1:25" x14ac:dyDescent="0.3">
      <c r="Y171"/>
    </row>
    <row r="172" spans="1:25" x14ac:dyDescent="0.3">
      <c r="Y172"/>
    </row>
    <row r="173" spans="1:25" x14ac:dyDescent="0.3">
      <c r="Y173"/>
    </row>
    <row r="174" spans="1:25" x14ac:dyDescent="0.3">
      <c r="Y174"/>
    </row>
    <row r="175" spans="1:25" x14ac:dyDescent="0.3">
      <c r="Y175"/>
    </row>
    <row r="176" spans="1:25" x14ac:dyDescent="0.3">
      <c r="Y176"/>
    </row>
    <row r="177" spans="25:25" x14ac:dyDescent="0.3">
      <c r="Y177"/>
    </row>
    <row r="178" spans="25:25" x14ac:dyDescent="0.3">
      <c r="Y178"/>
    </row>
    <row r="179" spans="25:25" x14ac:dyDescent="0.3">
      <c r="Y179"/>
    </row>
    <row r="180" spans="25:25" x14ac:dyDescent="0.3">
      <c r="Y180"/>
    </row>
    <row r="181" spans="25:25" x14ac:dyDescent="0.3">
      <c r="Y181"/>
    </row>
    <row r="182" spans="25:25" x14ac:dyDescent="0.3">
      <c r="Y182"/>
    </row>
    <row r="183" spans="25:25" x14ac:dyDescent="0.3">
      <c r="Y183"/>
    </row>
    <row r="184" spans="25:25" x14ac:dyDescent="0.3">
      <c r="Y184"/>
    </row>
    <row r="185" spans="25:25" x14ac:dyDescent="0.3">
      <c r="Y185"/>
    </row>
    <row r="186" spans="25:25" x14ac:dyDescent="0.3">
      <c r="Y186"/>
    </row>
    <row r="187" spans="25:25" x14ac:dyDescent="0.3">
      <c r="Y187"/>
    </row>
    <row r="188" spans="25:25" x14ac:dyDescent="0.3">
      <c r="Y188"/>
    </row>
    <row r="189" spans="25:25" x14ac:dyDescent="0.3">
      <c r="Y189"/>
    </row>
    <row r="190" spans="25:25" x14ac:dyDescent="0.3">
      <c r="Y190"/>
    </row>
    <row r="191" spans="25:25" x14ac:dyDescent="0.3">
      <c r="Y191"/>
    </row>
    <row r="192" spans="25:25" x14ac:dyDescent="0.3">
      <c r="Y192"/>
    </row>
    <row r="193" spans="25:25" x14ac:dyDescent="0.3">
      <c r="Y193"/>
    </row>
    <row r="194" spans="25:25" x14ac:dyDescent="0.3">
      <c r="Y194"/>
    </row>
    <row r="195" spans="25:25" x14ac:dyDescent="0.3">
      <c r="Y195"/>
    </row>
    <row r="196" spans="25:25" x14ac:dyDescent="0.3">
      <c r="Y196"/>
    </row>
    <row r="197" spans="25:25" x14ac:dyDescent="0.3">
      <c r="Y197"/>
    </row>
    <row r="198" spans="25:25" x14ac:dyDescent="0.3">
      <c r="Y198"/>
    </row>
    <row r="199" spans="25:25" x14ac:dyDescent="0.3">
      <c r="Y199"/>
    </row>
    <row r="200" spans="25:25" x14ac:dyDescent="0.3">
      <c r="Y200"/>
    </row>
    <row r="201" spans="25:25" x14ac:dyDescent="0.3">
      <c r="Y201"/>
    </row>
    <row r="202" spans="25:25" x14ac:dyDescent="0.3">
      <c r="Y202"/>
    </row>
    <row r="203" spans="25:25" x14ac:dyDescent="0.3">
      <c r="Y203"/>
    </row>
    <row r="204" spans="25:25" x14ac:dyDescent="0.3">
      <c r="Y204"/>
    </row>
    <row r="205" spans="25:25" x14ac:dyDescent="0.3">
      <c r="Y205"/>
    </row>
    <row r="206" spans="25:25" x14ac:dyDescent="0.3">
      <c r="Y206"/>
    </row>
    <row r="207" spans="25:25" x14ac:dyDescent="0.3">
      <c r="Y207"/>
    </row>
    <row r="208" spans="25:25" x14ac:dyDescent="0.3">
      <c r="Y208"/>
    </row>
    <row r="209" spans="25:25" x14ac:dyDescent="0.3">
      <c r="Y209"/>
    </row>
    <row r="210" spans="25:25" x14ac:dyDescent="0.3">
      <c r="Y210"/>
    </row>
    <row r="211" spans="25:25" x14ac:dyDescent="0.3">
      <c r="Y211"/>
    </row>
    <row r="212" spans="25:25" x14ac:dyDescent="0.3">
      <c r="Y212"/>
    </row>
    <row r="213" spans="25:25" x14ac:dyDescent="0.3">
      <c r="Y213"/>
    </row>
    <row r="214" spans="25:25" x14ac:dyDescent="0.3">
      <c r="Y214"/>
    </row>
    <row r="215" spans="25:25" x14ac:dyDescent="0.3">
      <c r="Y215"/>
    </row>
    <row r="216" spans="25:25" x14ac:dyDescent="0.3">
      <c r="Y216"/>
    </row>
    <row r="217" spans="25:25" x14ac:dyDescent="0.3">
      <c r="Y217"/>
    </row>
    <row r="218" spans="25:25" x14ac:dyDescent="0.3">
      <c r="Y218"/>
    </row>
    <row r="219" spans="25:25" x14ac:dyDescent="0.3">
      <c r="Y219"/>
    </row>
    <row r="220" spans="25:25" x14ac:dyDescent="0.3">
      <c r="Y220"/>
    </row>
    <row r="221" spans="25:25" x14ac:dyDescent="0.3">
      <c r="Y221"/>
    </row>
    <row r="222" spans="25:25" x14ac:dyDescent="0.3">
      <c r="Y222"/>
    </row>
    <row r="223" spans="25:25" x14ac:dyDescent="0.3">
      <c r="Y223"/>
    </row>
    <row r="224" spans="25:25" x14ac:dyDescent="0.3">
      <c r="Y224"/>
    </row>
    <row r="225" spans="25:25" x14ac:dyDescent="0.3">
      <c r="Y225"/>
    </row>
    <row r="226" spans="25:25" x14ac:dyDescent="0.3">
      <c r="Y226"/>
    </row>
    <row r="227" spans="25:25" x14ac:dyDescent="0.3">
      <c r="Y227"/>
    </row>
    <row r="228" spans="25:25" x14ac:dyDescent="0.3">
      <c r="Y228"/>
    </row>
    <row r="229" spans="25:25" x14ac:dyDescent="0.3">
      <c r="Y229"/>
    </row>
    <row r="230" spans="25:25" x14ac:dyDescent="0.3">
      <c r="Y230"/>
    </row>
    <row r="231" spans="25:25" x14ac:dyDescent="0.3">
      <c r="Y231"/>
    </row>
    <row r="232" spans="25:25" x14ac:dyDescent="0.3">
      <c r="Y232"/>
    </row>
    <row r="233" spans="25:25" x14ac:dyDescent="0.3">
      <c r="Y233"/>
    </row>
    <row r="234" spans="25:25" x14ac:dyDescent="0.3">
      <c r="Y234"/>
    </row>
    <row r="235" spans="25:25" x14ac:dyDescent="0.3">
      <c r="Y235"/>
    </row>
    <row r="236" spans="25:25" x14ac:dyDescent="0.3">
      <c r="Y236"/>
    </row>
    <row r="237" spans="25:25" x14ac:dyDescent="0.3">
      <c r="Y237"/>
    </row>
    <row r="238" spans="25:25" x14ac:dyDescent="0.3">
      <c r="Y238"/>
    </row>
    <row r="239" spans="25:25" x14ac:dyDescent="0.3">
      <c r="Y239"/>
    </row>
    <row r="240" spans="25:25" x14ac:dyDescent="0.3">
      <c r="Y240"/>
    </row>
    <row r="241" spans="25:25" x14ac:dyDescent="0.3">
      <c r="Y241"/>
    </row>
    <row r="242" spans="25:25" x14ac:dyDescent="0.3">
      <c r="Y242"/>
    </row>
    <row r="243" spans="25:25" x14ac:dyDescent="0.3">
      <c r="Y243"/>
    </row>
    <row r="244" spans="25:25" x14ac:dyDescent="0.3">
      <c r="Y244"/>
    </row>
    <row r="245" spans="25:25" x14ac:dyDescent="0.3">
      <c r="Y245"/>
    </row>
    <row r="246" spans="25:25" x14ac:dyDescent="0.3">
      <c r="Y246"/>
    </row>
    <row r="247" spans="25:25" x14ac:dyDescent="0.3">
      <c r="Y247"/>
    </row>
    <row r="248" spans="25:25" x14ac:dyDescent="0.3">
      <c r="Y248"/>
    </row>
    <row r="249" spans="25:25" x14ac:dyDescent="0.3">
      <c r="Y249"/>
    </row>
    <row r="250" spans="25:25" x14ac:dyDescent="0.3">
      <c r="Y250"/>
    </row>
    <row r="251" spans="25:25" x14ac:dyDescent="0.3">
      <c r="Y251"/>
    </row>
    <row r="252" spans="25:25" x14ac:dyDescent="0.3">
      <c r="Y252"/>
    </row>
    <row r="253" spans="25:25" x14ac:dyDescent="0.3">
      <c r="Y253"/>
    </row>
    <row r="254" spans="25:25" x14ac:dyDescent="0.3">
      <c r="Y254"/>
    </row>
    <row r="255" spans="25:25" x14ac:dyDescent="0.3">
      <c r="Y255"/>
    </row>
    <row r="256" spans="25:25" x14ac:dyDescent="0.3">
      <c r="Y256"/>
    </row>
    <row r="257" spans="25:25" x14ac:dyDescent="0.3">
      <c r="Y257"/>
    </row>
    <row r="258" spans="25:25" x14ac:dyDescent="0.3">
      <c r="Y258"/>
    </row>
    <row r="259" spans="25:25" x14ac:dyDescent="0.3">
      <c r="Y259"/>
    </row>
    <row r="260" spans="25:25" x14ac:dyDescent="0.3">
      <c r="Y260"/>
    </row>
    <row r="261" spans="25:25" x14ac:dyDescent="0.3">
      <c r="Y261"/>
    </row>
    <row r="262" spans="25:25" x14ac:dyDescent="0.3">
      <c r="Y262"/>
    </row>
    <row r="263" spans="25:25" x14ac:dyDescent="0.3">
      <c r="Y263"/>
    </row>
    <row r="264" spans="25:25" x14ac:dyDescent="0.3">
      <c r="Y264"/>
    </row>
    <row r="265" spans="25:25" x14ac:dyDescent="0.3">
      <c r="Y265"/>
    </row>
    <row r="266" spans="25:25" x14ac:dyDescent="0.3">
      <c r="Y266"/>
    </row>
    <row r="267" spans="25:25" x14ac:dyDescent="0.3">
      <c r="Y267"/>
    </row>
    <row r="268" spans="25:25" x14ac:dyDescent="0.3">
      <c r="Y268"/>
    </row>
    <row r="269" spans="25:25" x14ac:dyDescent="0.3">
      <c r="Y269"/>
    </row>
    <row r="270" spans="25:25" x14ac:dyDescent="0.3">
      <c r="Y270"/>
    </row>
    <row r="271" spans="25:25" x14ac:dyDescent="0.3">
      <c r="Y271"/>
    </row>
    <row r="272" spans="25:25" x14ac:dyDescent="0.3">
      <c r="Y272"/>
    </row>
    <row r="273" spans="25:25" x14ac:dyDescent="0.3">
      <c r="Y273"/>
    </row>
    <row r="274" spans="25:25" x14ac:dyDescent="0.3">
      <c r="Y274"/>
    </row>
    <row r="275" spans="25:25" x14ac:dyDescent="0.3">
      <c r="Y275"/>
    </row>
    <row r="276" spans="25:25" x14ac:dyDescent="0.3">
      <c r="Y276"/>
    </row>
    <row r="277" spans="25:25" x14ac:dyDescent="0.3">
      <c r="Y277"/>
    </row>
    <row r="278" spans="25:25" x14ac:dyDescent="0.3">
      <c r="Y278"/>
    </row>
  </sheetData>
  <mergeCells count="1">
    <mergeCell ref="C2:G2"/>
  </mergeCells>
  <phoneticPr fontId="0" type="noConversion"/>
  <conditionalFormatting sqref="Z8:IV22 AA23:IV23 Z38 AB38:IV38 Z88 AB88:IV88 Z39:IV87 Z24:IV37 Z89:IV160">
    <cfRule type="cellIs" dxfId="15" priority="1" stopIfTrue="1" operator="notBetween">
      <formula>-1</formula>
      <formula>1</formula>
    </cfRule>
  </conditionalFormatting>
  <printOptions gridLines="1"/>
  <pageMargins left="0.74803149606299213" right="0.74803149606299213" top="0.98425196850393704" bottom="0.98425196850393704" header="0.51181102362204722" footer="0.51181102362204722"/>
  <pageSetup scale="60" fitToHeight="0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7"/>
  <sheetViews>
    <sheetView workbookViewId="0">
      <selection activeCell="G19" sqref="G19"/>
    </sheetView>
  </sheetViews>
  <sheetFormatPr defaultRowHeight="12.5" x14ac:dyDescent="0.25"/>
  <cols>
    <col min="2" max="2" width="20.54296875" bestFit="1" customWidth="1"/>
  </cols>
  <sheetData>
    <row r="2" spans="1:3" x14ac:dyDescent="0.25">
      <c r="C2" t="s">
        <v>1386</v>
      </c>
    </row>
    <row r="3" spans="1:3" x14ac:dyDescent="0.25">
      <c r="A3" t="s">
        <v>648</v>
      </c>
      <c r="B3" t="s">
        <v>1004</v>
      </c>
      <c r="C3">
        <v>75725.192723815242</v>
      </c>
    </row>
    <row r="4" spans="1:3" x14ac:dyDescent="0.25">
      <c r="A4" t="s">
        <v>644</v>
      </c>
      <c r="B4" t="s">
        <v>1005</v>
      </c>
      <c r="C4">
        <v>41935.773962507184</v>
      </c>
    </row>
    <row r="5" spans="1:3" x14ac:dyDescent="0.25">
      <c r="A5" t="s">
        <v>645</v>
      </c>
      <c r="B5" t="s">
        <v>1006</v>
      </c>
      <c r="C5">
        <v>30131.068587396934</v>
      </c>
    </row>
    <row r="6" spans="1:3" x14ac:dyDescent="0.25">
      <c r="A6" t="s">
        <v>646</v>
      </c>
      <c r="B6" t="s">
        <v>1007</v>
      </c>
      <c r="C6">
        <v>56844.657792929909</v>
      </c>
    </row>
    <row r="7" spans="1:3" x14ac:dyDescent="0.25">
      <c r="A7" t="s">
        <v>647</v>
      </c>
      <c r="B7" t="s">
        <v>1008</v>
      </c>
      <c r="C7">
        <v>97962.859080148861</v>
      </c>
    </row>
    <row r="8" spans="1:3" x14ac:dyDescent="0.25">
      <c r="A8" t="s">
        <v>266</v>
      </c>
      <c r="B8" t="s">
        <v>1009</v>
      </c>
      <c r="C8">
        <v>0</v>
      </c>
    </row>
    <row r="9" spans="1:3" x14ac:dyDescent="0.25">
      <c r="A9" t="s">
        <v>276</v>
      </c>
      <c r="B9" t="s">
        <v>450</v>
      </c>
      <c r="C9">
        <v>77604.884019570876</v>
      </c>
    </row>
    <row r="10" spans="1:3" x14ac:dyDescent="0.25">
      <c r="A10" t="s">
        <v>273</v>
      </c>
      <c r="B10" t="s">
        <v>1010</v>
      </c>
      <c r="C10">
        <v>81936.611206562695</v>
      </c>
    </row>
    <row r="11" spans="1:3" x14ac:dyDescent="0.25">
      <c r="A11" t="s">
        <v>286</v>
      </c>
      <c r="B11" t="s">
        <v>1011</v>
      </c>
      <c r="C11">
        <v>155752.44297086666</v>
      </c>
    </row>
    <row r="12" spans="1:3" x14ac:dyDescent="0.25">
      <c r="A12" t="s">
        <v>290</v>
      </c>
      <c r="B12" t="s">
        <v>1012</v>
      </c>
      <c r="C12">
        <v>-18475.57663808615</v>
      </c>
    </row>
    <row r="13" spans="1:3" x14ac:dyDescent="0.25">
      <c r="A13" t="s">
        <v>303</v>
      </c>
      <c r="B13" t="s">
        <v>1014</v>
      </c>
      <c r="C13">
        <v>132058.77057885128</v>
      </c>
    </row>
    <row r="14" spans="1:3" x14ac:dyDescent="0.25">
      <c r="A14" t="s">
        <v>320</v>
      </c>
      <c r="B14" t="s">
        <v>1016</v>
      </c>
      <c r="C14">
        <v>162500.9598611921</v>
      </c>
    </row>
    <row r="15" spans="1:3" x14ac:dyDescent="0.25">
      <c r="A15" t="s">
        <v>330</v>
      </c>
      <c r="B15" t="s">
        <v>1018</v>
      </c>
      <c r="C15">
        <v>216896.75622340181</v>
      </c>
    </row>
    <row r="16" spans="1:3" x14ac:dyDescent="0.25">
      <c r="A16" t="s">
        <v>351</v>
      </c>
      <c r="B16" t="s">
        <v>1020</v>
      </c>
      <c r="C16">
        <v>0</v>
      </c>
    </row>
    <row r="17" spans="1:3" x14ac:dyDescent="0.25">
      <c r="A17" t="s">
        <v>370</v>
      </c>
      <c r="B17" t="s">
        <v>1021</v>
      </c>
      <c r="C17">
        <v>120012.05585079291</v>
      </c>
    </row>
    <row r="18" spans="1:3" x14ac:dyDescent="0.25">
      <c r="A18" t="s">
        <v>377</v>
      </c>
      <c r="B18" t="s">
        <v>1022</v>
      </c>
      <c r="C18">
        <v>72483.797291678027</v>
      </c>
    </row>
    <row r="19" spans="1:3" x14ac:dyDescent="0.25">
      <c r="A19" t="s">
        <v>387</v>
      </c>
      <c r="B19" t="s">
        <v>1023</v>
      </c>
      <c r="C19">
        <v>563819.81568469014</v>
      </c>
    </row>
    <row r="20" spans="1:3" x14ac:dyDescent="0.25">
      <c r="A20" t="s">
        <v>391</v>
      </c>
      <c r="B20" t="s">
        <v>1024</v>
      </c>
      <c r="C20">
        <v>135971.66893623161</v>
      </c>
    </row>
    <row r="21" spans="1:3" x14ac:dyDescent="0.25">
      <c r="A21" t="s">
        <v>346</v>
      </c>
      <c r="B21" t="s">
        <v>1026</v>
      </c>
      <c r="C21">
        <v>839.87000000000035</v>
      </c>
    </row>
    <row r="22" spans="1:3" x14ac:dyDescent="0.25">
      <c r="A22" t="s">
        <v>275</v>
      </c>
      <c r="B22" t="s">
        <v>449</v>
      </c>
      <c r="C22">
        <v>88666.660302748816</v>
      </c>
    </row>
    <row r="23" spans="1:3" x14ac:dyDescent="0.25">
      <c r="A23" t="s">
        <v>272</v>
      </c>
      <c r="B23" t="s">
        <v>1028</v>
      </c>
      <c r="C23">
        <v>81714.532185854623</v>
      </c>
    </row>
    <row r="24" spans="1:3" x14ac:dyDescent="0.25">
      <c r="A24" t="s">
        <v>283</v>
      </c>
      <c r="B24" t="s">
        <v>1029</v>
      </c>
      <c r="C24">
        <v>86931.321038929585</v>
      </c>
    </row>
    <row r="25" spans="1:3" x14ac:dyDescent="0.25">
      <c r="A25" t="s">
        <v>285</v>
      </c>
      <c r="B25" t="s">
        <v>1030</v>
      </c>
      <c r="C25">
        <v>230645.96659969178</v>
      </c>
    </row>
    <row r="26" spans="1:3" x14ac:dyDescent="0.25">
      <c r="A26" t="s">
        <v>289</v>
      </c>
      <c r="B26" t="s">
        <v>1031</v>
      </c>
      <c r="C26">
        <v>92600.138230585697</v>
      </c>
    </row>
    <row r="27" spans="1:3" x14ac:dyDescent="0.25">
      <c r="A27" t="s">
        <v>293</v>
      </c>
      <c r="B27" t="s">
        <v>1032</v>
      </c>
      <c r="C27">
        <v>-43653.024709774298</v>
      </c>
    </row>
    <row r="28" spans="1:3" x14ac:dyDescent="0.25">
      <c r="A28" t="s">
        <v>302</v>
      </c>
      <c r="B28" t="s">
        <v>1034</v>
      </c>
      <c r="C28">
        <v>52012.464165029785</v>
      </c>
    </row>
    <row r="29" spans="1:3" x14ac:dyDescent="0.25">
      <c r="A29" t="s">
        <v>300</v>
      </c>
      <c r="B29" t="s">
        <v>1035</v>
      </c>
      <c r="C29">
        <v>369074.90575496771</v>
      </c>
    </row>
    <row r="30" spans="1:3" x14ac:dyDescent="0.25">
      <c r="A30" t="s">
        <v>305</v>
      </c>
      <c r="B30" t="s">
        <v>1036</v>
      </c>
      <c r="C30">
        <v>24118.054674213199</v>
      </c>
    </row>
    <row r="31" spans="1:3" x14ac:dyDescent="0.25">
      <c r="A31" t="s">
        <v>309</v>
      </c>
      <c r="B31" t="s">
        <v>1037</v>
      </c>
      <c r="C31">
        <v>0</v>
      </c>
    </row>
    <row r="32" spans="1:3" x14ac:dyDescent="0.25">
      <c r="A32" t="s">
        <v>319</v>
      </c>
      <c r="B32" t="s">
        <v>1038</v>
      </c>
      <c r="C32">
        <v>261470.27531066263</v>
      </c>
    </row>
    <row r="33" spans="1:3" x14ac:dyDescent="0.25">
      <c r="A33" t="s">
        <v>329</v>
      </c>
      <c r="B33" t="s">
        <v>1040</v>
      </c>
      <c r="C33">
        <v>199381.62830233295</v>
      </c>
    </row>
    <row r="34" spans="1:3" x14ac:dyDescent="0.25">
      <c r="A34" t="s">
        <v>334</v>
      </c>
      <c r="B34" t="s">
        <v>1041</v>
      </c>
      <c r="C34">
        <v>0</v>
      </c>
    </row>
    <row r="35" spans="1:3" x14ac:dyDescent="0.25">
      <c r="A35" t="s">
        <v>673</v>
      </c>
      <c r="B35" t="s">
        <v>1042</v>
      </c>
      <c r="C35">
        <v>142441.80799324356</v>
      </c>
    </row>
    <row r="36" spans="1:3" x14ac:dyDescent="0.25">
      <c r="A36" t="s">
        <v>364</v>
      </c>
      <c r="B36" t="s">
        <v>1043</v>
      </c>
      <c r="C36">
        <v>121150.94090492293</v>
      </c>
    </row>
    <row r="37" spans="1:3" x14ac:dyDescent="0.25">
      <c r="A37" t="s">
        <v>365</v>
      </c>
      <c r="B37" t="s">
        <v>1044</v>
      </c>
      <c r="C37">
        <v>41649.45015836996</v>
      </c>
    </row>
    <row r="38" spans="1:3" x14ac:dyDescent="0.25">
      <c r="A38" t="s">
        <v>366</v>
      </c>
      <c r="B38" t="s">
        <v>1045</v>
      </c>
      <c r="C38">
        <v>117151.42354020856</v>
      </c>
    </row>
    <row r="39" spans="1:3" x14ac:dyDescent="0.25">
      <c r="A39" t="s">
        <v>369</v>
      </c>
      <c r="B39" t="s">
        <v>1046</v>
      </c>
      <c r="C39">
        <v>41464.513312118623</v>
      </c>
    </row>
    <row r="40" spans="1:3" x14ac:dyDescent="0.25">
      <c r="A40" t="s">
        <v>376</v>
      </c>
      <c r="B40" t="s">
        <v>1047</v>
      </c>
      <c r="C40">
        <v>184120.21946001227</v>
      </c>
    </row>
    <row r="41" spans="1:3" x14ac:dyDescent="0.25">
      <c r="A41" t="s">
        <v>384</v>
      </c>
      <c r="B41" t="s">
        <v>1049</v>
      </c>
      <c r="C41">
        <v>54574.552958275948</v>
      </c>
    </row>
    <row r="42" spans="1:3" x14ac:dyDescent="0.25">
      <c r="A42" t="s">
        <v>386</v>
      </c>
      <c r="B42" t="s">
        <v>1023</v>
      </c>
      <c r="C42">
        <v>169321.04204530857</v>
      </c>
    </row>
    <row r="43" spans="1:3" x14ac:dyDescent="0.25">
      <c r="A43" t="s">
        <v>389</v>
      </c>
      <c r="B43" t="s">
        <v>1050</v>
      </c>
      <c r="C43">
        <v>150054.47010486553</v>
      </c>
    </row>
    <row r="44" spans="1:3" x14ac:dyDescent="0.25">
      <c r="A44" t="s">
        <v>390</v>
      </c>
      <c r="B44" t="s">
        <v>1051</v>
      </c>
      <c r="C44">
        <v>330214.88514546736</v>
      </c>
    </row>
    <row r="45" spans="1:3" x14ac:dyDescent="0.25">
      <c r="A45" t="s">
        <v>393</v>
      </c>
      <c r="B45" t="s">
        <v>1052</v>
      </c>
      <c r="C45">
        <v>0</v>
      </c>
    </row>
    <row r="46" spans="1:3" x14ac:dyDescent="0.25">
      <c r="A46" t="s">
        <v>396</v>
      </c>
      <c r="B46" t="s">
        <v>565</v>
      </c>
      <c r="C46">
        <v>111375.23859640336</v>
      </c>
    </row>
    <row r="47" spans="1:3" x14ac:dyDescent="0.25">
      <c r="A47" t="s">
        <v>281</v>
      </c>
      <c r="B47" t="s">
        <v>1053</v>
      </c>
      <c r="C47">
        <v>-41094.394753606379</v>
      </c>
    </row>
    <row r="48" spans="1:3" x14ac:dyDescent="0.25">
      <c r="A48" t="s">
        <v>19</v>
      </c>
      <c r="B48" t="s">
        <v>1364</v>
      </c>
      <c r="C48">
        <v>17985.584818749456</v>
      </c>
    </row>
    <row r="49" spans="1:3" x14ac:dyDescent="0.25">
      <c r="A49" t="s">
        <v>271</v>
      </c>
      <c r="B49" t="s">
        <v>1054</v>
      </c>
      <c r="C49">
        <v>-6681.3048671625293</v>
      </c>
    </row>
    <row r="50" spans="1:3" x14ac:dyDescent="0.25">
      <c r="A50" t="s">
        <v>268</v>
      </c>
      <c r="B50" t="s">
        <v>1055</v>
      </c>
      <c r="C50">
        <v>156828.77572570287</v>
      </c>
    </row>
    <row r="51" spans="1:3" x14ac:dyDescent="0.25">
      <c r="A51" t="s">
        <v>269</v>
      </c>
      <c r="B51" t="s">
        <v>443</v>
      </c>
      <c r="C51">
        <v>217441.08940036799</v>
      </c>
    </row>
    <row r="52" spans="1:3" x14ac:dyDescent="0.25">
      <c r="A52" t="s">
        <v>279</v>
      </c>
      <c r="B52" t="s">
        <v>1057</v>
      </c>
      <c r="C52">
        <v>202542.40949849741</v>
      </c>
    </row>
    <row r="53" spans="1:3" x14ac:dyDescent="0.25">
      <c r="A53" t="s">
        <v>274</v>
      </c>
      <c r="B53" t="s">
        <v>1058</v>
      </c>
      <c r="C53">
        <v>-111890.63015892074</v>
      </c>
    </row>
    <row r="54" spans="1:3" x14ac:dyDescent="0.25">
      <c r="A54" t="s">
        <v>280</v>
      </c>
      <c r="B54" t="s">
        <v>1059</v>
      </c>
      <c r="C54">
        <v>106573.53027729853</v>
      </c>
    </row>
    <row r="55" spans="1:3" x14ac:dyDescent="0.25">
      <c r="A55" t="s">
        <v>284</v>
      </c>
      <c r="B55" t="s">
        <v>1061</v>
      </c>
      <c r="C55">
        <v>5973.6925410649856</v>
      </c>
    </row>
    <row r="56" spans="1:3" x14ac:dyDescent="0.25">
      <c r="A56" t="s">
        <v>1357</v>
      </c>
      <c r="B56" t="s">
        <v>1365</v>
      </c>
      <c r="C56">
        <v>-89498.977817455307</v>
      </c>
    </row>
    <row r="57" spans="1:3" x14ac:dyDescent="0.25">
      <c r="A57" t="s">
        <v>278</v>
      </c>
      <c r="B57" t="s">
        <v>451</v>
      </c>
      <c r="C57">
        <v>113411.43723290449</v>
      </c>
    </row>
    <row r="58" spans="1:3" x14ac:dyDescent="0.25">
      <c r="A58" t="s">
        <v>287</v>
      </c>
      <c r="B58" t="s">
        <v>1062</v>
      </c>
      <c r="C58">
        <v>152559.44345671771</v>
      </c>
    </row>
    <row r="59" spans="1:3" x14ac:dyDescent="0.25">
      <c r="A59" t="s">
        <v>288</v>
      </c>
      <c r="B59" t="s">
        <v>1063</v>
      </c>
      <c r="C59">
        <v>150084.23463750689</v>
      </c>
    </row>
    <row r="60" spans="1:3" x14ac:dyDescent="0.25">
      <c r="A60" t="s">
        <v>291</v>
      </c>
      <c r="B60" t="s">
        <v>463</v>
      </c>
      <c r="C60">
        <v>112912.07561999332</v>
      </c>
    </row>
    <row r="61" spans="1:3" x14ac:dyDescent="0.25">
      <c r="A61" t="s">
        <v>292</v>
      </c>
      <c r="B61" t="s">
        <v>1064</v>
      </c>
      <c r="C61">
        <v>58738.261905623367</v>
      </c>
    </row>
    <row r="62" spans="1:3" x14ac:dyDescent="0.25">
      <c r="A62" t="s">
        <v>295</v>
      </c>
      <c r="B62" t="s">
        <v>1065</v>
      </c>
      <c r="C62">
        <v>44174.976133232063</v>
      </c>
    </row>
    <row r="63" spans="1:3" x14ac:dyDescent="0.25">
      <c r="A63" t="s">
        <v>294</v>
      </c>
      <c r="B63" t="s">
        <v>1066</v>
      </c>
      <c r="C63">
        <v>167460.08256420633</v>
      </c>
    </row>
    <row r="64" spans="1:3" x14ac:dyDescent="0.25">
      <c r="A64" t="s">
        <v>1351</v>
      </c>
      <c r="B64" t="s">
        <v>4</v>
      </c>
      <c r="C64">
        <v>605982.75782364223</v>
      </c>
    </row>
    <row r="65" spans="1:3" x14ac:dyDescent="0.25">
      <c r="A65" t="s">
        <v>298</v>
      </c>
      <c r="B65" t="s">
        <v>1067</v>
      </c>
      <c r="C65">
        <v>384800.2160853775</v>
      </c>
    </row>
    <row r="66" spans="1:3" x14ac:dyDescent="0.25">
      <c r="A66" t="s">
        <v>299</v>
      </c>
      <c r="B66" t="s">
        <v>471</v>
      </c>
      <c r="C66">
        <v>175576.07223786876</v>
      </c>
    </row>
    <row r="67" spans="1:3" x14ac:dyDescent="0.25">
      <c r="A67" t="s">
        <v>301</v>
      </c>
      <c r="B67" t="s">
        <v>743</v>
      </c>
      <c r="C67">
        <v>170053.64368503174</v>
      </c>
    </row>
    <row r="68" spans="1:3" x14ac:dyDescent="0.25">
      <c r="A68" t="s">
        <v>304</v>
      </c>
      <c r="B68" t="s">
        <v>745</v>
      </c>
      <c r="C68">
        <v>93746.184304212511</v>
      </c>
    </row>
    <row r="69" spans="1:3" x14ac:dyDescent="0.25">
      <c r="A69" t="s">
        <v>306</v>
      </c>
      <c r="B69" t="s">
        <v>1068</v>
      </c>
      <c r="C69">
        <v>211000.71000749245</v>
      </c>
    </row>
    <row r="70" spans="1:3" x14ac:dyDescent="0.25">
      <c r="A70" t="s">
        <v>307</v>
      </c>
      <c r="B70" t="s">
        <v>480</v>
      </c>
      <c r="C70">
        <v>166112.01147325611</v>
      </c>
    </row>
    <row r="71" spans="1:3" x14ac:dyDescent="0.25">
      <c r="A71" t="s">
        <v>308</v>
      </c>
      <c r="B71" t="s">
        <v>609</v>
      </c>
      <c r="C71">
        <v>200250.7188242398</v>
      </c>
    </row>
    <row r="72" spans="1:3" x14ac:dyDescent="0.25">
      <c r="A72" t="s">
        <v>112</v>
      </c>
      <c r="B72" t="s">
        <v>1366</v>
      </c>
      <c r="C72">
        <v>316665.39296819229</v>
      </c>
    </row>
    <row r="73" spans="1:3" x14ac:dyDescent="0.25">
      <c r="A73" t="s">
        <v>311</v>
      </c>
      <c r="B73" t="s">
        <v>483</v>
      </c>
      <c r="C73">
        <v>-39412.681466795242</v>
      </c>
    </row>
    <row r="74" spans="1:3" x14ac:dyDescent="0.25">
      <c r="A74" t="s">
        <v>312</v>
      </c>
      <c r="B74" t="s">
        <v>1069</v>
      </c>
      <c r="C74">
        <v>-49815.05273992828</v>
      </c>
    </row>
    <row r="75" spans="1:3" x14ac:dyDescent="0.25">
      <c r="A75" t="s">
        <v>313</v>
      </c>
      <c r="B75" t="s">
        <v>485</v>
      </c>
      <c r="C75">
        <v>355814.26424278354</v>
      </c>
    </row>
    <row r="76" spans="1:3" x14ac:dyDescent="0.25">
      <c r="A76" t="s">
        <v>314</v>
      </c>
      <c r="B76" t="s">
        <v>747</v>
      </c>
      <c r="C76">
        <v>32663.119071260095</v>
      </c>
    </row>
    <row r="77" spans="1:3" x14ac:dyDescent="0.25">
      <c r="A77" t="s">
        <v>317</v>
      </c>
      <c r="B77" t="s">
        <v>1070</v>
      </c>
      <c r="C77">
        <v>158534.0237160945</v>
      </c>
    </row>
    <row r="78" spans="1:3" x14ac:dyDescent="0.25">
      <c r="A78" t="s">
        <v>316</v>
      </c>
      <c r="B78" t="s">
        <v>1071</v>
      </c>
      <c r="C78">
        <v>87053.717327966791</v>
      </c>
    </row>
    <row r="79" spans="1:3" x14ac:dyDescent="0.25">
      <c r="A79" t="s">
        <v>315</v>
      </c>
      <c r="B79" t="s">
        <v>487</v>
      </c>
      <c r="C79">
        <v>46847.651012479095</v>
      </c>
    </row>
    <row r="80" spans="1:3" x14ac:dyDescent="0.25">
      <c r="A80" t="s">
        <v>318</v>
      </c>
      <c r="B80" t="s">
        <v>1072</v>
      </c>
      <c r="C80">
        <v>29652.686536487774</v>
      </c>
    </row>
    <row r="81" spans="1:3" x14ac:dyDescent="0.25">
      <c r="A81" t="s">
        <v>1359</v>
      </c>
      <c r="B81" t="s">
        <v>1367</v>
      </c>
      <c r="C81">
        <v>-977.32098987977952</v>
      </c>
    </row>
    <row r="82" spans="1:3" x14ac:dyDescent="0.25">
      <c r="A82" t="s">
        <v>1167</v>
      </c>
      <c r="B82" t="s">
        <v>1324</v>
      </c>
      <c r="C82">
        <v>-27071.72557356891</v>
      </c>
    </row>
    <row r="83" spans="1:3" x14ac:dyDescent="0.25">
      <c r="A83" t="s">
        <v>1158</v>
      </c>
      <c r="B83" t="s">
        <v>1368</v>
      </c>
      <c r="C83">
        <v>61890.925247053034</v>
      </c>
    </row>
    <row r="84" spans="1:3" x14ac:dyDescent="0.25">
      <c r="A84" t="s">
        <v>325</v>
      </c>
      <c r="B84" t="s">
        <v>1073</v>
      </c>
      <c r="C84">
        <v>34667.320061309831</v>
      </c>
    </row>
    <row r="85" spans="1:3" x14ac:dyDescent="0.25">
      <c r="A85" t="s">
        <v>328</v>
      </c>
      <c r="B85" t="s">
        <v>1074</v>
      </c>
      <c r="C85">
        <v>107058.23349436352</v>
      </c>
    </row>
    <row r="86" spans="1:3" x14ac:dyDescent="0.25">
      <c r="A86" t="s">
        <v>326</v>
      </c>
      <c r="B86" t="s">
        <v>498</v>
      </c>
      <c r="C86">
        <v>255547.85436189285</v>
      </c>
    </row>
    <row r="87" spans="1:3" x14ac:dyDescent="0.25">
      <c r="A87" t="s">
        <v>327</v>
      </c>
      <c r="B87" t="s">
        <v>1075</v>
      </c>
      <c r="C87">
        <v>221486.35228076926</v>
      </c>
    </row>
    <row r="88" spans="1:3" x14ac:dyDescent="0.25">
      <c r="A88" t="s">
        <v>331</v>
      </c>
      <c r="B88" t="s">
        <v>1076</v>
      </c>
      <c r="C88">
        <v>123347.6052071118</v>
      </c>
    </row>
    <row r="89" spans="1:3" x14ac:dyDescent="0.25">
      <c r="A89" t="s">
        <v>332</v>
      </c>
      <c r="B89" t="s">
        <v>1077</v>
      </c>
      <c r="C89">
        <v>-18718.633402519743</v>
      </c>
    </row>
    <row r="90" spans="1:3" x14ac:dyDescent="0.25">
      <c r="A90" t="s">
        <v>114</v>
      </c>
      <c r="B90" t="s">
        <v>113</v>
      </c>
      <c r="C90">
        <v>-15265.755356449779</v>
      </c>
    </row>
    <row r="91" spans="1:3" x14ac:dyDescent="0.25">
      <c r="A91" t="s">
        <v>333</v>
      </c>
      <c r="B91" t="s">
        <v>1078</v>
      </c>
      <c r="C91">
        <v>87298.353318333917</v>
      </c>
    </row>
    <row r="92" spans="1:3" x14ac:dyDescent="0.25">
      <c r="A92" t="s">
        <v>336</v>
      </c>
      <c r="B92" t="s">
        <v>1079</v>
      </c>
      <c r="C92">
        <v>116049.50784251062</v>
      </c>
    </row>
    <row r="93" spans="1:3" x14ac:dyDescent="0.25">
      <c r="A93" t="s">
        <v>337</v>
      </c>
      <c r="B93" t="s">
        <v>1080</v>
      </c>
      <c r="C93">
        <v>214470.01640159573</v>
      </c>
    </row>
    <row r="94" spans="1:3" x14ac:dyDescent="0.25">
      <c r="A94" t="s">
        <v>338</v>
      </c>
      <c r="B94" t="s">
        <v>1081</v>
      </c>
      <c r="C94">
        <v>188523.79953579936</v>
      </c>
    </row>
    <row r="95" spans="1:3" x14ac:dyDescent="0.25">
      <c r="A95" t="s">
        <v>340</v>
      </c>
      <c r="B95" t="s">
        <v>1082</v>
      </c>
      <c r="C95">
        <v>121146.60966821772</v>
      </c>
    </row>
    <row r="96" spans="1:3" x14ac:dyDescent="0.25">
      <c r="A96" t="s">
        <v>339</v>
      </c>
      <c r="B96" t="s">
        <v>1083</v>
      </c>
      <c r="C96">
        <v>30562.944646147371</v>
      </c>
    </row>
    <row r="97" spans="1:3" x14ac:dyDescent="0.25">
      <c r="A97" t="s">
        <v>342</v>
      </c>
      <c r="B97" t="s">
        <v>1085</v>
      </c>
      <c r="C97">
        <v>120622.69809485835</v>
      </c>
    </row>
    <row r="98" spans="1:3" x14ac:dyDescent="0.25">
      <c r="A98" t="s">
        <v>1169</v>
      </c>
      <c r="B98" t="s">
        <v>1325</v>
      </c>
      <c r="C98">
        <v>276766.65495546395</v>
      </c>
    </row>
    <row r="99" spans="1:3" x14ac:dyDescent="0.25">
      <c r="A99" t="s">
        <v>343</v>
      </c>
      <c r="B99" t="s">
        <v>1086</v>
      </c>
      <c r="C99">
        <v>-76563.168157795677</v>
      </c>
    </row>
    <row r="100" spans="1:3" x14ac:dyDescent="0.25">
      <c r="A100" t="s">
        <v>345</v>
      </c>
      <c r="B100" t="s">
        <v>1087</v>
      </c>
      <c r="C100">
        <v>42178.953629995667</v>
      </c>
    </row>
    <row r="101" spans="1:3" x14ac:dyDescent="0.25">
      <c r="A101" t="s">
        <v>344</v>
      </c>
      <c r="B101" t="s">
        <v>1088</v>
      </c>
      <c r="C101">
        <v>-47431.973570333212</v>
      </c>
    </row>
    <row r="102" spans="1:3" x14ac:dyDescent="0.25">
      <c r="A102" t="s">
        <v>348</v>
      </c>
      <c r="B102" t="s">
        <v>1089</v>
      </c>
      <c r="C102">
        <v>125241.68124724936</v>
      </c>
    </row>
    <row r="103" spans="1:3" x14ac:dyDescent="0.25">
      <c r="A103" t="s">
        <v>349</v>
      </c>
      <c r="B103" t="s">
        <v>1090</v>
      </c>
      <c r="C103">
        <v>87415.194742337335</v>
      </c>
    </row>
    <row r="104" spans="1:3" x14ac:dyDescent="0.25">
      <c r="A104" t="s">
        <v>21</v>
      </c>
      <c r="B104" t="s">
        <v>1369</v>
      </c>
      <c r="C104">
        <v>-67094.241128419293</v>
      </c>
    </row>
    <row r="105" spans="1:3" x14ac:dyDescent="0.25">
      <c r="A105" t="s">
        <v>352</v>
      </c>
      <c r="B105" t="s">
        <v>1091</v>
      </c>
      <c r="C105">
        <v>141569.39726633154</v>
      </c>
    </row>
    <row r="106" spans="1:3" x14ac:dyDescent="0.25">
      <c r="A106" t="s">
        <v>395</v>
      </c>
      <c r="B106" t="s">
        <v>1092</v>
      </c>
      <c r="C106">
        <v>169660.65657914715</v>
      </c>
    </row>
    <row r="107" spans="1:3" x14ac:dyDescent="0.25">
      <c r="A107" t="s">
        <v>353</v>
      </c>
      <c r="B107" t="s">
        <v>1093</v>
      </c>
      <c r="C107">
        <v>23613.250626583511</v>
      </c>
    </row>
    <row r="108" spans="1:3" x14ac:dyDescent="0.25">
      <c r="A108" t="s">
        <v>1352</v>
      </c>
      <c r="B108" t="s">
        <v>5</v>
      </c>
      <c r="C108">
        <v>-156420.47578875779</v>
      </c>
    </row>
    <row r="109" spans="1:3" x14ac:dyDescent="0.25">
      <c r="A109" t="s">
        <v>354</v>
      </c>
      <c r="B109" t="s">
        <v>1094</v>
      </c>
      <c r="C109">
        <v>155901.91877550745</v>
      </c>
    </row>
    <row r="110" spans="1:3" x14ac:dyDescent="0.25">
      <c r="A110" t="s">
        <v>355</v>
      </c>
      <c r="B110" t="s">
        <v>1095</v>
      </c>
      <c r="C110">
        <v>20143.042481295997</v>
      </c>
    </row>
    <row r="111" spans="1:3" x14ac:dyDescent="0.25">
      <c r="A111" t="s">
        <v>1353</v>
      </c>
      <c r="B111" t="s">
        <v>6</v>
      </c>
      <c r="C111">
        <v>-2269.510000000002</v>
      </c>
    </row>
    <row r="112" spans="1:3" x14ac:dyDescent="0.25">
      <c r="A112" t="s">
        <v>356</v>
      </c>
      <c r="B112" t="s">
        <v>1096</v>
      </c>
      <c r="C112">
        <v>275230.57641968643</v>
      </c>
    </row>
    <row r="113" spans="1:3" x14ac:dyDescent="0.25">
      <c r="A113" t="s">
        <v>363</v>
      </c>
      <c r="B113" t="s">
        <v>1097</v>
      </c>
      <c r="C113">
        <v>130212.07846125556</v>
      </c>
    </row>
    <row r="114" spans="1:3" x14ac:dyDescent="0.25">
      <c r="A114" t="s">
        <v>360</v>
      </c>
      <c r="B114" t="s">
        <v>1099</v>
      </c>
      <c r="C114">
        <v>-15909.931467892166</v>
      </c>
    </row>
    <row r="115" spans="1:3" x14ac:dyDescent="0.25">
      <c r="A115" t="s">
        <v>361</v>
      </c>
      <c r="B115" t="s">
        <v>1100</v>
      </c>
      <c r="C115">
        <v>108797.11374923334</v>
      </c>
    </row>
    <row r="116" spans="1:3" x14ac:dyDescent="0.25">
      <c r="A116" t="s">
        <v>359</v>
      </c>
      <c r="B116" t="s">
        <v>1101</v>
      </c>
      <c r="C116">
        <v>89363.684932309348</v>
      </c>
    </row>
    <row r="117" spans="1:3" x14ac:dyDescent="0.25">
      <c r="A117" t="s">
        <v>358</v>
      </c>
      <c r="B117" t="s">
        <v>1102</v>
      </c>
      <c r="C117">
        <v>-119186.95051387826</v>
      </c>
    </row>
    <row r="118" spans="1:3" x14ac:dyDescent="0.25">
      <c r="A118" t="s">
        <v>372</v>
      </c>
      <c r="B118" t="s">
        <v>1103</v>
      </c>
      <c r="C118">
        <v>242525.98907289811</v>
      </c>
    </row>
    <row r="119" spans="1:3" x14ac:dyDescent="0.25">
      <c r="A119" t="s">
        <v>375</v>
      </c>
      <c r="B119" t="s">
        <v>1104</v>
      </c>
      <c r="C119">
        <v>54612.381261796574</v>
      </c>
    </row>
    <row r="120" spans="1:3" x14ac:dyDescent="0.25">
      <c r="A120" t="s">
        <v>379</v>
      </c>
      <c r="B120" t="s">
        <v>1105</v>
      </c>
      <c r="C120">
        <v>278425.47162447695</v>
      </c>
    </row>
    <row r="121" spans="1:3" x14ac:dyDescent="0.25">
      <c r="A121" t="s">
        <v>385</v>
      </c>
      <c r="B121" t="s">
        <v>1106</v>
      </c>
      <c r="C121">
        <v>117468.36951489787</v>
      </c>
    </row>
    <row r="122" spans="1:3" x14ac:dyDescent="0.25">
      <c r="A122" t="s">
        <v>381</v>
      </c>
      <c r="B122" t="s">
        <v>1107</v>
      </c>
      <c r="C122">
        <v>63375.063002662442</v>
      </c>
    </row>
    <row r="123" spans="1:3" x14ac:dyDescent="0.25">
      <c r="A123" t="s">
        <v>1362</v>
      </c>
      <c r="B123" t="s">
        <v>1370</v>
      </c>
      <c r="C123">
        <v>68946.810000000056</v>
      </c>
    </row>
    <row r="124" spans="1:3" x14ac:dyDescent="0.25">
      <c r="A124" t="s">
        <v>367</v>
      </c>
      <c r="B124" t="s">
        <v>1108</v>
      </c>
      <c r="C124">
        <v>11625.823452676676</v>
      </c>
    </row>
    <row r="125" spans="1:3" x14ac:dyDescent="0.25">
      <c r="A125" t="s">
        <v>368</v>
      </c>
      <c r="B125" t="s">
        <v>1109</v>
      </c>
      <c r="C125">
        <v>49151.105007935141</v>
      </c>
    </row>
    <row r="126" spans="1:3" x14ac:dyDescent="0.25">
      <c r="A126" t="s">
        <v>383</v>
      </c>
      <c r="B126" t="s">
        <v>1110</v>
      </c>
      <c r="C126">
        <v>91763.034897534584</v>
      </c>
    </row>
    <row r="127" spans="1:3" x14ac:dyDescent="0.25">
      <c r="A127" t="s">
        <v>371</v>
      </c>
      <c r="B127" t="s">
        <v>1111</v>
      </c>
      <c r="C127">
        <v>72478.763870706316</v>
      </c>
    </row>
    <row r="128" spans="1:3" x14ac:dyDescent="0.25">
      <c r="A128" t="s">
        <v>373</v>
      </c>
      <c r="B128" t="s">
        <v>1112</v>
      </c>
      <c r="C128">
        <v>66938.528295328812</v>
      </c>
    </row>
    <row r="129" spans="1:3" x14ac:dyDescent="0.25">
      <c r="A129" t="s">
        <v>374</v>
      </c>
      <c r="B129" t="s">
        <v>1113</v>
      </c>
      <c r="C129">
        <v>23018.333139502807</v>
      </c>
    </row>
    <row r="130" spans="1:3" x14ac:dyDescent="0.25">
      <c r="A130" t="s">
        <v>380</v>
      </c>
      <c r="B130" t="s">
        <v>1114</v>
      </c>
      <c r="C130">
        <v>303851.81392923102</v>
      </c>
    </row>
    <row r="131" spans="1:3" x14ac:dyDescent="0.25">
      <c r="A131" t="s">
        <v>116</v>
      </c>
      <c r="B131" t="s">
        <v>1371</v>
      </c>
      <c r="C131">
        <v>196067.15548613603</v>
      </c>
    </row>
    <row r="132" spans="1:3" x14ac:dyDescent="0.25">
      <c r="A132" t="s">
        <v>388</v>
      </c>
      <c r="B132" t="s">
        <v>1115</v>
      </c>
      <c r="C132">
        <v>150415.1680108424</v>
      </c>
    </row>
    <row r="133" spans="1:3" x14ac:dyDescent="0.25">
      <c r="A133" t="s">
        <v>392</v>
      </c>
      <c r="B133" t="s">
        <v>1116</v>
      </c>
      <c r="C133">
        <v>128986.05824671965</v>
      </c>
    </row>
    <row r="134" spans="1:3" x14ac:dyDescent="0.25">
      <c r="A134" t="s">
        <v>394</v>
      </c>
      <c r="B134" t="s">
        <v>1117</v>
      </c>
      <c r="C134">
        <v>28393.342617992821</v>
      </c>
    </row>
    <row r="135" spans="1:3" x14ac:dyDescent="0.25">
      <c r="A135" t="s">
        <v>357</v>
      </c>
      <c r="B135" t="s">
        <v>1118</v>
      </c>
      <c r="C135">
        <v>-224360.58800445148</v>
      </c>
    </row>
    <row r="136" spans="1:3" x14ac:dyDescent="0.25">
      <c r="A136" t="s">
        <v>675</v>
      </c>
      <c r="B136" t="s">
        <v>1119</v>
      </c>
      <c r="C136">
        <v>87596.440034507192</v>
      </c>
    </row>
    <row r="137" spans="1:3" x14ac:dyDescent="0.25">
      <c r="A137" t="s">
        <v>400</v>
      </c>
      <c r="B137" t="s">
        <v>1120</v>
      </c>
      <c r="C137">
        <v>-223419.23837988894</v>
      </c>
    </row>
    <row r="138" spans="1:3" x14ac:dyDescent="0.25">
      <c r="A138" t="s">
        <v>401</v>
      </c>
      <c r="B138" t="s">
        <v>1121</v>
      </c>
      <c r="C138">
        <v>508461.55336452893</v>
      </c>
    </row>
    <row r="139" spans="1:3" x14ac:dyDescent="0.25">
      <c r="A139" t="s">
        <v>404</v>
      </c>
      <c r="B139" t="s">
        <v>1124</v>
      </c>
      <c r="C139">
        <v>-157629.06222188217</v>
      </c>
    </row>
    <row r="140" spans="1:3" x14ac:dyDescent="0.25">
      <c r="A140" t="s">
        <v>405</v>
      </c>
      <c r="B140" t="s">
        <v>1125</v>
      </c>
      <c r="C140">
        <v>-530367.67618224269</v>
      </c>
    </row>
    <row r="141" spans="1:3" x14ac:dyDescent="0.25">
      <c r="A141" t="s">
        <v>397</v>
      </c>
      <c r="B141" t="s">
        <v>1129</v>
      </c>
      <c r="C141">
        <v>1077772.7589714774</v>
      </c>
    </row>
    <row r="142" spans="1:3" x14ac:dyDescent="0.25">
      <c r="A142" t="s">
        <v>406</v>
      </c>
      <c r="B142" t="s">
        <v>1130</v>
      </c>
      <c r="C142">
        <v>-1374011.6774869242</v>
      </c>
    </row>
    <row r="143" spans="1:3" x14ac:dyDescent="0.25">
      <c r="A143" t="s">
        <v>411</v>
      </c>
      <c r="B143" t="s">
        <v>1131</v>
      </c>
      <c r="C143">
        <v>461318.75539660756</v>
      </c>
    </row>
    <row r="144" spans="1:3" x14ac:dyDescent="0.25">
      <c r="A144" t="s">
        <v>412</v>
      </c>
      <c r="B144" t="s">
        <v>1133</v>
      </c>
      <c r="C144">
        <v>92356.79236662091</v>
      </c>
    </row>
    <row r="145" spans="1:3" x14ac:dyDescent="0.25">
      <c r="A145" t="s">
        <v>416</v>
      </c>
      <c r="B145" t="s">
        <v>1135</v>
      </c>
      <c r="C145">
        <v>401229.72534573055</v>
      </c>
    </row>
    <row r="146" spans="1:3" x14ac:dyDescent="0.25">
      <c r="A146" t="s">
        <v>418</v>
      </c>
      <c r="B146" t="s">
        <v>1136</v>
      </c>
      <c r="C146">
        <v>203966.14689936559</v>
      </c>
    </row>
    <row r="147" spans="1:3" x14ac:dyDescent="0.25">
      <c r="A147" t="s">
        <v>420</v>
      </c>
      <c r="B147" t="s">
        <v>1137</v>
      </c>
      <c r="C147">
        <v>462377.38257490937</v>
      </c>
    </row>
    <row r="148" spans="1:3" x14ac:dyDescent="0.25">
      <c r="A148" t="s">
        <v>426</v>
      </c>
      <c r="B148" t="s">
        <v>1140</v>
      </c>
      <c r="C148">
        <v>1326195.2311044843</v>
      </c>
    </row>
    <row r="149" spans="1:3" x14ac:dyDescent="0.25">
      <c r="A149" t="s">
        <v>422</v>
      </c>
      <c r="B149" t="s">
        <v>1143</v>
      </c>
      <c r="C149">
        <v>11291.138177365996</v>
      </c>
    </row>
    <row r="150" spans="1:3" x14ac:dyDescent="0.25">
      <c r="A150" t="s">
        <v>1323</v>
      </c>
      <c r="B150" t="s">
        <v>1326</v>
      </c>
      <c r="C150">
        <v>-74485.979999999981</v>
      </c>
    </row>
    <row r="151" spans="1:3" x14ac:dyDescent="0.25">
      <c r="A151" t="s">
        <v>425</v>
      </c>
      <c r="B151" t="s">
        <v>1145</v>
      </c>
      <c r="C151">
        <v>403313.62575206673</v>
      </c>
    </row>
    <row r="152" spans="1:3" x14ac:dyDescent="0.25">
      <c r="A152" t="s">
        <v>1363</v>
      </c>
      <c r="B152" t="s">
        <v>1372</v>
      </c>
      <c r="C152">
        <v>28430.25</v>
      </c>
    </row>
    <row r="153" spans="1:3" x14ac:dyDescent="0.25">
      <c r="A153" t="s">
        <v>415</v>
      </c>
      <c r="B153" t="s">
        <v>577</v>
      </c>
      <c r="C153">
        <v>127769.50096710987</v>
      </c>
    </row>
    <row r="154" spans="1:3" x14ac:dyDescent="0.25">
      <c r="A154" t="s">
        <v>428</v>
      </c>
      <c r="B154" t="s">
        <v>1147</v>
      </c>
      <c r="C154">
        <v>159802.04835668922</v>
      </c>
    </row>
    <row r="155" spans="1:3" x14ac:dyDescent="0.25">
      <c r="A155" t="s">
        <v>429</v>
      </c>
      <c r="B155" t="s">
        <v>589</v>
      </c>
      <c r="C155">
        <v>109569.28699349111</v>
      </c>
    </row>
    <row r="156" spans="1:3" x14ac:dyDescent="0.25">
      <c r="A156" t="s">
        <v>430</v>
      </c>
      <c r="B156" t="s">
        <v>590</v>
      </c>
      <c r="C156">
        <v>183427.39534480614</v>
      </c>
    </row>
    <row r="157" spans="1:3" x14ac:dyDescent="0.25">
      <c r="A157" t="s">
        <v>432</v>
      </c>
      <c r="B157" t="s">
        <v>1148</v>
      </c>
      <c r="C157">
        <v>3645.6971671172651</v>
      </c>
    </row>
    <row r="158" spans="1:3" x14ac:dyDescent="0.25">
      <c r="A158" t="s">
        <v>433</v>
      </c>
      <c r="B158" t="s">
        <v>1149</v>
      </c>
      <c r="C158">
        <v>148036.89914489316</v>
      </c>
    </row>
    <row r="159" spans="1:3" x14ac:dyDescent="0.25">
      <c r="A159" t="s">
        <v>766</v>
      </c>
      <c r="B159" t="s">
        <v>1150</v>
      </c>
      <c r="C159">
        <v>305539.04058104497</v>
      </c>
    </row>
    <row r="160" spans="1:3" x14ac:dyDescent="0.25">
      <c r="A160" t="s">
        <v>676</v>
      </c>
      <c r="B160" t="s">
        <v>1373</v>
      </c>
      <c r="C160">
        <v>199386.13359840884</v>
      </c>
    </row>
    <row r="161" spans="1:3" x14ac:dyDescent="0.25">
      <c r="A161" t="s">
        <v>438</v>
      </c>
      <c r="B161" t="s">
        <v>598</v>
      </c>
      <c r="C161">
        <v>218175.35020365822</v>
      </c>
    </row>
    <row r="162" spans="1:3" x14ac:dyDescent="0.25">
      <c r="A162" t="s">
        <v>22</v>
      </c>
      <c r="B162" t="s">
        <v>1374</v>
      </c>
      <c r="C162">
        <v>89767.456552132615</v>
      </c>
    </row>
    <row r="163" spans="1:3" x14ac:dyDescent="0.25">
      <c r="A163" t="s">
        <v>434</v>
      </c>
      <c r="B163" t="s">
        <v>1151</v>
      </c>
      <c r="C163">
        <v>357886.12282773916</v>
      </c>
    </row>
    <row r="164" spans="1:3" x14ac:dyDescent="0.25">
      <c r="A164" t="s">
        <v>435</v>
      </c>
      <c r="B164" t="s">
        <v>1152</v>
      </c>
      <c r="C164">
        <v>551726.84781939199</v>
      </c>
    </row>
    <row r="165" spans="1:3" x14ac:dyDescent="0.25">
      <c r="A165" t="s">
        <v>436</v>
      </c>
      <c r="B165" t="s">
        <v>1153</v>
      </c>
      <c r="C165">
        <v>219127.0846186275</v>
      </c>
    </row>
    <row r="166" spans="1:3" x14ac:dyDescent="0.25">
      <c r="A166" t="s">
        <v>437</v>
      </c>
      <c r="B166" t="s">
        <v>1154</v>
      </c>
      <c r="C166">
        <v>338912.43823433411</v>
      </c>
    </row>
    <row r="167" spans="1:3" x14ac:dyDescent="0.25">
      <c r="A167" t="s">
        <v>711</v>
      </c>
      <c r="B167" t="s">
        <v>1375</v>
      </c>
      <c r="C167">
        <v>123685.35429045465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85"/>
  <sheetViews>
    <sheetView topLeftCell="A115" workbookViewId="0">
      <selection activeCell="B117" sqref="B117"/>
    </sheetView>
  </sheetViews>
  <sheetFormatPr defaultRowHeight="12.5" x14ac:dyDescent="0.25"/>
  <cols>
    <col min="2" max="2" width="11.453125" customWidth="1"/>
    <col min="3" max="3" width="12.453125" customWidth="1"/>
    <col min="5" max="5" width="24.7265625" bestFit="1" customWidth="1"/>
  </cols>
  <sheetData>
    <row r="1" spans="1:7" ht="13" thickBot="1" x14ac:dyDescent="0.3"/>
    <row r="2" spans="1:7" x14ac:dyDescent="0.25">
      <c r="B2" s="53" t="s">
        <v>613</v>
      </c>
      <c r="C2" s="34" t="s">
        <v>602</v>
      </c>
      <c r="F2" s="974" t="s">
        <v>639</v>
      </c>
      <c r="G2" s="975"/>
    </row>
    <row r="3" spans="1:7" ht="13" thickBot="1" x14ac:dyDescent="0.3">
      <c r="B3" s="54" t="s">
        <v>614</v>
      </c>
      <c r="C3" s="35" t="s">
        <v>615</v>
      </c>
      <c r="F3" s="37" t="s">
        <v>614</v>
      </c>
      <c r="G3" s="62" t="s">
        <v>602</v>
      </c>
    </row>
    <row r="4" spans="1:7" x14ac:dyDescent="0.25">
      <c r="A4">
        <v>1</v>
      </c>
      <c r="B4" s="51">
        <v>10101</v>
      </c>
      <c r="C4" s="56" t="s">
        <v>186</v>
      </c>
      <c r="E4" s="52" t="str">
        <f t="shared" ref="E4:E9" si="0">IF(B4=F4,"OK","ROGUE")</f>
        <v>OK</v>
      </c>
      <c r="F4" s="63">
        <v>10101</v>
      </c>
      <c r="G4" s="64" t="s">
        <v>186</v>
      </c>
    </row>
    <row r="5" spans="1:7" x14ac:dyDescent="0.25">
      <c r="A5">
        <v>2</v>
      </c>
      <c r="B5" s="55">
        <v>10102</v>
      </c>
      <c r="C5" s="57" t="s">
        <v>186</v>
      </c>
      <c r="E5" s="52" t="str">
        <f t="shared" si="0"/>
        <v>OK</v>
      </c>
      <c r="F5" s="65">
        <v>10102</v>
      </c>
      <c r="G5" s="66" t="s">
        <v>186</v>
      </c>
    </row>
    <row r="6" spans="1:7" x14ac:dyDescent="0.25">
      <c r="A6">
        <v>3</v>
      </c>
      <c r="B6" s="55">
        <v>10103</v>
      </c>
      <c r="C6" s="57" t="s">
        <v>186</v>
      </c>
      <c r="E6" s="52" t="str">
        <f t="shared" si="0"/>
        <v>OK</v>
      </c>
      <c r="F6" s="65">
        <v>10103</v>
      </c>
      <c r="G6" s="66" t="s">
        <v>186</v>
      </c>
    </row>
    <row r="7" spans="1:7" x14ac:dyDescent="0.25">
      <c r="A7">
        <v>4</v>
      </c>
      <c r="B7" s="55">
        <v>10104</v>
      </c>
      <c r="C7" s="57" t="s">
        <v>186</v>
      </c>
      <c r="E7" s="52" t="str">
        <f t="shared" si="0"/>
        <v>OK</v>
      </c>
      <c r="F7" s="65">
        <v>10104</v>
      </c>
      <c r="G7" s="66" t="s">
        <v>186</v>
      </c>
    </row>
    <row r="8" spans="1:7" x14ac:dyDescent="0.25">
      <c r="A8">
        <v>5</v>
      </c>
      <c r="B8" s="55">
        <v>10105</v>
      </c>
      <c r="C8" s="57" t="s">
        <v>186</v>
      </c>
      <c r="E8" s="52" t="str">
        <f t="shared" si="0"/>
        <v>OK</v>
      </c>
      <c r="F8" s="65">
        <v>10105</v>
      </c>
      <c r="G8" s="66" t="s">
        <v>186</v>
      </c>
    </row>
    <row r="9" spans="1:7" x14ac:dyDescent="0.25">
      <c r="A9">
        <v>6</v>
      </c>
      <c r="B9" s="55">
        <v>10106</v>
      </c>
      <c r="C9" s="57" t="s">
        <v>186</v>
      </c>
      <c r="E9" s="52" t="str">
        <f t="shared" si="0"/>
        <v>OK</v>
      </c>
      <c r="F9" s="65">
        <v>10106</v>
      </c>
      <c r="G9" s="66" t="s">
        <v>186</v>
      </c>
    </row>
    <row r="10" spans="1:7" x14ac:dyDescent="0.25">
      <c r="A10">
        <v>7</v>
      </c>
      <c r="B10" s="60">
        <v>10107</v>
      </c>
      <c r="C10" s="61" t="s">
        <v>186</v>
      </c>
      <c r="E10" s="72" t="s">
        <v>640</v>
      </c>
      <c r="F10" s="65">
        <v>10107</v>
      </c>
      <c r="G10" s="66" t="s">
        <v>186</v>
      </c>
    </row>
    <row r="11" spans="1:7" x14ac:dyDescent="0.25">
      <c r="A11">
        <v>8</v>
      </c>
      <c r="B11" s="55">
        <v>10203</v>
      </c>
      <c r="C11" s="57" t="s">
        <v>186</v>
      </c>
      <c r="E11" s="52" t="str">
        <f>IF(B11=F11,"OK","ROGUE")</f>
        <v>OK</v>
      </c>
      <c r="F11" s="65">
        <v>10203</v>
      </c>
      <c r="G11" s="66" t="s">
        <v>186</v>
      </c>
    </row>
    <row r="12" spans="1:7" x14ac:dyDescent="0.25">
      <c r="A12">
        <v>9</v>
      </c>
      <c r="B12" s="60">
        <v>10208</v>
      </c>
      <c r="C12" s="61" t="s">
        <v>198</v>
      </c>
      <c r="E12" s="72" t="s">
        <v>640</v>
      </c>
      <c r="F12" s="65">
        <v>10208</v>
      </c>
      <c r="G12" s="66" t="s">
        <v>198</v>
      </c>
    </row>
    <row r="13" spans="1:7" x14ac:dyDescent="0.25">
      <c r="A13">
        <v>10</v>
      </c>
      <c r="B13" s="55">
        <v>10504</v>
      </c>
      <c r="C13" s="57" t="s">
        <v>188</v>
      </c>
      <c r="E13" s="52" t="str">
        <f>IF(B13=F13,"OK","ROGUE")</f>
        <v>OK</v>
      </c>
      <c r="F13" s="65">
        <v>10504</v>
      </c>
      <c r="G13" s="66" t="s">
        <v>188</v>
      </c>
    </row>
    <row r="14" spans="1:7" x14ac:dyDescent="0.25">
      <c r="A14">
        <v>11</v>
      </c>
      <c r="B14" s="60">
        <v>10509</v>
      </c>
      <c r="C14" s="61" t="s">
        <v>198</v>
      </c>
      <c r="E14" s="72" t="s">
        <v>640</v>
      </c>
      <c r="F14" s="67">
        <v>10509</v>
      </c>
      <c r="G14" s="68" t="s">
        <v>198</v>
      </c>
    </row>
    <row r="15" spans="1:7" x14ac:dyDescent="0.25">
      <c r="A15">
        <v>12</v>
      </c>
      <c r="B15" s="55">
        <v>10799</v>
      </c>
      <c r="C15" s="57" t="s">
        <v>186</v>
      </c>
      <c r="E15" s="52" t="str">
        <f>IF(B15=F15,"OK","ROGUE")</f>
        <v>OK</v>
      </c>
      <c r="F15" s="65">
        <v>10799</v>
      </c>
      <c r="G15" s="66" t="s">
        <v>186</v>
      </c>
    </row>
    <row r="16" spans="1:7" x14ac:dyDescent="0.25">
      <c r="A16">
        <v>13</v>
      </c>
      <c r="B16" s="55">
        <v>10899</v>
      </c>
      <c r="C16" s="57" t="s">
        <v>186</v>
      </c>
      <c r="E16" s="52" t="str">
        <f>IF(B16=F16,"OK","ROGUE")</f>
        <v>OK</v>
      </c>
      <c r="F16" s="65">
        <v>10899</v>
      </c>
      <c r="G16" s="66" t="s">
        <v>186</v>
      </c>
    </row>
    <row r="17" spans="1:7" x14ac:dyDescent="0.25">
      <c r="A17">
        <v>14</v>
      </c>
      <c r="B17" s="55">
        <v>11111</v>
      </c>
      <c r="C17" s="57" t="s">
        <v>194</v>
      </c>
      <c r="E17" s="72" t="s">
        <v>640</v>
      </c>
      <c r="F17" s="65">
        <v>11111</v>
      </c>
      <c r="G17" s="66" t="s">
        <v>194</v>
      </c>
    </row>
    <row r="18" spans="1:7" x14ac:dyDescent="0.25">
      <c r="A18">
        <v>15</v>
      </c>
      <c r="B18" s="55">
        <v>11112</v>
      </c>
      <c r="C18" s="57" t="s">
        <v>194</v>
      </c>
      <c r="E18" s="52" t="str">
        <f>IF(B18=F18,"OK","ROGUE")</f>
        <v>OK</v>
      </c>
      <c r="F18" s="65">
        <v>11112</v>
      </c>
      <c r="G18" s="66" t="s">
        <v>194</v>
      </c>
    </row>
    <row r="19" spans="1:7" x14ac:dyDescent="0.25">
      <c r="A19">
        <v>16</v>
      </c>
      <c r="B19" s="55">
        <v>11116</v>
      </c>
      <c r="C19" s="57" t="s">
        <v>194</v>
      </c>
      <c r="E19" s="52" t="str">
        <f>IF(B19=F19,"OK","ROGUE")</f>
        <v>OK</v>
      </c>
      <c r="F19" s="65">
        <v>11116</v>
      </c>
      <c r="G19" s="66" t="s">
        <v>194</v>
      </c>
    </row>
    <row r="20" spans="1:7" x14ac:dyDescent="0.25">
      <c r="B20" s="55">
        <v>11118</v>
      </c>
      <c r="C20" s="57" t="s">
        <v>194</v>
      </c>
      <c r="E20" s="72" t="s">
        <v>640</v>
      </c>
      <c r="F20" s="65">
        <v>11118</v>
      </c>
      <c r="G20" s="66" t="s">
        <v>194</v>
      </c>
    </row>
    <row r="21" spans="1:7" x14ac:dyDescent="0.25">
      <c r="A21">
        <v>17</v>
      </c>
      <c r="B21" s="55">
        <v>11119</v>
      </c>
      <c r="C21" s="57" t="s">
        <v>194</v>
      </c>
      <c r="E21" s="52" t="str">
        <f>IF(B21=F21,"OK","ROGUE")</f>
        <v>OK</v>
      </c>
      <c r="F21" s="65">
        <v>11119</v>
      </c>
      <c r="G21" s="66" t="s">
        <v>194</v>
      </c>
    </row>
    <row r="22" spans="1:7" x14ac:dyDescent="0.25">
      <c r="A22">
        <v>18</v>
      </c>
      <c r="B22" s="55">
        <v>11312</v>
      </c>
      <c r="C22" s="57" t="s">
        <v>194</v>
      </c>
      <c r="E22" s="52" t="str">
        <f>IF(B22=F22,"OK","ROGUE")</f>
        <v>OK</v>
      </c>
      <c r="F22" s="65">
        <v>11312</v>
      </c>
      <c r="G22" s="66" t="s">
        <v>194</v>
      </c>
    </row>
    <row r="23" spans="1:7" x14ac:dyDescent="0.25">
      <c r="A23">
        <v>19</v>
      </c>
      <c r="B23" s="55">
        <v>11316</v>
      </c>
      <c r="C23" s="57" t="s">
        <v>194</v>
      </c>
      <c r="E23" s="52" t="str">
        <f>IF(B23=F23,"OK","ROGUE")</f>
        <v>OK</v>
      </c>
      <c r="F23" s="65">
        <v>11316</v>
      </c>
      <c r="G23" s="66" t="s">
        <v>194</v>
      </c>
    </row>
    <row r="24" spans="1:7" x14ac:dyDescent="0.25">
      <c r="A24">
        <v>20</v>
      </c>
      <c r="B24" s="55">
        <v>11319</v>
      </c>
      <c r="C24" s="57" t="s">
        <v>194</v>
      </c>
      <c r="E24" s="52" t="str">
        <f>IF(B24=F24,"OK","ROGUE")</f>
        <v>OK</v>
      </c>
      <c r="F24" s="65">
        <v>11319</v>
      </c>
      <c r="G24" s="66" t="s">
        <v>194</v>
      </c>
    </row>
    <row r="25" spans="1:7" x14ac:dyDescent="0.25">
      <c r="A25">
        <v>21</v>
      </c>
      <c r="B25" s="55">
        <v>11412</v>
      </c>
      <c r="C25" s="57" t="s">
        <v>194</v>
      </c>
      <c r="E25" s="72" t="s">
        <v>640</v>
      </c>
      <c r="F25" s="67">
        <v>11412</v>
      </c>
      <c r="G25" s="68" t="s">
        <v>194</v>
      </c>
    </row>
    <row r="26" spans="1:7" x14ac:dyDescent="0.25">
      <c r="A26">
        <v>22</v>
      </c>
      <c r="B26" s="55">
        <v>11799</v>
      </c>
      <c r="C26" s="57" t="s">
        <v>194</v>
      </c>
      <c r="E26" s="52" t="str">
        <f>IF(B26=F26,"OK","ROGUE")</f>
        <v>OK</v>
      </c>
      <c r="F26" s="65">
        <v>11799</v>
      </c>
      <c r="G26" s="66" t="s">
        <v>194</v>
      </c>
    </row>
    <row r="27" spans="1:7" x14ac:dyDescent="0.25">
      <c r="A27">
        <v>23</v>
      </c>
      <c r="B27" s="55">
        <v>11899</v>
      </c>
      <c r="C27" s="57" t="s">
        <v>194</v>
      </c>
      <c r="E27" s="52" t="str">
        <f>IF(B27=F27,"OK","ROGUE")</f>
        <v>OK</v>
      </c>
      <c r="F27" s="65">
        <v>11899</v>
      </c>
      <c r="G27" s="66" t="s">
        <v>194</v>
      </c>
    </row>
    <row r="28" spans="1:7" x14ac:dyDescent="0.25">
      <c r="B28" s="55">
        <v>12121</v>
      </c>
      <c r="C28" s="57" t="s">
        <v>190</v>
      </c>
      <c r="E28" s="52" t="str">
        <f>IF(B28=F28,"OK","ROGUE")</f>
        <v>OK</v>
      </c>
      <c r="F28" s="65">
        <v>12121</v>
      </c>
      <c r="G28" s="66" t="s">
        <v>190</v>
      </c>
    </row>
    <row r="29" spans="1:7" x14ac:dyDescent="0.25">
      <c r="A29">
        <v>24</v>
      </c>
      <c r="B29" s="55">
        <v>12122</v>
      </c>
      <c r="C29" s="57" t="s">
        <v>190</v>
      </c>
      <c r="E29" s="52" t="str">
        <f>IF(B29=F29,"OK","ROGUE")</f>
        <v>OK</v>
      </c>
      <c r="F29" s="65">
        <v>12122</v>
      </c>
      <c r="G29" s="66" t="s">
        <v>190</v>
      </c>
    </row>
    <row r="30" spans="1:7" x14ac:dyDescent="0.25">
      <c r="A30">
        <v>25</v>
      </c>
      <c r="B30" s="55">
        <v>12123</v>
      </c>
      <c r="C30" s="57" t="s">
        <v>190</v>
      </c>
      <c r="E30" s="52" t="str">
        <f>IF(B30=F30,"OK","ROGUE")</f>
        <v>OK</v>
      </c>
      <c r="F30" s="65">
        <v>12123</v>
      </c>
      <c r="G30" s="66" t="s">
        <v>190</v>
      </c>
    </row>
    <row r="31" spans="1:7" x14ac:dyDescent="0.25">
      <c r="A31">
        <v>26</v>
      </c>
      <c r="B31" s="60">
        <v>12124</v>
      </c>
      <c r="C31" s="61" t="s">
        <v>190</v>
      </c>
      <c r="E31" s="72" t="s">
        <v>640</v>
      </c>
      <c r="F31" s="65">
        <v>12124</v>
      </c>
      <c r="G31" s="66" t="s">
        <v>190</v>
      </c>
    </row>
    <row r="32" spans="1:7" x14ac:dyDescent="0.25">
      <c r="A32">
        <v>27</v>
      </c>
      <c r="B32" s="55">
        <v>12125</v>
      </c>
      <c r="C32" s="57" t="s">
        <v>190</v>
      </c>
      <c r="E32" s="52" t="str">
        <f>IF(B32=F32,"OK","ROGUE")</f>
        <v>OK</v>
      </c>
      <c r="F32" s="65">
        <v>12125</v>
      </c>
      <c r="G32" s="66" t="s">
        <v>190</v>
      </c>
    </row>
    <row r="33" spans="1:7" x14ac:dyDescent="0.25">
      <c r="A33">
        <v>28</v>
      </c>
      <c r="B33" s="55">
        <v>12126</v>
      </c>
      <c r="C33" s="57" t="s">
        <v>190</v>
      </c>
      <c r="E33" s="52" t="str">
        <f>IF(B33=F33,"OK","ROGUE")</f>
        <v>OK</v>
      </c>
      <c r="F33" s="65">
        <v>12126</v>
      </c>
      <c r="G33" s="66" t="s">
        <v>190</v>
      </c>
    </row>
    <row r="34" spans="1:7" x14ac:dyDescent="0.25">
      <c r="A34">
        <v>29</v>
      </c>
      <c r="B34" s="55">
        <v>12127</v>
      </c>
      <c r="C34" s="57" t="s">
        <v>190</v>
      </c>
      <c r="E34" s="52" t="str">
        <f>IF(B34=F34,"OK","ROGUE")</f>
        <v>OK</v>
      </c>
      <c r="F34" s="65">
        <v>12127</v>
      </c>
      <c r="G34" s="66" t="s">
        <v>190</v>
      </c>
    </row>
    <row r="35" spans="1:7" x14ac:dyDescent="0.25">
      <c r="A35">
        <v>30</v>
      </c>
      <c r="B35" s="55">
        <v>12128</v>
      </c>
      <c r="C35" s="57" t="s">
        <v>190</v>
      </c>
      <c r="E35" s="52" t="str">
        <f>IF(B35=F35,"OK","ROGUE")</f>
        <v>OK</v>
      </c>
      <c r="F35" s="65">
        <v>12128</v>
      </c>
      <c r="G35" s="66" t="s">
        <v>190</v>
      </c>
    </row>
    <row r="36" spans="1:7" x14ac:dyDescent="0.25">
      <c r="A36">
        <v>195</v>
      </c>
      <c r="B36" s="60">
        <v>12129</v>
      </c>
      <c r="C36" s="61" t="s">
        <v>190</v>
      </c>
      <c r="D36" s="260" t="s">
        <v>684</v>
      </c>
      <c r="E36" s="72" t="s">
        <v>640</v>
      </c>
      <c r="F36" s="65">
        <v>12129</v>
      </c>
      <c r="G36" s="66" t="s">
        <v>190</v>
      </c>
    </row>
    <row r="37" spans="1:7" x14ac:dyDescent="0.25">
      <c r="A37">
        <v>31</v>
      </c>
      <c r="B37" s="55">
        <v>12322</v>
      </c>
      <c r="C37" s="57" t="s">
        <v>190</v>
      </c>
      <c r="E37" s="52" t="str">
        <f>IF(B37=F37,"OK","ROGUE")</f>
        <v>OK</v>
      </c>
      <c r="F37" s="65">
        <v>12322</v>
      </c>
      <c r="G37" s="66" t="s">
        <v>190</v>
      </c>
    </row>
    <row r="38" spans="1:7" x14ac:dyDescent="0.25">
      <c r="A38">
        <v>32</v>
      </c>
      <c r="B38" s="55">
        <v>12323</v>
      </c>
      <c r="C38" s="57" t="s">
        <v>190</v>
      </c>
      <c r="E38" s="52" t="str">
        <f>IF(B38=F38,"OK","ROGUE")</f>
        <v>OK</v>
      </c>
      <c r="F38" s="65">
        <v>12323</v>
      </c>
      <c r="G38" s="66" t="s">
        <v>190</v>
      </c>
    </row>
    <row r="39" spans="1:7" x14ac:dyDescent="0.25">
      <c r="A39">
        <v>33</v>
      </c>
      <c r="B39" s="55">
        <v>12324</v>
      </c>
      <c r="C39" s="57" t="s">
        <v>190</v>
      </c>
      <c r="E39" s="72" t="s">
        <v>640</v>
      </c>
      <c r="F39" s="65">
        <v>12324</v>
      </c>
      <c r="G39" s="66" t="s">
        <v>190</v>
      </c>
    </row>
    <row r="40" spans="1:7" x14ac:dyDescent="0.25">
      <c r="A40">
        <v>34</v>
      </c>
      <c r="B40" s="55">
        <v>12325</v>
      </c>
      <c r="C40" s="57" t="s">
        <v>190</v>
      </c>
      <c r="E40" s="52" t="str">
        <f>IF(B40=F40,"OK","ROGUE")</f>
        <v>OK</v>
      </c>
      <c r="F40" s="65">
        <v>12325</v>
      </c>
      <c r="G40" s="66" t="s">
        <v>190</v>
      </c>
    </row>
    <row r="41" spans="1:7" x14ac:dyDescent="0.25">
      <c r="A41">
        <v>35</v>
      </c>
      <c r="B41" s="55">
        <v>12326</v>
      </c>
      <c r="C41" s="57" t="s">
        <v>190</v>
      </c>
      <c r="E41" s="52" t="str">
        <f>IF(B41=F41,"OK","ROGUE")</f>
        <v>OK</v>
      </c>
      <c r="F41" s="65">
        <v>12326</v>
      </c>
      <c r="G41" s="66" t="s">
        <v>190</v>
      </c>
    </row>
    <row r="42" spans="1:7" x14ac:dyDescent="0.25">
      <c r="A42">
        <v>36</v>
      </c>
      <c r="B42" s="55">
        <v>12327</v>
      </c>
      <c r="C42" s="57" t="s">
        <v>190</v>
      </c>
      <c r="E42" s="52" t="str">
        <f>IF(B42=F42,"OK","ROGUE")</f>
        <v>OK</v>
      </c>
      <c r="F42" s="65">
        <v>12327</v>
      </c>
      <c r="G42" s="66" t="s">
        <v>190</v>
      </c>
    </row>
    <row r="43" spans="1:7" x14ac:dyDescent="0.25">
      <c r="B43" s="55">
        <v>12328</v>
      </c>
      <c r="C43" s="57" t="s">
        <v>190</v>
      </c>
      <c r="E43" s="72" t="s">
        <v>640</v>
      </c>
      <c r="F43" s="65">
        <v>12328</v>
      </c>
      <c r="G43" s="66" t="s">
        <v>190</v>
      </c>
    </row>
    <row r="44" spans="1:7" x14ac:dyDescent="0.25">
      <c r="B44" s="55">
        <v>12422</v>
      </c>
      <c r="C44" s="57" t="s">
        <v>190</v>
      </c>
      <c r="E44" s="72" t="s">
        <v>640</v>
      </c>
      <c r="F44" s="65">
        <v>12422</v>
      </c>
      <c r="G44" s="66" t="s">
        <v>190</v>
      </c>
    </row>
    <row r="45" spans="1:7" x14ac:dyDescent="0.25">
      <c r="A45">
        <v>37</v>
      </c>
      <c r="B45" s="55">
        <v>12425</v>
      </c>
      <c r="C45" s="57" t="s">
        <v>190</v>
      </c>
      <c r="E45" s="72" t="s">
        <v>640</v>
      </c>
      <c r="F45" s="65">
        <v>12425</v>
      </c>
      <c r="G45" s="66" t="s">
        <v>190</v>
      </c>
    </row>
    <row r="46" spans="1:7" x14ac:dyDescent="0.25">
      <c r="A46">
        <v>38</v>
      </c>
      <c r="B46" s="55">
        <v>12799</v>
      </c>
      <c r="C46" s="57" t="s">
        <v>190</v>
      </c>
      <c r="E46" s="52" t="str">
        <f>IF(B46=F46,"OK","ROGUE")</f>
        <v>OK</v>
      </c>
      <c r="F46" s="65">
        <v>12799</v>
      </c>
      <c r="G46" s="66" t="s">
        <v>190</v>
      </c>
    </row>
    <row r="47" spans="1:7" x14ac:dyDescent="0.25">
      <c r="A47">
        <v>39</v>
      </c>
      <c r="B47" s="55">
        <v>12899</v>
      </c>
      <c r="C47" s="57" t="s">
        <v>190</v>
      </c>
      <c r="E47" s="52" t="str">
        <f>IF(B47=F47,"OK","ROGUE")</f>
        <v>OK</v>
      </c>
      <c r="F47" s="65">
        <v>12899</v>
      </c>
      <c r="G47" s="66" t="s">
        <v>190</v>
      </c>
    </row>
    <row r="48" spans="1:7" x14ac:dyDescent="0.25">
      <c r="A48">
        <v>40</v>
      </c>
      <c r="B48" s="55">
        <v>13131</v>
      </c>
      <c r="C48" s="57" t="s">
        <v>198</v>
      </c>
      <c r="E48" s="72" t="s">
        <v>640</v>
      </c>
      <c r="F48" s="67">
        <v>13131</v>
      </c>
      <c r="G48" s="68" t="s">
        <v>198</v>
      </c>
    </row>
    <row r="49" spans="1:7" x14ac:dyDescent="0.25">
      <c r="A49">
        <v>41</v>
      </c>
      <c r="B49" s="55">
        <v>13133</v>
      </c>
      <c r="C49" s="57" t="s">
        <v>198</v>
      </c>
      <c r="E49" s="52" t="str">
        <f>IF(B49=F49,"OK","ROGUE")</f>
        <v>OK</v>
      </c>
      <c r="F49" s="65">
        <v>13133</v>
      </c>
      <c r="G49" s="66" t="s">
        <v>198</v>
      </c>
    </row>
    <row r="50" spans="1:7" x14ac:dyDescent="0.25">
      <c r="B50" s="55">
        <v>13134</v>
      </c>
      <c r="C50" s="57" t="s">
        <v>198</v>
      </c>
      <c r="E50" s="72" t="s">
        <v>782</v>
      </c>
      <c r="F50" s="65"/>
      <c r="G50" s="66"/>
    </row>
    <row r="51" spans="1:7" x14ac:dyDescent="0.25">
      <c r="B51" s="813">
        <v>13135</v>
      </c>
      <c r="C51" s="814" t="s">
        <v>198</v>
      </c>
      <c r="E51" s="52" t="str">
        <f>IF(B51=F51,"OK","ROGUE")</f>
        <v>OK</v>
      </c>
      <c r="F51" s="813">
        <v>13135</v>
      </c>
      <c r="G51" s="814" t="s">
        <v>198</v>
      </c>
    </row>
    <row r="52" spans="1:7" x14ac:dyDescent="0.25">
      <c r="A52">
        <v>42</v>
      </c>
      <c r="B52" s="55">
        <v>13139</v>
      </c>
      <c r="C52" s="57" t="s">
        <v>198</v>
      </c>
      <c r="E52" s="72" t="s">
        <v>640</v>
      </c>
      <c r="F52" s="65">
        <v>13139</v>
      </c>
      <c r="G52" s="66" t="s">
        <v>198</v>
      </c>
    </row>
    <row r="53" spans="1:7" x14ac:dyDescent="0.25">
      <c r="B53" s="55">
        <v>13333</v>
      </c>
      <c r="C53" s="57" t="s">
        <v>198</v>
      </c>
      <c r="E53" s="72" t="s">
        <v>640</v>
      </c>
      <c r="F53" s="65">
        <v>13333</v>
      </c>
      <c r="G53" s="66" t="s">
        <v>198</v>
      </c>
    </row>
    <row r="54" spans="1:7" x14ac:dyDescent="0.25">
      <c r="B54" s="813">
        <v>13335</v>
      </c>
      <c r="C54" s="814" t="s">
        <v>198</v>
      </c>
      <c r="E54" s="52" t="str">
        <f>IF(B54=F54,"OK","ROGUE")</f>
        <v>OK</v>
      </c>
      <c r="F54" s="813">
        <v>13335</v>
      </c>
      <c r="G54" s="814" t="s">
        <v>198</v>
      </c>
    </row>
    <row r="55" spans="1:7" x14ac:dyDescent="0.25">
      <c r="A55">
        <v>43</v>
      </c>
      <c r="B55" s="55">
        <v>13533</v>
      </c>
      <c r="C55" s="57" t="s">
        <v>198</v>
      </c>
      <c r="E55" s="72" t="s">
        <v>640</v>
      </c>
      <c r="F55" s="67">
        <v>13533</v>
      </c>
      <c r="G55" s="68" t="s">
        <v>198</v>
      </c>
    </row>
    <row r="56" spans="1:7" x14ac:dyDescent="0.25">
      <c r="A56">
        <v>44</v>
      </c>
      <c r="B56" s="55">
        <v>13799</v>
      </c>
      <c r="C56" s="57" t="s">
        <v>198</v>
      </c>
      <c r="E56" s="52" t="str">
        <f>IF(B56=F56,"OK","ROGUE")</f>
        <v>OK</v>
      </c>
      <c r="F56" s="65">
        <v>13799</v>
      </c>
      <c r="G56" s="66" t="s">
        <v>198</v>
      </c>
    </row>
    <row r="57" spans="1:7" x14ac:dyDescent="0.25">
      <c r="A57">
        <v>45</v>
      </c>
      <c r="B57" s="55">
        <v>13899</v>
      </c>
      <c r="C57" s="57" t="s">
        <v>198</v>
      </c>
      <c r="E57" s="52" t="str">
        <f>IF(B57=F57,"OK","ROGUE")</f>
        <v>OK</v>
      </c>
      <c r="F57" s="65">
        <v>13899</v>
      </c>
      <c r="G57" s="66" t="s">
        <v>198</v>
      </c>
    </row>
    <row r="58" spans="1:7" x14ac:dyDescent="0.25">
      <c r="A58">
        <v>196</v>
      </c>
      <c r="B58" s="60">
        <v>14143</v>
      </c>
      <c r="C58" s="61" t="s">
        <v>190</v>
      </c>
      <c r="D58" s="260" t="s">
        <v>684</v>
      </c>
      <c r="E58" s="72" t="s">
        <v>640</v>
      </c>
      <c r="F58" s="65">
        <v>14143</v>
      </c>
      <c r="G58" s="66" t="s">
        <v>190</v>
      </c>
    </row>
    <row r="59" spans="1:7" x14ac:dyDescent="0.25">
      <c r="A59">
        <v>46</v>
      </c>
      <c r="B59" s="55">
        <v>14144</v>
      </c>
      <c r="C59" s="57" t="s">
        <v>190</v>
      </c>
      <c r="E59" s="52" t="str">
        <f t="shared" ref="E59:E68" si="1">IF(B59=F59,"OK","ROGUE")</f>
        <v>OK</v>
      </c>
      <c r="F59" s="65">
        <v>14144</v>
      </c>
      <c r="G59" s="66" t="s">
        <v>190</v>
      </c>
    </row>
    <row r="60" spans="1:7" x14ac:dyDescent="0.25">
      <c r="A60">
        <v>47</v>
      </c>
      <c r="B60" s="55">
        <v>14145</v>
      </c>
      <c r="C60" s="57" t="s">
        <v>190</v>
      </c>
      <c r="E60" s="52" t="str">
        <f t="shared" si="1"/>
        <v>OK</v>
      </c>
      <c r="F60" s="65">
        <v>14145</v>
      </c>
      <c r="G60" s="66" t="s">
        <v>190</v>
      </c>
    </row>
    <row r="61" spans="1:7" x14ac:dyDescent="0.25">
      <c r="A61">
        <v>48</v>
      </c>
      <c r="B61" s="55">
        <v>14146</v>
      </c>
      <c r="C61" s="57" t="s">
        <v>196</v>
      </c>
      <c r="E61" s="52" t="str">
        <f t="shared" si="1"/>
        <v>OK</v>
      </c>
      <c r="F61" s="65">
        <v>14146</v>
      </c>
      <c r="G61" s="66" t="s">
        <v>196</v>
      </c>
    </row>
    <row r="62" spans="1:7" x14ac:dyDescent="0.25">
      <c r="A62">
        <v>49</v>
      </c>
      <c r="B62" s="55">
        <v>14147</v>
      </c>
      <c r="C62" s="57" t="s">
        <v>196</v>
      </c>
      <c r="E62" s="52" t="str">
        <f t="shared" si="1"/>
        <v>OK</v>
      </c>
      <c r="F62" s="65">
        <v>14147</v>
      </c>
      <c r="G62" s="66" t="s">
        <v>196</v>
      </c>
    </row>
    <row r="63" spans="1:7" x14ac:dyDescent="0.25">
      <c r="A63">
        <v>50</v>
      </c>
      <c r="B63" s="55">
        <v>14148</v>
      </c>
      <c r="C63" s="57" t="s">
        <v>198</v>
      </c>
      <c r="D63" s="815" t="s">
        <v>1407</v>
      </c>
      <c r="E63" s="52" t="str">
        <f t="shared" si="1"/>
        <v>OK</v>
      </c>
      <c r="F63" s="65">
        <v>14148</v>
      </c>
      <c r="G63" s="66" t="s">
        <v>198</v>
      </c>
    </row>
    <row r="64" spans="1:7" x14ac:dyDescent="0.25">
      <c r="A64">
        <v>51</v>
      </c>
      <c r="B64" s="55">
        <v>14344</v>
      </c>
      <c r="C64" s="57" t="s">
        <v>190</v>
      </c>
      <c r="E64" s="52" t="str">
        <f t="shared" si="1"/>
        <v>OK</v>
      </c>
      <c r="F64" s="65">
        <v>14344</v>
      </c>
      <c r="G64" s="66" t="s">
        <v>190</v>
      </c>
    </row>
    <row r="65" spans="1:7" x14ac:dyDescent="0.25">
      <c r="A65">
        <v>52</v>
      </c>
      <c r="B65" s="55">
        <v>14345</v>
      </c>
      <c r="C65" s="57" t="s">
        <v>190</v>
      </c>
      <c r="E65" s="52" t="str">
        <f t="shared" si="1"/>
        <v>OK</v>
      </c>
      <c r="F65" s="65">
        <v>14345</v>
      </c>
      <c r="G65" s="66" t="s">
        <v>190</v>
      </c>
    </row>
    <row r="66" spans="1:7" x14ac:dyDescent="0.25">
      <c r="A66">
        <v>53</v>
      </c>
      <c r="B66" s="55">
        <v>14346</v>
      </c>
      <c r="C66" s="57" t="s">
        <v>196</v>
      </c>
      <c r="E66" s="52" t="str">
        <f t="shared" si="1"/>
        <v>OK</v>
      </c>
      <c r="F66" s="65">
        <v>14346</v>
      </c>
      <c r="G66" s="66" t="s">
        <v>196</v>
      </c>
    </row>
    <row r="67" spans="1:7" x14ac:dyDescent="0.25">
      <c r="A67">
        <v>54</v>
      </c>
      <c r="B67" s="55">
        <v>14347</v>
      </c>
      <c r="C67" s="57" t="s">
        <v>196</v>
      </c>
      <c r="E67" s="52" t="str">
        <f t="shared" si="1"/>
        <v>OK</v>
      </c>
      <c r="F67" s="65">
        <v>14347</v>
      </c>
      <c r="G67" s="66" t="s">
        <v>196</v>
      </c>
    </row>
    <row r="68" spans="1:7" x14ac:dyDescent="0.25">
      <c r="A68">
        <v>55</v>
      </c>
      <c r="B68" s="55">
        <v>14348</v>
      </c>
      <c r="C68" s="57" t="s">
        <v>198</v>
      </c>
      <c r="D68" s="815" t="s">
        <v>1407</v>
      </c>
      <c r="E68" s="52" t="str">
        <f t="shared" si="1"/>
        <v>OK</v>
      </c>
      <c r="F68" s="65">
        <v>14348</v>
      </c>
      <c r="G68" s="66" t="s">
        <v>198</v>
      </c>
    </row>
    <row r="69" spans="1:7" x14ac:dyDescent="0.25">
      <c r="B69" s="55">
        <v>14446</v>
      </c>
      <c r="C69" s="57" t="s">
        <v>196</v>
      </c>
      <c r="E69" s="72" t="s">
        <v>640</v>
      </c>
      <c r="F69" s="55">
        <v>14446</v>
      </c>
      <c r="G69" s="57" t="s">
        <v>196</v>
      </c>
    </row>
    <row r="70" spans="1:7" x14ac:dyDescent="0.25">
      <c r="B70" s="55">
        <v>14447</v>
      </c>
      <c r="C70" s="57" t="s">
        <v>196</v>
      </c>
      <c r="E70" s="72" t="s">
        <v>640</v>
      </c>
      <c r="F70" s="55">
        <v>14447</v>
      </c>
      <c r="G70" s="57" t="s">
        <v>196</v>
      </c>
    </row>
    <row r="71" spans="1:7" x14ac:dyDescent="0.25">
      <c r="A71">
        <v>56</v>
      </c>
      <c r="B71" s="55">
        <v>14448</v>
      </c>
      <c r="C71" s="57" t="s">
        <v>198</v>
      </c>
      <c r="E71" s="72" t="s">
        <v>640</v>
      </c>
      <c r="F71" s="55">
        <v>14448</v>
      </c>
      <c r="G71" s="57" t="s">
        <v>198</v>
      </c>
    </row>
    <row r="72" spans="1:7" x14ac:dyDescent="0.25">
      <c r="A72">
        <v>57</v>
      </c>
      <c r="B72" s="55">
        <v>14799</v>
      </c>
      <c r="C72" s="57" t="s">
        <v>196</v>
      </c>
      <c r="E72" s="52" t="str">
        <f>IF(B72=F72,"OK","ROGUE")</f>
        <v>OK</v>
      </c>
      <c r="F72" s="65">
        <v>14799</v>
      </c>
      <c r="G72" s="66" t="s">
        <v>198</v>
      </c>
    </row>
    <row r="73" spans="1:7" x14ac:dyDescent="0.25">
      <c r="A73">
        <v>58</v>
      </c>
      <c r="B73" s="55">
        <v>14899</v>
      </c>
      <c r="C73" s="57" t="s">
        <v>196</v>
      </c>
      <c r="E73" s="52" t="str">
        <f>IF(B73=F73,"OK","ROGUE")</f>
        <v>OK</v>
      </c>
      <c r="F73" s="65">
        <v>14899</v>
      </c>
      <c r="G73" s="66" t="s">
        <v>198</v>
      </c>
    </row>
    <row r="74" spans="1:7" x14ac:dyDescent="0.25">
      <c r="A74">
        <v>59</v>
      </c>
      <c r="B74" s="55">
        <v>15153</v>
      </c>
      <c r="C74" s="57" t="s">
        <v>192</v>
      </c>
      <c r="E74" s="52" t="str">
        <f>IF(B74=F74,"OK","ROGUE")</f>
        <v>OK</v>
      </c>
      <c r="F74" s="65">
        <v>15153</v>
      </c>
      <c r="G74" s="66" t="s">
        <v>192</v>
      </c>
    </row>
    <row r="75" spans="1:7" x14ac:dyDescent="0.25">
      <c r="A75">
        <v>60</v>
      </c>
      <c r="B75" s="55">
        <v>15155</v>
      </c>
      <c r="C75" s="57" t="s">
        <v>192</v>
      </c>
      <c r="E75" s="52" t="str">
        <f>IF(B75=F75,"OK","ROGUE")</f>
        <v>OK</v>
      </c>
      <c r="F75" s="65">
        <v>15155</v>
      </c>
      <c r="G75" s="66" t="s">
        <v>192</v>
      </c>
    </row>
    <row r="76" spans="1:7" x14ac:dyDescent="0.25">
      <c r="A76">
        <v>61</v>
      </c>
      <c r="B76" s="55">
        <v>15156</v>
      </c>
      <c r="C76" s="57" t="s">
        <v>192</v>
      </c>
      <c r="E76" s="52" t="str">
        <f>IF(B76=F76,"OK","ROGUE")</f>
        <v>OK</v>
      </c>
      <c r="F76" s="65">
        <v>15156</v>
      </c>
      <c r="G76" s="66" t="s">
        <v>192</v>
      </c>
    </row>
    <row r="77" spans="1:7" x14ac:dyDescent="0.25">
      <c r="A77">
        <v>62</v>
      </c>
      <c r="B77" s="55">
        <v>15159</v>
      </c>
      <c r="C77" s="57" t="s">
        <v>192</v>
      </c>
      <c r="E77" s="72" t="s">
        <v>640</v>
      </c>
      <c r="F77" s="65">
        <f>B77</f>
        <v>15159</v>
      </c>
      <c r="G77" s="66" t="str">
        <f>C77</f>
        <v>E04</v>
      </c>
    </row>
    <row r="78" spans="1:7" x14ac:dyDescent="0.25">
      <c r="A78">
        <v>63</v>
      </c>
      <c r="B78" s="55">
        <v>15353</v>
      </c>
      <c r="C78" s="57" t="s">
        <v>192</v>
      </c>
      <c r="E78" s="52" t="str">
        <f>IF(B78=F78,"OK","ROGUE")</f>
        <v>OK</v>
      </c>
      <c r="F78" s="65">
        <v>15353</v>
      </c>
      <c r="G78" s="66" t="s">
        <v>192</v>
      </c>
    </row>
    <row r="79" spans="1:7" x14ac:dyDescent="0.25">
      <c r="A79">
        <v>64</v>
      </c>
      <c r="B79" s="55">
        <v>15355</v>
      </c>
      <c r="C79" s="57" t="s">
        <v>192</v>
      </c>
      <c r="E79" s="52" t="str">
        <f>IF(B79=F79,"OK","ROGUE")</f>
        <v>OK</v>
      </c>
      <c r="F79" s="65">
        <v>15355</v>
      </c>
      <c r="G79" s="66" t="s">
        <v>192</v>
      </c>
    </row>
    <row r="80" spans="1:7" x14ac:dyDescent="0.25">
      <c r="A80">
        <v>65</v>
      </c>
      <c r="B80" s="55">
        <v>15356</v>
      </c>
      <c r="C80" s="57" t="s">
        <v>192</v>
      </c>
      <c r="E80" s="52" t="str">
        <f>IF(B80=F80,"OK","ROGUE")</f>
        <v>OK</v>
      </c>
      <c r="F80" s="65">
        <v>15356</v>
      </c>
      <c r="G80" s="66" t="s">
        <v>192</v>
      </c>
    </row>
    <row r="81" spans="1:7" x14ac:dyDescent="0.25">
      <c r="A81">
        <v>66</v>
      </c>
      <c r="B81" s="55">
        <v>15359</v>
      </c>
      <c r="C81" s="57" t="s">
        <v>192</v>
      </c>
      <c r="E81" s="72" t="s">
        <v>640</v>
      </c>
      <c r="F81" s="65">
        <f>B81</f>
        <v>15359</v>
      </c>
      <c r="G81" s="66" t="str">
        <f>C81</f>
        <v>E04</v>
      </c>
    </row>
    <row r="82" spans="1:7" x14ac:dyDescent="0.25">
      <c r="A82">
        <v>67</v>
      </c>
      <c r="B82" s="55">
        <v>15453</v>
      </c>
      <c r="C82" s="57" t="s">
        <v>192</v>
      </c>
      <c r="E82" s="52" t="str">
        <f>IF(B82=F82,"OK","ROGUE")</f>
        <v>OK</v>
      </c>
      <c r="F82" s="65">
        <v>15453</v>
      </c>
      <c r="G82" s="66" t="s">
        <v>192</v>
      </c>
    </row>
    <row r="83" spans="1:7" x14ac:dyDescent="0.25">
      <c r="A83">
        <v>68</v>
      </c>
      <c r="B83" s="55">
        <v>15455</v>
      </c>
      <c r="C83" s="57" t="s">
        <v>192</v>
      </c>
      <c r="E83" s="52" t="str">
        <f>IF(B83=F83,"OK","ROGUE")</f>
        <v>OK</v>
      </c>
      <c r="F83" s="65">
        <v>15455</v>
      </c>
      <c r="G83" s="66" t="s">
        <v>192</v>
      </c>
    </row>
    <row r="84" spans="1:7" x14ac:dyDescent="0.25">
      <c r="A84">
        <v>69</v>
      </c>
      <c r="B84" s="55">
        <v>15456</v>
      </c>
      <c r="C84" s="57" t="s">
        <v>192</v>
      </c>
      <c r="E84" s="52" t="str">
        <f>IF(B84=F84,"OK","ROGUE")</f>
        <v>OK</v>
      </c>
      <c r="F84" s="65">
        <v>15456</v>
      </c>
      <c r="G84" s="66" t="s">
        <v>192</v>
      </c>
    </row>
    <row r="85" spans="1:7" x14ac:dyDescent="0.25">
      <c r="A85">
        <v>70</v>
      </c>
      <c r="B85" s="55">
        <v>15799</v>
      </c>
      <c r="C85" s="57" t="s">
        <v>192</v>
      </c>
      <c r="E85" s="52" t="str">
        <f>IF(B85=F85,"OK","ROGUE")</f>
        <v>OK</v>
      </c>
      <c r="F85" s="65">
        <v>15799</v>
      </c>
      <c r="G85" s="66" t="s">
        <v>192</v>
      </c>
    </row>
    <row r="86" spans="1:7" x14ac:dyDescent="0.25">
      <c r="A86">
        <v>71</v>
      </c>
      <c r="B86" s="55">
        <v>15899</v>
      </c>
      <c r="C86" s="57" t="s">
        <v>192</v>
      </c>
      <c r="E86" s="52" t="str">
        <f>IF(B86=F86,"OK","ROGUE")</f>
        <v>OK</v>
      </c>
      <c r="F86" s="65">
        <v>15899</v>
      </c>
      <c r="G86" s="66" t="s">
        <v>192</v>
      </c>
    </row>
    <row r="87" spans="1:7" x14ac:dyDescent="0.25">
      <c r="A87">
        <v>72</v>
      </c>
      <c r="B87" s="55">
        <v>16164</v>
      </c>
      <c r="C87" s="57" t="s">
        <v>190</v>
      </c>
      <c r="E87" s="72" t="s">
        <v>640</v>
      </c>
      <c r="F87" s="65">
        <f>B87</f>
        <v>16164</v>
      </c>
      <c r="G87" s="66" t="str">
        <f>C87</f>
        <v>E03</v>
      </c>
    </row>
    <row r="88" spans="1:7" x14ac:dyDescent="0.25">
      <c r="A88">
        <v>73</v>
      </c>
      <c r="B88" s="55">
        <v>16799</v>
      </c>
      <c r="C88" s="57" t="s">
        <v>190</v>
      </c>
      <c r="E88" s="72" t="s">
        <v>640</v>
      </c>
      <c r="F88" s="65">
        <f>B88</f>
        <v>16799</v>
      </c>
      <c r="G88" s="66" t="str">
        <f>C88</f>
        <v>E03</v>
      </c>
    </row>
    <row r="89" spans="1:7" x14ac:dyDescent="0.25">
      <c r="A89">
        <v>74</v>
      </c>
      <c r="B89" s="55">
        <v>17171</v>
      </c>
      <c r="C89" s="57" t="s">
        <v>192</v>
      </c>
      <c r="E89" s="52" t="str">
        <f>IF(B89=F89,"OK","ROGUE")</f>
        <v>OK</v>
      </c>
      <c r="F89" s="65">
        <v>17171</v>
      </c>
      <c r="G89" s="66" t="s">
        <v>192</v>
      </c>
    </row>
    <row r="90" spans="1:7" x14ac:dyDescent="0.25">
      <c r="A90">
        <v>75</v>
      </c>
      <c r="B90" s="55">
        <v>17172</v>
      </c>
      <c r="C90" s="57" t="s">
        <v>192</v>
      </c>
      <c r="E90" s="52" t="str">
        <f>IF(B90=F90,"OK","ROGUE")</f>
        <v>OK</v>
      </c>
      <c r="F90" s="65">
        <v>17172</v>
      </c>
      <c r="G90" s="66" t="s">
        <v>192</v>
      </c>
    </row>
    <row r="91" spans="1:7" x14ac:dyDescent="0.25">
      <c r="A91">
        <v>76</v>
      </c>
      <c r="B91" s="55">
        <v>17173</v>
      </c>
      <c r="C91" s="57" t="s">
        <v>198</v>
      </c>
      <c r="E91" s="72" t="s">
        <v>640</v>
      </c>
      <c r="F91" s="65">
        <f>B91</f>
        <v>17173</v>
      </c>
      <c r="G91" s="66" t="str">
        <f>C91</f>
        <v>E07</v>
      </c>
    </row>
    <row r="92" spans="1:7" x14ac:dyDescent="0.25">
      <c r="A92">
        <v>77</v>
      </c>
      <c r="B92" s="55">
        <v>17174</v>
      </c>
      <c r="C92" s="57" t="s">
        <v>198</v>
      </c>
      <c r="E92" s="72" t="s">
        <v>640</v>
      </c>
      <c r="F92" s="65">
        <f>B92</f>
        <v>17174</v>
      </c>
      <c r="G92" s="66" t="str">
        <f>C92</f>
        <v>E07</v>
      </c>
    </row>
    <row r="93" spans="1:7" x14ac:dyDescent="0.25">
      <c r="A93">
        <v>78</v>
      </c>
      <c r="B93" s="55">
        <v>17175</v>
      </c>
      <c r="C93" s="57" t="s">
        <v>190</v>
      </c>
      <c r="E93" s="52" t="str">
        <f t="shared" ref="E93:E98" si="2">IF(B93=F93,"OK","ROGUE")</f>
        <v>OK</v>
      </c>
      <c r="F93" s="65">
        <v>17175</v>
      </c>
      <c r="G93" s="66" t="s">
        <v>190</v>
      </c>
    </row>
    <row r="94" spans="1:7" x14ac:dyDescent="0.25">
      <c r="A94">
        <v>79</v>
      </c>
      <c r="B94" s="55">
        <v>17176</v>
      </c>
      <c r="C94" s="57" t="s">
        <v>190</v>
      </c>
      <c r="E94" s="52" t="str">
        <f t="shared" si="2"/>
        <v>OK</v>
      </c>
      <c r="F94" s="65">
        <v>17176</v>
      </c>
      <c r="G94" s="66" t="s">
        <v>190</v>
      </c>
    </row>
    <row r="95" spans="1:7" x14ac:dyDescent="0.25">
      <c r="A95">
        <v>80</v>
      </c>
      <c r="B95" s="55">
        <v>17177</v>
      </c>
      <c r="C95" s="57" t="s">
        <v>190</v>
      </c>
      <c r="E95" s="52" t="str">
        <f t="shared" si="2"/>
        <v>OK</v>
      </c>
      <c r="F95" s="65">
        <v>17177</v>
      </c>
      <c r="G95" s="66" t="s">
        <v>190</v>
      </c>
    </row>
    <row r="96" spans="1:7" x14ac:dyDescent="0.25">
      <c r="A96">
        <v>81</v>
      </c>
      <c r="B96" s="55">
        <v>17179</v>
      </c>
      <c r="C96" s="57" t="s">
        <v>192</v>
      </c>
      <c r="E96" s="52" t="str">
        <f t="shared" si="2"/>
        <v>OK</v>
      </c>
      <c r="F96" s="65">
        <v>17179</v>
      </c>
      <c r="G96" s="66" t="s">
        <v>192</v>
      </c>
    </row>
    <row r="97" spans="1:7" x14ac:dyDescent="0.25">
      <c r="A97">
        <v>82</v>
      </c>
      <c r="B97" s="55">
        <v>17371</v>
      </c>
      <c r="C97" s="57" t="s">
        <v>192</v>
      </c>
      <c r="E97" s="52" t="str">
        <f t="shared" si="2"/>
        <v>OK</v>
      </c>
      <c r="F97" s="65">
        <v>17371</v>
      </c>
      <c r="G97" s="66" t="s">
        <v>192</v>
      </c>
    </row>
    <row r="98" spans="1:7" x14ac:dyDescent="0.25">
      <c r="A98">
        <v>83</v>
      </c>
      <c r="B98" s="55">
        <v>17372</v>
      </c>
      <c r="C98" s="57" t="s">
        <v>192</v>
      </c>
      <c r="E98" s="52" t="str">
        <f t="shared" si="2"/>
        <v>OK</v>
      </c>
      <c r="F98" s="65">
        <v>17372</v>
      </c>
      <c r="G98" s="66" t="s">
        <v>192</v>
      </c>
    </row>
    <row r="99" spans="1:7" x14ac:dyDescent="0.25">
      <c r="A99">
        <v>84</v>
      </c>
      <c r="B99" s="55">
        <v>17373</v>
      </c>
      <c r="C99" s="57" t="s">
        <v>198</v>
      </c>
      <c r="E99" s="72" t="s">
        <v>640</v>
      </c>
      <c r="F99" s="65">
        <f>B99</f>
        <v>17373</v>
      </c>
      <c r="G99" s="66" t="str">
        <f>C99</f>
        <v>E07</v>
      </c>
    </row>
    <row r="100" spans="1:7" x14ac:dyDescent="0.25">
      <c r="A100">
        <v>85</v>
      </c>
      <c r="B100" s="55">
        <v>17374</v>
      </c>
      <c r="C100" s="57" t="s">
        <v>198</v>
      </c>
      <c r="E100" s="72" t="s">
        <v>640</v>
      </c>
      <c r="F100" s="65">
        <f>B100</f>
        <v>17374</v>
      </c>
      <c r="G100" s="66" t="str">
        <f>C100</f>
        <v>E07</v>
      </c>
    </row>
    <row r="101" spans="1:7" x14ac:dyDescent="0.25">
      <c r="A101">
        <v>86</v>
      </c>
      <c r="B101" s="55">
        <v>17375</v>
      </c>
      <c r="C101" s="57" t="s">
        <v>190</v>
      </c>
      <c r="E101" s="52" t="str">
        <f>IF(B101=F101,"OK","ROGUE")</f>
        <v>OK</v>
      </c>
      <c r="F101" s="65">
        <v>17375</v>
      </c>
      <c r="G101" s="66" t="s">
        <v>190</v>
      </c>
    </row>
    <row r="102" spans="1:7" x14ac:dyDescent="0.25">
      <c r="A102">
        <v>87</v>
      </c>
      <c r="B102" s="55">
        <v>17376</v>
      </c>
      <c r="C102" s="57" t="s">
        <v>190</v>
      </c>
      <c r="E102" s="52" t="str">
        <f>IF(B102=F102,"OK","ROGUE")</f>
        <v>OK</v>
      </c>
      <c r="F102" s="65">
        <v>17376</v>
      </c>
      <c r="G102" s="66" t="s">
        <v>190</v>
      </c>
    </row>
    <row r="103" spans="1:7" x14ac:dyDescent="0.25">
      <c r="A103">
        <v>88</v>
      </c>
      <c r="B103" s="55">
        <v>17377</v>
      </c>
      <c r="C103" s="57" t="s">
        <v>190</v>
      </c>
      <c r="E103" s="52" t="str">
        <f>IF(B103=F103,"OK","ROGUE")</f>
        <v>OK</v>
      </c>
      <c r="F103" s="65">
        <v>17377</v>
      </c>
      <c r="G103" s="66" t="s">
        <v>190</v>
      </c>
    </row>
    <row r="104" spans="1:7" x14ac:dyDescent="0.25">
      <c r="A104">
        <v>89</v>
      </c>
      <c r="B104" s="55">
        <v>17379</v>
      </c>
      <c r="C104" s="57" t="s">
        <v>192</v>
      </c>
      <c r="E104" s="52" t="str">
        <f>IF(B104=F104,"OK","ROGUE")</f>
        <v>OK</v>
      </c>
      <c r="F104" s="65">
        <v>17379</v>
      </c>
      <c r="G104" s="66" t="s">
        <v>192</v>
      </c>
    </row>
    <row r="105" spans="1:7" x14ac:dyDescent="0.25">
      <c r="A105">
        <v>90</v>
      </c>
      <c r="B105" s="55">
        <v>17475</v>
      </c>
      <c r="C105" s="57" t="s">
        <v>190</v>
      </c>
      <c r="E105" s="72" t="s">
        <v>640</v>
      </c>
      <c r="F105" s="65">
        <f t="shared" ref="F105:G107" si="3">B105</f>
        <v>17475</v>
      </c>
      <c r="G105" s="66" t="str">
        <f t="shared" si="3"/>
        <v>E03</v>
      </c>
    </row>
    <row r="106" spans="1:7" x14ac:dyDescent="0.25">
      <c r="A106">
        <v>91</v>
      </c>
      <c r="B106" s="55">
        <v>17477</v>
      </c>
      <c r="C106" s="57" t="s">
        <v>190</v>
      </c>
      <c r="E106" s="72" t="s">
        <v>640</v>
      </c>
      <c r="F106" s="65">
        <f t="shared" si="3"/>
        <v>17477</v>
      </c>
      <c r="G106" s="66" t="str">
        <f t="shared" si="3"/>
        <v>E03</v>
      </c>
    </row>
    <row r="107" spans="1:7" x14ac:dyDescent="0.25">
      <c r="B107" s="55">
        <v>17479</v>
      </c>
      <c r="C107" s="57" t="s">
        <v>192</v>
      </c>
      <c r="E107" s="72" t="s">
        <v>640</v>
      </c>
      <c r="F107" s="65">
        <f t="shared" si="3"/>
        <v>17479</v>
      </c>
      <c r="G107" s="66" t="str">
        <f t="shared" si="3"/>
        <v>E04</v>
      </c>
    </row>
    <row r="108" spans="1:7" x14ac:dyDescent="0.25">
      <c r="A108">
        <v>92</v>
      </c>
      <c r="B108" s="55">
        <v>17671</v>
      </c>
      <c r="C108" s="57" t="s">
        <v>192</v>
      </c>
      <c r="E108" s="52" t="str">
        <f>IF(B108=F108,"OK","ROGUE")</f>
        <v>OK</v>
      </c>
      <c r="F108" s="65">
        <v>17671</v>
      </c>
      <c r="G108" s="66" t="s">
        <v>192</v>
      </c>
    </row>
    <row r="109" spans="1:7" x14ac:dyDescent="0.25">
      <c r="A109">
        <v>93</v>
      </c>
      <c r="B109" s="55">
        <v>17799</v>
      </c>
      <c r="C109" s="57" t="s">
        <v>190</v>
      </c>
      <c r="E109" s="52" t="str">
        <f>IF(B109=F109,"OK","ROGUE")</f>
        <v>OK</v>
      </c>
      <c r="F109" s="162">
        <v>17799</v>
      </c>
      <c r="G109" s="66" t="s">
        <v>190</v>
      </c>
    </row>
    <row r="110" spans="1:7" x14ac:dyDescent="0.25">
      <c r="A110">
        <v>94</v>
      </c>
      <c r="B110" s="55">
        <v>17899</v>
      </c>
      <c r="C110" s="57" t="s">
        <v>190</v>
      </c>
      <c r="E110" s="52" t="str">
        <f>IF(B110=F110,"OK","ROGUE")</f>
        <v>OK</v>
      </c>
      <c r="F110" s="65">
        <v>17899</v>
      </c>
      <c r="G110" s="66" t="s">
        <v>190</v>
      </c>
    </row>
    <row r="111" spans="1:7" x14ac:dyDescent="0.25">
      <c r="B111" s="55">
        <v>18199</v>
      </c>
      <c r="C111" s="756" t="s">
        <v>200</v>
      </c>
      <c r="E111" s="52" t="str">
        <f>IF(B111=F111,"OK","ROGUE")</f>
        <v>OK</v>
      </c>
      <c r="F111" s="65">
        <v>18199</v>
      </c>
      <c r="G111" s="66" t="s">
        <v>200</v>
      </c>
    </row>
    <row r="112" spans="1:7" x14ac:dyDescent="0.25">
      <c r="B112" s="60">
        <v>19192</v>
      </c>
      <c r="C112" s="61" t="s">
        <v>200</v>
      </c>
      <c r="D112" s="260" t="s">
        <v>684</v>
      </c>
      <c r="E112" s="52" t="str">
        <f>IF(B112=F112,"OK","ROGUE")</f>
        <v>ROGUE</v>
      </c>
      <c r="F112" s="65"/>
      <c r="G112" s="66"/>
    </row>
    <row r="113" spans="1:7" x14ac:dyDescent="0.25">
      <c r="A113">
        <v>95</v>
      </c>
      <c r="B113" s="98">
        <v>19199</v>
      </c>
      <c r="C113" s="99" t="s">
        <v>200</v>
      </c>
      <c r="E113" s="72" t="s">
        <v>640</v>
      </c>
      <c r="F113" s="65">
        <f>B113</f>
        <v>19199</v>
      </c>
      <c r="G113" s="66" t="str">
        <f>C113</f>
        <v>E08</v>
      </c>
    </row>
    <row r="114" spans="1:7" x14ac:dyDescent="0.25">
      <c r="A114">
        <v>206</v>
      </c>
      <c r="B114" s="55">
        <v>19289</v>
      </c>
      <c r="C114" s="57" t="s">
        <v>200</v>
      </c>
      <c r="D114" s="1"/>
      <c r="E114" s="52" t="str">
        <f t="shared" ref="E114:E150" si="4">IF(B114=F114,"OK","ROGUE")</f>
        <v>ROGUE</v>
      </c>
      <c r="F114" s="65"/>
      <c r="G114" s="66"/>
    </row>
    <row r="115" spans="1:7" x14ac:dyDescent="0.25">
      <c r="B115" s="55">
        <v>19355</v>
      </c>
      <c r="C115" s="57" t="s">
        <v>200</v>
      </c>
      <c r="D115" s="1"/>
      <c r="E115" s="52" t="str">
        <f t="shared" si="4"/>
        <v>OK</v>
      </c>
      <c r="F115" s="65">
        <v>19355</v>
      </c>
      <c r="G115" s="66" t="s">
        <v>200</v>
      </c>
    </row>
    <row r="116" spans="1:7" x14ac:dyDescent="0.25">
      <c r="B116" s="55">
        <v>19356</v>
      </c>
      <c r="C116" s="57" t="s">
        <v>200</v>
      </c>
      <c r="D116" s="1"/>
      <c r="E116" s="52" t="str">
        <f t="shared" si="4"/>
        <v>OK</v>
      </c>
      <c r="F116" s="65">
        <v>19356</v>
      </c>
      <c r="G116" s="66" t="s">
        <v>200</v>
      </c>
    </row>
    <row r="117" spans="1:7" x14ac:dyDescent="0.25">
      <c r="B117" s="55">
        <v>19358</v>
      </c>
      <c r="C117" s="57" t="s">
        <v>200</v>
      </c>
      <c r="D117" s="1"/>
      <c r="E117" s="52" t="str">
        <f t="shared" si="4"/>
        <v>OK</v>
      </c>
      <c r="F117" s="65">
        <v>19358</v>
      </c>
      <c r="G117" s="66" t="s">
        <v>200</v>
      </c>
    </row>
    <row r="118" spans="1:7" x14ac:dyDescent="0.25">
      <c r="B118" s="55">
        <v>19359</v>
      </c>
      <c r="C118" s="756" t="s">
        <v>200</v>
      </c>
      <c r="D118" s="1"/>
      <c r="E118" s="52" t="str">
        <f t="shared" si="4"/>
        <v>OK</v>
      </c>
      <c r="F118" s="65">
        <v>19359</v>
      </c>
      <c r="G118" s="66" t="s">
        <v>200</v>
      </c>
    </row>
    <row r="119" spans="1:7" x14ac:dyDescent="0.25">
      <c r="A119">
        <v>207</v>
      </c>
      <c r="B119" s="55">
        <v>19399</v>
      </c>
      <c r="C119" s="57" t="s">
        <v>200</v>
      </c>
      <c r="D119" s="1"/>
      <c r="E119" s="52" t="str">
        <f t="shared" si="4"/>
        <v>ROGUE</v>
      </c>
      <c r="F119" s="65"/>
      <c r="G119" s="66"/>
    </row>
    <row r="120" spans="1:7" x14ac:dyDescent="0.25">
      <c r="A120">
        <v>96</v>
      </c>
      <c r="B120" s="55">
        <v>19599</v>
      </c>
      <c r="C120" s="57" t="s">
        <v>200</v>
      </c>
      <c r="E120" s="52" t="str">
        <f t="shared" si="4"/>
        <v>OK</v>
      </c>
      <c r="F120" s="65">
        <v>19599</v>
      </c>
      <c r="G120" s="66" t="s">
        <v>200</v>
      </c>
    </row>
    <row r="121" spans="1:7" x14ac:dyDescent="0.25">
      <c r="A121">
        <v>97</v>
      </c>
      <c r="B121" s="55">
        <v>19699</v>
      </c>
      <c r="C121" s="57" t="s">
        <v>200</v>
      </c>
      <c r="E121" s="52" t="str">
        <f t="shared" si="4"/>
        <v>OK</v>
      </c>
      <c r="F121" s="65">
        <v>19699</v>
      </c>
      <c r="G121" s="66" t="s">
        <v>200</v>
      </c>
    </row>
    <row r="122" spans="1:7" x14ac:dyDescent="0.25">
      <c r="A122">
        <v>208</v>
      </c>
      <c r="B122" s="55">
        <v>19791</v>
      </c>
      <c r="C122" s="57" t="s">
        <v>200</v>
      </c>
      <c r="D122" s="1"/>
      <c r="E122" s="52" t="str">
        <f t="shared" si="4"/>
        <v>ROGUE</v>
      </c>
      <c r="F122" s="65"/>
      <c r="G122" s="66"/>
    </row>
    <row r="123" spans="1:7" x14ac:dyDescent="0.25">
      <c r="B123" s="773">
        <v>19888</v>
      </c>
      <c r="C123" s="774" t="s">
        <v>200</v>
      </c>
      <c r="D123" s="1"/>
      <c r="E123" s="52" t="str">
        <f t="shared" si="4"/>
        <v>OK</v>
      </c>
      <c r="F123" s="65">
        <v>19888</v>
      </c>
      <c r="G123" s="66" t="s">
        <v>194</v>
      </c>
    </row>
    <row r="124" spans="1:7" x14ac:dyDescent="0.25">
      <c r="A124">
        <v>98</v>
      </c>
      <c r="B124" s="55">
        <v>19899</v>
      </c>
      <c r="C124" s="57" t="s">
        <v>200</v>
      </c>
      <c r="E124" s="52" t="str">
        <f t="shared" si="4"/>
        <v>OK</v>
      </c>
      <c r="F124" s="65">
        <v>19899</v>
      </c>
      <c r="G124" s="66" t="s">
        <v>200</v>
      </c>
    </row>
    <row r="125" spans="1:7" x14ac:dyDescent="0.25">
      <c r="B125" s="60">
        <v>21499</v>
      </c>
      <c r="C125" s="57" t="s">
        <v>791</v>
      </c>
      <c r="E125" s="52" t="str">
        <f t="shared" si="4"/>
        <v>ROGUE</v>
      </c>
      <c r="F125" s="65"/>
      <c r="G125" s="66"/>
    </row>
    <row r="126" spans="1:7" x14ac:dyDescent="0.25">
      <c r="A126">
        <v>99</v>
      </c>
      <c r="B126" s="55">
        <v>22199</v>
      </c>
      <c r="C126" s="57" t="s">
        <v>217</v>
      </c>
      <c r="E126" s="52" t="str">
        <f t="shared" si="4"/>
        <v>OK</v>
      </c>
      <c r="F126" s="65">
        <v>22199</v>
      </c>
      <c r="G126" s="66" t="s">
        <v>217</v>
      </c>
    </row>
    <row r="127" spans="1:7" x14ac:dyDescent="0.25">
      <c r="A127">
        <v>100</v>
      </c>
      <c r="B127" s="55">
        <v>22399</v>
      </c>
      <c r="C127" s="57" t="s">
        <v>217</v>
      </c>
      <c r="E127" s="52" t="str">
        <f t="shared" si="4"/>
        <v>OK</v>
      </c>
      <c r="F127" s="65">
        <v>22399</v>
      </c>
      <c r="G127" s="66" t="s">
        <v>217</v>
      </c>
    </row>
    <row r="128" spans="1:7" x14ac:dyDescent="0.25">
      <c r="A128">
        <v>101</v>
      </c>
      <c r="B128" s="55">
        <v>22499</v>
      </c>
      <c r="C128" s="57" t="s">
        <v>217</v>
      </c>
      <c r="E128" s="52" t="str">
        <f t="shared" si="4"/>
        <v>OK</v>
      </c>
      <c r="F128" s="65">
        <v>22499</v>
      </c>
      <c r="G128" s="66" t="s">
        <v>217</v>
      </c>
    </row>
    <row r="129" spans="1:7" x14ac:dyDescent="0.25">
      <c r="A129">
        <v>102</v>
      </c>
      <c r="B129" s="60">
        <v>23199</v>
      </c>
      <c r="C129" s="57" t="s">
        <v>791</v>
      </c>
      <c r="E129" s="52" t="str">
        <f t="shared" si="4"/>
        <v>ROGUE</v>
      </c>
      <c r="F129" s="65"/>
      <c r="G129" s="66"/>
    </row>
    <row r="130" spans="1:7" x14ac:dyDescent="0.25">
      <c r="A130">
        <v>103</v>
      </c>
      <c r="B130" s="55">
        <v>23299</v>
      </c>
      <c r="C130" s="57" t="s">
        <v>219</v>
      </c>
      <c r="E130" s="52" t="str">
        <f t="shared" si="4"/>
        <v>OK</v>
      </c>
      <c r="F130" s="65">
        <v>23299</v>
      </c>
      <c r="G130" s="66" t="s">
        <v>219</v>
      </c>
    </row>
    <row r="131" spans="1:7" x14ac:dyDescent="0.25">
      <c r="A131">
        <v>104</v>
      </c>
      <c r="B131" s="55">
        <v>23499</v>
      </c>
      <c r="C131" s="57" t="s">
        <v>233</v>
      </c>
      <c r="E131" s="52" t="str">
        <f t="shared" si="4"/>
        <v>OK</v>
      </c>
      <c r="F131" s="65">
        <v>23499</v>
      </c>
      <c r="G131" s="66" t="s">
        <v>233</v>
      </c>
    </row>
    <row r="132" spans="1:7" x14ac:dyDescent="0.25">
      <c r="A132">
        <v>105</v>
      </c>
      <c r="B132" s="55">
        <v>23599</v>
      </c>
      <c r="C132" s="57" t="s">
        <v>211</v>
      </c>
      <c r="E132" s="52" t="str">
        <f t="shared" si="4"/>
        <v>OK</v>
      </c>
      <c r="F132" s="65">
        <v>23599</v>
      </c>
      <c r="G132" s="66" t="s">
        <v>211</v>
      </c>
    </row>
    <row r="133" spans="1:7" x14ac:dyDescent="0.25">
      <c r="A133">
        <v>106</v>
      </c>
      <c r="B133" s="55">
        <v>24199</v>
      </c>
      <c r="C133" s="57" t="s">
        <v>215</v>
      </c>
      <c r="E133" s="52" t="str">
        <f t="shared" si="4"/>
        <v>OK</v>
      </c>
      <c r="F133" s="65">
        <v>24199</v>
      </c>
      <c r="G133" s="66" t="s">
        <v>215</v>
      </c>
    </row>
    <row r="134" spans="1:7" x14ac:dyDescent="0.25">
      <c r="A134">
        <v>197</v>
      </c>
      <c r="B134" s="60">
        <v>24299</v>
      </c>
      <c r="C134" s="61" t="s">
        <v>215</v>
      </c>
      <c r="D134" s="260" t="s">
        <v>684</v>
      </c>
      <c r="E134" s="52" t="str">
        <f t="shared" si="4"/>
        <v>ROGUE</v>
      </c>
      <c r="F134" s="65"/>
      <c r="G134" s="66"/>
    </row>
    <row r="135" spans="1:7" x14ac:dyDescent="0.25">
      <c r="A135">
        <v>107</v>
      </c>
      <c r="B135" s="55">
        <v>24399</v>
      </c>
      <c r="C135" s="57" t="s">
        <v>215</v>
      </c>
      <c r="E135" s="52" t="str">
        <f t="shared" si="4"/>
        <v>OK</v>
      </c>
      <c r="F135" s="65">
        <v>24399</v>
      </c>
      <c r="G135" s="66" t="s">
        <v>215</v>
      </c>
    </row>
    <row r="136" spans="1:7" x14ac:dyDescent="0.25">
      <c r="A136">
        <v>108</v>
      </c>
      <c r="B136" s="55">
        <v>26199</v>
      </c>
      <c r="C136" s="57" t="s">
        <v>213</v>
      </c>
      <c r="E136" s="52" t="str">
        <f t="shared" si="4"/>
        <v>OK</v>
      </c>
      <c r="F136" s="65">
        <v>26199</v>
      </c>
      <c r="G136" s="66" t="s">
        <v>213</v>
      </c>
    </row>
    <row r="137" spans="1:7" x14ac:dyDescent="0.25">
      <c r="A137">
        <v>198</v>
      </c>
      <c r="B137" s="60">
        <v>26299</v>
      </c>
      <c r="C137" s="61" t="s">
        <v>213</v>
      </c>
      <c r="D137" s="260" t="s">
        <v>684</v>
      </c>
      <c r="E137" s="52" t="str">
        <f t="shared" si="4"/>
        <v>ROGUE</v>
      </c>
      <c r="F137" s="65"/>
      <c r="G137" s="66"/>
    </row>
    <row r="138" spans="1:7" x14ac:dyDescent="0.25">
      <c r="A138">
        <v>109</v>
      </c>
      <c r="B138" s="55">
        <v>27199</v>
      </c>
      <c r="C138" s="57" t="s">
        <v>221</v>
      </c>
      <c r="E138" s="52" t="str">
        <f t="shared" si="4"/>
        <v>OK</v>
      </c>
      <c r="F138" s="65">
        <v>27199</v>
      </c>
      <c r="G138" s="66" t="s">
        <v>221</v>
      </c>
    </row>
    <row r="139" spans="1:7" x14ac:dyDescent="0.25">
      <c r="A139">
        <v>110</v>
      </c>
      <c r="B139" s="55">
        <v>27299</v>
      </c>
      <c r="C139" s="57" t="s">
        <v>231</v>
      </c>
      <c r="E139" s="52" t="str">
        <f t="shared" si="4"/>
        <v>OK</v>
      </c>
      <c r="F139" s="65">
        <v>27299</v>
      </c>
      <c r="G139" s="66" t="s">
        <v>231</v>
      </c>
    </row>
    <row r="140" spans="1:7" x14ac:dyDescent="0.25">
      <c r="A140">
        <v>199</v>
      </c>
      <c r="B140" s="60">
        <v>27399</v>
      </c>
      <c r="C140" s="61" t="s">
        <v>221</v>
      </c>
      <c r="D140" s="260" t="s">
        <v>684</v>
      </c>
      <c r="E140" s="52" t="str">
        <f t="shared" si="4"/>
        <v>ROGUE</v>
      </c>
      <c r="F140" s="65"/>
      <c r="G140" s="66"/>
    </row>
    <row r="141" spans="1:7" x14ac:dyDescent="0.25">
      <c r="A141">
        <v>111</v>
      </c>
      <c r="B141" s="55">
        <v>28198</v>
      </c>
      <c r="C141" s="57" t="s">
        <v>209</v>
      </c>
      <c r="E141" s="52" t="str">
        <f t="shared" si="4"/>
        <v>OK</v>
      </c>
      <c r="F141" s="65">
        <v>28198</v>
      </c>
      <c r="G141" s="66" t="s">
        <v>209</v>
      </c>
    </row>
    <row r="142" spans="1:7" x14ac:dyDescent="0.25">
      <c r="A142">
        <v>112</v>
      </c>
      <c r="B142" s="55">
        <v>28199</v>
      </c>
      <c r="C142" s="57" t="s">
        <v>209</v>
      </c>
      <c r="E142" s="52" t="str">
        <f t="shared" si="4"/>
        <v>OK</v>
      </c>
      <c r="F142" s="65">
        <v>28199</v>
      </c>
      <c r="G142" s="66" t="s">
        <v>209</v>
      </c>
    </row>
    <row r="143" spans="1:7" x14ac:dyDescent="0.25">
      <c r="A143">
        <v>113</v>
      </c>
      <c r="B143" s="55">
        <v>28599</v>
      </c>
      <c r="C143" s="57" t="s">
        <v>211</v>
      </c>
      <c r="E143" s="52" t="str">
        <f t="shared" si="4"/>
        <v>OK</v>
      </c>
      <c r="F143" s="65">
        <v>28599</v>
      </c>
      <c r="G143" s="66" t="s">
        <v>211</v>
      </c>
    </row>
    <row r="144" spans="1:7" x14ac:dyDescent="0.25">
      <c r="A144">
        <v>114</v>
      </c>
      <c r="B144" s="55">
        <v>28699</v>
      </c>
      <c r="C144" s="57" t="s">
        <v>211</v>
      </c>
      <c r="E144" s="52" t="str">
        <f t="shared" si="4"/>
        <v>OK</v>
      </c>
      <c r="F144" s="65">
        <v>28699</v>
      </c>
      <c r="G144" s="66" t="s">
        <v>211</v>
      </c>
    </row>
    <row r="145" spans="1:7" x14ac:dyDescent="0.25">
      <c r="A145">
        <v>115</v>
      </c>
      <c r="B145" s="55">
        <v>28799</v>
      </c>
      <c r="C145" s="57" t="s">
        <v>245</v>
      </c>
      <c r="E145" s="52" t="str">
        <f t="shared" si="4"/>
        <v>OK</v>
      </c>
      <c r="F145" s="69">
        <v>28799</v>
      </c>
      <c r="G145" s="66" t="s">
        <v>245</v>
      </c>
    </row>
    <row r="146" spans="1:7" x14ac:dyDescent="0.25">
      <c r="A146">
        <v>209</v>
      </c>
      <c r="B146" s="55">
        <v>29198</v>
      </c>
      <c r="C146" s="57" t="s">
        <v>223</v>
      </c>
      <c r="D146" s="1"/>
      <c r="E146" s="52" t="str">
        <f t="shared" si="4"/>
        <v>ROGUE</v>
      </c>
      <c r="F146" s="65"/>
      <c r="G146" s="66"/>
    </row>
    <row r="147" spans="1:7" x14ac:dyDescent="0.25">
      <c r="B147" s="60">
        <v>29199</v>
      </c>
      <c r="C147" s="57" t="s">
        <v>791</v>
      </c>
      <c r="D147" s="1"/>
      <c r="E147" s="52" t="str">
        <f t="shared" si="4"/>
        <v>ROGUE</v>
      </c>
      <c r="F147" s="65"/>
      <c r="G147" s="66"/>
    </row>
    <row r="148" spans="1:7" x14ac:dyDescent="0.25">
      <c r="A148">
        <v>116</v>
      </c>
      <c r="B148" s="55">
        <v>29798</v>
      </c>
      <c r="C148" s="57" t="s">
        <v>213</v>
      </c>
      <c r="E148" s="52" t="str">
        <f t="shared" si="4"/>
        <v>OK</v>
      </c>
      <c r="F148" s="65">
        <v>29798</v>
      </c>
      <c r="G148" s="70" t="s">
        <v>213</v>
      </c>
    </row>
    <row r="149" spans="1:7" x14ac:dyDescent="0.25">
      <c r="A149">
        <v>117</v>
      </c>
      <c r="B149" s="55">
        <v>31211</v>
      </c>
      <c r="C149" s="57" t="s">
        <v>223</v>
      </c>
      <c r="E149" s="52" t="str">
        <f t="shared" si="4"/>
        <v>OK</v>
      </c>
      <c r="F149" s="65">
        <v>31211</v>
      </c>
      <c r="G149" s="66" t="s">
        <v>223</v>
      </c>
    </row>
    <row r="150" spans="1:7" x14ac:dyDescent="0.25">
      <c r="A150">
        <v>200</v>
      </c>
      <c r="B150" s="60">
        <v>31299</v>
      </c>
      <c r="C150" s="61" t="s">
        <v>223</v>
      </c>
      <c r="D150" s="260" t="s">
        <v>684</v>
      </c>
      <c r="E150" s="52" t="str">
        <f t="shared" si="4"/>
        <v>ROGUE</v>
      </c>
      <c r="F150" s="65"/>
      <c r="G150" s="66"/>
    </row>
    <row r="151" spans="1:7" x14ac:dyDescent="0.25">
      <c r="B151" s="60">
        <v>31699</v>
      </c>
      <c r="C151" s="61" t="s">
        <v>791</v>
      </c>
      <c r="D151" s="260"/>
      <c r="E151" s="52" t="str">
        <f t="shared" ref="E151:E183" si="5">IF(B151=F151,"OK","ROGUE")</f>
        <v>ROGUE</v>
      </c>
      <c r="F151" s="65"/>
      <c r="G151" s="66"/>
    </row>
    <row r="152" spans="1:7" x14ac:dyDescent="0.25">
      <c r="A152">
        <v>118</v>
      </c>
      <c r="B152" s="55">
        <v>31799</v>
      </c>
      <c r="C152" s="57" t="s">
        <v>223</v>
      </c>
      <c r="E152" s="52" t="str">
        <f t="shared" si="5"/>
        <v>OK</v>
      </c>
      <c r="F152" s="65">
        <v>31799</v>
      </c>
      <c r="G152" s="66" t="s">
        <v>223</v>
      </c>
    </row>
    <row r="153" spans="1:7" x14ac:dyDescent="0.25">
      <c r="A153">
        <v>119</v>
      </c>
      <c r="B153" s="55">
        <v>32199</v>
      </c>
      <c r="C153" s="57" t="s">
        <v>231</v>
      </c>
      <c r="E153" s="52" t="str">
        <f t="shared" si="5"/>
        <v>OK</v>
      </c>
      <c r="F153" s="65">
        <v>32199</v>
      </c>
      <c r="G153" s="66" t="s">
        <v>231</v>
      </c>
    </row>
    <row r="154" spans="1:7" x14ac:dyDescent="0.25">
      <c r="A154">
        <v>120</v>
      </c>
      <c r="B154" s="55">
        <v>34299</v>
      </c>
      <c r="C154" s="57" t="s">
        <v>223</v>
      </c>
      <c r="E154" s="52" t="str">
        <f t="shared" si="5"/>
        <v>OK</v>
      </c>
      <c r="F154" s="65">
        <v>34299</v>
      </c>
      <c r="G154" s="66" t="s">
        <v>223</v>
      </c>
    </row>
    <row r="155" spans="1:7" x14ac:dyDescent="0.25">
      <c r="A155">
        <v>121</v>
      </c>
      <c r="B155" s="55">
        <v>36199</v>
      </c>
      <c r="C155" s="57" t="s">
        <v>200</v>
      </c>
      <c r="E155" s="52" t="str">
        <f t="shared" si="5"/>
        <v>OK</v>
      </c>
      <c r="F155" s="65">
        <v>36199</v>
      </c>
      <c r="G155" s="66" t="s">
        <v>200</v>
      </c>
    </row>
    <row r="156" spans="1:7" x14ac:dyDescent="0.25">
      <c r="A156">
        <v>122</v>
      </c>
      <c r="B156" s="55">
        <v>36399</v>
      </c>
      <c r="C156" s="57" t="s">
        <v>223</v>
      </c>
      <c r="E156" s="52" t="str">
        <f t="shared" si="5"/>
        <v>OK</v>
      </c>
      <c r="F156" s="65">
        <v>36399</v>
      </c>
      <c r="G156" s="66" t="s">
        <v>223</v>
      </c>
    </row>
    <row r="157" spans="1:7" x14ac:dyDescent="0.25">
      <c r="A157">
        <v>123</v>
      </c>
      <c r="B157" s="55">
        <v>36499</v>
      </c>
      <c r="C157" s="57" t="s">
        <v>237</v>
      </c>
      <c r="E157" s="52" t="str">
        <f t="shared" si="5"/>
        <v>OK</v>
      </c>
      <c r="F157" s="65">
        <v>36499</v>
      </c>
      <c r="G157" s="66" t="s">
        <v>237</v>
      </c>
    </row>
    <row r="158" spans="1:7" x14ac:dyDescent="0.25">
      <c r="A158">
        <v>124</v>
      </c>
      <c r="B158" s="55">
        <v>37199</v>
      </c>
      <c r="C158" s="57" t="s">
        <v>200</v>
      </c>
      <c r="E158" s="52" t="str">
        <f t="shared" si="5"/>
        <v>OK</v>
      </c>
      <c r="F158" s="65">
        <v>37199</v>
      </c>
      <c r="G158" s="66" t="s">
        <v>200</v>
      </c>
    </row>
    <row r="159" spans="1:7" x14ac:dyDescent="0.25">
      <c r="A159">
        <v>125</v>
      </c>
      <c r="B159" s="55">
        <v>41199</v>
      </c>
      <c r="C159" s="57" t="s">
        <v>223</v>
      </c>
      <c r="E159" s="52" t="str">
        <f t="shared" si="5"/>
        <v>ROGUE</v>
      </c>
      <c r="F159" s="65"/>
      <c r="G159" s="66"/>
    </row>
    <row r="160" spans="1:7" x14ac:dyDescent="0.25">
      <c r="A160">
        <v>126</v>
      </c>
      <c r="B160" s="55">
        <v>41499</v>
      </c>
      <c r="C160" s="57" t="s">
        <v>223</v>
      </c>
      <c r="E160" s="52" t="str">
        <f t="shared" si="5"/>
        <v>ROGUE</v>
      </c>
      <c r="F160" s="65"/>
      <c r="G160" s="66"/>
    </row>
    <row r="161" spans="1:7" x14ac:dyDescent="0.25">
      <c r="A161">
        <v>127</v>
      </c>
      <c r="B161" s="55">
        <v>43199</v>
      </c>
      <c r="C161" s="57" t="s">
        <v>235</v>
      </c>
      <c r="E161" s="52" t="str">
        <f t="shared" si="5"/>
        <v>OK</v>
      </c>
      <c r="F161" s="65">
        <v>43199</v>
      </c>
      <c r="G161" s="66" t="s">
        <v>235</v>
      </c>
    </row>
    <row r="162" spans="1:7" x14ac:dyDescent="0.25">
      <c r="B162" s="55">
        <v>43298</v>
      </c>
      <c r="C162" s="57" t="s">
        <v>233</v>
      </c>
      <c r="E162" s="52" t="str">
        <f t="shared" si="5"/>
        <v>OK</v>
      </c>
      <c r="F162" s="65">
        <v>43298</v>
      </c>
      <c r="G162" s="66" t="s">
        <v>233</v>
      </c>
    </row>
    <row r="163" spans="1:7" x14ac:dyDescent="0.25">
      <c r="A163">
        <v>128</v>
      </c>
      <c r="B163" s="55">
        <v>43299</v>
      </c>
      <c r="C163" s="57" t="s">
        <v>235</v>
      </c>
      <c r="E163" s="52" t="str">
        <f t="shared" si="5"/>
        <v>OK</v>
      </c>
      <c r="F163" s="65">
        <v>43299</v>
      </c>
      <c r="G163" s="66" t="s">
        <v>235</v>
      </c>
    </row>
    <row r="164" spans="1:7" x14ac:dyDescent="0.25">
      <c r="A164">
        <v>129</v>
      </c>
      <c r="B164" s="55">
        <v>43399</v>
      </c>
      <c r="C164" s="57" t="s">
        <v>235</v>
      </c>
      <c r="E164" s="52" t="str">
        <f t="shared" si="5"/>
        <v>OK</v>
      </c>
      <c r="F164" s="65">
        <v>43399</v>
      </c>
      <c r="G164" s="66" t="s">
        <v>235</v>
      </c>
    </row>
    <row r="165" spans="1:7" x14ac:dyDescent="0.25">
      <c r="A165">
        <v>130</v>
      </c>
      <c r="B165" s="60">
        <v>43699</v>
      </c>
      <c r="C165" s="61" t="s">
        <v>223</v>
      </c>
      <c r="E165" s="52" t="str">
        <f t="shared" si="5"/>
        <v>ROGUE</v>
      </c>
      <c r="F165" s="65"/>
      <c r="G165" s="66"/>
    </row>
    <row r="166" spans="1:7" x14ac:dyDescent="0.25">
      <c r="A166">
        <v>131</v>
      </c>
      <c r="B166" s="55">
        <v>44197</v>
      </c>
      <c r="C166" s="57" t="s">
        <v>233</v>
      </c>
      <c r="E166" s="52" t="str">
        <f t="shared" si="5"/>
        <v>OK</v>
      </c>
      <c r="F166" s="65">
        <v>44197</v>
      </c>
      <c r="G166" s="66" t="s">
        <v>233</v>
      </c>
    </row>
    <row r="167" spans="1:7" x14ac:dyDescent="0.25">
      <c r="A167">
        <v>132</v>
      </c>
      <c r="B167" s="55">
        <v>44198</v>
      </c>
      <c r="C167" s="57" t="s">
        <v>213</v>
      </c>
      <c r="E167" s="52" t="str">
        <f t="shared" si="5"/>
        <v>OK</v>
      </c>
      <c r="F167" s="65">
        <v>44198</v>
      </c>
      <c r="G167" s="66" t="s">
        <v>213</v>
      </c>
    </row>
    <row r="168" spans="1:7" x14ac:dyDescent="0.25">
      <c r="A168">
        <v>133</v>
      </c>
      <c r="B168" s="55">
        <v>44199</v>
      </c>
      <c r="C168" s="57" t="s">
        <v>229</v>
      </c>
      <c r="E168" s="52" t="str">
        <f t="shared" si="5"/>
        <v>OK</v>
      </c>
      <c r="F168" s="65">
        <v>44199</v>
      </c>
      <c r="G168" s="66" t="s">
        <v>229</v>
      </c>
    </row>
    <row r="169" spans="1:7" x14ac:dyDescent="0.25">
      <c r="A169">
        <v>134</v>
      </c>
      <c r="B169" s="55">
        <v>44298</v>
      </c>
      <c r="C169" s="57" t="s">
        <v>229</v>
      </c>
      <c r="E169" s="52" t="str">
        <f t="shared" si="5"/>
        <v>OK</v>
      </c>
      <c r="F169" s="65">
        <v>44298</v>
      </c>
      <c r="G169" s="66" t="s">
        <v>229</v>
      </c>
    </row>
    <row r="170" spans="1:7" x14ac:dyDescent="0.25">
      <c r="A170">
        <v>135</v>
      </c>
      <c r="B170" s="55">
        <v>44299</v>
      </c>
      <c r="C170" s="57" t="s">
        <v>229</v>
      </c>
      <c r="E170" s="52" t="str">
        <f t="shared" si="5"/>
        <v>OK</v>
      </c>
      <c r="F170" s="65">
        <v>44299</v>
      </c>
      <c r="G170" s="66" t="s">
        <v>229</v>
      </c>
    </row>
    <row r="171" spans="1:7" x14ac:dyDescent="0.25">
      <c r="A171">
        <v>136</v>
      </c>
      <c r="B171" s="55">
        <v>45199</v>
      </c>
      <c r="C171" s="57" t="s">
        <v>229</v>
      </c>
      <c r="E171" s="52" t="str">
        <f t="shared" si="5"/>
        <v>OK</v>
      </c>
      <c r="F171" s="65">
        <v>45199</v>
      </c>
      <c r="G171" s="66" t="s">
        <v>229</v>
      </c>
    </row>
    <row r="172" spans="1:7" x14ac:dyDescent="0.25">
      <c r="B172" s="60">
        <v>45299</v>
      </c>
      <c r="C172" s="57" t="s">
        <v>790</v>
      </c>
      <c r="E172" s="52" t="str">
        <f t="shared" si="5"/>
        <v>ROGUE</v>
      </c>
      <c r="F172" s="65"/>
      <c r="G172" s="66"/>
    </row>
    <row r="173" spans="1:7" x14ac:dyDescent="0.25">
      <c r="A173">
        <v>137</v>
      </c>
      <c r="B173" s="55">
        <v>45398</v>
      </c>
      <c r="C173" s="57" t="s">
        <v>229</v>
      </c>
      <c r="E173" s="52" t="str">
        <f t="shared" si="5"/>
        <v>OK</v>
      </c>
      <c r="F173" s="65">
        <v>45398</v>
      </c>
      <c r="G173" s="66" t="s">
        <v>229</v>
      </c>
    </row>
    <row r="174" spans="1:7" x14ac:dyDescent="0.25">
      <c r="A174">
        <v>138</v>
      </c>
      <c r="B174" s="55">
        <v>45399</v>
      </c>
      <c r="C174" s="57" t="s">
        <v>229</v>
      </c>
      <c r="E174" s="52" t="str">
        <f t="shared" si="5"/>
        <v>OK</v>
      </c>
      <c r="F174" s="65">
        <v>45399</v>
      </c>
      <c r="G174" s="66" t="s">
        <v>229</v>
      </c>
    </row>
    <row r="175" spans="1:7" x14ac:dyDescent="0.25">
      <c r="A175">
        <v>139</v>
      </c>
      <c r="B175" s="55">
        <v>45499</v>
      </c>
      <c r="C175" s="57" t="s">
        <v>229</v>
      </c>
      <c r="E175" s="52" t="str">
        <f t="shared" si="5"/>
        <v>OK</v>
      </c>
      <c r="F175" s="65">
        <v>45499</v>
      </c>
      <c r="G175" s="66" t="s">
        <v>229</v>
      </c>
    </row>
    <row r="176" spans="1:7" x14ac:dyDescent="0.25">
      <c r="A176">
        <v>140</v>
      </c>
      <c r="B176" s="55">
        <v>45699</v>
      </c>
      <c r="C176" s="57" t="s">
        <v>229</v>
      </c>
      <c r="E176" s="52" t="str">
        <f t="shared" si="5"/>
        <v>OK</v>
      </c>
      <c r="F176" s="65">
        <v>45699</v>
      </c>
      <c r="G176" s="66" t="s">
        <v>229</v>
      </c>
    </row>
    <row r="177" spans="1:7" x14ac:dyDescent="0.25">
      <c r="A177">
        <v>141</v>
      </c>
      <c r="B177" s="55">
        <v>46198</v>
      </c>
      <c r="C177" s="57" t="s">
        <v>223</v>
      </c>
      <c r="E177" s="52" t="str">
        <f t="shared" si="5"/>
        <v>OK</v>
      </c>
      <c r="F177" s="162">
        <v>46198</v>
      </c>
      <c r="G177" s="66" t="s">
        <v>223</v>
      </c>
    </row>
    <row r="178" spans="1:7" x14ac:dyDescent="0.25">
      <c r="A178">
        <v>142</v>
      </c>
      <c r="B178" s="55">
        <v>46199</v>
      </c>
      <c r="C178" s="57" t="s">
        <v>223</v>
      </c>
      <c r="E178" s="52" t="str">
        <f t="shared" si="5"/>
        <v>OK</v>
      </c>
      <c r="F178" s="65">
        <v>46199</v>
      </c>
      <c r="G178" s="66" t="s">
        <v>223</v>
      </c>
    </row>
    <row r="179" spans="1:7" x14ac:dyDescent="0.25">
      <c r="A179">
        <v>143</v>
      </c>
      <c r="B179" s="55">
        <v>46399</v>
      </c>
      <c r="C179" s="57" t="s">
        <v>223</v>
      </c>
      <c r="E179" s="52" t="str">
        <f t="shared" si="5"/>
        <v>OK</v>
      </c>
      <c r="F179" s="65">
        <v>46399</v>
      </c>
      <c r="G179" s="66" t="s">
        <v>223</v>
      </c>
    </row>
    <row r="180" spans="1:7" x14ac:dyDescent="0.25">
      <c r="A180">
        <v>144</v>
      </c>
      <c r="B180" s="55">
        <v>46499</v>
      </c>
      <c r="C180" s="57" t="s">
        <v>223</v>
      </c>
      <c r="E180" s="52" t="str">
        <f t="shared" si="5"/>
        <v>OK</v>
      </c>
      <c r="F180" s="65">
        <v>46499</v>
      </c>
      <c r="G180" s="66" t="s">
        <v>223</v>
      </c>
    </row>
    <row r="181" spans="1:7" x14ac:dyDescent="0.25">
      <c r="A181">
        <v>145</v>
      </c>
      <c r="B181" s="55">
        <v>46799</v>
      </c>
      <c r="C181" s="57" t="s">
        <v>223</v>
      </c>
      <c r="E181" s="52" t="str">
        <f t="shared" si="5"/>
        <v>OK</v>
      </c>
      <c r="F181" s="65">
        <v>46799</v>
      </c>
      <c r="G181" s="66" t="s">
        <v>223</v>
      </c>
    </row>
    <row r="182" spans="1:7" x14ac:dyDescent="0.25">
      <c r="A182">
        <v>146</v>
      </c>
      <c r="B182" s="55">
        <v>46899</v>
      </c>
      <c r="C182" s="57" t="s">
        <v>223</v>
      </c>
      <c r="E182" s="52" t="str">
        <f t="shared" si="5"/>
        <v>OK</v>
      </c>
      <c r="F182" s="65">
        <v>46899</v>
      </c>
      <c r="G182" s="66" t="s">
        <v>223</v>
      </c>
    </row>
    <row r="183" spans="1:7" x14ac:dyDescent="0.25">
      <c r="A183">
        <v>147</v>
      </c>
      <c r="B183" s="60">
        <v>47199</v>
      </c>
      <c r="C183" s="61" t="s">
        <v>223</v>
      </c>
      <c r="E183" s="52" t="str">
        <f t="shared" si="5"/>
        <v>ROGUE</v>
      </c>
      <c r="F183" s="65"/>
      <c r="G183" s="66"/>
    </row>
    <row r="184" spans="1:7" x14ac:dyDescent="0.25">
      <c r="B184" s="60">
        <v>47399</v>
      </c>
      <c r="C184" s="61" t="s">
        <v>791</v>
      </c>
      <c r="E184" s="52" t="str">
        <f t="shared" ref="E184:E220" si="6">IF(B184=F184,"OK","ROGUE")</f>
        <v>ROGUE</v>
      </c>
      <c r="F184" s="65"/>
      <c r="G184" s="66"/>
    </row>
    <row r="185" spans="1:7" x14ac:dyDescent="0.25">
      <c r="A185">
        <v>148</v>
      </c>
      <c r="B185" s="55">
        <v>47499</v>
      </c>
      <c r="C185" s="57" t="s">
        <v>225</v>
      </c>
      <c r="E185" s="52" t="str">
        <f t="shared" si="6"/>
        <v>OK</v>
      </c>
      <c r="F185" s="71">
        <v>47499</v>
      </c>
      <c r="G185" s="66" t="s">
        <v>225</v>
      </c>
    </row>
    <row r="186" spans="1:7" x14ac:dyDescent="0.25">
      <c r="A186">
        <v>202</v>
      </c>
      <c r="B186" s="60">
        <v>47899</v>
      </c>
      <c r="C186" s="61" t="s">
        <v>225</v>
      </c>
      <c r="D186" s="260" t="s">
        <v>684</v>
      </c>
      <c r="E186" s="52" t="str">
        <f t="shared" si="6"/>
        <v>ROGUE</v>
      </c>
      <c r="F186" s="65"/>
      <c r="G186" s="66"/>
    </row>
    <row r="187" spans="1:7" x14ac:dyDescent="0.25">
      <c r="A187">
        <v>149</v>
      </c>
      <c r="B187" s="55">
        <v>52199</v>
      </c>
      <c r="C187" s="57" t="s">
        <v>229</v>
      </c>
      <c r="E187" s="52" t="str">
        <f t="shared" si="6"/>
        <v>OK</v>
      </c>
      <c r="F187" s="65">
        <v>52199</v>
      </c>
      <c r="G187" s="66" t="s">
        <v>229</v>
      </c>
    </row>
    <row r="188" spans="1:7" x14ac:dyDescent="0.25">
      <c r="A188">
        <v>203</v>
      </c>
      <c r="B188" s="60">
        <v>52212</v>
      </c>
      <c r="C188" s="61" t="s">
        <v>229</v>
      </c>
      <c r="D188" s="260" t="s">
        <v>684</v>
      </c>
      <c r="E188" s="52" t="str">
        <f t="shared" si="6"/>
        <v>ROGUE</v>
      </c>
      <c r="F188" s="65"/>
      <c r="G188" s="66"/>
    </row>
    <row r="189" spans="1:7" x14ac:dyDescent="0.25">
      <c r="A189">
        <v>210</v>
      </c>
      <c r="B189" s="55">
        <v>52233</v>
      </c>
      <c r="C189" s="57" t="s">
        <v>223</v>
      </c>
      <c r="D189" s="1"/>
      <c r="E189" s="52" t="str">
        <f t="shared" si="6"/>
        <v>ROGUE</v>
      </c>
      <c r="F189" s="65"/>
      <c r="G189" s="66"/>
    </row>
    <row r="190" spans="1:7" x14ac:dyDescent="0.25">
      <c r="A190">
        <v>204</v>
      </c>
      <c r="B190" s="60">
        <v>52238</v>
      </c>
      <c r="C190" s="61" t="s">
        <v>229</v>
      </c>
      <c r="D190" s="260" t="s">
        <v>684</v>
      </c>
      <c r="E190" s="52" t="str">
        <f t="shared" si="6"/>
        <v>ROGUE</v>
      </c>
      <c r="F190" s="65"/>
      <c r="G190" s="66"/>
    </row>
    <row r="191" spans="1:7" x14ac:dyDescent="0.25">
      <c r="A191">
        <v>150</v>
      </c>
      <c r="B191" s="55">
        <v>52299</v>
      </c>
      <c r="C191" s="57" t="s">
        <v>229</v>
      </c>
      <c r="E191" s="52" t="str">
        <f t="shared" si="6"/>
        <v>OK</v>
      </c>
      <c r="F191" s="65">
        <v>52299</v>
      </c>
      <c r="G191" s="66" t="s">
        <v>229</v>
      </c>
    </row>
    <row r="192" spans="1:7" x14ac:dyDescent="0.25">
      <c r="A192">
        <v>151</v>
      </c>
      <c r="B192" s="60">
        <v>53199</v>
      </c>
      <c r="C192" s="61" t="s">
        <v>229</v>
      </c>
      <c r="E192" s="163" t="str">
        <f t="shared" si="6"/>
        <v>ROGUE</v>
      </c>
      <c r="F192" s="65"/>
      <c r="G192" s="66"/>
    </row>
    <row r="193" spans="1:7" x14ac:dyDescent="0.25">
      <c r="B193" s="718">
        <v>53298</v>
      </c>
      <c r="C193" s="719" t="s">
        <v>233</v>
      </c>
      <c r="E193" s="163" t="str">
        <f t="shared" si="6"/>
        <v>OK</v>
      </c>
      <c r="F193" s="65">
        <v>53298</v>
      </c>
      <c r="G193" s="66" t="s">
        <v>233</v>
      </c>
    </row>
    <row r="194" spans="1:7" x14ac:dyDescent="0.25">
      <c r="B194" s="60">
        <v>53299</v>
      </c>
      <c r="C194" s="61" t="s">
        <v>229</v>
      </c>
      <c r="D194" s="260" t="s">
        <v>684</v>
      </c>
      <c r="E194" s="163" t="str">
        <f t="shared" si="6"/>
        <v>ROGUE</v>
      </c>
      <c r="F194" s="65"/>
      <c r="G194" s="66"/>
    </row>
    <row r="195" spans="1:7" x14ac:dyDescent="0.25">
      <c r="A195">
        <v>152</v>
      </c>
      <c r="B195" s="55">
        <v>53699</v>
      </c>
      <c r="C195" s="57" t="s">
        <v>237</v>
      </c>
      <c r="E195" s="52" t="str">
        <f t="shared" si="6"/>
        <v>OK</v>
      </c>
      <c r="F195" s="65">
        <v>53699</v>
      </c>
      <c r="G195" s="66" t="s">
        <v>237</v>
      </c>
    </row>
    <row r="196" spans="1:7" x14ac:dyDescent="0.25">
      <c r="A196">
        <v>153</v>
      </c>
      <c r="B196" s="55">
        <v>53704</v>
      </c>
      <c r="C196" s="57" t="s">
        <v>239</v>
      </c>
      <c r="E196" s="52" t="str">
        <f t="shared" si="6"/>
        <v>OK</v>
      </c>
      <c r="F196" s="71">
        <v>53704</v>
      </c>
      <c r="G196" s="66" t="s">
        <v>239</v>
      </c>
    </row>
    <row r="197" spans="1:7" x14ac:dyDescent="0.25">
      <c r="A197">
        <v>154</v>
      </c>
      <c r="B197" s="55">
        <v>53705</v>
      </c>
      <c r="C197" s="57" t="s">
        <v>203</v>
      </c>
      <c r="E197" s="52" t="str">
        <f t="shared" si="6"/>
        <v>OK</v>
      </c>
      <c r="F197" s="65">
        <v>53705</v>
      </c>
      <c r="G197" s="66" t="s">
        <v>203</v>
      </c>
    </row>
    <row r="198" spans="1:7" x14ac:dyDescent="0.25">
      <c r="B198" s="55">
        <v>53706</v>
      </c>
      <c r="C198" s="57" t="s">
        <v>734</v>
      </c>
      <c r="E198" s="52" t="str">
        <f t="shared" si="6"/>
        <v>OK</v>
      </c>
      <c r="F198" s="65">
        <v>53706</v>
      </c>
      <c r="G198" s="66" t="s">
        <v>734</v>
      </c>
    </row>
    <row r="199" spans="1:7" x14ac:dyDescent="0.25">
      <c r="A199">
        <v>155</v>
      </c>
      <c r="B199" s="55">
        <v>53755</v>
      </c>
      <c r="C199" s="57" t="s">
        <v>223</v>
      </c>
      <c r="E199" s="52" t="str">
        <f t="shared" si="6"/>
        <v>OK</v>
      </c>
      <c r="F199" s="65">
        <v>53755</v>
      </c>
      <c r="G199" s="66" t="s">
        <v>223</v>
      </c>
    </row>
    <row r="200" spans="1:7" x14ac:dyDescent="0.25">
      <c r="A200">
        <v>211</v>
      </c>
      <c r="B200" s="55">
        <v>53799</v>
      </c>
      <c r="C200" s="57" t="s">
        <v>223</v>
      </c>
      <c r="D200" s="1"/>
      <c r="E200" s="52" t="str">
        <f t="shared" si="6"/>
        <v>ROGUE</v>
      </c>
      <c r="F200" s="65"/>
      <c r="G200" s="66"/>
    </row>
    <row r="201" spans="1:7" x14ac:dyDescent="0.25">
      <c r="A201">
        <v>212</v>
      </c>
      <c r="B201" s="55">
        <v>54199</v>
      </c>
      <c r="C201" s="57" t="s">
        <v>223</v>
      </c>
      <c r="D201" s="1"/>
      <c r="E201" s="52" t="str">
        <f t="shared" si="6"/>
        <v>ROGUE</v>
      </c>
      <c r="F201" s="65"/>
      <c r="G201" s="66"/>
    </row>
    <row r="202" spans="1:7" x14ac:dyDescent="0.25">
      <c r="B202" s="60">
        <v>54223</v>
      </c>
      <c r="C202" s="57" t="s">
        <v>790</v>
      </c>
      <c r="D202" s="1"/>
      <c r="E202" s="52" t="str">
        <f t="shared" si="6"/>
        <v>ROGUE</v>
      </c>
      <c r="F202" s="65"/>
      <c r="G202" s="66"/>
    </row>
    <row r="203" spans="1:7" x14ac:dyDescent="0.25">
      <c r="B203" s="60">
        <v>54299</v>
      </c>
      <c r="C203" s="57" t="s">
        <v>790</v>
      </c>
      <c r="D203" s="1"/>
      <c r="E203" s="52" t="str">
        <f t="shared" si="6"/>
        <v>ROGUE</v>
      </c>
      <c r="F203" s="65"/>
      <c r="G203" s="66"/>
    </row>
    <row r="204" spans="1:7" x14ac:dyDescent="0.25">
      <c r="B204" s="718">
        <v>54899</v>
      </c>
      <c r="C204" s="57" t="s">
        <v>200</v>
      </c>
      <c r="D204" s="1"/>
      <c r="E204" s="52" t="str">
        <f t="shared" si="6"/>
        <v>OK</v>
      </c>
      <c r="F204" s="65">
        <v>54899</v>
      </c>
      <c r="G204" s="66" t="s">
        <v>200</v>
      </c>
    </row>
    <row r="205" spans="1:7" x14ac:dyDescent="0.25">
      <c r="A205">
        <v>156</v>
      </c>
      <c r="B205" s="55">
        <v>54999</v>
      </c>
      <c r="C205" s="57" t="s">
        <v>223</v>
      </c>
      <c r="E205" s="52" t="str">
        <f t="shared" si="6"/>
        <v>OK</v>
      </c>
      <c r="F205" s="65">
        <v>54999</v>
      </c>
      <c r="G205" s="66" t="s">
        <v>223</v>
      </c>
    </row>
    <row r="206" spans="1:7" x14ac:dyDescent="0.25">
      <c r="B206" s="55">
        <v>55198</v>
      </c>
      <c r="C206" s="57" t="s">
        <v>736</v>
      </c>
      <c r="E206" s="52" t="str">
        <f t="shared" si="6"/>
        <v>OK</v>
      </c>
      <c r="F206" s="65">
        <v>55198</v>
      </c>
      <c r="G206" s="66" t="s">
        <v>736</v>
      </c>
    </row>
    <row r="207" spans="1:7" x14ac:dyDescent="0.25">
      <c r="A207">
        <v>157</v>
      </c>
      <c r="B207" s="55">
        <v>57104</v>
      </c>
      <c r="C207" s="57" t="s">
        <v>229</v>
      </c>
      <c r="E207" s="52" t="str">
        <f t="shared" si="6"/>
        <v>OK</v>
      </c>
      <c r="F207" s="65">
        <v>57104</v>
      </c>
      <c r="G207" s="66" t="s">
        <v>229</v>
      </c>
    </row>
    <row r="208" spans="1:7" x14ac:dyDescent="0.25">
      <c r="A208">
        <v>158</v>
      </c>
      <c r="B208" s="55">
        <v>57105</v>
      </c>
      <c r="C208" s="57" t="s">
        <v>223</v>
      </c>
      <c r="E208" s="52" t="str">
        <f t="shared" si="6"/>
        <v>OK</v>
      </c>
      <c r="F208" s="65">
        <v>57105</v>
      </c>
      <c r="G208" s="66" t="s">
        <v>223</v>
      </c>
    </row>
    <row r="209" spans="1:7" x14ac:dyDescent="0.25">
      <c r="A209">
        <v>159</v>
      </c>
      <c r="B209" s="55">
        <v>57109</v>
      </c>
      <c r="C209" s="57" t="s">
        <v>229</v>
      </c>
      <c r="E209" s="52" t="str">
        <f t="shared" si="6"/>
        <v>OK</v>
      </c>
      <c r="F209" s="65">
        <v>57109</v>
      </c>
      <c r="G209" s="66" t="s">
        <v>229</v>
      </c>
    </row>
    <row r="210" spans="1:7" x14ac:dyDescent="0.25">
      <c r="A210">
        <v>160</v>
      </c>
      <c r="B210" s="55">
        <v>57198</v>
      </c>
      <c r="C210" s="57" t="s">
        <v>241</v>
      </c>
      <c r="E210" s="52" t="str">
        <f t="shared" si="6"/>
        <v>OK</v>
      </c>
      <c r="F210" s="65">
        <v>57198</v>
      </c>
      <c r="G210" s="66" t="s">
        <v>241</v>
      </c>
    </row>
    <row r="211" spans="1:7" x14ac:dyDescent="0.25">
      <c r="A211">
        <v>161</v>
      </c>
      <c r="B211" s="55">
        <v>57199</v>
      </c>
      <c r="C211" s="57" t="s">
        <v>229</v>
      </c>
      <c r="E211" s="52" t="str">
        <f t="shared" si="6"/>
        <v>OK</v>
      </c>
      <c r="F211" s="65">
        <v>57199</v>
      </c>
      <c r="G211" s="66" t="s">
        <v>229</v>
      </c>
    </row>
    <row r="212" spans="1:7" x14ac:dyDescent="0.25">
      <c r="A212">
        <v>162</v>
      </c>
      <c r="B212" s="55">
        <v>57297</v>
      </c>
      <c r="C212" s="57" t="s">
        <v>207</v>
      </c>
      <c r="E212" s="52" t="str">
        <f t="shared" si="6"/>
        <v>OK</v>
      </c>
      <c r="F212" s="65">
        <v>57297</v>
      </c>
      <c r="G212" s="66" t="s">
        <v>207</v>
      </c>
    </row>
    <row r="213" spans="1:7" x14ac:dyDescent="0.25">
      <c r="A213">
        <v>163</v>
      </c>
      <c r="B213" s="55">
        <v>57298</v>
      </c>
      <c r="C213" s="57" t="s">
        <v>231</v>
      </c>
      <c r="E213" s="52" t="str">
        <f t="shared" si="6"/>
        <v>OK</v>
      </c>
      <c r="F213" s="65">
        <v>57298</v>
      </c>
      <c r="G213" s="66" t="s">
        <v>231</v>
      </c>
    </row>
    <row r="214" spans="1:7" x14ac:dyDescent="0.25">
      <c r="A214">
        <v>164</v>
      </c>
      <c r="B214" s="55">
        <v>57299</v>
      </c>
      <c r="C214" s="57" t="s">
        <v>205</v>
      </c>
      <c r="E214" s="52" t="str">
        <f t="shared" si="6"/>
        <v>OK</v>
      </c>
      <c r="F214" s="65">
        <v>57299</v>
      </c>
      <c r="G214" s="66" t="s">
        <v>205</v>
      </c>
    </row>
    <row r="215" spans="1:7" x14ac:dyDescent="0.25">
      <c r="A215">
        <v>165</v>
      </c>
      <c r="B215" s="55">
        <v>57399</v>
      </c>
      <c r="C215" s="57" t="s">
        <v>229</v>
      </c>
      <c r="E215" s="52" t="str">
        <f t="shared" si="6"/>
        <v>OK</v>
      </c>
      <c r="F215" s="65">
        <v>57399</v>
      </c>
      <c r="G215" s="66" t="s">
        <v>229</v>
      </c>
    </row>
    <row r="216" spans="1:7" x14ac:dyDescent="0.25">
      <c r="B216" s="55">
        <v>57695</v>
      </c>
      <c r="C216" s="756" t="s">
        <v>1404</v>
      </c>
      <c r="E216" s="52" t="str">
        <f t="shared" si="6"/>
        <v>OK</v>
      </c>
      <c r="F216" s="65">
        <v>57695</v>
      </c>
      <c r="G216" s="66" t="s">
        <v>1404</v>
      </c>
    </row>
    <row r="217" spans="1:7" x14ac:dyDescent="0.25">
      <c r="B217" s="55">
        <v>57699</v>
      </c>
      <c r="C217" s="57" t="s">
        <v>233</v>
      </c>
      <c r="E217" s="52" t="str">
        <f t="shared" si="6"/>
        <v>OK</v>
      </c>
      <c r="F217" s="65">
        <v>57699</v>
      </c>
      <c r="G217" s="66" t="s">
        <v>233</v>
      </c>
    </row>
    <row r="218" spans="1:7" x14ac:dyDescent="0.25">
      <c r="A218">
        <v>166</v>
      </c>
      <c r="B218" s="55">
        <v>57799</v>
      </c>
      <c r="C218" s="57" t="s">
        <v>227</v>
      </c>
      <c r="E218" s="52" t="str">
        <f t="shared" si="6"/>
        <v>OK</v>
      </c>
      <c r="F218" s="65">
        <v>57799</v>
      </c>
      <c r="G218" s="66" t="s">
        <v>227</v>
      </c>
    </row>
    <row r="219" spans="1:7" x14ac:dyDescent="0.25">
      <c r="A219">
        <v>167</v>
      </c>
      <c r="B219" s="55">
        <v>59399</v>
      </c>
      <c r="C219" s="57" t="s">
        <v>229</v>
      </c>
      <c r="E219" s="52" t="str">
        <f t="shared" si="6"/>
        <v>OK</v>
      </c>
      <c r="F219" s="65">
        <v>59399</v>
      </c>
      <c r="G219" s="66" t="s">
        <v>229</v>
      </c>
    </row>
    <row r="220" spans="1:7" x14ac:dyDescent="0.25">
      <c r="A220">
        <v>168</v>
      </c>
      <c r="B220" s="55">
        <v>84299</v>
      </c>
      <c r="C220" s="57" t="s">
        <v>243</v>
      </c>
      <c r="E220" s="52" t="str">
        <f t="shared" si="6"/>
        <v>OK</v>
      </c>
      <c r="F220" s="65">
        <v>84299</v>
      </c>
      <c r="G220" s="66" t="s">
        <v>243</v>
      </c>
    </row>
    <row r="221" spans="1:7" x14ac:dyDescent="0.25">
      <c r="A221">
        <v>169</v>
      </c>
      <c r="B221" s="55">
        <v>91140</v>
      </c>
      <c r="C221" s="57" t="s">
        <v>172</v>
      </c>
      <c r="E221" s="52" t="str">
        <f t="shared" ref="E221:E234" si="7">IF(B221=F221,"OK","ROGUE")</f>
        <v>OK</v>
      </c>
      <c r="F221" s="65">
        <v>91140</v>
      </c>
      <c r="G221" s="66" t="s">
        <v>172</v>
      </c>
    </row>
    <row r="222" spans="1:7" ht="13" x14ac:dyDescent="0.3">
      <c r="B222" s="816">
        <v>91155</v>
      </c>
      <c r="C222" s="817" t="s">
        <v>166</v>
      </c>
      <c r="E222" s="52" t="str">
        <f t="shared" si="7"/>
        <v>OK</v>
      </c>
      <c r="F222" s="816">
        <v>91155</v>
      </c>
      <c r="G222" s="817" t="s">
        <v>166</v>
      </c>
    </row>
    <row r="223" spans="1:7" x14ac:dyDescent="0.25">
      <c r="A223">
        <v>170</v>
      </c>
      <c r="B223" s="55">
        <v>91156</v>
      </c>
      <c r="C223" s="57" t="s">
        <v>168</v>
      </c>
      <c r="E223" s="52" t="str">
        <f t="shared" si="7"/>
        <v>OK</v>
      </c>
      <c r="F223" s="65">
        <v>91156</v>
      </c>
      <c r="G223" s="66" t="s">
        <v>168</v>
      </c>
    </row>
    <row r="224" spans="1:7" x14ac:dyDescent="0.25">
      <c r="A224">
        <v>171</v>
      </c>
      <c r="B224" s="55">
        <v>91168</v>
      </c>
      <c r="C224" s="57" t="s">
        <v>168</v>
      </c>
      <c r="E224" s="52" t="str">
        <f t="shared" si="7"/>
        <v>OK</v>
      </c>
      <c r="F224" s="71">
        <v>91168</v>
      </c>
      <c r="G224" s="66" t="s">
        <v>168</v>
      </c>
    </row>
    <row r="225" spans="1:7" x14ac:dyDescent="0.25">
      <c r="A225">
        <v>172</v>
      </c>
      <c r="B225" s="55">
        <v>91169</v>
      </c>
      <c r="C225" s="57" t="s">
        <v>168</v>
      </c>
      <c r="E225" s="52" t="str">
        <f t="shared" si="7"/>
        <v>OK</v>
      </c>
      <c r="F225" s="71">
        <v>91169</v>
      </c>
      <c r="G225" s="66" t="s">
        <v>168</v>
      </c>
    </row>
    <row r="226" spans="1:7" x14ac:dyDescent="0.25">
      <c r="A226">
        <v>173</v>
      </c>
      <c r="B226" s="55">
        <v>91170</v>
      </c>
      <c r="C226" s="57" t="s">
        <v>170</v>
      </c>
      <c r="E226" s="52" t="str">
        <f t="shared" si="7"/>
        <v>OK</v>
      </c>
      <c r="F226" s="71">
        <v>91170</v>
      </c>
      <c r="G226" s="66" t="s">
        <v>170</v>
      </c>
    </row>
    <row r="227" spans="1:7" x14ac:dyDescent="0.25">
      <c r="A227">
        <v>174</v>
      </c>
      <c r="B227" s="55">
        <v>91199</v>
      </c>
      <c r="C227" s="57" t="s">
        <v>732</v>
      </c>
      <c r="E227" s="52" t="str">
        <f t="shared" si="7"/>
        <v>OK</v>
      </c>
      <c r="F227" s="65">
        <v>91199</v>
      </c>
      <c r="G227" s="66" t="s">
        <v>168</v>
      </c>
    </row>
    <row r="228" spans="1:7" x14ac:dyDescent="0.25">
      <c r="B228" s="55">
        <v>91137</v>
      </c>
      <c r="C228" s="756" t="s">
        <v>714</v>
      </c>
      <c r="E228" s="52" t="str">
        <f t="shared" si="7"/>
        <v>OK</v>
      </c>
      <c r="F228" s="65">
        <v>91137</v>
      </c>
      <c r="G228" s="66" t="s">
        <v>714</v>
      </c>
    </row>
    <row r="229" spans="1:7" s="464" customFormat="1" x14ac:dyDescent="0.25">
      <c r="A229" s="464">
        <v>175</v>
      </c>
      <c r="B229" s="58">
        <v>92499</v>
      </c>
      <c r="C229" s="59" t="s">
        <v>172</v>
      </c>
      <c r="E229" s="465" t="str">
        <f t="shared" si="7"/>
        <v>OK</v>
      </c>
      <c r="F229" s="466">
        <v>92499</v>
      </c>
      <c r="G229" s="467" t="s">
        <v>172</v>
      </c>
    </row>
    <row r="230" spans="1:7" x14ac:dyDescent="0.25">
      <c r="B230" s="98">
        <v>92804</v>
      </c>
      <c r="C230" s="99" t="s">
        <v>730</v>
      </c>
      <c r="E230" s="52" t="str">
        <f t="shared" si="7"/>
        <v>OK</v>
      </c>
      <c r="F230" s="65">
        <v>92804</v>
      </c>
      <c r="G230" s="66" t="s">
        <v>730</v>
      </c>
    </row>
    <row r="231" spans="1:7" x14ac:dyDescent="0.25">
      <c r="B231" s="98">
        <v>92806</v>
      </c>
      <c r="C231" s="99" t="s">
        <v>726</v>
      </c>
      <c r="E231" s="52" t="str">
        <f t="shared" si="7"/>
        <v>OK</v>
      </c>
      <c r="F231" s="65">
        <v>92806</v>
      </c>
      <c r="G231" s="66" t="s">
        <v>726</v>
      </c>
    </row>
    <row r="232" spans="1:7" x14ac:dyDescent="0.25">
      <c r="A232">
        <v>176</v>
      </c>
      <c r="B232" s="55">
        <v>92807</v>
      </c>
      <c r="C232" s="57" t="s">
        <v>176</v>
      </c>
      <c r="E232" s="52" t="str">
        <f t="shared" si="7"/>
        <v>OK</v>
      </c>
      <c r="F232" s="71">
        <v>92807</v>
      </c>
      <c r="G232" s="66" t="s">
        <v>176</v>
      </c>
    </row>
    <row r="233" spans="1:7" x14ac:dyDescent="0.25">
      <c r="A233">
        <v>177</v>
      </c>
      <c r="B233" s="55">
        <v>92808</v>
      </c>
      <c r="C233" s="57" t="s">
        <v>178</v>
      </c>
      <c r="E233" s="52" t="str">
        <f t="shared" si="7"/>
        <v>OK</v>
      </c>
      <c r="F233" s="71">
        <v>92808</v>
      </c>
      <c r="G233" s="66" t="s">
        <v>178</v>
      </c>
    </row>
    <row r="234" spans="1:7" x14ac:dyDescent="0.25">
      <c r="A234">
        <v>178</v>
      </c>
      <c r="B234" s="55">
        <v>92809</v>
      </c>
      <c r="C234" s="57" t="s">
        <v>180</v>
      </c>
      <c r="E234" s="52" t="str">
        <f t="shared" si="7"/>
        <v>OK</v>
      </c>
      <c r="F234" s="71">
        <v>92809</v>
      </c>
      <c r="G234" s="66" t="s">
        <v>180</v>
      </c>
    </row>
    <row r="235" spans="1:7" x14ac:dyDescent="0.25">
      <c r="A235">
        <v>179</v>
      </c>
      <c r="B235" s="60">
        <v>92899</v>
      </c>
      <c r="C235" s="57" t="s">
        <v>641</v>
      </c>
      <c r="E235" s="52" t="s">
        <v>643</v>
      </c>
      <c r="F235" s="71">
        <v>92899</v>
      </c>
      <c r="G235" s="66" t="s">
        <v>643</v>
      </c>
    </row>
    <row r="236" spans="1:7" x14ac:dyDescent="0.25">
      <c r="B236" s="60">
        <v>93103</v>
      </c>
      <c r="C236" s="57" t="s">
        <v>728</v>
      </c>
      <c r="E236" s="52"/>
      <c r="F236" s="71">
        <v>93103</v>
      </c>
      <c r="G236" s="66" t="s">
        <v>728</v>
      </c>
    </row>
    <row r="237" spans="1:7" x14ac:dyDescent="0.25">
      <c r="A237">
        <v>180</v>
      </c>
      <c r="B237" s="55">
        <v>93199</v>
      </c>
      <c r="C237" s="57" t="s">
        <v>1427</v>
      </c>
      <c r="E237" s="52" t="str">
        <f t="shared" ref="E237:E266" si="8">IF(B237=F237,"OK","ROGUE")</f>
        <v>OK</v>
      </c>
      <c r="F237" s="65">
        <v>93199</v>
      </c>
      <c r="G237" s="66" t="s">
        <v>1427</v>
      </c>
    </row>
    <row r="238" spans="1:7" x14ac:dyDescent="0.25">
      <c r="A238">
        <v>181</v>
      </c>
      <c r="B238" s="55">
        <v>93603</v>
      </c>
      <c r="C238" s="57" t="s">
        <v>174</v>
      </c>
      <c r="E238" s="52" t="str">
        <f t="shared" si="8"/>
        <v>OK</v>
      </c>
      <c r="F238" s="65">
        <v>93603</v>
      </c>
      <c r="G238" s="66" t="s">
        <v>174</v>
      </c>
    </row>
    <row r="239" spans="1:7" x14ac:dyDescent="0.25">
      <c r="A239">
        <v>182</v>
      </c>
      <c r="B239" s="55">
        <v>93699</v>
      </c>
      <c r="C239" s="57" t="s">
        <v>1427</v>
      </c>
      <c r="E239" s="52" t="str">
        <f t="shared" si="8"/>
        <v>OK</v>
      </c>
      <c r="F239" s="65">
        <v>93699</v>
      </c>
      <c r="G239" s="66" t="s">
        <v>1427</v>
      </c>
    </row>
    <row r="240" spans="1:7" x14ac:dyDescent="0.25">
      <c r="A240">
        <v>183</v>
      </c>
      <c r="B240" s="55">
        <v>94115</v>
      </c>
      <c r="C240" s="57" t="s">
        <v>1427</v>
      </c>
      <c r="E240" s="52" t="str">
        <f t="shared" si="8"/>
        <v>OK</v>
      </c>
      <c r="F240" s="65">
        <v>94115</v>
      </c>
      <c r="G240" s="66" t="s">
        <v>1427</v>
      </c>
    </row>
    <row r="241" spans="1:7" x14ac:dyDescent="0.25">
      <c r="B241" s="55">
        <v>94198</v>
      </c>
      <c r="C241" s="57" t="s">
        <v>1427</v>
      </c>
      <c r="E241" s="52" t="str">
        <f t="shared" si="8"/>
        <v>OK</v>
      </c>
      <c r="F241" s="65">
        <v>94198</v>
      </c>
      <c r="G241" s="66" t="s">
        <v>1427</v>
      </c>
    </row>
    <row r="242" spans="1:7" x14ac:dyDescent="0.25">
      <c r="A242">
        <v>184</v>
      </c>
      <c r="B242" s="55">
        <v>94199</v>
      </c>
      <c r="C242" s="57" t="s">
        <v>1427</v>
      </c>
      <c r="E242" s="52" t="str">
        <f t="shared" si="8"/>
        <v>OK</v>
      </c>
      <c r="F242" s="65">
        <v>94199</v>
      </c>
      <c r="G242" s="66" t="s">
        <v>1427</v>
      </c>
    </row>
    <row r="243" spans="1:7" x14ac:dyDescent="0.25">
      <c r="B243" s="60">
        <v>94223</v>
      </c>
      <c r="C243" s="57" t="s">
        <v>1427</v>
      </c>
      <c r="E243" s="52" t="str">
        <f t="shared" si="8"/>
        <v>ROGUE</v>
      </c>
      <c r="F243" s="65"/>
      <c r="G243" s="66"/>
    </row>
    <row r="244" spans="1:7" x14ac:dyDescent="0.25">
      <c r="A244">
        <v>185</v>
      </c>
      <c r="B244" s="55">
        <v>94397</v>
      </c>
      <c r="C244" s="57" t="s">
        <v>1427</v>
      </c>
      <c r="E244" s="52" t="str">
        <f t="shared" si="8"/>
        <v>OK</v>
      </c>
      <c r="F244" s="65">
        <v>94397</v>
      </c>
      <c r="G244" s="66" t="s">
        <v>1427</v>
      </c>
    </row>
    <row r="245" spans="1:7" x14ac:dyDescent="0.25">
      <c r="A245">
        <v>186</v>
      </c>
      <c r="B245" s="55">
        <v>94399</v>
      </c>
      <c r="C245" s="57" t="s">
        <v>1428</v>
      </c>
      <c r="E245" s="52" t="str">
        <f t="shared" si="8"/>
        <v>OK</v>
      </c>
      <c r="F245" s="65">
        <v>94399</v>
      </c>
      <c r="G245" s="66" t="s">
        <v>1428</v>
      </c>
    </row>
    <row r="246" spans="1:7" x14ac:dyDescent="0.25">
      <c r="A246">
        <v>187</v>
      </c>
      <c r="B246" s="55">
        <v>94418</v>
      </c>
      <c r="C246" s="57" t="s">
        <v>178</v>
      </c>
      <c r="E246" s="52" t="str">
        <f t="shared" si="8"/>
        <v>OK</v>
      </c>
      <c r="F246" s="65">
        <v>94418</v>
      </c>
      <c r="G246" s="66" t="s">
        <v>178</v>
      </c>
    </row>
    <row r="247" spans="1:7" x14ac:dyDescent="0.25">
      <c r="A247">
        <v>188</v>
      </c>
      <c r="B247" s="55">
        <v>94424</v>
      </c>
      <c r="C247" s="57" t="s">
        <v>1427</v>
      </c>
      <c r="E247" s="52" t="str">
        <f t="shared" si="8"/>
        <v>OK</v>
      </c>
      <c r="F247" s="65">
        <v>94424</v>
      </c>
      <c r="G247" s="66" t="s">
        <v>1427</v>
      </c>
    </row>
    <row r="248" spans="1:7" ht="13" x14ac:dyDescent="0.3">
      <c r="B248" s="801">
        <v>94496</v>
      </c>
      <c r="C248" s="802" t="s">
        <v>1427</v>
      </c>
      <c r="E248" s="52" t="str">
        <f t="shared" si="8"/>
        <v>OK</v>
      </c>
      <c r="F248" s="801">
        <v>94496</v>
      </c>
      <c r="G248" s="66" t="s">
        <v>1427</v>
      </c>
    </row>
    <row r="249" spans="1:7" x14ac:dyDescent="0.25">
      <c r="A249">
        <v>189</v>
      </c>
      <c r="B249" s="55">
        <v>94498</v>
      </c>
      <c r="C249" s="57" t="s">
        <v>1427</v>
      </c>
      <c r="E249" s="52" t="str">
        <f t="shared" si="8"/>
        <v>OK</v>
      </c>
      <c r="F249" s="65">
        <v>94498</v>
      </c>
      <c r="G249" s="66" t="s">
        <v>1427</v>
      </c>
    </row>
    <row r="250" spans="1:7" x14ac:dyDescent="0.25">
      <c r="A250">
        <v>190</v>
      </c>
      <c r="B250" s="55">
        <v>94499</v>
      </c>
      <c r="C250" s="57" t="s">
        <v>182</v>
      </c>
      <c r="E250" s="52" t="str">
        <f t="shared" si="8"/>
        <v>OK</v>
      </c>
      <c r="F250" s="65">
        <v>94499</v>
      </c>
      <c r="G250" s="66" t="s">
        <v>182</v>
      </c>
    </row>
    <row r="251" spans="1:7" x14ac:dyDescent="0.25">
      <c r="A251">
        <v>191</v>
      </c>
      <c r="B251" s="55">
        <v>95199</v>
      </c>
      <c r="C251" s="57" t="s">
        <v>1427</v>
      </c>
      <c r="E251" s="52" t="str">
        <f t="shared" si="8"/>
        <v>OK</v>
      </c>
      <c r="F251" s="65">
        <v>95199</v>
      </c>
      <c r="G251" s="66" t="s">
        <v>1427</v>
      </c>
    </row>
    <row r="252" spans="1:7" x14ac:dyDescent="0.25">
      <c r="A252">
        <v>192</v>
      </c>
      <c r="B252" s="55">
        <v>96199</v>
      </c>
      <c r="C252" s="57" t="s">
        <v>1427</v>
      </c>
      <c r="E252" s="52" t="str">
        <f t="shared" si="8"/>
        <v>OK</v>
      </c>
      <c r="F252" s="65">
        <v>96199</v>
      </c>
      <c r="G252" s="66" t="s">
        <v>1427</v>
      </c>
    </row>
    <row r="253" spans="1:7" x14ac:dyDescent="0.25">
      <c r="A253">
        <v>193</v>
      </c>
      <c r="B253" s="55">
        <v>97111</v>
      </c>
      <c r="C253" s="57" t="s">
        <v>166</v>
      </c>
      <c r="D253" s="1"/>
      <c r="E253" s="52" t="str">
        <f t="shared" si="8"/>
        <v>OK</v>
      </c>
      <c r="F253" s="65">
        <v>97111</v>
      </c>
      <c r="G253" s="66" t="s">
        <v>166</v>
      </c>
    </row>
    <row r="254" spans="1:7" x14ac:dyDescent="0.25">
      <c r="A254">
        <v>194</v>
      </c>
      <c r="B254" s="55">
        <v>97199</v>
      </c>
      <c r="C254" s="57" t="s">
        <v>1427</v>
      </c>
      <c r="D254" s="1"/>
      <c r="E254" s="52" t="str">
        <f t="shared" si="8"/>
        <v>OK</v>
      </c>
      <c r="F254" s="65">
        <v>97199</v>
      </c>
      <c r="G254" s="66" t="s">
        <v>1427</v>
      </c>
    </row>
    <row r="255" spans="1:7" x14ac:dyDescent="0.25">
      <c r="A255">
        <v>213</v>
      </c>
      <c r="B255" s="60">
        <v>97299</v>
      </c>
      <c r="C255" s="61" t="s">
        <v>172</v>
      </c>
      <c r="D255" s="260" t="s">
        <v>684</v>
      </c>
      <c r="E255" s="52" t="str">
        <f t="shared" si="8"/>
        <v>ROGUE</v>
      </c>
      <c r="F255" s="65"/>
      <c r="G255" s="66"/>
    </row>
    <row r="256" spans="1:7" ht="13" x14ac:dyDescent="0.3">
      <c r="B256" s="803">
        <v>97411</v>
      </c>
      <c r="C256" s="804" t="s">
        <v>168</v>
      </c>
      <c r="D256" s="260"/>
      <c r="E256" s="52" t="str">
        <f t="shared" si="8"/>
        <v>OK</v>
      </c>
      <c r="F256" s="803">
        <v>97411</v>
      </c>
      <c r="G256" s="804" t="s">
        <v>168</v>
      </c>
    </row>
    <row r="257" spans="1:7" ht="13" x14ac:dyDescent="0.3">
      <c r="B257" s="803">
        <v>97412</v>
      </c>
      <c r="C257" s="804" t="s">
        <v>1427</v>
      </c>
      <c r="D257" s="260"/>
      <c r="E257" s="52" t="str">
        <f t="shared" si="8"/>
        <v>OK</v>
      </c>
      <c r="F257" s="803">
        <v>97412</v>
      </c>
      <c r="G257" s="857" t="s">
        <v>1427</v>
      </c>
    </row>
    <row r="258" spans="1:7" ht="13" x14ac:dyDescent="0.3">
      <c r="B258" s="803">
        <v>97413</v>
      </c>
      <c r="C258" s="804" t="s">
        <v>1427</v>
      </c>
      <c r="D258" s="260"/>
      <c r="E258" s="52" t="str">
        <f t="shared" si="8"/>
        <v>OK</v>
      </c>
      <c r="F258" s="803">
        <v>97413</v>
      </c>
      <c r="G258" s="857" t="s">
        <v>1427</v>
      </c>
    </row>
    <row r="259" spans="1:7" ht="13" x14ac:dyDescent="0.3">
      <c r="B259" s="803">
        <v>97414</v>
      </c>
      <c r="C259" s="804" t="s">
        <v>168</v>
      </c>
      <c r="D259" s="260"/>
      <c r="E259" s="52" t="str">
        <f t="shared" si="8"/>
        <v>OK</v>
      </c>
      <c r="F259" s="803">
        <v>97414</v>
      </c>
      <c r="G259" s="804" t="s">
        <v>168</v>
      </c>
    </row>
    <row r="260" spans="1:7" ht="13" x14ac:dyDescent="0.3">
      <c r="B260" s="803">
        <v>97415</v>
      </c>
      <c r="C260" s="804" t="s">
        <v>1458</v>
      </c>
      <c r="D260" s="260"/>
      <c r="E260" s="52" t="str">
        <f t="shared" si="8"/>
        <v>OK</v>
      </c>
      <c r="F260" s="803">
        <v>97415</v>
      </c>
      <c r="G260" s="804" t="s">
        <v>1458</v>
      </c>
    </row>
    <row r="261" spans="1:7" ht="13" x14ac:dyDescent="0.3">
      <c r="B261" s="847">
        <v>97416</v>
      </c>
      <c r="C261" s="848" t="s">
        <v>1455</v>
      </c>
      <c r="D261" s="260"/>
      <c r="E261" s="52" t="str">
        <f t="shared" si="8"/>
        <v>OK</v>
      </c>
      <c r="F261" s="847">
        <v>97416</v>
      </c>
      <c r="G261" s="848" t="s">
        <v>1455</v>
      </c>
    </row>
    <row r="262" spans="1:7" ht="13" x14ac:dyDescent="0.3">
      <c r="B262" s="847">
        <v>97417</v>
      </c>
      <c r="C262" s="848" t="s">
        <v>1456</v>
      </c>
      <c r="D262" s="260"/>
      <c r="E262" s="52" t="str">
        <f t="shared" si="8"/>
        <v>OK</v>
      </c>
      <c r="F262" s="847">
        <v>97417</v>
      </c>
      <c r="G262" s="848" t="s">
        <v>1456</v>
      </c>
    </row>
    <row r="263" spans="1:7" ht="13" x14ac:dyDescent="0.3">
      <c r="B263" s="847">
        <v>97418</v>
      </c>
      <c r="C263" s="848" t="s">
        <v>1457</v>
      </c>
      <c r="D263" s="260"/>
      <c r="E263" s="52" t="str">
        <f t="shared" si="8"/>
        <v>OK</v>
      </c>
      <c r="F263" s="847">
        <v>97418</v>
      </c>
      <c r="G263" s="848" t="s">
        <v>1457</v>
      </c>
    </row>
    <row r="264" spans="1:7" ht="13" x14ac:dyDescent="0.3">
      <c r="B264" s="803">
        <v>97499</v>
      </c>
      <c r="C264" s="804" t="s">
        <v>1427</v>
      </c>
      <c r="D264" s="260"/>
      <c r="E264" s="52" t="str">
        <f t="shared" si="8"/>
        <v>OK</v>
      </c>
      <c r="F264" s="803">
        <v>97499</v>
      </c>
      <c r="G264" s="804" t="s">
        <v>1427</v>
      </c>
    </row>
    <row r="265" spans="1:7" x14ac:dyDescent="0.25">
      <c r="B265" s="60">
        <v>98999</v>
      </c>
      <c r="C265" s="61" t="s">
        <v>172</v>
      </c>
      <c r="D265" s="260"/>
      <c r="E265" s="52" t="str">
        <f t="shared" si="8"/>
        <v>ROGUE</v>
      </c>
      <c r="F265" s="65"/>
      <c r="G265" s="66"/>
    </row>
    <row r="266" spans="1:7" x14ac:dyDescent="0.25">
      <c r="A266">
        <v>214</v>
      </c>
      <c r="B266" s="58">
        <v>99999</v>
      </c>
      <c r="C266" s="59" t="s">
        <v>681</v>
      </c>
      <c r="D266" s="1"/>
      <c r="E266" s="52" t="str">
        <f t="shared" si="8"/>
        <v>ROGUE</v>
      </c>
      <c r="F266" s="65"/>
      <c r="G266" s="66"/>
    </row>
    <row r="267" spans="1:7" ht="13" thickBot="1" x14ac:dyDescent="0.3">
      <c r="B267" s="39"/>
      <c r="C267" s="39"/>
      <c r="E267" s="52"/>
    </row>
    <row r="268" spans="1:7" x14ac:dyDescent="0.25">
      <c r="B268" s="40" t="s">
        <v>616</v>
      </c>
      <c r="C268" s="41"/>
      <c r="E268" s="52"/>
    </row>
    <row r="269" spans="1:7" ht="13" thickBot="1" x14ac:dyDescent="0.3">
      <c r="B269" s="42" t="s">
        <v>617</v>
      </c>
      <c r="C269" s="36" t="s">
        <v>618</v>
      </c>
    </row>
    <row r="270" spans="1:7" x14ac:dyDescent="0.25">
      <c r="B270" s="43" t="s">
        <v>619</v>
      </c>
      <c r="C270" s="38"/>
    </row>
    <row r="271" spans="1:7" ht="13" thickBot="1" x14ac:dyDescent="0.3">
      <c r="B271" s="42" t="s">
        <v>620</v>
      </c>
      <c r="C271" s="36" t="s">
        <v>618</v>
      </c>
    </row>
    <row r="272" spans="1:7" x14ac:dyDescent="0.25">
      <c r="B272" s="43" t="s">
        <v>621</v>
      </c>
      <c r="C272" s="38" t="s">
        <v>618</v>
      </c>
    </row>
    <row r="273" spans="2:3" x14ac:dyDescent="0.25">
      <c r="B273" s="43">
        <v>92899</v>
      </c>
      <c r="C273" s="38" t="s">
        <v>643</v>
      </c>
    </row>
    <row r="274" spans="2:3" x14ac:dyDescent="0.25">
      <c r="B274" s="43" t="s">
        <v>622</v>
      </c>
      <c r="C274" s="38" t="s">
        <v>623</v>
      </c>
    </row>
    <row r="275" spans="2:3" x14ac:dyDescent="0.25">
      <c r="B275" s="43" t="s">
        <v>624</v>
      </c>
      <c r="C275" s="38" t="s">
        <v>623</v>
      </c>
    </row>
    <row r="276" spans="2:3" x14ac:dyDescent="0.25">
      <c r="B276" s="43" t="s">
        <v>625</v>
      </c>
      <c r="C276" s="38" t="s">
        <v>623</v>
      </c>
    </row>
    <row r="277" spans="2:3" x14ac:dyDescent="0.25">
      <c r="B277" s="43" t="s">
        <v>626</v>
      </c>
      <c r="C277" s="38" t="s">
        <v>627</v>
      </c>
    </row>
    <row r="278" spans="2:3" x14ac:dyDescent="0.25">
      <c r="B278" s="43" t="s">
        <v>628</v>
      </c>
      <c r="C278" s="38" t="s">
        <v>627</v>
      </c>
    </row>
    <row r="279" spans="2:3" x14ac:dyDescent="0.25">
      <c r="B279" s="43" t="s">
        <v>629</v>
      </c>
      <c r="C279" s="38" t="s">
        <v>627</v>
      </c>
    </row>
    <row r="280" spans="2:3" x14ac:dyDescent="0.25">
      <c r="B280" s="43" t="s">
        <v>630</v>
      </c>
      <c r="C280" s="38" t="s">
        <v>631</v>
      </c>
    </row>
    <row r="281" spans="2:3" x14ac:dyDescent="0.25">
      <c r="B281" s="43" t="s">
        <v>632</v>
      </c>
      <c r="C281" s="38" t="s">
        <v>631</v>
      </c>
    </row>
    <row r="282" spans="2:3" x14ac:dyDescent="0.25">
      <c r="B282" s="43" t="s">
        <v>633</v>
      </c>
      <c r="C282" s="38" t="s">
        <v>631</v>
      </c>
    </row>
    <row r="283" spans="2:3" x14ac:dyDescent="0.25">
      <c r="B283" s="43" t="s">
        <v>634</v>
      </c>
      <c r="C283" s="38" t="s">
        <v>635</v>
      </c>
    </row>
    <row r="284" spans="2:3" x14ac:dyDescent="0.25">
      <c r="B284" s="43" t="s">
        <v>636</v>
      </c>
      <c r="C284" s="38" t="s">
        <v>635</v>
      </c>
    </row>
    <row r="285" spans="2:3" ht="13" thickBot="1" x14ac:dyDescent="0.3">
      <c r="B285" s="42" t="s">
        <v>637</v>
      </c>
      <c r="C285" s="36" t="s">
        <v>635</v>
      </c>
    </row>
  </sheetData>
  <mergeCells count="1">
    <mergeCell ref="F2:G2"/>
  </mergeCells>
  <phoneticPr fontId="0" type="noConversion"/>
  <conditionalFormatting sqref="G69:G71 C4:C266 E4:E268">
    <cfRule type="cellIs" dxfId="14" priority="17" stopIfTrue="1" operator="equal">
      <formula>"ROGUE"</formula>
    </cfRule>
    <cfRule type="cellIs" dxfId="13" priority="18" stopIfTrue="1" operator="equal">
      <formula>"IFFY"</formula>
    </cfRule>
  </conditionalFormatting>
  <conditionalFormatting sqref="G256 G264 G259">
    <cfRule type="cellIs" dxfId="12" priority="13" stopIfTrue="1" operator="equal">
      <formula>"ROGUE"</formula>
    </cfRule>
    <cfRule type="cellIs" dxfId="11" priority="14" stopIfTrue="1" operator="equal">
      <formula>"IFFY"</formula>
    </cfRule>
  </conditionalFormatting>
  <conditionalFormatting sqref="G51">
    <cfRule type="cellIs" dxfId="10" priority="11" stopIfTrue="1" operator="equal">
      <formula>"ROGUE"</formula>
    </cfRule>
    <cfRule type="cellIs" dxfId="9" priority="12" stopIfTrue="1" operator="equal">
      <formula>"IFFY"</formula>
    </cfRule>
  </conditionalFormatting>
  <conditionalFormatting sqref="G54">
    <cfRule type="cellIs" dxfId="8" priority="9" stopIfTrue="1" operator="equal">
      <formula>"ROGUE"</formula>
    </cfRule>
    <cfRule type="cellIs" dxfId="7" priority="10" stopIfTrue="1" operator="equal">
      <formula>"IFFY"</formula>
    </cfRule>
  </conditionalFormatting>
  <conditionalFormatting sqref="G222">
    <cfRule type="cellIs" dxfId="6" priority="7" stopIfTrue="1" operator="equal">
      <formula>"ROGUE"</formula>
    </cfRule>
    <cfRule type="cellIs" dxfId="5" priority="8" stopIfTrue="1" operator="equal">
      <formula>"IFFY"</formula>
    </cfRule>
  </conditionalFormatting>
  <conditionalFormatting sqref="G260:G263">
    <cfRule type="cellIs" dxfId="4" priority="1" stopIfTrue="1" operator="equal">
      <formula>"ROGUE"</formula>
    </cfRule>
    <cfRule type="cellIs" dxfId="3" priority="2" stopIfTrue="1" operator="equal">
      <formula>"IFFY"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2:GI210"/>
  <sheetViews>
    <sheetView topLeftCell="A177" workbookViewId="0">
      <selection activeCell="E185" sqref="E185"/>
    </sheetView>
  </sheetViews>
  <sheetFormatPr defaultRowHeight="12.5" x14ac:dyDescent="0.25"/>
  <cols>
    <col min="3" max="3" width="6" bestFit="1" customWidth="1"/>
    <col min="4" max="4" width="10.81640625" bestFit="1" customWidth="1"/>
    <col min="5" max="7" width="10.7265625" customWidth="1"/>
    <col min="8" max="8" width="10.7265625" bestFit="1" customWidth="1"/>
    <col min="9" max="11" width="10.7265625" customWidth="1"/>
    <col min="12" max="12" width="10.7265625" bestFit="1" customWidth="1"/>
    <col min="13" max="30" width="10.7265625" customWidth="1"/>
    <col min="31" max="31" width="12.26953125" customWidth="1"/>
    <col min="32" max="33" width="10.7265625" customWidth="1"/>
    <col min="34" max="34" width="10.7265625" bestFit="1" customWidth="1"/>
    <col min="35" max="37" width="10.7265625" customWidth="1"/>
    <col min="38" max="38" width="12.26953125" customWidth="1"/>
    <col min="39" max="45" width="10.7265625" customWidth="1"/>
    <col min="46" max="46" width="12.26953125" customWidth="1"/>
    <col min="47" max="51" width="10.7265625" customWidth="1"/>
    <col min="52" max="52" width="12.26953125" customWidth="1"/>
    <col min="53" max="53" width="10.7265625" customWidth="1"/>
    <col min="54" max="54" width="12.26953125" customWidth="1"/>
    <col min="55" max="56" width="10.7265625" customWidth="1"/>
    <col min="57" max="57" width="12.26953125" customWidth="1"/>
    <col min="58" max="58" width="10.7265625" customWidth="1"/>
    <col min="59" max="61" width="12.26953125" customWidth="1"/>
    <col min="62" max="64" width="10.7265625" customWidth="1"/>
    <col min="65" max="65" width="12.26953125" customWidth="1"/>
    <col min="66" max="66" width="10.7265625" customWidth="1"/>
    <col min="67" max="67" width="12.26953125" customWidth="1"/>
    <col min="68" max="69" width="10.7265625" customWidth="1"/>
    <col min="70" max="70" width="10.7265625" bestFit="1" customWidth="1"/>
    <col min="71" max="73" width="10.7265625" customWidth="1"/>
    <col min="74" max="76" width="12.26953125" customWidth="1"/>
    <col min="77" max="77" width="10.7265625" customWidth="1"/>
    <col min="78" max="78" width="12.26953125" customWidth="1"/>
    <col min="79" max="79" width="10.7265625" customWidth="1"/>
    <col min="80" max="82" width="12.26953125" customWidth="1"/>
    <col min="83" max="83" width="10.7265625" customWidth="1"/>
    <col min="84" max="86" width="12.26953125" customWidth="1"/>
    <col min="87" max="90" width="10.7265625" customWidth="1"/>
    <col min="91" max="92" width="12.26953125" customWidth="1"/>
    <col min="93" max="93" width="10.7265625" customWidth="1"/>
    <col min="94" max="94" width="12.26953125" customWidth="1"/>
    <col min="95" max="96" width="10.7265625" customWidth="1"/>
    <col min="97" max="98" width="12.26953125" customWidth="1"/>
    <col min="99" max="103" width="10.7265625" customWidth="1"/>
    <col min="104" max="104" width="12.26953125" customWidth="1"/>
    <col min="105" max="105" width="10.7265625" customWidth="1"/>
    <col min="106" max="106" width="10.7265625" bestFit="1" customWidth="1"/>
    <col min="107" max="108" width="10.7265625" customWidth="1"/>
    <col min="109" max="109" width="12.26953125" customWidth="1"/>
    <col min="110" max="112" width="10.7265625" customWidth="1"/>
    <col min="113" max="113" width="12.26953125" customWidth="1"/>
    <col min="114" max="114" width="10.7265625" bestFit="1" customWidth="1"/>
    <col min="115" max="115" width="12.26953125" customWidth="1"/>
    <col min="116" max="118" width="10.7265625" customWidth="1"/>
    <col min="119" max="119" width="10.7265625" bestFit="1" customWidth="1"/>
    <col min="120" max="121" width="12.26953125" customWidth="1"/>
    <col min="122" max="126" width="10.7265625" customWidth="1"/>
    <col min="127" max="127" width="12.26953125" customWidth="1"/>
    <col min="128" max="130" width="10.7265625" customWidth="1"/>
    <col min="131" max="131" width="12.26953125" customWidth="1"/>
    <col min="132" max="132" width="10.7265625" customWidth="1"/>
    <col min="133" max="133" width="12.26953125" customWidth="1"/>
    <col min="134" max="142" width="10.7265625" customWidth="1"/>
    <col min="143" max="143" width="12.26953125" customWidth="1"/>
    <col min="144" max="144" width="10.7265625" bestFit="1" customWidth="1"/>
    <col min="145" max="172" width="12.26953125" customWidth="1"/>
    <col min="173" max="173" width="12.26953125" bestFit="1" customWidth="1"/>
    <col min="174" max="174" width="11.26953125" bestFit="1" customWidth="1"/>
    <col min="175" max="176" width="10.7265625" customWidth="1"/>
    <col min="177" max="178" width="12.26953125" customWidth="1"/>
    <col min="179" max="180" width="10.7265625" customWidth="1"/>
    <col min="181" max="182" width="12.26953125" customWidth="1"/>
    <col min="183" max="183" width="10.7265625" customWidth="1"/>
    <col min="184" max="185" width="10.7265625" bestFit="1" customWidth="1"/>
    <col min="186" max="186" width="12.26953125" customWidth="1"/>
    <col min="187" max="187" width="10.7265625" customWidth="1"/>
    <col min="188" max="190" width="12.26953125" customWidth="1"/>
    <col min="191" max="191" width="14.54296875" bestFit="1" customWidth="1"/>
  </cols>
  <sheetData>
    <row r="2" spans="2:191" x14ac:dyDescent="0.25">
      <c r="D2" s="201" t="s">
        <v>648</v>
      </c>
      <c r="E2" s="201" t="s">
        <v>644</v>
      </c>
      <c r="F2" s="201" t="s">
        <v>645</v>
      </c>
      <c r="G2" s="201" t="s">
        <v>646</v>
      </c>
      <c r="H2" s="201" t="s">
        <v>647</v>
      </c>
      <c r="I2" s="201" t="s">
        <v>266</v>
      </c>
      <c r="J2" s="201" t="s">
        <v>276</v>
      </c>
      <c r="K2" s="201" t="s">
        <v>273</v>
      </c>
      <c r="L2" s="201" t="s">
        <v>286</v>
      </c>
      <c r="M2" s="201" t="s">
        <v>290</v>
      </c>
      <c r="N2" s="201" t="s">
        <v>297</v>
      </c>
      <c r="O2" s="201" t="s">
        <v>303</v>
      </c>
      <c r="P2" s="201" t="s">
        <v>310</v>
      </c>
      <c r="Q2" s="201" t="s">
        <v>320</v>
      </c>
      <c r="R2" s="201" t="s">
        <v>322</v>
      </c>
      <c r="S2" s="201" t="s">
        <v>324</v>
      </c>
      <c r="T2" s="201" t="s">
        <v>330</v>
      </c>
      <c r="U2" s="201" t="s">
        <v>335</v>
      </c>
      <c r="V2" s="201" t="s">
        <v>351</v>
      </c>
      <c r="W2" s="201" t="s">
        <v>370</v>
      </c>
      <c r="X2" s="201" t="s">
        <v>377</v>
      </c>
      <c r="Y2" s="201" t="s">
        <v>387</v>
      </c>
      <c r="Z2" s="201" t="s">
        <v>391</v>
      </c>
      <c r="AA2" s="201" t="s">
        <v>674</v>
      </c>
      <c r="AB2" s="201" t="s">
        <v>346</v>
      </c>
      <c r="AC2" s="201" t="s">
        <v>265</v>
      </c>
      <c r="AD2" s="201" t="s">
        <v>275</v>
      </c>
      <c r="AE2" s="201" t="s">
        <v>272</v>
      </c>
      <c r="AF2" s="201" t="s">
        <v>283</v>
      </c>
      <c r="AG2" s="201" t="s">
        <v>285</v>
      </c>
      <c r="AH2" s="201" t="s">
        <v>289</v>
      </c>
      <c r="AI2" s="201" t="s">
        <v>293</v>
      </c>
      <c r="AJ2" s="201" t="s">
        <v>296</v>
      </c>
      <c r="AK2" s="201" t="s">
        <v>302</v>
      </c>
      <c r="AL2" s="201" t="s">
        <v>300</v>
      </c>
      <c r="AM2" s="201" t="s">
        <v>305</v>
      </c>
      <c r="AN2" s="201" t="s">
        <v>309</v>
      </c>
      <c r="AO2" s="201" t="s">
        <v>319</v>
      </c>
      <c r="AP2" s="201" t="s">
        <v>321</v>
      </c>
      <c r="AQ2" s="201" t="s">
        <v>323</v>
      </c>
      <c r="AR2" s="201" t="s">
        <v>329</v>
      </c>
      <c r="AS2" s="201" t="s">
        <v>334</v>
      </c>
      <c r="AT2" s="201" t="s">
        <v>350</v>
      </c>
      <c r="AU2" s="201" t="s">
        <v>673</v>
      </c>
      <c r="AV2" s="201" t="s">
        <v>364</v>
      </c>
      <c r="AW2" s="201" t="s">
        <v>365</v>
      </c>
      <c r="AX2" s="201" t="s">
        <v>366</v>
      </c>
      <c r="AY2" s="201" t="s">
        <v>369</v>
      </c>
      <c r="AZ2" s="201" t="s">
        <v>376</v>
      </c>
      <c r="BA2" s="201" t="s">
        <v>382</v>
      </c>
      <c r="BB2" s="201" t="s">
        <v>384</v>
      </c>
      <c r="BC2" s="201" t="s">
        <v>386</v>
      </c>
      <c r="BD2" s="201" t="s">
        <v>389</v>
      </c>
      <c r="BE2" s="201" t="s">
        <v>390</v>
      </c>
      <c r="BF2" s="201" t="s">
        <v>393</v>
      </c>
      <c r="BG2" s="201" t="s">
        <v>396</v>
      </c>
      <c r="BH2" s="201" t="s">
        <v>281</v>
      </c>
      <c r="BI2" s="201" t="s">
        <v>267</v>
      </c>
      <c r="BJ2" s="201" t="s">
        <v>271</v>
      </c>
      <c r="BK2" s="201" t="s">
        <v>268</v>
      </c>
      <c r="BL2" s="201" t="s">
        <v>270</v>
      </c>
      <c r="BM2" s="201" t="s">
        <v>269</v>
      </c>
      <c r="BN2" s="201" t="s">
        <v>279</v>
      </c>
      <c r="BO2" s="201" t="s">
        <v>274</v>
      </c>
      <c r="BP2" s="201" t="s">
        <v>282</v>
      </c>
      <c r="BQ2" s="201" t="s">
        <v>280</v>
      </c>
      <c r="BR2" s="201" t="s">
        <v>277</v>
      </c>
      <c r="BS2" s="201" t="s">
        <v>284</v>
      </c>
      <c r="BT2" s="201" t="s">
        <v>278</v>
      </c>
      <c r="BU2" s="201" t="s">
        <v>287</v>
      </c>
      <c r="BV2" s="201" t="s">
        <v>288</v>
      </c>
      <c r="BW2" s="201" t="s">
        <v>291</v>
      </c>
      <c r="BX2" s="201" t="s">
        <v>292</v>
      </c>
      <c r="BY2" s="201" t="s">
        <v>295</v>
      </c>
      <c r="BZ2" s="201" t="s">
        <v>294</v>
      </c>
      <c r="CA2" s="201" t="s">
        <v>298</v>
      </c>
      <c r="CB2" s="201" t="s">
        <v>299</v>
      </c>
      <c r="CC2" s="201" t="s">
        <v>301</v>
      </c>
      <c r="CD2" s="201" t="s">
        <v>304</v>
      </c>
      <c r="CE2" s="201" t="s">
        <v>306</v>
      </c>
      <c r="CF2" s="201" t="s">
        <v>307</v>
      </c>
      <c r="CG2" s="201" t="s">
        <v>308</v>
      </c>
      <c r="CH2" s="201" t="s">
        <v>311</v>
      </c>
      <c r="CI2" s="201" t="s">
        <v>312</v>
      </c>
      <c r="CJ2" s="201" t="s">
        <v>313</v>
      </c>
      <c r="CK2" s="201" t="s">
        <v>314</v>
      </c>
      <c r="CL2" s="201" t="s">
        <v>317</v>
      </c>
      <c r="CM2" s="201" t="s">
        <v>316</v>
      </c>
      <c r="CN2" s="201" t="s">
        <v>315</v>
      </c>
      <c r="CO2" s="201" t="s">
        <v>318</v>
      </c>
      <c r="CP2" s="201" t="s">
        <v>325</v>
      </c>
      <c r="CQ2" s="201" t="s">
        <v>328</v>
      </c>
      <c r="CR2" s="201" t="s">
        <v>326</v>
      </c>
      <c r="CS2" s="201" t="s">
        <v>327</v>
      </c>
      <c r="CT2" s="201" t="s">
        <v>331</v>
      </c>
      <c r="CU2" s="201" t="s">
        <v>332</v>
      </c>
      <c r="CV2" s="201" t="s">
        <v>333</v>
      </c>
      <c r="CW2" s="201" t="s">
        <v>336</v>
      </c>
      <c r="CX2" s="201" t="s">
        <v>337</v>
      </c>
      <c r="CY2" s="201" t="s">
        <v>338</v>
      </c>
      <c r="CZ2" s="201" t="s">
        <v>340</v>
      </c>
      <c r="DA2" s="201" t="s">
        <v>339</v>
      </c>
      <c r="DB2" s="201" t="s">
        <v>341</v>
      </c>
      <c r="DC2" s="201" t="s">
        <v>342</v>
      </c>
      <c r="DD2" s="201" t="s">
        <v>343</v>
      </c>
      <c r="DE2" s="201" t="s">
        <v>345</v>
      </c>
      <c r="DF2" s="201" t="s">
        <v>344</v>
      </c>
      <c r="DG2" s="201" t="s">
        <v>347</v>
      </c>
      <c r="DH2" s="201" t="s">
        <v>348</v>
      </c>
      <c r="DI2" s="201" t="s">
        <v>349</v>
      </c>
      <c r="DJ2" s="201" t="s">
        <v>352</v>
      </c>
      <c r="DK2" s="201" t="s">
        <v>395</v>
      </c>
      <c r="DL2" s="201" t="s">
        <v>378</v>
      </c>
      <c r="DM2" s="201" t="s">
        <v>353</v>
      </c>
      <c r="DN2" s="201" t="s">
        <v>354</v>
      </c>
      <c r="DO2" s="201" t="s">
        <v>355</v>
      </c>
      <c r="DP2" s="201" t="s">
        <v>356</v>
      </c>
      <c r="DQ2" s="201" t="s">
        <v>363</v>
      </c>
      <c r="DR2" s="201" t="s">
        <v>362</v>
      </c>
      <c r="DS2" s="201" t="s">
        <v>360</v>
      </c>
      <c r="DT2" s="201" t="s">
        <v>361</v>
      </c>
      <c r="DU2" s="201" t="s">
        <v>359</v>
      </c>
      <c r="DV2" s="201" t="s">
        <v>358</v>
      </c>
      <c r="DW2" s="201" t="s">
        <v>372</v>
      </c>
      <c r="DX2" s="201" t="s">
        <v>375</v>
      </c>
      <c r="DY2" s="201" t="s">
        <v>379</v>
      </c>
      <c r="DZ2" s="201" t="s">
        <v>385</v>
      </c>
      <c r="EA2" s="201" t="s">
        <v>381</v>
      </c>
      <c r="EB2" s="201" t="s">
        <v>367</v>
      </c>
      <c r="EC2" s="201" t="s">
        <v>368</v>
      </c>
      <c r="ED2" s="201" t="s">
        <v>383</v>
      </c>
      <c r="EE2" s="201" t="s">
        <v>371</v>
      </c>
      <c r="EF2" s="201" t="s">
        <v>373</v>
      </c>
      <c r="EG2" s="201" t="s">
        <v>374</v>
      </c>
      <c r="EH2" s="201" t="s">
        <v>380</v>
      </c>
      <c r="EI2" s="201" t="s">
        <v>388</v>
      </c>
      <c r="EJ2" s="201" t="s">
        <v>392</v>
      </c>
      <c r="EK2" s="201" t="s">
        <v>394</v>
      </c>
      <c r="EL2" s="201" t="s">
        <v>357</v>
      </c>
      <c r="EM2" s="201" t="s">
        <v>675</v>
      </c>
      <c r="EN2" s="201" t="s">
        <v>399</v>
      </c>
      <c r="EO2" s="201" t="s">
        <v>400</v>
      </c>
      <c r="EP2" s="201" t="s">
        <v>401</v>
      </c>
      <c r="EQ2" s="201" t="s">
        <v>402</v>
      </c>
      <c r="ER2" s="201" t="s">
        <v>403</v>
      </c>
      <c r="ES2" s="201" t="s">
        <v>404</v>
      </c>
      <c r="ET2" s="201" t="s">
        <v>405</v>
      </c>
      <c r="EU2" s="201" t="s">
        <v>407</v>
      </c>
      <c r="EV2" s="201" t="s">
        <v>398</v>
      </c>
      <c r="EW2" s="201" t="s">
        <v>409</v>
      </c>
      <c r="EX2" s="201" t="s">
        <v>408</v>
      </c>
      <c r="EY2" s="201" t="s">
        <v>397</v>
      </c>
      <c r="EZ2" s="201" t="s">
        <v>406</v>
      </c>
      <c r="FA2" s="201" t="s">
        <v>410</v>
      </c>
      <c r="FB2" s="201" t="s">
        <v>411</v>
      </c>
      <c r="FC2" s="201" t="s">
        <v>412</v>
      </c>
      <c r="FD2" s="201" t="s">
        <v>413</v>
      </c>
      <c r="FE2" s="201" t="s">
        <v>416</v>
      </c>
      <c r="FF2" s="201" t="s">
        <v>418</v>
      </c>
      <c r="FG2" s="201" t="s">
        <v>419</v>
      </c>
      <c r="FH2" s="201" t="s">
        <v>420</v>
      </c>
      <c r="FI2" s="201" t="s">
        <v>421</v>
      </c>
      <c r="FJ2" s="201" t="s">
        <v>427</v>
      </c>
      <c r="FK2" s="201" t="s">
        <v>426</v>
      </c>
      <c r="FL2" s="201" t="s">
        <v>424</v>
      </c>
      <c r="FM2" s="201" t="s">
        <v>417</v>
      </c>
      <c r="FN2" s="201" t="s">
        <v>422</v>
      </c>
      <c r="FO2" s="201" t="s">
        <v>423</v>
      </c>
      <c r="FP2" s="201" t="s">
        <v>425</v>
      </c>
      <c r="FQ2" s="201" t="s">
        <v>415</v>
      </c>
      <c r="FR2" s="201" t="s">
        <v>414</v>
      </c>
      <c r="FS2" s="201" t="s">
        <v>431</v>
      </c>
      <c r="FT2" s="201" t="s">
        <v>439</v>
      </c>
      <c r="FU2" s="201" t="s">
        <v>428</v>
      </c>
      <c r="FV2" s="201" t="s">
        <v>429</v>
      </c>
      <c r="FW2" s="201" t="s">
        <v>430</v>
      </c>
      <c r="FX2" s="201" t="s">
        <v>432</v>
      </c>
      <c r="FY2" s="201" t="s">
        <v>433</v>
      </c>
      <c r="FZ2" s="201" t="s">
        <v>766</v>
      </c>
      <c r="GA2" s="201" t="s">
        <v>676</v>
      </c>
      <c r="GB2" s="201" t="s">
        <v>677</v>
      </c>
      <c r="GC2" s="201" t="s">
        <v>678</v>
      </c>
      <c r="GD2" s="201" t="s">
        <v>438</v>
      </c>
      <c r="GE2" s="201" t="s">
        <v>434</v>
      </c>
      <c r="GF2" s="201" t="s">
        <v>435</v>
      </c>
      <c r="GG2" s="201" t="s">
        <v>436</v>
      </c>
      <c r="GH2" s="201" t="s">
        <v>437</v>
      </c>
    </row>
    <row r="3" spans="2:191" ht="62.5" x14ac:dyDescent="0.25">
      <c r="B3" t="s">
        <v>641</v>
      </c>
      <c r="C3" t="s">
        <v>788</v>
      </c>
      <c r="D3" s="78" t="s">
        <v>651</v>
      </c>
      <c r="E3" s="78" t="s">
        <v>652</v>
      </c>
      <c r="F3" s="78" t="s">
        <v>653</v>
      </c>
      <c r="G3" s="78" t="s">
        <v>654</v>
      </c>
      <c r="H3" s="78" t="s">
        <v>655</v>
      </c>
      <c r="I3" s="78" t="s">
        <v>440</v>
      </c>
      <c r="J3" s="78" t="s">
        <v>450</v>
      </c>
      <c r="K3" s="78" t="s">
        <v>447</v>
      </c>
      <c r="L3" s="78" t="s">
        <v>458</v>
      </c>
      <c r="M3" s="78" t="s">
        <v>462</v>
      </c>
      <c r="N3" s="78" t="s">
        <v>469</v>
      </c>
      <c r="O3" s="78" t="s">
        <v>475</v>
      </c>
      <c r="P3" s="78" t="s">
        <v>482</v>
      </c>
      <c r="Q3" s="78" t="s">
        <v>492</v>
      </c>
      <c r="R3" s="78" t="s">
        <v>494</v>
      </c>
      <c r="S3" s="78" t="s">
        <v>496</v>
      </c>
      <c r="T3" s="78" t="s">
        <v>501</v>
      </c>
      <c r="U3" s="78" t="s">
        <v>506</v>
      </c>
      <c r="V3" s="78" t="s">
        <v>521</v>
      </c>
      <c r="W3" s="78" t="s">
        <v>539</v>
      </c>
      <c r="X3" s="78" t="s">
        <v>546</v>
      </c>
      <c r="Y3" s="78" t="s">
        <v>556</v>
      </c>
      <c r="Z3" s="78" t="s">
        <v>560</v>
      </c>
      <c r="AA3" s="78" t="s">
        <v>695</v>
      </c>
      <c r="AB3" s="78" t="s">
        <v>517</v>
      </c>
      <c r="AC3" s="78" t="s">
        <v>152</v>
      </c>
      <c r="AD3" s="78" t="s">
        <v>449</v>
      </c>
      <c r="AE3" s="78" t="s">
        <v>446</v>
      </c>
      <c r="AF3" s="78" t="s">
        <v>455</v>
      </c>
      <c r="AG3" s="78" t="s">
        <v>457</v>
      </c>
      <c r="AH3" s="78" t="s">
        <v>461</v>
      </c>
      <c r="AI3" s="78" t="s">
        <v>465</v>
      </c>
      <c r="AJ3" s="78" t="s">
        <v>468</v>
      </c>
      <c r="AK3" s="78" t="s">
        <v>474</v>
      </c>
      <c r="AL3" s="78" t="s">
        <v>472</v>
      </c>
      <c r="AM3" s="78" t="s">
        <v>477</v>
      </c>
      <c r="AN3" s="78" t="s">
        <v>481</v>
      </c>
      <c r="AO3" s="78" t="s">
        <v>491</v>
      </c>
      <c r="AP3" s="78" t="s">
        <v>493</v>
      </c>
      <c r="AQ3" s="78" t="s">
        <v>495</v>
      </c>
      <c r="AR3" s="78" t="s">
        <v>500</v>
      </c>
      <c r="AS3" s="78" t="s">
        <v>505</v>
      </c>
      <c r="AT3" s="78" t="s">
        <v>520</v>
      </c>
      <c r="AU3" s="78" t="s">
        <v>773</v>
      </c>
      <c r="AV3" s="78" t="s">
        <v>533</v>
      </c>
      <c r="AW3" s="78" t="s">
        <v>534</v>
      </c>
      <c r="AX3" s="78" t="s">
        <v>535</v>
      </c>
      <c r="AY3" s="78" t="s">
        <v>538</v>
      </c>
      <c r="AZ3" s="78" t="s">
        <v>545</v>
      </c>
      <c r="BA3" s="78" t="s">
        <v>551</v>
      </c>
      <c r="BB3" s="78" t="s">
        <v>553</v>
      </c>
      <c r="BC3" s="78" t="s">
        <v>555</v>
      </c>
      <c r="BD3" s="78" t="s">
        <v>558</v>
      </c>
      <c r="BE3" s="78" t="s">
        <v>559</v>
      </c>
      <c r="BF3" s="78" t="s">
        <v>562</v>
      </c>
      <c r="BG3" s="78" t="s">
        <v>565</v>
      </c>
      <c r="BH3" s="78" t="s">
        <v>453</v>
      </c>
      <c r="BI3" s="78" t="s">
        <v>441</v>
      </c>
      <c r="BJ3" s="78" t="s">
        <v>445</v>
      </c>
      <c r="BK3" s="78" t="s">
        <v>442</v>
      </c>
      <c r="BL3" s="78" t="s">
        <v>444</v>
      </c>
      <c r="BM3" s="78" t="s">
        <v>443</v>
      </c>
      <c r="BN3" s="78" t="s">
        <v>452</v>
      </c>
      <c r="BO3" s="78" t="s">
        <v>448</v>
      </c>
      <c r="BP3" s="78" t="s">
        <v>454</v>
      </c>
      <c r="BQ3" s="78" t="s">
        <v>679</v>
      </c>
      <c r="BR3" s="78" t="s">
        <v>740</v>
      </c>
      <c r="BS3" s="78" t="s">
        <v>456</v>
      </c>
      <c r="BT3" s="78" t="s">
        <v>771</v>
      </c>
      <c r="BU3" s="78" t="s">
        <v>459</v>
      </c>
      <c r="BV3" s="78" t="s">
        <v>460</v>
      </c>
      <c r="BW3" s="78" t="s">
        <v>463</v>
      </c>
      <c r="BX3" s="78" t="s">
        <v>464</v>
      </c>
      <c r="BY3" s="78" t="s">
        <v>467</v>
      </c>
      <c r="BZ3" s="78" t="s">
        <v>466</v>
      </c>
      <c r="CA3" s="78" t="s">
        <v>470</v>
      </c>
      <c r="CB3" s="78" t="s">
        <v>471</v>
      </c>
      <c r="CC3" s="78" t="s">
        <v>473</v>
      </c>
      <c r="CD3" s="78" t="s">
        <v>476</v>
      </c>
      <c r="CE3" s="78" t="s">
        <v>478</v>
      </c>
      <c r="CF3" s="78" t="s">
        <v>480</v>
      </c>
      <c r="CG3" s="78" t="s">
        <v>609</v>
      </c>
      <c r="CH3" s="78" t="s">
        <v>483</v>
      </c>
      <c r="CI3" s="78" t="s">
        <v>484</v>
      </c>
      <c r="CJ3" s="78" t="s">
        <v>485</v>
      </c>
      <c r="CK3" s="78" t="s">
        <v>486</v>
      </c>
      <c r="CL3" s="78" t="s">
        <v>489</v>
      </c>
      <c r="CM3" s="78" t="s">
        <v>488</v>
      </c>
      <c r="CN3" s="78" t="s">
        <v>487</v>
      </c>
      <c r="CO3" s="78" t="s">
        <v>490</v>
      </c>
      <c r="CP3" s="78" t="s">
        <v>497</v>
      </c>
      <c r="CQ3" s="78" t="s">
        <v>499</v>
      </c>
      <c r="CR3" s="78" t="s">
        <v>498</v>
      </c>
      <c r="CS3" s="78" t="s">
        <v>610</v>
      </c>
      <c r="CT3" s="78" t="s">
        <v>502</v>
      </c>
      <c r="CU3" s="78" t="s">
        <v>503</v>
      </c>
      <c r="CV3" s="78" t="s">
        <v>504</v>
      </c>
      <c r="CW3" s="78" t="s">
        <v>507</v>
      </c>
      <c r="CX3" s="78" t="s">
        <v>508</v>
      </c>
      <c r="CY3" s="78" t="s">
        <v>772</v>
      </c>
      <c r="CZ3" s="78" t="s">
        <v>511</v>
      </c>
      <c r="DA3" s="78" t="s">
        <v>510</v>
      </c>
      <c r="DB3" s="78" t="s">
        <v>512</v>
      </c>
      <c r="DC3" s="78" t="s">
        <v>513</v>
      </c>
      <c r="DD3" s="78" t="s">
        <v>514</v>
      </c>
      <c r="DE3" s="78" t="s">
        <v>516</v>
      </c>
      <c r="DF3" s="78" t="s">
        <v>515</v>
      </c>
      <c r="DG3" s="78" t="s">
        <v>518</v>
      </c>
      <c r="DH3" s="78" t="s">
        <v>519</v>
      </c>
      <c r="DI3" s="78" t="s">
        <v>611</v>
      </c>
      <c r="DJ3" s="78" t="s">
        <v>522</v>
      </c>
      <c r="DK3" s="78" t="s">
        <v>564</v>
      </c>
      <c r="DL3" s="78" t="s">
        <v>547</v>
      </c>
      <c r="DM3" s="78" t="s">
        <v>612</v>
      </c>
      <c r="DN3" s="78" t="s">
        <v>523</v>
      </c>
      <c r="DO3" s="78" t="s">
        <v>524</v>
      </c>
      <c r="DP3" s="78" t="s">
        <v>525</v>
      </c>
      <c r="DQ3" s="78" t="s">
        <v>532</v>
      </c>
      <c r="DR3" s="78" t="s">
        <v>531</v>
      </c>
      <c r="DS3" s="78" t="s">
        <v>529</v>
      </c>
      <c r="DT3" s="78" t="s">
        <v>530</v>
      </c>
      <c r="DU3" s="78" t="s">
        <v>528</v>
      </c>
      <c r="DV3" s="78" t="s">
        <v>527</v>
      </c>
      <c r="DW3" s="78" t="s">
        <v>541</v>
      </c>
      <c r="DX3" s="78" t="s">
        <v>544</v>
      </c>
      <c r="DY3" s="78" t="s">
        <v>548</v>
      </c>
      <c r="DZ3" s="78" t="s">
        <v>554</v>
      </c>
      <c r="EA3" s="78" t="s">
        <v>550</v>
      </c>
      <c r="EB3" s="78" t="s">
        <v>536</v>
      </c>
      <c r="EC3" s="78" t="s">
        <v>537</v>
      </c>
      <c r="ED3" s="78" t="s">
        <v>552</v>
      </c>
      <c r="EE3" s="78" t="s">
        <v>540</v>
      </c>
      <c r="EF3" s="78" t="s">
        <v>542</v>
      </c>
      <c r="EG3" s="78" t="s">
        <v>543</v>
      </c>
      <c r="EH3" s="78" t="s">
        <v>549</v>
      </c>
      <c r="EI3" s="78" t="s">
        <v>557</v>
      </c>
      <c r="EJ3" s="78" t="s">
        <v>561</v>
      </c>
      <c r="EK3" s="78" t="s">
        <v>563</v>
      </c>
      <c r="EL3" s="78" t="s">
        <v>526</v>
      </c>
      <c r="EM3" s="78" t="s">
        <v>696</v>
      </c>
      <c r="EN3" s="78" t="s">
        <v>567</v>
      </c>
      <c r="EO3" s="78" t="s">
        <v>568</v>
      </c>
      <c r="EP3" s="78" t="s">
        <v>569</v>
      </c>
      <c r="EQ3" s="78" t="s">
        <v>756</v>
      </c>
      <c r="ER3" s="78" t="s">
        <v>570</v>
      </c>
      <c r="ES3" s="78" t="s">
        <v>571</v>
      </c>
      <c r="ET3" s="78" t="s">
        <v>572</v>
      </c>
      <c r="EU3" s="78" t="s">
        <v>759</v>
      </c>
      <c r="EV3" s="78" t="s">
        <v>566</v>
      </c>
      <c r="EW3" s="78" t="s">
        <v>573</v>
      </c>
      <c r="EX3" s="78" t="s">
        <v>760</v>
      </c>
      <c r="EY3" s="78" t="s">
        <v>693</v>
      </c>
      <c r="EZ3" s="78" t="s">
        <v>758</v>
      </c>
      <c r="FA3" s="78" t="s">
        <v>574</v>
      </c>
      <c r="FB3" s="78" t="s">
        <v>761</v>
      </c>
      <c r="FC3" s="78" t="s">
        <v>575</v>
      </c>
      <c r="FD3" s="78" t="s">
        <v>762</v>
      </c>
      <c r="FE3" s="78" t="s">
        <v>774</v>
      </c>
      <c r="FF3" s="78" t="s">
        <v>580</v>
      </c>
      <c r="FG3" s="78" t="s">
        <v>581</v>
      </c>
      <c r="FH3" s="78" t="s">
        <v>582</v>
      </c>
      <c r="FI3" s="78" t="s">
        <v>583</v>
      </c>
      <c r="FJ3" s="78" t="s">
        <v>587</v>
      </c>
      <c r="FK3" s="78" t="s">
        <v>586</v>
      </c>
      <c r="FL3" s="78" t="s">
        <v>694</v>
      </c>
      <c r="FM3" s="78" t="s">
        <v>579</v>
      </c>
      <c r="FN3" s="78" t="s">
        <v>584</v>
      </c>
      <c r="FO3" s="78" t="s">
        <v>585</v>
      </c>
      <c r="FP3" s="78" t="s">
        <v>765</v>
      </c>
      <c r="FQ3" s="78" t="s">
        <v>577</v>
      </c>
      <c r="FR3" s="78" t="s">
        <v>576</v>
      </c>
      <c r="FS3" s="78" t="s">
        <v>591</v>
      </c>
      <c r="FT3" s="78" t="s">
        <v>599</v>
      </c>
      <c r="FU3" s="78" t="s">
        <v>588</v>
      </c>
      <c r="FV3" s="78" t="s">
        <v>589</v>
      </c>
      <c r="FW3" s="78" t="s">
        <v>590</v>
      </c>
      <c r="FX3" s="78" t="s">
        <v>592</v>
      </c>
      <c r="FY3" s="78" t="s">
        <v>593</v>
      </c>
      <c r="FZ3" s="78" t="s">
        <v>775</v>
      </c>
      <c r="GA3" s="78" t="s">
        <v>690</v>
      </c>
      <c r="GB3" s="78" t="s">
        <v>768</v>
      </c>
      <c r="GC3" s="78" t="s">
        <v>769</v>
      </c>
      <c r="GD3" s="78" t="s">
        <v>598</v>
      </c>
      <c r="GE3" s="78" t="s">
        <v>594</v>
      </c>
      <c r="GF3" s="78" t="s">
        <v>595</v>
      </c>
      <c r="GG3" s="78" t="s">
        <v>596</v>
      </c>
      <c r="GH3" s="78" t="s">
        <v>597</v>
      </c>
    </row>
    <row r="4" spans="2:191" x14ac:dyDescent="0.25">
      <c r="B4" s="74" t="s">
        <v>186</v>
      </c>
      <c r="C4" s="175" t="s">
        <v>789</v>
      </c>
      <c r="D4" s="160">
        <v>0</v>
      </c>
      <c r="E4" s="160">
        <v>0</v>
      </c>
      <c r="F4" s="160">
        <v>0</v>
      </c>
      <c r="G4" s="160">
        <v>0</v>
      </c>
      <c r="H4" s="160">
        <v>0</v>
      </c>
      <c r="I4" s="160">
        <v>0</v>
      </c>
      <c r="J4" s="160">
        <v>0</v>
      </c>
      <c r="K4" s="160">
        <v>0</v>
      </c>
      <c r="L4" s="160">
        <v>0</v>
      </c>
      <c r="M4" s="160">
        <v>0</v>
      </c>
      <c r="N4" s="160">
        <v>0</v>
      </c>
      <c r="O4" s="160">
        <v>0</v>
      </c>
      <c r="P4" s="160">
        <v>0</v>
      </c>
      <c r="Q4" s="160">
        <v>0</v>
      </c>
      <c r="R4" s="160">
        <v>0</v>
      </c>
      <c r="S4" s="160">
        <v>0</v>
      </c>
      <c r="T4" s="160">
        <v>0</v>
      </c>
      <c r="U4" s="160">
        <v>0</v>
      </c>
      <c r="V4" s="160">
        <v>0</v>
      </c>
      <c r="W4" s="160">
        <v>0</v>
      </c>
      <c r="X4" s="160">
        <v>0</v>
      </c>
      <c r="Y4" s="160">
        <v>0</v>
      </c>
      <c r="Z4" s="160">
        <v>0</v>
      </c>
      <c r="AA4" s="160">
        <v>0</v>
      </c>
      <c r="AB4" s="160">
        <v>0</v>
      </c>
      <c r="AC4" s="160">
        <v>0</v>
      </c>
      <c r="AD4" s="160">
        <v>0</v>
      </c>
      <c r="AE4" s="160">
        <v>0</v>
      </c>
      <c r="AF4" s="160">
        <v>0</v>
      </c>
      <c r="AG4" s="160">
        <v>0</v>
      </c>
      <c r="AH4" s="160">
        <v>0</v>
      </c>
      <c r="AI4" s="160">
        <v>0</v>
      </c>
      <c r="AJ4" s="160">
        <v>0</v>
      </c>
      <c r="AK4" s="160">
        <v>0</v>
      </c>
      <c r="AL4" s="160">
        <v>55481.5</v>
      </c>
      <c r="AM4" s="160">
        <v>0</v>
      </c>
      <c r="AN4" s="160">
        <v>0</v>
      </c>
      <c r="AO4" s="160">
        <v>0</v>
      </c>
      <c r="AP4" s="160">
        <v>0</v>
      </c>
      <c r="AQ4" s="160">
        <v>0</v>
      </c>
      <c r="AR4" s="160">
        <v>0</v>
      </c>
      <c r="AS4" s="160">
        <v>0</v>
      </c>
      <c r="AT4" s="160">
        <v>0</v>
      </c>
      <c r="AU4" s="160">
        <v>0</v>
      </c>
      <c r="AV4" s="160">
        <v>0</v>
      </c>
      <c r="AW4" s="160">
        <v>0</v>
      </c>
      <c r="AX4" s="160">
        <v>0</v>
      </c>
      <c r="AY4" s="160">
        <v>0</v>
      </c>
      <c r="AZ4" s="160">
        <v>0</v>
      </c>
      <c r="BA4" s="160">
        <v>0</v>
      </c>
      <c r="BB4" s="160">
        <v>0</v>
      </c>
      <c r="BC4" s="160">
        <v>0</v>
      </c>
      <c r="BD4" s="160">
        <v>0</v>
      </c>
      <c r="BE4" s="160">
        <v>0</v>
      </c>
      <c r="BF4" s="160">
        <v>0</v>
      </c>
      <c r="BG4" s="160">
        <v>1530</v>
      </c>
      <c r="BH4" s="160">
        <v>0</v>
      </c>
      <c r="BI4" s="160">
        <v>0</v>
      </c>
      <c r="BJ4" s="160">
        <v>0</v>
      </c>
      <c r="BK4" s="160">
        <v>0</v>
      </c>
      <c r="BL4" s="160">
        <v>0</v>
      </c>
      <c r="BM4" s="160">
        <v>0</v>
      </c>
      <c r="BN4" s="160">
        <v>0</v>
      </c>
      <c r="BO4" s="160">
        <v>0</v>
      </c>
      <c r="BP4" s="160">
        <v>0</v>
      </c>
      <c r="BQ4" s="160">
        <v>0</v>
      </c>
      <c r="BR4" s="160">
        <v>0</v>
      </c>
      <c r="BS4" s="160">
        <v>0</v>
      </c>
      <c r="BT4" s="160">
        <v>0</v>
      </c>
      <c r="BU4" s="160">
        <v>0</v>
      </c>
      <c r="BV4" s="160">
        <v>0</v>
      </c>
      <c r="BW4" s="160">
        <v>0</v>
      </c>
      <c r="BX4" s="160">
        <v>0</v>
      </c>
      <c r="BY4" s="160">
        <v>0</v>
      </c>
      <c r="BZ4" s="160">
        <v>0</v>
      </c>
      <c r="CA4" s="160">
        <v>0</v>
      </c>
      <c r="CB4" s="160">
        <v>0</v>
      </c>
      <c r="CC4" s="160">
        <v>0</v>
      </c>
      <c r="CD4" s="160">
        <v>0</v>
      </c>
      <c r="CE4" s="160">
        <v>0</v>
      </c>
      <c r="CF4" s="160">
        <v>0</v>
      </c>
      <c r="CG4" s="160">
        <v>0</v>
      </c>
      <c r="CH4" s="160">
        <v>0</v>
      </c>
      <c r="CI4" s="160">
        <v>0</v>
      </c>
      <c r="CJ4" s="160">
        <v>0</v>
      </c>
      <c r="CK4" s="160">
        <v>0</v>
      </c>
      <c r="CL4" s="160">
        <v>0</v>
      </c>
      <c r="CM4" s="160">
        <v>0</v>
      </c>
      <c r="CN4" s="160">
        <v>0</v>
      </c>
      <c r="CO4" s="160">
        <v>0</v>
      </c>
      <c r="CP4" s="160">
        <v>0</v>
      </c>
      <c r="CQ4" s="160">
        <v>0</v>
      </c>
      <c r="CR4" s="160">
        <v>0</v>
      </c>
      <c r="CS4" s="160">
        <v>0</v>
      </c>
      <c r="CT4" s="160">
        <v>0</v>
      </c>
      <c r="CU4" s="160">
        <v>0</v>
      </c>
      <c r="CV4" s="160">
        <v>0</v>
      </c>
      <c r="CW4" s="160">
        <v>0</v>
      </c>
      <c r="CX4" s="160">
        <v>0</v>
      </c>
      <c r="CY4" s="160">
        <v>0</v>
      </c>
      <c r="CZ4" s="160">
        <v>0</v>
      </c>
      <c r="DA4" s="160">
        <v>0</v>
      </c>
      <c r="DB4" s="160">
        <v>0</v>
      </c>
      <c r="DC4" s="160">
        <v>0</v>
      </c>
      <c r="DD4" s="160">
        <v>0</v>
      </c>
      <c r="DE4" s="160">
        <v>0</v>
      </c>
      <c r="DF4" s="160">
        <v>0</v>
      </c>
      <c r="DG4" s="160">
        <v>0</v>
      </c>
      <c r="DH4" s="160">
        <v>0</v>
      </c>
      <c r="DI4" s="160">
        <v>0</v>
      </c>
      <c r="DJ4" s="160">
        <v>0</v>
      </c>
      <c r="DK4" s="160">
        <v>0</v>
      </c>
      <c r="DL4" s="160">
        <v>0</v>
      </c>
      <c r="DM4" s="160">
        <v>0</v>
      </c>
      <c r="DN4" s="160">
        <v>0</v>
      </c>
      <c r="DO4" s="160">
        <v>0</v>
      </c>
      <c r="DP4" s="160">
        <v>0</v>
      </c>
      <c r="DQ4" s="160">
        <v>0</v>
      </c>
      <c r="DR4" s="160">
        <v>0</v>
      </c>
      <c r="DS4" s="160">
        <v>0</v>
      </c>
      <c r="DT4" s="160">
        <v>0</v>
      </c>
      <c r="DU4" s="160">
        <v>0</v>
      </c>
      <c r="DV4" s="160">
        <v>0</v>
      </c>
      <c r="DW4" s="160">
        <v>0</v>
      </c>
      <c r="DX4" s="160">
        <v>0</v>
      </c>
      <c r="DY4" s="160">
        <v>0</v>
      </c>
      <c r="DZ4" s="160">
        <v>17752.759999999998</v>
      </c>
      <c r="EA4" s="160">
        <v>0</v>
      </c>
      <c r="EB4" s="160">
        <v>0</v>
      </c>
      <c r="EC4" s="160">
        <v>0</v>
      </c>
      <c r="ED4" s="160">
        <v>0</v>
      </c>
      <c r="EE4" s="160">
        <v>0</v>
      </c>
      <c r="EF4" s="160">
        <v>0</v>
      </c>
      <c r="EG4" s="160">
        <v>0</v>
      </c>
      <c r="EH4" s="160">
        <v>0</v>
      </c>
      <c r="EI4" s="160">
        <v>0</v>
      </c>
      <c r="EJ4" s="160">
        <v>0</v>
      </c>
      <c r="EK4" s="160">
        <v>0</v>
      </c>
      <c r="EL4" s="160">
        <v>0</v>
      </c>
      <c r="EM4" s="160">
        <v>0</v>
      </c>
      <c r="EN4" s="160">
        <v>0</v>
      </c>
      <c r="EO4" s="160">
        <v>0</v>
      </c>
      <c r="EP4" s="160">
        <v>44742.25</v>
      </c>
      <c r="EQ4" s="160">
        <v>67670</v>
      </c>
      <c r="ER4" s="160">
        <v>0</v>
      </c>
      <c r="ES4" s="160">
        <v>0</v>
      </c>
      <c r="ET4" s="160">
        <v>0</v>
      </c>
      <c r="EU4" s="160">
        <v>0</v>
      </c>
      <c r="EV4" s="160">
        <v>0</v>
      </c>
      <c r="EW4" s="160">
        <v>0</v>
      </c>
      <c r="EX4" s="160">
        <v>0</v>
      </c>
      <c r="EY4" s="160">
        <v>0</v>
      </c>
      <c r="EZ4" s="160">
        <v>211930.69</v>
      </c>
      <c r="FA4" s="160">
        <v>0</v>
      </c>
      <c r="FB4" s="160">
        <v>116989.5</v>
      </c>
      <c r="FC4" s="160">
        <v>0</v>
      </c>
      <c r="FD4" s="160">
        <v>17700.400000000001</v>
      </c>
      <c r="FE4" s="160">
        <v>0</v>
      </c>
      <c r="FF4" s="160">
        <v>835.2</v>
      </c>
      <c r="FG4" s="160">
        <v>0</v>
      </c>
      <c r="FH4" s="160">
        <v>0</v>
      </c>
      <c r="FI4" s="160">
        <v>15752</v>
      </c>
      <c r="FJ4" s="160">
        <v>0</v>
      </c>
      <c r="FK4" s="160">
        <v>0</v>
      </c>
      <c r="FL4" s="160">
        <v>1290</v>
      </c>
      <c r="FM4" s="160">
        <v>0</v>
      </c>
      <c r="FN4" s="160">
        <v>0</v>
      </c>
      <c r="FO4" s="160">
        <v>20023</v>
      </c>
      <c r="FP4" s="160">
        <v>35987.5</v>
      </c>
      <c r="FQ4" s="160">
        <v>0</v>
      </c>
      <c r="FR4" s="160">
        <v>0</v>
      </c>
      <c r="FS4" s="160">
        <v>0</v>
      </c>
      <c r="FT4" s="160">
        <v>0</v>
      </c>
      <c r="FU4" s="160">
        <v>0</v>
      </c>
      <c r="FV4" s="160">
        <v>0</v>
      </c>
      <c r="FW4" s="160">
        <v>0</v>
      </c>
      <c r="FX4" s="160">
        <v>0</v>
      </c>
      <c r="FY4" s="160">
        <v>0</v>
      </c>
      <c r="FZ4" s="160">
        <v>0</v>
      </c>
      <c r="GA4" s="160">
        <v>79879.13</v>
      </c>
      <c r="GB4" s="160">
        <v>0</v>
      </c>
      <c r="GC4" s="160">
        <v>0</v>
      </c>
      <c r="GD4" s="160">
        <v>0</v>
      </c>
      <c r="GE4" s="160">
        <v>0</v>
      </c>
      <c r="GF4" s="160">
        <v>0</v>
      </c>
      <c r="GG4" s="160">
        <v>0</v>
      </c>
      <c r="GH4" s="160">
        <v>0</v>
      </c>
      <c r="GI4" s="79">
        <f t="shared" ref="GI4:GI67" si="0">SUM(D4:GH4)</f>
        <v>687563.92999999993</v>
      </c>
    </row>
    <row r="5" spans="2:191" x14ac:dyDescent="0.25">
      <c r="B5" s="74" t="s">
        <v>186</v>
      </c>
      <c r="C5" s="175" t="s">
        <v>789</v>
      </c>
      <c r="D5" s="160">
        <v>35269.25</v>
      </c>
      <c r="E5" s="160">
        <v>36139.879999999997</v>
      </c>
      <c r="F5" s="160">
        <v>55422.26</v>
      </c>
      <c r="G5" s="160">
        <v>146203.17000000001</v>
      </c>
      <c r="H5" s="160">
        <v>33439.379999999997</v>
      </c>
      <c r="I5" s="160">
        <v>333203.98</v>
      </c>
      <c r="J5" s="160">
        <v>253701.1</v>
      </c>
      <c r="K5" s="160">
        <v>287321.24</v>
      </c>
      <c r="L5" s="160">
        <v>300703.09000000003</v>
      </c>
      <c r="M5" s="160">
        <v>177146.75</v>
      </c>
      <c r="N5" s="160">
        <v>193573.48</v>
      </c>
      <c r="O5" s="160">
        <v>247050.83</v>
      </c>
      <c r="P5" s="160">
        <v>158636.37</v>
      </c>
      <c r="Q5" s="160">
        <v>345003.46</v>
      </c>
      <c r="R5" s="160">
        <v>232205.75</v>
      </c>
      <c r="S5" s="160">
        <v>173178.16</v>
      </c>
      <c r="T5" s="160">
        <v>294393.48</v>
      </c>
      <c r="U5" s="160">
        <v>272348.02</v>
      </c>
      <c r="V5" s="160">
        <v>446267.04</v>
      </c>
      <c r="W5" s="160">
        <v>204537</v>
      </c>
      <c r="X5" s="160">
        <v>397502.4</v>
      </c>
      <c r="Y5" s="160">
        <v>350827.2</v>
      </c>
      <c r="Z5" s="160">
        <v>373001.85</v>
      </c>
      <c r="AA5" s="160">
        <v>383625.71</v>
      </c>
      <c r="AB5" s="160">
        <v>229044.82</v>
      </c>
      <c r="AC5" s="160">
        <v>423292.38</v>
      </c>
      <c r="AD5" s="160">
        <v>448569.38</v>
      </c>
      <c r="AE5" s="160">
        <v>338284.41</v>
      </c>
      <c r="AF5" s="160">
        <v>321083.3</v>
      </c>
      <c r="AG5" s="160">
        <v>368347.19</v>
      </c>
      <c r="AH5" s="160">
        <v>270652.18</v>
      </c>
      <c r="AI5" s="160">
        <v>256905.25</v>
      </c>
      <c r="AJ5" s="160">
        <v>303310.23</v>
      </c>
      <c r="AK5" s="160">
        <v>234719.81</v>
      </c>
      <c r="AL5" s="160">
        <v>621755.78</v>
      </c>
      <c r="AM5" s="160">
        <v>365495.69</v>
      </c>
      <c r="AN5" s="160">
        <v>224746.28</v>
      </c>
      <c r="AO5" s="160">
        <v>292406.39</v>
      </c>
      <c r="AP5" s="160">
        <v>321844.15999999997</v>
      </c>
      <c r="AQ5" s="160">
        <v>415718.9</v>
      </c>
      <c r="AR5" s="160">
        <v>384633.13</v>
      </c>
      <c r="AS5" s="160">
        <v>351777.9</v>
      </c>
      <c r="AT5" s="160">
        <v>584598.14</v>
      </c>
      <c r="AU5" s="160">
        <v>114733.59</v>
      </c>
      <c r="AV5" s="160">
        <v>163049.99</v>
      </c>
      <c r="AW5" s="160">
        <v>278843.87</v>
      </c>
      <c r="AX5" s="160">
        <v>197275.64</v>
      </c>
      <c r="AY5" s="160">
        <v>214976.72</v>
      </c>
      <c r="AZ5" s="160">
        <v>448060.68</v>
      </c>
      <c r="BA5" s="160">
        <v>255933.55</v>
      </c>
      <c r="BB5" s="160">
        <v>405013.83</v>
      </c>
      <c r="BC5" s="160">
        <v>382829.41</v>
      </c>
      <c r="BD5" s="160">
        <v>179248.09</v>
      </c>
      <c r="BE5" s="160">
        <v>510560.61</v>
      </c>
      <c r="BF5" s="160">
        <v>514164.09</v>
      </c>
      <c r="BG5" s="160">
        <v>369014.99</v>
      </c>
      <c r="BH5" s="160">
        <v>379318.11</v>
      </c>
      <c r="BI5" s="160">
        <v>425221</v>
      </c>
      <c r="BJ5" s="160">
        <v>350490.24</v>
      </c>
      <c r="BK5" s="160">
        <v>257213.11</v>
      </c>
      <c r="BL5" s="160">
        <v>335255.25</v>
      </c>
      <c r="BM5" s="160">
        <v>495585.23</v>
      </c>
      <c r="BN5" s="160">
        <v>374333.37</v>
      </c>
      <c r="BO5" s="160">
        <v>620796.84</v>
      </c>
      <c r="BP5" s="160">
        <v>117849.75</v>
      </c>
      <c r="BQ5" s="160">
        <v>123488.15</v>
      </c>
      <c r="BR5" s="160">
        <v>310129.07</v>
      </c>
      <c r="BS5" s="160">
        <v>238681.17</v>
      </c>
      <c r="BT5" s="160">
        <v>297728.99</v>
      </c>
      <c r="BU5" s="160">
        <v>476357.43</v>
      </c>
      <c r="BV5" s="160">
        <v>497599.92</v>
      </c>
      <c r="BW5" s="160">
        <v>434356.32</v>
      </c>
      <c r="BX5" s="160">
        <v>472526.86</v>
      </c>
      <c r="BY5" s="160">
        <v>253771.82</v>
      </c>
      <c r="BZ5" s="160">
        <v>478543.43</v>
      </c>
      <c r="CA5" s="160">
        <v>252803</v>
      </c>
      <c r="CB5" s="160">
        <v>382760.35</v>
      </c>
      <c r="CC5" s="160">
        <v>415371.65</v>
      </c>
      <c r="CD5" s="160">
        <v>426991.51</v>
      </c>
      <c r="CE5" s="160">
        <v>303758.09000000003</v>
      </c>
      <c r="CF5" s="160">
        <v>395778.68</v>
      </c>
      <c r="CG5" s="160">
        <v>405694.81</v>
      </c>
      <c r="CH5" s="160">
        <v>429691.9</v>
      </c>
      <c r="CI5" s="160">
        <v>267465.75</v>
      </c>
      <c r="CJ5" s="160">
        <v>358367.57</v>
      </c>
      <c r="CK5" s="160">
        <v>258612.9</v>
      </c>
      <c r="CL5" s="160">
        <v>265805.59000000003</v>
      </c>
      <c r="CM5" s="160">
        <v>431480.76</v>
      </c>
      <c r="CN5" s="160">
        <v>326597.25</v>
      </c>
      <c r="CO5" s="160">
        <v>213707.41</v>
      </c>
      <c r="CP5" s="160">
        <v>496447.09</v>
      </c>
      <c r="CQ5" s="160">
        <v>348477</v>
      </c>
      <c r="CR5" s="160">
        <v>250919.14</v>
      </c>
      <c r="CS5" s="160">
        <v>340465.94</v>
      </c>
      <c r="CT5" s="160">
        <v>513909.17</v>
      </c>
      <c r="CU5" s="160">
        <v>240939.96</v>
      </c>
      <c r="CV5" s="160">
        <v>229722.53</v>
      </c>
      <c r="CW5" s="160">
        <v>194478.55</v>
      </c>
      <c r="CX5" s="160">
        <v>308953.71999999997</v>
      </c>
      <c r="CY5" s="160">
        <v>137764.5</v>
      </c>
      <c r="CZ5" s="160">
        <v>475695.73</v>
      </c>
      <c r="DA5" s="160">
        <v>204462.01</v>
      </c>
      <c r="DB5" s="160">
        <v>182698.96</v>
      </c>
      <c r="DC5" s="160">
        <v>228589</v>
      </c>
      <c r="DD5" s="160">
        <v>134623.81</v>
      </c>
      <c r="DE5" s="160">
        <v>446863.59</v>
      </c>
      <c r="DF5" s="160">
        <v>305874.59000000003</v>
      </c>
      <c r="DG5" s="160">
        <v>247926.81</v>
      </c>
      <c r="DH5" s="160">
        <v>297388.64</v>
      </c>
      <c r="DI5" s="160">
        <v>528091.16</v>
      </c>
      <c r="DJ5" s="160">
        <v>396493.27</v>
      </c>
      <c r="DK5" s="160">
        <v>449323.58</v>
      </c>
      <c r="DL5" s="160">
        <v>196841.54</v>
      </c>
      <c r="DM5" s="160">
        <v>147258.14000000001</v>
      </c>
      <c r="DN5" s="160">
        <v>334471.81</v>
      </c>
      <c r="DO5" s="160">
        <v>259395.8</v>
      </c>
      <c r="DP5" s="160">
        <v>437814.14</v>
      </c>
      <c r="DQ5" s="160">
        <v>508832.19</v>
      </c>
      <c r="DR5" s="160">
        <v>189782.73</v>
      </c>
      <c r="DS5" s="160">
        <v>170820.95</v>
      </c>
      <c r="DT5" s="160">
        <v>393601.09</v>
      </c>
      <c r="DU5" s="160">
        <v>272016.34000000003</v>
      </c>
      <c r="DV5" s="160">
        <v>376422.44</v>
      </c>
      <c r="DW5" s="160">
        <v>467319.43</v>
      </c>
      <c r="DX5" s="160">
        <v>195319</v>
      </c>
      <c r="DY5" s="160">
        <v>179268.51</v>
      </c>
      <c r="DZ5" s="160">
        <v>173825.35</v>
      </c>
      <c r="EA5" s="160">
        <v>387294.01</v>
      </c>
      <c r="EB5" s="160">
        <v>163920.94</v>
      </c>
      <c r="EC5" s="160">
        <v>580990.68999999994</v>
      </c>
      <c r="ED5" s="160">
        <v>375262.14</v>
      </c>
      <c r="EE5" s="160">
        <v>205228.75</v>
      </c>
      <c r="EF5" s="160">
        <v>214762.35</v>
      </c>
      <c r="EG5" s="160">
        <v>167129.29999999999</v>
      </c>
      <c r="EH5" s="160">
        <v>239081.95</v>
      </c>
      <c r="EI5" s="160">
        <v>371358.12</v>
      </c>
      <c r="EJ5" s="160">
        <v>327379.17</v>
      </c>
      <c r="EK5" s="160">
        <v>247181.8</v>
      </c>
      <c r="EL5" s="160">
        <v>295970.96999999997</v>
      </c>
      <c r="EM5" s="160">
        <v>535446.4</v>
      </c>
      <c r="EN5" s="160">
        <v>415382.75</v>
      </c>
      <c r="EO5" s="160">
        <v>2987521.71</v>
      </c>
      <c r="EP5" s="160">
        <v>2940954.18</v>
      </c>
      <c r="EQ5" s="160">
        <v>2705501.55</v>
      </c>
      <c r="ER5" s="160">
        <v>1501601.54</v>
      </c>
      <c r="ES5" s="160">
        <v>1320858.76</v>
      </c>
      <c r="ET5" s="160">
        <v>3448062.61</v>
      </c>
      <c r="EU5" s="160">
        <v>1708636.64</v>
      </c>
      <c r="EV5" s="160">
        <v>1325348.6599999999</v>
      </c>
      <c r="EW5" s="160">
        <v>2238157.17</v>
      </c>
      <c r="EX5" s="160">
        <v>1548797.94</v>
      </c>
      <c r="EY5" s="160">
        <v>3442836.19</v>
      </c>
      <c r="EZ5" s="160">
        <v>2293038.31</v>
      </c>
      <c r="FA5" s="160">
        <v>2125569.29</v>
      </c>
      <c r="FB5" s="160">
        <v>1286743.6100000001</v>
      </c>
      <c r="FC5" s="160">
        <v>1618497.01</v>
      </c>
      <c r="FD5" s="160">
        <v>1927531.1</v>
      </c>
      <c r="FE5" s="160">
        <v>2444687.39</v>
      </c>
      <c r="FF5" s="160">
        <v>2337442.83</v>
      </c>
      <c r="FG5" s="160">
        <v>834531.64</v>
      </c>
      <c r="FH5" s="160">
        <v>2783006.49</v>
      </c>
      <c r="FI5" s="160">
        <v>1286212.69</v>
      </c>
      <c r="FJ5" s="160">
        <v>2812109.89</v>
      </c>
      <c r="FK5" s="160">
        <v>2334331.5099999998</v>
      </c>
      <c r="FL5" s="160">
        <v>2089218.95</v>
      </c>
      <c r="FM5" s="160">
        <v>1831270.87</v>
      </c>
      <c r="FN5" s="160">
        <v>2140531.36</v>
      </c>
      <c r="FO5" s="160">
        <v>2372915.2599999998</v>
      </c>
      <c r="FP5" s="160">
        <v>2066313.9</v>
      </c>
      <c r="FQ5" s="160">
        <v>1166039.02</v>
      </c>
      <c r="FR5" s="160">
        <v>-354587.62</v>
      </c>
      <c r="FS5" s="160">
        <v>64984.94</v>
      </c>
      <c r="FT5" s="160">
        <v>77368.92</v>
      </c>
      <c r="FU5" s="160">
        <v>476939.16</v>
      </c>
      <c r="FV5" s="160">
        <v>247664.67</v>
      </c>
      <c r="FW5" s="160">
        <v>251300.33</v>
      </c>
      <c r="FX5" s="160">
        <v>166014.84</v>
      </c>
      <c r="FY5" s="160">
        <v>248646.07</v>
      </c>
      <c r="FZ5" s="160">
        <v>452586</v>
      </c>
      <c r="GA5" s="160">
        <v>345859.64</v>
      </c>
      <c r="GB5" s="160">
        <v>216032.35</v>
      </c>
      <c r="GC5" s="160">
        <v>162493.24</v>
      </c>
      <c r="GD5" s="160">
        <v>605733.38</v>
      </c>
      <c r="GE5" s="160">
        <v>204011.27</v>
      </c>
      <c r="GF5" s="160">
        <v>367438.68</v>
      </c>
      <c r="GG5" s="160">
        <v>276888.58</v>
      </c>
      <c r="GH5" s="160">
        <v>504115.44</v>
      </c>
      <c r="GI5" s="79">
        <f t="shared" si="0"/>
        <v>109616970.01999998</v>
      </c>
    </row>
    <row r="6" spans="2:191" x14ac:dyDescent="0.25">
      <c r="B6" s="74" t="s">
        <v>186</v>
      </c>
      <c r="C6" s="175" t="s">
        <v>789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 s="160">
        <v>0</v>
      </c>
      <c r="BD6" s="160">
        <v>0</v>
      </c>
      <c r="BE6" s="160">
        <v>0</v>
      </c>
      <c r="BF6" s="160">
        <v>0</v>
      </c>
      <c r="BG6" s="160">
        <v>0</v>
      </c>
      <c r="BH6" s="160">
        <v>0</v>
      </c>
      <c r="BI6" s="160">
        <v>0</v>
      </c>
      <c r="BJ6" s="160">
        <v>0</v>
      </c>
      <c r="BK6" s="160">
        <v>0</v>
      </c>
      <c r="BL6" s="160">
        <v>0</v>
      </c>
      <c r="BM6" s="160">
        <v>0</v>
      </c>
      <c r="BN6" s="160">
        <v>0</v>
      </c>
      <c r="BO6" s="160">
        <v>0</v>
      </c>
      <c r="BP6" s="160">
        <v>0</v>
      </c>
      <c r="BQ6" s="160">
        <v>0</v>
      </c>
      <c r="BR6" s="160">
        <v>0</v>
      </c>
      <c r="BS6" s="160">
        <v>0</v>
      </c>
      <c r="BT6" s="160">
        <v>0</v>
      </c>
      <c r="BU6" s="160">
        <v>0</v>
      </c>
      <c r="BV6" s="160">
        <v>0</v>
      </c>
      <c r="BW6" s="160">
        <v>0</v>
      </c>
      <c r="BX6" s="160">
        <v>0</v>
      </c>
      <c r="BY6" s="160">
        <v>0</v>
      </c>
      <c r="BZ6" s="160">
        <v>0</v>
      </c>
      <c r="CA6" s="160">
        <v>0</v>
      </c>
      <c r="CB6" s="160">
        <v>-2143.71</v>
      </c>
      <c r="CC6" s="160">
        <v>0</v>
      </c>
      <c r="CD6" s="160">
        <v>0</v>
      </c>
      <c r="CE6" s="160">
        <v>0</v>
      </c>
      <c r="CF6" s="160">
        <v>0</v>
      </c>
      <c r="CG6" s="160">
        <v>0</v>
      </c>
      <c r="CH6" s="160">
        <v>0</v>
      </c>
      <c r="CI6" s="160">
        <v>0</v>
      </c>
      <c r="CJ6" s="160">
        <v>0</v>
      </c>
      <c r="CK6" s="160">
        <v>0</v>
      </c>
      <c r="CL6" s="160">
        <v>0</v>
      </c>
      <c r="CM6" s="160">
        <v>0</v>
      </c>
      <c r="CN6" s="160">
        <v>0</v>
      </c>
      <c r="CO6" s="160">
        <v>0</v>
      </c>
      <c r="CP6" s="160">
        <v>0</v>
      </c>
      <c r="CQ6" s="160">
        <v>0</v>
      </c>
      <c r="CR6" s="160">
        <v>0</v>
      </c>
      <c r="CS6" s="160">
        <v>0</v>
      </c>
      <c r="CT6" s="160">
        <v>0</v>
      </c>
      <c r="CU6" s="160">
        <v>0</v>
      </c>
      <c r="CV6" s="160">
        <v>0</v>
      </c>
      <c r="CW6" s="160">
        <v>0</v>
      </c>
      <c r="CX6" s="160">
        <v>0</v>
      </c>
      <c r="CY6" s="160">
        <v>0</v>
      </c>
      <c r="CZ6" s="160">
        <v>0</v>
      </c>
      <c r="DA6" s="160">
        <v>0</v>
      </c>
      <c r="DB6" s="160">
        <v>0</v>
      </c>
      <c r="DC6" s="160">
        <v>0</v>
      </c>
      <c r="DD6" s="160">
        <v>0</v>
      </c>
      <c r="DE6" s="160">
        <v>0</v>
      </c>
      <c r="DF6" s="160">
        <v>0</v>
      </c>
      <c r="DG6" s="160">
        <v>0</v>
      </c>
      <c r="DH6" s="160">
        <v>0</v>
      </c>
      <c r="DI6" s="160">
        <v>0</v>
      </c>
      <c r="DJ6" s="160">
        <v>0</v>
      </c>
      <c r="DK6" s="160">
        <v>0</v>
      </c>
      <c r="DL6" s="160">
        <v>0</v>
      </c>
      <c r="DM6" s="160">
        <v>0</v>
      </c>
      <c r="DN6" s="160">
        <v>0</v>
      </c>
      <c r="DO6" s="160">
        <v>0</v>
      </c>
      <c r="DP6" s="160">
        <v>0</v>
      </c>
      <c r="DQ6" s="160">
        <v>0</v>
      </c>
      <c r="DR6" s="160">
        <v>0</v>
      </c>
      <c r="DS6" s="160">
        <v>0</v>
      </c>
      <c r="DT6" s="160">
        <v>0</v>
      </c>
      <c r="DU6" s="160">
        <v>0</v>
      </c>
      <c r="DV6" s="160">
        <v>0</v>
      </c>
      <c r="DW6" s="160">
        <v>0</v>
      </c>
      <c r="DX6" s="160">
        <v>0</v>
      </c>
      <c r="DY6" s="160">
        <v>0</v>
      </c>
      <c r="DZ6" s="160">
        <v>0</v>
      </c>
      <c r="EA6" s="160">
        <v>0</v>
      </c>
      <c r="EB6" s="160">
        <v>0</v>
      </c>
      <c r="EC6" s="160">
        <v>0</v>
      </c>
      <c r="ED6" s="160">
        <v>0</v>
      </c>
      <c r="EE6" s="160">
        <v>0</v>
      </c>
      <c r="EF6" s="160">
        <v>0</v>
      </c>
      <c r="EG6" s="160">
        <v>0</v>
      </c>
      <c r="EH6" s="160">
        <v>0</v>
      </c>
      <c r="EI6" s="160">
        <v>0</v>
      </c>
      <c r="EJ6" s="160">
        <v>0</v>
      </c>
      <c r="EK6" s="160">
        <v>0</v>
      </c>
      <c r="EL6" s="160">
        <v>0</v>
      </c>
      <c r="EM6" s="160">
        <v>0</v>
      </c>
      <c r="EN6" s="160">
        <v>0</v>
      </c>
      <c r="EO6" s="160">
        <v>24544.93</v>
      </c>
      <c r="EP6" s="160">
        <v>0</v>
      </c>
      <c r="EQ6" s="160">
        <v>0</v>
      </c>
      <c r="ER6" s="160">
        <v>0</v>
      </c>
      <c r="ES6" s="160">
        <v>0</v>
      </c>
      <c r="ET6" s="160">
        <v>0</v>
      </c>
      <c r="EU6" s="160">
        <v>0</v>
      </c>
      <c r="EV6" s="160">
        <v>0</v>
      </c>
      <c r="EW6" s="160">
        <v>0</v>
      </c>
      <c r="EX6" s="160">
        <v>0</v>
      </c>
      <c r="EY6" s="160">
        <v>0</v>
      </c>
      <c r="EZ6" s="160">
        <v>0</v>
      </c>
      <c r="FA6" s="160">
        <v>0</v>
      </c>
      <c r="FB6" s="160">
        <v>0</v>
      </c>
      <c r="FC6" s="160">
        <v>0</v>
      </c>
      <c r="FD6" s="160">
        <v>0</v>
      </c>
      <c r="FE6" s="160">
        <v>0</v>
      </c>
      <c r="FF6" s="160">
        <v>0</v>
      </c>
      <c r="FG6" s="160">
        <v>0</v>
      </c>
      <c r="FH6" s="160">
        <v>0</v>
      </c>
      <c r="FI6" s="160">
        <v>0</v>
      </c>
      <c r="FJ6" s="160">
        <v>0</v>
      </c>
      <c r="FK6" s="160">
        <v>0</v>
      </c>
      <c r="FL6" s="160">
        <v>0</v>
      </c>
      <c r="FM6" s="160">
        <v>0</v>
      </c>
      <c r="FN6" s="160">
        <v>0</v>
      </c>
      <c r="FO6" s="160">
        <v>0</v>
      </c>
      <c r="FP6" s="160">
        <v>1254</v>
      </c>
      <c r="FQ6" s="160">
        <v>-8288.86</v>
      </c>
      <c r="FR6" s="160">
        <v>0</v>
      </c>
      <c r="FS6" s="160">
        <v>0</v>
      </c>
      <c r="FT6" s="160">
        <v>0</v>
      </c>
      <c r="FU6" s="160">
        <v>0</v>
      </c>
      <c r="FV6" s="160">
        <v>112</v>
      </c>
      <c r="FW6" s="160">
        <v>0</v>
      </c>
      <c r="FX6" s="160">
        <v>0</v>
      </c>
      <c r="FY6" s="160">
        <v>0</v>
      </c>
      <c r="FZ6" s="160">
        <v>0</v>
      </c>
      <c r="GA6" s="160">
        <v>922.99</v>
      </c>
      <c r="GB6" s="160">
        <v>0</v>
      </c>
      <c r="GC6" s="160">
        <v>0</v>
      </c>
      <c r="GD6" s="160">
        <v>0</v>
      </c>
      <c r="GE6" s="160">
        <v>0</v>
      </c>
      <c r="GF6" s="160">
        <v>0</v>
      </c>
      <c r="GG6" s="160">
        <v>0</v>
      </c>
      <c r="GH6" s="160">
        <v>0</v>
      </c>
      <c r="GI6" s="79">
        <f t="shared" si="0"/>
        <v>16401.350000000002</v>
      </c>
    </row>
    <row r="7" spans="2:191" x14ac:dyDescent="0.25">
      <c r="B7" s="74" t="s">
        <v>186</v>
      </c>
      <c r="C7" s="175" t="s">
        <v>789</v>
      </c>
      <c r="D7" s="160">
        <v>0</v>
      </c>
      <c r="E7" s="160">
        <v>0</v>
      </c>
      <c r="F7" s="160">
        <v>0</v>
      </c>
      <c r="G7" s="160">
        <v>0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-567.98</v>
      </c>
      <c r="P7" s="160">
        <v>0</v>
      </c>
      <c r="Q7" s="160">
        <v>0</v>
      </c>
      <c r="R7" s="160">
        <v>0</v>
      </c>
      <c r="S7" s="160">
        <v>0</v>
      </c>
      <c r="T7" s="160">
        <v>0</v>
      </c>
      <c r="U7" s="160">
        <v>0</v>
      </c>
      <c r="V7" s="160">
        <v>0</v>
      </c>
      <c r="W7" s="160">
        <v>0</v>
      </c>
      <c r="X7" s="160">
        <v>0</v>
      </c>
      <c r="Y7" s="160">
        <v>0</v>
      </c>
      <c r="Z7" s="160">
        <v>0</v>
      </c>
      <c r="AA7" s="160">
        <v>0</v>
      </c>
      <c r="AB7" s="160">
        <v>0</v>
      </c>
      <c r="AC7" s="160">
        <v>0</v>
      </c>
      <c r="AD7" s="160">
        <v>0</v>
      </c>
      <c r="AE7" s="160">
        <v>0</v>
      </c>
      <c r="AF7" s="160">
        <v>0</v>
      </c>
      <c r="AG7" s="160">
        <v>0</v>
      </c>
      <c r="AH7" s="160">
        <v>0</v>
      </c>
      <c r="AI7" s="160">
        <v>0</v>
      </c>
      <c r="AJ7" s="160">
        <v>0</v>
      </c>
      <c r="AK7" s="160">
        <v>0</v>
      </c>
      <c r="AL7" s="160">
        <v>0</v>
      </c>
      <c r="AM7" s="160">
        <v>0</v>
      </c>
      <c r="AN7" s="160">
        <v>0</v>
      </c>
      <c r="AO7" s="160">
        <v>0</v>
      </c>
      <c r="AP7" s="160">
        <v>0</v>
      </c>
      <c r="AQ7" s="160">
        <v>0</v>
      </c>
      <c r="AR7" s="160">
        <v>0</v>
      </c>
      <c r="AS7" s="160">
        <v>0</v>
      </c>
      <c r="AT7" s="160">
        <v>0</v>
      </c>
      <c r="AU7" s="160">
        <v>0</v>
      </c>
      <c r="AV7" s="160">
        <v>0</v>
      </c>
      <c r="AW7" s="160">
        <v>0</v>
      </c>
      <c r="AX7" s="160">
        <v>0</v>
      </c>
      <c r="AY7" s="160">
        <v>0</v>
      </c>
      <c r="AZ7" s="160">
        <v>0</v>
      </c>
      <c r="BA7" s="160">
        <v>0</v>
      </c>
      <c r="BB7" s="160">
        <v>0</v>
      </c>
      <c r="BC7" s="160">
        <v>0</v>
      </c>
      <c r="BD7" s="160">
        <v>0</v>
      </c>
      <c r="BE7" s="160">
        <v>0</v>
      </c>
      <c r="BF7" s="160">
        <v>0</v>
      </c>
      <c r="BG7" s="160">
        <v>0</v>
      </c>
      <c r="BH7" s="160">
        <v>0</v>
      </c>
      <c r="BI7" s="160">
        <v>0</v>
      </c>
      <c r="BJ7" s="160">
        <v>0</v>
      </c>
      <c r="BK7" s="160">
        <v>0</v>
      </c>
      <c r="BL7" s="160">
        <v>0</v>
      </c>
      <c r="BM7" s="160">
        <v>0</v>
      </c>
      <c r="BN7" s="160">
        <v>0</v>
      </c>
      <c r="BO7" s="160">
        <v>0</v>
      </c>
      <c r="BP7" s="160">
        <v>0</v>
      </c>
      <c r="BQ7" s="160">
        <v>0</v>
      </c>
      <c r="BR7" s="160">
        <v>0</v>
      </c>
      <c r="BS7" s="160">
        <v>0</v>
      </c>
      <c r="BT7" s="160">
        <v>0</v>
      </c>
      <c r="BU7" s="160">
        <v>-10437.799999999999</v>
      </c>
      <c r="BV7" s="160">
        <v>0</v>
      </c>
      <c r="BW7" s="160">
        <v>0</v>
      </c>
      <c r="BX7" s="160">
        <v>0</v>
      </c>
      <c r="BY7" s="160">
        <v>0</v>
      </c>
      <c r="BZ7" s="160">
        <v>0</v>
      </c>
      <c r="CA7" s="160">
        <v>0</v>
      </c>
      <c r="CB7" s="160">
        <v>-684.78</v>
      </c>
      <c r="CC7" s="160">
        <v>0</v>
      </c>
      <c r="CD7" s="160">
        <v>0</v>
      </c>
      <c r="CE7" s="160">
        <v>0</v>
      </c>
      <c r="CF7" s="160">
        <v>0</v>
      </c>
      <c r="CG7" s="160">
        <v>0</v>
      </c>
      <c r="CH7" s="160">
        <v>0</v>
      </c>
      <c r="CI7" s="160">
        <v>0</v>
      </c>
      <c r="CJ7" s="160">
        <v>0</v>
      </c>
      <c r="CK7" s="160">
        <v>0</v>
      </c>
      <c r="CL7" s="160">
        <v>0</v>
      </c>
      <c r="CM7" s="160">
        <v>0</v>
      </c>
      <c r="CN7" s="160">
        <v>0</v>
      </c>
      <c r="CO7" s="160">
        <v>0</v>
      </c>
      <c r="CP7" s="160">
        <v>0</v>
      </c>
      <c r="CQ7" s="160">
        <v>0</v>
      </c>
      <c r="CR7" s="160">
        <v>0</v>
      </c>
      <c r="CS7" s="160">
        <v>0</v>
      </c>
      <c r="CT7" s="160">
        <v>0</v>
      </c>
      <c r="CU7" s="160">
        <v>0</v>
      </c>
      <c r="CV7" s="160">
        <v>0</v>
      </c>
      <c r="CW7" s="160">
        <v>0</v>
      </c>
      <c r="CX7" s="160">
        <v>0</v>
      </c>
      <c r="CY7" s="160">
        <v>0</v>
      </c>
      <c r="CZ7" s="160">
        <v>0</v>
      </c>
      <c r="DA7" s="160">
        <v>0</v>
      </c>
      <c r="DB7" s="160">
        <v>0</v>
      </c>
      <c r="DC7" s="160">
        <v>0</v>
      </c>
      <c r="DD7" s="160">
        <v>0</v>
      </c>
      <c r="DE7" s="160">
        <v>0</v>
      </c>
      <c r="DF7" s="160">
        <v>0</v>
      </c>
      <c r="DG7" s="160">
        <v>0</v>
      </c>
      <c r="DH7" s="160">
        <v>0</v>
      </c>
      <c r="DI7" s="160">
        <v>0</v>
      </c>
      <c r="DJ7" s="160">
        <v>0</v>
      </c>
      <c r="DK7" s="160">
        <v>0</v>
      </c>
      <c r="DL7" s="160">
        <v>0</v>
      </c>
      <c r="DM7" s="160">
        <v>0</v>
      </c>
      <c r="DN7" s="160">
        <v>0</v>
      </c>
      <c r="DO7" s="160">
        <v>0</v>
      </c>
      <c r="DP7" s="160">
        <v>0</v>
      </c>
      <c r="DQ7" s="160">
        <v>0</v>
      </c>
      <c r="DR7" s="160">
        <v>0</v>
      </c>
      <c r="DS7" s="160">
        <v>0</v>
      </c>
      <c r="DT7" s="160">
        <v>0</v>
      </c>
      <c r="DU7" s="160">
        <v>0</v>
      </c>
      <c r="DV7" s="160">
        <v>0</v>
      </c>
      <c r="DW7" s="160">
        <v>0</v>
      </c>
      <c r="DX7" s="160">
        <v>0</v>
      </c>
      <c r="DY7" s="160">
        <v>0</v>
      </c>
      <c r="DZ7" s="160">
        <v>0</v>
      </c>
      <c r="EA7" s="160">
        <v>0</v>
      </c>
      <c r="EB7" s="160">
        <v>0</v>
      </c>
      <c r="EC7" s="160">
        <v>0</v>
      </c>
      <c r="ED7" s="160">
        <v>0</v>
      </c>
      <c r="EE7" s="160">
        <v>406.08</v>
      </c>
      <c r="EF7" s="160">
        <v>0</v>
      </c>
      <c r="EG7" s="160">
        <v>0</v>
      </c>
      <c r="EH7" s="160">
        <v>0</v>
      </c>
      <c r="EI7" s="160">
        <v>0</v>
      </c>
      <c r="EJ7" s="160">
        <v>0</v>
      </c>
      <c r="EK7" s="160">
        <v>0</v>
      </c>
      <c r="EL7" s="160">
        <v>0</v>
      </c>
      <c r="EM7" s="160">
        <v>0</v>
      </c>
      <c r="EN7" s="160">
        <v>0</v>
      </c>
      <c r="EO7" s="160">
        <v>0</v>
      </c>
      <c r="EP7" s="160">
        <v>0</v>
      </c>
      <c r="EQ7" s="160">
        <v>0</v>
      </c>
      <c r="ER7" s="160">
        <v>0</v>
      </c>
      <c r="ES7" s="160">
        <v>0</v>
      </c>
      <c r="ET7" s="160">
        <v>0</v>
      </c>
      <c r="EU7" s="160">
        <v>0</v>
      </c>
      <c r="EV7" s="160">
        <v>0</v>
      </c>
      <c r="EW7" s="160">
        <v>0</v>
      </c>
      <c r="EX7" s="160">
        <v>0</v>
      </c>
      <c r="EY7" s="160">
        <v>0</v>
      </c>
      <c r="EZ7" s="160">
        <v>0</v>
      </c>
      <c r="FA7" s="160">
        <v>0</v>
      </c>
      <c r="FB7" s="160">
        <v>0</v>
      </c>
      <c r="FC7" s="160">
        <v>0</v>
      </c>
      <c r="FD7" s="160">
        <v>0</v>
      </c>
      <c r="FE7" s="160">
        <v>0</v>
      </c>
      <c r="FF7" s="160">
        <v>0</v>
      </c>
      <c r="FG7" s="160">
        <v>0</v>
      </c>
      <c r="FH7" s="160">
        <v>0</v>
      </c>
      <c r="FI7" s="160">
        <v>0</v>
      </c>
      <c r="FJ7" s="160">
        <v>0</v>
      </c>
      <c r="FK7" s="160">
        <v>0</v>
      </c>
      <c r="FL7" s="160">
        <v>0</v>
      </c>
      <c r="FM7" s="160">
        <v>0</v>
      </c>
      <c r="FN7" s="160">
        <v>0</v>
      </c>
      <c r="FO7" s="160">
        <v>0</v>
      </c>
      <c r="FP7" s="160">
        <v>0</v>
      </c>
      <c r="FQ7" s="160">
        <v>0</v>
      </c>
      <c r="FR7" s="160">
        <v>0</v>
      </c>
      <c r="FS7" s="160">
        <v>0</v>
      </c>
      <c r="FT7" s="160">
        <v>0</v>
      </c>
      <c r="FU7" s="160">
        <v>0</v>
      </c>
      <c r="FV7" s="160">
        <v>714.57</v>
      </c>
      <c r="FW7" s="160">
        <v>0</v>
      </c>
      <c r="FX7" s="160">
        <v>0</v>
      </c>
      <c r="FY7" s="160">
        <v>-2143.71</v>
      </c>
      <c r="FZ7" s="160">
        <v>0</v>
      </c>
      <c r="GA7" s="160">
        <v>0</v>
      </c>
      <c r="GB7" s="160">
        <v>0</v>
      </c>
      <c r="GC7" s="160">
        <v>0</v>
      </c>
      <c r="GD7" s="160">
        <v>0</v>
      </c>
      <c r="GE7" s="160">
        <v>0</v>
      </c>
      <c r="GF7" s="160">
        <v>0</v>
      </c>
      <c r="GG7" s="160">
        <v>0</v>
      </c>
      <c r="GH7" s="160">
        <v>0</v>
      </c>
      <c r="GI7" s="79">
        <f t="shared" si="0"/>
        <v>-12713.619999999999</v>
      </c>
    </row>
    <row r="8" spans="2:191" x14ac:dyDescent="0.25">
      <c r="B8" s="74" t="s">
        <v>186</v>
      </c>
      <c r="C8" s="175" t="s">
        <v>789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0</v>
      </c>
      <c r="AO8" s="160">
        <v>0</v>
      </c>
      <c r="AP8" s="160">
        <v>0</v>
      </c>
      <c r="AQ8" s="160">
        <v>0</v>
      </c>
      <c r="AR8" s="160">
        <v>0</v>
      </c>
      <c r="AS8" s="160">
        <v>0</v>
      </c>
      <c r="AT8" s="160">
        <v>0</v>
      </c>
      <c r="AU8" s="160">
        <v>0</v>
      </c>
      <c r="AV8" s="160">
        <v>0</v>
      </c>
      <c r="AW8" s="160">
        <v>0</v>
      </c>
      <c r="AX8" s="160">
        <v>0</v>
      </c>
      <c r="AY8" s="160">
        <v>0</v>
      </c>
      <c r="AZ8" s="160">
        <v>0</v>
      </c>
      <c r="BA8" s="160">
        <v>0</v>
      </c>
      <c r="BB8" s="160">
        <v>0</v>
      </c>
      <c r="BC8" s="160">
        <v>0</v>
      </c>
      <c r="BD8" s="160">
        <v>0</v>
      </c>
      <c r="BE8" s="160">
        <v>0</v>
      </c>
      <c r="BF8" s="160">
        <v>0</v>
      </c>
      <c r="BG8" s="160">
        <v>0</v>
      </c>
      <c r="BH8" s="160">
        <v>0</v>
      </c>
      <c r="BI8" s="160">
        <v>0</v>
      </c>
      <c r="BJ8" s="160">
        <v>0</v>
      </c>
      <c r="BK8" s="160">
        <v>0</v>
      </c>
      <c r="BL8" s="160">
        <v>0</v>
      </c>
      <c r="BM8" s="160">
        <v>0</v>
      </c>
      <c r="BN8" s="160">
        <v>0</v>
      </c>
      <c r="BO8" s="160">
        <v>0</v>
      </c>
      <c r="BP8" s="160">
        <v>0</v>
      </c>
      <c r="BQ8" s="160">
        <v>0</v>
      </c>
      <c r="BR8" s="160">
        <v>0</v>
      </c>
      <c r="BS8" s="160">
        <v>0</v>
      </c>
      <c r="BT8" s="160">
        <v>0</v>
      </c>
      <c r="BU8" s="160">
        <v>368.93</v>
      </c>
      <c r="BV8" s="160">
        <v>0</v>
      </c>
      <c r="BW8" s="160">
        <v>0</v>
      </c>
      <c r="BX8" s="160">
        <v>0</v>
      </c>
      <c r="BY8" s="160">
        <v>0</v>
      </c>
      <c r="BZ8" s="160">
        <v>0</v>
      </c>
      <c r="CA8" s="160">
        <v>0</v>
      </c>
      <c r="CB8" s="160">
        <v>17697.87</v>
      </c>
      <c r="CC8" s="160">
        <v>0</v>
      </c>
      <c r="CD8" s="160">
        <v>0</v>
      </c>
      <c r="CE8" s="160">
        <v>0</v>
      </c>
      <c r="CF8" s="160">
        <v>0</v>
      </c>
      <c r="CG8" s="160">
        <v>0</v>
      </c>
      <c r="CH8" s="160">
        <v>0</v>
      </c>
      <c r="CI8" s="160">
        <v>0</v>
      </c>
      <c r="CJ8" s="160">
        <v>0</v>
      </c>
      <c r="CK8" s="160">
        <v>0</v>
      </c>
      <c r="CL8" s="160">
        <v>0</v>
      </c>
      <c r="CM8" s="160">
        <v>0</v>
      </c>
      <c r="CN8" s="160">
        <v>0</v>
      </c>
      <c r="CO8" s="160">
        <v>0</v>
      </c>
      <c r="CP8" s="160">
        <v>0</v>
      </c>
      <c r="CQ8" s="160">
        <v>0</v>
      </c>
      <c r="CR8" s="160">
        <v>0</v>
      </c>
      <c r="CS8" s="160">
        <v>0</v>
      </c>
      <c r="CT8" s="160">
        <v>0</v>
      </c>
      <c r="CU8" s="160">
        <v>0</v>
      </c>
      <c r="CV8" s="160">
        <v>0</v>
      </c>
      <c r="CW8" s="160">
        <v>0</v>
      </c>
      <c r="CX8" s="160">
        <v>0</v>
      </c>
      <c r="CY8" s="160">
        <v>0</v>
      </c>
      <c r="CZ8" s="160">
        <v>0</v>
      </c>
      <c r="DA8" s="160">
        <v>0</v>
      </c>
      <c r="DB8" s="160">
        <v>0</v>
      </c>
      <c r="DC8" s="160">
        <v>0</v>
      </c>
      <c r="DD8" s="160">
        <v>0</v>
      </c>
      <c r="DE8" s="160">
        <v>0</v>
      </c>
      <c r="DF8" s="160">
        <v>0</v>
      </c>
      <c r="DG8" s="160">
        <v>0</v>
      </c>
      <c r="DH8" s="160">
        <v>0</v>
      </c>
      <c r="DI8" s="160">
        <v>0</v>
      </c>
      <c r="DJ8" s="160">
        <v>0</v>
      </c>
      <c r="DK8" s="160">
        <v>0</v>
      </c>
      <c r="DL8" s="160">
        <v>0</v>
      </c>
      <c r="DM8" s="160">
        <v>0</v>
      </c>
      <c r="DN8" s="160">
        <v>0</v>
      </c>
      <c r="DO8" s="160">
        <v>0</v>
      </c>
      <c r="DP8" s="160">
        <v>0</v>
      </c>
      <c r="DQ8" s="160">
        <v>0</v>
      </c>
      <c r="DR8" s="160">
        <v>0</v>
      </c>
      <c r="DS8" s="160">
        <v>0</v>
      </c>
      <c r="DT8" s="160">
        <v>0</v>
      </c>
      <c r="DU8" s="160">
        <v>0</v>
      </c>
      <c r="DV8" s="160">
        <v>0</v>
      </c>
      <c r="DW8" s="160">
        <v>0</v>
      </c>
      <c r="DX8" s="160">
        <v>0</v>
      </c>
      <c r="DY8" s="160">
        <v>0</v>
      </c>
      <c r="DZ8" s="160">
        <v>0</v>
      </c>
      <c r="EA8" s="160">
        <v>0</v>
      </c>
      <c r="EB8" s="160">
        <v>0</v>
      </c>
      <c r="EC8" s="160">
        <v>0</v>
      </c>
      <c r="ED8" s="160">
        <v>0</v>
      </c>
      <c r="EE8" s="160">
        <v>0</v>
      </c>
      <c r="EF8" s="160">
        <v>0</v>
      </c>
      <c r="EG8" s="160">
        <v>0</v>
      </c>
      <c r="EH8" s="160">
        <v>0</v>
      </c>
      <c r="EI8" s="160">
        <v>0</v>
      </c>
      <c r="EJ8" s="160">
        <v>0</v>
      </c>
      <c r="EK8" s="160">
        <v>0</v>
      </c>
      <c r="EL8" s="160">
        <v>0</v>
      </c>
      <c r="EM8" s="160">
        <v>0</v>
      </c>
      <c r="EN8" s="160">
        <v>0</v>
      </c>
      <c r="EO8" s="160">
        <v>0</v>
      </c>
      <c r="EP8" s="160">
        <v>12720</v>
      </c>
      <c r="EQ8" s="160">
        <v>3121.28</v>
      </c>
      <c r="ER8" s="160">
        <v>0</v>
      </c>
      <c r="ES8" s="160">
        <v>0</v>
      </c>
      <c r="ET8" s="160">
        <v>7920</v>
      </c>
      <c r="EU8" s="160">
        <v>0</v>
      </c>
      <c r="EV8" s="160">
        <v>0</v>
      </c>
      <c r="EW8" s="160">
        <v>9000</v>
      </c>
      <c r="EX8" s="160">
        <v>0</v>
      </c>
      <c r="EY8" s="160">
        <v>6319.38</v>
      </c>
      <c r="EZ8" s="160">
        <v>12364.68</v>
      </c>
      <c r="FA8" s="160">
        <v>4800</v>
      </c>
      <c r="FB8" s="160">
        <v>7159.5</v>
      </c>
      <c r="FC8" s="160">
        <v>0</v>
      </c>
      <c r="FD8" s="160">
        <v>15136.33</v>
      </c>
      <c r="FE8" s="160">
        <v>0</v>
      </c>
      <c r="FF8" s="160">
        <v>9595.2999999999993</v>
      </c>
      <c r="FG8" s="160">
        <v>20209.75</v>
      </c>
      <c r="FH8" s="160">
        <v>7400</v>
      </c>
      <c r="FI8" s="160">
        <v>0</v>
      </c>
      <c r="FJ8" s="160">
        <v>0</v>
      </c>
      <c r="FK8" s="160">
        <v>16925.689999999999</v>
      </c>
      <c r="FL8" s="160">
        <v>0</v>
      </c>
      <c r="FM8" s="160">
        <v>9880</v>
      </c>
      <c r="FN8" s="160">
        <v>0</v>
      </c>
      <c r="FO8" s="160">
        <v>0</v>
      </c>
      <c r="FP8" s="160">
        <v>0</v>
      </c>
      <c r="FQ8" s="160">
        <v>0</v>
      </c>
      <c r="FR8" s="160">
        <v>0</v>
      </c>
      <c r="FS8" s="160">
        <v>0</v>
      </c>
      <c r="FT8" s="160">
        <v>0</v>
      </c>
      <c r="FU8" s="160">
        <v>0</v>
      </c>
      <c r="FV8" s="160">
        <v>0</v>
      </c>
      <c r="FW8" s="160">
        <v>0</v>
      </c>
      <c r="FX8" s="160">
        <v>0</v>
      </c>
      <c r="FY8" s="160">
        <v>0</v>
      </c>
      <c r="FZ8" s="160">
        <v>0</v>
      </c>
      <c r="GA8" s="160">
        <v>0</v>
      </c>
      <c r="GB8" s="160">
        <v>0</v>
      </c>
      <c r="GC8" s="160">
        <v>0</v>
      </c>
      <c r="GD8" s="160">
        <v>0</v>
      </c>
      <c r="GE8" s="160">
        <v>0</v>
      </c>
      <c r="GF8" s="160">
        <v>0</v>
      </c>
      <c r="GG8" s="160">
        <v>0</v>
      </c>
      <c r="GH8" s="160">
        <v>1575</v>
      </c>
      <c r="GI8" s="79">
        <f t="shared" si="0"/>
        <v>162193.71000000002</v>
      </c>
    </row>
    <row r="9" spans="2:191" x14ac:dyDescent="0.25">
      <c r="B9" s="74" t="s">
        <v>186</v>
      </c>
      <c r="C9" s="175" t="s">
        <v>789</v>
      </c>
      <c r="D9" s="160">
        <v>42190.28</v>
      </c>
      <c r="E9" s="160">
        <v>37130.33</v>
      </c>
      <c r="F9" s="160">
        <v>58956.83</v>
      </c>
      <c r="G9" s="160">
        <v>47982.97</v>
      </c>
      <c r="H9" s="160">
        <v>43091.27</v>
      </c>
      <c r="I9" s="160">
        <v>58002.82</v>
      </c>
      <c r="J9" s="160">
        <v>102118</v>
      </c>
      <c r="K9" s="160">
        <v>55687.09</v>
      </c>
      <c r="L9" s="160">
        <v>90417</v>
      </c>
      <c r="M9" s="160">
        <v>89737.58</v>
      </c>
      <c r="N9" s="160">
        <v>99167.13</v>
      </c>
      <c r="O9" s="160">
        <v>80437.289999999994</v>
      </c>
      <c r="P9" s="160">
        <v>92206.080000000002</v>
      </c>
      <c r="Q9" s="160">
        <v>100740.29</v>
      </c>
      <c r="R9" s="160">
        <v>96441.57</v>
      </c>
      <c r="S9" s="160">
        <v>50347.03</v>
      </c>
      <c r="T9" s="160">
        <v>85926.54</v>
      </c>
      <c r="U9" s="160">
        <v>127908.58</v>
      </c>
      <c r="V9" s="160">
        <v>64201.08</v>
      </c>
      <c r="W9" s="160">
        <v>93912.61</v>
      </c>
      <c r="X9" s="160">
        <v>79007.55</v>
      </c>
      <c r="Y9" s="160">
        <v>96198.56</v>
      </c>
      <c r="Z9" s="160">
        <v>105093.61</v>
      </c>
      <c r="AA9" s="160">
        <v>135136.07999999999</v>
      </c>
      <c r="AB9" s="160">
        <v>45460.07</v>
      </c>
      <c r="AC9" s="160">
        <v>67958.09</v>
      </c>
      <c r="AD9" s="160">
        <v>74431.09</v>
      </c>
      <c r="AE9" s="160">
        <v>98556.13</v>
      </c>
      <c r="AF9" s="160">
        <v>68007.070000000007</v>
      </c>
      <c r="AG9" s="160">
        <v>98940.87</v>
      </c>
      <c r="AH9" s="160">
        <v>93514.8</v>
      </c>
      <c r="AI9" s="160">
        <v>89153.38</v>
      </c>
      <c r="AJ9" s="160">
        <v>87604.67</v>
      </c>
      <c r="AK9" s="160">
        <v>97968.1</v>
      </c>
      <c r="AL9" s="160">
        <v>103775</v>
      </c>
      <c r="AM9" s="160">
        <v>103119.28</v>
      </c>
      <c r="AN9" s="160">
        <v>94444.59</v>
      </c>
      <c r="AO9" s="160">
        <v>103723.06</v>
      </c>
      <c r="AP9" s="160">
        <v>93476.08</v>
      </c>
      <c r="AQ9" s="160">
        <v>59062.27</v>
      </c>
      <c r="AR9" s="160">
        <v>90580.39</v>
      </c>
      <c r="AS9" s="160">
        <v>76620.63</v>
      </c>
      <c r="AT9" s="160">
        <v>79388.11</v>
      </c>
      <c r="AU9" s="160">
        <v>85681.67</v>
      </c>
      <c r="AV9" s="160">
        <v>87807.59</v>
      </c>
      <c r="AW9" s="160">
        <v>52073.53</v>
      </c>
      <c r="AX9" s="160">
        <v>97089.15</v>
      </c>
      <c r="AY9" s="160">
        <v>90786.08</v>
      </c>
      <c r="AZ9" s="160">
        <v>118019.91</v>
      </c>
      <c r="BA9" s="160">
        <v>33003.01</v>
      </c>
      <c r="BB9" s="160">
        <v>103866.6</v>
      </c>
      <c r="BC9" s="160">
        <v>95918.35</v>
      </c>
      <c r="BD9" s="160">
        <v>94430.3</v>
      </c>
      <c r="BE9" s="160">
        <v>140272.38</v>
      </c>
      <c r="BF9" s="160">
        <v>64271.09</v>
      </c>
      <c r="BG9" s="160">
        <v>101885</v>
      </c>
      <c r="BH9" s="160">
        <v>93209.08</v>
      </c>
      <c r="BI9" s="160">
        <v>64783.27</v>
      </c>
      <c r="BJ9" s="160">
        <v>99733.84</v>
      </c>
      <c r="BK9" s="160">
        <v>88846.38</v>
      </c>
      <c r="BL9" s="160">
        <v>85921.39</v>
      </c>
      <c r="BM9" s="160">
        <v>116098.35</v>
      </c>
      <c r="BN9" s="160">
        <v>92678.1</v>
      </c>
      <c r="BO9" s="160">
        <v>51324.52</v>
      </c>
      <c r="BP9" s="160">
        <v>47200.05</v>
      </c>
      <c r="BQ9" s="160">
        <v>102093.03</v>
      </c>
      <c r="BR9" s="160">
        <v>47850.09</v>
      </c>
      <c r="BS9" s="160">
        <v>91941.82</v>
      </c>
      <c r="BT9" s="160">
        <v>96859.04</v>
      </c>
      <c r="BU9" s="160">
        <v>100917.07</v>
      </c>
      <c r="BV9" s="160">
        <v>95742.03</v>
      </c>
      <c r="BW9" s="160">
        <v>140735.07999999999</v>
      </c>
      <c r="BX9" s="160">
        <v>145246.66</v>
      </c>
      <c r="BY9" s="160">
        <v>92020.73</v>
      </c>
      <c r="BZ9" s="160">
        <v>92952.53</v>
      </c>
      <c r="CA9" s="160">
        <v>96577.46</v>
      </c>
      <c r="CB9" s="160">
        <v>117627.75</v>
      </c>
      <c r="CC9" s="160">
        <v>105308.39</v>
      </c>
      <c r="CD9" s="160">
        <v>102556.78</v>
      </c>
      <c r="CE9" s="160">
        <v>92287.08</v>
      </c>
      <c r="CF9" s="160">
        <v>75387.75</v>
      </c>
      <c r="CG9" s="160">
        <v>158314.20000000001</v>
      </c>
      <c r="CH9" s="160">
        <v>137902.20000000001</v>
      </c>
      <c r="CI9" s="160">
        <v>98262.31</v>
      </c>
      <c r="CJ9" s="160">
        <v>101109.05</v>
      </c>
      <c r="CK9" s="160">
        <v>99293.81</v>
      </c>
      <c r="CL9" s="160">
        <v>87181.64</v>
      </c>
      <c r="CM9" s="160">
        <v>82820.28</v>
      </c>
      <c r="CN9" s="160">
        <v>105010.32</v>
      </c>
      <c r="CO9" s="160">
        <v>94171.32</v>
      </c>
      <c r="CP9" s="160">
        <v>131628.28</v>
      </c>
      <c r="CQ9" s="160">
        <v>96734.31</v>
      </c>
      <c r="CR9" s="160">
        <v>88774.62</v>
      </c>
      <c r="CS9" s="160">
        <v>149971.04</v>
      </c>
      <c r="CT9" s="160">
        <v>144299.82999999999</v>
      </c>
      <c r="CU9" s="160">
        <v>88412.33</v>
      </c>
      <c r="CV9" s="160">
        <v>86242.9</v>
      </c>
      <c r="CW9" s="160">
        <v>91795.31</v>
      </c>
      <c r="CX9" s="160">
        <v>91941.81</v>
      </c>
      <c r="CY9" s="160">
        <v>45388.78</v>
      </c>
      <c r="CZ9" s="160">
        <v>103459.27</v>
      </c>
      <c r="DA9" s="160">
        <v>50772.52</v>
      </c>
      <c r="DB9" s="160">
        <v>91593.55</v>
      </c>
      <c r="DC9" s="160">
        <v>96020.82</v>
      </c>
      <c r="DD9" s="160">
        <v>158819.91</v>
      </c>
      <c r="DE9" s="160">
        <v>146709.91</v>
      </c>
      <c r="DF9" s="160">
        <v>50497.26</v>
      </c>
      <c r="DG9" s="160">
        <v>85860.33</v>
      </c>
      <c r="DH9" s="160">
        <v>51347.5</v>
      </c>
      <c r="DI9" s="160">
        <v>58726.18</v>
      </c>
      <c r="DJ9" s="160">
        <v>114789.6</v>
      </c>
      <c r="DK9" s="160">
        <v>154911.92000000001</v>
      </c>
      <c r="DL9" s="160">
        <v>47675.040000000001</v>
      </c>
      <c r="DM9" s="160">
        <v>85757.61</v>
      </c>
      <c r="DN9" s="160">
        <v>105020.34</v>
      </c>
      <c r="DO9" s="160">
        <v>87055.64</v>
      </c>
      <c r="DP9" s="160">
        <v>100416.87</v>
      </c>
      <c r="DQ9" s="160">
        <v>54881.5</v>
      </c>
      <c r="DR9" s="160">
        <v>79468.350000000006</v>
      </c>
      <c r="DS9" s="160">
        <v>91153.9</v>
      </c>
      <c r="DT9" s="160">
        <v>89291.45</v>
      </c>
      <c r="DU9" s="160">
        <v>55593.760000000002</v>
      </c>
      <c r="DV9" s="160">
        <v>84606.12</v>
      </c>
      <c r="DW9" s="160">
        <v>105682.35</v>
      </c>
      <c r="DX9" s="160">
        <v>89176.5</v>
      </c>
      <c r="DY9" s="160">
        <v>96020.79</v>
      </c>
      <c r="DZ9" s="160">
        <v>48829.25</v>
      </c>
      <c r="EA9" s="160">
        <v>130682.25</v>
      </c>
      <c r="EB9" s="160">
        <v>80389.88</v>
      </c>
      <c r="EC9" s="160">
        <v>121971.38</v>
      </c>
      <c r="ED9" s="160">
        <v>111742.07</v>
      </c>
      <c r="EE9" s="160">
        <v>55565.279999999999</v>
      </c>
      <c r="EF9" s="160">
        <v>96340.28</v>
      </c>
      <c r="EG9" s="160">
        <v>65860.39</v>
      </c>
      <c r="EH9" s="160">
        <v>88520.06</v>
      </c>
      <c r="EI9" s="160">
        <v>80788.13</v>
      </c>
      <c r="EJ9" s="160">
        <v>83628.710000000006</v>
      </c>
      <c r="EK9" s="160">
        <v>138725.1</v>
      </c>
      <c r="EL9" s="160">
        <v>71953.259999999995</v>
      </c>
      <c r="EM9" s="160">
        <v>98671.13</v>
      </c>
      <c r="EN9" s="160">
        <v>187455.7</v>
      </c>
      <c r="EO9" s="160">
        <v>250576.25</v>
      </c>
      <c r="EP9" s="160">
        <v>305568.5</v>
      </c>
      <c r="EQ9" s="160">
        <v>242191.18</v>
      </c>
      <c r="ER9" s="160">
        <v>121867.91</v>
      </c>
      <c r="ES9" s="160">
        <v>374097.66</v>
      </c>
      <c r="ET9" s="160">
        <v>243382.39</v>
      </c>
      <c r="EU9" s="160">
        <v>667439.57999999996</v>
      </c>
      <c r="EV9" s="160">
        <v>162611.14000000001</v>
      </c>
      <c r="EW9" s="160">
        <v>292969.25</v>
      </c>
      <c r="EX9" s="160">
        <v>182990.5</v>
      </c>
      <c r="EY9" s="160">
        <v>472541.15</v>
      </c>
      <c r="EZ9" s="160">
        <v>169559.51</v>
      </c>
      <c r="FA9" s="160">
        <v>367295.72</v>
      </c>
      <c r="FB9" s="160">
        <v>302728.95</v>
      </c>
      <c r="FC9" s="160">
        <v>272736.7</v>
      </c>
      <c r="FD9" s="160">
        <v>377016.94</v>
      </c>
      <c r="FE9" s="160">
        <v>196767.69</v>
      </c>
      <c r="FF9" s="160">
        <v>339018.14</v>
      </c>
      <c r="FG9" s="160">
        <v>222919.25</v>
      </c>
      <c r="FH9" s="160">
        <v>128191.34</v>
      </c>
      <c r="FI9" s="160">
        <v>297410.69</v>
      </c>
      <c r="FJ9" s="160">
        <v>0</v>
      </c>
      <c r="FK9" s="160">
        <v>156175.75</v>
      </c>
      <c r="FL9" s="160">
        <v>0</v>
      </c>
      <c r="FM9" s="160">
        <v>240283.51</v>
      </c>
      <c r="FN9" s="160">
        <v>275303</v>
      </c>
      <c r="FO9" s="160">
        <v>0</v>
      </c>
      <c r="FP9" s="160">
        <v>194802.8</v>
      </c>
      <c r="FQ9" s="160">
        <v>240748.58</v>
      </c>
      <c r="FR9" s="160">
        <v>0</v>
      </c>
      <c r="FS9" s="160">
        <v>85748.12</v>
      </c>
      <c r="FT9" s="160">
        <v>36307.019999999997</v>
      </c>
      <c r="FU9" s="160">
        <v>104405.9</v>
      </c>
      <c r="FV9" s="160">
        <v>83347.87</v>
      </c>
      <c r="FW9" s="160">
        <v>94404.06</v>
      </c>
      <c r="FX9" s="160">
        <v>106162.01</v>
      </c>
      <c r="FY9" s="160">
        <v>146520.75</v>
      </c>
      <c r="FZ9" s="160">
        <v>143377.42000000001</v>
      </c>
      <c r="GA9" s="160">
        <v>95014.99</v>
      </c>
      <c r="GB9" s="160">
        <v>59371.81</v>
      </c>
      <c r="GC9" s="160">
        <v>39301.019999999997</v>
      </c>
      <c r="GD9" s="160">
        <v>113232.38</v>
      </c>
      <c r="GE9" s="160">
        <v>73722</v>
      </c>
      <c r="GF9" s="160">
        <v>85437.85</v>
      </c>
      <c r="GG9" s="160">
        <v>92226.57</v>
      </c>
      <c r="GH9" s="160">
        <v>114566.39</v>
      </c>
      <c r="GI9" s="79">
        <f t="shared" si="0"/>
        <v>21404851.220000003</v>
      </c>
    </row>
    <row r="10" spans="2:191" x14ac:dyDescent="0.25">
      <c r="B10" s="74" t="s">
        <v>186</v>
      </c>
      <c r="C10" s="175" t="s">
        <v>789</v>
      </c>
      <c r="D10" s="160">
        <v>19187.55</v>
      </c>
      <c r="E10" s="160">
        <v>0</v>
      </c>
      <c r="F10" s="160">
        <v>0</v>
      </c>
      <c r="G10" s="160">
        <v>0</v>
      </c>
      <c r="H10" s="160">
        <v>0</v>
      </c>
      <c r="I10" s="160">
        <v>22263.119999999999</v>
      </c>
      <c r="J10" s="160">
        <v>44172.62</v>
      </c>
      <c r="K10" s="160">
        <v>73281.929999999993</v>
      </c>
      <c r="L10" s="160">
        <v>1201.05</v>
      </c>
      <c r="M10" s="160">
        <v>18112.240000000002</v>
      </c>
      <c r="N10" s="160">
        <v>37649.589999999997</v>
      </c>
      <c r="O10" s="160">
        <v>22426.79</v>
      </c>
      <c r="P10" s="160">
        <v>27376.99</v>
      </c>
      <c r="Q10" s="160">
        <v>0</v>
      </c>
      <c r="R10" s="160">
        <v>37668.199999999997</v>
      </c>
      <c r="S10" s="160">
        <v>22589.7</v>
      </c>
      <c r="T10" s="160">
        <v>22903.38</v>
      </c>
      <c r="U10" s="160">
        <v>5373.45</v>
      </c>
      <c r="V10" s="160">
        <v>33844.29</v>
      </c>
      <c r="W10" s="160">
        <v>0</v>
      </c>
      <c r="X10" s="160">
        <v>0</v>
      </c>
      <c r="Y10" s="160">
        <v>0</v>
      </c>
      <c r="Z10" s="160">
        <v>18538.89</v>
      </c>
      <c r="AA10" s="160">
        <v>0</v>
      </c>
      <c r="AB10" s="160">
        <v>62761.62</v>
      </c>
      <c r="AC10" s="160">
        <v>58667.31</v>
      </c>
      <c r="AD10" s="160">
        <v>40403.58</v>
      </c>
      <c r="AE10" s="160">
        <v>78133.570000000007</v>
      </c>
      <c r="AF10" s="160">
        <v>8252.75</v>
      </c>
      <c r="AG10" s="160">
        <v>64387.5</v>
      </c>
      <c r="AH10" s="160">
        <v>21809.65</v>
      </c>
      <c r="AI10" s="160">
        <v>5202</v>
      </c>
      <c r="AJ10" s="160">
        <v>0</v>
      </c>
      <c r="AK10" s="160">
        <v>55186.14</v>
      </c>
      <c r="AL10" s="160">
        <v>33467.839999999997</v>
      </c>
      <c r="AM10" s="160">
        <v>5202.05</v>
      </c>
      <c r="AN10" s="160">
        <v>34861.980000000003</v>
      </c>
      <c r="AO10" s="160">
        <v>71883.98</v>
      </c>
      <c r="AP10" s="160">
        <v>7575.16</v>
      </c>
      <c r="AQ10" s="160">
        <v>19187.55</v>
      </c>
      <c r="AR10" s="160">
        <v>0</v>
      </c>
      <c r="AS10" s="160">
        <v>2791.5</v>
      </c>
      <c r="AT10" s="160">
        <v>0</v>
      </c>
      <c r="AU10" s="160">
        <v>10554.39</v>
      </c>
      <c r="AV10" s="160">
        <v>0</v>
      </c>
      <c r="AW10" s="160">
        <v>42346.2</v>
      </c>
      <c r="AX10" s="160">
        <v>0</v>
      </c>
      <c r="AY10" s="160">
        <v>34950.68</v>
      </c>
      <c r="AZ10" s="160">
        <v>0</v>
      </c>
      <c r="BA10" s="160">
        <v>41930.129999999997</v>
      </c>
      <c r="BB10" s="160">
        <v>12345.7</v>
      </c>
      <c r="BC10" s="160">
        <v>41750.129999999997</v>
      </c>
      <c r="BD10" s="160">
        <v>36182.54</v>
      </c>
      <c r="BE10" s="160">
        <v>13812.81</v>
      </c>
      <c r="BF10" s="160">
        <v>8826.0300000000007</v>
      </c>
      <c r="BG10" s="160">
        <v>121232.55</v>
      </c>
      <c r="BH10" s="160">
        <v>132946.60999999999</v>
      </c>
      <c r="BI10" s="160">
        <v>27882.799999999999</v>
      </c>
      <c r="BJ10" s="160">
        <v>1815.79</v>
      </c>
      <c r="BK10" s="160">
        <v>38294.86</v>
      </c>
      <c r="BL10" s="160">
        <v>14657.8</v>
      </c>
      <c r="BM10" s="160">
        <v>1526.25</v>
      </c>
      <c r="BN10" s="160">
        <v>0</v>
      </c>
      <c r="BO10" s="160">
        <v>28447.5</v>
      </c>
      <c r="BP10" s="160">
        <v>0</v>
      </c>
      <c r="BQ10" s="160">
        <v>-5231.18</v>
      </c>
      <c r="BR10" s="160">
        <v>0</v>
      </c>
      <c r="BS10" s="160">
        <v>0</v>
      </c>
      <c r="BT10" s="160">
        <v>75264.479999999996</v>
      </c>
      <c r="BU10" s="160">
        <v>0</v>
      </c>
      <c r="BV10" s="160">
        <v>41475.94</v>
      </c>
      <c r="BW10" s="160">
        <v>29576.05</v>
      </c>
      <c r="BX10" s="160">
        <v>0</v>
      </c>
      <c r="BY10" s="160">
        <v>80644.36</v>
      </c>
      <c r="BZ10" s="160">
        <v>34606.559999999998</v>
      </c>
      <c r="CA10" s="160">
        <v>11981.15</v>
      </c>
      <c r="CB10" s="160">
        <v>0</v>
      </c>
      <c r="CC10" s="160">
        <v>30780.29</v>
      </c>
      <c r="CD10" s="160">
        <v>8861.65</v>
      </c>
      <c r="CE10" s="160">
        <v>0</v>
      </c>
      <c r="CF10" s="160">
        <v>0</v>
      </c>
      <c r="CG10" s="160">
        <v>0</v>
      </c>
      <c r="CH10" s="160">
        <v>0</v>
      </c>
      <c r="CI10" s="160">
        <v>8190</v>
      </c>
      <c r="CJ10" s="160">
        <v>34079.78</v>
      </c>
      <c r="CK10" s="160">
        <v>27377.9</v>
      </c>
      <c r="CL10" s="160">
        <v>22558.240000000002</v>
      </c>
      <c r="CM10" s="160">
        <v>62402.64</v>
      </c>
      <c r="CN10" s="160">
        <v>2625.6</v>
      </c>
      <c r="CO10" s="160">
        <v>35262.42</v>
      </c>
      <c r="CP10" s="160">
        <v>0</v>
      </c>
      <c r="CQ10" s="160">
        <v>18868.77</v>
      </c>
      <c r="CR10" s="160">
        <v>0</v>
      </c>
      <c r="CS10" s="160">
        <v>112929.28</v>
      </c>
      <c r="CT10" s="160">
        <v>0</v>
      </c>
      <c r="CU10" s="160">
        <v>66487.11</v>
      </c>
      <c r="CV10" s="160">
        <v>0</v>
      </c>
      <c r="CW10" s="160">
        <v>0</v>
      </c>
      <c r="CX10" s="160">
        <v>69737.17</v>
      </c>
      <c r="CY10" s="160">
        <v>1192.95</v>
      </c>
      <c r="CZ10" s="160">
        <v>0</v>
      </c>
      <c r="DA10" s="160">
        <v>89714.49</v>
      </c>
      <c r="DB10" s="160">
        <v>15619.07</v>
      </c>
      <c r="DC10" s="160">
        <v>0</v>
      </c>
      <c r="DD10" s="160">
        <v>0</v>
      </c>
      <c r="DE10" s="160">
        <v>63080.36</v>
      </c>
      <c r="DF10" s="160">
        <v>0</v>
      </c>
      <c r="DG10" s="160">
        <v>34111.86</v>
      </c>
      <c r="DH10" s="160">
        <v>0</v>
      </c>
      <c r="DI10" s="160">
        <v>148922.39000000001</v>
      </c>
      <c r="DJ10" s="160">
        <v>15208.98</v>
      </c>
      <c r="DK10" s="160">
        <v>46985.9</v>
      </c>
      <c r="DL10" s="160">
        <v>0</v>
      </c>
      <c r="DM10" s="160">
        <v>0</v>
      </c>
      <c r="DN10" s="160">
        <v>20683.95</v>
      </c>
      <c r="DO10" s="160">
        <v>0</v>
      </c>
      <c r="DP10" s="160">
        <v>25869.3</v>
      </c>
      <c r="DQ10" s="160">
        <v>14568.78</v>
      </c>
      <c r="DR10" s="160">
        <v>59.29</v>
      </c>
      <c r="DS10" s="160">
        <v>0</v>
      </c>
      <c r="DT10" s="160">
        <v>0</v>
      </c>
      <c r="DU10" s="160">
        <v>31138.59</v>
      </c>
      <c r="DV10" s="160">
        <v>0</v>
      </c>
      <c r="DW10" s="160">
        <v>0</v>
      </c>
      <c r="DX10" s="160">
        <v>13776.14</v>
      </c>
      <c r="DY10" s="160">
        <v>40831.18</v>
      </c>
      <c r="DZ10" s="160">
        <v>0</v>
      </c>
      <c r="EA10" s="160">
        <v>37665.26</v>
      </c>
      <c r="EB10" s="160">
        <v>15789.15</v>
      </c>
      <c r="EC10" s="160">
        <v>51346.32</v>
      </c>
      <c r="ED10" s="160">
        <v>26624.27</v>
      </c>
      <c r="EE10" s="160">
        <v>7877.72</v>
      </c>
      <c r="EF10" s="160">
        <v>30617.5</v>
      </c>
      <c r="EG10" s="160">
        <v>50093.07</v>
      </c>
      <c r="EH10" s="160">
        <v>40743.279999999999</v>
      </c>
      <c r="EI10" s="160">
        <v>69945.350000000006</v>
      </c>
      <c r="EJ10" s="160">
        <v>43333.49</v>
      </c>
      <c r="EK10" s="160">
        <v>0</v>
      </c>
      <c r="EL10" s="160">
        <v>20260.349999999999</v>
      </c>
      <c r="EM10" s="160">
        <v>0</v>
      </c>
      <c r="EN10" s="160">
        <v>0</v>
      </c>
      <c r="EO10" s="160">
        <v>2202.17</v>
      </c>
      <c r="EP10" s="160">
        <v>114499.57</v>
      </c>
      <c r="EQ10" s="160">
        <v>149763.6</v>
      </c>
      <c r="ER10" s="160">
        <v>6446.28</v>
      </c>
      <c r="ES10" s="160">
        <v>16133.6</v>
      </c>
      <c r="ET10" s="160">
        <v>83463.12</v>
      </c>
      <c r="EU10" s="160">
        <v>0</v>
      </c>
      <c r="EV10" s="160">
        <v>58906.25</v>
      </c>
      <c r="EW10" s="160">
        <v>0</v>
      </c>
      <c r="EX10" s="160">
        <v>0</v>
      </c>
      <c r="EY10" s="160">
        <v>116106.27</v>
      </c>
      <c r="EZ10" s="160">
        <v>142536.44</v>
      </c>
      <c r="FA10" s="160">
        <v>48113.43</v>
      </c>
      <c r="FB10" s="160">
        <v>332269.03999999998</v>
      </c>
      <c r="FC10" s="160">
        <v>0</v>
      </c>
      <c r="FD10" s="160">
        <v>166170.59</v>
      </c>
      <c r="FE10" s="160">
        <v>96723.37</v>
      </c>
      <c r="FF10" s="160">
        <v>239080.26</v>
      </c>
      <c r="FG10" s="160">
        <v>0</v>
      </c>
      <c r="FH10" s="160">
        <v>76971.399999999994</v>
      </c>
      <c r="FI10" s="160">
        <v>983.43</v>
      </c>
      <c r="FJ10" s="160">
        <v>22930.58</v>
      </c>
      <c r="FK10" s="160">
        <v>217832.29</v>
      </c>
      <c r="FL10" s="160">
        <v>0</v>
      </c>
      <c r="FM10" s="160">
        <v>83994.78</v>
      </c>
      <c r="FN10" s="160">
        <v>0</v>
      </c>
      <c r="FO10" s="160">
        <v>0</v>
      </c>
      <c r="FP10" s="160">
        <v>100095.45</v>
      </c>
      <c r="FQ10" s="160">
        <v>101661.84</v>
      </c>
      <c r="FR10" s="160">
        <v>0</v>
      </c>
      <c r="FS10" s="160">
        <v>13649.97</v>
      </c>
      <c r="FT10" s="160">
        <v>7192.55</v>
      </c>
      <c r="FU10" s="160">
        <v>50530.12</v>
      </c>
      <c r="FV10" s="160">
        <v>0</v>
      </c>
      <c r="FW10" s="160">
        <v>0</v>
      </c>
      <c r="FX10" s="160">
        <v>0</v>
      </c>
      <c r="FY10" s="160">
        <v>0</v>
      </c>
      <c r="FZ10" s="160">
        <v>71019.09</v>
      </c>
      <c r="GA10" s="160">
        <v>0</v>
      </c>
      <c r="GB10" s="160">
        <v>51609.56</v>
      </c>
      <c r="GC10" s="160">
        <v>2024.63</v>
      </c>
      <c r="GD10" s="160">
        <v>262167.34999999998</v>
      </c>
      <c r="GE10" s="160">
        <v>32255.14</v>
      </c>
      <c r="GF10" s="160">
        <v>0</v>
      </c>
      <c r="GG10" s="160">
        <v>0</v>
      </c>
      <c r="GH10" s="160">
        <v>0</v>
      </c>
      <c r="GI10" s="79">
        <f t="shared" si="0"/>
        <v>5977736.1099999975</v>
      </c>
    </row>
    <row r="11" spans="2:191" x14ac:dyDescent="0.25">
      <c r="B11" s="74" t="s">
        <v>198</v>
      </c>
      <c r="C11" s="175" t="s">
        <v>789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v>0</v>
      </c>
      <c r="U11" s="160">
        <v>0</v>
      </c>
      <c r="V11" s="160">
        <v>0</v>
      </c>
      <c r="W11" s="160">
        <v>0</v>
      </c>
      <c r="X11" s="160">
        <v>0</v>
      </c>
      <c r="Y11" s="160">
        <v>0</v>
      </c>
      <c r="Z11" s="160">
        <v>0</v>
      </c>
      <c r="AA11" s="160">
        <v>0</v>
      </c>
      <c r="AB11" s="160">
        <v>0</v>
      </c>
      <c r="AC11" s="160">
        <v>0</v>
      </c>
      <c r="AD11" s="160">
        <v>0</v>
      </c>
      <c r="AE11" s="160">
        <v>0</v>
      </c>
      <c r="AF11" s="160">
        <v>0</v>
      </c>
      <c r="AG11" s="160">
        <v>0</v>
      </c>
      <c r="AH11" s="160">
        <v>0</v>
      </c>
      <c r="AI11" s="160">
        <v>0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Q11" s="160">
        <v>0</v>
      </c>
      <c r="AR11" s="160">
        <v>0</v>
      </c>
      <c r="AS11" s="160">
        <v>0</v>
      </c>
      <c r="AT11" s="160">
        <v>0</v>
      </c>
      <c r="AU11" s="160">
        <v>0</v>
      </c>
      <c r="AV11" s="160">
        <v>0</v>
      </c>
      <c r="AW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C11" s="160">
        <v>0</v>
      </c>
      <c r="BD11" s="160">
        <v>0</v>
      </c>
      <c r="BE11" s="160">
        <v>0</v>
      </c>
      <c r="BF11" s="160">
        <v>0</v>
      </c>
      <c r="BG11" s="160">
        <v>0</v>
      </c>
      <c r="BH11" s="160">
        <v>0</v>
      </c>
      <c r="BI11" s="160">
        <v>0</v>
      </c>
      <c r="BJ11" s="160">
        <v>0</v>
      </c>
      <c r="BK11" s="160">
        <v>0</v>
      </c>
      <c r="BL11" s="160">
        <v>0</v>
      </c>
      <c r="BM11" s="160">
        <v>0</v>
      </c>
      <c r="BN11" s="160">
        <v>0</v>
      </c>
      <c r="BO11" s="160">
        <v>0</v>
      </c>
      <c r="BP11" s="160">
        <v>0</v>
      </c>
      <c r="BQ11" s="160">
        <v>0</v>
      </c>
      <c r="BR11" s="160">
        <v>0</v>
      </c>
      <c r="BS11" s="160">
        <v>0</v>
      </c>
      <c r="BT11" s="160">
        <v>0</v>
      </c>
      <c r="BU11" s="160">
        <v>0</v>
      </c>
      <c r="BV11" s="160">
        <v>0</v>
      </c>
      <c r="BW11" s="160">
        <v>0</v>
      </c>
      <c r="BX11" s="160">
        <v>0</v>
      </c>
      <c r="BY11" s="160">
        <v>0</v>
      </c>
      <c r="BZ11" s="160">
        <v>0</v>
      </c>
      <c r="CA11" s="160">
        <v>0</v>
      </c>
      <c r="CB11" s="160">
        <v>0</v>
      </c>
      <c r="CC11" s="160">
        <v>0</v>
      </c>
      <c r="CD11" s="160">
        <v>0</v>
      </c>
      <c r="CE11" s="160">
        <v>0</v>
      </c>
      <c r="CF11" s="160">
        <v>0</v>
      </c>
      <c r="CG11" s="160">
        <v>0</v>
      </c>
      <c r="CH11" s="160">
        <v>0</v>
      </c>
      <c r="CI11" s="160">
        <v>0</v>
      </c>
      <c r="CJ11" s="160">
        <v>0</v>
      </c>
      <c r="CK11" s="160">
        <v>0</v>
      </c>
      <c r="CL11" s="160">
        <v>0</v>
      </c>
      <c r="CM11" s="160">
        <v>0</v>
      </c>
      <c r="CN11" s="160">
        <v>0</v>
      </c>
      <c r="CO11" s="160">
        <v>0</v>
      </c>
      <c r="CP11" s="160">
        <v>0</v>
      </c>
      <c r="CQ11" s="160">
        <v>0</v>
      </c>
      <c r="CR11" s="160">
        <v>0</v>
      </c>
      <c r="CS11" s="160">
        <v>0</v>
      </c>
      <c r="CT11" s="160">
        <v>0</v>
      </c>
      <c r="CU11" s="160">
        <v>0</v>
      </c>
      <c r="CV11" s="160">
        <v>0</v>
      </c>
      <c r="CW11" s="160">
        <v>0</v>
      </c>
      <c r="CX11" s="160">
        <v>0</v>
      </c>
      <c r="CY11" s="160">
        <v>0</v>
      </c>
      <c r="CZ11" s="160">
        <v>0</v>
      </c>
      <c r="DA11" s="160">
        <v>0</v>
      </c>
      <c r="DB11" s="160">
        <v>0</v>
      </c>
      <c r="DC11" s="160">
        <v>0</v>
      </c>
      <c r="DD11" s="160">
        <v>0</v>
      </c>
      <c r="DE11" s="160">
        <v>0</v>
      </c>
      <c r="DF11" s="160">
        <v>0</v>
      </c>
      <c r="DG11" s="160">
        <v>0</v>
      </c>
      <c r="DH11" s="160">
        <v>0</v>
      </c>
      <c r="DI11" s="160">
        <v>0</v>
      </c>
      <c r="DJ11" s="160">
        <v>0</v>
      </c>
      <c r="DK11" s="160">
        <v>0</v>
      </c>
      <c r="DL11" s="160">
        <v>0</v>
      </c>
      <c r="DM11" s="160">
        <v>0</v>
      </c>
      <c r="DN11" s="160">
        <v>0</v>
      </c>
      <c r="DO11" s="160">
        <v>0</v>
      </c>
      <c r="DP11" s="160">
        <v>0</v>
      </c>
      <c r="DQ11" s="160">
        <v>0</v>
      </c>
      <c r="DR11" s="160">
        <v>0</v>
      </c>
      <c r="DS11" s="160">
        <v>0</v>
      </c>
      <c r="DT11" s="160">
        <v>0</v>
      </c>
      <c r="DU11" s="160">
        <v>0</v>
      </c>
      <c r="DV11" s="160">
        <v>0</v>
      </c>
      <c r="DW11" s="160">
        <v>0</v>
      </c>
      <c r="DX11" s="160">
        <v>0</v>
      </c>
      <c r="DY11" s="160">
        <v>0</v>
      </c>
      <c r="DZ11" s="160">
        <v>0</v>
      </c>
      <c r="EA11" s="160">
        <v>0</v>
      </c>
      <c r="EB11" s="160">
        <v>0</v>
      </c>
      <c r="EC11" s="160">
        <v>0</v>
      </c>
      <c r="ED11" s="160">
        <v>0</v>
      </c>
      <c r="EE11" s="160">
        <v>0</v>
      </c>
      <c r="EF11" s="160">
        <v>0</v>
      </c>
      <c r="EG11" s="160">
        <v>0</v>
      </c>
      <c r="EH11" s="160">
        <v>0</v>
      </c>
      <c r="EI11" s="160">
        <v>0</v>
      </c>
      <c r="EJ11" s="160">
        <v>0</v>
      </c>
      <c r="EK11" s="160">
        <v>0</v>
      </c>
      <c r="EL11" s="160">
        <v>0</v>
      </c>
      <c r="EM11" s="160">
        <v>0</v>
      </c>
      <c r="EN11" s="160">
        <v>0</v>
      </c>
      <c r="EO11" s="160">
        <v>0</v>
      </c>
      <c r="EP11" s="160">
        <v>0</v>
      </c>
      <c r="EQ11" s="160">
        <v>0</v>
      </c>
      <c r="ER11" s="160">
        <v>0</v>
      </c>
      <c r="ES11" s="160">
        <v>0</v>
      </c>
      <c r="ET11" s="160">
        <v>0</v>
      </c>
      <c r="EU11" s="160">
        <v>0</v>
      </c>
      <c r="EV11" s="160">
        <v>0</v>
      </c>
      <c r="EW11" s="160">
        <v>0</v>
      </c>
      <c r="EX11" s="160">
        <v>0</v>
      </c>
      <c r="EY11" s="160">
        <v>0</v>
      </c>
      <c r="EZ11" s="160">
        <v>0</v>
      </c>
      <c r="FA11" s="160">
        <v>0</v>
      </c>
      <c r="FB11" s="160">
        <v>0</v>
      </c>
      <c r="FC11" s="160">
        <v>0</v>
      </c>
      <c r="FD11" s="160">
        <v>0</v>
      </c>
      <c r="FE11" s="160">
        <v>0</v>
      </c>
      <c r="FF11" s="160">
        <v>0</v>
      </c>
      <c r="FG11" s="160">
        <v>0</v>
      </c>
      <c r="FH11" s="160">
        <v>0</v>
      </c>
      <c r="FI11" s="160">
        <v>0</v>
      </c>
      <c r="FJ11" s="160">
        <v>0</v>
      </c>
      <c r="FK11" s="160">
        <v>0</v>
      </c>
      <c r="FL11" s="160">
        <v>0</v>
      </c>
      <c r="FM11" s="160">
        <v>0</v>
      </c>
      <c r="FN11" s="160">
        <v>0</v>
      </c>
      <c r="FO11" s="160">
        <v>0</v>
      </c>
      <c r="FP11" s="160">
        <v>0</v>
      </c>
      <c r="FQ11" s="160">
        <v>0</v>
      </c>
      <c r="FR11" s="160">
        <v>0</v>
      </c>
      <c r="FS11" s="160">
        <v>0</v>
      </c>
      <c r="FT11" s="160">
        <v>0</v>
      </c>
      <c r="FU11" s="160">
        <v>0</v>
      </c>
      <c r="FV11" s="160">
        <v>0</v>
      </c>
      <c r="FW11" s="160">
        <v>0</v>
      </c>
      <c r="FX11" s="160">
        <v>0</v>
      </c>
      <c r="FY11" s="160">
        <v>0</v>
      </c>
      <c r="FZ11" s="160">
        <v>0</v>
      </c>
      <c r="GA11" s="160">
        <v>0</v>
      </c>
      <c r="GB11" s="160">
        <v>0</v>
      </c>
      <c r="GC11" s="160">
        <v>0</v>
      </c>
      <c r="GD11" s="160">
        <v>0</v>
      </c>
      <c r="GE11" s="160">
        <v>0</v>
      </c>
      <c r="GF11" s="160">
        <v>0</v>
      </c>
      <c r="GG11" s="160">
        <v>0</v>
      </c>
      <c r="GH11" s="160">
        <v>0</v>
      </c>
      <c r="GI11" s="79">
        <f t="shared" si="0"/>
        <v>0</v>
      </c>
    </row>
    <row r="12" spans="2:191" x14ac:dyDescent="0.25">
      <c r="B12" s="74" t="s">
        <v>188</v>
      </c>
      <c r="C12" s="175" t="s">
        <v>789</v>
      </c>
      <c r="D12" s="160">
        <v>12899.81</v>
      </c>
      <c r="E12" s="160">
        <v>5489.29</v>
      </c>
      <c r="F12" s="160">
        <v>-250.61</v>
      </c>
      <c r="G12" s="160">
        <v>2376</v>
      </c>
      <c r="H12" s="160">
        <v>0</v>
      </c>
      <c r="I12" s="160">
        <v>0</v>
      </c>
      <c r="J12" s="160">
        <v>0</v>
      </c>
      <c r="K12" s="160">
        <v>6183.5</v>
      </c>
      <c r="L12" s="160">
        <v>0</v>
      </c>
      <c r="M12" s="160">
        <v>8445.18</v>
      </c>
      <c r="N12" s="160">
        <v>457.82</v>
      </c>
      <c r="O12" s="160">
        <v>7242.63</v>
      </c>
      <c r="P12" s="160">
        <v>0</v>
      </c>
      <c r="Q12" s="160">
        <v>9744.14</v>
      </c>
      <c r="R12" s="160">
        <v>0</v>
      </c>
      <c r="S12" s="160">
        <v>20816.41</v>
      </c>
      <c r="T12" s="160">
        <v>1392.77</v>
      </c>
      <c r="U12" s="160">
        <v>6245.65</v>
      </c>
      <c r="V12" s="160">
        <v>3601.71</v>
      </c>
      <c r="W12" s="160">
        <v>14529.83</v>
      </c>
      <c r="X12" s="160">
        <v>0</v>
      </c>
      <c r="Y12" s="160">
        <v>2870.64</v>
      </c>
      <c r="Z12" s="160">
        <v>7445.73</v>
      </c>
      <c r="AA12" s="160">
        <v>0</v>
      </c>
      <c r="AB12" s="160">
        <v>0</v>
      </c>
      <c r="AC12" s="160">
        <v>15559.99</v>
      </c>
      <c r="AD12" s="160">
        <v>29944.75</v>
      </c>
      <c r="AE12" s="160">
        <v>8682.3799999999992</v>
      </c>
      <c r="AF12" s="160">
        <v>15572.84</v>
      </c>
      <c r="AG12" s="160">
        <v>12607.66</v>
      </c>
      <c r="AH12" s="160">
        <v>9976.5499999999993</v>
      </c>
      <c r="AI12" s="160">
        <v>6789.18</v>
      </c>
      <c r="AJ12" s="160">
        <v>13789.11</v>
      </c>
      <c r="AK12" s="160">
        <v>0</v>
      </c>
      <c r="AL12" s="160">
        <v>0</v>
      </c>
      <c r="AM12" s="160">
        <v>0</v>
      </c>
      <c r="AN12" s="160">
        <v>19783.330000000002</v>
      </c>
      <c r="AO12" s="160">
        <v>14274.8</v>
      </c>
      <c r="AP12" s="160">
        <v>1842.02</v>
      </c>
      <c r="AQ12" s="160">
        <v>0</v>
      </c>
      <c r="AR12" s="160">
        <v>21544.17</v>
      </c>
      <c r="AS12" s="160">
        <v>37499.43</v>
      </c>
      <c r="AT12" s="160">
        <v>1226.96</v>
      </c>
      <c r="AU12" s="160">
        <v>432</v>
      </c>
      <c r="AV12" s="160">
        <v>25330.1</v>
      </c>
      <c r="AW12" s="160">
        <v>1969.63</v>
      </c>
      <c r="AX12" s="160">
        <v>5396.16</v>
      </c>
      <c r="AY12" s="160">
        <v>0</v>
      </c>
      <c r="AZ12" s="160">
        <v>0</v>
      </c>
      <c r="BA12" s="160">
        <v>792</v>
      </c>
      <c r="BB12" s="160">
        <v>0</v>
      </c>
      <c r="BC12" s="160">
        <v>1996.72</v>
      </c>
      <c r="BD12" s="160">
        <v>2838.72</v>
      </c>
      <c r="BE12" s="160">
        <v>22217.56</v>
      </c>
      <c r="BF12" s="160">
        <v>968.1</v>
      </c>
      <c r="BG12" s="160">
        <v>4811.04</v>
      </c>
      <c r="BH12" s="160">
        <v>17207.12</v>
      </c>
      <c r="BI12" s="160">
        <v>28402.77</v>
      </c>
      <c r="BJ12" s="160">
        <v>6361.5</v>
      </c>
      <c r="BK12" s="160">
        <v>0</v>
      </c>
      <c r="BL12" s="160">
        <v>0</v>
      </c>
      <c r="BM12" s="160">
        <v>15634.52</v>
      </c>
      <c r="BN12" s="160">
        <v>0</v>
      </c>
      <c r="BO12" s="160">
        <v>0</v>
      </c>
      <c r="BP12" s="160">
        <v>0</v>
      </c>
      <c r="BQ12" s="160">
        <v>0</v>
      </c>
      <c r="BR12" s="160">
        <v>0</v>
      </c>
      <c r="BS12" s="160">
        <v>0</v>
      </c>
      <c r="BT12" s="160">
        <v>18774.41</v>
      </c>
      <c r="BU12" s="160">
        <v>2685.11</v>
      </c>
      <c r="BV12" s="160">
        <v>0</v>
      </c>
      <c r="BW12" s="160">
        <v>6411.24</v>
      </c>
      <c r="BX12" s="160">
        <v>0</v>
      </c>
      <c r="BY12" s="160">
        <v>0</v>
      </c>
      <c r="BZ12" s="160">
        <v>0</v>
      </c>
      <c r="CA12" s="160">
        <v>4269.38</v>
      </c>
      <c r="CB12" s="160">
        <v>0</v>
      </c>
      <c r="CC12" s="160">
        <v>0</v>
      </c>
      <c r="CD12" s="160">
        <v>11195.87</v>
      </c>
      <c r="CE12" s="160">
        <v>0</v>
      </c>
      <c r="CF12" s="160">
        <v>0</v>
      </c>
      <c r="CG12" s="160">
        <v>3960.84</v>
      </c>
      <c r="CH12" s="160">
        <v>4980.8900000000003</v>
      </c>
      <c r="CI12" s="160">
        <v>5713.75</v>
      </c>
      <c r="CJ12" s="160">
        <v>39559.22</v>
      </c>
      <c r="CK12" s="160">
        <v>4700.5</v>
      </c>
      <c r="CL12" s="160">
        <v>11642.18</v>
      </c>
      <c r="CM12" s="160">
        <v>830.55</v>
      </c>
      <c r="CN12" s="160">
        <v>0</v>
      </c>
      <c r="CO12" s="160">
        <v>0</v>
      </c>
      <c r="CP12" s="160">
        <v>1330.64</v>
      </c>
      <c r="CQ12" s="160">
        <v>24149.85</v>
      </c>
      <c r="CR12" s="160">
        <v>98.26</v>
      </c>
      <c r="CS12" s="160">
        <v>0</v>
      </c>
      <c r="CT12" s="160">
        <v>13710.74</v>
      </c>
      <c r="CU12" s="160">
        <v>0</v>
      </c>
      <c r="CV12" s="160">
        <v>0</v>
      </c>
      <c r="CW12" s="160">
        <v>0</v>
      </c>
      <c r="CX12" s="160">
        <v>4530.24</v>
      </c>
      <c r="CY12" s="160">
        <v>0</v>
      </c>
      <c r="CZ12" s="160">
        <v>0</v>
      </c>
      <c r="DA12" s="160">
        <v>10506.19</v>
      </c>
      <c r="DB12" s="160">
        <v>3572.86</v>
      </c>
      <c r="DC12" s="160">
        <v>23677.200000000001</v>
      </c>
      <c r="DD12" s="160">
        <v>2279.85</v>
      </c>
      <c r="DE12" s="160">
        <v>0</v>
      </c>
      <c r="DF12" s="160">
        <v>0</v>
      </c>
      <c r="DG12" s="160">
        <v>0</v>
      </c>
      <c r="DH12" s="160">
        <v>0</v>
      </c>
      <c r="DI12" s="160">
        <v>14604.94</v>
      </c>
      <c r="DJ12" s="160">
        <v>0</v>
      </c>
      <c r="DK12" s="160">
        <v>785.28</v>
      </c>
      <c r="DL12" s="160">
        <v>0</v>
      </c>
      <c r="DM12" s="160">
        <v>8351.0300000000007</v>
      </c>
      <c r="DN12" s="160">
        <v>2553.1</v>
      </c>
      <c r="DO12" s="160">
        <v>21462.63</v>
      </c>
      <c r="DP12" s="160">
        <v>2488.34</v>
      </c>
      <c r="DQ12" s="160">
        <v>6133.35</v>
      </c>
      <c r="DR12" s="160">
        <v>18577.939999999999</v>
      </c>
      <c r="DS12" s="160">
        <v>0</v>
      </c>
      <c r="DT12" s="160">
        <v>23700.98</v>
      </c>
      <c r="DU12" s="160">
        <v>20418.93</v>
      </c>
      <c r="DV12" s="160">
        <v>637.91999999999996</v>
      </c>
      <c r="DW12" s="160">
        <v>3956.5</v>
      </c>
      <c r="DX12" s="160">
        <v>6873.12</v>
      </c>
      <c r="DY12" s="160">
        <v>11983.46</v>
      </c>
      <c r="DZ12" s="160">
        <v>19729.52</v>
      </c>
      <c r="EA12" s="160">
        <v>5193.76</v>
      </c>
      <c r="EB12" s="160">
        <v>33557.360000000001</v>
      </c>
      <c r="EC12" s="160">
        <v>11904.18</v>
      </c>
      <c r="ED12" s="160">
        <v>13964.98</v>
      </c>
      <c r="EE12" s="160">
        <v>7685.62</v>
      </c>
      <c r="EF12" s="160">
        <v>4417.99</v>
      </c>
      <c r="EG12" s="160">
        <v>4197.63</v>
      </c>
      <c r="EH12" s="160">
        <v>5526.4</v>
      </c>
      <c r="EI12" s="160">
        <v>14362.6</v>
      </c>
      <c r="EJ12" s="160">
        <v>7742.94</v>
      </c>
      <c r="EK12" s="160">
        <v>12003.43</v>
      </c>
      <c r="EL12" s="160">
        <v>1026.68</v>
      </c>
      <c r="EM12" s="160">
        <v>4470.54</v>
      </c>
      <c r="EN12" s="160">
        <v>0</v>
      </c>
      <c r="EO12" s="160">
        <v>0</v>
      </c>
      <c r="EP12" s="160">
        <v>0</v>
      </c>
      <c r="EQ12" s="160">
        <v>140</v>
      </c>
      <c r="ER12" s="160">
        <v>2085.84</v>
      </c>
      <c r="ES12" s="160">
        <v>8244.2199999999993</v>
      </c>
      <c r="ET12" s="160">
        <v>49082.52</v>
      </c>
      <c r="EU12" s="160">
        <v>0</v>
      </c>
      <c r="EV12" s="160">
        <v>0</v>
      </c>
      <c r="EW12" s="160">
        <v>0</v>
      </c>
      <c r="EX12" s="160">
        <v>0</v>
      </c>
      <c r="EY12" s="160">
        <v>17574.099999999999</v>
      </c>
      <c r="EZ12" s="160">
        <v>0</v>
      </c>
      <c r="FA12" s="160">
        <v>0</v>
      </c>
      <c r="FB12" s="160">
        <v>3248.5</v>
      </c>
      <c r="FC12" s="160">
        <v>16930.46</v>
      </c>
      <c r="FD12" s="160">
        <v>12681.46</v>
      </c>
      <c r="FE12" s="160">
        <v>30124.44</v>
      </c>
      <c r="FF12" s="160">
        <v>39850.410000000003</v>
      </c>
      <c r="FG12" s="160">
        <v>6836.22</v>
      </c>
      <c r="FH12" s="160">
        <v>1085.06</v>
      </c>
      <c r="FI12" s="160">
        <v>0</v>
      </c>
      <c r="FJ12" s="160">
        <v>0</v>
      </c>
      <c r="FK12" s="160">
        <v>90790.12</v>
      </c>
      <c r="FL12" s="160">
        <v>7700</v>
      </c>
      <c r="FM12" s="160">
        <v>51375.53</v>
      </c>
      <c r="FN12" s="160">
        <v>0</v>
      </c>
      <c r="FO12" s="160">
        <v>600</v>
      </c>
      <c r="FP12" s="160">
        <v>21273.88</v>
      </c>
      <c r="FQ12" s="160">
        <v>11526</v>
      </c>
      <c r="FR12" s="160">
        <v>0</v>
      </c>
      <c r="FS12" s="160">
        <v>0</v>
      </c>
      <c r="FT12" s="160">
        <v>1588.8</v>
      </c>
      <c r="FU12" s="160">
        <v>8548.02</v>
      </c>
      <c r="FV12" s="160">
        <v>0</v>
      </c>
      <c r="FW12" s="160">
        <v>0</v>
      </c>
      <c r="FX12" s="160">
        <v>601.30999999999995</v>
      </c>
      <c r="FY12" s="160">
        <v>0</v>
      </c>
      <c r="FZ12" s="160">
        <v>0</v>
      </c>
      <c r="GA12" s="160">
        <v>0</v>
      </c>
      <c r="GB12" s="160">
        <v>0</v>
      </c>
      <c r="GC12" s="160">
        <v>0</v>
      </c>
      <c r="GD12" s="160">
        <v>46049.23</v>
      </c>
      <c r="GE12" s="160">
        <v>41686.93</v>
      </c>
      <c r="GF12" s="160">
        <v>0</v>
      </c>
      <c r="GG12" s="160">
        <v>0</v>
      </c>
      <c r="GH12" s="160">
        <v>6963.4</v>
      </c>
      <c r="GI12" s="79">
        <f t="shared" si="0"/>
        <v>1416418.9799999993</v>
      </c>
    </row>
    <row r="13" spans="2:191" x14ac:dyDescent="0.25">
      <c r="B13" s="74" t="s">
        <v>198</v>
      </c>
      <c r="C13" s="175" t="s">
        <v>789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v>0</v>
      </c>
      <c r="AT13" s="160">
        <v>0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 s="160">
        <v>0</v>
      </c>
      <c r="BD13" s="160">
        <v>0</v>
      </c>
      <c r="BE13" s="160">
        <v>0</v>
      </c>
      <c r="BF13" s="160">
        <v>0</v>
      </c>
      <c r="BG13" s="160">
        <v>0</v>
      </c>
      <c r="BH13" s="160">
        <v>0</v>
      </c>
      <c r="BI13" s="160">
        <v>0</v>
      </c>
      <c r="BJ13" s="160">
        <v>0</v>
      </c>
      <c r="BK13" s="160">
        <v>0</v>
      </c>
      <c r="BL13" s="160">
        <v>0</v>
      </c>
      <c r="BM13" s="160">
        <v>0</v>
      </c>
      <c r="BN13" s="160">
        <v>0</v>
      </c>
      <c r="BO13" s="160">
        <v>0</v>
      </c>
      <c r="BP13" s="160">
        <v>0</v>
      </c>
      <c r="BQ13" s="160">
        <v>0</v>
      </c>
      <c r="BR13" s="160">
        <v>0</v>
      </c>
      <c r="BS13" s="160">
        <v>0</v>
      </c>
      <c r="BT13" s="160">
        <v>0</v>
      </c>
      <c r="BU13" s="160">
        <v>0</v>
      </c>
      <c r="BV13" s="160">
        <v>0</v>
      </c>
      <c r="BW13" s="160">
        <v>0</v>
      </c>
      <c r="BX13" s="160">
        <v>0</v>
      </c>
      <c r="BY13" s="160">
        <v>0</v>
      </c>
      <c r="BZ13" s="160">
        <v>0</v>
      </c>
      <c r="CA13" s="160">
        <v>0</v>
      </c>
      <c r="CB13" s="160">
        <v>0</v>
      </c>
      <c r="CC13" s="160">
        <v>0</v>
      </c>
      <c r="CD13" s="160">
        <v>0</v>
      </c>
      <c r="CE13" s="160">
        <v>0</v>
      </c>
      <c r="CF13" s="160">
        <v>0</v>
      </c>
      <c r="CG13" s="160">
        <v>0</v>
      </c>
      <c r="CH13" s="160">
        <v>0</v>
      </c>
      <c r="CI13" s="160">
        <v>0</v>
      </c>
      <c r="CJ13" s="160">
        <v>0</v>
      </c>
      <c r="CK13" s="160">
        <v>0</v>
      </c>
      <c r="CL13" s="160">
        <v>0</v>
      </c>
      <c r="CM13" s="160">
        <v>0</v>
      </c>
      <c r="CN13" s="160">
        <v>0</v>
      </c>
      <c r="CO13" s="160">
        <v>0</v>
      </c>
      <c r="CP13" s="160">
        <v>0</v>
      </c>
      <c r="CQ13" s="160">
        <v>0</v>
      </c>
      <c r="CR13" s="160">
        <v>0</v>
      </c>
      <c r="CS13" s="160">
        <v>0</v>
      </c>
      <c r="CT13" s="160">
        <v>0</v>
      </c>
      <c r="CU13" s="160">
        <v>0</v>
      </c>
      <c r="CV13" s="160">
        <v>0</v>
      </c>
      <c r="CW13" s="160">
        <v>0</v>
      </c>
      <c r="CX13" s="160">
        <v>0</v>
      </c>
      <c r="CY13" s="160">
        <v>0</v>
      </c>
      <c r="CZ13" s="160">
        <v>0</v>
      </c>
      <c r="DA13" s="160">
        <v>0</v>
      </c>
      <c r="DB13" s="160">
        <v>0</v>
      </c>
      <c r="DC13" s="160">
        <v>0</v>
      </c>
      <c r="DD13" s="160">
        <v>0</v>
      </c>
      <c r="DE13" s="160">
        <v>0</v>
      </c>
      <c r="DF13" s="160">
        <v>0</v>
      </c>
      <c r="DG13" s="160">
        <v>0</v>
      </c>
      <c r="DH13" s="160">
        <v>0</v>
      </c>
      <c r="DI13" s="160">
        <v>0</v>
      </c>
      <c r="DJ13" s="160">
        <v>0</v>
      </c>
      <c r="DK13" s="160">
        <v>0</v>
      </c>
      <c r="DL13" s="160">
        <v>0</v>
      </c>
      <c r="DM13" s="160">
        <v>0</v>
      </c>
      <c r="DN13" s="160">
        <v>0</v>
      </c>
      <c r="DO13" s="160">
        <v>0</v>
      </c>
      <c r="DP13" s="160">
        <v>0</v>
      </c>
      <c r="DQ13" s="160">
        <v>0</v>
      </c>
      <c r="DR13" s="160">
        <v>0</v>
      </c>
      <c r="DS13" s="160">
        <v>0</v>
      </c>
      <c r="DT13" s="160">
        <v>0</v>
      </c>
      <c r="DU13" s="160">
        <v>0</v>
      </c>
      <c r="DV13" s="160">
        <v>0</v>
      </c>
      <c r="DW13" s="160">
        <v>0</v>
      </c>
      <c r="DX13" s="160">
        <v>0</v>
      </c>
      <c r="DY13" s="160">
        <v>0</v>
      </c>
      <c r="DZ13" s="160">
        <v>0</v>
      </c>
      <c r="EA13" s="160">
        <v>0</v>
      </c>
      <c r="EB13" s="160">
        <v>0</v>
      </c>
      <c r="EC13" s="160">
        <v>0</v>
      </c>
      <c r="ED13" s="160">
        <v>0</v>
      </c>
      <c r="EE13" s="160">
        <v>0</v>
      </c>
      <c r="EF13" s="160">
        <v>0</v>
      </c>
      <c r="EG13" s="160">
        <v>0</v>
      </c>
      <c r="EH13" s="160">
        <v>0</v>
      </c>
      <c r="EI13" s="160">
        <v>0</v>
      </c>
      <c r="EJ13" s="160">
        <v>0</v>
      </c>
      <c r="EK13" s="160">
        <v>0</v>
      </c>
      <c r="EL13" s="160">
        <v>0</v>
      </c>
      <c r="EM13" s="160">
        <v>0</v>
      </c>
      <c r="EN13" s="160">
        <v>0</v>
      </c>
      <c r="EO13" s="160">
        <v>0</v>
      </c>
      <c r="EP13" s="160">
        <v>0</v>
      </c>
      <c r="EQ13" s="160">
        <v>0</v>
      </c>
      <c r="ER13" s="160">
        <v>680</v>
      </c>
      <c r="ES13" s="160">
        <v>0</v>
      </c>
      <c r="ET13" s="160">
        <v>0</v>
      </c>
      <c r="EU13" s="160">
        <v>0</v>
      </c>
      <c r="EV13" s="160">
        <v>0</v>
      </c>
      <c r="EW13" s="160">
        <v>0</v>
      </c>
      <c r="EX13" s="160">
        <v>0</v>
      </c>
      <c r="EY13" s="160">
        <v>0</v>
      </c>
      <c r="EZ13" s="160">
        <v>0</v>
      </c>
      <c r="FA13" s="160">
        <v>0</v>
      </c>
      <c r="FB13" s="160">
        <v>0</v>
      </c>
      <c r="FC13" s="160">
        <v>0</v>
      </c>
      <c r="FD13" s="160">
        <v>0</v>
      </c>
      <c r="FE13" s="160">
        <v>0</v>
      </c>
      <c r="FF13" s="160">
        <v>0</v>
      </c>
      <c r="FG13" s="160">
        <v>0</v>
      </c>
      <c r="FH13" s="160">
        <v>0</v>
      </c>
      <c r="FI13" s="160">
        <v>0</v>
      </c>
      <c r="FJ13" s="160">
        <v>0</v>
      </c>
      <c r="FK13" s="160">
        <v>0</v>
      </c>
      <c r="FL13" s="160">
        <v>0</v>
      </c>
      <c r="FM13" s="160">
        <v>0</v>
      </c>
      <c r="FN13" s="160">
        <v>0</v>
      </c>
      <c r="FO13" s="160">
        <v>0</v>
      </c>
      <c r="FP13" s="160">
        <v>0</v>
      </c>
      <c r="FQ13" s="160">
        <v>0</v>
      </c>
      <c r="FR13" s="160">
        <v>0</v>
      </c>
      <c r="FS13" s="160">
        <v>0</v>
      </c>
      <c r="FT13" s="160">
        <v>0</v>
      </c>
      <c r="FU13" s="160">
        <v>441</v>
      </c>
      <c r="FV13" s="160">
        <v>0</v>
      </c>
      <c r="FW13" s="160">
        <v>0</v>
      </c>
      <c r="FX13" s="160">
        <v>0</v>
      </c>
      <c r="FY13" s="160">
        <v>0</v>
      </c>
      <c r="FZ13" s="160">
        <v>0</v>
      </c>
      <c r="GA13" s="160">
        <v>0</v>
      </c>
      <c r="GB13" s="160">
        <v>0</v>
      </c>
      <c r="GC13" s="160">
        <v>0</v>
      </c>
      <c r="GD13" s="160">
        <v>0</v>
      </c>
      <c r="GE13" s="160">
        <v>0</v>
      </c>
      <c r="GF13" s="160">
        <v>0</v>
      </c>
      <c r="GG13" s="160">
        <v>0</v>
      </c>
      <c r="GH13" s="160">
        <v>0</v>
      </c>
      <c r="GI13" s="79">
        <f t="shared" si="0"/>
        <v>1121</v>
      </c>
    </row>
    <row r="14" spans="2:191" x14ac:dyDescent="0.25">
      <c r="B14" s="74" t="s">
        <v>186</v>
      </c>
      <c r="C14" s="175" t="s">
        <v>789</v>
      </c>
      <c r="D14" s="160">
        <v>8814.48</v>
      </c>
      <c r="E14" s="160">
        <v>7046.94</v>
      </c>
      <c r="F14" s="160">
        <v>9697.2000000000007</v>
      </c>
      <c r="G14" s="160">
        <v>16512.88</v>
      </c>
      <c r="H14" s="160">
        <v>13011.09</v>
      </c>
      <c r="I14" s="160">
        <v>34267.699999999997</v>
      </c>
      <c r="J14" s="160">
        <v>33221.58</v>
      </c>
      <c r="K14" s="160">
        <v>35155.21</v>
      </c>
      <c r="L14" s="160">
        <v>32721.83</v>
      </c>
      <c r="M14" s="160">
        <v>23267.37</v>
      </c>
      <c r="N14" s="160">
        <v>27351.599999999999</v>
      </c>
      <c r="O14" s="160">
        <v>28846.14</v>
      </c>
      <c r="P14" s="160">
        <v>23418.75</v>
      </c>
      <c r="Q14" s="160">
        <v>38697.56</v>
      </c>
      <c r="R14" s="160">
        <v>30225.63</v>
      </c>
      <c r="S14" s="160">
        <v>21806.55</v>
      </c>
      <c r="T14" s="160">
        <v>31880.560000000001</v>
      </c>
      <c r="U14" s="160">
        <v>33920.22</v>
      </c>
      <c r="V14" s="160">
        <v>44790.96</v>
      </c>
      <c r="W14" s="160">
        <v>28095.5</v>
      </c>
      <c r="X14" s="160">
        <v>39147.5</v>
      </c>
      <c r="Y14" s="160">
        <v>36539.449999999997</v>
      </c>
      <c r="Z14" s="160">
        <v>40145.69</v>
      </c>
      <c r="AA14" s="160">
        <v>43404.18</v>
      </c>
      <c r="AB14" s="160">
        <v>27229.14</v>
      </c>
      <c r="AC14" s="160">
        <v>46118.48</v>
      </c>
      <c r="AD14" s="160">
        <v>46942.25</v>
      </c>
      <c r="AE14" s="160">
        <v>43746.2</v>
      </c>
      <c r="AF14" s="160">
        <v>34056.620000000003</v>
      </c>
      <c r="AG14" s="160">
        <v>43413.79</v>
      </c>
      <c r="AH14" s="160">
        <v>32481.599999999999</v>
      </c>
      <c r="AI14" s="160">
        <v>28967.279999999999</v>
      </c>
      <c r="AJ14" s="160">
        <v>33235.83</v>
      </c>
      <c r="AK14" s="160">
        <v>33350.199999999997</v>
      </c>
      <c r="AL14" s="160">
        <v>68107.399999999994</v>
      </c>
      <c r="AM14" s="160">
        <v>38706.57</v>
      </c>
      <c r="AN14" s="160">
        <v>30224.98</v>
      </c>
      <c r="AO14" s="160">
        <v>37483.1</v>
      </c>
      <c r="AP14" s="160">
        <v>33426.07</v>
      </c>
      <c r="AQ14" s="160">
        <v>39737.370000000003</v>
      </c>
      <c r="AR14" s="160">
        <v>40520.800000000003</v>
      </c>
      <c r="AS14" s="160">
        <v>37596.660000000003</v>
      </c>
      <c r="AT14" s="160">
        <v>55117.87</v>
      </c>
      <c r="AU14" s="160">
        <v>17600.22</v>
      </c>
      <c r="AV14" s="160">
        <v>22544.11</v>
      </c>
      <c r="AW14" s="160">
        <v>29990.25</v>
      </c>
      <c r="AX14" s="160">
        <v>25490.04</v>
      </c>
      <c r="AY14" s="160">
        <v>27349.3</v>
      </c>
      <c r="AZ14" s="160">
        <v>48749.04</v>
      </c>
      <c r="BA14" s="160">
        <v>26438.41</v>
      </c>
      <c r="BB14" s="160">
        <v>42545.61</v>
      </c>
      <c r="BC14" s="160">
        <v>42257.39</v>
      </c>
      <c r="BD14" s="160">
        <v>26347.84</v>
      </c>
      <c r="BE14" s="160">
        <v>54097.57</v>
      </c>
      <c r="BF14" s="160">
        <v>47941.15</v>
      </c>
      <c r="BG14" s="160">
        <v>48857.75</v>
      </c>
      <c r="BH14" s="160">
        <v>50144.81</v>
      </c>
      <c r="BI14" s="160">
        <v>45072.27</v>
      </c>
      <c r="BJ14" s="160">
        <v>36967.47</v>
      </c>
      <c r="BK14" s="160">
        <v>30298.68</v>
      </c>
      <c r="BL14" s="160">
        <v>35049.9</v>
      </c>
      <c r="BM14" s="160">
        <v>51378.7</v>
      </c>
      <c r="BN14" s="160">
        <v>37881.1</v>
      </c>
      <c r="BO14" s="160">
        <v>57555.75</v>
      </c>
      <c r="BP14" s="160">
        <v>13436.41</v>
      </c>
      <c r="BQ14" s="160">
        <v>19839.11</v>
      </c>
      <c r="BR14" s="160">
        <v>27662.78</v>
      </c>
      <c r="BS14" s="160">
        <v>28491.119999999999</v>
      </c>
      <c r="BT14" s="160">
        <v>39352.129999999997</v>
      </c>
      <c r="BU14" s="160">
        <v>47266.81</v>
      </c>
      <c r="BV14" s="160">
        <v>54439.99</v>
      </c>
      <c r="BW14" s="160">
        <v>52174.45</v>
      </c>
      <c r="BX14" s="160">
        <v>51371.02</v>
      </c>
      <c r="BY14" s="160">
        <v>33482.67</v>
      </c>
      <c r="BZ14" s="160">
        <v>48861.27</v>
      </c>
      <c r="CA14" s="160">
        <v>31228.14</v>
      </c>
      <c r="CB14" s="160">
        <v>34571.51</v>
      </c>
      <c r="CC14" s="160">
        <v>44876.39</v>
      </c>
      <c r="CD14" s="160">
        <v>46323.72</v>
      </c>
      <c r="CE14" s="160">
        <v>32249.14</v>
      </c>
      <c r="CF14" s="160">
        <v>29481.73</v>
      </c>
      <c r="CG14" s="160">
        <v>47444.57</v>
      </c>
      <c r="CH14" s="160">
        <v>47401.7</v>
      </c>
      <c r="CI14" s="160">
        <v>31203.360000000001</v>
      </c>
      <c r="CJ14" s="160">
        <v>42693.83</v>
      </c>
      <c r="CK14" s="160">
        <v>31844.240000000002</v>
      </c>
      <c r="CL14" s="160">
        <v>31307.47</v>
      </c>
      <c r="CM14" s="160">
        <v>46446.09</v>
      </c>
      <c r="CN14" s="160">
        <v>37236.51</v>
      </c>
      <c r="CO14" s="160">
        <v>28070</v>
      </c>
      <c r="CP14" s="160">
        <v>43366.44</v>
      </c>
      <c r="CQ14" s="160">
        <v>41806.99</v>
      </c>
      <c r="CR14" s="160">
        <v>27374.959999999999</v>
      </c>
      <c r="CS14" s="160">
        <v>49290.12</v>
      </c>
      <c r="CT14" s="160">
        <v>55111.13</v>
      </c>
      <c r="CU14" s="160">
        <v>32234.6</v>
      </c>
      <c r="CV14" s="160">
        <v>25883.31</v>
      </c>
      <c r="CW14" s="160">
        <v>24268.34</v>
      </c>
      <c r="CX14" s="160">
        <v>38092.949999999997</v>
      </c>
      <c r="CY14" s="160">
        <v>14977.74</v>
      </c>
      <c r="CZ14" s="160">
        <v>47649.88</v>
      </c>
      <c r="DA14" s="160">
        <v>28464.23</v>
      </c>
      <c r="DB14" s="160">
        <v>23283.69</v>
      </c>
      <c r="DC14" s="160">
        <v>28238.33</v>
      </c>
      <c r="DD14" s="160">
        <v>23828.33</v>
      </c>
      <c r="DE14" s="160">
        <v>53265.77</v>
      </c>
      <c r="DF14" s="160">
        <v>29290.23</v>
      </c>
      <c r="DG14" s="160">
        <v>30917.86</v>
      </c>
      <c r="DH14" s="160">
        <v>29303.79</v>
      </c>
      <c r="DI14" s="160">
        <v>59692.57</v>
      </c>
      <c r="DJ14" s="160">
        <v>43512.77</v>
      </c>
      <c r="DK14" s="160">
        <v>55164.54</v>
      </c>
      <c r="DL14" s="160">
        <v>19609.71</v>
      </c>
      <c r="DM14" s="160">
        <v>19295.400000000001</v>
      </c>
      <c r="DN14" s="160">
        <v>37222.93</v>
      </c>
      <c r="DO14" s="160">
        <v>31509.54</v>
      </c>
      <c r="DP14" s="160">
        <v>47589.63</v>
      </c>
      <c r="DQ14" s="160">
        <v>47563.13</v>
      </c>
      <c r="DR14" s="160">
        <v>23222.19</v>
      </c>
      <c r="DS14" s="160">
        <v>21962.48</v>
      </c>
      <c r="DT14" s="160">
        <v>34276.94</v>
      </c>
      <c r="DU14" s="160">
        <v>31586.400000000001</v>
      </c>
      <c r="DV14" s="160">
        <v>37687.050000000003</v>
      </c>
      <c r="DW14" s="160">
        <v>48740.47</v>
      </c>
      <c r="DX14" s="160">
        <v>25355.3</v>
      </c>
      <c r="DY14" s="160">
        <v>27152.06</v>
      </c>
      <c r="DZ14" s="160">
        <v>19873.71</v>
      </c>
      <c r="EA14" s="160">
        <v>45391.199999999997</v>
      </c>
      <c r="EB14" s="160">
        <v>23818.15</v>
      </c>
      <c r="EC14" s="160">
        <v>63230.43</v>
      </c>
      <c r="ED14" s="160">
        <v>42712.58</v>
      </c>
      <c r="EE14" s="160">
        <v>24244.34</v>
      </c>
      <c r="EF14" s="160">
        <v>28794.58</v>
      </c>
      <c r="EG14" s="160">
        <v>23475.14</v>
      </c>
      <c r="EH14" s="160">
        <v>31473.14</v>
      </c>
      <c r="EI14" s="160">
        <v>43916.26</v>
      </c>
      <c r="EJ14" s="160">
        <v>36474.720000000001</v>
      </c>
      <c r="EK14" s="160">
        <v>32419.78</v>
      </c>
      <c r="EL14" s="160">
        <v>32059.59</v>
      </c>
      <c r="EM14" s="160">
        <v>53585.61</v>
      </c>
      <c r="EN14" s="160">
        <v>31368</v>
      </c>
      <c r="EO14" s="160">
        <v>267269.09999999998</v>
      </c>
      <c r="EP14" s="160">
        <v>284409.31</v>
      </c>
      <c r="EQ14" s="160">
        <v>265044.14</v>
      </c>
      <c r="ER14" s="160">
        <v>140769.29999999999</v>
      </c>
      <c r="ES14" s="160">
        <v>146158.23000000001</v>
      </c>
      <c r="ET14" s="160">
        <v>322514.63</v>
      </c>
      <c r="EU14" s="160">
        <v>197990.5</v>
      </c>
      <c r="EV14" s="160">
        <v>75455.75</v>
      </c>
      <c r="EW14" s="160">
        <v>192768.69</v>
      </c>
      <c r="EX14" s="160">
        <v>147268.78</v>
      </c>
      <c r="EY14" s="160">
        <v>337340.06</v>
      </c>
      <c r="EZ14" s="160">
        <v>491323.01</v>
      </c>
      <c r="FA14" s="160">
        <v>216052.66</v>
      </c>
      <c r="FB14" s="160">
        <v>169506.09</v>
      </c>
      <c r="FC14" s="160">
        <v>158456.82999999999</v>
      </c>
      <c r="FD14" s="160">
        <v>218335.77</v>
      </c>
      <c r="FE14" s="160">
        <v>231897.56</v>
      </c>
      <c r="FF14" s="160">
        <v>249063.48</v>
      </c>
      <c r="FG14" s="160">
        <v>89340.15</v>
      </c>
      <c r="FH14" s="160">
        <v>252183.38</v>
      </c>
      <c r="FI14" s="160">
        <v>140844.51999999999</v>
      </c>
      <c r="FJ14" s="160">
        <v>234299.46</v>
      </c>
      <c r="FK14" s="160">
        <v>224953.33</v>
      </c>
      <c r="FL14" s="160">
        <v>167291.56</v>
      </c>
      <c r="FM14" s="160">
        <v>189577.48</v>
      </c>
      <c r="FN14" s="160">
        <v>198774.32</v>
      </c>
      <c r="FO14" s="160">
        <v>196345.06</v>
      </c>
      <c r="FP14" s="160">
        <v>195253.58</v>
      </c>
      <c r="FQ14" s="160">
        <v>121338.86</v>
      </c>
      <c r="FR14" s="160">
        <v>0</v>
      </c>
      <c r="FS14" s="160">
        <v>13579.85</v>
      </c>
      <c r="FT14" s="160">
        <v>10037.219999999999</v>
      </c>
      <c r="FU14" s="160">
        <v>52148.22</v>
      </c>
      <c r="FV14" s="160">
        <v>26916.11</v>
      </c>
      <c r="FW14" s="160">
        <v>28710.33</v>
      </c>
      <c r="FX14" s="160">
        <v>22630.22</v>
      </c>
      <c r="FY14" s="160">
        <v>34806.03</v>
      </c>
      <c r="FZ14" s="160">
        <v>56348.79</v>
      </c>
      <c r="GA14" s="160">
        <v>45048.94</v>
      </c>
      <c r="GB14" s="160">
        <v>27107.19</v>
      </c>
      <c r="GC14" s="160">
        <v>15762.99</v>
      </c>
      <c r="GD14" s="160">
        <v>88672.52</v>
      </c>
      <c r="GE14" s="160">
        <v>28729.360000000001</v>
      </c>
      <c r="GF14" s="160">
        <v>37448.82</v>
      </c>
      <c r="GG14" s="160">
        <v>30653.31</v>
      </c>
      <c r="GH14" s="160">
        <v>47980.959999999999</v>
      </c>
      <c r="GI14" s="79">
        <f t="shared" si="0"/>
        <v>11694797.780000003</v>
      </c>
    </row>
    <row r="15" spans="2:191" x14ac:dyDescent="0.25">
      <c r="B15" s="74" t="s">
        <v>186</v>
      </c>
      <c r="C15" s="175" t="s">
        <v>789</v>
      </c>
      <c r="D15" s="160">
        <v>13607.62</v>
      </c>
      <c r="E15" s="160">
        <v>7934.22</v>
      </c>
      <c r="F15" s="160">
        <v>15617.21</v>
      </c>
      <c r="G15" s="160">
        <v>27203.07</v>
      </c>
      <c r="H15" s="160">
        <v>16166.73</v>
      </c>
      <c r="I15" s="160">
        <v>54488.09</v>
      </c>
      <c r="J15" s="160">
        <v>51673.16</v>
      </c>
      <c r="K15" s="160">
        <v>50463.01</v>
      </c>
      <c r="L15" s="160">
        <v>48256.91</v>
      </c>
      <c r="M15" s="160">
        <v>38753.040000000001</v>
      </c>
      <c r="N15" s="160">
        <v>44801.04</v>
      </c>
      <c r="O15" s="160">
        <v>47792.71</v>
      </c>
      <c r="P15" s="160">
        <v>38680.550000000003</v>
      </c>
      <c r="Q15" s="160">
        <v>63564.32</v>
      </c>
      <c r="R15" s="160">
        <v>49999.199999999997</v>
      </c>
      <c r="S15" s="160">
        <v>34000.92</v>
      </c>
      <c r="T15" s="160">
        <v>55359.01</v>
      </c>
      <c r="U15" s="160">
        <v>55266.42</v>
      </c>
      <c r="V15" s="160">
        <v>71305.48</v>
      </c>
      <c r="W15" s="160">
        <v>36262.269999999997</v>
      </c>
      <c r="X15" s="160">
        <v>62361.52</v>
      </c>
      <c r="Y15" s="160">
        <v>60916.55</v>
      </c>
      <c r="Z15" s="160">
        <v>66693.59</v>
      </c>
      <c r="AA15" s="160">
        <v>71188.3</v>
      </c>
      <c r="AB15" s="160">
        <v>43788.11</v>
      </c>
      <c r="AC15" s="160">
        <v>75059.460000000006</v>
      </c>
      <c r="AD15" s="160">
        <v>79407.600000000006</v>
      </c>
      <c r="AE15" s="160">
        <v>68722.38</v>
      </c>
      <c r="AF15" s="160">
        <v>53952.56</v>
      </c>
      <c r="AG15" s="160">
        <v>72573.03</v>
      </c>
      <c r="AH15" s="160">
        <v>53436.14</v>
      </c>
      <c r="AI15" s="160">
        <v>47940.45</v>
      </c>
      <c r="AJ15" s="160">
        <v>52276.15</v>
      </c>
      <c r="AK15" s="160">
        <v>51158.46</v>
      </c>
      <c r="AL15" s="160">
        <v>100195.78</v>
      </c>
      <c r="AM15" s="160">
        <v>64147.55</v>
      </c>
      <c r="AN15" s="160">
        <v>48138.03</v>
      </c>
      <c r="AO15" s="160">
        <v>64265.23</v>
      </c>
      <c r="AP15" s="160">
        <v>57371.43</v>
      </c>
      <c r="AQ15" s="160">
        <v>67447.360000000001</v>
      </c>
      <c r="AR15" s="160">
        <v>68022.38</v>
      </c>
      <c r="AS15" s="160">
        <v>62585.21</v>
      </c>
      <c r="AT15" s="160">
        <v>88005.95</v>
      </c>
      <c r="AU15" s="160">
        <v>28337.4</v>
      </c>
      <c r="AV15" s="160">
        <v>33801.5</v>
      </c>
      <c r="AW15" s="160">
        <v>49990.67</v>
      </c>
      <c r="AX15" s="160">
        <v>38747.480000000003</v>
      </c>
      <c r="AY15" s="160">
        <v>46128.54</v>
      </c>
      <c r="AZ15" s="160">
        <v>76196.039999999994</v>
      </c>
      <c r="BA15" s="160">
        <v>42334.51</v>
      </c>
      <c r="BB15" s="160">
        <v>69622.7</v>
      </c>
      <c r="BC15" s="160">
        <v>69556.789999999994</v>
      </c>
      <c r="BD15" s="160">
        <v>33702.1</v>
      </c>
      <c r="BE15" s="160">
        <v>93705.58</v>
      </c>
      <c r="BF15" s="160">
        <v>80874.460000000006</v>
      </c>
      <c r="BG15" s="160">
        <v>78211.350000000006</v>
      </c>
      <c r="BH15" s="160">
        <v>84476.49</v>
      </c>
      <c r="BI15" s="160">
        <v>73317.14</v>
      </c>
      <c r="BJ15" s="160">
        <v>61680.71</v>
      </c>
      <c r="BK15" s="160">
        <v>52987.42</v>
      </c>
      <c r="BL15" s="160">
        <v>58584.95</v>
      </c>
      <c r="BM15" s="160">
        <v>83602.44</v>
      </c>
      <c r="BN15" s="160">
        <v>61637.2</v>
      </c>
      <c r="BO15" s="160">
        <v>96074.26</v>
      </c>
      <c r="BP15" s="160">
        <v>22534.36</v>
      </c>
      <c r="BQ15" s="160">
        <v>31470.87</v>
      </c>
      <c r="BR15" s="160">
        <v>45732.01</v>
      </c>
      <c r="BS15" s="160">
        <v>45482.83</v>
      </c>
      <c r="BT15" s="160">
        <v>62035.360000000001</v>
      </c>
      <c r="BU15" s="160">
        <v>75274.62</v>
      </c>
      <c r="BV15" s="160">
        <v>75301.94</v>
      </c>
      <c r="BW15" s="160">
        <v>85128.88</v>
      </c>
      <c r="BX15" s="160">
        <v>83329.02</v>
      </c>
      <c r="BY15" s="160">
        <v>58242.16</v>
      </c>
      <c r="BZ15" s="160">
        <v>81550.570000000007</v>
      </c>
      <c r="CA15" s="160">
        <v>49051.16</v>
      </c>
      <c r="CB15" s="160">
        <v>61801.440000000002</v>
      </c>
      <c r="CC15" s="160">
        <v>75636.7</v>
      </c>
      <c r="CD15" s="160">
        <v>74874.59</v>
      </c>
      <c r="CE15" s="160">
        <v>54101.279999999999</v>
      </c>
      <c r="CF15" s="160">
        <v>63439.49</v>
      </c>
      <c r="CG15" s="160">
        <v>76909.73</v>
      </c>
      <c r="CH15" s="160">
        <v>77749.02</v>
      </c>
      <c r="CI15" s="160">
        <v>50670.22</v>
      </c>
      <c r="CJ15" s="160">
        <v>64104.04</v>
      </c>
      <c r="CK15" s="160">
        <v>53285.9</v>
      </c>
      <c r="CL15" s="160">
        <v>51555.839999999997</v>
      </c>
      <c r="CM15" s="160">
        <v>75468.25</v>
      </c>
      <c r="CN15" s="160">
        <v>59718.01</v>
      </c>
      <c r="CO15" s="160">
        <v>45969.32</v>
      </c>
      <c r="CP15" s="160">
        <v>85125.95</v>
      </c>
      <c r="CQ15" s="160">
        <v>62324.39</v>
      </c>
      <c r="CR15" s="160">
        <v>46120.05</v>
      </c>
      <c r="CS15" s="160">
        <v>78238.210000000006</v>
      </c>
      <c r="CT15" s="160">
        <v>90274.9</v>
      </c>
      <c r="CU15" s="160">
        <v>52734.87</v>
      </c>
      <c r="CV15" s="160">
        <v>43163.09</v>
      </c>
      <c r="CW15" s="160">
        <v>40687.589999999997</v>
      </c>
      <c r="CX15" s="160">
        <v>62767.91</v>
      </c>
      <c r="CY15" s="160">
        <v>24874.57</v>
      </c>
      <c r="CZ15" s="160">
        <v>77566.25</v>
      </c>
      <c r="DA15" s="160">
        <v>48072.52</v>
      </c>
      <c r="DB15" s="160">
        <v>40988.79</v>
      </c>
      <c r="DC15" s="160">
        <v>44099.4</v>
      </c>
      <c r="DD15" s="160">
        <v>40047.660000000003</v>
      </c>
      <c r="DE15" s="160">
        <v>84871.71</v>
      </c>
      <c r="DF15" s="160">
        <v>48168.53</v>
      </c>
      <c r="DG15" s="160">
        <v>50200.62</v>
      </c>
      <c r="DH15" s="160">
        <v>40540.400000000001</v>
      </c>
      <c r="DI15" s="160">
        <v>95511.91</v>
      </c>
      <c r="DJ15" s="160">
        <v>71907</v>
      </c>
      <c r="DK15" s="160">
        <v>88589.18</v>
      </c>
      <c r="DL15" s="160">
        <v>33469.629999999997</v>
      </c>
      <c r="DM15" s="160">
        <v>29838.14</v>
      </c>
      <c r="DN15" s="160">
        <v>63380.28</v>
      </c>
      <c r="DO15" s="160">
        <v>44846.86</v>
      </c>
      <c r="DP15" s="160">
        <v>73933.94</v>
      </c>
      <c r="DQ15" s="160">
        <v>77954.34</v>
      </c>
      <c r="DR15" s="160">
        <v>36238.269999999997</v>
      </c>
      <c r="DS15" s="160">
        <v>34778.54</v>
      </c>
      <c r="DT15" s="160">
        <v>66734.53</v>
      </c>
      <c r="DU15" s="160">
        <v>48046.080000000002</v>
      </c>
      <c r="DV15" s="160">
        <v>62301.41</v>
      </c>
      <c r="DW15" s="160">
        <v>73746.83</v>
      </c>
      <c r="DX15" s="160">
        <v>34019.94</v>
      </c>
      <c r="DY15" s="160">
        <v>40795.71</v>
      </c>
      <c r="DZ15" s="160">
        <v>31563.919999999998</v>
      </c>
      <c r="EA15" s="160">
        <v>75624.820000000007</v>
      </c>
      <c r="EB15" s="160">
        <v>35589.019999999997</v>
      </c>
      <c r="EC15" s="160">
        <v>101643.9</v>
      </c>
      <c r="ED15" s="160">
        <v>66754.070000000007</v>
      </c>
      <c r="EE15" s="160">
        <v>35584.86</v>
      </c>
      <c r="EF15" s="160">
        <v>47243.77</v>
      </c>
      <c r="EG15" s="160">
        <v>34257.65</v>
      </c>
      <c r="EH15" s="160">
        <v>45327.199999999997</v>
      </c>
      <c r="EI15" s="160">
        <v>68688.42</v>
      </c>
      <c r="EJ15" s="160">
        <v>58620.43</v>
      </c>
      <c r="EK15" s="160">
        <v>52367.68</v>
      </c>
      <c r="EL15" s="160">
        <v>53074.07</v>
      </c>
      <c r="EM15" s="160">
        <v>84617.62</v>
      </c>
      <c r="EN15" s="160">
        <v>45123.22</v>
      </c>
      <c r="EO15" s="160">
        <v>434155.23</v>
      </c>
      <c r="EP15" s="160">
        <v>450594.29</v>
      </c>
      <c r="EQ15" s="160">
        <v>403585.32</v>
      </c>
      <c r="ER15" s="160">
        <v>219380.57</v>
      </c>
      <c r="ES15" s="160">
        <v>221383</v>
      </c>
      <c r="ET15" s="160">
        <v>498819.45</v>
      </c>
      <c r="EU15" s="160">
        <v>314258.02</v>
      </c>
      <c r="EV15" s="160">
        <v>128780.87</v>
      </c>
      <c r="EW15" s="160">
        <v>329011.26</v>
      </c>
      <c r="EX15" s="160">
        <v>215125.57</v>
      </c>
      <c r="EY15" s="160">
        <v>541882.72</v>
      </c>
      <c r="EZ15" s="160">
        <v>605271.23</v>
      </c>
      <c r="FA15" s="160">
        <v>337376.75</v>
      </c>
      <c r="FB15" s="160">
        <v>261115.06</v>
      </c>
      <c r="FC15" s="160">
        <v>250206.32</v>
      </c>
      <c r="FD15" s="160">
        <v>332402.74</v>
      </c>
      <c r="FE15" s="160">
        <v>356256.82</v>
      </c>
      <c r="FF15" s="160">
        <v>390297.41</v>
      </c>
      <c r="FG15" s="160">
        <v>137071.04999999999</v>
      </c>
      <c r="FH15" s="160">
        <v>395814.17</v>
      </c>
      <c r="FI15" s="160">
        <v>215184.21</v>
      </c>
      <c r="FJ15" s="160">
        <v>333553.52</v>
      </c>
      <c r="FK15" s="160">
        <v>361610.73</v>
      </c>
      <c r="FL15" s="160">
        <v>268377.87</v>
      </c>
      <c r="FM15" s="160">
        <v>292990.82</v>
      </c>
      <c r="FN15" s="160">
        <v>305941.53999999998</v>
      </c>
      <c r="FO15" s="160">
        <v>309582.23</v>
      </c>
      <c r="FP15" s="160">
        <v>291721.25</v>
      </c>
      <c r="FQ15" s="160">
        <v>201363.3</v>
      </c>
      <c r="FR15" s="160">
        <v>0</v>
      </c>
      <c r="FS15" s="160">
        <v>22390.55</v>
      </c>
      <c r="FT15" s="160">
        <v>15395.51</v>
      </c>
      <c r="FU15" s="160">
        <v>87067.51</v>
      </c>
      <c r="FV15" s="160">
        <v>36668.36</v>
      </c>
      <c r="FW15" s="160">
        <v>48249.98</v>
      </c>
      <c r="FX15" s="160">
        <v>35697.599999999999</v>
      </c>
      <c r="FY15" s="160">
        <v>52823.199999999997</v>
      </c>
      <c r="FZ15" s="160">
        <v>90153.45</v>
      </c>
      <c r="GA15" s="160">
        <v>68768.91</v>
      </c>
      <c r="GB15" s="160">
        <v>44046.43</v>
      </c>
      <c r="GC15" s="160">
        <v>25712.02</v>
      </c>
      <c r="GD15" s="160">
        <v>125224.46</v>
      </c>
      <c r="GE15" s="160">
        <v>45246.02</v>
      </c>
      <c r="GF15" s="160">
        <v>61813.1</v>
      </c>
      <c r="GG15" s="160">
        <v>50447.7</v>
      </c>
      <c r="GH15" s="160">
        <v>82570.8</v>
      </c>
      <c r="GI15" s="79">
        <f t="shared" si="0"/>
        <v>18383265.110000011</v>
      </c>
    </row>
    <row r="16" spans="2:191" x14ac:dyDescent="0.25">
      <c r="B16" s="74" t="s">
        <v>194</v>
      </c>
      <c r="C16" s="175" t="s">
        <v>789</v>
      </c>
      <c r="D16" s="160">
        <v>14222.59</v>
      </c>
      <c r="E16" s="160">
        <v>51088.26</v>
      </c>
      <c r="F16" s="160">
        <v>17307.59</v>
      </c>
      <c r="G16" s="160">
        <v>92948.21</v>
      </c>
      <c r="H16" s="160">
        <v>3677.87</v>
      </c>
      <c r="I16" s="160">
        <v>24043.8</v>
      </c>
      <c r="J16" s="160">
        <v>33392</v>
      </c>
      <c r="K16" s="160">
        <v>37956.53</v>
      </c>
      <c r="L16" s="160">
        <v>24643.49</v>
      </c>
      <c r="M16" s="160">
        <v>17640.71</v>
      </c>
      <c r="N16" s="160">
        <v>26830.17</v>
      </c>
      <c r="O16" s="160">
        <v>18581.490000000002</v>
      </c>
      <c r="P16" s="160">
        <v>27591</v>
      </c>
      <c r="Q16" s="160">
        <v>34455.01</v>
      </c>
      <c r="R16" s="160">
        <v>32985.14</v>
      </c>
      <c r="S16" s="160">
        <v>38994.57</v>
      </c>
      <c r="T16" s="160">
        <v>50677.42</v>
      </c>
      <c r="U16" s="160">
        <v>42779.16</v>
      </c>
      <c r="V16" s="160">
        <v>26130.54</v>
      </c>
      <c r="W16" s="160">
        <v>21661.65</v>
      </c>
      <c r="X16" s="160">
        <v>36524.660000000003</v>
      </c>
      <c r="Y16" s="160">
        <v>32757.96</v>
      </c>
      <c r="Z16" s="160">
        <v>38646.82</v>
      </c>
      <c r="AA16" s="160">
        <v>28315.98</v>
      </c>
      <c r="AB16" s="160">
        <v>26115.72</v>
      </c>
      <c r="AC16" s="160">
        <v>24615.69</v>
      </c>
      <c r="AD16" s="160">
        <v>39864.879999999997</v>
      </c>
      <c r="AE16" s="160">
        <v>32643.96</v>
      </c>
      <c r="AF16" s="160">
        <v>38777.040000000001</v>
      </c>
      <c r="AG16" s="160">
        <v>27428.25</v>
      </c>
      <c r="AH16" s="160">
        <v>33687.81</v>
      </c>
      <c r="AI16" s="160">
        <v>24370.94</v>
      </c>
      <c r="AJ16" s="160">
        <v>41869.769999999997</v>
      </c>
      <c r="AK16" s="160">
        <v>40421.24</v>
      </c>
      <c r="AL16" s="160">
        <v>39651.269999999997</v>
      </c>
      <c r="AM16" s="160">
        <v>24891.22</v>
      </c>
      <c r="AN16" s="160">
        <v>30612.39</v>
      </c>
      <c r="AO16" s="160">
        <v>35039.72</v>
      </c>
      <c r="AP16" s="160">
        <v>38379.01</v>
      </c>
      <c r="AQ16" s="160">
        <v>40224</v>
      </c>
      <c r="AR16" s="160">
        <v>32713.5</v>
      </c>
      <c r="AS16" s="160">
        <v>49949.1</v>
      </c>
      <c r="AT16" s="160">
        <v>39411</v>
      </c>
      <c r="AU16" s="160">
        <v>25655.65</v>
      </c>
      <c r="AV16" s="160">
        <v>23952</v>
      </c>
      <c r="AW16" s="160">
        <v>18288.72</v>
      </c>
      <c r="AX16" s="160">
        <v>36953.78</v>
      </c>
      <c r="AY16" s="160">
        <v>35479.08</v>
      </c>
      <c r="AZ16" s="160">
        <v>41311.56</v>
      </c>
      <c r="BA16" s="160">
        <v>34579.620000000003</v>
      </c>
      <c r="BB16" s="160">
        <v>49163.34</v>
      </c>
      <c r="BC16" s="160">
        <v>35780.080000000002</v>
      </c>
      <c r="BD16" s="160">
        <v>26830.17</v>
      </c>
      <c r="BE16" s="160">
        <v>80312.62</v>
      </c>
      <c r="BF16" s="160">
        <v>43520.35</v>
      </c>
      <c r="BG16" s="160">
        <v>44654.76</v>
      </c>
      <c r="BH16" s="160">
        <v>68645.740000000005</v>
      </c>
      <c r="BI16" s="160">
        <v>30502.75</v>
      </c>
      <c r="BJ16" s="160">
        <v>59155.02</v>
      </c>
      <c r="BK16" s="160">
        <v>0</v>
      </c>
      <c r="BL16" s="160">
        <v>34677.56</v>
      </c>
      <c r="BM16" s="160">
        <v>96259.7</v>
      </c>
      <c r="BN16" s="160">
        <v>34493.35</v>
      </c>
      <c r="BO16" s="160">
        <v>43105.599999999999</v>
      </c>
      <c r="BP16" s="160">
        <v>26619.25</v>
      </c>
      <c r="BQ16" s="160">
        <v>25244.01</v>
      </c>
      <c r="BR16" s="160">
        <v>34823.56</v>
      </c>
      <c r="BS16" s="160">
        <v>37531.64</v>
      </c>
      <c r="BT16" s="160">
        <v>47116.5</v>
      </c>
      <c r="BU16" s="160">
        <v>36081.68</v>
      </c>
      <c r="BV16" s="160">
        <v>38478.5</v>
      </c>
      <c r="BW16" s="160">
        <v>91733.92</v>
      </c>
      <c r="BX16" s="160">
        <v>45368.25</v>
      </c>
      <c r="BY16" s="160">
        <v>31926.29</v>
      </c>
      <c r="BZ16" s="160">
        <v>43520.26</v>
      </c>
      <c r="CA16" s="160">
        <v>32708.47</v>
      </c>
      <c r="CB16" s="160">
        <v>37347.72</v>
      </c>
      <c r="CC16" s="160">
        <v>47928.480000000003</v>
      </c>
      <c r="CD16" s="160">
        <v>43997.62</v>
      </c>
      <c r="CE16" s="160">
        <v>52441.16</v>
      </c>
      <c r="CF16" s="160">
        <v>37281.160000000003</v>
      </c>
      <c r="CG16" s="160">
        <v>43923.09</v>
      </c>
      <c r="CH16" s="160">
        <v>51083</v>
      </c>
      <c r="CI16" s="160">
        <v>31343.73</v>
      </c>
      <c r="CJ16" s="160">
        <v>36438.14</v>
      </c>
      <c r="CK16" s="160">
        <v>31165.62</v>
      </c>
      <c r="CL16" s="160">
        <v>30145.66</v>
      </c>
      <c r="CM16" s="160">
        <v>39082.269999999997</v>
      </c>
      <c r="CN16" s="160">
        <v>35094.65</v>
      </c>
      <c r="CO16" s="160">
        <v>43438.05</v>
      </c>
      <c r="CP16" s="160">
        <v>40873.480000000003</v>
      </c>
      <c r="CQ16" s="160">
        <v>40343.97</v>
      </c>
      <c r="CR16" s="160">
        <v>31120.080000000002</v>
      </c>
      <c r="CS16" s="160">
        <v>44856.21</v>
      </c>
      <c r="CT16" s="160">
        <v>24456.959999999999</v>
      </c>
      <c r="CU16" s="160">
        <v>18659.23</v>
      </c>
      <c r="CV16" s="160">
        <v>27816.51</v>
      </c>
      <c r="CW16" s="160">
        <v>38938.19</v>
      </c>
      <c r="CX16" s="160">
        <v>34146.36</v>
      </c>
      <c r="CY16" s="160">
        <v>22226.73</v>
      </c>
      <c r="CZ16" s="160">
        <v>37753.24</v>
      </c>
      <c r="DA16" s="160">
        <v>24618.52</v>
      </c>
      <c r="DB16" s="160">
        <v>41467.300000000003</v>
      </c>
      <c r="DC16" s="160">
        <v>29177.86</v>
      </c>
      <c r="DD16" s="160">
        <v>23618.99</v>
      </c>
      <c r="DE16" s="160">
        <v>40479.42</v>
      </c>
      <c r="DF16" s="160">
        <v>28028.36</v>
      </c>
      <c r="DG16" s="160">
        <v>34930.14</v>
      </c>
      <c r="DH16" s="160">
        <v>23285.88</v>
      </c>
      <c r="DI16" s="160">
        <v>70532.350000000006</v>
      </c>
      <c r="DJ16" s="160">
        <v>31670.5</v>
      </c>
      <c r="DK16" s="160">
        <v>42726.12</v>
      </c>
      <c r="DL16" s="160">
        <v>25559.24</v>
      </c>
      <c r="DM16" s="160">
        <v>17138.830000000002</v>
      </c>
      <c r="DN16" s="160">
        <v>24112.58</v>
      </c>
      <c r="DO16" s="160">
        <v>28221.23</v>
      </c>
      <c r="DP16" s="160">
        <v>35725.08</v>
      </c>
      <c r="DQ16" s="160">
        <v>26832.62</v>
      </c>
      <c r="DR16" s="160">
        <v>34244.6</v>
      </c>
      <c r="DS16" s="160">
        <v>24119.48</v>
      </c>
      <c r="DT16" s="160">
        <v>32416.66</v>
      </c>
      <c r="DU16" s="160">
        <v>24615.69</v>
      </c>
      <c r="DV16" s="160">
        <v>35016.800000000003</v>
      </c>
      <c r="DW16" s="160">
        <v>52421.07</v>
      </c>
      <c r="DX16" s="160">
        <v>0</v>
      </c>
      <c r="DY16" s="160">
        <v>18614.63</v>
      </c>
      <c r="DZ16" s="160">
        <v>39099.230000000003</v>
      </c>
      <c r="EA16" s="160">
        <v>38248.480000000003</v>
      </c>
      <c r="EB16" s="160">
        <v>20244</v>
      </c>
      <c r="EC16" s="160">
        <v>37716.43</v>
      </c>
      <c r="ED16" s="160">
        <v>45357.16</v>
      </c>
      <c r="EE16" s="160">
        <v>3711.85</v>
      </c>
      <c r="EF16" s="160">
        <v>32661.74</v>
      </c>
      <c r="EG16" s="160">
        <v>16129.38</v>
      </c>
      <c r="EH16" s="160">
        <v>26187</v>
      </c>
      <c r="EI16" s="160">
        <v>31865.119999999999</v>
      </c>
      <c r="EJ16" s="160">
        <v>30796.04</v>
      </c>
      <c r="EK16" s="160">
        <v>29240.94</v>
      </c>
      <c r="EL16" s="160">
        <v>35550.46</v>
      </c>
      <c r="EM16" s="160">
        <v>39773.4</v>
      </c>
      <c r="EN16" s="160">
        <v>36299.379999999997</v>
      </c>
      <c r="EO16" s="160">
        <v>0</v>
      </c>
      <c r="EP16" s="160">
        <v>109583.67999999999</v>
      </c>
      <c r="EQ16" s="160">
        <v>46503</v>
      </c>
      <c r="ER16" s="160">
        <v>101453.9</v>
      </c>
      <c r="ES16" s="160">
        <v>114893.38</v>
      </c>
      <c r="ET16" s="160">
        <v>267511.78999999998</v>
      </c>
      <c r="EU16" s="160">
        <v>278578.81</v>
      </c>
      <c r="EV16" s="160">
        <v>0</v>
      </c>
      <c r="EW16" s="160">
        <v>235741.54</v>
      </c>
      <c r="EX16" s="160">
        <v>40348.53</v>
      </c>
      <c r="EY16" s="160">
        <v>249579.37</v>
      </c>
      <c r="EZ16" s="160">
        <v>182990.35</v>
      </c>
      <c r="FA16" s="160">
        <v>270042.23999999999</v>
      </c>
      <c r="FB16" s="160">
        <v>57840</v>
      </c>
      <c r="FC16" s="160">
        <v>0</v>
      </c>
      <c r="FD16" s="160">
        <v>215713.48</v>
      </c>
      <c r="FE16" s="160">
        <v>292160.94</v>
      </c>
      <c r="FF16" s="160">
        <v>148826.15</v>
      </c>
      <c r="FG16" s="160">
        <v>93801.38</v>
      </c>
      <c r="FH16" s="160">
        <v>206481.47</v>
      </c>
      <c r="FI16" s="160">
        <v>88430.63</v>
      </c>
      <c r="FJ16" s="160">
        <v>200540.82</v>
      </c>
      <c r="FK16" s="160">
        <v>341458.09</v>
      </c>
      <c r="FL16" s="160">
        <v>105279.59</v>
      </c>
      <c r="FM16" s="160">
        <v>144267.07999999999</v>
      </c>
      <c r="FN16" s="160">
        <v>254030.2</v>
      </c>
      <c r="FO16" s="160">
        <v>409320.57</v>
      </c>
      <c r="FP16" s="160">
        <v>277601.24</v>
      </c>
      <c r="FQ16" s="160">
        <v>57368.11</v>
      </c>
      <c r="FR16" s="160">
        <v>0</v>
      </c>
      <c r="FS16" s="160">
        <v>18026.02</v>
      </c>
      <c r="FT16" s="160">
        <v>9776.9500000000007</v>
      </c>
      <c r="FU16" s="160">
        <v>51037.47</v>
      </c>
      <c r="FV16" s="160">
        <v>48931.93</v>
      </c>
      <c r="FW16" s="160">
        <v>38058.559999999998</v>
      </c>
      <c r="FX16" s="160">
        <v>28819.94</v>
      </c>
      <c r="FY16" s="160">
        <v>43315.46</v>
      </c>
      <c r="FZ16" s="160">
        <v>20882.330000000002</v>
      </c>
      <c r="GA16" s="160">
        <v>38554.800000000003</v>
      </c>
      <c r="GB16" s="160">
        <v>14496.1</v>
      </c>
      <c r="GC16" s="160">
        <v>8930.49</v>
      </c>
      <c r="GD16" s="160">
        <v>46637.21</v>
      </c>
      <c r="GE16" s="160">
        <v>24152</v>
      </c>
      <c r="GF16" s="160">
        <v>45984.42</v>
      </c>
      <c r="GG16" s="160">
        <v>35909.25</v>
      </c>
      <c r="GH16" s="160">
        <v>67291.37</v>
      </c>
      <c r="GI16" s="79">
        <f t="shared" si="0"/>
        <v>10274499.420000006</v>
      </c>
    </row>
    <row r="17" spans="2:191" x14ac:dyDescent="0.25">
      <c r="B17" s="74" t="s">
        <v>194</v>
      </c>
      <c r="C17" s="175" t="s">
        <v>789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0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0</v>
      </c>
      <c r="AR17" s="160">
        <v>0</v>
      </c>
      <c r="AS17" s="160">
        <v>0</v>
      </c>
      <c r="AT17" s="160">
        <v>0</v>
      </c>
      <c r="AU17" s="160">
        <v>0</v>
      </c>
      <c r="AV17" s="160">
        <v>0</v>
      </c>
      <c r="AW17" s="160">
        <v>0</v>
      </c>
      <c r="AX17" s="160">
        <v>0</v>
      </c>
      <c r="AY17" s="160">
        <v>0</v>
      </c>
      <c r="AZ17" s="160">
        <v>7480.2</v>
      </c>
      <c r="BA17" s="160">
        <v>0</v>
      </c>
      <c r="BB17" s="160">
        <v>0</v>
      </c>
      <c r="BC17" s="160">
        <v>0</v>
      </c>
      <c r="BD17" s="160">
        <v>11908.42</v>
      </c>
      <c r="BE17" s="160">
        <v>0</v>
      </c>
      <c r="BF17" s="160">
        <v>0</v>
      </c>
      <c r="BG17" s="160">
        <v>0</v>
      </c>
      <c r="BH17" s="160">
        <v>0</v>
      </c>
      <c r="BI17" s="160">
        <v>0</v>
      </c>
      <c r="BJ17" s="160">
        <v>0</v>
      </c>
      <c r="BK17" s="160">
        <v>23868.720000000001</v>
      </c>
      <c r="BL17" s="160">
        <v>0</v>
      </c>
      <c r="BM17" s="160">
        <v>0</v>
      </c>
      <c r="BN17" s="160">
        <v>0</v>
      </c>
      <c r="BO17" s="160">
        <v>0</v>
      </c>
      <c r="BP17" s="160">
        <v>0</v>
      </c>
      <c r="BQ17" s="160">
        <v>9872.8700000000008</v>
      </c>
      <c r="BR17" s="160">
        <v>0</v>
      </c>
      <c r="BS17" s="160">
        <v>0</v>
      </c>
      <c r="BT17" s="160">
        <v>0</v>
      </c>
      <c r="BU17" s="160">
        <v>0</v>
      </c>
      <c r="BV17" s="160">
        <v>0</v>
      </c>
      <c r="BW17" s="160">
        <v>0</v>
      </c>
      <c r="BX17" s="160">
        <v>0</v>
      </c>
      <c r="BY17" s="160">
        <v>0</v>
      </c>
      <c r="BZ17" s="160">
        <v>0</v>
      </c>
      <c r="CA17" s="160">
        <v>0</v>
      </c>
      <c r="CB17" s="160">
        <v>0</v>
      </c>
      <c r="CC17" s="160">
        <v>0</v>
      </c>
      <c r="CD17" s="160">
        <v>0</v>
      </c>
      <c r="CE17" s="160">
        <v>0</v>
      </c>
      <c r="CF17" s="160">
        <v>0</v>
      </c>
      <c r="CG17" s="160">
        <v>0</v>
      </c>
      <c r="CH17" s="160">
        <v>0</v>
      </c>
      <c r="CI17" s="160">
        <v>0</v>
      </c>
      <c r="CJ17" s="160">
        <v>0</v>
      </c>
      <c r="CK17" s="160">
        <v>0</v>
      </c>
      <c r="CL17" s="160">
        <v>0</v>
      </c>
      <c r="CM17" s="160">
        <v>0</v>
      </c>
      <c r="CN17" s="160">
        <v>0</v>
      </c>
      <c r="CO17" s="160">
        <v>0</v>
      </c>
      <c r="CP17" s="160">
        <v>0</v>
      </c>
      <c r="CQ17" s="160">
        <v>0</v>
      </c>
      <c r="CR17" s="160">
        <v>0</v>
      </c>
      <c r="CS17" s="160">
        <v>0</v>
      </c>
      <c r="CT17" s="160">
        <v>0</v>
      </c>
      <c r="CU17" s="160">
        <v>4420.33</v>
      </c>
      <c r="CV17" s="160">
        <v>0</v>
      </c>
      <c r="CW17" s="160">
        <v>0</v>
      </c>
      <c r="CX17" s="160">
        <v>0</v>
      </c>
      <c r="CY17" s="160">
        <v>0</v>
      </c>
      <c r="CZ17" s="160">
        <v>0</v>
      </c>
      <c r="DA17" s="160">
        <v>0</v>
      </c>
      <c r="DB17" s="160">
        <v>0</v>
      </c>
      <c r="DC17" s="160">
        <v>0</v>
      </c>
      <c r="DD17" s="160">
        <v>0</v>
      </c>
      <c r="DE17" s="160">
        <v>0</v>
      </c>
      <c r="DF17" s="160">
        <v>0</v>
      </c>
      <c r="DG17" s="160">
        <v>0</v>
      </c>
      <c r="DH17" s="160">
        <v>0</v>
      </c>
      <c r="DI17" s="160">
        <v>0</v>
      </c>
      <c r="DJ17" s="160">
        <v>0</v>
      </c>
      <c r="DK17" s="160">
        <v>0</v>
      </c>
      <c r="DL17" s="160">
        <v>0</v>
      </c>
      <c r="DM17" s="160">
        <v>0</v>
      </c>
      <c r="DN17" s="160">
        <v>0</v>
      </c>
      <c r="DO17" s="160">
        <v>0</v>
      </c>
      <c r="DP17" s="160">
        <v>0</v>
      </c>
      <c r="DQ17" s="160">
        <v>0</v>
      </c>
      <c r="DR17" s="160">
        <v>0</v>
      </c>
      <c r="DS17" s="160">
        <v>0</v>
      </c>
      <c r="DT17" s="160">
        <v>0</v>
      </c>
      <c r="DU17" s="160">
        <v>0</v>
      </c>
      <c r="DV17" s="160">
        <v>0</v>
      </c>
      <c r="DW17" s="160">
        <v>0</v>
      </c>
      <c r="DX17" s="160">
        <v>18878.77</v>
      </c>
      <c r="DY17" s="160">
        <v>0</v>
      </c>
      <c r="DZ17" s="160">
        <v>0</v>
      </c>
      <c r="EA17" s="160">
        <v>0</v>
      </c>
      <c r="EB17" s="160">
        <v>0</v>
      </c>
      <c r="EC17" s="160">
        <v>0</v>
      </c>
      <c r="ED17" s="160">
        <v>0</v>
      </c>
      <c r="EE17" s="160">
        <v>14460</v>
      </c>
      <c r="EF17" s="160">
        <v>0</v>
      </c>
      <c r="EG17" s="160">
        <v>0</v>
      </c>
      <c r="EH17" s="160">
        <v>0</v>
      </c>
      <c r="EI17" s="160">
        <v>0</v>
      </c>
      <c r="EJ17" s="160">
        <v>0</v>
      </c>
      <c r="EK17" s="160">
        <v>0</v>
      </c>
      <c r="EL17" s="160">
        <v>0</v>
      </c>
      <c r="EM17" s="160">
        <v>0</v>
      </c>
      <c r="EN17" s="160">
        <v>0</v>
      </c>
      <c r="EO17" s="160">
        <v>358785.8</v>
      </c>
      <c r="EP17" s="160">
        <v>109761.52</v>
      </c>
      <c r="EQ17" s="160">
        <v>206991.65</v>
      </c>
      <c r="ER17" s="160">
        <v>0</v>
      </c>
      <c r="ES17" s="160">
        <v>0</v>
      </c>
      <c r="ET17" s="160">
        <v>25437</v>
      </c>
      <c r="EU17" s="160">
        <v>0</v>
      </c>
      <c r="EV17" s="160">
        <v>62332.28</v>
      </c>
      <c r="EW17" s="160">
        <v>0</v>
      </c>
      <c r="EX17" s="160">
        <v>377789.58</v>
      </c>
      <c r="EY17" s="160">
        <v>30873.51</v>
      </c>
      <c r="EZ17" s="160">
        <v>0</v>
      </c>
      <c r="FA17" s="160">
        <v>0</v>
      </c>
      <c r="FB17" s="160">
        <v>131235.4</v>
      </c>
      <c r="FC17" s="160">
        <v>189958.68</v>
      </c>
      <c r="FD17" s="160">
        <v>0</v>
      </c>
      <c r="FE17" s="160">
        <v>0</v>
      </c>
      <c r="FF17" s="160">
        <v>42471.08</v>
      </c>
      <c r="FG17" s="160">
        <v>0</v>
      </c>
      <c r="FH17" s="160">
        <v>0</v>
      </c>
      <c r="FI17" s="160">
        <v>0</v>
      </c>
      <c r="FJ17" s="160">
        <v>0</v>
      </c>
      <c r="FK17" s="160">
        <v>0</v>
      </c>
      <c r="FL17" s="160">
        <v>0</v>
      </c>
      <c r="FM17" s="160">
        <v>0</v>
      </c>
      <c r="FN17" s="160">
        <v>0</v>
      </c>
      <c r="FO17" s="160">
        <v>0</v>
      </c>
      <c r="FP17" s="160">
        <v>35493.339999999997</v>
      </c>
      <c r="FQ17" s="160">
        <v>63953.77</v>
      </c>
      <c r="FR17" s="160">
        <v>0</v>
      </c>
      <c r="FS17" s="160">
        <v>0</v>
      </c>
      <c r="FT17" s="160">
        <v>0</v>
      </c>
      <c r="FU17" s="160">
        <v>0</v>
      </c>
      <c r="FV17" s="160">
        <v>0</v>
      </c>
      <c r="FW17" s="160">
        <v>0</v>
      </c>
      <c r="FX17" s="160">
        <v>0</v>
      </c>
      <c r="FY17" s="160">
        <v>0</v>
      </c>
      <c r="FZ17" s="160">
        <v>0</v>
      </c>
      <c r="GA17" s="160">
        <v>0</v>
      </c>
      <c r="GB17" s="160">
        <v>0</v>
      </c>
      <c r="GC17" s="160">
        <v>0</v>
      </c>
      <c r="GD17" s="160">
        <v>16097.94</v>
      </c>
      <c r="GE17" s="160">
        <v>0</v>
      </c>
      <c r="GF17" s="160">
        <v>0</v>
      </c>
      <c r="GG17" s="160">
        <v>0</v>
      </c>
      <c r="GH17" s="160">
        <v>0</v>
      </c>
      <c r="GI17" s="79">
        <f t="shared" si="0"/>
        <v>1742070.86</v>
      </c>
    </row>
    <row r="18" spans="2:191" x14ac:dyDescent="0.25">
      <c r="B18" s="74" t="s">
        <v>194</v>
      </c>
      <c r="C18" s="175" t="s">
        <v>789</v>
      </c>
      <c r="D18" s="160">
        <v>0</v>
      </c>
      <c r="E18" s="160">
        <v>0</v>
      </c>
      <c r="F18" s="160">
        <v>0</v>
      </c>
      <c r="G18" s="160">
        <v>0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0">
        <v>0</v>
      </c>
      <c r="Q18" s="160">
        <v>0</v>
      </c>
      <c r="R18" s="160">
        <v>0</v>
      </c>
      <c r="S18" s="160">
        <v>0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0">
        <v>0</v>
      </c>
      <c r="AI18" s="160">
        <v>0</v>
      </c>
      <c r="AJ18" s="160">
        <v>0</v>
      </c>
      <c r="AK18" s="160">
        <v>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W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C18" s="16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0">
        <v>0</v>
      </c>
      <c r="BJ18" s="160">
        <v>0</v>
      </c>
      <c r="BK18" s="160">
        <v>0</v>
      </c>
      <c r="BL18" s="160">
        <v>0</v>
      </c>
      <c r="BM18" s="160">
        <v>0</v>
      </c>
      <c r="BN18" s="160">
        <v>0</v>
      </c>
      <c r="BO18" s="160">
        <v>0</v>
      </c>
      <c r="BP18" s="160">
        <v>0</v>
      </c>
      <c r="BQ18" s="160">
        <v>0</v>
      </c>
      <c r="BR18" s="160">
        <v>0</v>
      </c>
      <c r="BS18" s="160">
        <v>0</v>
      </c>
      <c r="BT18" s="160">
        <v>0</v>
      </c>
      <c r="BU18" s="160">
        <v>0</v>
      </c>
      <c r="BV18" s="160">
        <v>0</v>
      </c>
      <c r="BW18" s="160">
        <v>0</v>
      </c>
      <c r="BX18" s="160">
        <v>0</v>
      </c>
      <c r="BY18" s="160">
        <v>0</v>
      </c>
      <c r="BZ18" s="160">
        <v>0</v>
      </c>
      <c r="CA18" s="160">
        <v>0</v>
      </c>
      <c r="CB18" s="160">
        <v>0</v>
      </c>
      <c r="CC18" s="160">
        <v>0</v>
      </c>
      <c r="CD18" s="160">
        <v>0</v>
      </c>
      <c r="CE18" s="160">
        <v>0</v>
      </c>
      <c r="CF18" s="160">
        <v>0</v>
      </c>
      <c r="CG18" s="160">
        <v>0</v>
      </c>
      <c r="CH18" s="160">
        <v>0</v>
      </c>
      <c r="CI18" s="160">
        <v>0</v>
      </c>
      <c r="CJ18" s="160">
        <v>0</v>
      </c>
      <c r="CK18" s="160">
        <v>0</v>
      </c>
      <c r="CL18" s="160">
        <v>0</v>
      </c>
      <c r="CM18" s="160">
        <v>0</v>
      </c>
      <c r="CN18" s="160">
        <v>0</v>
      </c>
      <c r="CO18" s="160">
        <v>0</v>
      </c>
      <c r="CP18" s="160">
        <v>0</v>
      </c>
      <c r="CQ18" s="160">
        <v>0</v>
      </c>
      <c r="CR18" s="160">
        <v>0</v>
      </c>
      <c r="CS18" s="160">
        <v>0</v>
      </c>
      <c r="CT18" s="160">
        <v>0</v>
      </c>
      <c r="CU18" s="160">
        <v>0</v>
      </c>
      <c r="CV18" s="160">
        <v>0</v>
      </c>
      <c r="CW18" s="160">
        <v>0</v>
      </c>
      <c r="CX18" s="160">
        <v>0</v>
      </c>
      <c r="CY18" s="160">
        <v>0</v>
      </c>
      <c r="CZ18" s="160">
        <v>0</v>
      </c>
      <c r="DA18" s="160">
        <v>0</v>
      </c>
      <c r="DB18" s="160">
        <v>0</v>
      </c>
      <c r="DC18" s="160">
        <v>0</v>
      </c>
      <c r="DD18" s="160">
        <v>0</v>
      </c>
      <c r="DE18" s="160">
        <v>0</v>
      </c>
      <c r="DF18" s="160">
        <v>0</v>
      </c>
      <c r="DG18" s="160">
        <v>0</v>
      </c>
      <c r="DH18" s="160">
        <v>0</v>
      </c>
      <c r="DI18" s="160">
        <v>0</v>
      </c>
      <c r="DJ18" s="160">
        <v>0</v>
      </c>
      <c r="DK18" s="160">
        <v>0</v>
      </c>
      <c r="DL18" s="160">
        <v>0</v>
      </c>
      <c r="DM18" s="160">
        <v>0</v>
      </c>
      <c r="DN18" s="160">
        <v>0</v>
      </c>
      <c r="DO18" s="160">
        <v>0</v>
      </c>
      <c r="DP18" s="160">
        <v>0</v>
      </c>
      <c r="DQ18" s="160">
        <v>0</v>
      </c>
      <c r="DR18" s="160">
        <v>0</v>
      </c>
      <c r="DS18" s="160">
        <v>0</v>
      </c>
      <c r="DT18" s="160">
        <v>0</v>
      </c>
      <c r="DU18" s="160">
        <v>0</v>
      </c>
      <c r="DV18" s="160">
        <v>0</v>
      </c>
      <c r="DW18" s="160">
        <v>0</v>
      </c>
      <c r="DX18" s="160">
        <v>0</v>
      </c>
      <c r="DY18" s="160">
        <v>0</v>
      </c>
      <c r="DZ18" s="160">
        <v>0</v>
      </c>
      <c r="EA18" s="160">
        <v>0</v>
      </c>
      <c r="EB18" s="160">
        <v>0</v>
      </c>
      <c r="EC18" s="160">
        <v>0</v>
      </c>
      <c r="ED18" s="160">
        <v>0</v>
      </c>
      <c r="EE18" s="160">
        <v>0</v>
      </c>
      <c r="EF18" s="160">
        <v>0</v>
      </c>
      <c r="EG18" s="160">
        <v>0</v>
      </c>
      <c r="EH18" s="160">
        <v>0</v>
      </c>
      <c r="EI18" s="160">
        <v>0</v>
      </c>
      <c r="EJ18" s="160">
        <v>0</v>
      </c>
      <c r="EK18" s="160">
        <v>0</v>
      </c>
      <c r="EL18" s="160">
        <v>0</v>
      </c>
      <c r="EM18" s="160">
        <v>0</v>
      </c>
      <c r="EN18" s="160">
        <v>0</v>
      </c>
      <c r="EO18" s="160">
        <v>0</v>
      </c>
      <c r="EP18" s="160">
        <v>0</v>
      </c>
      <c r="EQ18" s="160">
        <v>0</v>
      </c>
      <c r="ER18" s="160">
        <v>340</v>
      </c>
      <c r="ES18" s="160">
        <v>0</v>
      </c>
      <c r="ET18" s="160">
        <v>0</v>
      </c>
      <c r="EU18" s="160">
        <v>0</v>
      </c>
      <c r="EV18" s="160">
        <v>0</v>
      </c>
      <c r="EW18" s="160">
        <v>0</v>
      </c>
      <c r="EX18" s="160">
        <v>0</v>
      </c>
      <c r="EY18" s="160">
        <v>0</v>
      </c>
      <c r="EZ18" s="160">
        <v>0</v>
      </c>
      <c r="FA18" s="160">
        <v>0</v>
      </c>
      <c r="FB18" s="160">
        <v>0</v>
      </c>
      <c r="FC18" s="160">
        <v>0</v>
      </c>
      <c r="FD18" s="160">
        <v>0</v>
      </c>
      <c r="FE18" s="160">
        <v>0</v>
      </c>
      <c r="FF18" s="160">
        <v>0</v>
      </c>
      <c r="FG18" s="160">
        <v>0</v>
      </c>
      <c r="FH18" s="160">
        <v>0</v>
      </c>
      <c r="FI18" s="160">
        <v>0</v>
      </c>
      <c r="FJ18" s="160">
        <v>0</v>
      </c>
      <c r="FK18" s="160">
        <v>0</v>
      </c>
      <c r="FL18" s="160">
        <v>0</v>
      </c>
      <c r="FM18" s="160">
        <v>0</v>
      </c>
      <c r="FN18" s="160">
        <v>0</v>
      </c>
      <c r="FO18" s="160">
        <v>0</v>
      </c>
      <c r="FP18" s="160">
        <v>0</v>
      </c>
      <c r="FQ18" s="160">
        <v>0</v>
      </c>
      <c r="FR18" s="160">
        <v>0</v>
      </c>
      <c r="FS18" s="160">
        <v>0</v>
      </c>
      <c r="FT18" s="160">
        <v>0</v>
      </c>
      <c r="FU18" s="160">
        <v>0</v>
      </c>
      <c r="FV18" s="160">
        <v>0</v>
      </c>
      <c r="FW18" s="160">
        <v>0</v>
      </c>
      <c r="FX18" s="160">
        <v>0</v>
      </c>
      <c r="FY18" s="160">
        <v>0</v>
      </c>
      <c r="FZ18" s="160">
        <v>0</v>
      </c>
      <c r="GA18" s="160">
        <v>0</v>
      </c>
      <c r="GB18" s="160">
        <v>0</v>
      </c>
      <c r="GC18" s="160">
        <v>0</v>
      </c>
      <c r="GD18" s="160">
        <v>0</v>
      </c>
      <c r="GE18" s="160">
        <v>0</v>
      </c>
      <c r="GF18" s="160">
        <v>0</v>
      </c>
      <c r="GG18" s="160">
        <v>0</v>
      </c>
      <c r="GH18" s="160">
        <v>0</v>
      </c>
      <c r="GI18" s="79">
        <f t="shared" si="0"/>
        <v>340</v>
      </c>
    </row>
    <row r="19" spans="2:191" x14ac:dyDescent="0.25">
      <c r="B19" s="74" t="s">
        <v>194</v>
      </c>
      <c r="C19" s="175" t="s">
        <v>789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0</v>
      </c>
      <c r="AP19" s="160">
        <v>0</v>
      </c>
      <c r="AQ19" s="160">
        <v>0</v>
      </c>
      <c r="AR19" s="160">
        <v>0</v>
      </c>
      <c r="AS19" s="160">
        <v>0</v>
      </c>
      <c r="AT19" s="160">
        <v>0</v>
      </c>
      <c r="AU19" s="160">
        <v>0</v>
      </c>
      <c r="AV19" s="160">
        <v>0</v>
      </c>
      <c r="AW19" s="160">
        <v>0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C19" s="16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I19" s="160">
        <v>0</v>
      </c>
      <c r="BJ19" s="160">
        <v>0</v>
      </c>
      <c r="BK19" s="160">
        <v>0</v>
      </c>
      <c r="BL19" s="160">
        <v>0</v>
      </c>
      <c r="BM19" s="160">
        <v>0</v>
      </c>
      <c r="BN19" s="160">
        <v>0</v>
      </c>
      <c r="BO19" s="160">
        <v>0</v>
      </c>
      <c r="BP19" s="160">
        <v>0</v>
      </c>
      <c r="BQ19" s="160">
        <v>0</v>
      </c>
      <c r="BR19" s="160">
        <v>0</v>
      </c>
      <c r="BS19" s="160">
        <v>0</v>
      </c>
      <c r="BT19" s="160">
        <v>0</v>
      </c>
      <c r="BU19" s="160">
        <v>0</v>
      </c>
      <c r="BV19" s="160">
        <v>0</v>
      </c>
      <c r="BW19" s="160">
        <v>0</v>
      </c>
      <c r="BX19" s="160">
        <v>0</v>
      </c>
      <c r="BY19" s="160">
        <v>0</v>
      </c>
      <c r="BZ19" s="160">
        <v>0</v>
      </c>
      <c r="CA19" s="160">
        <v>1446</v>
      </c>
      <c r="CB19" s="160">
        <v>0</v>
      </c>
      <c r="CC19" s="160">
        <v>0</v>
      </c>
      <c r="CD19" s="160">
        <v>0</v>
      </c>
      <c r="CE19" s="160">
        <v>0</v>
      </c>
      <c r="CF19" s="160">
        <v>0</v>
      </c>
      <c r="CG19" s="160">
        <v>0</v>
      </c>
      <c r="CH19" s="160">
        <v>0</v>
      </c>
      <c r="CI19" s="160">
        <v>0</v>
      </c>
      <c r="CJ19" s="160">
        <v>0</v>
      </c>
      <c r="CK19" s="160">
        <v>0</v>
      </c>
      <c r="CL19" s="160">
        <v>0</v>
      </c>
      <c r="CM19" s="160">
        <v>0</v>
      </c>
      <c r="CN19" s="160">
        <v>0</v>
      </c>
      <c r="CO19" s="160">
        <v>0</v>
      </c>
      <c r="CP19" s="160">
        <v>0</v>
      </c>
      <c r="CQ19" s="160">
        <v>0</v>
      </c>
      <c r="CR19" s="160">
        <v>0</v>
      </c>
      <c r="CS19" s="160">
        <v>0</v>
      </c>
      <c r="CT19" s="160">
        <v>0</v>
      </c>
      <c r="CU19" s="160">
        <v>0</v>
      </c>
      <c r="CV19" s="160">
        <v>0</v>
      </c>
      <c r="CW19" s="160">
        <v>0</v>
      </c>
      <c r="CX19" s="160">
        <v>0</v>
      </c>
      <c r="CY19" s="160">
        <v>0</v>
      </c>
      <c r="CZ19" s="160">
        <v>0</v>
      </c>
      <c r="DA19" s="160">
        <v>0</v>
      </c>
      <c r="DB19" s="160">
        <v>0</v>
      </c>
      <c r="DC19" s="160">
        <v>3497.12</v>
      </c>
      <c r="DD19" s="160">
        <v>0</v>
      </c>
      <c r="DE19" s="160">
        <v>0</v>
      </c>
      <c r="DF19" s="160">
        <v>0</v>
      </c>
      <c r="DG19" s="160">
        <v>0</v>
      </c>
      <c r="DH19" s="160">
        <v>-31.65</v>
      </c>
      <c r="DI19" s="160">
        <v>0</v>
      </c>
      <c r="DJ19" s="160">
        <v>0</v>
      </c>
      <c r="DK19" s="160">
        <v>0</v>
      </c>
      <c r="DL19" s="160">
        <v>0</v>
      </c>
      <c r="DM19" s="160">
        <v>0</v>
      </c>
      <c r="DN19" s="160">
        <v>0</v>
      </c>
      <c r="DO19" s="160">
        <v>0</v>
      </c>
      <c r="DP19" s="160">
        <v>0</v>
      </c>
      <c r="DQ19" s="160">
        <v>0</v>
      </c>
      <c r="DR19" s="160">
        <v>0</v>
      </c>
      <c r="DS19" s="160">
        <v>0</v>
      </c>
      <c r="DT19" s="160">
        <v>0</v>
      </c>
      <c r="DU19" s="160">
        <v>0</v>
      </c>
      <c r="DV19" s="160">
        <v>0</v>
      </c>
      <c r="DW19" s="160">
        <v>0</v>
      </c>
      <c r="DX19" s="160">
        <v>0</v>
      </c>
      <c r="DY19" s="160">
        <v>0</v>
      </c>
      <c r="DZ19" s="160">
        <v>0</v>
      </c>
      <c r="EA19" s="160">
        <v>0</v>
      </c>
      <c r="EB19" s="160">
        <v>0</v>
      </c>
      <c r="EC19" s="160">
        <v>0</v>
      </c>
      <c r="ED19" s="160">
        <v>0</v>
      </c>
      <c r="EE19" s="160">
        <v>0</v>
      </c>
      <c r="EF19" s="160">
        <v>0</v>
      </c>
      <c r="EG19" s="160">
        <v>0</v>
      </c>
      <c r="EH19" s="160">
        <v>0</v>
      </c>
      <c r="EI19" s="160">
        <v>0</v>
      </c>
      <c r="EJ19" s="160">
        <v>0</v>
      </c>
      <c r="EK19" s="160">
        <v>0</v>
      </c>
      <c r="EL19" s="160">
        <v>0</v>
      </c>
      <c r="EM19" s="160">
        <v>0</v>
      </c>
      <c r="EN19" s="160">
        <v>0</v>
      </c>
      <c r="EO19" s="160">
        <v>0</v>
      </c>
      <c r="EP19" s="160">
        <v>0</v>
      </c>
      <c r="EQ19" s="160">
        <v>0</v>
      </c>
      <c r="ER19" s="160">
        <v>0</v>
      </c>
      <c r="ES19" s="160">
        <v>0</v>
      </c>
      <c r="ET19" s="160">
        <v>0</v>
      </c>
      <c r="EU19" s="160">
        <v>0</v>
      </c>
      <c r="EV19" s="160">
        <v>0</v>
      </c>
      <c r="EW19" s="160">
        <v>0</v>
      </c>
      <c r="EX19" s="160">
        <v>0</v>
      </c>
      <c r="EY19" s="160">
        <v>0</v>
      </c>
      <c r="EZ19" s="160">
        <v>0</v>
      </c>
      <c r="FA19" s="160">
        <v>0</v>
      </c>
      <c r="FB19" s="160">
        <v>0</v>
      </c>
      <c r="FC19" s="160">
        <v>0</v>
      </c>
      <c r="FD19" s="160">
        <v>0</v>
      </c>
      <c r="FE19" s="160">
        <v>4710.3599999999997</v>
      </c>
      <c r="FF19" s="160">
        <v>0</v>
      </c>
      <c r="FG19" s="160">
        <v>0</v>
      </c>
      <c r="FH19" s="160">
        <v>0</v>
      </c>
      <c r="FI19" s="160">
        <v>0</v>
      </c>
      <c r="FJ19" s="160">
        <v>0</v>
      </c>
      <c r="FK19" s="160">
        <v>0</v>
      </c>
      <c r="FL19" s="160">
        <v>0</v>
      </c>
      <c r="FM19" s="160">
        <v>0</v>
      </c>
      <c r="FN19" s="160">
        <v>0</v>
      </c>
      <c r="FO19" s="160">
        <v>0</v>
      </c>
      <c r="FP19" s="160">
        <v>0</v>
      </c>
      <c r="FQ19" s="160">
        <v>0</v>
      </c>
      <c r="FR19" s="160">
        <v>0</v>
      </c>
      <c r="FS19" s="160">
        <v>0</v>
      </c>
      <c r="FT19" s="160">
        <v>0</v>
      </c>
      <c r="FU19" s="160">
        <v>0</v>
      </c>
      <c r="FV19" s="160">
        <v>0</v>
      </c>
      <c r="FW19" s="160">
        <v>0</v>
      </c>
      <c r="FX19" s="160">
        <v>0</v>
      </c>
      <c r="FY19" s="160">
        <v>0</v>
      </c>
      <c r="FZ19" s="160">
        <v>0</v>
      </c>
      <c r="GA19" s="160">
        <v>0</v>
      </c>
      <c r="GB19" s="160">
        <v>0</v>
      </c>
      <c r="GC19" s="160">
        <v>0</v>
      </c>
      <c r="GD19" s="160">
        <v>0</v>
      </c>
      <c r="GE19" s="160">
        <v>0</v>
      </c>
      <c r="GF19" s="160">
        <v>8489.75</v>
      </c>
      <c r="GG19" s="160">
        <v>0</v>
      </c>
      <c r="GH19" s="160">
        <v>0</v>
      </c>
      <c r="GI19" s="79">
        <f t="shared" si="0"/>
        <v>18111.580000000002</v>
      </c>
    </row>
    <row r="20" spans="2:191" x14ac:dyDescent="0.25">
      <c r="B20" s="74" t="s">
        <v>194</v>
      </c>
      <c r="C20" s="175" t="s">
        <v>789</v>
      </c>
      <c r="D20" s="160">
        <v>655.07000000000005</v>
      </c>
      <c r="E20" s="160">
        <v>162.66</v>
      </c>
      <c r="F20" s="160">
        <v>0</v>
      </c>
      <c r="G20" s="160">
        <v>0</v>
      </c>
      <c r="H20" s="160">
        <v>0</v>
      </c>
      <c r="I20" s="160">
        <v>0</v>
      </c>
      <c r="J20" s="160">
        <v>100.71</v>
      </c>
      <c r="K20" s="160">
        <v>775.29</v>
      </c>
      <c r="L20" s="160">
        <v>0</v>
      </c>
      <c r="M20" s="160">
        <v>559.41999999999996</v>
      </c>
      <c r="N20" s="160">
        <v>0</v>
      </c>
      <c r="O20" s="160">
        <v>70.8</v>
      </c>
      <c r="P20" s="160">
        <v>0</v>
      </c>
      <c r="Q20" s="160">
        <v>0</v>
      </c>
      <c r="R20" s="160">
        <v>291.26</v>
      </c>
      <c r="S20" s="160">
        <v>0</v>
      </c>
      <c r="T20" s="160">
        <v>0</v>
      </c>
      <c r="U20" s="160">
        <v>2648.51</v>
      </c>
      <c r="V20" s="160">
        <v>3863.35</v>
      </c>
      <c r="W20" s="160">
        <v>0</v>
      </c>
      <c r="X20" s="160">
        <v>0</v>
      </c>
      <c r="Y20" s="160">
        <v>270.14</v>
      </c>
      <c r="Z20" s="160">
        <v>59.85</v>
      </c>
      <c r="AA20" s="160">
        <v>38.479999999999997</v>
      </c>
      <c r="AB20" s="160">
        <v>3227.83</v>
      </c>
      <c r="AC20" s="160">
        <v>0</v>
      </c>
      <c r="AD20" s="160">
        <v>0</v>
      </c>
      <c r="AE20" s="160">
        <v>307.75</v>
      </c>
      <c r="AF20" s="160">
        <v>0</v>
      </c>
      <c r="AG20" s="160">
        <v>0</v>
      </c>
      <c r="AH20" s="160">
        <v>1289.1400000000001</v>
      </c>
      <c r="AI20" s="160">
        <v>3156.31</v>
      </c>
      <c r="AJ20" s="160">
        <v>0</v>
      </c>
      <c r="AK20" s="160">
        <v>0</v>
      </c>
      <c r="AL20" s="160">
        <v>46.09</v>
      </c>
      <c r="AM20" s="160">
        <v>0</v>
      </c>
      <c r="AN20" s="160">
        <v>97.54</v>
      </c>
      <c r="AO20" s="160">
        <v>149.91999999999999</v>
      </c>
      <c r="AP20" s="160">
        <v>160.94999999999999</v>
      </c>
      <c r="AQ20" s="160">
        <v>0</v>
      </c>
      <c r="AR20" s="160">
        <v>434.94</v>
      </c>
      <c r="AS20" s="160">
        <v>-11.55</v>
      </c>
      <c r="AT20" s="160">
        <v>0</v>
      </c>
      <c r="AU20" s="160">
        <v>0</v>
      </c>
      <c r="AV20" s="160">
        <v>0</v>
      </c>
      <c r="AW20" s="160">
        <v>195.82</v>
      </c>
      <c r="AX20" s="160">
        <v>0</v>
      </c>
      <c r="AY20" s="160">
        <v>0</v>
      </c>
      <c r="AZ20" s="160">
        <v>0</v>
      </c>
      <c r="BA20" s="160">
        <v>34.67</v>
      </c>
      <c r="BB20" s="160">
        <v>2318.16</v>
      </c>
      <c r="BC20" s="160">
        <v>0</v>
      </c>
      <c r="BD20" s="160">
        <v>0</v>
      </c>
      <c r="BE20" s="160">
        <v>2421.6</v>
      </c>
      <c r="BF20" s="160">
        <v>367.66</v>
      </c>
      <c r="BG20" s="160">
        <v>0</v>
      </c>
      <c r="BH20" s="160">
        <v>110.35</v>
      </c>
      <c r="BI20" s="160">
        <v>7088.23</v>
      </c>
      <c r="BJ20" s="160">
        <v>134.51</v>
      </c>
      <c r="BK20" s="160">
        <v>0</v>
      </c>
      <c r="BL20" s="160">
        <v>369.56</v>
      </c>
      <c r="BM20" s="160">
        <v>0</v>
      </c>
      <c r="BN20" s="160">
        <v>0</v>
      </c>
      <c r="BO20" s="160">
        <v>0</v>
      </c>
      <c r="BP20" s="160">
        <v>0</v>
      </c>
      <c r="BQ20" s="160">
        <v>185.87</v>
      </c>
      <c r="BR20" s="160">
        <v>0</v>
      </c>
      <c r="BS20" s="160">
        <v>0</v>
      </c>
      <c r="BT20" s="160">
        <v>192.19</v>
      </c>
      <c r="BU20" s="160">
        <v>0</v>
      </c>
      <c r="BV20" s="160">
        <v>727.46</v>
      </c>
      <c r="BW20" s="160">
        <v>471.37</v>
      </c>
      <c r="BX20" s="160">
        <v>0</v>
      </c>
      <c r="BY20" s="160">
        <v>323.49</v>
      </c>
      <c r="BZ20" s="160">
        <v>106.63</v>
      </c>
      <c r="CA20" s="160">
        <v>591.78</v>
      </c>
      <c r="CB20" s="160">
        <v>0</v>
      </c>
      <c r="CC20" s="160">
        <v>31.08</v>
      </c>
      <c r="CD20" s="160">
        <v>0</v>
      </c>
      <c r="CE20" s="160">
        <v>0</v>
      </c>
      <c r="CF20" s="160">
        <v>0</v>
      </c>
      <c r="CG20" s="160">
        <v>0</v>
      </c>
      <c r="CH20" s="160">
        <v>121.28</v>
      </c>
      <c r="CI20" s="160">
        <v>0</v>
      </c>
      <c r="CJ20" s="160">
        <v>0</v>
      </c>
      <c r="CK20" s="160">
        <v>53.65</v>
      </c>
      <c r="CL20" s="160">
        <v>295.69</v>
      </c>
      <c r="CM20" s="160">
        <v>2390.4699999999998</v>
      </c>
      <c r="CN20" s="160">
        <v>271.47000000000003</v>
      </c>
      <c r="CO20" s="160">
        <v>46.92</v>
      </c>
      <c r="CP20" s="160">
        <v>0</v>
      </c>
      <c r="CQ20" s="160">
        <v>0</v>
      </c>
      <c r="CR20" s="160">
        <v>0</v>
      </c>
      <c r="CS20" s="160">
        <v>815.85</v>
      </c>
      <c r="CT20" s="160">
        <v>0</v>
      </c>
      <c r="CU20" s="160">
        <v>687.77</v>
      </c>
      <c r="CV20" s="160">
        <v>1448.3</v>
      </c>
      <c r="CW20" s="160">
        <v>1904.5</v>
      </c>
      <c r="CX20" s="160">
        <v>32.700000000000003</v>
      </c>
      <c r="CY20" s="160">
        <v>0</v>
      </c>
      <c r="CZ20" s="160">
        <v>0</v>
      </c>
      <c r="DA20" s="160">
        <v>0</v>
      </c>
      <c r="DB20" s="160">
        <v>0</v>
      </c>
      <c r="DC20" s="160">
        <v>283.5</v>
      </c>
      <c r="DD20" s="160">
        <v>289.5</v>
      </c>
      <c r="DE20" s="160">
        <v>0</v>
      </c>
      <c r="DF20" s="160">
        <v>1034.3</v>
      </c>
      <c r="DG20" s="160">
        <v>87.36</v>
      </c>
      <c r="DH20" s="160">
        <v>0</v>
      </c>
      <c r="DI20" s="160">
        <v>57.78</v>
      </c>
      <c r="DJ20" s="160">
        <v>15.65</v>
      </c>
      <c r="DK20" s="160">
        <v>0</v>
      </c>
      <c r="DL20" s="160">
        <v>0</v>
      </c>
      <c r="DM20" s="160">
        <v>220.28</v>
      </c>
      <c r="DN20" s="160">
        <v>635.41</v>
      </c>
      <c r="DO20" s="160">
        <v>389.38</v>
      </c>
      <c r="DP20" s="160">
        <v>1219.3599999999999</v>
      </c>
      <c r="DQ20" s="160">
        <v>0</v>
      </c>
      <c r="DR20" s="160">
        <v>2040.88</v>
      </c>
      <c r="DS20" s="160">
        <v>152.49</v>
      </c>
      <c r="DT20" s="160">
        <v>0</v>
      </c>
      <c r="DU20" s="160">
        <v>0</v>
      </c>
      <c r="DV20" s="160">
        <v>213.85</v>
      </c>
      <c r="DW20" s="160">
        <v>2075.27</v>
      </c>
      <c r="DX20" s="160">
        <v>0</v>
      </c>
      <c r="DY20" s="160">
        <v>739.96</v>
      </c>
      <c r="DZ20" s="160">
        <v>0</v>
      </c>
      <c r="EA20" s="160">
        <v>0</v>
      </c>
      <c r="EB20" s="160">
        <v>0</v>
      </c>
      <c r="EC20" s="160">
        <v>768.65</v>
      </c>
      <c r="ED20" s="160">
        <v>0</v>
      </c>
      <c r="EE20" s="160">
        <v>322.52</v>
      </c>
      <c r="EF20" s="160">
        <v>4309.4399999999996</v>
      </c>
      <c r="EG20" s="160">
        <v>0</v>
      </c>
      <c r="EH20" s="160">
        <v>0</v>
      </c>
      <c r="EI20" s="160">
        <v>0</v>
      </c>
      <c r="EJ20" s="160">
        <v>538.94000000000005</v>
      </c>
      <c r="EK20" s="160">
        <v>0</v>
      </c>
      <c r="EL20" s="160">
        <v>0</v>
      </c>
      <c r="EM20" s="160">
        <v>93.9</v>
      </c>
      <c r="EN20" s="160">
        <v>0</v>
      </c>
      <c r="EO20" s="160">
        <v>0</v>
      </c>
      <c r="EP20" s="160">
        <v>0</v>
      </c>
      <c r="EQ20" s="160">
        <v>0</v>
      </c>
      <c r="ER20" s="160">
        <v>1382.07</v>
      </c>
      <c r="ES20" s="160">
        <v>789.22</v>
      </c>
      <c r="ET20" s="160">
        <v>4872.22</v>
      </c>
      <c r="EU20" s="160">
        <v>0</v>
      </c>
      <c r="EV20" s="160">
        <v>0</v>
      </c>
      <c r="EW20" s="160">
        <v>0</v>
      </c>
      <c r="EX20" s="160">
        <v>189.4</v>
      </c>
      <c r="EY20" s="160">
        <v>1974.55</v>
      </c>
      <c r="EZ20" s="160">
        <v>0</v>
      </c>
      <c r="FA20" s="160">
        <v>508.5</v>
      </c>
      <c r="FB20" s="160">
        <v>0</v>
      </c>
      <c r="FC20" s="160">
        <v>0</v>
      </c>
      <c r="FD20" s="160">
        <v>0</v>
      </c>
      <c r="FE20" s="160">
        <v>3573.61</v>
      </c>
      <c r="FF20" s="160">
        <v>1038.96</v>
      </c>
      <c r="FG20" s="160">
        <v>0</v>
      </c>
      <c r="FH20" s="160">
        <v>2999.42</v>
      </c>
      <c r="FI20" s="160">
        <v>0</v>
      </c>
      <c r="FJ20" s="160">
        <v>0</v>
      </c>
      <c r="FK20" s="160">
        <v>1688.17</v>
      </c>
      <c r="FL20" s="160">
        <v>0</v>
      </c>
      <c r="FM20" s="160">
        <v>454.15</v>
      </c>
      <c r="FN20" s="160">
        <v>0</v>
      </c>
      <c r="FO20" s="160">
        <v>0</v>
      </c>
      <c r="FP20" s="160">
        <v>0</v>
      </c>
      <c r="FQ20" s="160">
        <v>127.33</v>
      </c>
      <c r="FR20" s="160">
        <v>0</v>
      </c>
      <c r="FS20" s="160">
        <v>0</v>
      </c>
      <c r="FT20" s="160">
        <v>587.46</v>
      </c>
      <c r="FU20" s="160">
        <v>3770.14</v>
      </c>
      <c r="FV20" s="160">
        <v>0</v>
      </c>
      <c r="FW20" s="160">
        <v>0</v>
      </c>
      <c r="FX20" s="160">
        <v>192.09</v>
      </c>
      <c r="FY20" s="160">
        <v>0</v>
      </c>
      <c r="FZ20" s="160">
        <v>0</v>
      </c>
      <c r="GA20" s="160">
        <v>3344</v>
      </c>
      <c r="GB20" s="160">
        <v>0</v>
      </c>
      <c r="GC20" s="160">
        <v>0</v>
      </c>
      <c r="GD20" s="160">
        <v>1107.71</v>
      </c>
      <c r="GE20" s="160">
        <v>2732.71</v>
      </c>
      <c r="GF20" s="160">
        <v>0</v>
      </c>
      <c r="GG20" s="160">
        <v>219.23</v>
      </c>
      <c r="GH20" s="160">
        <v>0</v>
      </c>
      <c r="GI20" s="79">
        <f t="shared" si="0"/>
        <v>89132.849999999991</v>
      </c>
    </row>
    <row r="21" spans="2:191" x14ac:dyDescent="0.25">
      <c r="B21" s="74" t="s">
        <v>194</v>
      </c>
      <c r="C21" s="175" t="s">
        <v>789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0</v>
      </c>
      <c r="T21" s="160">
        <v>0</v>
      </c>
      <c r="U21" s="160">
        <v>0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AA21" s="160">
        <v>0</v>
      </c>
      <c r="AB21" s="160">
        <v>0</v>
      </c>
      <c r="AC21" s="160">
        <v>0</v>
      </c>
      <c r="AD21" s="160">
        <v>0</v>
      </c>
      <c r="AE21" s="160">
        <v>0</v>
      </c>
      <c r="AF21" s="160">
        <v>0</v>
      </c>
      <c r="AG21" s="160">
        <v>0</v>
      </c>
      <c r="AH21" s="160">
        <v>0</v>
      </c>
      <c r="AI21" s="160">
        <v>0</v>
      </c>
      <c r="AJ21" s="160">
        <v>0</v>
      </c>
      <c r="AK21" s="160">
        <v>0</v>
      </c>
      <c r="AL21" s="160">
        <v>0</v>
      </c>
      <c r="AM21" s="160">
        <v>0</v>
      </c>
      <c r="AN21" s="160">
        <v>0</v>
      </c>
      <c r="AO21" s="160">
        <v>0</v>
      </c>
      <c r="AP21" s="160">
        <v>0</v>
      </c>
      <c r="AQ21" s="160">
        <v>0</v>
      </c>
      <c r="AR21" s="160">
        <v>0</v>
      </c>
      <c r="AS21" s="160">
        <v>0</v>
      </c>
      <c r="AT21" s="160">
        <v>0</v>
      </c>
      <c r="AU21" s="160">
        <v>0</v>
      </c>
      <c r="AV21" s="160">
        <v>0</v>
      </c>
      <c r="AW21" s="160">
        <v>0</v>
      </c>
      <c r="AX21" s="160">
        <v>0</v>
      </c>
      <c r="AY21" s="160">
        <v>0</v>
      </c>
      <c r="AZ21" s="160">
        <v>0</v>
      </c>
      <c r="BA21" s="160">
        <v>0</v>
      </c>
      <c r="BB21" s="160">
        <v>0</v>
      </c>
      <c r="BC21" s="160">
        <v>0</v>
      </c>
      <c r="BD21" s="160">
        <v>0</v>
      </c>
      <c r="BE21" s="160">
        <v>0</v>
      </c>
      <c r="BF21" s="160">
        <v>0</v>
      </c>
      <c r="BG21" s="160">
        <v>0</v>
      </c>
      <c r="BH21" s="160">
        <v>0</v>
      </c>
      <c r="BI21" s="160">
        <v>0</v>
      </c>
      <c r="BJ21" s="160">
        <v>0</v>
      </c>
      <c r="BK21" s="160">
        <v>1080.1099999999999</v>
      </c>
      <c r="BL21" s="160">
        <v>0</v>
      </c>
      <c r="BM21" s="160">
        <v>0</v>
      </c>
      <c r="BN21" s="160">
        <v>0</v>
      </c>
      <c r="BO21" s="160">
        <v>0</v>
      </c>
      <c r="BP21" s="160">
        <v>0</v>
      </c>
      <c r="BQ21" s="160">
        <v>70.42</v>
      </c>
      <c r="BR21" s="160">
        <v>0</v>
      </c>
      <c r="BS21" s="160">
        <v>0</v>
      </c>
      <c r="BT21" s="160">
        <v>363.07</v>
      </c>
      <c r="BU21" s="160">
        <v>0</v>
      </c>
      <c r="BV21" s="160">
        <v>0</v>
      </c>
      <c r="BW21" s="160">
        <v>0</v>
      </c>
      <c r="BX21" s="160">
        <v>0</v>
      </c>
      <c r="BY21" s="160">
        <v>0</v>
      </c>
      <c r="BZ21" s="160">
        <v>0</v>
      </c>
      <c r="CA21" s="160">
        <v>0</v>
      </c>
      <c r="CB21" s="160">
        <v>0</v>
      </c>
      <c r="CC21" s="160">
        <v>0</v>
      </c>
      <c r="CD21" s="160">
        <v>0</v>
      </c>
      <c r="CE21" s="160">
        <v>0</v>
      </c>
      <c r="CF21" s="160">
        <v>0</v>
      </c>
      <c r="CG21" s="160">
        <v>0</v>
      </c>
      <c r="CH21" s="160">
        <v>0</v>
      </c>
      <c r="CI21" s="160">
        <v>0</v>
      </c>
      <c r="CJ21" s="160">
        <v>0</v>
      </c>
      <c r="CK21" s="160">
        <v>0</v>
      </c>
      <c r="CL21" s="160">
        <v>0</v>
      </c>
      <c r="CM21" s="160">
        <v>0</v>
      </c>
      <c r="CN21" s="160">
        <v>0</v>
      </c>
      <c r="CO21" s="160">
        <v>0</v>
      </c>
      <c r="CP21" s="160">
        <v>0</v>
      </c>
      <c r="CQ21" s="160">
        <v>0</v>
      </c>
      <c r="CR21" s="160">
        <v>0</v>
      </c>
      <c r="CS21" s="160">
        <v>0</v>
      </c>
      <c r="CT21" s="160">
        <v>0</v>
      </c>
      <c r="CU21" s="160">
        <v>0</v>
      </c>
      <c r="CV21" s="160">
        <v>0</v>
      </c>
      <c r="CW21" s="160">
        <v>0</v>
      </c>
      <c r="CX21" s="160">
        <v>0</v>
      </c>
      <c r="CY21" s="160">
        <v>0</v>
      </c>
      <c r="CZ21" s="160">
        <v>0</v>
      </c>
      <c r="DA21" s="160">
        <v>0</v>
      </c>
      <c r="DB21" s="160">
        <v>0</v>
      </c>
      <c r="DC21" s="160">
        <v>0</v>
      </c>
      <c r="DD21" s="160">
        <v>0</v>
      </c>
      <c r="DE21" s="160">
        <v>0</v>
      </c>
      <c r="DF21" s="160">
        <v>0</v>
      </c>
      <c r="DG21" s="160">
        <v>0</v>
      </c>
      <c r="DH21" s="160">
        <v>0</v>
      </c>
      <c r="DI21" s="160">
        <v>0</v>
      </c>
      <c r="DJ21" s="160">
        <v>0</v>
      </c>
      <c r="DK21" s="160">
        <v>0</v>
      </c>
      <c r="DL21" s="160">
        <v>0</v>
      </c>
      <c r="DM21" s="160">
        <v>0</v>
      </c>
      <c r="DN21" s="160">
        <v>0</v>
      </c>
      <c r="DO21" s="160">
        <v>0</v>
      </c>
      <c r="DP21" s="160">
        <v>0</v>
      </c>
      <c r="DQ21" s="160">
        <v>0</v>
      </c>
      <c r="DR21" s="160">
        <v>0</v>
      </c>
      <c r="DS21" s="160">
        <v>0</v>
      </c>
      <c r="DT21" s="160">
        <v>0</v>
      </c>
      <c r="DU21" s="160">
        <v>0</v>
      </c>
      <c r="DV21" s="160">
        <v>0</v>
      </c>
      <c r="DW21" s="160">
        <v>0</v>
      </c>
      <c r="DX21" s="160">
        <v>201.42</v>
      </c>
      <c r="DY21" s="160">
        <v>0</v>
      </c>
      <c r="DZ21" s="160">
        <v>0</v>
      </c>
      <c r="EA21" s="160">
        <v>0</v>
      </c>
      <c r="EB21" s="160">
        <v>0</v>
      </c>
      <c r="EC21" s="160">
        <v>0</v>
      </c>
      <c r="ED21" s="160">
        <v>0</v>
      </c>
      <c r="EE21" s="160">
        <v>0</v>
      </c>
      <c r="EF21" s="160">
        <v>0</v>
      </c>
      <c r="EG21" s="160">
        <v>0</v>
      </c>
      <c r="EH21" s="160">
        <v>0</v>
      </c>
      <c r="EI21" s="160">
        <v>0</v>
      </c>
      <c r="EJ21" s="160">
        <v>0</v>
      </c>
      <c r="EK21" s="160">
        <v>0</v>
      </c>
      <c r="EL21" s="160">
        <v>0</v>
      </c>
      <c r="EM21" s="160">
        <v>0</v>
      </c>
      <c r="EN21" s="160">
        <v>0</v>
      </c>
      <c r="EO21" s="160">
        <v>0</v>
      </c>
      <c r="EP21" s="160">
        <v>0</v>
      </c>
      <c r="EQ21" s="160">
        <v>0</v>
      </c>
      <c r="ER21" s="160">
        <v>0</v>
      </c>
      <c r="ES21" s="160">
        <v>0</v>
      </c>
      <c r="ET21" s="160">
        <v>79.11</v>
      </c>
      <c r="EU21" s="160">
        <v>0</v>
      </c>
      <c r="EV21" s="160">
        <v>0</v>
      </c>
      <c r="EW21" s="160">
        <v>0</v>
      </c>
      <c r="EX21" s="160">
        <v>1021.81</v>
      </c>
      <c r="EY21" s="160">
        <v>0</v>
      </c>
      <c r="EZ21" s="160">
        <v>0</v>
      </c>
      <c r="FA21" s="160">
        <v>0</v>
      </c>
      <c r="FB21" s="160">
        <v>0</v>
      </c>
      <c r="FC21" s="160">
        <v>0</v>
      </c>
      <c r="FD21" s="160">
        <v>0</v>
      </c>
      <c r="FE21" s="160">
        <v>0</v>
      </c>
      <c r="FF21" s="160">
        <v>0</v>
      </c>
      <c r="FG21" s="160">
        <v>0</v>
      </c>
      <c r="FH21" s="160">
        <v>0</v>
      </c>
      <c r="FI21" s="160">
        <v>0</v>
      </c>
      <c r="FJ21" s="160">
        <v>0</v>
      </c>
      <c r="FK21" s="160">
        <v>0</v>
      </c>
      <c r="FL21" s="160">
        <v>0</v>
      </c>
      <c r="FM21" s="160">
        <v>0</v>
      </c>
      <c r="FN21" s="160">
        <v>0</v>
      </c>
      <c r="FO21" s="160">
        <v>0</v>
      </c>
      <c r="FP21" s="160">
        <v>0</v>
      </c>
      <c r="FQ21" s="160">
        <v>0</v>
      </c>
      <c r="FR21" s="160">
        <v>0</v>
      </c>
      <c r="FS21" s="160">
        <v>0</v>
      </c>
      <c r="FT21" s="160">
        <v>0</v>
      </c>
      <c r="FU21" s="160">
        <v>0</v>
      </c>
      <c r="FV21" s="160">
        <v>0</v>
      </c>
      <c r="FW21" s="160">
        <v>0</v>
      </c>
      <c r="FX21" s="160">
        <v>0</v>
      </c>
      <c r="FY21" s="160">
        <v>0</v>
      </c>
      <c r="FZ21" s="160">
        <v>0</v>
      </c>
      <c r="GA21" s="160">
        <v>367.84</v>
      </c>
      <c r="GB21" s="160">
        <v>0</v>
      </c>
      <c r="GC21" s="160">
        <v>0</v>
      </c>
      <c r="GD21" s="160">
        <v>212.82</v>
      </c>
      <c r="GE21" s="160">
        <v>0</v>
      </c>
      <c r="GF21" s="160">
        <v>0</v>
      </c>
      <c r="GG21" s="160">
        <v>0</v>
      </c>
      <c r="GH21" s="160">
        <v>0</v>
      </c>
      <c r="GI21" s="79">
        <f t="shared" si="0"/>
        <v>3396.6</v>
      </c>
    </row>
    <row r="22" spans="2:191" x14ac:dyDescent="0.25">
      <c r="B22" s="74" t="s">
        <v>194</v>
      </c>
      <c r="C22" s="175" t="s">
        <v>789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v>0</v>
      </c>
      <c r="U22" s="160">
        <v>0</v>
      </c>
      <c r="V22" s="160">
        <v>0</v>
      </c>
      <c r="W22" s="160">
        <v>0</v>
      </c>
      <c r="X22" s="160">
        <v>0</v>
      </c>
      <c r="Y22" s="160">
        <v>0</v>
      </c>
      <c r="Z22" s="160">
        <v>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K22" s="160">
        <v>0</v>
      </c>
      <c r="AL22" s="160">
        <v>0</v>
      </c>
      <c r="AM22" s="160">
        <v>0</v>
      </c>
      <c r="AN22" s="160">
        <v>0</v>
      </c>
      <c r="AO22" s="160">
        <v>0</v>
      </c>
      <c r="AP22" s="160">
        <v>0</v>
      </c>
      <c r="AQ22" s="160">
        <v>0</v>
      </c>
      <c r="AR22" s="160">
        <v>0</v>
      </c>
      <c r="AS22" s="160">
        <v>0</v>
      </c>
      <c r="AT22" s="160">
        <v>0</v>
      </c>
      <c r="AU22" s="160">
        <v>0</v>
      </c>
      <c r="AV22" s="160">
        <v>0</v>
      </c>
      <c r="AW22" s="160">
        <v>0</v>
      </c>
      <c r="AX22" s="160">
        <v>0</v>
      </c>
      <c r="AY22" s="160">
        <v>0</v>
      </c>
      <c r="AZ22" s="160">
        <v>0</v>
      </c>
      <c r="BA22" s="160">
        <v>0</v>
      </c>
      <c r="BB22" s="160">
        <v>0</v>
      </c>
      <c r="BC22" s="160">
        <v>0</v>
      </c>
      <c r="BD22" s="160">
        <v>0</v>
      </c>
      <c r="BE22" s="160">
        <v>0</v>
      </c>
      <c r="BF22" s="160">
        <v>0</v>
      </c>
      <c r="BG22" s="160">
        <v>0</v>
      </c>
      <c r="BH22" s="160">
        <v>0</v>
      </c>
      <c r="BI22" s="160">
        <v>0</v>
      </c>
      <c r="BJ22" s="160">
        <v>0</v>
      </c>
      <c r="BK22" s="160">
        <v>0</v>
      </c>
      <c r="BL22" s="160">
        <v>0</v>
      </c>
      <c r="BM22" s="160">
        <v>0</v>
      </c>
      <c r="BN22" s="160">
        <v>0</v>
      </c>
      <c r="BO22" s="160">
        <v>0</v>
      </c>
      <c r="BP22" s="160">
        <v>0</v>
      </c>
      <c r="BQ22" s="160">
        <v>0</v>
      </c>
      <c r="BR22" s="160">
        <v>0</v>
      </c>
      <c r="BS22" s="160">
        <v>0</v>
      </c>
      <c r="BT22" s="160">
        <v>0</v>
      </c>
      <c r="BU22" s="160">
        <v>0</v>
      </c>
      <c r="BV22" s="160">
        <v>0</v>
      </c>
      <c r="BW22" s="160">
        <v>0</v>
      </c>
      <c r="BX22" s="160">
        <v>0</v>
      </c>
      <c r="BY22" s="160">
        <v>0</v>
      </c>
      <c r="BZ22" s="160">
        <v>0</v>
      </c>
      <c r="CA22" s="160">
        <v>0</v>
      </c>
      <c r="CB22" s="160">
        <v>0</v>
      </c>
      <c r="CC22" s="160">
        <v>0</v>
      </c>
      <c r="CD22" s="160">
        <v>0</v>
      </c>
      <c r="CE22" s="160">
        <v>0</v>
      </c>
      <c r="CF22" s="160">
        <v>0</v>
      </c>
      <c r="CG22" s="160">
        <v>0</v>
      </c>
      <c r="CH22" s="160">
        <v>0</v>
      </c>
      <c r="CI22" s="160">
        <v>0</v>
      </c>
      <c r="CJ22" s="160">
        <v>0</v>
      </c>
      <c r="CK22" s="160">
        <v>0</v>
      </c>
      <c r="CL22" s="160">
        <v>0</v>
      </c>
      <c r="CM22" s="160">
        <v>0</v>
      </c>
      <c r="CN22" s="160">
        <v>0</v>
      </c>
      <c r="CO22" s="160">
        <v>0</v>
      </c>
      <c r="CP22" s="160">
        <v>0</v>
      </c>
      <c r="CQ22" s="160">
        <v>0</v>
      </c>
      <c r="CR22" s="160">
        <v>0</v>
      </c>
      <c r="CS22" s="160">
        <v>0</v>
      </c>
      <c r="CT22" s="160">
        <v>0</v>
      </c>
      <c r="CU22" s="160">
        <v>0</v>
      </c>
      <c r="CV22" s="160">
        <v>0</v>
      </c>
      <c r="CW22" s="160">
        <v>0</v>
      </c>
      <c r="CX22" s="160">
        <v>0</v>
      </c>
      <c r="CY22" s="160">
        <v>0</v>
      </c>
      <c r="CZ22" s="160">
        <v>0</v>
      </c>
      <c r="DA22" s="160">
        <v>0</v>
      </c>
      <c r="DB22" s="160">
        <v>0</v>
      </c>
      <c r="DC22" s="160">
        <v>179.38</v>
      </c>
      <c r="DD22" s="160">
        <v>0</v>
      </c>
      <c r="DE22" s="160">
        <v>0</v>
      </c>
      <c r="DF22" s="160">
        <v>0</v>
      </c>
      <c r="DG22" s="160">
        <v>0</v>
      </c>
      <c r="DH22" s="160">
        <v>0</v>
      </c>
      <c r="DI22" s="160">
        <v>0</v>
      </c>
      <c r="DJ22" s="160">
        <v>0</v>
      </c>
      <c r="DK22" s="160">
        <v>0</v>
      </c>
      <c r="DL22" s="160">
        <v>0</v>
      </c>
      <c r="DM22" s="160">
        <v>0</v>
      </c>
      <c r="DN22" s="160">
        <v>0</v>
      </c>
      <c r="DO22" s="160">
        <v>0</v>
      </c>
      <c r="DP22" s="160">
        <v>0</v>
      </c>
      <c r="DQ22" s="160">
        <v>0</v>
      </c>
      <c r="DR22" s="160">
        <v>0</v>
      </c>
      <c r="DS22" s="160">
        <v>0</v>
      </c>
      <c r="DT22" s="160">
        <v>0</v>
      </c>
      <c r="DU22" s="160">
        <v>0</v>
      </c>
      <c r="DV22" s="160">
        <v>0</v>
      </c>
      <c r="DW22" s="160">
        <v>0</v>
      </c>
      <c r="DX22" s="160">
        <v>0</v>
      </c>
      <c r="DY22" s="160">
        <v>0</v>
      </c>
      <c r="DZ22" s="160">
        <v>0</v>
      </c>
      <c r="EA22" s="160">
        <v>0</v>
      </c>
      <c r="EB22" s="160">
        <v>0</v>
      </c>
      <c r="EC22" s="160">
        <v>0</v>
      </c>
      <c r="ED22" s="160">
        <v>0</v>
      </c>
      <c r="EE22" s="160">
        <v>0</v>
      </c>
      <c r="EF22" s="160">
        <v>0</v>
      </c>
      <c r="EG22" s="160">
        <v>0</v>
      </c>
      <c r="EH22" s="160">
        <v>0</v>
      </c>
      <c r="EI22" s="160">
        <v>0</v>
      </c>
      <c r="EJ22" s="160">
        <v>0</v>
      </c>
      <c r="EK22" s="160">
        <v>0</v>
      </c>
      <c r="EL22" s="160">
        <v>0</v>
      </c>
      <c r="EM22" s="160">
        <v>0</v>
      </c>
      <c r="EN22" s="160">
        <v>0</v>
      </c>
      <c r="EO22" s="160">
        <v>0</v>
      </c>
      <c r="EP22" s="160">
        <v>0</v>
      </c>
      <c r="EQ22" s="160">
        <v>0</v>
      </c>
      <c r="ER22" s="160">
        <v>0</v>
      </c>
      <c r="ES22" s="160">
        <v>0</v>
      </c>
      <c r="ET22" s="160">
        <v>0</v>
      </c>
      <c r="EU22" s="160">
        <v>0</v>
      </c>
      <c r="EV22" s="160">
        <v>0</v>
      </c>
      <c r="EW22" s="160">
        <v>0</v>
      </c>
      <c r="EX22" s="160">
        <v>0</v>
      </c>
      <c r="EY22" s="160">
        <v>0</v>
      </c>
      <c r="EZ22" s="160">
        <v>0</v>
      </c>
      <c r="FA22" s="160">
        <v>0</v>
      </c>
      <c r="FB22" s="160">
        <v>0</v>
      </c>
      <c r="FC22" s="160">
        <v>0</v>
      </c>
      <c r="FD22" s="160">
        <v>0</v>
      </c>
      <c r="FE22" s="160">
        <v>361.34</v>
      </c>
      <c r="FF22" s="160">
        <v>0</v>
      </c>
      <c r="FG22" s="160">
        <v>0</v>
      </c>
      <c r="FH22" s="160">
        <v>0</v>
      </c>
      <c r="FI22" s="160">
        <v>0</v>
      </c>
      <c r="FJ22" s="160">
        <v>0</v>
      </c>
      <c r="FK22" s="160">
        <v>0</v>
      </c>
      <c r="FL22" s="160">
        <v>0</v>
      </c>
      <c r="FM22" s="160">
        <v>0</v>
      </c>
      <c r="FN22" s="160">
        <v>0</v>
      </c>
      <c r="FO22" s="160">
        <v>0</v>
      </c>
      <c r="FP22" s="160">
        <v>0</v>
      </c>
      <c r="FQ22" s="160">
        <v>0</v>
      </c>
      <c r="FR22" s="160">
        <v>0</v>
      </c>
      <c r="FS22" s="160">
        <v>0</v>
      </c>
      <c r="FT22" s="160">
        <v>0</v>
      </c>
      <c r="FU22" s="160">
        <v>0</v>
      </c>
      <c r="FV22" s="160">
        <v>0</v>
      </c>
      <c r="FW22" s="160">
        <v>0</v>
      </c>
      <c r="FX22" s="160">
        <v>0</v>
      </c>
      <c r="FY22" s="160">
        <v>0</v>
      </c>
      <c r="FZ22" s="160">
        <v>0</v>
      </c>
      <c r="GA22" s="160">
        <v>0</v>
      </c>
      <c r="GB22" s="160">
        <v>0</v>
      </c>
      <c r="GC22" s="160">
        <v>0</v>
      </c>
      <c r="GD22" s="160">
        <v>0</v>
      </c>
      <c r="GE22" s="160">
        <v>0</v>
      </c>
      <c r="GF22" s="160">
        <v>79.28</v>
      </c>
      <c r="GG22" s="160">
        <v>0</v>
      </c>
      <c r="GH22" s="160">
        <v>0</v>
      </c>
      <c r="GI22" s="79">
        <f t="shared" si="0"/>
        <v>620</v>
      </c>
    </row>
    <row r="23" spans="2:191" x14ac:dyDescent="0.25">
      <c r="B23" s="74" t="s">
        <v>194</v>
      </c>
      <c r="C23" s="175" t="s">
        <v>789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 s="160">
        <v>0</v>
      </c>
      <c r="BD23" s="160">
        <v>0</v>
      </c>
      <c r="BE23" s="160">
        <v>0</v>
      </c>
      <c r="BF23" s="160">
        <v>0</v>
      </c>
      <c r="BG23" s="160">
        <v>0</v>
      </c>
      <c r="BH23" s="160">
        <v>0</v>
      </c>
      <c r="BI23" s="160">
        <v>0</v>
      </c>
      <c r="BJ23" s="160">
        <v>0</v>
      </c>
      <c r="BK23" s="160">
        <v>0</v>
      </c>
      <c r="BL23" s="160">
        <v>0</v>
      </c>
      <c r="BM23" s="160">
        <v>0</v>
      </c>
      <c r="BN23" s="160">
        <v>0</v>
      </c>
      <c r="BO23" s="160">
        <v>0</v>
      </c>
      <c r="BP23" s="160">
        <v>0</v>
      </c>
      <c r="BQ23" s="160">
        <v>0</v>
      </c>
      <c r="BR23" s="160">
        <v>0</v>
      </c>
      <c r="BS23" s="160">
        <v>0</v>
      </c>
      <c r="BT23" s="160">
        <v>0</v>
      </c>
      <c r="BU23" s="160">
        <v>0</v>
      </c>
      <c r="BV23" s="160">
        <v>0</v>
      </c>
      <c r="BW23" s="160">
        <v>26.64</v>
      </c>
      <c r="BX23" s="160">
        <v>0</v>
      </c>
      <c r="BY23" s="160">
        <v>0</v>
      </c>
      <c r="BZ23" s="160">
        <v>0</v>
      </c>
      <c r="CA23" s="160">
        <v>26.35</v>
      </c>
      <c r="CB23" s="160">
        <v>0</v>
      </c>
      <c r="CC23" s="160">
        <v>0</v>
      </c>
      <c r="CD23" s="160">
        <v>0</v>
      </c>
      <c r="CE23" s="160">
        <v>0</v>
      </c>
      <c r="CF23" s="160">
        <v>0</v>
      </c>
      <c r="CG23" s="160">
        <v>0</v>
      </c>
      <c r="CH23" s="160">
        <v>0</v>
      </c>
      <c r="CI23" s="160">
        <v>0</v>
      </c>
      <c r="CJ23" s="160">
        <v>0</v>
      </c>
      <c r="CK23" s="160">
        <v>0</v>
      </c>
      <c r="CL23" s="160">
        <v>0</v>
      </c>
      <c r="CM23" s="160">
        <v>0</v>
      </c>
      <c r="CN23" s="160">
        <v>0</v>
      </c>
      <c r="CO23" s="160">
        <v>0</v>
      </c>
      <c r="CP23" s="160">
        <v>0</v>
      </c>
      <c r="CQ23" s="160">
        <v>0</v>
      </c>
      <c r="CR23" s="160">
        <v>0</v>
      </c>
      <c r="CS23" s="160">
        <v>0</v>
      </c>
      <c r="CT23" s="160">
        <v>0</v>
      </c>
      <c r="CU23" s="160">
        <v>0</v>
      </c>
      <c r="CV23" s="160">
        <v>0</v>
      </c>
      <c r="CW23" s="160">
        <v>0</v>
      </c>
      <c r="CX23" s="160">
        <v>0</v>
      </c>
      <c r="CY23" s="160">
        <v>0</v>
      </c>
      <c r="CZ23" s="160">
        <v>0</v>
      </c>
      <c r="DA23" s="160">
        <v>0</v>
      </c>
      <c r="DB23" s="160">
        <v>0</v>
      </c>
      <c r="DC23" s="160">
        <v>0</v>
      </c>
      <c r="DD23" s="160">
        <v>0</v>
      </c>
      <c r="DE23" s="160">
        <v>0</v>
      </c>
      <c r="DF23" s="160">
        <v>172.34</v>
      </c>
      <c r="DG23" s="160">
        <v>0</v>
      </c>
      <c r="DH23" s="160">
        <v>0</v>
      </c>
      <c r="DI23" s="160">
        <v>0</v>
      </c>
      <c r="DJ23" s="160">
        <v>54.77</v>
      </c>
      <c r="DK23" s="160">
        <v>0</v>
      </c>
      <c r="DL23" s="160">
        <v>0</v>
      </c>
      <c r="DM23" s="160">
        <v>0</v>
      </c>
      <c r="DN23" s="160">
        <v>0</v>
      </c>
      <c r="DO23" s="160">
        <v>0</v>
      </c>
      <c r="DP23" s="160">
        <v>0</v>
      </c>
      <c r="DQ23" s="160">
        <v>0</v>
      </c>
      <c r="DR23" s="160">
        <v>0</v>
      </c>
      <c r="DS23" s="160">
        <v>0</v>
      </c>
      <c r="DT23" s="160">
        <v>0</v>
      </c>
      <c r="DU23" s="160">
        <v>0</v>
      </c>
      <c r="DV23" s="160">
        <v>0</v>
      </c>
      <c r="DW23" s="160">
        <v>0</v>
      </c>
      <c r="DX23" s="160">
        <v>0</v>
      </c>
      <c r="DY23" s="160">
        <v>0</v>
      </c>
      <c r="DZ23" s="160">
        <v>0</v>
      </c>
      <c r="EA23" s="160">
        <v>0</v>
      </c>
      <c r="EB23" s="160">
        <v>0</v>
      </c>
      <c r="EC23" s="160">
        <v>0</v>
      </c>
      <c r="ED23" s="160">
        <v>0</v>
      </c>
      <c r="EE23" s="160">
        <v>0</v>
      </c>
      <c r="EF23" s="160">
        <v>0</v>
      </c>
      <c r="EG23" s="160">
        <v>0</v>
      </c>
      <c r="EH23" s="160">
        <v>0</v>
      </c>
      <c r="EI23" s="160">
        <v>0</v>
      </c>
      <c r="EJ23" s="160">
        <v>0</v>
      </c>
      <c r="EK23" s="160">
        <v>0</v>
      </c>
      <c r="EL23" s="160">
        <v>0</v>
      </c>
      <c r="EM23" s="160">
        <v>0</v>
      </c>
      <c r="EN23" s="160">
        <v>0</v>
      </c>
      <c r="EO23" s="160">
        <v>0</v>
      </c>
      <c r="EP23" s="160">
        <v>0</v>
      </c>
      <c r="EQ23" s="160">
        <v>0</v>
      </c>
      <c r="ER23" s="160">
        <v>0</v>
      </c>
      <c r="ES23" s="160">
        <v>0</v>
      </c>
      <c r="ET23" s="160">
        <v>0</v>
      </c>
      <c r="EU23" s="160">
        <v>0</v>
      </c>
      <c r="EV23" s="160">
        <v>0</v>
      </c>
      <c r="EW23" s="160">
        <v>0</v>
      </c>
      <c r="EX23" s="160">
        <v>0</v>
      </c>
      <c r="EY23" s="160">
        <v>516.41</v>
      </c>
      <c r="EZ23" s="160">
        <v>0</v>
      </c>
      <c r="FA23" s="160">
        <v>0</v>
      </c>
      <c r="FB23" s="160">
        <v>0</v>
      </c>
      <c r="FC23" s="160">
        <v>0</v>
      </c>
      <c r="FD23" s="160">
        <v>0</v>
      </c>
      <c r="FE23" s="160">
        <v>123.04</v>
      </c>
      <c r="FF23" s="160">
        <v>0</v>
      </c>
      <c r="FG23" s="160">
        <v>0</v>
      </c>
      <c r="FH23" s="160">
        <v>0</v>
      </c>
      <c r="FI23" s="160">
        <v>0</v>
      </c>
      <c r="FJ23" s="160">
        <v>0</v>
      </c>
      <c r="FK23" s="160">
        <v>0</v>
      </c>
      <c r="FL23" s="160">
        <v>0</v>
      </c>
      <c r="FM23" s="160">
        <v>0</v>
      </c>
      <c r="FN23" s="160">
        <v>0</v>
      </c>
      <c r="FO23" s="160">
        <v>0</v>
      </c>
      <c r="FP23" s="160">
        <v>0</v>
      </c>
      <c r="FQ23" s="160">
        <v>0</v>
      </c>
      <c r="FR23" s="160">
        <v>0</v>
      </c>
      <c r="FS23" s="160">
        <v>0</v>
      </c>
      <c r="FT23" s="160">
        <v>0</v>
      </c>
      <c r="FU23" s="160">
        <v>0</v>
      </c>
      <c r="FV23" s="160">
        <v>0</v>
      </c>
      <c r="FW23" s="160">
        <v>0</v>
      </c>
      <c r="FX23" s="160">
        <v>0</v>
      </c>
      <c r="FY23" s="160">
        <v>0</v>
      </c>
      <c r="FZ23" s="160">
        <v>0</v>
      </c>
      <c r="GA23" s="160">
        <v>0</v>
      </c>
      <c r="GB23" s="160">
        <v>0</v>
      </c>
      <c r="GC23" s="160">
        <v>0</v>
      </c>
      <c r="GD23" s="160">
        <v>0</v>
      </c>
      <c r="GE23" s="160">
        <v>0</v>
      </c>
      <c r="GF23" s="160">
        <v>0</v>
      </c>
      <c r="GG23" s="160">
        <v>0</v>
      </c>
      <c r="GH23" s="160">
        <v>0</v>
      </c>
      <c r="GI23" s="79">
        <f t="shared" si="0"/>
        <v>919.55</v>
      </c>
    </row>
    <row r="24" spans="2:191" x14ac:dyDescent="0.25">
      <c r="B24" s="74" t="s">
        <v>194</v>
      </c>
      <c r="C24" s="175" t="s">
        <v>789</v>
      </c>
      <c r="D24" s="160">
        <v>691.76</v>
      </c>
      <c r="E24" s="160">
        <v>4042.32</v>
      </c>
      <c r="F24" s="160">
        <v>1117.31</v>
      </c>
      <c r="G24" s="160">
        <v>5477.98</v>
      </c>
      <c r="H24" s="160">
        <v>1428.56</v>
      </c>
      <c r="I24" s="160">
        <v>1743.87</v>
      </c>
      <c r="J24" s="160">
        <v>2394.17</v>
      </c>
      <c r="K24" s="160">
        <v>2264.59</v>
      </c>
      <c r="L24" s="160">
        <v>1799.63</v>
      </c>
      <c r="M24" s="160">
        <v>2226.92</v>
      </c>
      <c r="N24" s="160">
        <v>2002.94</v>
      </c>
      <c r="O24" s="160">
        <v>1094.04</v>
      </c>
      <c r="P24" s="160">
        <v>1621.51</v>
      </c>
      <c r="Q24" s="160">
        <v>2219.85</v>
      </c>
      <c r="R24" s="160">
        <v>2110.25</v>
      </c>
      <c r="S24" s="160">
        <v>2650.96</v>
      </c>
      <c r="T24" s="160">
        <v>3839.5</v>
      </c>
      <c r="U24" s="160">
        <v>2503.33</v>
      </c>
      <c r="V24" s="160">
        <v>1804.93</v>
      </c>
      <c r="W24" s="160">
        <v>1150.43</v>
      </c>
      <c r="X24" s="160">
        <v>3169.28</v>
      </c>
      <c r="Y24" s="160">
        <v>2143.0500000000002</v>
      </c>
      <c r="Z24" s="160">
        <v>2773.28</v>
      </c>
      <c r="AA24" s="160">
        <v>1853.35</v>
      </c>
      <c r="AB24" s="160">
        <v>1841.5</v>
      </c>
      <c r="AC24" s="160">
        <v>1797.05</v>
      </c>
      <c r="AD24" s="160">
        <v>2934.63</v>
      </c>
      <c r="AE24" s="160">
        <v>2715.47</v>
      </c>
      <c r="AF24" s="160">
        <v>3333.62</v>
      </c>
      <c r="AG24" s="160">
        <v>1771.42</v>
      </c>
      <c r="AH24" s="160">
        <v>2268.34</v>
      </c>
      <c r="AI24" s="160">
        <v>1415.57</v>
      </c>
      <c r="AJ24" s="160">
        <v>2909.34</v>
      </c>
      <c r="AK24" s="160">
        <v>2774.76</v>
      </c>
      <c r="AL24" s="160">
        <v>2707.4</v>
      </c>
      <c r="AM24" s="160">
        <v>1882.75</v>
      </c>
      <c r="AN24" s="160">
        <v>1877.81</v>
      </c>
      <c r="AO24" s="160">
        <v>2288.1799999999998</v>
      </c>
      <c r="AP24" s="160">
        <v>2599.79</v>
      </c>
      <c r="AQ24" s="160">
        <v>3493.79</v>
      </c>
      <c r="AR24" s="160">
        <v>1643.28</v>
      </c>
      <c r="AS24" s="160">
        <v>3416.24</v>
      </c>
      <c r="AT24" s="160">
        <v>3366.24</v>
      </c>
      <c r="AU24" s="160">
        <v>1913.62</v>
      </c>
      <c r="AV24" s="160">
        <v>2420.7600000000002</v>
      </c>
      <c r="AW24" s="160">
        <v>1062.72</v>
      </c>
      <c r="AX24" s="160">
        <v>2532.14</v>
      </c>
      <c r="AY24" s="160">
        <v>2041.19</v>
      </c>
      <c r="AZ24" s="160">
        <v>4004.64</v>
      </c>
      <c r="BA24" s="160">
        <v>2068.85</v>
      </c>
      <c r="BB24" s="160">
        <v>3382.83</v>
      </c>
      <c r="BC24" s="160">
        <v>3032.33</v>
      </c>
      <c r="BD24" s="160">
        <v>3668.28</v>
      </c>
      <c r="BE24" s="160">
        <v>5316.66</v>
      </c>
      <c r="BF24" s="160">
        <v>2700.13</v>
      </c>
      <c r="BG24" s="160">
        <v>3379.06</v>
      </c>
      <c r="BH24" s="160">
        <v>3902.72</v>
      </c>
      <c r="BI24" s="160">
        <v>2834.24</v>
      </c>
      <c r="BJ24" s="160">
        <v>5104.8</v>
      </c>
      <c r="BK24" s="160">
        <v>1828.01</v>
      </c>
      <c r="BL24" s="160">
        <v>1834.24</v>
      </c>
      <c r="BM24" s="160">
        <v>7163.02</v>
      </c>
      <c r="BN24" s="160">
        <v>2287.15</v>
      </c>
      <c r="BO24" s="160">
        <v>3202.86</v>
      </c>
      <c r="BP24" s="160">
        <v>1983.35</v>
      </c>
      <c r="BQ24" s="160">
        <v>2139.12</v>
      </c>
      <c r="BR24" s="160">
        <v>2530.85</v>
      </c>
      <c r="BS24" s="160">
        <v>2224.9</v>
      </c>
      <c r="BT24" s="160">
        <v>2905.06</v>
      </c>
      <c r="BU24" s="160">
        <v>2371.1</v>
      </c>
      <c r="BV24" s="160">
        <v>2698.44</v>
      </c>
      <c r="BW24" s="160">
        <v>6929.21</v>
      </c>
      <c r="BX24" s="160">
        <v>3234.79</v>
      </c>
      <c r="BY24" s="160">
        <v>2345.85</v>
      </c>
      <c r="BZ24" s="160">
        <v>2580.5700000000002</v>
      </c>
      <c r="CA24" s="160">
        <v>2686.79</v>
      </c>
      <c r="CB24" s="160">
        <v>1907.74</v>
      </c>
      <c r="CC24" s="160">
        <v>2771.57</v>
      </c>
      <c r="CD24" s="160">
        <v>3482.76</v>
      </c>
      <c r="CE24" s="160">
        <v>3303.88</v>
      </c>
      <c r="CF24" s="160">
        <v>2581.09</v>
      </c>
      <c r="CG24" s="160">
        <v>3205.49</v>
      </c>
      <c r="CH24" s="160">
        <v>3224.94</v>
      </c>
      <c r="CI24" s="160">
        <v>1857.14</v>
      </c>
      <c r="CJ24" s="160">
        <v>2329.0500000000002</v>
      </c>
      <c r="CK24" s="160">
        <v>2178.0100000000002</v>
      </c>
      <c r="CL24" s="160">
        <v>1817.31</v>
      </c>
      <c r="CM24" s="160">
        <v>2972.15</v>
      </c>
      <c r="CN24" s="160">
        <v>2964.1</v>
      </c>
      <c r="CO24" s="160">
        <v>3998.86</v>
      </c>
      <c r="CP24" s="160">
        <v>2821.09</v>
      </c>
      <c r="CQ24" s="160">
        <v>2767.49</v>
      </c>
      <c r="CR24" s="160">
        <v>1921.87</v>
      </c>
      <c r="CS24" s="160">
        <v>2528.71</v>
      </c>
      <c r="CT24" s="160">
        <v>1741.26</v>
      </c>
      <c r="CU24" s="160">
        <v>2286.38</v>
      </c>
      <c r="CV24" s="160">
        <v>1789.74</v>
      </c>
      <c r="CW24" s="160">
        <v>2208.5</v>
      </c>
      <c r="CX24" s="160">
        <v>2919.75</v>
      </c>
      <c r="CY24" s="160">
        <v>1574.74</v>
      </c>
      <c r="CZ24" s="160">
        <v>2511.7199999999998</v>
      </c>
      <c r="DA24" s="160">
        <v>1797.31</v>
      </c>
      <c r="DB24" s="160">
        <v>2139.2199999999998</v>
      </c>
      <c r="DC24" s="160">
        <v>3100.35</v>
      </c>
      <c r="DD24" s="160">
        <v>1485.08</v>
      </c>
      <c r="DE24" s="160">
        <v>2698.89</v>
      </c>
      <c r="DF24" s="160">
        <v>1874.64</v>
      </c>
      <c r="DG24" s="160">
        <v>2478.2399999999998</v>
      </c>
      <c r="DH24" s="160">
        <v>2052.11</v>
      </c>
      <c r="DI24" s="160">
        <v>4798.6899999999996</v>
      </c>
      <c r="DJ24" s="160">
        <v>2172.71</v>
      </c>
      <c r="DK24" s="160">
        <v>2988.96</v>
      </c>
      <c r="DL24" s="160">
        <v>1392.48</v>
      </c>
      <c r="DM24" s="160">
        <v>1122.1300000000001</v>
      </c>
      <c r="DN24" s="160">
        <v>1481.19</v>
      </c>
      <c r="DO24" s="160">
        <v>1775.43</v>
      </c>
      <c r="DP24" s="160">
        <v>2451.34</v>
      </c>
      <c r="DQ24" s="160">
        <v>1944.05</v>
      </c>
      <c r="DR24" s="160">
        <v>2449.8000000000002</v>
      </c>
      <c r="DS24" s="160">
        <v>1328.74</v>
      </c>
      <c r="DT24" s="160">
        <v>2177.85</v>
      </c>
      <c r="DU24" s="160">
        <v>1754.33</v>
      </c>
      <c r="DV24" s="160">
        <v>1984.25</v>
      </c>
      <c r="DW24" s="160">
        <v>3056.28</v>
      </c>
      <c r="DX24" s="160">
        <v>1797.11</v>
      </c>
      <c r="DY24" s="160">
        <v>1035.7</v>
      </c>
      <c r="DZ24" s="160">
        <v>2071.2199999999998</v>
      </c>
      <c r="EA24" s="160">
        <v>2572.64</v>
      </c>
      <c r="EB24" s="160">
        <v>1338.4</v>
      </c>
      <c r="EC24" s="160">
        <v>2501.75</v>
      </c>
      <c r="ED24" s="160">
        <v>3652.13</v>
      </c>
      <c r="EE24" s="160">
        <v>1217.1099999999999</v>
      </c>
      <c r="EF24" s="160">
        <v>3035.19</v>
      </c>
      <c r="EG24" s="160">
        <v>1007.82</v>
      </c>
      <c r="EH24" s="160">
        <v>1943.16</v>
      </c>
      <c r="EI24" s="160">
        <v>1978.93</v>
      </c>
      <c r="EJ24" s="160">
        <v>1333.43</v>
      </c>
      <c r="EK24" s="160">
        <v>1756.3</v>
      </c>
      <c r="EL24" s="160">
        <v>2442.79</v>
      </c>
      <c r="EM24" s="160">
        <v>2723.14</v>
      </c>
      <c r="EN24" s="160">
        <v>2770.98</v>
      </c>
      <c r="EO24" s="160">
        <v>21974.36</v>
      </c>
      <c r="EP24" s="160">
        <v>14878.14</v>
      </c>
      <c r="EQ24" s="160">
        <v>19833.669999999998</v>
      </c>
      <c r="ER24" s="160">
        <v>6065.88</v>
      </c>
      <c r="ES24" s="160">
        <v>8801.5499999999993</v>
      </c>
      <c r="ET24" s="160">
        <v>18451.41</v>
      </c>
      <c r="EU24" s="160">
        <v>20788.97</v>
      </c>
      <c r="EV24" s="160">
        <v>3864.05</v>
      </c>
      <c r="EW24" s="160">
        <v>17105.46</v>
      </c>
      <c r="EX24" s="160">
        <v>25695.279999999999</v>
      </c>
      <c r="EY24" s="160">
        <v>19758.169999999998</v>
      </c>
      <c r="EZ24" s="160">
        <v>23308.04</v>
      </c>
      <c r="FA24" s="160">
        <v>20748.34</v>
      </c>
      <c r="FB24" s="160">
        <v>12954.92</v>
      </c>
      <c r="FC24" s="160">
        <v>13150.03</v>
      </c>
      <c r="FD24" s="160">
        <v>17655.7</v>
      </c>
      <c r="FE24" s="160">
        <v>22038.74</v>
      </c>
      <c r="FF24" s="160">
        <v>13101.89</v>
      </c>
      <c r="FG24" s="160">
        <v>6873.76</v>
      </c>
      <c r="FH24" s="160">
        <v>16370.87</v>
      </c>
      <c r="FI24" s="160">
        <v>5921.62</v>
      </c>
      <c r="FJ24" s="160">
        <v>15401.2</v>
      </c>
      <c r="FK24" s="160">
        <v>21526.85</v>
      </c>
      <c r="FL24" s="160">
        <v>7877.52</v>
      </c>
      <c r="FM24" s="160">
        <v>9319.18</v>
      </c>
      <c r="FN24" s="160">
        <v>17864.599999999999</v>
      </c>
      <c r="FO24" s="160">
        <v>33628.800000000003</v>
      </c>
      <c r="FP24" s="160">
        <v>22134.91</v>
      </c>
      <c r="FQ24" s="160">
        <v>7828.13</v>
      </c>
      <c r="FR24" s="160">
        <v>0</v>
      </c>
      <c r="FS24" s="160">
        <v>977.53</v>
      </c>
      <c r="FT24" s="160">
        <v>760.5</v>
      </c>
      <c r="FU24" s="160">
        <v>3971.92</v>
      </c>
      <c r="FV24" s="160">
        <v>3422.13</v>
      </c>
      <c r="FW24" s="160">
        <v>2514.34</v>
      </c>
      <c r="FX24" s="160">
        <v>1795.93</v>
      </c>
      <c r="FY24" s="160">
        <v>2972.37</v>
      </c>
      <c r="FZ24" s="160">
        <v>1367.8</v>
      </c>
      <c r="GA24" s="160">
        <v>3593.18</v>
      </c>
      <c r="GB24" s="160">
        <v>937.96</v>
      </c>
      <c r="GC24" s="160">
        <v>625.45000000000005</v>
      </c>
      <c r="GD24" s="160">
        <v>4585.22</v>
      </c>
      <c r="GE24" s="160">
        <v>2732.18</v>
      </c>
      <c r="GF24" s="160">
        <v>4921.0200000000004</v>
      </c>
      <c r="GG24" s="160">
        <v>2222.4</v>
      </c>
      <c r="GH24" s="160">
        <v>4784.59</v>
      </c>
      <c r="GI24" s="79">
        <f t="shared" si="0"/>
        <v>857925.04000000015</v>
      </c>
    </row>
    <row r="25" spans="2:191" x14ac:dyDescent="0.25">
      <c r="B25" s="74" t="s">
        <v>194</v>
      </c>
      <c r="C25" s="175" t="s">
        <v>789</v>
      </c>
      <c r="D25" s="160">
        <v>2487.71</v>
      </c>
      <c r="E25" s="160">
        <v>6422.59</v>
      </c>
      <c r="F25" s="160">
        <v>3565.38</v>
      </c>
      <c r="G25" s="160">
        <v>6541.93</v>
      </c>
      <c r="H25" s="160">
        <v>3582.44</v>
      </c>
      <c r="I25" s="160">
        <v>5089.8</v>
      </c>
      <c r="J25" s="160">
        <v>6878.69</v>
      </c>
      <c r="K25" s="160">
        <v>7818.97</v>
      </c>
      <c r="L25" s="160">
        <v>4925.1000000000004</v>
      </c>
      <c r="M25" s="160">
        <v>2216.56</v>
      </c>
      <c r="N25" s="160">
        <v>5526.97</v>
      </c>
      <c r="O25" s="160">
        <v>3206.35</v>
      </c>
      <c r="P25" s="160">
        <v>5683.8</v>
      </c>
      <c r="Q25" s="160">
        <v>7097.65</v>
      </c>
      <c r="R25" s="160">
        <v>6794.97</v>
      </c>
      <c r="S25" s="160">
        <v>8032.86</v>
      </c>
      <c r="T25" s="160">
        <v>8274.36</v>
      </c>
      <c r="U25" s="160">
        <v>8425.01</v>
      </c>
      <c r="V25" s="160">
        <v>5382.93</v>
      </c>
      <c r="W25" s="160">
        <v>3638.7</v>
      </c>
      <c r="X25" s="160">
        <v>7524</v>
      </c>
      <c r="Y25" s="160">
        <v>6748.11</v>
      </c>
      <c r="Z25" s="160">
        <v>5684.76</v>
      </c>
      <c r="AA25" s="160">
        <v>3729.76</v>
      </c>
      <c r="AB25" s="160">
        <v>4174.93</v>
      </c>
      <c r="AC25" s="160">
        <v>5070.79</v>
      </c>
      <c r="AD25" s="160">
        <v>8212.2000000000007</v>
      </c>
      <c r="AE25" s="160">
        <v>2132.2800000000002</v>
      </c>
      <c r="AF25" s="160">
        <v>7988.03</v>
      </c>
      <c r="AG25" s="160">
        <v>5650.22</v>
      </c>
      <c r="AH25" s="160">
        <v>6939.66</v>
      </c>
      <c r="AI25" s="160">
        <v>4957.7</v>
      </c>
      <c r="AJ25" s="160">
        <v>8625.15</v>
      </c>
      <c r="AK25" s="160">
        <v>8326.77</v>
      </c>
      <c r="AL25" s="160">
        <v>8090.52</v>
      </c>
      <c r="AM25" s="160">
        <v>4774.08</v>
      </c>
      <c r="AN25" s="160">
        <v>6306.12</v>
      </c>
      <c r="AO25" s="160">
        <v>7218.11</v>
      </c>
      <c r="AP25" s="160">
        <v>7906.01</v>
      </c>
      <c r="AQ25" s="160">
        <v>8286.1200000000008</v>
      </c>
      <c r="AR25" s="160">
        <v>5014.17</v>
      </c>
      <c r="AS25" s="160">
        <v>9590.83</v>
      </c>
      <c r="AT25" s="160">
        <v>8118.72</v>
      </c>
      <c r="AU25" s="160">
        <v>5394.48</v>
      </c>
      <c r="AV25" s="160">
        <v>0</v>
      </c>
      <c r="AW25" s="160">
        <v>3767.45</v>
      </c>
      <c r="AX25" s="160">
        <v>7612.46</v>
      </c>
      <c r="AY25" s="160">
        <v>4002.36</v>
      </c>
      <c r="AZ25" s="160">
        <v>2696.64</v>
      </c>
      <c r="BA25" s="160">
        <v>6120.8</v>
      </c>
      <c r="BB25" s="160">
        <v>8792.14</v>
      </c>
      <c r="BC25" s="160">
        <v>2413.92</v>
      </c>
      <c r="BD25" s="160">
        <v>5526.97</v>
      </c>
      <c r="BE25" s="160">
        <v>15314.17</v>
      </c>
      <c r="BF25" s="160">
        <v>8636.2099999999991</v>
      </c>
      <c r="BG25" s="160">
        <v>8971.3700000000008</v>
      </c>
      <c r="BH25" s="160">
        <v>14141.02</v>
      </c>
      <c r="BI25" s="160">
        <v>5442.39</v>
      </c>
      <c r="BJ25" s="160">
        <v>6986.53</v>
      </c>
      <c r="BK25" s="160">
        <v>4917</v>
      </c>
      <c r="BL25" s="160">
        <v>6072.06</v>
      </c>
      <c r="BM25" s="160">
        <v>15604.15</v>
      </c>
      <c r="BN25" s="160">
        <v>7105.75</v>
      </c>
      <c r="BO25" s="160">
        <v>8879.76</v>
      </c>
      <c r="BP25" s="160">
        <v>5483.53</v>
      </c>
      <c r="BQ25" s="160">
        <v>6866.1</v>
      </c>
      <c r="BR25" s="160">
        <v>4451.16</v>
      </c>
      <c r="BS25" s="160">
        <v>7731.51</v>
      </c>
      <c r="BT25" s="160">
        <v>9594.75</v>
      </c>
      <c r="BU25" s="160">
        <v>7591.69</v>
      </c>
      <c r="BV25" s="160">
        <v>7926.61</v>
      </c>
      <c r="BW25" s="160">
        <v>9866.6</v>
      </c>
      <c r="BX25" s="160">
        <v>9345.8700000000008</v>
      </c>
      <c r="BY25" s="160">
        <v>6576.76</v>
      </c>
      <c r="BZ25" s="160">
        <v>8965.2199999999993</v>
      </c>
      <c r="CA25" s="160">
        <v>2610.2199999999998</v>
      </c>
      <c r="CB25" s="160">
        <v>7319.9</v>
      </c>
      <c r="CC25" s="160">
        <v>9873.3799999999992</v>
      </c>
      <c r="CD25" s="160">
        <v>5953.79</v>
      </c>
      <c r="CE25" s="160">
        <v>6673.28</v>
      </c>
      <c r="CF25" s="160">
        <v>5105.3599999999997</v>
      </c>
      <c r="CG25" s="160">
        <v>9061.18</v>
      </c>
      <c r="CH25" s="160">
        <v>10523.15</v>
      </c>
      <c r="CI25" s="160">
        <v>6256.01</v>
      </c>
      <c r="CJ25" s="160">
        <v>7573.93</v>
      </c>
      <c r="CK25" s="160">
        <v>3800.23</v>
      </c>
      <c r="CL25" s="160">
        <v>6145.2</v>
      </c>
      <c r="CM25" s="160">
        <v>2762.21</v>
      </c>
      <c r="CN25" s="160">
        <v>1845.75</v>
      </c>
      <c r="CO25" s="160">
        <v>6469.67</v>
      </c>
      <c r="CP25" s="160">
        <v>7538.41</v>
      </c>
      <c r="CQ25" s="160">
        <v>8310.7900000000009</v>
      </c>
      <c r="CR25" s="160">
        <v>6410.76</v>
      </c>
      <c r="CS25" s="160">
        <v>8032.92</v>
      </c>
      <c r="CT25" s="160">
        <v>5038.18</v>
      </c>
      <c r="CU25" s="160">
        <v>413.32</v>
      </c>
      <c r="CV25" s="160">
        <v>5152.18</v>
      </c>
      <c r="CW25" s="160">
        <v>7080.44</v>
      </c>
      <c r="CX25" s="160">
        <v>6896.16</v>
      </c>
      <c r="CY25" s="160">
        <v>4578.74</v>
      </c>
      <c r="CZ25" s="160">
        <v>7744.2</v>
      </c>
      <c r="DA25" s="160">
        <v>5071.37</v>
      </c>
      <c r="DB25" s="160">
        <v>7159.2</v>
      </c>
      <c r="DC25" s="160">
        <v>6858.24</v>
      </c>
      <c r="DD25" s="160">
        <v>4865.54</v>
      </c>
      <c r="DE25" s="160">
        <v>8246.07</v>
      </c>
      <c r="DF25" s="160">
        <v>4027.72</v>
      </c>
      <c r="DG25" s="160">
        <v>7185.25</v>
      </c>
      <c r="DH25" s="160">
        <v>3561.2</v>
      </c>
      <c r="DI25" s="160">
        <v>14505.01</v>
      </c>
      <c r="DJ25" s="160">
        <v>4430.47</v>
      </c>
      <c r="DK25" s="160">
        <v>8801.52</v>
      </c>
      <c r="DL25" s="160">
        <v>5265.14</v>
      </c>
      <c r="DM25" s="160">
        <v>3530.64</v>
      </c>
      <c r="DN25" s="160">
        <v>4967.26</v>
      </c>
      <c r="DO25" s="160">
        <v>3681.38</v>
      </c>
      <c r="DP25" s="160">
        <v>7359.36</v>
      </c>
      <c r="DQ25" s="160">
        <v>5527.48</v>
      </c>
      <c r="DR25" s="160">
        <v>4756.92</v>
      </c>
      <c r="DS25" s="160">
        <v>4968.62</v>
      </c>
      <c r="DT25" s="160">
        <v>5174.33</v>
      </c>
      <c r="DU25" s="160">
        <v>5070.79</v>
      </c>
      <c r="DV25" s="160">
        <v>7213.45</v>
      </c>
      <c r="DW25" s="160">
        <v>6694.8</v>
      </c>
      <c r="DX25" s="160">
        <v>0</v>
      </c>
      <c r="DY25" s="160">
        <v>3232.09</v>
      </c>
      <c r="DZ25" s="160">
        <v>2893.81</v>
      </c>
      <c r="EA25" s="160">
        <v>7879.11</v>
      </c>
      <c r="EB25" s="160">
        <v>4170.33</v>
      </c>
      <c r="EC25" s="160">
        <v>6885.43</v>
      </c>
      <c r="ED25" s="160">
        <v>5071.37</v>
      </c>
      <c r="EE25" s="160">
        <v>3554.69</v>
      </c>
      <c r="EF25" s="160">
        <v>6759.21</v>
      </c>
      <c r="EG25" s="160">
        <v>3322.61</v>
      </c>
      <c r="EH25" s="160">
        <v>5394.48</v>
      </c>
      <c r="EI25" s="160">
        <v>6564.21</v>
      </c>
      <c r="EJ25" s="160">
        <v>5857.29</v>
      </c>
      <c r="EK25" s="160">
        <v>5326.66</v>
      </c>
      <c r="EL25" s="160">
        <v>6870.28</v>
      </c>
      <c r="EM25" s="160">
        <v>5394.48</v>
      </c>
      <c r="EN25" s="160">
        <v>6886.86</v>
      </c>
      <c r="EO25" s="160">
        <v>71874.69</v>
      </c>
      <c r="EP25" s="160">
        <v>30987.58</v>
      </c>
      <c r="EQ25" s="160">
        <v>41470.46</v>
      </c>
      <c r="ER25" s="160">
        <v>20813.95</v>
      </c>
      <c r="ES25" s="160">
        <v>21987.75</v>
      </c>
      <c r="ET25" s="160">
        <v>55221.78</v>
      </c>
      <c r="EU25" s="160">
        <v>41593.519999999997</v>
      </c>
      <c r="EV25" s="160">
        <v>10081.799999999999</v>
      </c>
      <c r="EW25" s="160">
        <v>15529.51</v>
      </c>
      <c r="EX25" s="160">
        <v>55653</v>
      </c>
      <c r="EY25" s="160">
        <v>55138.25</v>
      </c>
      <c r="EZ25" s="160">
        <v>47266</v>
      </c>
      <c r="FA25" s="160">
        <v>50915.42</v>
      </c>
      <c r="FB25" s="160">
        <v>32830.9</v>
      </c>
      <c r="FC25" s="160">
        <v>32018.03</v>
      </c>
      <c r="FD25" s="160">
        <v>20889.46</v>
      </c>
      <c r="FE25" s="160">
        <v>41685.29</v>
      </c>
      <c r="FF25" s="160">
        <v>37395.46</v>
      </c>
      <c r="FG25" s="160">
        <v>18103.689999999999</v>
      </c>
      <c r="FH25" s="160">
        <v>33904.660000000003</v>
      </c>
      <c r="FI25" s="160">
        <v>16075.72</v>
      </c>
      <c r="FJ25" s="160">
        <v>27607.41</v>
      </c>
      <c r="FK25" s="160">
        <v>63195.92</v>
      </c>
      <c r="FL25" s="160">
        <v>17473.93</v>
      </c>
      <c r="FM25" s="160">
        <v>29165.24</v>
      </c>
      <c r="FN25" s="160">
        <v>46110.080000000002</v>
      </c>
      <c r="FO25" s="160">
        <v>69086.960000000006</v>
      </c>
      <c r="FP25" s="160">
        <v>39807.74</v>
      </c>
      <c r="FQ25" s="160">
        <v>15826.96</v>
      </c>
      <c r="FR25" s="160">
        <v>0</v>
      </c>
      <c r="FS25" s="160">
        <v>3713.41</v>
      </c>
      <c r="FT25" s="160">
        <v>667.06</v>
      </c>
      <c r="FU25" s="160">
        <v>8229.15</v>
      </c>
      <c r="FV25" s="160">
        <v>7691.66</v>
      </c>
      <c r="FW25" s="160">
        <v>7840.15</v>
      </c>
      <c r="FX25" s="160">
        <v>4592.3999999999996</v>
      </c>
      <c r="FY25" s="160">
        <v>7776.18</v>
      </c>
      <c r="FZ25" s="160">
        <v>4301.72</v>
      </c>
      <c r="GA25" s="160">
        <v>4224.96</v>
      </c>
      <c r="GB25" s="160">
        <v>2986.17</v>
      </c>
      <c r="GC25" s="160">
        <v>1839.69</v>
      </c>
      <c r="GD25" s="160">
        <v>8970.7999999999993</v>
      </c>
      <c r="GE25" s="160">
        <v>4934.16</v>
      </c>
      <c r="GF25" s="160">
        <v>5240.04</v>
      </c>
      <c r="GG25" s="160">
        <v>7055.91</v>
      </c>
      <c r="GH25" s="160">
        <v>9773.74</v>
      </c>
      <c r="GI25" s="79">
        <f t="shared" si="0"/>
        <v>2029161.6299999985</v>
      </c>
    </row>
    <row r="26" spans="2:191" x14ac:dyDescent="0.25">
      <c r="B26" s="74" t="s">
        <v>190</v>
      </c>
      <c r="C26" s="175" t="s">
        <v>789</v>
      </c>
      <c r="D26" s="160">
        <v>0</v>
      </c>
      <c r="E26" s="160">
        <v>0</v>
      </c>
      <c r="F26" s="160">
        <v>0</v>
      </c>
      <c r="G26" s="160">
        <v>-43751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16137</v>
      </c>
      <c r="O26" s="160">
        <v>0</v>
      </c>
      <c r="P26" s="160">
        <v>0</v>
      </c>
      <c r="Q26" s="160">
        <v>0</v>
      </c>
      <c r="R26" s="160">
        <v>0</v>
      </c>
      <c r="S26" s="160">
        <v>0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AA26" s="160">
        <v>0</v>
      </c>
      <c r="AB26" s="160">
        <v>49004.2</v>
      </c>
      <c r="AC26" s="160">
        <v>0</v>
      </c>
      <c r="AD26" s="160">
        <v>0</v>
      </c>
      <c r="AE26" s="160">
        <v>0</v>
      </c>
      <c r="AF26" s="160">
        <v>30249.72</v>
      </c>
      <c r="AG26" s="160">
        <v>0</v>
      </c>
      <c r="AH26" s="160">
        <v>0</v>
      </c>
      <c r="AI26" s="160">
        <v>0</v>
      </c>
      <c r="AJ26" s="160">
        <v>49416</v>
      </c>
      <c r="AK26" s="160">
        <v>0</v>
      </c>
      <c r="AL26" s="160">
        <v>50547.4</v>
      </c>
      <c r="AM26" s="160">
        <v>24615.69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24708</v>
      </c>
      <c r="AV26" s="160">
        <v>22371.24</v>
      </c>
      <c r="AW26" s="160">
        <v>14824.8</v>
      </c>
      <c r="AX26" s="160">
        <v>46110.48</v>
      </c>
      <c r="AY26" s="160">
        <v>0</v>
      </c>
      <c r="AZ26" s="160">
        <v>0</v>
      </c>
      <c r="BA26" s="160">
        <v>49231.38</v>
      </c>
      <c r="BB26" s="160">
        <v>21132.84</v>
      </c>
      <c r="BC26" s="160">
        <v>0</v>
      </c>
      <c r="BD26" s="160">
        <v>39385.11</v>
      </c>
      <c r="BE26" s="160">
        <v>0</v>
      </c>
      <c r="BF26" s="160">
        <v>49416</v>
      </c>
      <c r="BG26" s="160">
        <v>0</v>
      </c>
      <c r="BH26" s="160">
        <v>31753.53</v>
      </c>
      <c r="BI26" s="160">
        <v>1296.93</v>
      </c>
      <c r="BJ26" s="160">
        <v>0</v>
      </c>
      <c r="BK26" s="160">
        <v>24708</v>
      </c>
      <c r="BL26" s="160">
        <v>23695.81</v>
      </c>
      <c r="BM26" s="160">
        <v>48643.89</v>
      </c>
      <c r="BN26" s="160">
        <v>0</v>
      </c>
      <c r="BO26" s="160">
        <v>50052.69</v>
      </c>
      <c r="BP26" s="160">
        <v>0</v>
      </c>
      <c r="BQ26" s="160">
        <v>24954.55</v>
      </c>
      <c r="BR26" s="160">
        <v>70665.460000000006</v>
      </c>
      <c r="BS26" s="160">
        <v>39772.01</v>
      </c>
      <c r="BT26" s="160">
        <v>0</v>
      </c>
      <c r="BU26" s="160">
        <v>22551.06</v>
      </c>
      <c r="BV26" s="160">
        <v>34498.89</v>
      </c>
      <c r="BW26" s="160">
        <v>0</v>
      </c>
      <c r="BX26" s="160">
        <v>0</v>
      </c>
      <c r="BY26" s="160">
        <v>0</v>
      </c>
      <c r="BZ26" s="160">
        <v>24615.69</v>
      </c>
      <c r="CA26" s="160">
        <v>84442</v>
      </c>
      <c r="CB26" s="160">
        <v>0</v>
      </c>
      <c r="CC26" s="160">
        <v>34591.199999999997</v>
      </c>
      <c r="CD26" s="160">
        <v>0</v>
      </c>
      <c r="CE26" s="160">
        <v>23977.38</v>
      </c>
      <c r="CF26" s="160">
        <v>25562.3</v>
      </c>
      <c r="CG26" s="160">
        <v>39572.65</v>
      </c>
      <c r="CH26" s="160">
        <v>84833.51</v>
      </c>
      <c r="CI26" s="160">
        <v>23895.72</v>
      </c>
      <c r="CJ26" s="160">
        <v>33043.800000000003</v>
      </c>
      <c r="CK26" s="160">
        <v>0</v>
      </c>
      <c r="CL26" s="160">
        <v>15010.63</v>
      </c>
      <c r="CM26" s="160">
        <v>0</v>
      </c>
      <c r="CN26" s="160">
        <v>22937.119999999999</v>
      </c>
      <c r="CO26" s="160">
        <v>24615.69</v>
      </c>
      <c r="CP26" s="160">
        <v>150295.5</v>
      </c>
      <c r="CQ26" s="160">
        <v>24708</v>
      </c>
      <c r="CR26" s="160">
        <v>28689.16</v>
      </c>
      <c r="CS26" s="160">
        <v>0</v>
      </c>
      <c r="CT26" s="160">
        <v>24708</v>
      </c>
      <c r="CU26" s="160">
        <v>26767</v>
      </c>
      <c r="CV26" s="160">
        <v>16283.98</v>
      </c>
      <c r="CW26" s="160">
        <v>1266.76</v>
      </c>
      <c r="CX26" s="160">
        <v>0</v>
      </c>
      <c r="CY26" s="160">
        <v>0</v>
      </c>
      <c r="CZ26" s="160">
        <v>0</v>
      </c>
      <c r="DA26" s="160">
        <v>37531.93</v>
      </c>
      <c r="DB26" s="160">
        <v>14358.48</v>
      </c>
      <c r="DC26" s="160">
        <v>0</v>
      </c>
      <c r="DD26" s="160">
        <v>24708</v>
      </c>
      <c r="DE26" s="160">
        <v>22389.040000000001</v>
      </c>
      <c r="DF26" s="160">
        <v>17414.96</v>
      </c>
      <c r="DG26" s="160">
        <v>0</v>
      </c>
      <c r="DH26" s="160">
        <v>14825.04</v>
      </c>
      <c r="DI26" s="160">
        <v>0</v>
      </c>
      <c r="DJ26" s="160">
        <v>0</v>
      </c>
      <c r="DK26" s="160">
        <v>0</v>
      </c>
      <c r="DL26" s="160">
        <v>0</v>
      </c>
      <c r="DM26" s="160">
        <v>19766.400000000001</v>
      </c>
      <c r="DN26" s="160">
        <v>0</v>
      </c>
      <c r="DO26" s="160">
        <v>19766.400000000001</v>
      </c>
      <c r="DP26" s="160">
        <v>0</v>
      </c>
      <c r="DQ26" s="160">
        <v>0</v>
      </c>
      <c r="DR26" s="160">
        <v>0</v>
      </c>
      <c r="DS26" s="160">
        <v>0</v>
      </c>
      <c r="DT26" s="160">
        <v>103952.65</v>
      </c>
      <c r="DU26" s="160">
        <v>0</v>
      </c>
      <c r="DV26" s="160">
        <v>0</v>
      </c>
      <c r="DW26" s="160">
        <v>49716</v>
      </c>
      <c r="DX26" s="160">
        <v>15712.22</v>
      </c>
      <c r="DY26" s="160">
        <v>25433.25</v>
      </c>
      <c r="DZ26" s="160">
        <v>95691.29</v>
      </c>
      <c r="EA26" s="160">
        <v>25761.29</v>
      </c>
      <c r="EB26" s="160">
        <v>0</v>
      </c>
      <c r="EC26" s="160">
        <v>0</v>
      </c>
      <c r="ED26" s="160">
        <v>0</v>
      </c>
      <c r="EE26" s="160">
        <v>0</v>
      </c>
      <c r="EF26" s="160">
        <v>0</v>
      </c>
      <c r="EG26" s="160">
        <v>0</v>
      </c>
      <c r="EH26" s="160">
        <v>35928</v>
      </c>
      <c r="EI26" s="160">
        <v>0</v>
      </c>
      <c r="EJ26" s="160">
        <v>0</v>
      </c>
      <c r="EK26" s="160">
        <v>34179.4</v>
      </c>
      <c r="EL26" s="160">
        <v>24615.69</v>
      </c>
      <c r="EM26" s="160">
        <v>47853.33</v>
      </c>
      <c r="EN26" s="160">
        <v>54645.57</v>
      </c>
      <c r="EO26" s="160">
        <v>111105.8</v>
      </c>
      <c r="EP26" s="160">
        <v>132641.79</v>
      </c>
      <c r="EQ26" s="160">
        <v>102059.52</v>
      </c>
      <c r="ER26" s="160">
        <v>84361.66</v>
      </c>
      <c r="ES26" s="160">
        <v>54900.84</v>
      </c>
      <c r="ET26" s="160">
        <v>101776.97</v>
      </c>
      <c r="EU26" s="160">
        <v>84268.6</v>
      </c>
      <c r="EV26" s="160">
        <v>45849.91</v>
      </c>
      <c r="EW26" s="160">
        <v>304593.52</v>
      </c>
      <c r="EX26" s="160">
        <v>105346.73</v>
      </c>
      <c r="EY26" s="160">
        <v>153929.87</v>
      </c>
      <c r="EZ26" s="160">
        <v>96394.21</v>
      </c>
      <c r="FA26" s="160">
        <v>71714.039999999994</v>
      </c>
      <c r="FB26" s="160">
        <v>32120.04</v>
      </c>
      <c r="FC26" s="160">
        <v>0</v>
      </c>
      <c r="FD26" s="160">
        <v>0</v>
      </c>
      <c r="FE26" s="160">
        <v>88108.94</v>
      </c>
      <c r="FF26" s="160">
        <v>92573.66</v>
      </c>
      <c r="FG26" s="160">
        <v>117007.38</v>
      </c>
      <c r="FH26" s="160">
        <v>144746.81</v>
      </c>
      <c r="FI26" s="160">
        <v>45889.440000000002</v>
      </c>
      <c r="FJ26" s="160">
        <v>0</v>
      </c>
      <c r="FK26" s="160">
        <v>26346.59</v>
      </c>
      <c r="FL26" s="160">
        <v>119805.59</v>
      </c>
      <c r="FM26" s="160">
        <v>37712.25</v>
      </c>
      <c r="FN26" s="160">
        <v>135241.19</v>
      </c>
      <c r="FO26" s="160">
        <v>366892.1</v>
      </c>
      <c r="FP26" s="160">
        <v>49692.63</v>
      </c>
      <c r="FQ26" s="160">
        <v>0</v>
      </c>
      <c r="FR26" s="160">
        <v>0</v>
      </c>
      <c r="FS26" s="160">
        <v>0</v>
      </c>
      <c r="FT26" s="160">
        <v>546.57000000000005</v>
      </c>
      <c r="FU26" s="160">
        <v>23198.07</v>
      </c>
      <c r="FV26" s="160">
        <v>0</v>
      </c>
      <c r="FW26" s="160">
        <v>25729.5</v>
      </c>
      <c r="FX26" s="160">
        <v>0</v>
      </c>
      <c r="FY26" s="160">
        <v>0</v>
      </c>
      <c r="FZ26" s="160">
        <v>34193.760000000002</v>
      </c>
      <c r="GA26" s="160">
        <v>0</v>
      </c>
      <c r="GB26" s="160">
        <v>7146.11</v>
      </c>
      <c r="GC26" s="160">
        <v>10202.69</v>
      </c>
      <c r="GD26" s="160">
        <v>14111.02</v>
      </c>
      <c r="GE26" s="160">
        <v>0</v>
      </c>
      <c r="GF26" s="160">
        <v>0</v>
      </c>
      <c r="GG26" s="160">
        <v>118.98</v>
      </c>
      <c r="GH26" s="160">
        <v>314248.67</v>
      </c>
      <c r="GI26" s="79">
        <f t="shared" si="0"/>
        <v>5344632.1600000011</v>
      </c>
    </row>
    <row r="27" spans="2:191" x14ac:dyDescent="0.25">
      <c r="B27" s="74" t="s">
        <v>190</v>
      </c>
      <c r="C27" s="175" t="s">
        <v>789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 s="160">
        <v>0</v>
      </c>
      <c r="BD27" s="160">
        <v>0</v>
      </c>
      <c r="BE27" s="160">
        <v>0</v>
      </c>
      <c r="BF27" s="160">
        <v>0</v>
      </c>
      <c r="BG27" s="160">
        <v>0</v>
      </c>
      <c r="BH27" s="160">
        <v>0</v>
      </c>
      <c r="BI27" s="160">
        <v>0</v>
      </c>
      <c r="BJ27" s="160">
        <v>0</v>
      </c>
      <c r="BK27" s="160">
        <v>0</v>
      </c>
      <c r="BL27" s="160">
        <v>0</v>
      </c>
      <c r="BM27" s="160">
        <v>0</v>
      </c>
      <c r="BN27" s="160">
        <v>0</v>
      </c>
      <c r="BO27" s="160">
        <v>0</v>
      </c>
      <c r="BP27" s="160">
        <v>0</v>
      </c>
      <c r="BQ27" s="160">
        <v>0</v>
      </c>
      <c r="BR27" s="160">
        <v>0</v>
      </c>
      <c r="BS27" s="160">
        <v>0</v>
      </c>
      <c r="BT27" s="160">
        <v>0</v>
      </c>
      <c r="BU27" s="160">
        <v>0</v>
      </c>
      <c r="BV27" s="160">
        <v>0</v>
      </c>
      <c r="BW27" s="160">
        <v>0</v>
      </c>
      <c r="BX27" s="160">
        <v>0</v>
      </c>
      <c r="BY27" s="160">
        <v>0</v>
      </c>
      <c r="BZ27" s="160">
        <v>0</v>
      </c>
      <c r="CA27" s="160">
        <v>0</v>
      </c>
      <c r="CB27" s="160">
        <v>0</v>
      </c>
      <c r="CC27" s="160">
        <v>0</v>
      </c>
      <c r="CD27" s="160">
        <v>0</v>
      </c>
      <c r="CE27" s="160">
        <v>0</v>
      </c>
      <c r="CF27" s="160">
        <v>0</v>
      </c>
      <c r="CG27" s="160">
        <v>0</v>
      </c>
      <c r="CH27" s="160">
        <v>0</v>
      </c>
      <c r="CI27" s="160">
        <v>0</v>
      </c>
      <c r="CJ27" s="160">
        <v>0</v>
      </c>
      <c r="CK27" s="160">
        <v>0</v>
      </c>
      <c r="CL27" s="160">
        <v>0</v>
      </c>
      <c r="CM27" s="160">
        <v>0</v>
      </c>
      <c r="CN27" s="160">
        <v>0</v>
      </c>
      <c r="CO27" s="160">
        <v>0</v>
      </c>
      <c r="CP27" s="160">
        <v>0</v>
      </c>
      <c r="CQ27" s="160">
        <v>0</v>
      </c>
      <c r="CR27" s="160">
        <v>0</v>
      </c>
      <c r="CS27" s="160">
        <v>0</v>
      </c>
      <c r="CT27" s="160">
        <v>0</v>
      </c>
      <c r="CU27" s="160">
        <v>0</v>
      </c>
      <c r="CV27" s="160">
        <v>0</v>
      </c>
      <c r="CW27" s="160">
        <v>0</v>
      </c>
      <c r="CX27" s="160">
        <v>0</v>
      </c>
      <c r="CY27" s="160">
        <v>0</v>
      </c>
      <c r="CZ27" s="160">
        <v>0</v>
      </c>
      <c r="DA27" s="160">
        <v>0</v>
      </c>
      <c r="DB27" s="160">
        <v>0</v>
      </c>
      <c r="DC27" s="160">
        <v>0</v>
      </c>
      <c r="DD27" s="160">
        <v>0</v>
      </c>
      <c r="DE27" s="160">
        <v>0</v>
      </c>
      <c r="DF27" s="160">
        <v>0</v>
      </c>
      <c r="DG27" s="160">
        <v>0</v>
      </c>
      <c r="DH27" s="160">
        <v>0</v>
      </c>
      <c r="DI27" s="160">
        <v>0</v>
      </c>
      <c r="DJ27" s="160">
        <v>0</v>
      </c>
      <c r="DK27" s="160">
        <v>0</v>
      </c>
      <c r="DL27" s="160">
        <v>0</v>
      </c>
      <c r="DM27" s="160">
        <v>0</v>
      </c>
      <c r="DN27" s="160">
        <v>0</v>
      </c>
      <c r="DO27" s="160">
        <v>0</v>
      </c>
      <c r="DP27" s="160">
        <v>0</v>
      </c>
      <c r="DQ27" s="160">
        <v>0</v>
      </c>
      <c r="DR27" s="160">
        <v>0</v>
      </c>
      <c r="DS27" s="160">
        <v>0</v>
      </c>
      <c r="DT27" s="160">
        <v>0</v>
      </c>
      <c r="DU27" s="160">
        <v>0</v>
      </c>
      <c r="DV27" s="160">
        <v>0</v>
      </c>
      <c r="DW27" s="160">
        <v>0</v>
      </c>
      <c r="DX27" s="160">
        <v>0</v>
      </c>
      <c r="DY27" s="160">
        <v>0</v>
      </c>
      <c r="DZ27" s="160">
        <v>0</v>
      </c>
      <c r="EA27" s="160">
        <v>0</v>
      </c>
      <c r="EB27" s="160">
        <v>0</v>
      </c>
      <c r="EC27" s="160">
        <v>0</v>
      </c>
      <c r="ED27" s="160">
        <v>0</v>
      </c>
      <c r="EE27" s="160">
        <v>0</v>
      </c>
      <c r="EF27" s="160">
        <v>0</v>
      </c>
      <c r="EG27" s="160">
        <v>0</v>
      </c>
      <c r="EH27" s="160">
        <v>0</v>
      </c>
      <c r="EI27" s="160">
        <v>0</v>
      </c>
      <c r="EJ27" s="160">
        <v>0</v>
      </c>
      <c r="EK27" s="160">
        <v>0</v>
      </c>
      <c r="EL27" s="160">
        <v>0</v>
      </c>
      <c r="EM27" s="160">
        <v>205.59</v>
      </c>
      <c r="EN27" s="160">
        <v>0</v>
      </c>
      <c r="EO27" s="160">
        <v>0</v>
      </c>
      <c r="EP27" s="160">
        <v>12251.05</v>
      </c>
      <c r="EQ27" s="160">
        <v>41592.800000000003</v>
      </c>
      <c r="ER27" s="160">
        <v>0</v>
      </c>
      <c r="ES27" s="160">
        <v>14001.69</v>
      </c>
      <c r="ET27" s="160">
        <v>26619.96</v>
      </c>
      <c r="EU27" s="160">
        <v>16634.47</v>
      </c>
      <c r="EV27" s="160">
        <v>0</v>
      </c>
      <c r="EW27" s="160">
        <v>0</v>
      </c>
      <c r="EX27" s="160">
        <v>0</v>
      </c>
      <c r="EY27" s="160">
        <v>25637.42</v>
      </c>
      <c r="EZ27" s="160">
        <v>0</v>
      </c>
      <c r="FA27" s="160">
        <v>22025.03</v>
      </c>
      <c r="FB27" s="160">
        <v>13213.92</v>
      </c>
      <c r="FC27" s="160">
        <v>0</v>
      </c>
      <c r="FD27" s="160">
        <v>16877.759999999998</v>
      </c>
      <c r="FE27" s="160">
        <v>20415</v>
      </c>
      <c r="FF27" s="160">
        <v>0</v>
      </c>
      <c r="FG27" s="160">
        <v>0</v>
      </c>
      <c r="FH27" s="160">
        <v>18256.25</v>
      </c>
      <c r="FI27" s="160">
        <v>19612.47</v>
      </c>
      <c r="FJ27" s="160">
        <v>36960.93</v>
      </c>
      <c r="FK27" s="160">
        <v>0</v>
      </c>
      <c r="FL27" s="160">
        <v>0</v>
      </c>
      <c r="FM27" s="160">
        <v>15825</v>
      </c>
      <c r="FN27" s="160">
        <v>0</v>
      </c>
      <c r="FO27" s="160">
        <v>0</v>
      </c>
      <c r="FP27" s="160">
        <v>8470.23</v>
      </c>
      <c r="FQ27" s="160">
        <v>0</v>
      </c>
      <c r="FR27" s="160">
        <v>0</v>
      </c>
      <c r="FS27" s="160">
        <v>0</v>
      </c>
      <c r="FT27" s="160">
        <v>0</v>
      </c>
      <c r="FU27" s="160">
        <v>0</v>
      </c>
      <c r="FV27" s="160">
        <v>0</v>
      </c>
      <c r="FW27" s="160">
        <v>0</v>
      </c>
      <c r="FX27" s="160">
        <v>0</v>
      </c>
      <c r="FY27" s="160">
        <v>0</v>
      </c>
      <c r="FZ27" s="160">
        <v>0</v>
      </c>
      <c r="GA27" s="160">
        <v>0</v>
      </c>
      <c r="GB27" s="160">
        <v>0</v>
      </c>
      <c r="GC27" s="160">
        <v>0</v>
      </c>
      <c r="GD27" s="160">
        <v>0</v>
      </c>
      <c r="GE27" s="160">
        <v>0</v>
      </c>
      <c r="GF27" s="160">
        <v>0</v>
      </c>
      <c r="GG27" s="160">
        <v>0</v>
      </c>
      <c r="GH27" s="160">
        <v>0</v>
      </c>
      <c r="GI27" s="79">
        <f t="shared" si="0"/>
        <v>308599.57</v>
      </c>
    </row>
    <row r="28" spans="2:191" x14ac:dyDescent="0.25">
      <c r="B28" s="74" t="s">
        <v>190</v>
      </c>
      <c r="C28" s="175" t="s">
        <v>789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v>0</v>
      </c>
      <c r="R28" s="160"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K28" s="160">
        <v>0</v>
      </c>
      <c r="AL28" s="160">
        <v>0</v>
      </c>
      <c r="AM28" s="160">
        <v>8393.76</v>
      </c>
      <c r="AN28" s="160">
        <v>0</v>
      </c>
      <c r="AO28" s="160">
        <v>0</v>
      </c>
      <c r="AP28" s="160">
        <v>0</v>
      </c>
      <c r="AQ28" s="160">
        <v>0</v>
      </c>
      <c r="AR28" s="160">
        <v>0</v>
      </c>
      <c r="AS28" s="160">
        <v>0</v>
      </c>
      <c r="AT28" s="160">
        <v>0</v>
      </c>
      <c r="AU28" s="160">
        <v>0</v>
      </c>
      <c r="AV28" s="160">
        <v>0</v>
      </c>
      <c r="AW28" s="160">
        <v>0</v>
      </c>
      <c r="AX28" s="160">
        <v>0</v>
      </c>
      <c r="AY28" s="160">
        <v>0</v>
      </c>
      <c r="AZ28" s="160">
        <v>10059.84</v>
      </c>
      <c r="BA28" s="160">
        <v>13953.02</v>
      </c>
      <c r="BB28" s="160">
        <v>0</v>
      </c>
      <c r="BC28" s="160">
        <v>0</v>
      </c>
      <c r="BD28" s="160">
        <v>0</v>
      </c>
      <c r="BE28" s="160">
        <v>20819.400000000001</v>
      </c>
      <c r="BF28" s="160">
        <v>0</v>
      </c>
      <c r="BG28" s="160">
        <v>0</v>
      </c>
      <c r="BH28" s="160">
        <v>0</v>
      </c>
      <c r="BI28" s="160">
        <v>0</v>
      </c>
      <c r="BJ28" s="160">
        <v>0</v>
      </c>
      <c r="BK28" s="160">
        <v>0</v>
      </c>
      <c r="BL28" s="160">
        <v>0</v>
      </c>
      <c r="BM28" s="160">
        <v>0</v>
      </c>
      <c r="BN28" s="160">
        <v>0</v>
      </c>
      <c r="BO28" s="160">
        <v>0</v>
      </c>
      <c r="BP28" s="160">
        <v>0</v>
      </c>
      <c r="BQ28" s="160">
        <v>0</v>
      </c>
      <c r="BR28" s="160">
        <v>0</v>
      </c>
      <c r="BS28" s="160">
        <v>0</v>
      </c>
      <c r="BT28" s="160">
        <v>16874.54</v>
      </c>
      <c r="BU28" s="160">
        <v>0</v>
      </c>
      <c r="BV28" s="160">
        <v>0</v>
      </c>
      <c r="BW28" s="160">
        <v>0</v>
      </c>
      <c r="BX28" s="160">
        <v>0</v>
      </c>
      <c r="BY28" s="160">
        <v>0</v>
      </c>
      <c r="BZ28" s="160">
        <v>0</v>
      </c>
      <c r="CA28" s="160">
        <v>0</v>
      </c>
      <c r="CB28" s="160">
        <v>15825</v>
      </c>
      <c r="CC28" s="160">
        <v>0</v>
      </c>
      <c r="CD28" s="160">
        <v>0</v>
      </c>
      <c r="CE28" s="160">
        <v>0</v>
      </c>
      <c r="CF28" s="160">
        <v>0</v>
      </c>
      <c r="CG28" s="160">
        <v>0</v>
      </c>
      <c r="CH28" s="160">
        <v>0</v>
      </c>
      <c r="CI28" s="160">
        <v>0</v>
      </c>
      <c r="CJ28" s="160">
        <v>0</v>
      </c>
      <c r="CK28" s="160">
        <v>0</v>
      </c>
      <c r="CL28" s="160">
        <v>0</v>
      </c>
      <c r="CM28" s="160">
        <v>0</v>
      </c>
      <c r="CN28" s="160">
        <v>0</v>
      </c>
      <c r="CO28" s="160">
        <v>0</v>
      </c>
      <c r="CP28" s="160">
        <v>16137</v>
      </c>
      <c r="CQ28" s="160">
        <v>0</v>
      </c>
      <c r="CR28" s="160">
        <v>0</v>
      </c>
      <c r="CS28" s="160">
        <v>0</v>
      </c>
      <c r="CT28" s="160">
        <v>0</v>
      </c>
      <c r="CU28" s="160">
        <v>0</v>
      </c>
      <c r="CV28" s="160">
        <v>0</v>
      </c>
      <c r="CW28" s="160">
        <v>0</v>
      </c>
      <c r="CX28" s="160">
        <v>0</v>
      </c>
      <c r="CY28" s="160">
        <v>0</v>
      </c>
      <c r="CZ28" s="160">
        <v>0</v>
      </c>
      <c r="DA28" s="160">
        <v>0</v>
      </c>
      <c r="DB28" s="160">
        <v>0</v>
      </c>
      <c r="DC28" s="160">
        <v>0</v>
      </c>
      <c r="DD28" s="160">
        <v>0</v>
      </c>
      <c r="DE28" s="160">
        <v>13258.92</v>
      </c>
      <c r="DF28" s="160">
        <v>9260.64</v>
      </c>
      <c r="DG28" s="160">
        <v>0</v>
      </c>
      <c r="DH28" s="160">
        <v>0</v>
      </c>
      <c r="DI28" s="160">
        <v>0</v>
      </c>
      <c r="DJ28" s="160">
        <v>0</v>
      </c>
      <c r="DK28" s="160">
        <v>0</v>
      </c>
      <c r="DL28" s="160">
        <v>0</v>
      </c>
      <c r="DM28" s="160">
        <v>0</v>
      </c>
      <c r="DN28" s="160">
        <v>0</v>
      </c>
      <c r="DO28" s="160">
        <v>0</v>
      </c>
      <c r="DP28" s="160">
        <v>0</v>
      </c>
      <c r="DQ28" s="160">
        <v>0</v>
      </c>
      <c r="DR28" s="160">
        <v>0</v>
      </c>
      <c r="DS28" s="160">
        <v>0</v>
      </c>
      <c r="DT28" s="160">
        <v>0</v>
      </c>
      <c r="DU28" s="160">
        <v>0</v>
      </c>
      <c r="DV28" s="160">
        <v>0</v>
      </c>
      <c r="DW28" s="160">
        <v>0</v>
      </c>
      <c r="DX28" s="160">
        <v>0</v>
      </c>
      <c r="DY28" s="160">
        <v>0</v>
      </c>
      <c r="DZ28" s="160">
        <v>0</v>
      </c>
      <c r="EA28" s="160">
        <v>0</v>
      </c>
      <c r="EB28" s="160">
        <v>0</v>
      </c>
      <c r="EC28" s="160">
        <v>0</v>
      </c>
      <c r="ED28" s="160">
        <v>0</v>
      </c>
      <c r="EE28" s="160">
        <v>0</v>
      </c>
      <c r="EF28" s="160">
        <v>0</v>
      </c>
      <c r="EG28" s="160">
        <v>0</v>
      </c>
      <c r="EH28" s="160">
        <v>0</v>
      </c>
      <c r="EI28" s="160">
        <v>0</v>
      </c>
      <c r="EJ28" s="160">
        <v>0</v>
      </c>
      <c r="EK28" s="160">
        <v>0</v>
      </c>
      <c r="EL28" s="160">
        <v>0</v>
      </c>
      <c r="EM28" s="160">
        <v>0</v>
      </c>
      <c r="EN28" s="160">
        <v>25353.9</v>
      </c>
      <c r="EO28" s="160">
        <v>228115.99</v>
      </c>
      <c r="EP28" s="160">
        <v>145217.32999999999</v>
      </c>
      <c r="EQ28" s="160">
        <v>234298.47</v>
      </c>
      <c r="ER28" s="160">
        <v>85064.58</v>
      </c>
      <c r="ES28" s="160">
        <v>103836.14</v>
      </c>
      <c r="ET28" s="160">
        <v>233433.84</v>
      </c>
      <c r="EU28" s="160">
        <v>112779.43</v>
      </c>
      <c r="EV28" s="160">
        <v>58134</v>
      </c>
      <c r="EW28" s="160">
        <v>114792.08</v>
      </c>
      <c r="EX28" s="160">
        <v>119592.22</v>
      </c>
      <c r="EY28" s="160">
        <v>193579.75</v>
      </c>
      <c r="EZ28" s="160">
        <v>208862.6</v>
      </c>
      <c r="FA28" s="160">
        <v>70002.03</v>
      </c>
      <c r="FB28" s="160">
        <v>96274.22</v>
      </c>
      <c r="FC28" s="160">
        <v>125046.95</v>
      </c>
      <c r="FD28" s="160">
        <v>155445</v>
      </c>
      <c r="FE28" s="160">
        <v>224846.04</v>
      </c>
      <c r="FF28" s="160">
        <v>158631.06</v>
      </c>
      <c r="FG28" s="160">
        <v>61194.86</v>
      </c>
      <c r="FH28" s="160">
        <v>113944.42</v>
      </c>
      <c r="FI28" s="160">
        <v>130575</v>
      </c>
      <c r="FJ28" s="160">
        <v>181180.91</v>
      </c>
      <c r="FK28" s="160">
        <v>61654.15</v>
      </c>
      <c r="FL28" s="160">
        <v>73434.2</v>
      </c>
      <c r="FM28" s="160">
        <v>44713.68</v>
      </c>
      <c r="FN28" s="160">
        <v>0</v>
      </c>
      <c r="FO28" s="160">
        <v>0</v>
      </c>
      <c r="FP28" s="160">
        <v>71119.94</v>
      </c>
      <c r="FQ28" s="160">
        <v>101135.09</v>
      </c>
      <c r="FR28" s="160">
        <v>0</v>
      </c>
      <c r="FS28" s="160">
        <v>0</v>
      </c>
      <c r="FT28" s="160">
        <v>0</v>
      </c>
      <c r="FU28" s="160">
        <v>0</v>
      </c>
      <c r="FV28" s="160">
        <v>0</v>
      </c>
      <c r="FW28" s="160">
        <v>0</v>
      </c>
      <c r="FX28" s="160">
        <v>17680.86</v>
      </c>
      <c r="FY28" s="160">
        <v>11356.96</v>
      </c>
      <c r="FZ28" s="160">
        <v>7691.32</v>
      </c>
      <c r="GA28" s="160">
        <v>0</v>
      </c>
      <c r="GB28" s="160">
        <v>5139.3999999999996</v>
      </c>
      <c r="GC28" s="160">
        <v>0</v>
      </c>
      <c r="GD28" s="160">
        <v>0</v>
      </c>
      <c r="GE28" s="160">
        <v>0</v>
      </c>
      <c r="GF28" s="160">
        <v>0</v>
      </c>
      <c r="GG28" s="160">
        <v>0</v>
      </c>
      <c r="GH28" s="160">
        <v>0</v>
      </c>
      <c r="GI28" s="79">
        <f t="shared" si="0"/>
        <v>3698708.54</v>
      </c>
    </row>
    <row r="29" spans="2:191" x14ac:dyDescent="0.25">
      <c r="B29" s="74" t="s">
        <v>190</v>
      </c>
      <c r="C29" s="175" t="s">
        <v>789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 s="160">
        <v>0</v>
      </c>
      <c r="BD29" s="160">
        <v>0</v>
      </c>
      <c r="BE29" s="160">
        <v>0</v>
      </c>
      <c r="BF29" s="160">
        <v>0</v>
      </c>
      <c r="BG29" s="160">
        <v>0</v>
      </c>
      <c r="BH29" s="160">
        <v>0</v>
      </c>
      <c r="BI29" s="160">
        <v>0</v>
      </c>
      <c r="BJ29" s="160">
        <v>0</v>
      </c>
      <c r="BK29" s="160">
        <v>0</v>
      </c>
      <c r="BL29" s="160">
        <v>0</v>
      </c>
      <c r="BM29" s="160">
        <v>0</v>
      </c>
      <c r="BN29" s="160">
        <v>0</v>
      </c>
      <c r="BO29" s="160">
        <v>0</v>
      </c>
      <c r="BP29" s="160">
        <v>0</v>
      </c>
      <c r="BQ29" s="160">
        <v>0</v>
      </c>
      <c r="BR29" s="160">
        <v>0</v>
      </c>
      <c r="BS29" s="160">
        <v>0</v>
      </c>
      <c r="BT29" s="160">
        <v>0</v>
      </c>
      <c r="BU29" s="160">
        <v>0</v>
      </c>
      <c r="BV29" s="160">
        <v>0</v>
      </c>
      <c r="BW29" s="160">
        <v>0</v>
      </c>
      <c r="BX29" s="160">
        <v>0</v>
      </c>
      <c r="BY29" s="160">
        <v>0</v>
      </c>
      <c r="BZ29" s="160">
        <v>0</v>
      </c>
      <c r="CA29" s="160">
        <v>0</v>
      </c>
      <c r="CB29" s="160">
        <v>0</v>
      </c>
      <c r="CC29" s="160">
        <v>0</v>
      </c>
      <c r="CD29" s="160">
        <v>0</v>
      </c>
      <c r="CE29" s="160">
        <v>0</v>
      </c>
      <c r="CF29" s="160">
        <v>0</v>
      </c>
      <c r="CG29" s="160">
        <v>0</v>
      </c>
      <c r="CH29" s="160">
        <v>0</v>
      </c>
      <c r="CI29" s="160">
        <v>0</v>
      </c>
      <c r="CJ29" s="160">
        <v>0</v>
      </c>
      <c r="CK29" s="160">
        <v>0</v>
      </c>
      <c r="CL29" s="160">
        <v>0</v>
      </c>
      <c r="CM29" s="160">
        <v>0</v>
      </c>
      <c r="CN29" s="160">
        <v>0</v>
      </c>
      <c r="CO29" s="160">
        <v>0</v>
      </c>
      <c r="CP29" s="160">
        <v>0</v>
      </c>
      <c r="CQ29" s="160">
        <v>0</v>
      </c>
      <c r="CR29" s="160">
        <v>0</v>
      </c>
      <c r="CS29" s="160">
        <v>0</v>
      </c>
      <c r="CT29" s="160">
        <v>0</v>
      </c>
      <c r="CU29" s="160">
        <v>0</v>
      </c>
      <c r="CV29" s="160">
        <v>0</v>
      </c>
      <c r="CW29" s="160">
        <v>0</v>
      </c>
      <c r="CX29" s="160">
        <v>0</v>
      </c>
      <c r="CY29" s="160">
        <v>0</v>
      </c>
      <c r="CZ29" s="160">
        <v>0</v>
      </c>
      <c r="DA29" s="160">
        <v>0</v>
      </c>
      <c r="DB29" s="160">
        <v>0</v>
      </c>
      <c r="DC29" s="160">
        <v>0</v>
      </c>
      <c r="DD29" s="160">
        <v>0</v>
      </c>
      <c r="DE29" s="160">
        <v>0</v>
      </c>
      <c r="DF29" s="160">
        <v>0</v>
      </c>
      <c r="DG29" s="160">
        <v>0</v>
      </c>
      <c r="DH29" s="160">
        <v>0</v>
      </c>
      <c r="DI29" s="160">
        <v>0</v>
      </c>
      <c r="DJ29" s="160">
        <v>0</v>
      </c>
      <c r="DK29" s="160">
        <v>0</v>
      </c>
      <c r="DL29" s="160">
        <v>0</v>
      </c>
      <c r="DM29" s="160">
        <v>0</v>
      </c>
      <c r="DN29" s="160">
        <v>0</v>
      </c>
      <c r="DO29" s="160">
        <v>0</v>
      </c>
      <c r="DP29" s="160">
        <v>0</v>
      </c>
      <c r="DQ29" s="160">
        <v>0</v>
      </c>
      <c r="DR29" s="160">
        <v>0</v>
      </c>
      <c r="DS29" s="160">
        <v>0</v>
      </c>
      <c r="DT29" s="160">
        <v>0</v>
      </c>
      <c r="DU29" s="160">
        <v>0</v>
      </c>
      <c r="DV29" s="160">
        <v>0</v>
      </c>
      <c r="DW29" s="160">
        <v>0</v>
      </c>
      <c r="DX29" s="160">
        <v>0</v>
      </c>
      <c r="DY29" s="160">
        <v>0</v>
      </c>
      <c r="DZ29" s="160">
        <v>0</v>
      </c>
      <c r="EA29" s="160">
        <v>0</v>
      </c>
      <c r="EB29" s="160">
        <v>0</v>
      </c>
      <c r="EC29" s="160">
        <v>0</v>
      </c>
      <c r="ED29" s="160">
        <v>0</v>
      </c>
      <c r="EE29" s="160">
        <v>0</v>
      </c>
      <c r="EF29" s="160">
        <v>0</v>
      </c>
      <c r="EG29" s="160">
        <v>0</v>
      </c>
      <c r="EH29" s="160">
        <v>0</v>
      </c>
      <c r="EI29" s="160">
        <v>0</v>
      </c>
      <c r="EJ29" s="160">
        <v>0</v>
      </c>
      <c r="EK29" s="160">
        <v>0</v>
      </c>
      <c r="EL29" s="160">
        <v>0</v>
      </c>
      <c r="EM29" s="160">
        <v>0</v>
      </c>
      <c r="EN29" s="160">
        <v>0</v>
      </c>
      <c r="EO29" s="160">
        <v>0</v>
      </c>
      <c r="EP29" s="160">
        <v>0</v>
      </c>
      <c r="EQ29" s="160">
        <v>0</v>
      </c>
      <c r="ER29" s="160">
        <v>0</v>
      </c>
      <c r="ES29" s="160">
        <v>0</v>
      </c>
      <c r="ET29" s="160">
        <v>0</v>
      </c>
      <c r="EU29" s="160">
        <v>0</v>
      </c>
      <c r="EV29" s="160">
        <v>0</v>
      </c>
      <c r="EW29" s="160">
        <v>0</v>
      </c>
      <c r="EX29" s="160">
        <v>0</v>
      </c>
      <c r="EY29" s="160">
        <v>0</v>
      </c>
      <c r="EZ29" s="160">
        <v>3920.9</v>
      </c>
      <c r="FA29" s="160">
        <v>0</v>
      </c>
      <c r="FB29" s="160">
        <v>0</v>
      </c>
      <c r="FC29" s="160">
        <v>0</v>
      </c>
      <c r="FD29" s="160">
        <v>0</v>
      </c>
      <c r="FE29" s="160">
        <v>0</v>
      </c>
      <c r="FF29" s="160">
        <v>0</v>
      </c>
      <c r="FG29" s="160">
        <v>0</v>
      </c>
      <c r="FH29" s="160">
        <v>0</v>
      </c>
      <c r="FI29" s="160">
        <v>0</v>
      </c>
      <c r="FJ29" s="160">
        <v>0</v>
      </c>
      <c r="FK29" s="160">
        <v>0</v>
      </c>
      <c r="FL29" s="160">
        <v>0</v>
      </c>
      <c r="FM29" s="160">
        <v>0</v>
      </c>
      <c r="FN29" s="160">
        <v>0</v>
      </c>
      <c r="FO29" s="160">
        <v>0</v>
      </c>
      <c r="FP29" s="160">
        <v>0</v>
      </c>
      <c r="FQ29" s="160">
        <v>0</v>
      </c>
      <c r="FR29" s="160">
        <v>0</v>
      </c>
      <c r="FS29" s="160">
        <v>0</v>
      </c>
      <c r="FT29" s="160">
        <v>0</v>
      </c>
      <c r="FU29" s="160">
        <v>0</v>
      </c>
      <c r="FV29" s="160">
        <v>0</v>
      </c>
      <c r="FW29" s="160">
        <v>0</v>
      </c>
      <c r="FX29" s="160">
        <v>0</v>
      </c>
      <c r="FY29" s="160">
        <v>0</v>
      </c>
      <c r="FZ29" s="160">
        <v>0</v>
      </c>
      <c r="GA29" s="160">
        <v>0</v>
      </c>
      <c r="GB29" s="160">
        <v>0</v>
      </c>
      <c r="GC29" s="160">
        <v>0</v>
      </c>
      <c r="GD29" s="160">
        <v>0</v>
      </c>
      <c r="GE29" s="160">
        <v>0</v>
      </c>
      <c r="GF29" s="160">
        <v>0</v>
      </c>
      <c r="GG29" s="160">
        <v>0</v>
      </c>
      <c r="GH29" s="160">
        <v>0</v>
      </c>
      <c r="GI29" s="79">
        <f t="shared" si="0"/>
        <v>3920.9</v>
      </c>
    </row>
    <row r="30" spans="2:191" x14ac:dyDescent="0.25">
      <c r="B30" s="74" t="s">
        <v>190</v>
      </c>
      <c r="C30" s="175" t="s">
        <v>789</v>
      </c>
      <c r="D30" s="160">
        <v>62461.87</v>
      </c>
      <c r="E30" s="160">
        <v>38643.15</v>
      </c>
      <c r="F30" s="160">
        <v>37301.279999999999</v>
      </c>
      <c r="G30" s="160">
        <v>54473.7</v>
      </c>
      <c r="H30" s="160">
        <v>21747.93</v>
      </c>
      <c r="I30" s="160">
        <v>48398.62</v>
      </c>
      <c r="J30" s="160">
        <v>15096</v>
      </c>
      <c r="K30" s="160">
        <v>33523.75</v>
      </c>
      <c r="L30" s="160">
        <v>0</v>
      </c>
      <c r="M30" s="160">
        <v>34255.269999999997</v>
      </c>
      <c r="N30" s="160">
        <v>59710.75</v>
      </c>
      <c r="O30" s="160">
        <v>4699.3599999999997</v>
      </c>
      <c r="P30" s="160">
        <v>0</v>
      </c>
      <c r="Q30" s="160">
        <v>36704.94</v>
      </c>
      <c r="R30" s="160">
        <v>16137</v>
      </c>
      <c r="S30" s="160">
        <v>16679.71</v>
      </c>
      <c r="T30" s="160">
        <v>0</v>
      </c>
      <c r="U30" s="160">
        <v>16844.04</v>
      </c>
      <c r="V30" s="160">
        <v>30079.200000000001</v>
      </c>
      <c r="W30" s="160">
        <v>26370.48</v>
      </c>
      <c r="X30" s="160">
        <v>31233</v>
      </c>
      <c r="Y30" s="160">
        <v>31444.75</v>
      </c>
      <c r="Z30" s="160">
        <v>0</v>
      </c>
      <c r="AA30" s="160">
        <v>30136.75</v>
      </c>
      <c r="AB30" s="160">
        <v>15825</v>
      </c>
      <c r="AC30" s="160">
        <v>0</v>
      </c>
      <c r="AD30" s="160">
        <v>0</v>
      </c>
      <c r="AE30" s="160">
        <v>0</v>
      </c>
      <c r="AF30" s="160">
        <v>16740</v>
      </c>
      <c r="AG30" s="160">
        <v>0</v>
      </c>
      <c r="AH30" s="160">
        <v>0</v>
      </c>
      <c r="AI30" s="160">
        <v>16677.46</v>
      </c>
      <c r="AJ30" s="160">
        <v>0</v>
      </c>
      <c r="AK30" s="160">
        <v>0</v>
      </c>
      <c r="AL30" s="160">
        <v>30538.62</v>
      </c>
      <c r="AM30" s="160">
        <v>30805.48</v>
      </c>
      <c r="AN30" s="160">
        <v>14999.02</v>
      </c>
      <c r="AO30" s="160">
        <v>0</v>
      </c>
      <c r="AP30" s="160">
        <v>0</v>
      </c>
      <c r="AQ30" s="160">
        <v>0</v>
      </c>
      <c r="AR30" s="160">
        <v>0</v>
      </c>
      <c r="AS30" s="160">
        <v>0</v>
      </c>
      <c r="AT30" s="160">
        <v>0</v>
      </c>
      <c r="AU30" s="160">
        <v>16740</v>
      </c>
      <c r="AV30" s="160">
        <v>13288.59</v>
      </c>
      <c r="AW30" s="160">
        <v>0</v>
      </c>
      <c r="AX30" s="160">
        <v>15837.75</v>
      </c>
      <c r="AY30" s="160">
        <v>0</v>
      </c>
      <c r="AZ30" s="160">
        <v>0</v>
      </c>
      <c r="BA30" s="160">
        <v>25782.55</v>
      </c>
      <c r="BB30" s="160">
        <v>38984.17</v>
      </c>
      <c r="BC30" s="160">
        <v>0</v>
      </c>
      <c r="BD30" s="160">
        <v>32274</v>
      </c>
      <c r="BE30" s="160">
        <v>0</v>
      </c>
      <c r="BF30" s="160">
        <v>0</v>
      </c>
      <c r="BG30" s="160">
        <v>15825</v>
      </c>
      <c r="BH30" s="160">
        <v>53388.87</v>
      </c>
      <c r="BI30" s="160">
        <v>16077.88</v>
      </c>
      <c r="BJ30" s="160">
        <v>21581.59</v>
      </c>
      <c r="BK30" s="160">
        <v>31233</v>
      </c>
      <c r="BL30" s="160">
        <v>0</v>
      </c>
      <c r="BM30" s="160">
        <v>28425.89</v>
      </c>
      <c r="BN30" s="160">
        <v>32814.46</v>
      </c>
      <c r="BO30" s="160">
        <v>92651.71</v>
      </c>
      <c r="BP30" s="160">
        <v>15825</v>
      </c>
      <c r="BQ30" s="160">
        <v>17912.71</v>
      </c>
      <c r="BR30" s="160">
        <v>0</v>
      </c>
      <c r="BS30" s="160">
        <v>45862.15</v>
      </c>
      <c r="BT30" s="160">
        <v>16845.75</v>
      </c>
      <c r="BU30" s="160">
        <v>46571.08</v>
      </c>
      <c r="BV30" s="160">
        <v>15155</v>
      </c>
      <c r="BW30" s="160">
        <v>55863.88</v>
      </c>
      <c r="BX30" s="160">
        <v>30929.8</v>
      </c>
      <c r="BY30" s="160">
        <v>0</v>
      </c>
      <c r="BZ30" s="160">
        <v>41091.480000000003</v>
      </c>
      <c r="CA30" s="160">
        <v>68940.320000000007</v>
      </c>
      <c r="CB30" s="160">
        <v>89316.84</v>
      </c>
      <c r="CC30" s="160">
        <v>41708.11</v>
      </c>
      <c r="CD30" s="160">
        <v>48211.96</v>
      </c>
      <c r="CE30" s="160">
        <v>0</v>
      </c>
      <c r="CF30" s="160">
        <v>92467.74</v>
      </c>
      <c r="CG30" s="160">
        <v>36250.75</v>
      </c>
      <c r="CH30" s="160">
        <v>29571.119999999999</v>
      </c>
      <c r="CI30" s="160">
        <v>23594.42</v>
      </c>
      <c r="CJ30" s="160">
        <v>15096.01</v>
      </c>
      <c r="CK30" s="160">
        <v>16077.88</v>
      </c>
      <c r="CL30" s="160">
        <v>43232.06</v>
      </c>
      <c r="CM30" s="160">
        <v>0</v>
      </c>
      <c r="CN30" s="160">
        <v>104276.74</v>
      </c>
      <c r="CO30" s="160">
        <v>17230.150000000001</v>
      </c>
      <c r="CP30" s="160">
        <v>49027.7</v>
      </c>
      <c r="CQ30" s="160">
        <v>15039.6</v>
      </c>
      <c r="CR30" s="160">
        <v>31779.599999999999</v>
      </c>
      <c r="CS30" s="160">
        <v>82979.350000000006</v>
      </c>
      <c r="CT30" s="160">
        <v>13242.6</v>
      </c>
      <c r="CU30" s="160">
        <v>45175.199999999997</v>
      </c>
      <c r="CV30" s="160">
        <v>24069.25</v>
      </c>
      <c r="CW30" s="160">
        <v>16206.36</v>
      </c>
      <c r="CX30" s="160">
        <v>16740</v>
      </c>
      <c r="CY30" s="160">
        <v>0</v>
      </c>
      <c r="CZ30" s="160">
        <v>15048.96</v>
      </c>
      <c r="DA30" s="160">
        <v>30079.200000000001</v>
      </c>
      <c r="DB30" s="160">
        <v>8888.93</v>
      </c>
      <c r="DC30" s="160">
        <v>0</v>
      </c>
      <c r="DD30" s="160">
        <v>16069.31</v>
      </c>
      <c r="DE30" s="160">
        <v>18993</v>
      </c>
      <c r="DF30" s="160">
        <v>15349.6</v>
      </c>
      <c r="DG30" s="160">
        <v>17440.29</v>
      </c>
      <c r="DH30" s="160">
        <v>14506.25</v>
      </c>
      <c r="DI30" s="160">
        <v>22550.04</v>
      </c>
      <c r="DJ30" s="160">
        <v>12325.78</v>
      </c>
      <c r="DK30" s="160">
        <v>16493.14</v>
      </c>
      <c r="DL30" s="160">
        <v>0</v>
      </c>
      <c r="DM30" s="160">
        <v>15825</v>
      </c>
      <c r="DN30" s="160">
        <v>15039.6</v>
      </c>
      <c r="DO30" s="160">
        <v>31802.25</v>
      </c>
      <c r="DP30" s="160">
        <v>0</v>
      </c>
      <c r="DQ30" s="160">
        <v>29941.72</v>
      </c>
      <c r="DR30" s="160">
        <v>16137</v>
      </c>
      <c r="DS30" s="160">
        <v>0</v>
      </c>
      <c r="DT30" s="160">
        <v>0</v>
      </c>
      <c r="DU30" s="160">
        <v>16137</v>
      </c>
      <c r="DV30" s="160">
        <v>33513.33</v>
      </c>
      <c r="DW30" s="160">
        <v>15246</v>
      </c>
      <c r="DX30" s="160">
        <v>16077.88</v>
      </c>
      <c r="DY30" s="160">
        <v>14787</v>
      </c>
      <c r="DZ30" s="160">
        <v>0</v>
      </c>
      <c r="EA30" s="160">
        <v>13536.05</v>
      </c>
      <c r="EB30" s="160">
        <v>0</v>
      </c>
      <c r="EC30" s="160">
        <v>0</v>
      </c>
      <c r="ED30" s="160">
        <v>0</v>
      </c>
      <c r="EE30" s="160">
        <v>0</v>
      </c>
      <c r="EF30" s="160">
        <v>16677.46</v>
      </c>
      <c r="EG30" s="160">
        <v>35799.18</v>
      </c>
      <c r="EH30" s="160">
        <v>0</v>
      </c>
      <c r="EI30" s="160">
        <v>14268</v>
      </c>
      <c r="EJ30" s="160">
        <v>15628.56</v>
      </c>
      <c r="EK30" s="160">
        <v>33898.720000000001</v>
      </c>
      <c r="EL30" s="160">
        <v>45119.95</v>
      </c>
      <c r="EM30" s="160">
        <v>60384</v>
      </c>
      <c r="EN30" s="160">
        <v>0</v>
      </c>
      <c r="EO30" s="160">
        <v>58357.81</v>
      </c>
      <c r="EP30" s="160">
        <v>0</v>
      </c>
      <c r="EQ30" s="160">
        <v>0</v>
      </c>
      <c r="ER30" s="160">
        <v>0</v>
      </c>
      <c r="ES30" s="160">
        <v>0</v>
      </c>
      <c r="ET30" s="160">
        <v>9819.25</v>
      </c>
      <c r="EU30" s="160">
        <v>0</v>
      </c>
      <c r="EV30" s="160">
        <v>0</v>
      </c>
      <c r="EW30" s="160">
        <v>0</v>
      </c>
      <c r="EX30" s="160">
        <v>0</v>
      </c>
      <c r="EY30" s="160">
        <v>0</v>
      </c>
      <c r="EZ30" s="160">
        <v>0</v>
      </c>
      <c r="FA30" s="160">
        <v>0</v>
      </c>
      <c r="FB30" s="160">
        <v>0</v>
      </c>
      <c r="FC30" s="160">
        <v>20696.23</v>
      </c>
      <c r="FD30" s="160">
        <v>0</v>
      </c>
      <c r="FE30" s="160">
        <v>0</v>
      </c>
      <c r="FF30" s="160">
        <v>0</v>
      </c>
      <c r="FG30" s="160">
        <v>0</v>
      </c>
      <c r="FH30" s="160">
        <v>0</v>
      </c>
      <c r="FI30" s="160">
        <v>0</v>
      </c>
      <c r="FJ30" s="160">
        <v>0</v>
      </c>
      <c r="FK30" s="160">
        <v>0</v>
      </c>
      <c r="FL30" s="160">
        <v>0</v>
      </c>
      <c r="FM30" s="160">
        <v>0</v>
      </c>
      <c r="FN30" s="160">
        <v>0</v>
      </c>
      <c r="FO30" s="160">
        <v>0</v>
      </c>
      <c r="FP30" s="160">
        <v>661.95</v>
      </c>
      <c r="FQ30" s="160">
        <v>0</v>
      </c>
      <c r="FR30" s="160">
        <v>0</v>
      </c>
      <c r="FS30" s="160">
        <v>44999.199999999997</v>
      </c>
      <c r="FT30" s="160">
        <v>38393.589999999997</v>
      </c>
      <c r="FU30" s="160">
        <v>103384.44</v>
      </c>
      <c r="FV30" s="160">
        <v>0</v>
      </c>
      <c r="FW30" s="160">
        <v>46884.73</v>
      </c>
      <c r="FX30" s="160">
        <v>0</v>
      </c>
      <c r="FY30" s="160">
        <v>0</v>
      </c>
      <c r="FZ30" s="160">
        <v>0</v>
      </c>
      <c r="GA30" s="160">
        <v>0</v>
      </c>
      <c r="GB30" s="160">
        <v>0</v>
      </c>
      <c r="GC30" s="160">
        <v>0</v>
      </c>
      <c r="GD30" s="160">
        <v>17781.259999999998</v>
      </c>
      <c r="GE30" s="160">
        <v>0</v>
      </c>
      <c r="GF30" s="160">
        <v>0</v>
      </c>
      <c r="GG30" s="160">
        <v>0</v>
      </c>
      <c r="GH30" s="160">
        <v>0</v>
      </c>
      <c r="GI30" s="79">
        <f t="shared" si="0"/>
        <v>3381264.8600000013</v>
      </c>
    </row>
    <row r="31" spans="2:191" x14ac:dyDescent="0.25">
      <c r="B31" s="74" t="s">
        <v>190</v>
      </c>
      <c r="C31" s="175" t="s">
        <v>789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120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v>0</v>
      </c>
      <c r="R31" s="160">
        <v>0</v>
      </c>
      <c r="S31" s="160">
        <v>0</v>
      </c>
      <c r="T31" s="160">
        <v>0</v>
      </c>
      <c r="U31" s="160">
        <v>0</v>
      </c>
      <c r="V31" s="160">
        <v>0</v>
      </c>
      <c r="W31" s="160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1190.7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397.5</v>
      </c>
      <c r="BH31" s="160">
        <v>0</v>
      </c>
      <c r="BI31" s="160">
        <v>4182.2700000000004</v>
      </c>
      <c r="BJ31" s="160">
        <v>0</v>
      </c>
      <c r="BK31" s="160">
        <v>0</v>
      </c>
      <c r="BL31" s="160">
        <v>0</v>
      </c>
      <c r="BM31" s="160">
        <v>12304.61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1650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405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320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160">
        <v>0</v>
      </c>
      <c r="DG31" s="160">
        <v>0</v>
      </c>
      <c r="DH31" s="160">
        <v>0</v>
      </c>
      <c r="DI31" s="160">
        <v>0</v>
      </c>
      <c r="DJ31" s="160">
        <v>0</v>
      </c>
      <c r="DK31" s="160">
        <v>0</v>
      </c>
      <c r="DL31" s="160">
        <v>0</v>
      </c>
      <c r="DM31" s="160">
        <v>0</v>
      </c>
      <c r="DN31" s="160">
        <v>0</v>
      </c>
      <c r="DO31" s="160">
        <v>0</v>
      </c>
      <c r="DP31" s="160">
        <v>0</v>
      </c>
      <c r="DQ31" s="160">
        <v>0</v>
      </c>
      <c r="DR31" s="160">
        <v>0</v>
      </c>
      <c r="DS31" s="160">
        <v>0</v>
      </c>
      <c r="DT31" s="160">
        <v>0</v>
      </c>
      <c r="DU31" s="160">
        <v>0</v>
      </c>
      <c r="DV31" s="160">
        <v>0</v>
      </c>
      <c r="DW31" s="160">
        <v>0</v>
      </c>
      <c r="DX31" s="160">
        <v>0</v>
      </c>
      <c r="DY31" s="160">
        <v>0</v>
      </c>
      <c r="DZ31" s="160">
        <v>0</v>
      </c>
      <c r="EA31" s="160">
        <v>0</v>
      </c>
      <c r="EB31" s="160">
        <v>0</v>
      </c>
      <c r="EC31" s="160">
        <v>0</v>
      </c>
      <c r="ED31" s="160">
        <v>2448</v>
      </c>
      <c r="EE31" s="160">
        <v>0</v>
      </c>
      <c r="EF31" s="160">
        <v>0</v>
      </c>
      <c r="EG31" s="160">
        <v>0</v>
      </c>
      <c r="EH31" s="160">
        <v>0</v>
      </c>
      <c r="EI31" s="160">
        <v>0</v>
      </c>
      <c r="EJ31" s="160">
        <v>0</v>
      </c>
      <c r="EK31" s="160">
        <v>0</v>
      </c>
      <c r="EL31" s="160">
        <v>495</v>
      </c>
      <c r="EM31" s="160">
        <v>0</v>
      </c>
      <c r="EN31" s="160">
        <v>0</v>
      </c>
      <c r="EO31" s="160">
        <v>0</v>
      </c>
      <c r="EP31" s="160">
        <v>0</v>
      </c>
      <c r="EQ31" s="160">
        <v>0</v>
      </c>
      <c r="ER31" s="160">
        <v>3464.27</v>
      </c>
      <c r="ES31" s="160">
        <v>0</v>
      </c>
      <c r="ET31" s="160">
        <v>0</v>
      </c>
      <c r="EU31" s="160">
        <v>0</v>
      </c>
      <c r="EV31" s="160">
        <v>0</v>
      </c>
      <c r="EW31" s="160">
        <v>0</v>
      </c>
      <c r="EX31" s="160">
        <v>0</v>
      </c>
      <c r="EY31" s="160">
        <v>0</v>
      </c>
      <c r="EZ31" s="160">
        <v>0</v>
      </c>
      <c r="FA31" s="160">
        <v>7726.84</v>
      </c>
      <c r="FB31" s="160">
        <v>0</v>
      </c>
      <c r="FC31" s="160">
        <v>0</v>
      </c>
      <c r="FD31" s="160">
        <v>25722.5</v>
      </c>
      <c r="FE31" s="160">
        <v>22254.39</v>
      </c>
      <c r="FF31" s="160">
        <v>390</v>
      </c>
      <c r="FG31" s="160">
        <v>0</v>
      </c>
      <c r="FH31" s="160">
        <v>12658.86</v>
      </c>
      <c r="FI31" s="160">
        <v>0</v>
      </c>
      <c r="FJ31" s="160">
        <v>0</v>
      </c>
      <c r="FK31" s="160">
        <v>0</v>
      </c>
      <c r="FL31" s="160">
        <v>0</v>
      </c>
      <c r="FM31" s="160">
        <v>0</v>
      </c>
      <c r="FN31" s="160">
        <v>0</v>
      </c>
      <c r="FO31" s="160">
        <v>0</v>
      </c>
      <c r="FP31" s="160">
        <v>1596.15</v>
      </c>
      <c r="FQ31" s="160">
        <v>5050.25</v>
      </c>
      <c r="FR31" s="160">
        <v>0</v>
      </c>
      <c r="FS31" s="160">
        <v>0</v>
      </c>
      <c r="FT31" s="160">
        <v>0</v>
      </c>
      <c r="FU31" s="160">
        <v>0</v>
      </c>
      <c r="FV31" s="160">
        <v>0</v>
      </c>
      <c r="FW31" s="160">
        <v>0</v>
      </c>
      <c r="FX31" s="160">
        <v>0</v>
      </c>
      <c r="FY31" s="160">
        <v>0</v>
      </c>
      <c r="FZ31" s="160">
        <v>2463.5700000000002</v>
      </c>
      <c r="GA31" s="160">
        <v>0</v>
      </c>
      <c r="GB31" s="160">
        <v>0</v>
      </c>
      <c r="GC31" s="160">
        <v>0</v>
      </c>
      <c r="GD31" s="160">
        <v>0</v>
      </c>
      <c r="GE31" s="160">
        <v>0</v>
      </c>
      <c r="GF31" s="160">
        <v>0</v>
      </c>
      <c r="GG31" s="160">
        <v>0</v>
      </c>
      <c r="GH31" s="160">
        <v>0</v>
      </c>
      <c r="GI31" s="79">
        <f t="shared" si="0"/>
        <v>104839.91</v>
      </c>
    </row>
    <row r="32" spans="2:191" x14ac:dyDescent="0.25">
      <c r="B32" s="74" t="s">
        <v>190</v>
      </c>
      <c r="C32" s="175" t="s">
        <v>789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113.54</v>
      </c>
      <c r="O32" s="160">
        <v>0</v>
      </c>
      <c r="P32" s="160">
        <v>0</v>
      </c>
      <c r="Q32" s="160">
        <v>0</v>
      </c>
      <c r="R32" s="160">
        <v>0</v>
      </c>
      <c r="S32" s="160">
        <v>0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 s="160">
        <v>0</v>
      </c>
      <c r="BD32" s="160">
        <v>0</v>
      </c>
      <c r="BE32" s="160">
        <v>0</v>
      </c>
      <c r="BF32" s="160">
        <v>0</v>
      </c>
      <c r="BG32" s="160">
        <v>0</v>
      </c>
      <c r="BH32" s="160">
        <v>227.23</v>
      </c>
      <c r="BI32" s="160">
        <v>0</v>
      </c>
      <c r="BJ32" s="160">
        <v>0</v>
      </c>
      <c r="BK32" s="160">
        <v>0</v>
      </c>
      <c r="BL32" s="160">
        <v>0</v>
      </c>
      <c r="BM32" s="160">
        <v>0</v>
      </c>
      <c r="BN32" s="160">
        <v>0</v>
      </c>
      <c r="BO32" s="160">
        <v>0</v>
      </c>
      <c r="BP32" s="160">
        <v>0</v>
      </c>
      <c r="BQ32" s="160">
        <v>0</v>
      </c>
      <c r="BR32" s="160">
        <v>0</v>
      </c>
      <c r="BS32" s="160">
        <v>0</v>
      </c>
      <c r="BT32" s="160">
        <v>0</v>
      </c>
      <c r="BU32" s="160">
        <v>0</v>
      </c>
      <c r="BV32" s="160">
        <v>0</v>
      </c>
      <c r="BW32" s="160">
        <v>0</v>
      </c>
      <c r="BX32" s="160">
        <v>0</v>
      </c>
      <c r="BY32" s="160">
        <v>0</v>
      </c>
      <c r="BZ32" s="160">
        <v>0</v>
      </c>
      <c r="CA32" s="160">
        <v>0</v>
      </c>
      <c r="CB32" s="160">
        <v>0</v>
      </c>
      <c r="CC32" s="160">
        <v>0</v>
      </c>
      <c r="CD32" s="160">
        <v>0</v>
      </c>
      <c r="CE32" s="160">
        <v>0</v>
      </c>
      <c r="CF32" s="160">
        <v>0</v>
      </c>
      <c r="CG32" s="160">
        <v>0</v>
      </c>
      <c r="CH32" s="160">
        <v>1692.36</v>
      </c>
      <c r="CI32" s="160">
        <v>0</v>
      </c>
      <c r="CJ32" s="160">
        <v>0</v>
      </c>
      <c r="CK32" s="160">
        <v>0</v>
      </c>
      <c r="CL32" s="160">
        <v>168</v>
      </c>
      <c r="CM32" s="160">
        <v>0</v>
      </c>
      <c r="CN32" s="160">
        <v>0</v>
      </c>
      <c r="CO32" s="160">
        <v>0</v>
      </c>
      <c r="CP32" s="160">
        <v>0</v>
      </c>
      <c r="CQ32" s="160">
        <v>0</v>
      </c>
      <c r="CR32" s="160">
        <v>0</v>
      </c>
      <c r="CS32" s="160">
        <v>0</v>
      </c>
      <c r="CT32" s="160">
        <v>0</v>
      </c>
      <c r="CU32" s="160">
        <v>0</v>
      </c>
      <c r="CV32" s="160">
        <v>0</v>
      </c>
      <c r="CW32" s="160">
        <v>0</v>
      </c>
      <c r="CX32" s="160">
        <v>0</v>
      </c>
      <c r="CY32" s="160">
        <v>0</v>
      </c>
      <c r="CZ32" s="160">
        <v>0</v>
      </c>
      <c r="DA32" s="160">
        <v>0</v>
      </c>
      <c r="DB32" s="160">
        <v>0</v>
      </c>
      <c r="DC32" s="160">
        <v>0</v>
      </c>
      <c r="DD32" s="160">
        <v>0</v>
      </c>
      <c r="DE32" s="160">
        <v>0</v>
      </c>
      <c r="DF32" s="160">
        <v>340.87</v>
      </c>
      <c r="DG32" s="160">
        <v>0</v>
      </c>
      <c r="DH32" s="160">
        <v>0</v>
      </c>
      <c r="DI32" s="160">
        <v>0</v>
      </c>
      <c r="DJ32" s="160">
        <v>0</v>
      </c>
      <c r="DK32" s="160">
        <v>0</v>
      </c>
      <c r="DL32" s="160">
        <v>0</v>
      </c>
      <c r="DM32" s="160">
        <v>0</v>
      </c>
      <c r="DN32" s="160">
        <v>0</v>
      </c>
      <c r="DO32" s="160">
        <v>0</v>
      </c>
      <c r="DP32" s="160">
        <v>0</v>
      </c>
      <c r="DQ32" s="160">
        <v>0</v>
      </c>
      <c r="DR32" s="160">
        <v>0</v>
      </c>
      <c r="DS32" s="160">
        <v>0</v>
      </c>
      <c r="DT32" s="160">
        <v>0</v>
      </c>
      <c r="DU32" s="160">
        <v>0</v>
      </c>
      <c r="DV32" s="160">
        <v>0</v>
      </c>
      <c r="DW32" s="160">
        <v>0</v>
      </c>
      <c r="DX32" s="160">
        <v>0</v>
      </c>
      <c r="DY32" s="160">
        <v>0</v>
      </c>
      <c r="DZ32" s="160">
        <v>0</v>
      </c>
      <c r="EA32" s="160">
        <v>0</v>
      </c>
      <c r="EB32" s="160">
        <v>0</v>
      </c>
      <c r="EC32" s="160">
        <v>0</v>
      </c>
      <c r="ED32" s="160">
        <v>0</v>
      </c>
      <c r="EE32" s="160">
        <v>0</v>
      </c>
      <c r="EF32" s="160">
        <v>0</v>
      </c>
      <c r="EG32" s="160">
        <v>0</v>
      </c>
      <c r="EH32" s="160">
        <v>0</v>
      </c>
      <c r="EI32" s="160">
        <v>0</v>
      </c>
      <c r="EJ32" s="160">
        <v>0</v>
      </c>
      <c r="EK32" s="160">
        <v>0</v>
      </c>
      <c r="EL32" s="160">
        <v>0</v>
      </c>
      <c r="EM32" s="160">
        <v>0</v>
      </c>
      <c r="EN32" s="160">
        <v>0</v>
      </c>
      <c r="EO32" s="160">
        <v>0</v>
      </c>
      <c r="EP32" s="160">
        <v>0</v>
      </c>
      <c r="EQ32" s="160">
        <v>0</v>
      </c>
      <c r="ER32" s="160">
        <v>0</v>
      </c>
      <c r="ES32" s="160">
        <v>0</v>
      </c>
      <c r="ET32" s="160">
        <v>0</v>
      </c>
      <c r="EU32" s="160">
        <v>0</v>
      </c>
      <c r="EV32" s="160">
        <v>0</v>
      </c>
      <c r="EW32" s="160">
        <v>0</v>
      </c>
      <c r="EX32" s="160">
        <v>0</v>
      </c>
      <c r="EY32" s="160">
        <v>0</v>
      </c>
      <c r="EZ32" s="160">
        <v>0</v>
      </c>
      <c r="FA32" s="160">
        <v>0</v>
      </c>
      <c r="FB32" s="160">
        <v>0</v>
      </c>
      <c r="FC32" s="160">
        <v>0</v>
      </c>
      <c r="FD32" s="160">
        <v>447.4</v>
      </c>
      <c r="FE32" s="160">
        <v>578.88</v>
      </c>
      <c r="FF32" s="160">
        <v>0</v>
      </c>
      <c r="FG32" s="160">
        <v>0</v>
      </c>
      <c r="FH32" s="160">
        <v>0</v>
      </c>
      <c r="FI32" s="160">
        <v>0</v>
      </c>
      <c r="FJ32" s="160">
        <v>0</v>
      </c>
      <c r="FK32" s="160">
        <v>0</v>
      </c>
      <c r="FL32" s="160">
        <v>144.1</v>
      </c>
      <c r="FM32" s="160">
        <v>0</v>
      </c>
      <c r="FN32" s="160">
        <v>0</v>
      </c>
      <c r="FO32" s="160">
        <v>0</v>
      </c>
      <c r="FP32" s="160">
        <v>0</v>
      </c>
      <c r="FQ32" s="160">
        <v>0</v>
      </c>
      <c r="FR32" s="160">
        <v>0</v>
      </c>
      <c r="FS32" s="160">
        <v>0</v>
      </c>
      <c r="FT32" s="160">
        <v>0</v>
      </c>
      <c r="FU32" s="160">
        <v>0</v>
      </c>
      <c r="FV32" s="160">
        <v>0</v>
      </c>
      <c r="FW32" s="160">
        <v>0</v>
      </c>
      <c r="FX32" s="160">
        <v>0</v>
      </c>
      <c r="FY32" s="160">
        <v>0</v>
      </c>
      <c r="FZ32" s="160">
        <v>0</v>
      </c>
      <c r="GA32" s="160">
        <v>0</v>
      </c>
      <c r="GB32" s="160">
        <v>0</v>
      </c>
      <c r="GC32" s="160">
        <v>0</v>
      </c>
      <c r="GD32" s="160">
        <v>0</v>
      </c>
      <c r="GE32" s="160">
        <v>0</v>
      </c>
      <c r="GF32" s="160">
        <v>0</v>
      </c>
      <c r="GG32" s="160">
        <v>0</v>
      </c>
      <c r="GH32" s="160">
        <v>0</v>
      </c>
      <c r="GI32" s="79">
        <f t="shared" si="0"/>
        <v>3712.38</v>
      </c>
    </row>
    <row r="33" spans="2:191" x14ac:dyDescent="0.25">
      <c r="B33" s="74" t="s">
        <v>190</v>
      </c>
      <c r="C33" s="175" t="s">
        <v>789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0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0</v>
      </c>
      <c r="AE33" s="160">
        <v>0</v>
      </c>
      <c r="AF33" s="160">
        <v>0</v>
      </c>
      <c r="AG33" s="160">
        <v>0</v>
      </c>
      <c r="AH33" s="160">
        <v>0</v>
      </c>
      <c r="AI33" s="160">
        <v>0</v>
      </c>
      <c r="AJ33" s="160">
        <v>0</v>
      </c>
      <c r="AK33" s="160">
        <v>0</v>
      </c>
      <c r="AL33" s="160">
        <v>0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  <c r="AR33" s="160">
        <v>0</v>
      </c>
      <c r="AS33" s="160">
        <v>0</v>
      </c>
      <c r="AT33" s="160">
        <v>0</v>
      </c>
      <c r="AU33" s="160">
        <v>0</v>
      </c>
      <c r="AV33" s="160">
        <v>0</v>
      </c>
      <c r="AW33" s="160">
        <v>0</v>
      </c>
      <c r="AX33" s="160">
        <v>0</v>
      </c>
      <c r="AY33" s="160">
        <v>0</v>
      </c>
      <c r="AZ33" s="160">
        <v>0</v>
      </c>
      <c r="BA33" s="160">
        <v>0</v>
      </c>
      <c r="BB33" s="160">
        <v>0</v>
      </c>
      <c r="BC33" s="160">
        <v>0</v>
      </c>
      <c r="BD33" s="160">
        <v>0</v>
      </c>
      <c r="BE33" s="160">
        <v>0</v>
      </c>
      <c r="BF33" s="160">
        <v>0</v>
      </c>
      <c r="BG33" s="160">
        <v>0</v>
      </c>
      <c r="BH33" s="160">
        <v>0</v>
      </c>
      <c r="BI33" s="160">
        <v>0</v>
      </c>
      <c r="BJ33" s="160">
        <v>0</v>
      </c>
      <c r="BK33" s="160">
        <v>0</v>
      </c>
      <c r="BL33" s="160">
        <v>0</v>
      </c>
      <c r="BM33" s="160">
        <v>0</v>
      </c>
      <c r="BN33" s="160">
        <v>0</v>
      </c>
      <c r="BO33" s="160">
        <v>0</v>
      </c>
      <c r="BP33" s="160">
        <v>0</v>
      </c>
      <c r="BQ33" s="160">
        <v>0</v>
      </c>
      <c r="BR33" s="160">
        <v>0</v>
      </c>
      <c r="BS33" s="160">
        <v>0</v>
      </c>
      <c r="BT33" s="160">
        <v>0</v>
      </c>
      <c r="BU33" s="160">
        <v>0</v>
      </c>
      <c r="BV33" s="160">
        <v>0</v>
      </c>
      <c r="BW33" s="160">
        <v>0</v>
      </c>
      <c r="BX33" s="160">
        <v>0</v>
      </c>
      <c r="BY33" s="160">
        <v>0</v>
      </c>
      <c r="BZ33" s="160">
        <v>0</v>
      </c>
      <c r="CA33" s="160">
        <v>0</v>
      </c>
      <c r="CB33" s="160">
        <v>0</v>
      </c>
      <c r="CC33" s="160">
        <v>0</v>
      </c>
      <c r="CD33" s="160">
        <v>0</v>
      </c>
      <c r="CE33" s="160">
        <v>0</v>
      </c>
      <c r="CF33" s="160">
        <v>0</v>
      </c>
      <c r="CG33" s="160">
        <v>0</v>
      </c>
      <c r="CH33" s="160">
        <v>0</v>
      </c>
      <c r="CI33" s="160">
        <v>0</v>
      </c>
      <c r="CJ33" s="160">
        <v>0</v>
      </c>
      <c r="CK33" s="160">
        <v>0</v>
      </c>
      <c r="CL33" s="160">
        <v>0</v>
      </c>
      <c r="CM33" s="160">
        <v>0</v>
      </c>
      <c r="CN33" s="160">
        <v>0</v>
      </c>
      <c r="CO33" s="160">
        <v>0</v>
      </c>
      <c r="CP33" s="160">
        <v>0</v>
      </c>
      <c r="CQ33" s="160">
        <v>0</v>
      </c>
      <c r="CR33" s="160">
        <v>0</v>
      </c>
      <c r="CS33" s="160">
        <v>0</v>
      </c>
      <c r="CT33" s="160">
        <v>0</v>
      </c>
      <c r="CU33" s="160">
        <v>0</v>
      </c>
      <c r="CV33" s="160">
        <v>0</v>
      </c>
      <c r="CW33" s="160">
        <v>0</v>
      </c>
      <c r="CX33" s="160">
        <v>0</v>
      </c>
      <c r="CY33" s="160">
        <v>0</v>
      </c>
      <c r="CZ33" s="160">
        <v>0</v>
      </c>
      <c r="DA33" s="160">
        <v>0</v>
      </c>
      <c r="DB33" s="160">
        <v>0</v>
      </c>
      <c r="DC33" s="160">
        <v>0</v>
      </c>
      <c r="DD33" s="160">
        <v>0</v>
      </c>
      <c r="DE33" s="160">
        <v>0</v>
      </c>
      <c r="DF33" s="160">
        <v>0</v>
      </c>
      <c r="DG33" s="160">
        <v>0</v>
      </c>
      <c r="DH33" s="160">
        <v>0</v>
      </c>
      <c r="DI33" s="160">
        <v>0</v>
      </c>
      <c r="DJ33" s="160">
        <v>0</v>
      </c>
      <c r="DK33" s="160">
        <v>0</v>
      </c>
      <c r="DL33" s="160">
        <v>0</v>
      </c>
      <c r="DM33" s="160">
        <v>0</v>
      </c>
      <c r="DN33" s="160">
        <v>0</v>
      </c>
      <c r="DO33" s="160">
        <v>0</v>
      </c>
      <c r="DP33" s="160">
        <v>0</v>
      </c>
      <c r="DQ33" s="160">
        <v>0</v>
      </c>
      <c r="DR33" s="160">
        <v>0</v>
      </c>
      <c r="DS33" s="160">
        <v>0</v>
      </c>
      <c r="DT33" s="160">
        <v>0</v>
      </c>
      <c r="DU33" s="160">
        <v>0</v>
      </c>
      <c r="DV33" s="160">
        <v>0</v>
      </c>
      <c r="DW33" s="160">
        <v>0</v>
      </c>
      <c r="DX33" s="160">
        <v>0</v>
      </c>
      <c r="DY33" s="160">
        <v>0</v>
      </c>
      <c r="DZ33" s="160">
        <v>0</v>
      </c>
      <c r="EA33" s="160">
        <v>0</v>
      </c>
      <c r="EB33" s="160">
        <v>0</v>
      </c>
      <c r="EC33" s="160">
        <v>0</v>
      </c>
      <c r="ED33" s="160">
        <v>0</v>
      </c>
      <c r="EE33" s="160">
        <v>0</v>
      </c>
      <c r="EF33" s="160">
        <v>0</v>
      </c>
      <c r="EG33" s="160">
        <v>0</v>
      </c>
      <c r="EH33" s="160">
        <v>0</v>
      </c>
      <c r="EI33" s="160">
        <v>0</v>
      </c>
      <c r="EJ33" s="160">
        <v>0</v>
      </c>
      <c r="EK33" s="160">
        <v>0</v>
      </c>
      <c r="EL33" s="160">
        <v>0</v>
      </c>
      <c r="EM33" s="160">
        <v>0</v>
      </c>
      <c r="EN33" s="160">
        <v>0</v>
      </c>
      <c r="EO33" s="160">
        <v>0</v>
      </c>
      <c r="EP33" s="160">
        <v>0</v>
      </c>
      <c r="EQ33" s="160">
        <v>0</v>
      </c>
      <c r="ER33" s="160">
        <v>0</v>
      </c>
      <c r="ES33" s="160">
        <v>46.94</v>
      </c>
      <c r="ET33" s="160">
        <v>0</v>
      </c>
      <c r="EU33" s="160">
        <v>0</v>
      </c>
      <c r="EV33" s="160">
        <v>0</v>
      </c>
      <c r="EW33" s="160">
        <v>0</v>
      </c>
      <c r="EX33" s="160">
        <v>0</v>
      </c>
      <c r="EY33" s="160">
        <v>0</v>
      </c>
      <c r="EZ33" s="160">
        <v>0</v>
      </c>
      <c r="FA33" s="160">
        <v>0</v>
      </c>
      <c r="FB33" s="160">
        <v>0</v>
      </c>
      <c r="FC33" s="160">
        <v>0</v>
      </c>
      <c r="FD33" s="160">
        <v>0</v>
      </c>
      <c r="FE33" s="160">
        <v>59.07</v>
      </c>
      <c r="FF33" s="160">
        <v>0</v>
      </c>
      <c r="FG33" s="160">
        <v>0</v>
      </c>
      <c r="FH33" s="160">
        <v>0</v>
      </c>
      <c r="FI33" s="160">
        <v>0</v>
      </c>
      <c r="FJ33" s="160">
        <v>0</v>
      </c>
      <c r="FK33" s="160">
        <v>0</v>
      </c>
      <c r="FL33" s="160">
        <v>0</v>
      </c>
      <c r="FM33" s="160">
        <v>0</v>
      </c>
      <c r="FN33" s="160">
        <v>0</v>
      </c>
      <c r="FO33" s="160">
        <v>0</v>
      </c>
      <c r="FP33" s="160">
        <v>0</v>
      </c>
      <c r="FQ33" s="160">
        <v>0</v>
      </c>
      <c r="FR33" s="160">
        <v>0</v>
      </c>
      <c r="FS33" s="160">
        <v>0</v>
      </c>
      <c r="FT33" s="160">
        <v>0</v>
      </c>
      <c r="FU33" s="160">
        <v>0</v>
      </c>
      <c r="FV33" s="160">
        <v>0</v>
      </c>
      <c r="FW33" s="160">
        <v>0</v>
      </c>
      <c r="FX33" s="160">
        <v>0</v>
      </c>
      <c r="FY33" s="160">
        <v>0</v>
      </c>
      <c r="FZ33" s="160">
        <v>0</v>
      </c>
      <c r="GA33" s="160">
        <v>0</v>
      </c>
      <c r="GB33" s="160">
        <v>0</v>
      </c>
      <c r="GC33" s="160">
        <v>0</v>
      </c>
      <c r="GD33" s="160">
        <v>0</v>
      </c>
      <c r="GE33" s="160">
        <v>0</v>
      </c>
      <c r="GF33" s="160">
        <v>0</v>
      </c>
      <c r="GG33" s="160">
        <v>0</v>
      </c>
      <c r="GH33" s="160">
        <v>0</v>
      </c>
      <c r="GI33" s="79">
        <f t="shared" si="0"/>
        <v>106.00999999999999</v>
      </c>
    </row>
    <row r="34" spans="2:191" x14ac:dyDescent="0.25">
      <c r="B34" s="74" t="s">
        <v>190</v>
      </c>
      <c r="C34" s="175" t="s">
        <v>789</v>
      </c>
      <c r="D34" s="160">
        <v>0</v>
      </c>
      <c r="E34" s="160">
        <v>0</v>
      </c>
      <c r="F34" s="160">
        <v>0</v>
      </c>
      <c r="G34" s="160">
        <v>0</v>
      </c>
      <c r="H34" s="160">
        <v>0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0">
        <v>0</v>
      </c>
      <c r="Q34" s="160">
        <v>0</v>
      </c>
      <c r="R34" s="160">
        <v>0</v>
      </c>
      <c r="S34" s="160">
        <v>0</v>
      </c>
      <c r="T34" s="160">
        <v>0</v>
      </c>
      <c r="U34" s="160">
        <v>0</v>
      </c>
      <c r="V34" s="160">
        <v>0</v>
      </c>
      <c r="W34" s="160">
        <v>0</v>
      </c>
      <c r="X34" s="160">
        <v>0</v>
      </c>
      <c r="Y34" s="160">
        <v>0</v>
      </c>
      <c r="Z34" s="160">
        <v>0</v>
      </c>
      <c r="AA34" s="160">
        <v>0</v>
      </c>
      <c r="AB34" s="160">
        <v>0</v>
      </c>
      <c r="AC34" s="160">
        <v>0</v>
      </c>
      <c r="AD34" s="160">
        <v>0</v>
      </c>
      <c r="AE34" s="160">
        <v>0</v>
      </c>
      <c r="AF34" s="160">
        <v>0</v>
      </c>
      <c r="AG34" s="160">
        <v>0</v>
      </c>
      <c r="AH34" s="160">
        <v>0</v>
      </c>
      <c r="AI34" s="160">
        <v>0</v>
      </c>
      <c r="AJ34" s="160">
        <v>0</v>
      </c>
      <c r="AK34" s="160">
        <v>0</v>
      </c>
      <c r="AL34" s="160">
        <v>0</v>
      </c>
      <c r="AM34" s="160">
        <v>0</v>
      </c>
      <c r="AN34" s="160">
        <v>0</v>
      </c>
      <c r="AO34" s="160">
        <v>0</v>
      </c>
      <c r="AP34" s="160">
        <v>0</v>
      </c>
      <c r="AQ34" s="160">
        <v>0</v>
      </c>
      <c r="AR34" s="160">
        <v>0</v>
      </c>
      <c r="AS34" s="160">
        <v>0</v>
      </c>
      <c r="AT34" s="160">
        <v>0</v>
      </c>
      <c r="AU34" s="160">
        <v>0</v>
      </c>
      <c r="AV34" s="160">
        <v>0</v>
      </c>
      <c r="AW34" s="160">
        <v>0</v>
      </c>
      <c r="AX34" s="160">
        <v>0</v>
      </c>
      <c r="AY34" s="160">
        <v>0</v>
      </c>
      <c r="AZ34" s="160">
        <v>0</v>
      </c>
      <c r="BA34" s="160">
        <v>652.11</v>
      </c>
      <c r="BB34" s="160">
        <v>0</v>
      </c>
      <c r="BC34" s="160">
        <v>0</v>
      </c>
      <c r="BD34" s="160">
        <v>0</v>
      </c>
      <c r="BE34" s="160">
        <v>0</v>
      </c>
      <c r="BF34" s="160">
        <v>0</v>
      </c>
      <c r="BG34" s="160">
        <v>0</v>
      </c>
      <c r="BH34" s="160">
        <v>0</v>
      </c>
      <c r="BI34" s="160">
        <v>0</v>
      </c>
      <c r="BJ34" s="160">
        <v>0</v>
      </c>
      <c r="BK34" s="160">
        <v>0</v>
      </c>
      <c r="BL34" s="160">
        <v>0</v>
      </c>
      <c r="BM34" s="160">
        <v>0</v>
      </c>
      <c r="BN34" s="160">
        <v>0</v>
      </c>
      <c r="BO34" s="160">
        <v>0</v>
      </c>
      <c r="BP34" s="160">
        <v>0</v>
      </c>
      <c r="BQ34" s="160">
        <v>0</v>
      </c>
      <c r="BR34" s="160">
        <v>0</v>
      </c>
      <c r="BS34" s="160">
        <v>0</v>
      </c>
      <c r="BT34" s="160">
        <v>0</v>
      </c>
      <c r="BU34" s="160">
        <v>0</v>
      </c>
      <c r="BV34" s="160">
        <v>0</v>
      </c>
      <c r="BW34" s="160">
        <v>0</v>
      </c>
      <c r="BX34" s="160">
        <v>0</v>
      </c>
      <c r="BY34" s="160">
        <v>0</v>
      </c>
      <c r="BZ34" s="160">
        <v>0</v>
      </c>
      <c r="CA34" s="160">
        <v>0</v>
      </c>
      <c r="CB34" s="160">
        <v>0</v>
      </c>
      <c r="CC34" s="160">
        <v>0</v>
      </c>
      <c r="CD34" s="160">
        <v>0</v>
      </c>
      <c r="CE34" s="160">
        <v>0</v>
      </c>
      <c r="CF34" s="160">
        <v>0</v>
      </c>
      <c r="CG34" s="160">
        <v>0</v>
      </c>
      <c r="CH34" s="160">
        <v>0</v>
      </c>
      <c r="CI34" s="160">
        <v>0</v>
      </c>
      <c r="CJ34" s="160">
        <v>396.6</v>
      </c>
      <c r="CK34" s="160">
        <v>0</v>
      </c>
      <c r="CL34" s="160">
        <v>0</v>
      </c>
      <c r="CM34" s="160">
        <v>0</v>
      </c>
      <c r="CN34" s="160">
        <v>0</v>
      </c>
      <c r="CO34" s="160">
        <v>0</v>
      </c>
      <c r="CP34" s="160">
        <v>0</v>
      </c>
      <c r="CQ34" s="160">
        <v>0</v>
      </c>
      <c r="CR34" s="160">
        <v>0</v>
      </c>
      <c r="CS34" s="160">
        <v>0</v>
      </c>
      <c r="CT34" s="160">
        <v>0</v>
      </c>
      <c r="CU34" s="160">
        <v>0</v>
      </c>
      <c r="CV34" s="160">
        <v>0</v>
      </c>
      <c r="CW34" s="160">
        <v>0</v>
      </c>
      <c r="CX34" s="160">
        <v>0</v>
      </c>
      <c r="CY34" s="160">
        <v>0</v>
      </c>
      <c r="CZ34" s="160">
        <v>0</v>
      </c>
      <c r="DA34" s="160">
        <v>0</v>
      </c>
      <c r="DB34" s="160">
        <v>0</v>
      </c>
      <c r="DC34" s="160">
        <v>0</v>
      </c>
      <c r="DD34" s="160">
        <v>0</v>
      </c>
      <c r="DE34" s="160">
        <v>93.9</v>
      </c>
      <c r="DF34" s="160">
        <v>0</v>
      </c>
      <c r="DG34" s="160">
        <v>0</v>
      </c>
      <c r="DH34" s="160">
        <v>0</v>
      </c>
      <c r="DI34" s="160">
        <v>0</v>
      </c>
      <c r="DJ34" s="160">
        <v>0</v>
      </c>
      <c r="DK34" s="160">
        <v>0</v>
      </c>
      <c r="DL34" s="160">
        <v>0</v>
      </c>
      <c r="DM34" s="160">
        <v>0</v>
      </c>
      <c r="DN34" s="160">
        <v>0</v>
      </c>
      <c r="DO34" s="160">
        <v>0</v>
      </c>
      <c r="DP34" s="160">
        <v>0</v>
      </c>
      <c r="DQ34" s="160">
        <v>0</v>
      </c>
      <c r="DR34" s="160">
        <v>0</v>
      </c>
      <c r="DS34" s="160">
        <v>0</v>
      </c>
      <c r="DT34" s="160">
        <v>0</v>
      </c>
      <c r="DU34" s="160">
        <v>0</v>
      </c>
      <c r="DV34" s="160">
        <v>0</v>
      </c>
      <c r="DW34" s="160">
        <v>0</v>
      </c>
      <c r="DX34" s="160">
        <v>0</v>
      </c>
      <c r="DY34" s="160">
        <v>0</v>
      </c>
      <c r="DZ34" s="160">
        <v>0</v>
      </c>
      <c r="EA34" s="160">
        <v>0</v>
      </c>
      <c r="EB34" s="160">
        <v>0</v>
      </c>
      <c r="EC34" s="160">
        <v>0</v>
      </c>
      <c r="ED34" s="160">
        <v>0</v>
      </c>
      <c r="EE34" s="160">
        <v>0</v>
      </c>
      <c r="EF34" s="160">
        <v>0</v>
      </c>
      <c r="EG34" s="160">
        <v>0</v>
      </c>
      <c r="EH34" s="160">
        <v>0</v>
      </c>
      <c r="EI34" s="160">
        <v>0</v>
      </c>
      <c r="EJ34" s="160">
        <v>0</v>
      </c>
      <c r="EK34" s="160">
        <v>0</v>
      </c>
      <c r="EL34" s="160">
        <v>0</v>
      </c>
      <c r="EM34" s="160">
        <v>0</v>
      </c>
      <c r="EN34" s="160">
        <v>0</v>
      </c>
      <c r="EO34" s="160">
        <v>0</v>
      </c>
      <c r="EP34" s="160">
        <v>0</v>
      </c>
      <c r="EQ34" s="160">
        <v>0</v>
      </c>
      <c r="ER34" s="160">
        <v>655.5</v>
      </c>
      <c r="ES34" s="160">
        <v>319.41000000000003</v>
      </c>
      <c r="ET34" s="160">
        <v>5578.86</v>
      </c>
      <c r="EU34" s="160">
        <v>0</v>
      </c>
      <c r="EV34" s="160">
        <v>0</v>
      </c>
      <c r="EW34" s="160">
        <v>0</v>
      </c>
      <c r="EX34" s="160">
        <v>1473.48</v>
      </c>
      <c r="EY34" s="160">
        <v>2549.67</v>
      </c>
      <c r="EZ34" s="160">
        <v>0</v>
      </c>
      <c r="FA34" s="160">
        <v>1257.27</v>
      </c>
      <c r="FB34" s="160">
        <v>0</v>
      </c>
      <c r="FC34" s="160">
        <v>2972.97</v>
      </c>
      <c r="FD34" s="160">
        <v>1985.44</v>
      </c>
      <c r="FE34" s="160">
        <v>724.25</v>
      </c>
      <c r="FF34" s="160">
        <v>671.75</v>
      </c>
      <c r="FG34" s="160">
        <v>0</v>
      </c>
      <c r="FH34" s="160">
        <v>58.52</v>
      </c>
      <c r="FI34" s="160">
        <v>0</v>
      </c>
      <c r="FJ34" s="160">
        <v>0</v>
      </c>
      <c r="FK34" s="160">
        <v>24.36</v>
      </c>
      <c r="FL34" s="160">
        <v>0</v>
      </c>
      <c r="FM34" s="160">
        <v>93.22</v>
      </c>
      <c r="FN34" s="160">
        <v>0</v>
      </c>
      <c r="FO34" s="160">
        <v>0</v>
      </c>
      <c r="FP34" s="160">
        <v>0</v>
      </c>
      <c r="FQ34" s="160">
        <v>1200.43</v>
      </c>
      <c r="FR34" s="160">
        <v>0</v>
      </c>
      <c r="FS34" s="160">
        <v>0</v>
      </c>
      <c r="FT34" s="160">
        <v>0</v>
      </c>
      <c r="FU34" s="160">
        <v>0</v>
      </c>
      <c r="FV34" s="160">
        <v>0</v>
      </c>
      <c r="FW34" s="160">
        <v>0</v>
      </c>
      <c r="FX34" s="160">
        <v>0</v>
      </c>
      <c r="FY34" s="160">
        <v>0</v>
      </c>
      <c r="FZ34" s="160">
        <v>0</v>
      </c>
      <c r="GA34" s="160">
        <v>0</v>
      </c>
      <c r="GB34" s="160">
        <v>0</v>
      </c>
      <c r="GC34" s="160">
        <v>0</v>
      </c>
      <c r="GD34" s="160">
        <v>0</v>
      </c>
      <c r="GE34" s="160">
        <v>0</v>
      </c>
      <c r="GF34" s="160">
        <v>0</v>
      </c>
      <c r="GG34" s="160">
        <v>0</v>
      </c>
      <c r="GH34" s="160">
        <v>0</v>
      </c>
      <c r="GI34" s="79">
        <f t="shared" si="0"/>
        <v>20707.740000000002</v>
      </c>
    </row>
    <row r="35" spans="2:191" x14ac:dyDescent="0.25">
      <c r="B35" s="74" t="s">
        <v>190</v>
      </c>
      <c r="C35" s="175" t="s">
        <v>789</v>
      </c>
      <c r="D35" s="160">
        <v>1493.3</v>
      </c>
      <c r="E35" s="160">
        <v>1939.89</v>
      </c>
      <c r="F35" s="160">
        <v>87.76</v>
      </c>
      <c r="G35" s="160">
        <v>2793.45</v>
      </c>
      <c r="H35" s="160">
        <v>0</v>
      </c>
      <c r="I35" s="160">
        <v>7.82</v>
      </c>
      <c r="J35" s="160">
        <v>35.21</v>
      </c>
      <c r="K35" s="160">
        <v>0</v>
      </c>
      <c r="L35" s="160">
        <v>0</v>
      </c>
      <c r="M35" s="160">
        <v>243.59</v>
      </c>
      <c r="N35" s="160">
        <v>4006.26</v>
      </c>
      <c r="O35" s="160">
        <v>0</v>
      </c>
      <c r="P35" s="160">
        <v>0</v>
      </c>
      <c r="Q35" s="160">
        <v>112.8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61.51</v>
      </c>
      <c r="AC35" s="160">
        <v>0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5225.25</v>
      </c>
      <c r="AM35" s="160">
        <v>0</v>
      </c>
      <c r="AN35" s="160">
        <v>0</v>
      </c>
      <c r="AO35" s="160">
        <v>0</v>
      </c>
      <c r="AP35" s="160">
        <v>0</v>
      </c>
      <c r="AQ35" s="160">
        <v>0</v>
      </c>
      <c r="AR35" s="160">
        <v>0</v>
      </c>
      <c r="AS35" s="160">
        <v>0</v>
      </c>
      <c r="AT35" s="160">
        <v>0</v>
      </c>
      <c r="AU35" s="160">
        <v>0</v>
      </c>
      <c r="AV35" s="160">
        <v>0</v>
      </c>
      <c r="AW35" s="160">
        <v>0</v>
      </c>
      <c r="AX35" s="160">
        <v>0</v>
      </c>
      <c r="AY35" s="160">
        <v>0</v>
      </c>
      <c r="AZ35" s="160">
        <v>0</v>
      </c>
      <c r="BA35" s="160">
        <v>0</v>
      </c>
      <c r="BB35" s="160">
        <v>128.63</v>
      </c>
      <c r="BC35" s="160">
        <v>0</v>
      </c>
      <c r="BD35" s="160">
        <v>0</v>
      </c>
      <c r="BE35" s="160">
        <v>0</v>
      </c>
      <c r="BF35" s="160">
        <v>0</v>
      </c>
      <c r="BG35" s="160">
        <v>617.5</v>
      </c>
      <c r="BH35" s="160">
        <v>0</v>
      </c>
      <c r="BI35" s="160">
        <v>0</v>
      </c>
      <c r="BJ35" s="160">
        <v>0</v>
      </c>
      <c r="BK35" s="160">
        <v>0</v>
      </c>
      <c r="BL35" s="160">
        <v>0</v>
      </c>
      <c r="BM35" s="160">
        <v>0</v>
      </c>
      <c r="BN35" s="160">
        <v>156.91</v>
      </c>
      <c r="BO35" s="160">
        <v>0</v>
      </c>
      <c r="BP35" s="160">
        <v>0</v>
      </c>
      <c r="BQ35" s="160">
        <v>0</v>
      </c>
      <c r="BR35" s="160">
        <v>0</v>
      </c>
      <c r="BS35" s="160">
        <v>0</v>
      </c>
      <c r="BT35" s="160">
        <v>0</v>
      </c>
      <c r="BU35" s="160">
        <v>0</v>
      </c>
      <c r="BV35" s="160">
        <v>0</v>
      </c>
      <c r="BW35" s="160">
        <v>0</v>
      </c>
      <c r="BX35" s="160">
        <v>927.08</v>
      </c>
      <c r="BY35" s="160">
        <v>0</v>
      </c>
      <c r="BZ35" s="160">
        <v>0</v>
      </c>
      <c r="CA35" s="160">
        <v>357.86</v>
      </c>
      <c r="CB35" s="160">
        <v>0</v>
      </c>
      <c r="CC35" s="160">
        <v>0</v>
      </c>
      <c r="CD35" s="160">
        <v>0</v>
      </c>
      <c r="CE35" s="160">
        <v>0</v>
      </c>
      <c r="CF35" s="160">
        <v>0</v>
      </c>
      <c r="CG35" s="160">
        <v>0</v>
      </c>
      <c r="CH35" s="160">
        <v>0</v>
      </c>
      <c r="CI35" s="160">
        <v>0</v>
      </c>
      <c r="CJ35" s="160">
        <v>0</v>
      </c>
      <c r="CK35" s="160">
        <v>0</v>
      </c>
      <c r="CL35" s="160">
        <v>1807.28</v>
      </c>
      <c r="CM35" s="160">
        <v>0</v>
      </c>
      <c r="CN35" s="160">
        <v>1192.04</v>
      </c>
      <c r="CO35" s="160">
        <v>0</v>
      </c>
      <c r="CP35" s="160">
        <v>0</v>
      </c>
      <c r="CQ35" s="160">
        <v>0</v>
      </c>
      <c r="CR35" s="160">
        <v>0</v>
      </c>
      <c r="CS35" s="160">
        <v>576.79999999999995</v>
      </c>
      <c r="CT35" s="160">
        <v>62.56</v>
      </c>
      <c r="CU35" s="160">
        <v>0</v>
      </c>
      <c r="CV35" s="160">
        <v>0</v>
      </c>
      <c r="CW35" s="160">
        <v>0</v>
      </c>
      <c r="CX35" s="160">
        <v>0</v>
      </c>
      <c r="CY35" s="160">
        <v>0</v>
      </c>
      <c r="CZ35" s="160">
        <v>0</v>
      </c>
      <c r="DA35" s="160">
        <v>15.65</v>
      </c>
      <c r="DB35" s="160">
        <v>0</v>
      </c>
      <c r="DC35" s="160">
        <v>0</v>
      </c>
      <c r="DD35" s="160">
        <v>0</v>
      </c>
      <c r="DE35" s="160">
        <v>0</v>
      </c>
      <c r="DF35" s="160">
        <v>260</v>
      </c>
      <c r="DG35" s="160">
        <v>0</v>
      </c>
      <c r="DH35" s="160">
        <v>1354.58</v>
      </c>
      <c r="DI35" s="160">
        <v>0</v>
      </c>
      <c r="DJ35" s="160">
        <v>76.95</v>
      </c>
      <c r="DK35" s="160">
        <v>0</v>
      </c>
      <c r="DL35" s="160">
        <v>0</v>
      </c>
      <c r="DM35" s="160">
        <v>0</v>
      </c>
      <c r="DN35" s="160">
        <v>0</v>
      </c>
      <c r="DO35" s="160">
        <v>0</v>
      </c>
      <c r="DP35" s="160">
        <v>0</v>
      </c>
      <c r="DQ35" s="160">
        <v>0</v>
      </c>
      <c r="DR35" s="160">
        <v>0</v>
      </c>
      <c r="DS35" s="160">
        <v>0</v>
      </c>
      <c r="DT35" s="160">
        <v>0</v>
      </c>
      <c r="DU35" s="160">
        <v>0</v>
      </c>
      <c r="DV35" s="160">
        <v>0</v>
      </c>
      <c r="DW35" s="160">
        <v>0</v>
      </c>
      <c r="DX35" s="160">
        <v>0</v>
      </c>
      <c r="DY35" s="160">
        <v>0</v>
      </c>
      <c r="DZ35" s="160">
        <v>0</v>
      </c>
      <c r="EA35" s="160">
        <v>0</v>
      </c>
      <c r="EB35" s="160">
        <v>0</v>
      </c>
      <c r="EC35" s="160">
        <v>0</v>
      </c>
      <c r="ED35" s="160">
        <v>0</v>
      </c>
      <c r="EE35" s="160">
        <v>0</v>
      </c>
      <c r="EF35" s="160">
        <v>0</v>
      </c>
      <c r="EG35" s="160">
        <v>0</v>
      </c>
      <c r="EH35" s="160">
        <v>0</v>
      </c>
      <c r="EI35" s="160">
        <v>122.07</v>
      </c>
      <c r="EJ35" s="160">
        <v>0</v>
      </c>
      <c r="EK35" s="160">
        <v>0</v>
      </c>
      <c r="EL35" s="160">
        <v>0</v>
      </c>
      <c r="EM35" s="160">
        <v>150.62</v>
      </c>
      <c r="EN35" s="160">
        <v>0</v>
      </c>
      <c r="EO35" s="160">
        <v>0</v>
      </c>
      <c r="EP35" s="160">
        <v>0</v>
      </c>
      <c r="EQ35" s="160">
        <v>0</v>
      </c>
      <c r="ER35" s="160">
        <v>0</v>
      </c>
      <c r="ES35" s="160">
        <v>0</v>
      </c>
      <c r="ET35" s="160">
        <v>0</v>
      </c>
      <c r="EU35" s="160">
        <v>0</v>
      </c>
      <c r="EV35" s="160">
        <v>0</v>
      </c>
      <c r="EW35" s="160">
        <v>0</v>
      </c>
      <c r="EX35" s="160">
        <v>0</v>
      </c>
      <c r="EY35" s="160">
        <v>0</v>
      </c>
      <c r="EZ35" s="160">
        <v>0</v>
      </c>
      <c r="FA35" s="160">
        <v>0</v>
      </c>
      <c r="FB35" s="160">
        <v>0</v>
      </c>
      <c r="FC35" s="160">
        <v>0</v>
      </c>
      <c r="FD35" s="160">
        <v>0</v>
      </c>
      <c r="FE35" s="160">
        <v>0</v>
      </c>
      <c r="FF35" s="160">
        <v>0</v>
      </c>
      <c r="FG35" s="160">
        <v>0</v>
      </c>
      <c r="FH35" s="160">
        <v>0</v>
      </c>
      <c r="FI35" s="160">
        <v>0</v>
      </c>
      <c r="FJ35" s="160">
        <v>0</v>
      </c>
      <c r="FK35" s="160">
        <v>0</v>
      </c>
      <c r="FL35" s="160">
        <v>0</v>
      </c>
      <c r="FM35" s="160">
        <v>0</v>
      </c>
      <c r="FN35" s="160">
        <v>0</v>
      </c>
      <c r="FO35" s="160">
        <v>0</v>
      </c>
      <c r="FP35" s="160">
        <v>0</v>
      </c>
      <c r="FQ35" s="160">
        <v>348.34</v>
      </c>
      <c r="FR35" s="160">
        <v>0</v>
      </c>
      <c r="FS35" s="160">
        <v>1650.55</v>
      </c>
      <c r="FT35" s="160">
        <v>416.48</v>
      </c>
      <c r="FU35" s="160">
        <v>1217</v>
      </c>
      <c r="FV35" s="160">
        <v>0</v>
      </c>
      <c r="FW35" s="160">
        <v>0</v>
      </c>
      <c r="FX35" s="160">
        <v>0</v>
      </c>
      <c r="FY35" s="160">
        <v>0</v>
      </c>
      <c r="FZ35" s="160">
        <v>0</v>
      </c>
      <c r="GA35" s="160">
        <v>0</v>
      </c>
      <c r="GB35" s="160">
        <v>0</v>
      </c>
      <c r="GC35" s="160">
        <v>0</v>
      </c>
      <c r="GD35" s="160">
        <v>1068.99</v>
      </c>
      <c r="GE35" s="160">
        <v>0</v>
      </c>
      <c r="GF35" s="160">
        <v>0</v>
      </c>
      <c r="GG35" s="160">
        <v>0</v>
      </c>
      <c r="GH35" s="160">
        <v>0</v>
      </c>
      <c r="GI35" s="79">
        <f t="shared" si="0"/>
        <v>28514.730000000003</v>
      </c>
    </row>
    <row r="36" spans="2:191" x14ac:dyDescent="0.25">
      <c r="B36" s="74" t="s">
        <v>190</v>
      </c>
      <c r="C36" s="175" t="s">
        <v>789</v>
      </c>
      <c r="D36" s="160">
        <v>0</v>
      </c>
      <c r="E36" s="160">
        <v>0</v>
      </c>
      <c r="F36" s="160">
        <v>0</v>
      </c>
      <c r="G36" s="160">
        <v>0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0</v>
      </c>
      <c r="O36" s="160">
        <v>0</v>
      </c>
      <c r="P36" s="160">
        <v>0</v>
      </c>
      <c r="Q36" s="160">
        <v>0</v>
      </c>
      <c r="R36" s="160">
        <v>0</v>
      </c>
      <c r="S36" s="160">
        <v>0</v>
      </c>
      <c r="T36" s="160">
        <v>0</v>
      </c>
      <c r="U36" s="160">
        <v>0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E36" s="160">
        <v>0</v>
      </c>
      <c r="AF36" s="160">
        <v>0</v>
      </c>
      <c r="AG36" s="160">
        <v>0</v>
      </c>
      <c r="AH36" s="160">
        <v>0</v>
      </c>
      <c r="AI36" s="160">
        <v>0</v>
      </c>
      <c r="AJ36" s="160">
        <v>0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 s="160">
        <v>0</v>
      </c>
      <c r="BD36" s="160">
        <v>0</v>
      </c>
      <c r="BE36" s="160">
        <v>0</v>
      </c>
      <c r="BF36" s="160">
        <v>0</v>
      </c>
      <c r="BG36" s="160">
        <v>0</v>
      </c>
      <c r="BH36" s="160">
        <v>0</v>
      </c>
      <c r="BI36" s="160">
        <v>0</v>
      </c>
      <c r="BJ36" s="160">
        <v>0</v>
      </c>
      <c r="BK36" s="160">
        <v>0</v>
      </c>
      <c r="BL36" s="160">
        <v>0</v>
      </c>
      <c r="BM36" s="160">
        <v>0</v>
      </c>
      <c r="BN36" s="160">
        <v>0</v>
      </c>
      <c r="BO36" s="160">
        <v>0</v>
      </c>
      <c r="BP36" s="160">
        <v>0</v>
      </c>
      <c r="BQ36" s="160">
        <v>0</v>
      </c>
      <c r="BR36" s="160">
        <v>0</v>
      </c>
      <c r="BS36" s="160">
        <v>0</v>
      </c>
      <c r="BT36" s="160">
        <v>0</v>
      </c>
      <c r="BU36" s="160">
        <v>0</v>
      </c>
      <c r="BV36" s="160">
        <v>0</v>
      </c>
      <c r="BW36" s="160">
        <v>0</v>
      </c>
      <c r="BX36" s="160">
        <v>0</v>
      </c>
      <c r="BY36" s="160">
        <v>0</v>
      </c>
      <c r="BZ36" s="160">
        <v>0</v>
      </c>
      <c r="CA36" s="160">
        <v>0</v>
      </c>
      <c r="CB36" s="160">
        <v>0</v>
      </c>
      <c r="CC36" s="160">
        <v>0</v>
      </c>
      <c r="CD36" s="160">
        <v>0</v>
      </c>
      <c r="CE36" s="160">
        <v>0</v>
      </c>
      <c r="CF36" s="160">
        <v>0</v>
      </c>
      <c r="CG36" s="160">
        <v>0</v>
      </c>
      <c r="CH36" s="160">
        <v>0</v>
      </c>
      <c r="CI36" s="160">
        <v>0</v>
      </c>
      <c r="CJ36" s="160">
        <v>0</v>
      </c>
      <c r="CK36" s="160">
        <v>0</v>
      </c>
      <c r="CL36" s="160">
        <v>0</v>
      </c>
      <c r="CM36" s="160">
        <v>0</v>
      </c>
      <c r="CN36" s="160">
        <v>0</v>
      </c>
      <c r="CO36" s="160">
        <v>0</v>
      </c>
      <c r="CP36" s="160">
        <v>0</v>
      </c>
      <c r="CQ36" s="160">
        <v>0</v>
      </c>
      <c r="CR36" s="160">
        <v>0</v>
      </c>
      <c r="CS36" s="160">
        <v>0</v>
      </c>
      <c r="CT36" s="160">
        <v>0</v>
      </c>
      <c r="CU36" s="160">
        <v>0</v>
      </c>
      <c r="CV36" s="160">
        <v>0</v>
      </c>
      <c r="CW36" s="160">
        <v>0</v>
      </c>
      <c r="CX36" s="160">
        <v>0</v>
      </c>
      <c r="CY36" s="160">
        <v>0</v>
      </c>
      <c r="CZ36" s="160">
        <v>0</v>
      </c>
      <c r="DA36" s="160">
        <v>0</v>
      </c>
      <c r="DB36" s="160">
        <v>0</v>
      </c>
      <c r="DC36" s="160">
        <v>0</v>
      </c>
      <c r="DD36" s="160">
        <v>0</v>
      </c>
      <c r="DE36" s="160">
        <v>0</v>
      </c>
      <c r="DF36" s="160">
        <v>0</v>
      </c>
      <c r="DG36" s="160">
        <v>0</v>
      </c>
      <c r="DH36" s="160">
        <v>0</v>
      </c>
      <c r="DI36" s="160">
        <v>0</v>
      </c>
      <c r="DJ36" s="160">
        <v>0</v>
      </c>
      <c r="DK36" s="160">
        <v>0</v>
      </c>
      <c r="DL36" s="160">
        <v>0</v>
      </c>
      <c r="DM36" s="160">
        <v>0</v>
      </c>
      <c r="DN36" s="160">
        <v>0</v>
      </c>
      <c r="DO36" s="160">
        <v>0</v>
      </c>
      <c r="DP36" s="160">
        <v>0</v>
      </c>
      <c r="DQ36" s="160">
        <v>0</v>
      </c>
      <c r="DR36" s="160">
        <v>0</v>
      </c>
      <c r="DS36" s="160">
        <v>0</v>
      </c>
      <c r="DT36" s="160">
        <v>0</v>
      </c>
      <c r="DU36" s="160">
        <v>0</v>
      </c>
      <c r="DV36" s="160">
        <v>0</v>
      </c>
      <c r="DW36" s="160">
        <v>0</v>
      </c>
      <c r="DX36" s="160">
        <v>0</v>
      </c>
      <c r="DY36" s="160">
        <v>0</v>
      </c>
      <c r="DZ36" s="160">
        <v>0</v>
      </c>
      <c r="EA36" s="160">
        <v>0</v>
      </c>
      <c r="EB36" s="160">
        <v>0</v>
      </c>
      <c r="EC36" s="160">
        <v>0</v>
      </c>
      <c r="ED36" s="160">
        <v>0</v>
      </c>
      <c r="EE36" s="160">
        <v>0</v>
      </c>
      <c r="EF36" s="160">
        <v>0</v>
      </c>
      <c r="EG36" s="160">
        <v>0</v>
      </c>
      <c r="EH36" s="160">
        <v>0</v>
      </c>
      <c r="EI36" s="160">
        <v>0</v>
      </c>
      <c r="EJ36" s="160">
        <v>0</v>
      </c>
      <c r="EK36" s="160">
        <v>0</v>
      </c>
      <c r="EL36" s="160">
        <v>0</v>
      </c>
      <c r="EM36" s="160">
        <v>0</v>
      </c>
      <c r="EN36" s="160">
        <v>0</v>
      </c>
      <c r="EO36" s="160">
        <v>0</v>
      </c>
      <c r="EP36" s="160">
        <v>0</v>
      </c>
      <c r="EQ36" s="160">
        <v>0</v>
      </c>
      <c r="ER36" s="160">
        <v>1353.57</v>
      </c>
      <c r="ES36" s="160">
        <v>0</v>
      </c>
      <c r="ET36" s="160">
        <v>0</v>
      </c>
      <c r="EU36" s="160">
        <v>0</v>
      </c>
      <c r="EV36" s="160">
        <v>0</v>
      </c>
      <c r="EW36" s="160">
        <v>0</v>
      </c>
      <c r="EX36" s="160">
        <v>0</v>
      </c>
      <c r="EY36" s="160">
        <v>0</v>
      </c>
      <c r="EZ36" s="160">
        <v>0</v>
      </c>
      <c r="FA36" s="160">
        <v>0</v>
      </c>
      <c r="FB36" s="160">
        <v>0</v>
      </c>
      <c r="FC36" s="160">
        <v>0</v>
      </c>
      <c r="FD36" s="160">
        <v>0</v>
      </c>
      <c r="FE36" s="160">
        <v>303.75</v>
      </c>
      <c r="FF36" s="160">
        <v>0</v>
      </c>
      <c r="FG36" s="160">
        <v>0</v>
      </c>
      <c r="FH36" s="160">
        <v>0</v>
      </c>
      <c r="FI36" s="160">
        <v>0</v>
      </c>
      <c r="FJ36" s="160">
        <v>0</v>
      </c>
      <c r="FK36" s="160">
        <v>0</v>
      </c>
      <c r="FL36" s="160">
        <v>0</v>
      </c>
      <c r="FM36" s="160">
        <v>0</v>
      </c>
      <c r="FN36" s="160">
        <v>0</v>
      </c>
      <c r="FO36" s="160">
        <v>0</v>
      </c>
      <c r="FP36" s="160">
        <v>0</v>
      </c>
      <c r="FQ36" s="160">
        <v>0</v>
      </c>
      <c r="FR36" s="160">
        <v>0</v>
      </c>
      <c r="FS36" s="160">
        <v>0</v>
      </c>
      <c r="FT36" s="160">
        <v>0</v>
      </c>
      <c r="FU36" s="160">
        <v>42</v>
      </c>
      <c r="FV36" s="160">
        <v>0</v>
      </c>
      <c r="FW36" s="160">
        <v>0</v>
      </c>
      <c r="FX36" s="160">
        <v>0</v>
      </c>
      <c r="FY36" s="160">
        <v>0</v>
      </c>
      <c r="FZ36" s="160">
        <v>0</v>
      </c>
      <c r="GA36" s="160">
        <v>0</v>
      </c>
      <c r="GB36" s="160">
        <v>0</v>
      </c>
      <c r="GC36" s="160">
        <v>0</v>
      </c>
      <c r="GD36" s="160">
        <v>0</v>
      </c>
      <c r="GE36" s="160">
        <v>0</v>
      </c>
      <c r="GF36" s="160">
        <v>0</v>
      </c>
      <c r="GG36" s="160">
        <v>0</v>
      </c>
      <c r="GH36" s="160">
        <v>0</v>
      </c>
      <c r="GI36" s="79">
        <f t="shared" si="0"/>
        <v>1699.32</v>
      </c>
    </row>
    <row r="37" spans="2:191" x14ac:dyDescent="0.25">
      <c r="B37" s="74" t="s">
        <v>190</v>
      </c>
      <c r="C37" s="175" t="s">
        <v>789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0">
        <v>0</v>
      </c>
      <c r="Q37" s="160">
        <v>0</v>
      </c>
      <c r="R37" s="160">
        <v>0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0">
        <v>0</v>
      </c>
      <c r="Y37" s="160">
        <v>0</v>
      </c>
      <c r="Z37" s="160">
        <v>0</v>
      </c>
      <c r="AA37" s="160">
        <v>0</v>
      </c>
      <c r="AB37" s="160">
        <v>0</v>
      </c>
      <c r="AC37" s="160">
        <v>0</v>
      </c>
      <c r="AD37" s="160">
        <v>0</v>
      </c>
      <c r="AE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0</v>
      </c>
      <c r="AK37" s="160">
        <v>0</v>
      </c>
      <c r="AL37" s="160">
        <v>0</v>
      </c>
      <c r="AM37" s="160">
        <v>0</v>
      </c>
      <c r="AN37" s="160">
        <v>0</v>
      </c>
      <c r="AO37" s="160">
        <v>0</v>
      </c>
      <c r="AP37" s="160">
        <v>0</v>
      </c>
      <c r="AQ37" s="160">
        <v>0</v>
      </c>
      <c r="AR37" s="160">
        <v>0</v>
      </c>
      <c r="AS37" s="160">
        <v>0</v>
      </c>
      <c r="AT37" s="160">
        <v>0</v>
      </c>
      <c r="AU37" s="160">
        <v>0</v>
      </c>
      <c r="AV37" s="160">
        <v>0</v>
      </c>
      <c r="AW37" s="160">
        <v>0</v>
      </c>
      <c r="AX37" s="160">
        <v>0</v>
      </c>
      <c r="AY37" s="160">
        <v>0</v>
      </c>
      <c r="AZ37" s="160">
        <v>0</v>
      </c>
      <c r="BA37" s="160">
        <v>0</v>
      </c>
      <c r="BB37" s="160">
        <v>0</v>
      </c>
      <c r="BC37" s="160">
        <v>0</v>
      </c>
      <c r="BD37" s="160">
        <v>0</v>
      </c>
      <c r="BE37" s="160">
        <v>0</v>
      </c>
      <c r="BF37" s="160">
        <v>0</v>
      </c>
      <c r="BG37" s="160">
        <v>0</v>
      </c>
      <c r="BH37" s="160">
        <v>0</v>
      </c>
      <c r="BI37" s="160">
        <v>0</v>
      </c>
      <c r="BJ37" s="160">
        <v>0</v>
      </c>
      <c r="BK37" s="160">
        <v>0</v>
      </c>
      <c r="BL37" s="160">
        <v>0</v>
      </c>
      <c r="BM37" s="160">
        <v>0</v>
      </c>
      <c r="BN37" s="160">
        <v>0</v>
      </c>
      <c r="BO37" s="160">
        <v>0</v>
      </c>
      <c r="BP37" s="160">
        <v>0</v>
      </c>
      <c r="BQ37" s="160">
        <v>0</v>
      </c>
      <c r="BR37" s="160">
        <v>0</v>
      </c>
      <c r="BS37" s="160">
        <v>0</v>
      </c>
      <c r="BT37" s="160">
        <v>0</v>
      </c>
      <c r="BU37" s="160">
        <v>0</v>
      </c>
      <c r="BV37" s="160">
        <v>0</v>
      </c>
      <c r="BW37" s="160">
        <v>0</v>
      </c>
      <c r="BX37" s="160">
        <v>0</v>
      </c>
      <c r="BY37" s="160">
        <v>0</v>
      </c>
      <c r="BZ37" s="160">
        <v>0</v>
      </c>
      <c r="CA37" s="160">
        <v>0</v>
      </c>
      <c r="CB37" s="160">
        <v>0</v>
      </c>
      <c r="CC37" s="160">
        <v>0</v>
      </c>
      <c r="CD37" s="160">
        <v>0</v>
      </c>
      <c r="CE37" s="160">
        <v>0</v>
      </c>
      <c r="CF37" s="160">
        <v>0</v>
      </c>
      <c r="CG37" s="160">
        <v>0</v>
      </c>
      <c r="CH37" s="160">
        <v>0</v>
      </c>
      <c r="CI37" s="160">
        <v>0</v>
      </c>
      <c r="CJ37" s="160">
        <v>0</v>
      </c>
      <c r="CK37" s="160">
        <v>0</v>
      </c>
      <c r="CL37" s="160">
        <v>0</v>
      </c>
      <c r="CM37" s="160">
        <v>0</v>
      </c>
      <c r="CN37" s="160">
        <v>0</v>
      </c>
      <c r="CO37" s="160">
        <v>0</v>
      </c>
      <c r="CP37" s="160">
        <v>0</v>
      </c>
      <c r="CQ37" s="160">
        <v>0</v>
      </c>
      <c r="CR37" s="160">
        <v>0</v>
      </c>
      <c r="CS37" s="160">
        <v>0</v>
      </c>
      <c r="CT37" s="160">
        <v>0</v>
      </c>
      <c r="CU37" s="160">
        <v>0</v>
      </c>
      <c r="CV37" s="160">
        <v>0</v>
      </c>
      <c r="CW37" s="160">
        <v>0</v>
      </c>
      <c r="CX37" s="160">
        <v>0</v>
      </c>
      <c r="CY37" s="160">
        <v>0</v>
      </c>
      <c r="CZ37" s="160">
        <v>0</v>
      </c>
      <c r="DA37" s="160">
        <v>0</v>
      </c>
      <c r="DB37" s="160">
        <v>0</v>
      </c>
      <c r="DC37" s="160">
        <v>0</v>
      </c>
      <c r="DD37" s="160">
        <v>0</v>
      </c>
      <c r="DE37" s="160">
        <v>0</v>
      </c>
      <c r="DF37" s="160">
        <v>0</v>
      </c>
      <c r="DG37" s="160">
        <v>0</v>
      </c>
      <c r="DH37" s="160">
        <v>0</v>
      </c>
      <c r="DI37" s="160">
        <v>0</v>
      </c>
      <c r="DJ37" s="160">
        <v>0</v>
      </c>
      <c r="DK37" s="160">
        <v>0</v>
      </c>
      <c r="DL37" s="160">
        <v>0</v>
      </c>
      <c r="DM37" s="160">
        <v>0</v>
      </c>
      <c r="DN37" s="160">
        <v>0</v>
      </c>
      <c r="DO37" s="160">
        <v>0</v>
      </c>
      <c r="DP37" s="160">
        <v>0</v>
      </c>
      <c r="DQ37" s="160">
        <v>0</v>
      </c>
      <c r="DR37" s="160">
        <v>0</v>
      </c>
      <c r="DS37" s="160">
        <v>0</v>
      </c>
      <c r="DT37" s="160">
        <v>0</v>
      </c>
      <c r="DU37" s="160">
        <v>0</v>
      </c>
      <c r="DV37" s="160">
        <v>0</v>
      </c>
      <c r="DW37" s="160">
        <v>0</v>
      </c>
      <c r="DX37" s="160">
        <v>0</v>
      </c>
      <c r="DY37" s="160">
        <v>0</v>
      </c>
      <c r="DZ37" s="160">
        <v>0</v>
      </c>
      <c r="EA37" s="160">
        <v>0</v>
      </c>
      <c r="EB37" s="160">
        <v>0</v>
      </c>
      <c r="EC37" s="160">
        <v>0</v>
      </c>
      <c r="ED37" s="160">
        <v>0</v>
      </c>
      <c r="EE37" s="160">
        <v>0</v>
      </c>
      <c r="EF37" s="160">
        <v>0</v>
      </c>
      <c r="EG37" s="160">
        <v>0</v>
      </c>
      <c r="EH37" s="160">
        <v>0</v>
      </c>
      <c r="EI37" s="160">
        <v>0</v>
      </c>
      <c r="EJ37" s="160">
        <v>0</v>
      </c>
      <c r="EK37" s="160">
        <v>0</v>
      </c>
      <c r="EL37" s="160">
        <v>0</v>
      </c>
      <c r="EM37" s="160">
        <v>0</v>
      </c>
      <c r="EN37" s="160">
        <v>0</v>
      </c>
      <c r="EO37" s="160">
        <v>0</v>
      </c>
      <c r="EP37" s="160">
        <v>0</v>
      </c>
      <c r="EQ37" s="160">
        <v>0</v>
      </c>
      <c r="ER37" s="160">
        <v>0</v>
      </c>
      <c r="ES37" s="160">
        <v>0</v>
      </c>
      <c r="ET37" s="160">
        <v>19.21</v>
      </c>
      <c r="EU37" s="160">
        <v>0</v>
      </c>
      <c r="EV37" s="160">
        <v>0</v>
      </c>
      <c r="EW37" s="160">
        <v>0</v>
      </c>
      <c r="EX37" s="160">
        <v>0</v>
      </c>
      <c r="EY37" s="160">
        <v>0</v>
      </c>
      <c r="EZ37" s="160">
        <v>0</v>
      </c>
      <c r="FA37" s="160">
        <v>0</v>
      </c>
      <c r="FB37" s="160">
        <v>0</v>
      </c>
      <c r="FC37" s="160">
        <v>0</v>
      </c>
      <c r="FD37" s="160">
        <v>0</v>
      </c>
      <c r="FE37" s="160">
        <v>0</v>
      </c>
      <c r="FF37" s="160">
        <v>0</v>
      </c>
      <c r="FG37" s="160">
        <v>0</v>
      </c>
      <c r="FH37" s="160">
        <v>0</v>
      </c>
      <c r="FI37" s="160">
        <v>0</v>
      </c>
      <c r="FJ37" s="160">
        <v>0</v>
      </c>
      <c r="FK37" s="160">
        <v>0</v>
      </c>
      <c r="FL37" s="160">
        <v>0</v>
      </c>
      <c r="FM37" s="160">
        <v>0</v>
      </c>
      <c r="FN37" s="160">
        <v>0</v>
      </c>
      <c r="FO37" s="160">
        <v>0</v>
      </c>
      <c r="FP37" s="160">
        <v>0</v>
      </c>
      <c r="FQ37" s="160">
        <v>0</v>
      </c>
      <c r="FR37" s="160">
        <v>0</v>
      </c>
      <c r="FS37" s="160">
        <v>0</v>
      </c>
      <c r="FT37" s="160">
        <v>0</v>
      </c>
      <c r="FU37" s="160">
        <v>0</v>
      </c>
      <c r="FV37" s="160">
        <v>0</v>
      </c>
      <c r="FW37" s="160">
        <v>0</v>
      </c>
      <c r="FX37" s="160">
        <v>0</v>
      </c>
      <c r="FY37" s="160">
        <v>0</v>
      </c>
      <c r="FZ37" s="160">
        <v>0</v>
      </c>
      <c r="GA37" s="160">
        <v>0</v>
      </c>
      <c r="GB37" s="160">
        <v>0</v>
      </c>
      <c r="GC37" s="160">
        <v>0</v>
      </c>
      <c r="GD37" s="160">
        <v>0</v>
      </c>
      <c r="GE37" s="160">
        <v>0</v>
      </c>
      <c r="GF37" s="160">
        <v>0</v>
      </c>
      <c r="GG37" s="160">
        <v>0</v>
      </c>
      <c r="GH37" s="160">
        <v>0</v>
      </c>
      <c r="GI37" s="79">
        <f t="shared" si="0"/>
        <v>19.21</v>
      </c>
    </row>
    <row r="38" spans="2:191" x14ac:dyDescent="0.25">
      <c r="B38" s="74" t="s">
        <v>190</v>
      </c>
      <c r="C38" s="175" t="s">
        <v>789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0</v>
      </c>
      <c r="P38" s="160">
        <v>0</v>
      </c>
      <c r="Q38" s="160">
        <v>0</v>
      </c>
      <c r="R38" s="160">
        <v>0</v>
      </c>
      <c r="S38" s="160">
        <v>0</v>
      </c>
      <c r="T38" s="160">
        <v>0</v>
      </c>
      <c r="U38" s="160">
        <v>0</v>
      </c>
      <c r="V38" s="160">
        <v>0</v>
      </c>
      <c r="W38" s="160">
        <v>0</v>
      </c>
      <c r="X38" s="160">
        <v>0</v>
      </c>
      <c r="Y38" s="160">
        <v>0</v>
      </c>
      <c r="Z38" s="160">
        <v>0</v>
      </c>
      <c r="AA38" s="160">
        <v>0</v>
      </c>
      <c r="AB38" s="160">
        <v>0</v>
      </c>
      <c r="AC38" s="160">
        <v>0</v>
      </c>
      <c r="AD38" s="160">
        <v>0</v>
      </c>
      <c r="AE38" s="160">
        <v>0</v>
      </c>
      <c r="AF38" s="160">
        <v>0</v>
      </c>
      <c r="AG38" s="160">
        <v>0</v>
      </c>
      <c r="AH38" s="160">
        <v>0</v>
      </c>
      <c r="AI38" s="160">
        <v>0</v>
      </c>
      <c r="AJ38" s="160">
        <v>0</v>
      </c>
      <c r="AK38" s="160">
        <v>0</v>
      </c>
      <c r="AL38" s="160">
        <v>0</v>
      </c>
      <c r="AM38" s="160">
        <v>0</v>
      </c>
      <c r="AN38" s="160">
        <v>0</v>
      </c>
      <c r="AO38" s="160">
        <v>0</v>
      </c>
      <c r="AP38" s="160">
        <v>0</v>
      </c>
      <c r="AQ38" s="160">
        <v>0</v>
      </c>
      <c r="AR38" s="160">
        <v>0</v>
      </c>
      <c r="AS38" s="160">
        <v>0</v>
      </c>
      <c r="AT38" s="160">
        <v>0</v>
      </c>
      <c r="AU38" s="160">
        <v>0</v>
      </c>
      <c r="AV38" s="160">
        <v>0</v>
      </c>
      <c r="AW38" s="160">
        <v>0</v>
      </c>
      <c r="AX38" s="160">
        <v>0</v>
      </c>
      <c r="AY38" s="160">
        <v>0</v>
      </c>
      <c r="AZ38" s="160">
        <v>0</v>
      </c>
      <c r="BA38" s="160">
        <v>0</v>
      </c>
      <c r="BB38" s="160">
        <v>0</v>
      </c>
      <c r="BC38" s="160">
        <v>0</v>
      </c>
      <c r="BD38" s="160">
        <v>0</v>
      </c>
      <c r="BE38" s="160">
        <v>0</v>
      </c>
      <c r="BF38" s="160">
        <v>0</v>
      </c>
      <c r="BG38" s="160">
        <v>0</v>
      </c>
      <c r="BH38" s="160">
        <v>0</v>
      </c>
      <c r="BI38" s="160">
        <v>0</v>
      </c>
      <c r="BJ38" s="160">
        <v>0</v>
      </c>
      <c r="BK38" s="160">
        <v>0</v>
      </c>
      <c r="BL38" s="160">
        <v>0</v>
      </c>
      <c r="BM38" s="160">
        <v>0</v>
      </c>
      <c r="BN38" s="160">
        <v>0</v>
      </c>
      <c r="BO38" s="160">
        <v>0</v>
      </c>
      <c r="BP38" s="160">
        <v>0</v>
      </c>
      <c r="BQ38" s="160">
        <v>0</v>
      </c>
      <c r="BR38" s="160">
        <v>0</v>
      </c>
      <c r="BS38" s="160">
        <v>0</v>
      </c>
      <c r="BT38" s="160">
        <v>0</v>
      </c>
      <c r="BU38" s="160">
        <v>0</v>
      </c>
      <c r="BV38" s="160">
        <v>0</v>
      </c>
      <c r="BW38" s="160">
        <v>0</v>
      </c>
      <c r="BX38" s="160">
        <v>0</v>
      </c>
      <c r="BY38" s="160">
        <v>0</v>
      </c>
      <c r="BZ38" s="160">
        <v>0</v>
      </c>
      <c r="CA38" s="160">
        <v>0</v>
      </c>
      <c r="CB38" s="160">
        <v>0</v>
      </c>
      <c r="CC38" s="160">
        <v>0</v>
      </c>
      <c r="CD38" s="160">
        <v>0</v>
      </c>
      <c r="CE38" s="160">
        <v>0</v>
      </c>
      <c r="CF38" s="160">
        <v>0</v>
      </c>
      <c r="CG38" s="160">
        <v>0</v>
      </c>
      <c r="CH38" s="160">
        <v>0</v>
      </c>
      <c r="CI38" s="160">
        <v>0</v>
      </c>
      <c r="CJ38" s="160">
        <v>0</v>
      </c>
      <c r="CK38" s="160">
        <v>0</v>
      </c>
      <c r="CL38" s="160">
        <v>0</v>
      </c>
      <c r="CM38" s="160">
        <v>0</v>
      </c>
      <c r="CN38" s="160">
        <v>0</v>
      </c>
      <c r="CO38" s="160">
        <v>0</v>
      </c>
      <c r="CP38" s="160">
        <v>0</v>
      </c>
      <c r="CQ38" s="160">
        <v>0</v>
      </c>
      <c r="CR38" s="160">
        <v>0</v>
      </c>
      <c r="CS38" s="160">
        <v>0</v>
      </c>
      <c r="CT38" s="160">
        <v>0</v>
      </c>
      <c r="CU38" s="160">
        <v>0</v>
      </c>
      <c r="CV38" s="160">
        <v>0</v>
      </c>
      <c r="CW38" s="160">
        <v>0</v>
      </c>
      <c r="CX38" s="160">
        <v>0</v>
      </c>
      <c r="CY38" s="160">
        <v>0</v>
      </c>
      <c r="CZ38" s="160">
        <v>0</v>
      </c>
      <c r="DA38" s="160">
        <v>0</v>
      </c>
      <c r="DB38" s="160">
        <v>0</v>
      </c>
      <c r="DC38" s="160">
        <v>0</v>
      </c>
      <c r="DD38" s="160">
        <v>0</v>
      </c>
      <c r="DE38" s="160">
        <v>0</v>
      </c>
      <c r="DF38" s="160">
        <v>0</v>
      </c>
      <c r="DG38" s="160">
        <v>0</v>
      </c>
      <c r="DH38" s="160">
        <v>0</v>
      </c>
      <c r="DI38" s="160">
        <v>0</v>
      </c>
      <c r="DJ38" s="160">
        <v>0</v>
      </c>
      <c r="DK38" s="160">
        <v>0</v>
      </c>
      <c r="DL38" s="160">
        <v>0</v>
      </c>
      <c r="DM38" s="160">
        <v>0</v>
      </c>
      <c r="DN38" s="160">
        <v>0</v>
      </c>
      <c r="DO38" s="160">
        <v>0</v>
      </c>
      <c r="DP38" s="160">
        <v>0</v>
      </c>
      <c r="DQ38" s="160">
        <v>0</v>
      </c>
      <c r="DR38" s="160">
        <v>0</v>
      </c>
      <c r="DS38" s="160">
        <v>0</v>
      </c>
      <c r="DT38" s="160">
        <v>0</v>
      </c>
      <c r="DU38" s="160">
        <v>0</v>
      </c>
      <c r="DV38" s="160">
        <v>0</v>
      </c>
      <c r="DW38" s="160">
        <v>0</v>
      </c>
      <c r="DX38" s="160">
        <v>0</v>
      </c>
      <c r="DY38" s="160">
        <v>0</v>
      </c>
      <c r="DZ38" s="160">
        <v>0</v>
      </c>
      <c r="EA38" s="160">
        <v>0</v>
      </c>
      <c r="EB38" s="160">
        <v>0</v>
      </c>
      <c r="EC38" s="160">
        <v>0</v>
      </c>
      <c r="ED38" s="160">
        <v>0</v>
      </c>
      <c r="EE38" s="160">
        <v>0</v>
      </c>
      <c r="EF38" s="160">
        <v>0</v>
      </c>
      <c r="EG38" s="160">
        <v>0</v>
      </c>
      <c r="EH38" s="160">
        <v>0</v>
      </c>
      <c r="EI38" s="160">
        <v>0</v>
      </c>
      <c r="EJ38" s="160">
        <v>0</v>
      </c>
      <c r="EK38" s="160">
        <v>0</v>
      </c>
      <c r="EL38" s="160">
        <v>0</v>
      </c>
      <c r="EM38" s="160">
        <v>0</v>
      </c>
      <c r="EN38" s="160">
        <v>0</v>
      </c>
      <c r="EO38" s="160">
        <v>0</v>
      </c>
      <c r="EP38" s="160">
        <v>0</v>
      </c>
      <c r="EQ38" s="160">
        <v>0</v>
      </c>
      <c r="ER38" s="160">
        <v>0</v>
      </c>
      <c r="ES38" s="160">
        <v>0</v>
      </c>
      <c r="ET38" s="160">
        <v>260.31</v>
      </c>
      <c r="EU38" s="160">
        <v>0</v>
      </c>
      <c r="EV38" s="160">
        <v>0</v>
      </c>
      <c r="EW38" s="160">
        <v>0</v>
      </c>
      <c r="EX38" s="160">
        <v>0</v>
      </c>
      <c r="EY38" s="160">
        <v>0</v>
      </c>
      <c r="EZ38" s="160">
        <v>0</v>
      </c>
      <c r="FA38" s="160">
        <v>0</v>
      </c>
      <c r="FB38" s="160">
        <v>0</v>
      </c>
      <c r="FC38" s="160">
        <v>0</v>
      </c>
      <c r="FD38" s="160">
        <v>0</v>
      </c>
      <c r="FE38" s="160">
        <v>0</v>
      </c>
      <c r="FF38" s="160">
        <v>0</v>
      </c>
      <c r="FG38" s="160">
        <v>0</v>
      </c>
      <c r="FH38" s="160">
        <v>0</v>
      </c>
      <c r="FI38" s="160">
        <v>0</v>
      </c>
      <c r="FJ38" s="160">
        <v>0</v>
      </c>
      <c r="FK38" s="160">
        <v>0</v>
      </c>
      <c r="FL38" s="160">
        <v>0</v>
      </c>
      <c r="FM38" s="160">
        <v>0</v>
      </c>
      <c r="FN38" s="160">
        <v>0</v>
      </c>
      <c r="FO38" s="160">
        <v>0</v>
      </c>
      <c r="FP38" s="160">
        <v>0</v>
      </c>
      <c r="FQ38" s="160">
        <v>0</v>
      </c>
      <c r="FR38" s="160">
        <v>0</v>
      </c>
      <c r="FS38" s="160">
        <v>0</v>
      </c>
      <c r="FT38" s="160">
        <v>0</v>
      </c>
      <c r="FU38" s="160">
        <v>0</v>
      </c>
      <c r="FV38" s="160">
        <v>0</v>
      </c>
      <c r="FW38" s="160">
        <v>0</v>
      </c>
      <c r="FX38" s="160">
        <v>0</v>
      </c>
      <c r="FY38" s="160">
        <v>0</v>
      </c>
      <c r="FZ38" s="160">
        <v>0</v>
      </c>
      <c r="GA38" s="160">
        <v>0</v>
      </c>
      <c r="GB38" s="160">
        <v>0</v>
      </c>
      <c r="GC38" s="160">
        <v>0</v>
      </c>
      <c r="GD38" s="160">
        <v>0</v>
      </c>
      <c r="GE38" s="160">
        <v>0</v>
      </c>
      <c r="GF38" s="160">
        <v>0</v>
      </c>
      <c r="GG38" s="160">
        <v>0</v>
      </c>
      <c r="GH38" s="160">
        <v>0</v>
      </c>
      <c r="GI38" s="79">
        <f t="shared" si="0"/>
        <v>260.31</v>
      </c>
    </row>
    <row r="39" spans="2:191" x14ac:dyDescent="0.25">
      <c r="B39" s="74" t="s">
        <v>190</v>
      </c>
      <c r="C39" s="175" t="s">
        <v>789</v>
      </c>
      <c r="D39" s="160">
        <v>3769</v>
      </c>
      <c r="E39" s="160">
        <v>2631.86</v>
      </c>
      <c r="F39" s="160">
        <v>2492.66</v>
      </c>
      <c r="G39" s="160">
        <v>2808.64</v>
      </c>
      <c r="H39" s="160">
        <v>1310.51</v>
      </c>
      <c r="I39" s="160">
        <v>3024.93</v>
      </c>
      <c r="J39" s="160">
        <v>914.92</v>
      </c>
      <c r="K39" s="160">
        <v>2133.16</v>
      </c>
      <c r="L39" s="160">
        <v>0</v>
      </c>
      <c r="M39" s="160">
        <v>2223.86</v>
      </c>
      <c r="N39" s="160">
        <v>5416.6</v>
      </c>
      <c r="O39" s="160">
        <v>231.93</v>
      </c>
      <c r="P39" s="160">
        <v>0</v>
      </c>
      <c r="Q39" s="160">
        <v>1947.29</v>
      </c>
      <c r="R39" s="160">
        <v>1008.48</v>
      </c>
      <c r="S39" s="160">
        <v>1058.92</v>
      </c>
      <c r="T39" s="160">
        <v>0</v>
      </c>
      <c r="U39" s="160">
        <v>1510.92</v>
      </c>
      <c r="V39" s="160">
        <v>1812.8</v>
      </c>
      <c r="W39" s="160">
        <v>1661.56</v>
      </c>
      <c r="X39" s="160">
        <v>1920.12</v>
      </c>
      <c r="Y39" s="160">
        <v>1939.83</v>
      </c>
      <c r="Z39" s="160">
        <v>0</v>
      </c>
      <c r="AA39" s="160">
        <v>2191.69</v>
      </c>
      <c r="AB39" s="160">
        <v>4793.8</v>
      </c>
      <c r="AC39" s="160">
        <v>0</v>
      </c>
      <c r="AD39" s="160">
        <v>0</v>
      </c>
      <c r="AE39" s="160">
        <v>0</v>
      </c>
      <c r="AF39" s="160">
        <v>3287.42</v>
      </c>
      <c r="AG39" s="160">
        <v>0</v>
      </c>
      <c r="AH39" s="160">
        <v>0</v>
      </c>
      <c r="AI39" s="160">
        <v>1058.71</v>
      </c>
      <c r="AJ39" s="160">
        <v>4323.12</v>
      </c>
      <c r="AK39" s="160">
        <v>0</v>
      </c>
      <c r="AL39" s="160">
        <v>7025.32</v>
      </c>
      <c r="AM39" s="160">
        <v>3965.75</v>
      </c>
      <c r="AN39" s="160">
        <v>1274.71</v>
      </c>
      <c r="AO39" s="160">
        <v>0</v>
      </c>
      <c r="AP39" s="160">
        <v>0</v>
      </c>
      <c r="AQ39" s="160">
        <v>0</v>
      </c>
      <c r="AR39" s="160">
        <v>0</v>
      </c>
      <c r="AS39" s="160">
        <v>0</v>
      </c>
      <c r="AT39" s="160">
        <v>0</v>
      </c>
      <c r="AU39" s="160">
        <v>2870.16</v>
      </c>
      <c r="AV39" s="160">
        <v>3274.2</v>
      </c>
      <c r="AW39" s="160">
        <v>1252.44</v>
      </c>
      <c r="AX39" s="160">
        <v>4284.4799999999996</v>
      </c>
      <c r="AY39" s="160">
        <v>0</v>
      </c>
      <c r="AZ39" s="160">
        <v>642.48</v>
      </c>
      <c r="BA39" s="160">
        <v>6263.12</v>
      </c>
      <c r="BB39" s="160">
        <v>4007.25</v>
      </c>
      <c r="BC39" s="160">
        <v>0</v>
      </c>
      <c r="BD39" s="160">
        <v>5107.26</v>
      </c>
      <c r="BE39" s="160">
        <v>1387.37</v>
      </c>
      <c r="BF39" s="160">
        <v>5034.96</v>
      </c>
      <c r="BG39" s="160">
        <v>955.27</v>
      </c>
      <c r="BH39" s="160">
        <v>5661.78</v>
      </c>
      <c r="BI39" s="160">
        <v>1327.99</v>
      </c>
      <c r="BJ39" s="160">
        <v>1265.2</v>
      </c>
      <c r="BK39" s="160">
        <v>3725.76</v>
      </c>
      <c r="BL39" s="160">
        <v>1670.77</v>
      </c>
      <c r="BM39" s="160">
        <v>6221.84</v>
      </c>
      <c r="BN39" s="160">
        <v>2081.79</v>
      </c>
      <c r="BO39" s="160">
        <v>9244.15</v>
      </c>
      <c r="BP39" s="160">
        <v>979.44</v>
      </c>
      <c r="BQ39" s="160">
        <v>3002.18</v>
      </c>
      <c r="BR39" s="160">
        <v>4798.08</v>
      </c>
      <c r="BS39" s="160">
        <v>6488.49</v>
      </c>
      <c r="BT39" s="160">
        <v>2151.46</v>
      </c>
      <c r="BU39" s="160">
        <v>4960.76</v>
      </c>
      <c r="BV39" s="160">
        <v>3334.16</v>
      </c>
      <c r="BW39" s="160">
        <v>3718.53</v>
      </c>
      <c r="BX39" s="160">
        <v>1485.94</v>
      </c>
      <c r="BY39" s="160">
        <v>0</v>
      </c>
      <c r="BZ39" s="160">
        <v>4850.3500000000004</v>
      </c>
      <c r="CA39" s="160">
        <v>11301.64</v>
      </c>
      <c r="CB39" s="160">
        <v>6958.23</v>
      </c>
      <c r="CC39" s="160">
        <v>5763.2</v>
      </c>
      <c r="CD39" s="160">
        <v>3405.87</v>
      </c>
      <c r="CE39" s="160">
        <v>2398.69</v>
      </c>
      <c r="CF39" s="160">
        <v>8567.9599999999991</v>
      </c>
      <c r="CG39" s="160">
        <v>5082.67</v>
      </c>
      <c r="CH39" s="160">
        <v>7979.06</v>
      </c>
      <c r="CI39" s="160">
        <v>3405.28</v>
      </c>
      <c r="CJ39" s="160">
        <v>2759.51</v>
      </c>
      <c r="CK39" s="160">
        <v>1002.98</v>
      </c>
      <c r="CL39" s="160">
        <v>4062.75</v>
      </c>
      <c r="CM39" s="160">
        <v>0</v>
      </c>
      <c r="CN39" s="160">
        <v>9238.6200000000008</v>
      </c>
      <c r="CO39" s="160">
        <v>2907.2</v>
      </c>
      <c r="CP39" s="160">
        <v>13103.69</v>
      </c>
      <c r="CQ39" s="160">
        <v>3423.88</v>
      </c>
      <c r="CR39" s="160">
        <v>4146.87</v>
      </c>
      <c r="CS39" s="160">
        <v>5101.92</v>
      </c>
      <c r="CT39" s="160">
        <v>2411.9499999999998</v>
      </c>
      <c r="CU39" s="160">
        <v>4639.5200000000004</v>
      </c>
      <c r="CV39" s="160">
        <v>2676.61</v>
      </c>
      <c r="CW39" s="160">
        <v>1091.73</v>
      </c>
      <c r="CX39" s="160">
        <v>1064.52</v>
      </c>
      <c r="CY39" s="160">
        <v>0</v>
      </c>
      <c r="CZ39" s="160">
        <v>907.3</v>
      </c>
      <c r="DA39" s="160">
        <v>4320.32</v>
      </c>
      <c r="DB39" s="160">
        <v>1423.36</v>
      </c>
      <c r="DC39" s="160">
        <v>0</v>
      </c>
      <c r="DD39" s="160">
        <v>2785.08</v>
      </c>
      <c r="DE39" s="160">
        <v>4166.1400000000003</v>
      </c>
      <c r="DF39" s="160">
        <v>2658.65</v>
      </c>
      <c r="DG39" s="160">
        <v>1129.6600000000001</v>
      </c>
      <c r="DH39" s="160">
        <v>981.97</v>
      </c>
      <c r="DI39" s="160">
        <v>1593.11</v>
      </c>
      <c r="DJ39" s="160">
        <v>661.18</v>
      </c>
      <c r="DK39" s="160">
        <v>959.54</v>
      </c>
      <c r="DL39" s="160">
        <v>0</v>
      </c>
      <c r="DM39" s="160">
        <v>2283.12</v>
      </c>
      <c r="DN39" s="160">
        <v>1279.9000000000001</v>
      </c>
      <c r="DO39" s="160">
        <v>3319.1</v>
      </c>
      <c r="DP39" s="160">
        <v>0</v>
      </c>
      <c r="DQ39" s="160">
        <v>2113.54</v>
      </c>
      <c r="DR39" s="160">
        <v>1008.48</v>
      </c>
      <c r="DS39" s="160">
        <v>0</v>
      </c>
      <c r="DT39" s="160">
        <v>6540.71</v>
      </c>
      <c r="DU39" s="160">
        <v>1420.44</v>
      </c>
      <c r="DV39" s="160">
        <v>2132.15</v>
      </c>
      <c r="DW39" s="160">
        <v>4564.7700000000004</v>
      </c>
      <c r="DX39" s="160">
        <v>2369.06</v>
      </c>
      <c r="DY39" s="160">
        <v>3546.46</v>
      </c>
      <c r="DZ39" s="160">
        <v>6460</v>
      </c>
      <c r="EA39" s="160">
        <v>3838.73</v>
      </c>
      <c r="EB39" s="160">
        <v>0</v>
      </c>
      <c r="EC39" s="160">
        <v>0</v>
      </c>
      <c r="ED39" s="160">
        <v>125.31</v>
      </c>
      <c r="EE39" s="160">
        <v>0</v>
      </c>
      <c r="EF39" s="160">
        <v>1058.71</v>
      </c>
      <c r="EG39" s="160">
        <v>2344.77</v>
      </c>
      <c r="EH39" s="160">
        <v>2972.99</v>
      </c>
      <c r="EI39" s="160">
        <v>1196.8399999999999</v>
      </c>
      <c r="EJ39" s="160">
        <v>934.3</v>
      </c>
      <c r="EK39" s="160">
        <v>4742.32</v>
      </c>
      <c r="EL39" s="160">
        <v>5616.74</v>
      </c>
      <c r="EM39" s="160">
        <v>7810.8</v>
      </c>
      <c r="EN39" s="160">
        <v>4546.53</v>
      </c>
      <c r="EO39" s="160">
        <v>27480.77</v>
      </c>
      <c r="EP39" s="160">
        <v>20339.78</v>
      </c>
      <c r="EQ39" s="160">
        <v>26759.83</v>
      </c>
      <c r="ER39" s="160">
        <v>12420.17</v>
      </c>
      <c r="ES39" s="160">
        <v>12057.77</v>
      </c>
      <c r="ET39" s="160">
        <v>28013.35</v>
      </c>
      <c r="EU39" s="160">
        <v>14414.45</v>
      </c>
      <c r="EV39" s="160">
        <v>6366.33</v>
      </c>
      <c r="EW39" s="160">
        <v>34617.56</v>
      </c>
      <c r="EX39" s="160">
        <v>18231.419999999998</v>
      </c>
      <c r="EY39" s="160">
        <v>28710.07</v>
      </c>
      <c r="EZ39" s="160">
        <v>44193.84</v>
      </c>
      <c r="FA39" s="160">
        <v>12863.09</v>
      </c>
      <c r="FB39" s="160">
        <v>10433.049999999999</v>
      </c>
      <c r="FC39" s="160">
        <v>9502.0300000000007</v>
      </c>
      <c r="FD39" s="160">
        <v>12140.95</v>
      </c>
      <c r="FE39" s="160">
        <v>26151.21</v>
      </c>
      <c r="FF39" s="160">
        <v>16816.43</v>
      </c>
      <c r="FG39" s="160">
        <v>12034.55</v>
      </c>
      <c r="FH39" s="160">
        <v>21230.560000000001</v>
      </c>
      <c r="FI39" s="160">
        <v>13615.58</v>
      </c>
      <c r="FJ39" s="160">
        <v>12541.11</v>
      </c>
      <c r="FK39" s="160">
        <v>4862.76</v>
      </c>
      <c r="FL39" s="160">
        <v>9341.89</v>
      </c>
      <c r="FM39" s="160">
        <v>7510.23</v>
      </c>
      <c r="FN39" s="160">
        <v>7386.3</v>
      </c>
      <c r="FO39" s="160">
        <v>25641.93</v>
      </c>
      <c r="FP39" s="160">
        <v>8305.89</v>
      </c>
      <c r="FQ39" s="160">
        <v>4154.83</v>
      </c>
      <c r="FR39" s="160">
        <v>0</v>
      </c>
      <c r="FS39" s="160">
        <v>3130.44</v>
      </c>
      <c r="FT39" s="160">
        <v>2460.6799999999998</v>
      </c>
      <c r="FU39" s="160">
        <v>8661.69</v>
      </c>
      <c r="FV39" s="160">
        <v>0</v>
      </c>
      <c r="FW39" s="160">
        <v>5178.51</v>
      </c>
      <c r="FX39" s="160">
        <v>1590.56</v>
      </c>
      <c r="FY39" s="160">
        <v>808.54</v>
      </c>
      <c r="FZ39" s="160">
        <v>2964.47</v>
      </c>
      <c r="GA39" s="160">
        <v>0</v>
      </c>
      <c r="GB39" s="160">
        <v>925.77</v>
      </c>
      <c r="GC39" s="160">
        <v>743.76</v>
      </c>
      <c r="GD39" s="160">
        <v>2082.69</v>
      </c>
      <c r="GE39" s="160">
        <v>0</v>
      </c>
      <c r="GF39" s="160">
        <v>0</v>
      </c>
      <c r="GG39" s="160">
        <v>0</v>
      </c>
      <c r="GH39" s="160">
        <v>17854.310000000001</v>
      </c>
      <c r="GI39" s="79">
        <f t="shared" si="0"/>
        <v>910631.75000000023</v>
      </c>
    </row>
    <row r="40" spans="2:191" x14ac:dyDescent="0.25">
      <c r="B40" s="74" t="s">
        <v>190</v>
      </c>
      <c r="C40" s="175" t="s">
        <v>789</v>
      </c>
      <c r="D40" s="160">
        <v>11753.54</v>
      </c>
      <c r="E40" s="160">
        <v>4850.6899999999996</v>
      </c>
      <c r="F40" s="160">
        <v>7684.15</v>
      </c>
      <c r="G40" s="160">
        <v>8800.2999999999993</v>
      </c>
      <c r="H40" s="160">
        <v>5265.26</v>
      </c>
      <c r="I40" s="160">
        <v>9970.14</v>
      </c>
      <c r="J40" s="160">
        <v>3109.8</v>
      </c>
      <c r="K40" s="160">
        <v>6905.94</v>
      </c>
      <c r="L40" s="160">
        <v>0</v>
      </c>
      <c r="M40" s="160">
        <v>7056.66</v>
      </c>
      <c r="N40" s="160">
        <v>12516.98</v>
      </c>
      <c r="O40" s="160">
        <v>673.28</v>
      </c>
      <c r="P40" s="160">
        <v>0</v>
      </c>
      <c r="Q40" s="160">
        <v>7561.23</v>
      </c>
      <c r="R40" s="160">
        <v>3324.24</v>
      </c>
      <c r="S40" s="160">
        <v>3436.02</v>
      </c>
      <c r="T40" s="160">
        <v>0</v>
      </c>
      <c r="U40" s="160">
        <v>0</v>
      </c>
      <c r="V40" s="160">
        <v>6196.36</v>
      </c>
      <c r="W40" s="160">
        <v>3109.8</v>
      </c>
      <c r="X40" s="160">
        <v>6434.04</v>
      </c>
      <c r="Y40" s="160">
        <v>6477.66</v>
      </c>
      <c r="Z40" s="160">
        <v>0</v>
      </c>
      <c r="AA40" s="160">
        <v>3109.8</v>
      </c>
      <c r="AB40" s="160">
        <v>13354.69</v>
      </c>
      <c r="AC40" s="160">
        <v>0</v>
      </c>
      <c r="AD40" s="160">
        <v>0</v>
      </c>
      <c r="AE40" s="160">
        <v>0</v>
      </c>
      <c r="AF40" s="160">
        <v>8688.48</v>
      </c>
      <c r="AG40" s="160">
        <v>0</v>
      </c>
      <c r="AH40" s="160">
        <v>0</v>
      </c>
      <c r="AI40" s="160">
        <v>3435.56</v>
      </c>
      <c r="AJ40" s="160">
        <v>5089.8</v>
      </c>
      <c r="AK40" s="160">
        <v>0</v>
      </c>
      <c r="AL40" s="160">
        <v>11445.01</v>
      </c>
      <c r="AM40" s="160">
        <v>13145.79</v>
      </c>
      <c r="AN40" s="160">
        <v>0</v>
      </c>
      <c r="AO40" s="160">
        <v>0</v>
      </c>
      <c r="AP40" s="160">
        <v>0</v>
      </c>
      <c r="AQ40" s="160">
        <v>0</v>
      </c>
      <c r="AR40" s="160">
        <v>0</v>
      </c>
      <c r="AS40" s="160">
        <v>0</v>
      </c>
      <c r="AT40" s="160">
        <v>0</v>
      </c>
      <c r="AU40" s="160">
        <v>8538.24</v>
      </c>
      <c r="AV40" s="160">
        <v>0</v>
      </c>
      <c r="AW40" s="160">
        <v>0</v>
      </c>
      <c r="AX40" s="160">
        <v>12810.79</v>
      </c>
      <c r="AY40" s="160">
        <v>0</v>
      </c>
      <c r="AZ40" s="160">
        <v>0</v>
      </c>
      <c r="BA40" s="160">
        <v>16073.55</v>
      </c>
      <c r="BB40" s="160">
        <v>9286</v>
      </c>
      <c r="BC40" s="160">
        <v>0</v>
      </c>
      <c r="BD40" s="160">
        <v>11437.5</v>
      </c>
      <c r="BE40" s="160">
        <v>4288.82</v>
      </c>
      <c r="BF40" s="160">
        <v>0</v>
      </c>
      <c r="BG40" s="160">
        <v>3259.92</v>
      </c>
      <c r="BH40" s="160">
        <v>16118.22</v>
      </c>
      <c r="BI40" s="160">
        <v>3579.22</v>
      </c>
      <c r="BJ40" s="160">
        <v>4983.28</v>
      </c>
      <c r="BK40" s="160">
        <v>11523.84</v>
      </c>
      <c r="BL40" s="160">
        <v>4881.3599999999997</v>
      </c>
      <c r="BM40" s="160">
        <v>18523.87</v>
      </c>
      <c r="BN40" s="160">
        <v>6759.8</v>
      </c>
      <c r="BO40" s="160">
        <v>29397.16</v>
      </c>
      <c r="BP40" s="160">
        <v>3259.92</v>
      </c>
      <c r="BQ40" s="160">
        <v>8779.7999999999993</v>
      </c>
      <c r="BR40" s="160">
        <v>4069.47</v>
      </c>
      <c r="BS40" s="160">
        <v>9842.11</v>
      </c>
      <c r="BT40" s="160">
        <v>6946.42</v>
      </c>
      <c r="BU40" s="160">
        <v>10787.14</v>
      </c>
      <c r="BV40" s="160">
        <v>8116.87</v>
      </c>
      <c r="BW40" s="160">
        <v>11556.45</v>
      </c>
      <c r="BX40" s="160">
        <v>6371.49</v>
      </c>
      <c r="BY40" s="160">
        <v>0</v>
      </c>
      <c r="BZ40" s="160">
        <v>8464.7999999999993</v>
      </c>
      <c r="CA40" s="160">
        <v>23018.37</v>
      </c>
      <c r="CB40" s="160">
        <v>18549.46</v>
      </c>
      <c r="CC40" s="160">
        <v>9087.32</v>
      </c>
      <c r="CD40" s="160">
        <v>9931.6200000000008</v>
      </c>
      <c r="CE40" s="160">
        <v>4939.3</v>
      </c>
      <c r="CF40" s="160">
        <v>10010.879999999999</v>
      </c>
      <c r="CG40" s="160">
        <v>15589.9</v>
      </c>
      <c r="CH40" s="160">
        <v>22980.45</v>
      </c>
      <c r="CI40" s="160">
        <v>8358.58</v>
      </c>
      <c r="CJ40" s="160">
        <v>8697.19</v>
      </c>
      <c r="CK40" s="160">
        <v>3312.06</v>
      </c>
      <c r="CL40" s="160">
        <v>8890.32</v>
      </c>
      <c r="CM40" s="160">
        <v>0</v>
      </c>
      <c r="CN40" s="160">
        <v>17668.59</v>
      </c>
      <c r="CO40" s="160">
        <v>8620.18</v>
      </c>
      <c r="CP40" s="160">
        <v>26184.16</v>
      </c>
      <c r="CQ40" s="160">
        <v>3098.18</v>
      </c>
      <c r="CR40" s="160">
        <v>12456.52</v>
      </c>
      <c r="CS40" s="160">
        <v>16976.28</v>
      </c>
      <c r="CT40" s="160">
        <v>7817.78</v>
      </c>
      <c r="CU40" s="160">
        <v>14820.12</v>
      </c>
      <c r="CV40" s="160">
        <v>7021.66</v>
      </c>
      <c r="CW40" s="160">
        <v>3599.47</v>
      </c>
      <c r="CX40" s="160">
        <v>3448.44</v>
      </c>
      <c r="CY40" s="160">
        <v>0</v>
      </c>
      <c r="CZ40" s="160">
        <v>3100.06</v>
      </c>
      <c r="DA40" s="160">
        <v>13927.89</v>
      </c>
      <c r="DB40" s="160">
        <v>4788.9399999999996</v>
      </c>
      <c r="DC40" s="160">
        <v>0</v>
      </c>
      <c r="DD40" s="160">
        <v>8349.7199999999993</v>
      </c>
      <c r="DE40" s="160">
        <v>6022.85</v>
      </c>
      <c r="DF40" s="160">
        <v>6739.22</v>
      </c>
      <c r="DG40" s="160">
        <v>3592.46</v>
      </c>
      <c r="DH40" s="160">
        <v>3259.92</v>
      </c>
      <c r="DI40" s="160">
        <v>4645.33</v>
      </c>
      <c r="DJ40" s="160">
        <v>2539.15</v>
      </c>
      <c r="DK40" s="160">
        <v>3397.57</v>
      </c>
      <c r="DL40" s="160">
        <v>0</v>
      </c>
      <c r="DM40" s="160">
        <v>7331.76</v>
      </c>
      <c r="DN40" s="160">
        <v>0</v>
      </c>
      <c r="DO40" s="160">
        <v>10623.1</v>
      </c>
      <c r="DP40" s="160">
        <v>0</v>
      </c>
      <c r="DQ40" s="160">
        <v>3187.17</v>
      </c>
      <c r="DR40" s="160">
        <v>3324.24</v>
      </c>
      <c r="DS40" s="160">
        <v>0</v>
      </c>
      <c r="DT40" s="160">
        <v>9963.7800000000007</v>
      </c>
      <c r="DU40" s="160">
        <v>0</v>
      </c>
      <c r="DV40" s="160">
        <v>6903.75</v>
      </c>
      <c r="DW40" s="160">
        <v>13382.1</v>
      </c>
      <c r="DX40" s="160">
        <v>3312.06</v>
      </c>
      <c r="DY40" s="160">
        <v>2208.36</v>
      </c>
      <c r="DZ40" s="160">
        <v>2560.4499999999998</v>
      </c>
      <c r="EA40" s="160">
        <v>0</v>
      </c>
      <c r="EB40" s="160">
        <v>0</v>
      </c>
      <c r="EC40" s="160">
        <v>0</v>
      </c>
      <c r="ED40" s="160">
        <v>0</v>
      </c>
      <c r="EE40" s="160">
        <v>0</v>
      </c>
      <c r="EF40" s="160">
        <v>3435.56</v>
      </c>
      <c r="EG40" s="160">
        <v>7374.61</v>
      </c>
      <c r="EH40" s="160">
        <v>7401.1</v>
      </c>
      <c r="EI40" s="160">
        <v>0</v>
      </c>
      <c r="EJ40" s="160">
        <v>3219.51</v>
      </c>
      <c r="EK40" s="160">
        <v>10575.64</v>
      </c>
      <c r="EL40" s="160">
        <v>6298.57</v>
      </c>
      <c r="EM40" s="160">
        <v>9329.4</v>
      </c>
      <c r="EN40" s="160">
        <v>6095.91</v>
      </c>
      <c r="EO40" s="160">
        <v>50804.59</v>
      </c>
      <c r="EP40" s="160">
        <v>40484.99</v>
      </c>
      <c r="EQ40" s="160">
        <v>63043.360000000001</v>
      </c>
      <c r="ER40" s="160">
        <v>33188.33</v>
      </c>
      <c r="ES40" s="160">
        <v>29634.14</v>
      </c>
      <c r="ET40" s="160">
        <v>50257.83</v>
      </c>
      <c r="EU40" s="160">
        <v>38784.44</v>
      </c>
      <c r="EV40" s="160">
        <v>9839.2999999999993</v>
      </c>
      <c r="EW40" s="160">
        <v>21617</v>
      </c>
      <c r="EX40" s="160">
        <v>34108.49</v>
      </c>
      <c r="EY40" s="160">
        <v>50953.25</v>
      </c>
      <c r="EZ40" s="160">
        <v>67442.98</v>
      </c>
      <c r="FA40" s="160">
        <v>30208.799999999999</v>
      </c>
      <c r="FB40" s="160">
        <v>15488.38</v>
      </c>
      <c r="FC40" s="160">
        <v>28914.639999999999</v>
      </c>
      <c r="FD40" s="160">
        <v>20786.5</v>
      </c>
      <c r="FE40" s="160">
        <v>57112.57</v>
      </c>
      <c r="FF40" s="160">
        <v>51388.55</v>
      </c>
      <c r="FG40" s="160">
        <v>28555.91</v>
      </c>
      <c r="FH40" s="160">
        <v>52807.18</v>
      </c>
      <c r="FI40" s="160">
        <v>32151.4</v>
      </c>
      <c r="FJ40" s="160">
        <v>37665.67</v>
      </c>
      <c r="FK40" s="160">
        <v>17390.48</v>
      </c>
      <c r="FL40" s="160">
        <v>21778.49</v>
      </c>
      <c r="FM40" s="160">
        <v>12840.38</v>
      </c>
      <c r="FN40" s="160">
        <v>22164.01</v>
      </c>
      <c r="FO40" s="160">
        <v>56966.93</v>
      </c>
      <c r="FP40" s="160">
        <v>24572.240000000002</v>
      </c>
      <c r="FQ40" s="160">
        <v>13461.56</v>
      </c>
      <c r="FR40" s="160">
        <v>0</v>
      </c>
      <c r="FS40" s="160">
        <v>5522.85</v>
      </c>
      <c r="FT40" s="160">
        <v>7909.09</v>
      </c>
      <c r="FU40" s="160">
        <v>22353.9</v>
      </c>
      <c r="FV40" s="160">
        <v>0</v>
      </c>
      <c r="FW40" s="160">
        <v>15815.48</v>
      </c>
      <c r="FX40" s="160">
        <v>0</v>
      </c>
      <c r="FY40" s="160">
        <v>0</v>
      </c>
      <c r="FZ40" s="160">
        <v>9214.81</v>
      </c>
      <c r="GA40" s="160">
        <v>0</v>
      </c>
      <c r="GB40" s="160">
        <v>3486.64</v>
      </c>
      <c r="GC40" s="160">
        <v>2101.7399999999998</v>
      </c>
      <c r="GD40" s="160">
        <v>6569.78</v>
      </c>
      <c r="GE40" s="160">
        <v>0</v>
      </c>
      <c r="GF40" s="160">
        <v>0</v>
      </c>
      <c r="GG40" s="160">
        <v>0</v>
      </c>
      <c r="GH40" s="160">
        <v>48015.79</v>
      </c>
      <c r="GI40" s="79">
        <f t="shared" si="0"/>
        <v>1990420.7399999993</v>
      </c>
    </row>
    <row r="41" spans="2:191" x14ac:dyDescent="0.25">
      <c r="B41" s="74" t="s">
        <v>198</v>
      </c>
      <c r="C41" s="175" t="s">
        <v>789</v>
      </c>
      <c r="D41" s="160">
        <v>0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0">
        <v>0</v>
      </c>
      <c r="Q41" s="160">
        <v>0</v>
      </c>
      <c r="R41" s="160">
        <v>0</v>
      </c>
      <c r="S41" s="160">
        <v>0</v>
      </c>
      <c r="T41" s="160">
        <v>0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0</v>
      </c>
      <c r="AA41" s="160">
        <v>0</v>
      </c>
      <c r="AB41" s="160">
        <v>0</v>
      </c>
      <c r="AC41" s="160">
        <v>0</v>
      </c>
      <c r="AD41" s="160">
        <v>0</v>
      </c>
      <c r="AE41" s="160">
        <v>0</v>
      </c>
      <c r="AF41" s="160">
        <v>0</v>
      </c>
      <c r="AG41" s="160">
        <v>0</v>
      </c>
      <c r="AH41" s="160">
        <v>0</v>
      </c>
      <c r="AI41" s="160">
        <v>0</v>
      </c>
      <c r="AJ41" s="160">
        <v>0</v>
      </c>
      <c r="AK41" s="160">
        <v>0</v>
      </c>
      <c r="AL41" s="160">
        <v>0</v>
      </c>
      <c r="AM41" s="160">
        <v>0</v>
      </c>
      <c r="AN41" s="160">
        <v>0</v>
      </c>
      <c r="AO41" s="160">
        <v>0</v>
      </c>
      <c r="AP41" s="160">
        <v>0</v>
      </c>
      <c r="AQ41" s="160">
        <v>0</v>
      </c>
      <c r="AR41" s="160">
        <v>0</v>
      </c>
      <c r="AS41" s="160">
        <v>0</v>
      </c>
      <c r="AT41" s="160">
        <v>0</v>
      </c>
      <c r="AU41" s="160">
        <v>0</v>
      </c>
      <c r="AV41" s="160">
        <v>0</v>
      </c>
      <c r="AW41" s="160">
        <v>0</v>
      </c>
      <c r="AX41" s="160">
        <v>0</v>
      </c>
      <c r="AY41" s="160">
        <v>0</v>
      </c>
      <c r="AZ41" s="160">
        <v>0</v>
      </c>
      <c r="BA41" s="160">
        <v>0</v>
      </c>
      <c r="BB41" s="160">
        <v>0</v>
      </c>
      <c r="BC41" s="160">
        <v>0</v>
      </c>
      <c r="BD41" s="160">
        <v>0</v>
      </c>
      <c r="BE41" s="160">
        <v>0</v>
      </c>
      <c r="BF41" s="160">
        <v>0</v>
      </c>
      <c r="BG41" s="160">
        <v>0</v>
      </c>
      <c r="BH41" s="160">
        <v>0</v>
      </c>
      <c r="BI41" s="160">
        <v>0</v>
      </c>
      <c r="BJ41" s="160">
        <v>0</v>
      </c>
      <c r="BK41" s="160">
        <v>0</v>
      </c>
      <c r="BL41" s="160">
        <v>0</v>
      </c>
      <c r="BM41" s="160">
        <v>0</v>
      </c>
      <c r="BN41" s="160">
        <v>0</v>
      </c>
      <c r="BO41" s="160">
        <v>0</v>
      </c>
      <c r="BP41" s="160">
        <v>0</v>
      </c>
      <c r="BQ41" s="160">
        <v>0</v>
      </c>
      <c r="BR41" s="160">
        <v>0</v>
      </c>
      <c r="BS41" s="160">
        <v>0</v>
      </c>
      <c r="BT41" s="160">
        <v>0</v>
      </c>
      <c r="BU41" s="160">
        <v>0</v>
      </c>
      <c r="BV41" s="160">
        <v>0</v>
      </c>
      <c r="BW41" s="160">
        <v>0</v>
      </c>
      <c r="BX41" s="160">
        <v>0</v>
      </c>
      <c r="BY41" s="160">
        <v>0</v>
      </c>
      <c r="BZ41" s="160">
        <v>0</v>
      </c>
      <c r="CA41" s="160">
        <v>0</v>
      </c>
      <c r="CB41" s="160">
        <v>0</v>
      </c>
      <c r="CC41" s="160">
        <v>0</v>
      </c>
      <c r="CD41" s="160">
        <v>0</v>
      </c>
      <c r="CE41" s="160">
        <v>0</v>
      </c>
      <c r="CF41" s="160">
        <v>0</v>
      </c>
      <c r="CG41" s="160">
        <v>0</v>
      </c>
      <c r="CH41" s="160">
        <v>0</v>
      </c>
      <c r="CI41" s="160">
        <v>0</v>
      </c>
      <c r="CJ41" s="160">
        <v>0</v>
      </c>
      <c r="CK41" s="160">
        <v>0</v>
      </c>
      <c r="CL41" s="160">
        <v>0</v>
      </c>
      <c r="CM41" s="160">
        <v>0</v>
      </c>
      <c r="CN41" s="160">
        <v>0</v>
      </c>
      <c r="CO41" s="160">
        <v>0</v>
      </c>
      <c r="CP41" s="160">
        <v>0</v>
      </c>
      <c r="CQ41" s="160">
        <v>0</v>
      </c>
      <c r="CR41" s="160">
        <v>0</v>
      </c>
      <c r="CS41" s="160">
        <v>0</v>
      </c>
      <c r="CT41" s="160">
        <v>0</v>
      </c>
      <c r="CU41" s="160">
        <v>0</v>
      </c>
      <c r="CV41" s="160">
        <v>0</v>
      </c>
      <c r="CW41" s="160">
        <v>0</v>
      </c>
      <c r="CX41" s="160">
        <v>0</v>
      </c>
      <c r="CY41" s="160">
        <v>0</v>
      </c>
      <c r="CZ41" s="160">
        <v>0</v>
      </c>
      <c r="DA41" s="160">
        <v>0</v>
      </c>
      <c r="DB41" s="160">
        <v>0</v>
      </c>
      <c r="DC41" s="160">
        <v>0</v>
      </c>
      <c r="DD41" s="160">
        <v>0</v>
      </c>
      <c r="DE41" s="160">
        <v>0</v>
      </c>
      <c r="DF41" s="160">
        <v>0</v>
      </c>
      <c r="DG41" s="160">
        <v>0</v>
      </c>
      <c r="DH41" s="160">
        <v>0</v>
      </c>
      <c r="DI41" s="160">
        <v>0</v>
      </c>
      <c r="DJ41" s="160">
        <v>0</v>
      </c>
      <c r="DK41" s="160">
        <v>0</v>
      </c>
      <c r="DL41" s="160">
        <v>0</v>
      </c>
      <c r="DM41" s="160">
        <v>0</v>
      </c>
      <c r="DN41" s="160">
        <v>0</v>
      </c>
      <c r="DO41" s="160">
        <v>0</v>
      </c>
      <c r="DP41" s="160">
        <v>0</v>
      </c>
      <c r="DQ41" s="160">
        <v>0</v>
      </c>
      <c r="DR41" s="160">
        <v>0</v>
      </c>
      <c r="DS41" s="160">
        <v>0</v>
      </c>
      <c r="DT41" s="160">
        <v>0</v>
      </c>
      <c r="DU41" s="160">
        <v>0</v>
      </c>
      <c r="DV41" s="160">
        <v>0</v>
      </c>
      <c r="DW41" s="160">
        <v>0</v>
      </c>
      <c r="DX41" s="160">
        <v>0</v>
      </c>
      <c r="DY41" s="160">
        <v>0</v>
      </c>
      <c r="DZ41" s="160">
        <v>0</v>
      </c>
      <c r="EA41" s="160">
        <v>0</v>
      </c>
      <c r="EB41" s="160">
        <v>0</v>
      </c>
      <c r="EC41" s="160">
        <v>0</v>
      </c>
      <c r="ED41" s="160">
        <v>0</v>
      </c>
      <c r="EE41" s="160">
        <v>0</v>
      </c>
      <c r="EF41" s="160">
        <v>0</v>
      </c>
      <c r="EG41" s="160">
        <v>0</v>
      </c>
      <c r="EH41" s="160">
        <v>0</v>
      </c>
      <c r="EI41" s="160">
        <v>0</v>
      </c>
      <c r="EJ41" s="160">
        <v>0</v>
      </c>
      <c r="EK41" s="160">
        <v>0</v>
      </c>
      <c r="EL41" s="160">
        <v>0</v>
      </c>
      <c r="EM41" s="160">
        <v>0</v>
      </c>
      <c r="EN41" s="160">
        <v>0</v>
      </c>
      <c r="EO41" s="160">
        <v>0</v>
      </c>
      <c r="EP41" s="160">
        <v>0</v>
      </c>
      <c r="EQ41" s="160">
        <v>0</v>
      </c>
      <c r="ER41" s="160">
        <v>0</v>
      </c>
      <c r="ES41" s="160">
        <v>0</v>
      </c>
      <c r="ET41" s="160">
        <v>0</v>
      </c>
      <c r="EU41" s="160">
        <v>10237.81</v>
      </c>
      <c r="EV41" s="160">
        <v>0</v>
      </c>
      <c r="EW41" s="160">
        <v>452.13</v>
      </c>
      <c r="EX41" s="160">
        <v>0</v>
      </c>
      <c r="EY41" s="160">
        <v>0</v>
      </c>
      <c r="EZ41" s="160">
        <v>0</v>
      </c>
      <c r="FA41" s="160">
        <v>0</v>
      </c>
      <c r="FB41" s="160">
        <v>0</v>
      </c>
      <c r="FC41" s="160">
        <v>3917.81</v>
      </c>
      <c r="FD41" s="160">
        <v>0</v>
      </c>
      <c r="FE41" s="160">
        <v>0</v>
      </c>
      <c r="FF41" s="160">
        <v>0</v>
      </c>
      <c r="FG41" s="160">
        <v>0</v>
      </c>
      <c r="FH41" s="160">
        <v>0</v>
      </c>
      <c r="FI41" s="160">
        <v>0</v>
      </c>
      <c r="FJ41" s="160">
        <v>0</v>
      </c>
      <c r="FK41" s="160">
        <v>0</v>
      </c>
      <c r="FL41" s="160">
        <v>0</v>
      </c>
      <c r="FM41" s="160">
        <v>0</v>
      </c>
      <c r="FN41" s="160">
        <v>0</v>
      </c>
      <c r="FO41" s="160">
        <v>0</v>
      </c>
      <c r="FP41" s="160">
        <v>0</v>
      </c>
      <c r="FQ41" s="160">
        <v>0</v>
      </c>
      <c r="FR41" s="160">
        <v>0</v>
      </c>
      <c r="FS41" s="160">
        <v>0</v>
      </c>
      <c r="FT41" s="160">
        <v>0</v>
      </c>
      <c r="FU41" s="160">
        <v>0</v>
      </c>
      <c r="FV41" s="160">
        <v>0</v>
      </c>
      <c r="FW41" s="160">
        <v>0</v>
      </c>
      <c r="FX41" s="160">
        <v>0</v>
      </c>
      <c r="FY41" s="160">
        <v>0</v>
      </c>
      <c r="FZ41" s="160">
        <v>0</v>
      </c>
      <c r="GA41" s="160">
        <v>0</v>
      </c>
      <c r="GB41" s="160">
        <v>0</v>
      </c>
      <c r="GC41" s="160">
        <v>0</v>
      </c>
      <c r="GD41" s="160">
        <v>0</v>
      </c>
      <c r="GE41" s="160">
        <v>0</v>
      </c>
      <c r="GF41" s="160">
        <v>0</v>
      </c>
      <c r="GG41" s="160">
        <v>0</v>
      </c>
      <c r="GH41" s="160">
        <v>0</v>
      </c>
      <c r="GI41" s="79">
        <f t="shared" si="0"/>
        <v>14607.749999999998</v>
      </c>
    </row>
    <row r="42" spans="2:191" x14ac:dyDescent="0.25">
      <c r="B42" s="74" t="s">
        <v>198</v>
      </c>
      <c r="C42" s="175" t="s">
        <v>789</v>
      </c>
      <c r="D42" s="160">
        <v>0</v>
      </c>
      <c r="E42" s="160">
        <v>0</v>
      </c>
      <c r="F42" s="160">
        <v>0</v>
      </c>
      <c r="G42" s="160">
        <v>0</v>
      </c>
      <c r="H42" s="160">
        <v>0</v>
      </c>
      <c r="I42" s="160">
        <v>0</v>
      </c>
      <c r="J42" s="160">
        <v>0</v>
      </c>
      <c r="K42" s="160">
        <v>0</v>
      </c>
      <c r="L42" s="160">
        <v>0</v>
      </c>
      <c r="M42" s="160">
        <v>0</v>
      </c>
      <c r="N42" s="160">
        <v>0</v>
      </c>
      <c r="O42" s="160">
        <v>0</v>
      </c>
      <c r="P42" s="160">
        <v>0</v>
      </c>
      <c r="Q42" s="160">
        <v>0</v>
      </c>
      <c r="R42" s="160">
        <v>0</v>
      </c>
      <c r="S42" s="160">
        <v>0</v>
      </c>
      <c r="T42" s="160">
        <v>0</v>
      </c>
      <c r="U42" s="160">
        <v>0</v>
      </c>
      <c r="V42" s="160">
        <v>0</v>
      </c>
      <c r="W42" s="160">
        <v>0</v>
      </c>
      <c r="X42" s="160">
        <v>0</v>
      </c>
      <c r="Y42" s="160">
        <v>0</v>
      </c>
      <c r="Z42" s="160">
        <v>0</v>
      </c>
      <c r="AA42" s="160">
        <v>0</v>
      </c>
      <c r="AB42" s="160">
        <v>0</v>
      </c>
      <c r="AC42" s="160">
        <v>0</v>
      </c>
      <c r="AD42" s="160">
        <v>0</v>
      </c>
      <c r="AE42" s="160">
        <v>0</v>
      </c>
      <c r="AF42" s="160">
        <v>0</v>
      </c>
      <c r="AG42" s="160">
        <v>0</v>
      </c>
      <c r="AH42" s="160">
        <v>0</v>
      </c>
      <c r="AI42" s="160">
        <v>0</v>
      </c>
      <c r="AJ42" s="160">
        <v>0</v>
      </c>
      <c r="AK42" s="160">
        <v>0</v>
      </c>
      <c r="AL42" s="160">
        <v>0</v>
      </c>
      <c r="AM42" s="160">
        <v>0</v>
      </c>
      <c r="AN42" s="160">
        <v>0</v>
      </c>
      <c r="AO42" s="160">
        <v>0</v>
      </c>
      <c r="AP42" s="160">
        <v>0</v>
      </c>
      <c r="AQ42" s="160">
        <v>0</v>
      </c>
      <c r="AR42" s="160">
        <v>0</v>
      </c>
      <c r="AS42" s="160">
        <v>0</v>
      </c>
      <c r="AT42" s="160">
        <v>0</v>
      </c>
      <c r="AU42" s="160">
        <v>0</v>
      </c>
      <c r="AV42" s="160">
        <v>0</v>
      </c>
      <c r="AW42" s="160">
        <v>0</v>
      </c>
      <c r="AX42" s="160">
        <v>0</v>
      </c>
      <c r="AY42" s="160">
        <v>0</v>
      </c>
      <c r="AZ42" s="160">
        <v>0</v>
      </c>
      <c r="BA42" s="160">
        <v>0</v>
      </c>
      <c r="BB42" s="160">
        <v>0</v>
      </c>
      <c r="BC42" s="160">
        <v>0</v>
      </c>
      <c r="BD42" s="160">
        <v>0</v>
      </c>
      <c r="BE42" s="160">
        <v>0</v>
      </c>
      <c r="BF42" s="160">
        <v>0</v>
      </c>
      <c r="BG42" s="160">
        <v>0</v>
      </c>
      <c r="BH42" s="160">
        <v>0</v>
      </c>
      <c r="BI42" s="160">
        <v>0</v>
      </c>
      <c r="BJ42" s="160">
        <v>0</v>
      </c>
      <c r="BK42" s="160">
        <v>0</v>
      </c>
      <c r="BL42" s="160">
        <v>0</v>
      </c>
      <c r="BM42" s="160">
        <v>0</v>
      </c>
      <c r="BN42" s="160">
        <v>0</v>
      </c>
      <c r="BO42" s="160">
        <v>0</v>
      </c>
      <c r="BP42" s="160">
        <v>0</v>
      </c>
      <c r="BQ42" s="160">
        <v>0</v>
      </c>
      <c r="BR42" s="160">
        <v>0</v>
      </c>
      <c r="BS42" s="160">
        <v>0</v>
      </c>
      <c r="BT42" s="160">
        <v>0</v>
      </c>
      <c r="BU42" s="160">
        <v>0</v>
      </c>
      <c r="BV42" s="160">
        <v>0</v>
      </c>
      <c r="BW42" s="160">
        <v>0</v>
      </c>
      <c r="BX42" s="160">
        <v>0</v>
      </c>
      <c r="BY42" s="160">
        <v>0</v>
      </c>
      <c r="BZ42" s="160">
        <v>0</v>
      </c>
      <c r="CA42" s="160">
        <v>0</v>
      </c>
      <c r="CB42" s="160">
        <v>0</v>
      </c>
      <c r="CC42" s="160">
        <v>0</v>
      </c>
      <c r="CD42" s="160">
        <v>0</v>
      </c>
      <c r="CE42" s="160">
        <v>0</v>
      </c>
      <c r="CF42" s="160">
        <v>0</v>
      </c>
      <c r="CG42" s="160">
        <v>0</v>
      </c>
      <c r="CH42" s="160">
        <v>0</v>
      </c>
      <c r="CI42" s="160">
        <v>0</v>
      </c>
      <c r="CJ42" s="160">
        <v>0</v>
      </c>
      <c r="CK42" s="160">
        <v>0</v>
      </c>
      <c r="CL42" s="160">
        <v>0</v>
      </c>
      <c r="CM42" s="160">
        <v>0</v>
      </c>
      <c r="CN42" s="160">
        <v>0</v>
      </c>
      <c r="CO42" s="160">
        <v>0</v>
      </c>
      <c r="CP42" s="160">
        <v>0</v>
      </c>
      <c r="CQ42" s="160">
        <v>0</v>
      </c>
      <c r="CR42" s="160">
        <v>0</v>
      </c>
      <c r="CS42" s="160">
        <v>0</v>
      </c>
      <c r="CT42" s="160">
        <v>0</v>
      </c>
      <c r="CU42" s="160">
        <v>0</v>
      </c>
      <c r="CV42" s="160">
        <v>0</v>
      </c>
      <c r="CW42" s="160">
        <v>0</v>
      </c>
      <c r="CX42" s="160">
        <v>0</v>
      </c>
      <c r="CY42" s="160">
        <v>0</v>
      </c>
      <c r="CZ42" s="160">
        <v>0</v>
      </c>
      <c r="DA42" s="160">
        <v>0</v>
      </c>
      <c r="DB42" s="160">
        <v>0</v>
      </c>
      <c r="DC42" s="160">
        <v>0</v>
      </c>
      <c r="DD42" s="160">
        <v>0</v>
      </c>
      <c r="DE42" s="160">
        <v>0</v>
      </c>
      <c r="DF42" s="160">
        <v>0</v>
      </c>
      <c r="DG42" s="160">
        <v>0</v>
      </c>
      <c r="DH42" s="160">
        <v>0</v>
      </c>
      <c r="DI42" s="160">
        <v>0</v>
      </c>
      <c r="DJ42" s="160">
        <v>0</v>
      </c>
      <c r="DK42" s="160">
        <v>0</v>
      </c>
      <c r="DL42" s="160">
        <v>0</v>
      </c>
      <c r="DM42" s="160">
        <v>0</v>
      </c>
      <c r="DN42" s="160">
        <v>0</v>
      </c>
      <c r="DO42" s="160">
        <v>0</v>
      </c>
      <c r="DP42" s="160">
        <v>0</v>
      </c>
      <c r="DQ42" s="160">
        <v>0</v>
      </c>
      <c r="DR42" s="160">
        <v>0</v>
      </c>
      <c r="DS42" s="160">
        <v>0</v>
      </c>
      <c r="DT42" s="160">
        <v>0</v>
      </c>
      <c r="DU42" s="160">
        <v>0</v>
      </c>
      <c r="DV42" s="160">
        <v>0</v>
      </c>
      <c r="DW42" s="160">
        <v>0</v>
      </c>
      <c r="DX42" s="160">
        <v>0</v>
      </c>
      <c r="DY42" s="160">
        <v>0</v>
      </c>
      <c r="DZ42" s="160">
        <v>0</v>
      </c>
      <c r="EA42" s="160">
        <v>3697.38</v>
      </c>
      <c r="EB42" s="160">
        <v>0</v>
      </c>
      <c r="EC42" s="160">
        <v>0</v>
      </c>
      <c r="ED42" s="160">
        <v>0</v>
      </c>
      <c r="EE42" s="160">
        <v>0</v>
      </c>
      <c r="EF42" s="160">
        <v>0</v>
      </c>
      <c r="EG42" s="160">
        <v>0</v>
      </c>
      <c r="EH42" s="160">
        <v>0</v>
      </c>
      <c r="EI42" s="160">
        <v>0</v>
      </c>
      <c r="EJ42" s="160">
        <v>0</v>
      </c>
      <c r="EK42" s="160">
        <v>0</v>
      </c>
      <c r="EL42" s="160">
        <v>0</v>
      </c>
      <c r="EM42" s="160">
        <v>0</v>
      </c>
      <c r="EN42" s="160">
        <v>0</v>
      </c>
      <c r="EO42" s="160">
        <v>0</v>
      </c>
      <c r="EP42" s="160">
        <v>0</v>
      </c>
      <c r="EQ42" s="160">
        <v>0</v>
      </c>
      <c r="ER42" s="160">
        <v>0</v>
      </c>
      <c r="ES42" s="160">
        <v>0</v>
      </c>
      <c r="ET42" s="160">
        <v>0</v>
      </c>
      <c r="EU42" s="160">
        <v>0</v>
      </c>
      <c r="EV42" s="160">
        <v>0</v>
      </c>
      <c r="EW42" s="160">
        <v>0</v>
      </c>
      <c r="EX42" s="160">
        <v>0</v>
      </c>
      <c r="EY42" s="160">
        <v>0</v>
      </c>
      <c r="EZ42" s="160">
        <v>0</v>
      </c>
      <c r="FA42" s="160">
        <v>0</v>
      </c>
      <c r="FB42" s="160">
        <v>0</v>
      </c>
      <c r="FC42" s="160">
        <v>0</v>
      </c>
      <c r="FD42" s="160">
        <v>0</v>
      </c>
      <c r="FE42" s="160">
        <v>0</v>
      </c>
      <c r="FF42" s="160">
        <v>0</v>
      </c>
      <c r="FG42" s="160">
        <v>0</v>
      </c>
      <c r="FH42" s="160">
        <v>0</v>
      </c>
      <c r="FI42" s="160">
        <v>0</v>
      </c>
      <c r="FJ42" s="160">
        <v>0</v>
      </c>
      <c r="FK42" s="160">
        <v>0</v>
      </c>
      <c r="FL42" s="160">
        <v>0</v>
      </c>
      <c r="FM42" s="160">
        <v>0</v>
      </c>
      <c r="FN42" s="160">
        <v>0</v>
      </c>
      <c r="FO42" s="160">
        <v>0</v>
      </c>
      <c r="FP42" s="160">
        <v>0</v>
      </c>
      <c r="FQ42" s="160">
        <v>0</v>
      </c>
      <c r="FR42" s="160">
        <v>0</v>
      </c>
      <c r="FS42" s="160">
        <v>0</v>
      </c>
      <c r="FT42" s="160">
        <v>0</v>
      </c>
      <c r="FU42" s="160">
        <v>0</v>
      </c>
      <c r="FV42" s="160">
        <v>0</v>
      </c>
      <c r="FW42" s="160">
        <v>0</v>
      </c>
      <c r="FX42" s="160">
        <v>0</v>
      </c>
      <c r="FY42" s="160">
        <v>0</v>
      </c>
      <c r="FZ42" s="160">
        <v>0</v>
      </c>
      <c r="GA42" s="160">
        <v>0</v>
      </c>
      <c r="GB42" s="160">
        <v>0</v>
      </c>
      <c r="GC42" s="160">
        <v>0</v>
      </c>
      <c r="GD42" s="160">
        <v>0</v>
      </c>
      <c r="GE42" s="160">
        <v>0</v>
      </c>
      <c r="GF42" s="160">
        <v>0</v>
      </c>
      <c r="GG42" s="160">
        <v>0</v>
      </c>
      <c r="GH42" s="160">
        <v>0</v>
      </c>
      <c r="GI42" s="79">
        <f t="shared" si="0"/>
        <v>3697.38</v>
      </c>
    </row>
    <row r="43" spans="2:191" x14ac:dyDescent="0.25">
      <c r="B43" s="74" t="s">
        <v>198</v>
      </c>
      <c r="C43" s="175" t="s">
        <v>789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0</v>
      </c>
      <c r="Y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281.58999999999997</v>
      </c>
      <c r="AG43" s="160">
        <v>0</v>
      </c>
      <c r="AH43" s="160">
        <v>0</v>
      </c>
      <c r="AI43" s="160">
        <v>0</v>
      </c>
      <c r="AJ43" s="160">
        <v>0</v>
      </c>
      <c r="AK43" s="160">
        <v>0</v>
      </c>
      <c r="AL43" s="160">
        <v>0</v>
      </c>
      <c r="AM43" s="160">
        <v>0</v>
      </c>
      <c r="AN43" s="160">
        <v>0</v>
      </c>
      <c r="AO43" s="160">
        <v>0</v>
      </c>
      <c r="AP43" s="160">
        <v>0</v>
      </c>
      <c r="AQ43" s="160">
        <v>0</v>
      </c>
      <c r="AR43" s="160">
        <v>0</v>
      </c>
      <c r="AS43" s="160">
        <v>0</v>
      </c>
      <c r="AT43" s="160">
        <v>0</v>
      </c>
      <c r="AU43" s="160">
        <v>0</v>
      </c>
      <c r="AV43" s="160">
        <v>0</v>
      </c>
      <c r="AW43" s="160">
        <v>0</v>
      </c>
      <c r="AX43" s="160">
        <v>0</v>
      </c>
      <c r="AY43" s="160">
        <v>0</v>
      </c>
      <c r="AZ43" s="160">
        <v>0</v>
      </c>
      <c r="BA43" s="160">
        <v>0</v>
      </c>
      <c r="BB43" s="160">
        <v>0</v>
      </c>
      <c r="BC43" s="160">
        <v>0</v>
      </c>
      <c r="BD43" s="160">
        <v>0</v>
      </c>
      <c r="BE43" s="160">
        <v>0</v>
      </c>
      <c r="BF43" s="160">
        <v>0</v>
      </c>
      <c r="BG43" s="160">
        <v>0</v>
      </c>
      <c r="BH43" s="160">
        <v>0</v>
      </c>
      <c r="BI43" s="160">
        <v>0</v>
      </c>
      <c r="BJ43" s="160">
        <v>0</v>
      </c>
      <c r="BK43" s="160">
        <v>0</v>
      </c>
      <c r="BL43" s="160">
        <v>0</v>
      </c>
      <c r="BM43" s="160">
        <v>0</v>
      </c>
      <c r="BN43" s="160">
        <v>0</v>
      </c>
      <c r="BO43" s="160">
        <v>0</v>
      </c>
      <c r="BP43" s="160">
        <v>0</v>
      </c>
      <c r="BQ43" s="160">
        <v>0</v>
      </c>
      <c r="BR43" s="160">
        <v>0</v>
      </c>
      <c r="BS43" s="160">
        <v>0</v>
      </c>
      <c r="BT43" s="160">
        <v>0</v>
      </c>
      <c r="BU43" s="160">
        <v>0</v>
      </c>
      <c r="BV43" s="160">
        <v>0</v>
      </c>
      <c r="BW43" s="160">
        <v>0</v>
      </c>
      <c r="BX43" s="160">
        <v>0</v>
      </c>
      <c r="BY43" s="160">
        <v>0</v>
      </c>
      <c r="BZ43" s="160">
        <v>0</v>
      </c>
      <c r="CA43" s="160">
        <v>0</v>
      </c>
      <c r="CB43" s="160">
        <v>0</v>
      </c>
      <c r="CC43" s="160">
        <v>0</v>
      </c>
      <c r="CD43" s="160">
        <v>0</v>
      </c>
      <c r="CE43" s="160">
        <v>0</v>
      </c>
      <c r="CF43" s="160">
        <v>0</v>
      </c>
      <c r="CG43" s="160">
        <v>0</v>
      </c>
      <c r="CH43" s="160">
        <v>0</v>
      </c>
      <c r="CI43" s="160">
        <v>0</v>
      </c>
      <c r="CJ43" s="160">
        <v>0</v>
      </c>
      <c r="CK43" s="160">
        <v>0</v>
      </c>
      <c r="CL43" s="160">
        <v>0</v>
      </c>
      <c r="CM43" s="160">
        <v>0</v>
      </c>
      <c r="CN43" s="160">
        <v>0</v>
      </c>
      <c r="CO43" s="160">
        <v>0</v>
      </c>
      <c r="CP43" s="160">
        <v>0</v>
      </c>
      <c r="CQ43" s="160">
        <v>0</v>
      </c>
      <c r="CR43" s="160">
        <v>0</v>
      </c>
      <c r="CS43" s="160">
        <v>0</v>
      </c>
      <c r="CT43" s="160">
        <v>0</v>
      </c>
      <c r="CU43" s="160">
        <v>0</v>
      </c>
      <c r="CV43" s="160">
        <v>0</v>
      </c>
      <c r="CW43" s="160">
        <v>0</v>
      </c>
      <c r="CX43" s="160">
        <v>0</v>
      </c>
      <c r="CY43" s="160">
        <v>0</v>
      </c>
      <c r="CZ43" s="160">
        <v>0</v>
      </c>
      <c r="DA43" s="160">
        <v>0</v>
      </c>
      <c r="DB43" s="160">
        <v>0</v>
      </c>
      <c r="DC43" s="160">
        <v>0</v>
      </c>
      <c r="DD43" s="160">
        <v>0</v>
      </c>
      <c r="DE43" s="160">
        <v>0</v>
      </c>
      <c r="DF43" s="160">
        <v>0</v>
      </c>
      <c r="DG43" s="160">
        <v>0</v>
      </c>
      <c r="DH43" s="160">
        <v>0</v>
      </c>
      <c r="DI43" s="160">
        <v>0</v>
      </c>
      <c r="DJ43" s="160">
        <v>0</v>
      </c>
      <c r="DK43" s="160">
        <v>0</v>
      </c>
      <c r="DL43" s="160">
        <v>0</v>
      </c>
      <c r="DM43" s="160">
        <v>0</v>
      </c>
      <c r="DN43" s="160">
        <v>0</v>
      </c>
      <c r="DO43" s="160">
        <v>0</v>
      </c>
      <c r="DP43" s="160">
        <v>0</v>
      </c>
      <c r="DQ43" s="160">
        <v>0</v>
      </c>
      <c r="DR43" s="160">
        <v>0</v>
      </c>
      <c r="DS43" s="160">
        <v>0</v>
      </c>
      <c r="DT43" s="160">
        <v>0</v>
      </c>
      <c r="DU43" s="160">
        <v>0</v>
      </c>
      <c r="DV43" s="160">
        <v>0</v>
      </c>
      <c r="DW43" s="160">
        <v>0</v>
      </c>
      <c r="DX43" s="160">
        <v>0</v>
      </c>
      <c r="DY43" s="160">
        <v>0</v>
      </c>
      <c r="DZ43" s="160">
        <v>0</v>
      </c>
      <c r="EA43" s="160">
        <v>0</v>
      </c>
      <c r="EB43" s="160">
        <v>0</v>
      </c>
      <c r="EC43" s="160">
        <v>0</v>
      </c>
      <c r="ED43" s="160">
        <v>0</v>
      </c>
      <c r="EE43" s="160">
        <v>0</v>
      </c>
      <c r="EF43" s="160">
        <v>0</v>
      </c>
      <c r="EG43" s="160">
        <v>0</v>
      </c>
      <c r="EH43" s="160">
        <v>0</v>
      </c>
      <c r="EI43" s="160">
        <v>0</v>
      </c>
      <c r="EJ43" s="160">
        <v>0</v>
      </c>
      <c r="EK43" s="160">
        <v>0</v>
      </c>
      <c r="EL43" s="160">
        <v>0</v>
      </c>
      <c r="EM43" s="160">
        <v>0</v>
      </c>
      <c r="EN43" s="160">
        <v>0</v>
      </c>
      <c r="EO43" s="160">
        <v>0</v>
      </c>
      <c r="EP43" s="160">
        <v>0</v>
      </c>
      <c r="EQ43" s="160">
        <v>0</v>
      </c>
      <c r="ER43" s="160">
        <v>0</v>
      </c>
      <c r="ES43" s="160">
        <v>0</v>
      </c>
      <c r="ET43" s="160">
        <v>0</v>
      </c>
      <c r="EU43" s="160">
        <v>0</v>
      </c>
      <c r="EV43" s="160">
        <v>0</v>
      </c>
      <c r="EW43" s="160">
        <v>0</v>
      </c>
      <c r="EX43" s="160">
        <v>0</v>
      </c>
      <c r="EY43" s="160">
        <v>0</v>
      </c>
      <c r="EZ43" s="160">
        <v>0</v>
      </c>
      <c r="FA43" s="160">
        <v>0</v>
      </c>
      <c r="FB43" s="160">
        <v>0</v>
      </c>
      <c r="FC43" s="160">
        <v>0</v>
      </c>
      <c r="FD43" s="160">
        <v>0</v>
      </c>
      <c r="FE43" s="160">
        <v>0</v>
      </c>
      <c r="FF43" s="160">
        <v>0</v>
      </c>
      <c r="FG43" s="160">
        <v>0</v>
      </c>
      <c r="FH43" s="160">
        <v>0</v>
      </c>
      <c r="FI43" s="160">
        <v>0</v>
      </c>
      <c r="FJ43" s="160">
        <v>0</v>
      </c>
      <c r="FK43" s="160">
        <v>0</v>
      </c>
      <c r="FL43" s="160">
        <v>0</v>
      </c>
      <c r="FM43" s="160">
        <v>0</v>
      </c>
      <c r="FN43" s="160">
        <v>0</v>
      </c>
      <c r="FO43" s="160">
        <v>0</v>
      </c>
      <c r="FP43" s="160">
        <v>0</v>
      </c>
      <c r="FQ43" s="160">
        <v>0</v>
      </c>
      <c r="FR43" s="160">
        <v>0</v>
      </c>
      <c r="FS43" s="160">
        <v>0</v>
      </c>
      <c r="FT43" s="160">
        <v>0</v>
      </c>
      <c r="FU43" s="160">
        <v>0</v>
      </c>
      <c r="FV43" s="160">
        <v>0</v>
      </c>
      <c r="FW43" s="160">
        <v>0</v>
      </c>
      <c r="FX43" s="160">
        <v>0</v>
      </c>
      <c r="FY43" s="160">
        <v>0</v>
      </c>
      <c r="FZ43" s="160">
        <v>0</v>
      </c>
      <c r="GA43" s="160">
        <v>0</v>
      </c>
      <c r="GB43" s="160">
        <v>0</v>
      </c>
      <c r="GC43" s="160">
        <v>0</v>
      </c>
      <c r="GD43" s="160">
        <v>0</v>
      </c>
      <c r="GE43" s="160">
        <v>0</v>
      </c>
      <c r="GF43" s="160">
        <v>0</v>
      </c>
      <c r="GG43" s="160">
        <v>0</v>
      </c>
      <c r="GH43" s="160">
        <v>0</v>
      </c>
      <c r="GI43" s="79">
        <f t="shared" si="0"/>
        <v>281.58999999999997</v>
      </c>
    </row>
    <row r="44" spans="2:191" x14ac:dyDescent="0.25">
      <c r="B44" s="74" t="s">
        <v>198</v>
      </c>
      <c r="C44" s="175" t="s">
        <v>789</v>
      </c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v>0</v>
      </c>
      <c r="R44" s="160"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15140.76</v>
      </c>
      <c r="AG44" s="160">
        <v>0</v>
      </c>
      <c r="AH44" s="160">
        <v>0</v>
      </c>
      <c r="AI44" s="160">
        <v>0</v>
      </c>
      <c r="AJ44" s="160">
        <v>0</v>
      </c>
      <c r="AK44" s="160">
        <v>0</v>
      </c>
      <c r="AL44" s="160">
        <v>0</v>
      </c>
      <c r="AM44" s="160">
        <v>0</v>
      </c>
      <c r="AN44" s="160">
        <v>0</v>
      </c>
      <c r="AO44" s="160">
        <v>0</v>
      </c>
      <c r="AP44" s="160">
        <v>0</v>
      </c>
      <c r="AQ44" s="160">
        <v>0</v>
      </c>
      <c r="AR44" s="160">
        <v>0</v>
      </c>
      <c r="AS44" s="160">
        <v>0</v>
      </c>
      <c r="AT44" s="160">
        <v>0</v>
      </c>
      <c r="AU44" s="160">
        <v>0</v>
      </c>
      <c r="AV44" s="160">
        <v>0</v>
      </c>
      <c r="AW44" s="160">
        <v>0</v>
      </c>
      <c r="AX44" s="160">
        <v>0</v>
      </c>
      <c r="AY44" s="160">
        <v>0</v>
      </c>
      <c r="AZ44" s="160">
        <v>0</v>
      </c>
      <c r="BA44" s="160">
        <v>0</v>
      </c>
      <c r="BB44" s="160">
        <v>0</v>
      </c>
      <c r="BC44" s="16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I44" s="160">
        <v>0</v>
      </c>
      <c r="BJ44" s="160">
        <v>0</v>
      </c>
      <c r="BK44" s="160">
        <v>0</v>
      </c>
      <c r="BL44" s="160">
        <v>0</v>
      </c>
      <c r="BM44" s="160">
        <v>0</v>
      </c>
      <c r="BN44" s="160">
        <v>0</v>
      </c>
      <c r="BO44" s="160">
        <v>0</v>
      </c>
      <c r="BP44" s="160">
        <v>0</v>
      </c>
      <c r="BQ44" s="160">
        <v>0</v>
      </c>
      <c r="BR44" s="160">
        <v>0</v>
      </c>
      <c r="BS44" s="160">
        <v>0</v>
      </c>
      <c r="BT44" s="160">
        <v>0</v>
      </c>
      <c r="BU44" s="160">
        <v>0</v>
      </c>
      <c r="BV44" s="160">
        <v>0</v>
      </c>
      <c r="BW44" s="160">
        <v>0</v>
      </c>
      <c r="BX44" s="160">
        <v>0</v>
      </c>
      <c r="BY44" s="160">
        <v>0</v>
      </c>
      <c r="BZ44" s="160">
        <v>0</v>
      </c>
      <c r="CA44" s="160">
        <v>0</v>
      </c>
      <c r="CB44" s="160">
        <v>0</v>
      </c>
      <c r="CC44" s="160">
        <v>0</v>
      </c>
      <c r="CD44" s="160">
        <v>0</v>
      </c>
      <c r="CE44" s="160">
        <v>0</v>
      </c>
      <c r="CF44" s="160">
        <v>0</v>
      </c>
      <c r="CG44" s="160">
        <v>0</v>
      </c>
      <c r="CH44" s="160">
        <v>0</v>
      </c>
      <c r="CI44" s="160">
        <v>0</v>
      </c>
      <c r="CJ44" s="160">
        <v>0</v>
      </c>
      <c r="CK44" s="160">
        <v>0</v>
      </c>
      <c r="CL44" s="160">
        <v>0</v>
      </c>
      <c r="CM44" s="160">
        <v>0</v>
      </c>
      <c r="CN44" s="160">
        <v>0</v>
      </c>
      <c r="CO44" s="160">
        <v>0</v>
      </c>
      <c r="CP44" s="160">
        <v>0</v>
      </c>
      <c r="CQ44" s="160">
        <v>0</v>
      </c>
      <c r="CR44" s="160">
        <v>0</v>
      </c>
      <c r="CS44" s="160">
        <v>0</v>
      </c>
      <c r="CT44" s="160">
        <v>0</v>
      </c>
      <c r="CU44" s="160">
        <v>0</v>
      </c>
      <c r="CV44" s="160">
        <v>0</v>
      </c>
      <c r="CW44" s="160">
        <v>0</v>
      </c>
      <c r="CX44" s="160">
        <v>0</v>
      </c>
      <c r="CY44" s="160">
        <v>0</v>
      </c>
      <c r="CZ44" s="160">
        <v>0</v>
      </c>
      <c r="DA44" s="160">
        <v>0</v>
      </c>
      <c r="DB44" s="160">
        <v>0</v>
      </c>
      <c r="DC44" s="160">
        <v>0</v>
      </c>
      <c r="DD44" s="160">
        <v>0</v>
      </c>
      <c r="DE44" s="160">
        <v>0</v>
      </c>
      <c r="DF44" s="160">
        <v>0</v>
      </c>
      <c r="DG44" s="160">
        <v>0</v>
      </c>
      <c r="DH44" s="160">
        <v>0</v>
      </c>
      <c r="DI44" s="160">
        <v>0</v>
      </c>
      <c r="DJ44" s="160">
        <v>0</v>
      </c>
      <c r="DK44" s="160">
        <v>0</v>
      </c>
      <c r="DL44" s="160">
        <v>0</v>
      </c>
      <c r="DM44" s="160">
        <v>0</v>
      </c>
      <c r="DN44" s="160">
        <v>0</v>
      </c>
      <c r="DO44" s="160">
        <v>0</v>
      </c>
      <c r="DP44" s="160">
        <v>0</v>
      </c>
      <c r="DQ44" s="160">
        <v>0</v>
      </c>
      <c r="DR44" s="160">
        <v>0</v>
      </c>
      <c r="DS44" s="160">
        <v>0</v>
      </c>
      <c r="DT44" s="160">
        <v>0</v>
      </c>
      <c r="DU44" s="160">
        <v>0</v>
      </c>
      <c r="DV44" s="160">
        <v>0</v>
      </c>
      <c r="DW44" s="160">
        <v>0</v>
      </c>
      <c r="DX44" s="160">
        <v>0</v>
      </c>
      <c r="DY44" s="160">
        <v>0</v>
      </c>
      <c r="DZ44" s="160">
        <v>0</v>
      </c>
      <c r="EA44" s="160">
        <v>0</v>
      </c>
      <c r="EB44" s="160">
        <v>0</v>
      </c>
      <c r="EC44" s="160">
        <v>0</v>
      </c>
      <c r="ED44" s="160">
        <v>0</v>
      </c>
      <c r="EE44" s="160">
        <v>0</v>
      </c>
      <c r="EF44" s="160">
        <v>0</v>
      </c>
      <c r="EG44" s="160">
        <v>0</v>
      </c>
      <c r="EH44" s="160">
        <v>0</v>
      </c>
      <c r="EI44" s="160">
        <v>0</v>
      </c>
      <c r="EJ44" s="160">
        <v>0</v>
      </c>
      <c r="EK44" s="160">
        <v>0</v>
      </c>
      <c r="EL44" s="160">
        <v>0</v>
      </c>
      <c r="EM44" s="160">
        <v>0</v>
      </c>
      <c r="EN44" s="160">
        <v>0</v>
      </c>
      <c r="EO44" s="160">
        <v>0</v>
      </c>
      <c r="EP44" s="160">
        <v>0</v>
      </c>
      <c r="EQ44" s="160">
        <v>0</v>
      </c>
      <c r="ER44" s="160">
        <v>0</v>
      </c>
      <c r="ES44" s="160">
        <v>0</v>
      </c>
      <c r="ET44" s="160">
        <v>0</v>
      </c>
      <c r="EU44" s="160">
        <v>0</v>
      </c>
      <c r="EV44" s="160">
        <v>0</v>
      </c>
      <c r="EW44" s="160">
        <v>0</v>
      </c>
      <c r="EX44" s="160">
        <v>0</v>
      </c>
      <c r="EY44" s="160">
        <v>0</v>
      </c>
      <c r="EZ44" s="160">
        <v>0</v>
      </c>
      <c r="FA44" s="160">
        <v>0</v>
      </c>
      <c r="FB44" s="160">
        <v>0</v>
      </c>
      <c r="FC44" s="160">
        <v>0</v>
      </c>
      <c r="FD44" s="160">
        <v>0</v>
      </c>
      <c r="FE44" s="160">
        <v>0</v>
      </c>
      <c r="FF44" s="160">
        <v>0</v>
      </c>
      <c r="FG44" s="160">
        <v>0</v>
      </c>
      <c r="FH44" s="160">
        <v>0</v>
      </c>
      <c r="FI44" s="160">
        <v>0</v>
      </c>
      <c r="FJ44" s="160">
        <v>0</v>
      </c>
      <c r="FK44" s="160">
        <v>0</v>
      </c>
      <c r="FL44" s="160">
        <v>0</v>
      </c>
      <c r="FM44" s="160">
        <v>0</v>
      </c>
      <c r="FN44" s="160">
        <v>0</v>
      </c>
      <c r="FO44" s="160">
        <v>0</v>
      </c>
      <c r="FP44" s="160">
        <v>0</v>
      </c>
      <c r="FQ44" s="160">
        <v>0</v>
      </c>
      <c r="FR44" s="160">
        <v>0</v>
      </c>
      <c r="FS44" s="160">
        <v>0</v>
      </c>
      <c r="FT44" s="160">
        <v>0</v>
      </c>
      <c r="FU44" s="160">
        <v>0</v>
      </c>
      <c r="FV44" s="160">
        <v>0</v>
      </c>
      <c r="FW44" s="160">
        <v>0</v>
      </c>
      <c r="FX44" s="160">
        <v>0</v>
      </c>
      <c r="FY44" s="160">
        <v>0</v>
      </c>
      <c r="FZ44" s="160">
        <v>0</v>
      </c>
      <c r="GA44" s="160">
        <v>0</v>
      </c>
      <c r="GB44" s="160">
        <v>0</v>
      </c>
      <c r="GC44" s="160">
        <v>0</v>
      </c>
      <c r="GD44" s="160">
        <v>0</v>
      </c>
      <c r="GE44" s="160">
        <v>0</v>
      </c>
      <c r="GF44" s="160">
        <v>0</v>
      </c>
      <c r="GG44" s="160">
        <v>0</v>
      </c>
      <c r="GH44" s="160">
        <v>0</v>
      </c>
      <c r="GI44" s="79">
        <f t="shared" si="0"/>
        <v>15140.76</v>
      </c>
    </row>
    <row r="45" spans="2:191" x14ac:dyDescent="0.25">
      <c r="B45" s="74" t="s">
        <v>198</v>
      </c>
      <c r="C45" s="175" t="s">
        <v>789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1974.09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0</v>
      </c>
      <c r="BE45" s="160">
        <v>0</v>
      </c>
      <c r="BF45" s="160">
        <v>0</v>
      </c>
      <c r="BG45" s="160">
        <v>0</v>
      </c>
      <c r="BH45" s="160">
        <v>0</v>
      </c>
      <c r="BI45" s="160">
        <v>0</v>
      </c>
      <c r="BJ45" s="160">
        <v>0</v>
      </c>
      <c r="BK45" s="160">
        <v>0</v>
      </c>
      <c r="BL45" s="160">
        <v>0</v>
      </c>
      <c r="BM45" s="160">
        <v>0</v>
      </c>
      <c r="BN45" s="160">
        <v>0</v>
      </c>
      <c r="BO45" s="160">
        <v>0</v>
      </c>
      <c r="BP45" s="160">
        <v>0</v>
      </c>
      <c r="BQ45" s="160">
        <v>0</v>
      </c>
      <c r="BR45" s="160">
        <v>0</v>
      </c>
      <c r="BS45" s="160">
        <v>0</v>
      </c>
      <c r="BT45" s="160">
        <v>0</v>
      </c>
      <c r="BU45" s="160">
        <v>0</v>
      </c>
      <c r="BV45" s="160">
        <v>0</v>
      </c>
      <c r="BW45" s="160">
        <v>0</v>
      </c>
      <c r="BX45" s="160">
        <v>0</v>
      </c>
      <c r="BY45" s="160">
        <v>0</v>
      </c>
      <c r="BZ45" s="160">
        <v>0</v>
      </c>
      <c r="CA45" s="160">
        <v>0</v>
      </c>
      <c r="CB45" s="160">
        <v>0</v>
      </c>
      <c r="CC45" s="160">
        <v>0</v>
      </c>
      <c r="CD45" s="160">
        <v>0</v>
      </c>
      <c r="CE45" s="160">
        <v>0</v>
      </c>
      <c r="CF45" s="160">
        <v>0</v>
      </c>
      <c r="CG45" s="160">
        <v>0</v>
      </c>
      <c r="CH45" s="160">
        <v>0</v>
      </c>
      <c r="CI45" s="160">
        <v>0</v>
      </c>
      <c r="CJ45" s="160">
        <v>0</v>
      </c>
      <c r="CK45" s="160">
        <v>0</v>
      </c>
      <c r="CL45" s="160">
        <v>0</v>
      </c>
      <c r="CM45" s="160">
        <v>0</v>
      </c>
      <c r="CN45" s="160">
        <v>0</v>
      </c>
      <c r="CO45" s="160">
        <v>0</v>
      </c>
      <c r="CP45" s="160">
        <v>0</v>
      </c>
      <c r="CQ45" s="160">
        <v>0</v>
      </c>
      <c r="CR45" s="160">
        <v>0</v>
      </c>
      <c r="CS45" s="160">
        <v>0</v>
      </c>
      <c r="CT45" s="160">
        <v>0</v>
      </c>
      <c r="CU45" s="160">
        <v>0</v>
      </c>
      <c r="CV45" s="160">
        <v>0</v>
      </c>
      <c r="CW45" s="160">
        <v>0</v>
      </c>
      <c r="CX45" s="160">
        <v>0</v>
      </c>
      <c r="CY45" s="160">
        <v>0</v>
      </c>
      <c r="CZ45" s="160">
        <v>0</v>
      </c>
      <c r="DA45" s="160">
        <v>0</v>
      </c>
      <c r="DB45" s="160">
        <v>0</v>
      </c>
      <c r="DC45" s="160">
        <v>0</v>
      </c>
      <c r="DD45" s="160">
        <v>0</v>
      </c>
      <c r="DE45" s="160">
        <v>0</v>
      </c>
      <c r="DF45" s="160">
        <v>0</v>
      </c>
      <c r="DG45" s="160">
        <v>0</v>
      </c>
      <c r="DH45" s="160">
        <v>0</v>
      </c>
      <c r="DI45" s="160">
        <v>0</v>
      </c>
      <c r="DJ45" s="160">
        <v>0</v>
      </c>
      <c r="DK45" s="160">
        <v>0</v>
      </c>
      <c r="DL45" s="160">
        <v>0</v>
      </c>
      <c r="DM45" s="160">
        <v>0</v>
      </c>
      <c r="DN45" s="160">
        <v>0</v>
      </c>
      <c r="DO45" s="160">
        <v>0</v>
      </c>
      <c r="DP45" s="160">
        <v>0</v>
      </c>
      <c r="DQ45" s="160">
        <v>0</v>
      </c>
      <c r="DR45" s="160">
        <v>0</v>
      </c>
      <c r="DS45" s="160">
        <v>0</v>
      </c>
      <c r="DT45" s="160">
        <v>0</v>
      </c>
      <c r="DU45" s="160">
        <v>0</v>
      </c>
      <c r="DV45" s="160">
        <v>0</v>
      </c>
      <c r="DW45" s="160">
        <v>0</v>
      </c>
      <c r="DX45" s="160">
        <v>0</v>
      </c>
      <c r="DY45" s="160">
        <v>0</v>
      </c>
      <c r="DZ45" s="160">
        <v>0</v>
      </c>
      <c r="EA45" s="160">
        <v>58.03</v>
      </c>
      <c r="EB45" s="160">
        <v>0</v>
      </c>
      <c r="EC45" s="160">
        <v>0</v>
      </c>
      <c r="ED45" s="160">
        <v>0</v>
      </c>
      <c r="EE45" s="160">
        <v>0</v>
      </c>
      <c r="EF45" s="160">
        <v>0</v>
      </c>
      <c r="EG45" s="160">
        <v>0</v>
      </c>
      <c r="EH45" s="160">
        <v>0</v>
      </c>
      <c r="EI45" s="160">
        <v>0</v>
      </c>
      <c r="EJ45" s="160">
        <v>0</v>
      </c>
      <c r="EK45" s="160">
        <v>0</v>
      </c>
      <c r="EL45" s="160">
        <v>0</v>
      </c>
      <c r="EM45" s="160">
        <v>0</v>
      </c>
      <c r="EN45" s="160">
        <v>0</v>
      </c>
      <c r="EO45" s="160">
        <v>0</v>
      </c>
      <c r="EP45" s="160">
        <v>0</v>
      </c>
      <c r="EQ45" s="160">
        <v>0</v>
      </c>
      <c r="ER45" s="160">
        <v>0</v>
      </c>
      <c r="ES45" s="160">
        <v>0</v>
      </c>
      <c r="ET45" s="160">
        <v>0</v>
      </c>
      <c r="EU45" s="160">
        <v>0</v>
      </c>
      <c r="EV45" s="160">
        <v>0</v>
      </c>
      <c r="EW45" s="160">
        <v>0</v>
      </c>
      <c r="EX45" s="160">
        <v>0</v>
      </c>
      <c r="EY45" s="160">
        <v>0</v>
      </c>
      <c r="EZ45" s="160">
        <v>0</v>
      </c>
      <c r="FA45" s="160">
        <v>0</v>
      </c>
      <c r="FB45" s="160">
        <v>0</v>
      </c>
      <c r="FC45" s="160">
        <v>0</v>
      </c>
      <c r="FD45" s="160">
        <v>0</v>
      </c>
      <c r="FE45" s="160">
        <v>0</v>
      </c>
      <c r="FF45" s="160">
        <v>0</v>
      </c>
      <c r="FG45" s="160">
        <v>0</v>
      </c>
      <c r="FH45" s="160">
        <v>167.67</v>
      </c>
      <c r="FI45" s="160">
        <v>0</v>
      </c>
      <c r="FJ45" s="160">
        <v>0</v>
      </c>
      <c r="FK45" s="160">
        <v>0</v>
      </c>
      <c r="FL45" s="160">
        <v>0</v>
      </c>
      <c r="FM45" s="160">
        <v>0</v>
      </c>
      <c r="FN45" s="160">
        <v>0</v>
      </c>
      <c r="FO45" s="160">
        <v>0</v>
      </c>
      <c r="FP45" s="160">
        <v>0</v>
      </c>
      <c r="FQ45" s="160">
        <v>0</v>
      </c>
      <c r="FR45" s="160">
        <v>0</v>
      </c>
      <c r="FS45" s="160">
        <v>0</v>
      </c>
      <c r="FT45" s="160">
        <v>0</v>
      </c>
      <c r="FU45" s="160">
        <v>0</v>
      </c>
      <c r="FV45" s="160">
        <v>0</v>
      </c>
      <c r="FW45" s="160">
        <v>0</v>
      </c>
      <c r="FX45" s="160">
        <v>0</v>
      </c>
      <c r="FY45" s="160">
        <v>0</v>
      </c>
      <c r="FZ45" s="160">
        <v>0</v>
      </c>
      <c r="GA45" s="160">
        <v>0</v>
      </c>
      <c r="GB45" s="160">
        <v>0</v>
      </c>
      <c r="GC45" s="160">
        <v>0</v>
      </c>
      <c r="GD45" s="160">
        <v>0</v>
      </c>
      <c r="GE45" s="160">
        <v>0</v>
      </c>
      <c r="GF45" s="160">
        <v>0</v>
      </c>
      <c r="GG45" s="160">
        <v>0</v>
      </c>
      <c r="GH45" s="160">
        <v>0</v>
      </c>
      <c r="GI45" s="79">
        <f t="shared" si="0"/>
        <v>2199.79</v>
      </c>
    </row>
    <row r="46" spans="2:191" x14ac:dyDescent="0.25">
      <c r="B46" s="74" t="s">
        <v>198</v>
      </c>
      <c r="C46" s="175" t="s">
        <v>789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v>0</v>
      </c>
      <c r="R46" s="160">
        <v>0</v>
      </c>
      <c r="S46" s="160">
        <v>0</v>
      </c>
      <c r="T46" s="160">
        <v>0</v>
      </c>
      <c r="U46" s="160">
        <v>0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AA46" s="160">
        <v>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0</v>
      </c>
      <c r="AR46" s="160">
        <v>0</v>
      </c>
      <c r="AS46" s="160">
        <v>0</v>
      </c>
      <c r="AT46" s="160"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 s="160">
        <v>0</v>
      </c>
      <c r="BD46" s="160">
        <v>0</v>
      </c>
      <c r="BE46" s="160">
        <v>0</v>
      </c>
      <c r="BF46" s="160">
        <v>0</v>
      </c>
      <c r="BG46" s="160">
        <v>0</v>
      </c>
      <c r="BH46" s="160">
        <v>0</v>
      </c>
      <c r="BI46" s="160">
        <v>0</v>
      </c>
      <c r="BJ46" s="160">
        <v>0</v>
      </c>
      <c r="BK46" s="160">
        <v>0</v>
      </c>
      <c r="BL46" s="160">
        <v>0</v>
      </c>
      <c r="BM46" s="160">
        <v>0</v>
      </c>
      <c r="BN46" s="160">
        <v>0</v>
      </c>
      <c r="BO46" s="160">
        <v>0</v>
      </c>
      <c r="BP46" s="160">
        <v>0</v>
      </c>
      <c r="BQ46" s="160">
        <v>0</v>
      </c>
      <c r="BR46" s="160">
        <v>0</v>
      </c>
      <c r="BS46" s="160">
        <v>0</v>
      </c>
      <c r="BT46" s="160">
        <v>0</v>
      </c>
      <c r="BU46" s="160">
        <v>0</v>
      </c>
      <c r="BV46" s="160">
        <v>0</v>
      </c>
      <c r="BW46" s="160">
        <v>0</v>
      </c>
      <c r="BX46" s="160">
        <v>0</v>
      </c>
      <c r="BY46" s="160">
        <v>0</v>
      </c>
      <c r="BZ46" s="160">
        <v>0</v>
      </c>
      <c r="CA46" s="160">
        <v>0</v>
      </c>
      <c r="CB46" s="160">
        <v>0</v>
      </c>
      <c r="CC46" s="160">
        <v>0</v>
      </c>
      <c r="CD46" s="160">
        <v>0</v>
      </c>
      <c r="CE46" s="160">
        <v>0</v>
      </c>
      <c r="CF46" s="160">
        <v>0</v>
      </c>
      <c r="CG46" s="160">
        <v>0</v>
      </c>
      <c r="CH46" s="160">
        <v>0</v>
      </c>
      <c r="CI46" s="160">
        <v>0</v>
      </c>
      <c r="CJ46" s="160">
        <v>0</v>
      </c>
      <c r="CK46" s="160">
        <v>0</v>
      </c>
      <c r="CL46" s="160">
        <v>0</v>
      </c>
      <c r="CM46" s="160">
        <v>0</v>
      </c>
      <c r="CN46" s="160">
        <v>0</v>
      </c>
      <c r="CO46" s="160">
        <v>0</v>
      </c>
      <c r="CP46" s="160">
        <v>0</v>
      </c>
      <c r="CQ46" s="160">
        <v>0</v>
      </c>
      <c r="CR46" s="160">
        <v>0</v>
      </c>
      <c r="CS46" s="160">
        <v>0</v>
      </c>
      <c r="CT46" s="160">
        <v>0</v>
      </c>
      <c r="CU46" s="160">
        <v>0</v>
      </c>
      <c r="CV46" s="160">
        <v>0</v>
      </c>
      <c r="CW46" s="160">
        <v>0</v>
      </c>
      <c r="CX46" s="160">
        <v>0</v>
      </c>
      <c r="CY46" s="160">
        <v>0</v>
      </c>
      <c r="CZ46" s="160">
        <v>0</v>
      </c>
      <c r="DA46" s="160">
        <v>0</v>
      </c>
      <c r="DB46" s="160">
        <v>0</v>
      </c>
      <c r="DC46" s="160">
        <v>0</v>
      </c>
      <c r="DD46" s="160">
        <v>0</v>
      </c>
      <c r="DE46" s="160">
        <v>0</v>
      </c>
      <c r="DF46" s="160">
        <v>0</v>
      </c>
      <c r="DG46" s="160">
        <v>0</v>
      </c>
      <c r="DH46" s="160">
        <v>0</v>
      </c>
      <c r="DI46" s="160">
        <v>0</v>
      </c>
      <c r="DJ46" s="160">
        <v>0</v>
      </c>
      <c r="DK46" s="160">
        <v>0</v>
      </c>
      <c r="DL46" s="160">
        <v>0</v>
      </c>
      <c r="DM46" s="160">
        <v>0</v>
      </c>
      <c r="DN46" s="160">
        <v>0</v>
      </c>
      <c r="DO46" s="160">
        <v>0</v>
      </c>
      <c r="DP46" s="160">
        <v>0</v>
      </c>
      <c r="DQ46" s="160">
        <v>0</v>
      </c>
      <c r="DR46" s="160">
        <v>0</v>
      </c>
      <c r="DS46" s="160">
        <v>0</v>
      </c>
      <c r="DT46" s="160">
        <v>0</v>
      </c>
      <c r="DU46" s="160">
        <v>0</v>
      </c>
      <c r="DV46" s="160">
        <v>0</v>
      </c>
      <c r="DW46" s="160">
        <v>0</v>
      </c>
      <c r="DX46" s="160">
        <v>0</v>
      </c>
      <c r="DY46" s="160">
        <v>0</v>
      </c>
      <c r="DZ46" s="160">
        <v>0</v>
      </c>
      <c r="EA46" s="160">
        <v>0</v>
      </c>
      <c r="EB46" s="160">
        <v>0</v>
      </c>
      <c r="EC46" s="160">
        <v>0</v>
      </c>
      <c r="ED46" s="160">
        <v>0</v>
      </c>
      <c r="EE46" s="160">
        <v>0</v>
      </c>
      <c r="EF46" s="160">
        <v>0</v>
      </c>
      <c r="EG46" s="160">
        <v>0</v>
      </c>
      <c r="EH46" s="160">
        <v>0</v>
      </c>
      <c r="EI46" s="160">
        <v>0</v>
      </c>
      <c r="EJ46" s="160">
        <v>0</v>
      </c>
      <c r="EK46" s="160">
        <v>0</v>
      </c>
      <c r="EL46" s="160">
        <v>0</v>
      </c>
      <c r="EM46" s="160">
        <v>0</v>
      </c>
      <c r="EN46" s="160">
        <v>0</v>
      </c>
      <c r="EO46" s="160">
        <v>0</v>
      </c>
      <c r="EP46" s="160">
        <v>0</v>
      </c>
      <c r="EQ46" s="160">
        <v>0</v>
      </c>
      <c r="ER46" s="160">
        <v>0</v>
      </c>
      <c r="ES46" s="160">
        <v>0</v>
      </c>
      <c r="ET46" s="160">
        <v>0</v>
      </c>
      <c r="EU46" s="160">
        <v>0</v>
      </c>
      <c r="EV46" s="160">
        <v>0</v>
      </c>
      <c r="EW46" s="160">
        <v>0</v>
      </c>
      <c r="EX46" s="160">
        <v>0</v>
      </c>
      <c r="EY46" s="160">
        <v>0</v>
      </c>
      <c r="EZ46" s="160">
        <v>0</v>
      </c>
      <c r="FA46" s="160">
        <v>0</v>
      </c>
      <c r="FB46" s="160">
        <v>0</v>
      </c>
      <c r="FC46" s="160">
        <v>0</v>
      </c>
      <c r="FD46" s="160">
        <v>0</v>
      </c>
      <c r="FE46" s="160">
        <v>0</v>
      </c>
      <c r="FF46" s="160">
        <v>0</v>
      </c>
      <c r="FG46" s="160">
        <v>0</v>
      </c>
      <c r="FH46" s="160">
        <v>462.26</v>
      </c>
      <c r="FI46" s="160">
        <v>0</v>
      </c>
      <c r="FJ46" s="160">
        <v>0</v>
      </c>
      <c r="FK46" s="160">
        <v>0</v>
      </c>
      <c r="FL46" s="160">
        <v>0</v>
      </c>
      <c r="FM46" s="160">
        <v>0</v>
      </c>
      <c r="FN46" s="160">
        <v>0</v>
      </c>
      <c r="FO46" s="160">
        <v>0</v>
      </c>
      <c r="FP46" s="160">
        <v>0</v>
      </c>
      <c r="FQ46" s="160">
        <v>0</v>
      </c>
      <c r="FR46" s="160">
        <v>0</v>
      </c>
      <c r="FS46" s="160">
        <v>0</v>
      </c>
      <c r="FT46" s="160">
        <v>0</v>
      </c>
      <c r="FU46" s="160">
        <v>0</v>
      </c>
      <c r="FV46" s="160">
        <v>0</v>
      </c>
      <c r="FW46" s="160">
        <v>0</v>
      </c>
      <c r="FX46" s="160">
        <v>0</v>
      </c>
      <c r="FY46" s="160">
        <v>0</v>
      </c>
      <c r="FZ46" s="160">
        <v>0</v>
      </c>
      <c r="GA46" s="160">
        <v>0</v>
      </c>
      <c r="GB46" s="160">
        <v>0</v>
      </c>
      <c r="GC46" s="160">
        <v>0</v>
      </c>
      <c r="GD46" s="160">
        <v>0</v>
      </c>
      <c r="GE46" s="160">
        <v>0</v>
      </c>
      <c r="GF46" s="160">
        <v>0</v>
      </c>
      <c r="GG46" s="160">
        <v>0</v>
      </c>
      <c r="GH46" s="160">
        <v>0</v>
      </c>
      <c r="GI46" s="79">
        <f t="shared" si="0"/>
        <v>462.26</v>
      </c>
    </row>
    <row r="47" spans="2:191" x14ac:dyDescent="0.25">
      <c r="B47" s="74" t="s">
        <v>190</v>
      </c>
      <c r="C47" s="175" t="s">
        <v>789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  <c r="DF47" s="160">
        <v>0</v>
      </c>
      <c r="DG47" s="160">
        <v>0</v>
      </c>
      <c r="DH47" s="160">
        <v>0</v>
      </c>
      <c r="DI47" s="160">
        <v>0</v>
      </c>
      <c r="DJ47" s="160">
        <v>0</v>
      </c>
      <c r="DK47" s="160">
        <v>0</v>
      </c>
      <c r="DL47" s="160">
        <v>0</v>
      </c>
      <c r="DM47" s="160">
        <v>0</v>
      </c>
      <c r="DN47" s="160">
        <v>0</v>
      </c>
      <c r="DO47" s="160">
        <v>0</v>
      </c>
      <c r="DP47" s="160">
        <v>0</v>
      </c>
      <c r="DQ47" s="160">
        <v>0</v>
      </c>
      <c r="DR47" s="160">
        <v>0</v>
      </c>
      <c r="DS47" s="160">
        <v>0</v>
      </c>
      <c r="DT47" s="160">
        <v>0</v>
      </c>
      <c r="DU47" s="160">
        <v>0</v>
      </c>
      <c r="DV47" s="160">
        <v>0</v>
      </c>
      <c r="DW47" s="160">
        <v>0</v>
      </c>
      <c r="DX47" s="160">
        <v>0</v>
      </c>
      <c r="DY47" s="160">
        <v>0</v>
      </c>
      <c r="DZ47" s="160">
        <v>0</v>
      </c>
      <c r="EA47" s="160">
        <v>0</v>
      </c>
      <c r="EB47" s="160">
        <v>0</v>
      </c>
      <c r="EC47" s="160">
        <v>0</v>
      </c>
      <c r="ED47" s="160">
        <v>0</v>
      </c>
      <c r="EE47" s="160">
        <v>0</v>
      </c>
      <c r="EF47" s="160">
        <v>0</v>
      </c>
      <c r="EG47" s="160">
        <v>0</v>
      </c>
      <c r="EH47" s="160">
        <v>0</v>
      </c>
      <c r="EI47" s="160">
        <v>0</v>
      </c>
      <c r="EJ47" s="160">
        <v>0</v>
      </c>
      <c r="EK47" s="160">
        <v>0</v>
      </c>
      <c r="EL47" s="160">
        <v>0</v>
      </c>
      <c r="EM47" s="160">
        <v>0</v>
      </c>
      <c r="EN47" s="160">
        <v>0</v>
      </c>
      <c r="EO47" s="160">
        <v>0</v>
      </c>
      <c r="EP47" s="160">
        <v>0</v>
      </c>
      <c r="EQ47" s="160">
        <v>0</v>
      </c>
      <c r="ER47" s="160">
        <v>0</v>
      </c>
      <c r="ES47" s="160">
        <v>0</v>
      </c>
      <c r="ET47" s="160">
        <v>0</v>
      </c>
      <c r="EU47" s="160">
        <v>0</v>
      </c>
      <c r="EV47" s="160">
        <v>0</v>
      </c>
      <c r="EW47" s="160">
        <v>0</v>
      </c>
      <c r="EX47" s="160">
        <v>0</v>
      </c>
      <c r="EY47" s="160">
        <v>0</v>
      </c>
      <c r="EZ47" s="160">
        <v>0</v>
      </c>
      <c r="FA47" s="160">
        <v>0</v>
      </c>
      <c r="FB47" s="160">
        <v>0</v>
      </c>
      <c r="FC47" s="160">
        <v>0</v>
      </c>
      <c r="FD47" s="160">
        <v>0</v>
      </c>
      <c r="FE47" s="160">
        <v>0</v>
      </c>
      <c r="FF47" s="160">
        <v>0</v>
      </c>
      <c r="FG47" s="160">
        <v>0</v>
      </c>
      <c r="FH47" s="160">
        <v>0</v>
      </c>
      <c r="FI47" s="160">
        <v>0</v>
      </c>
      <c r="FJ47" s="160">
        <v>0</v>
      </c>
      <c r="FK47" s="160">
        <v>0</v>
      </c>
      <c r="FL47" s="160">
        <v>0</v>
      </c>
      <c r="FM47" s="160">
        <v>0</v>
      </c>
      <c r="FN47" s="160">
        <v>0</v>
      </c>
      <c r="FO47" s="160">
        <v>0</v>
      </c>
      <c r="FP47" s="160">
        <v>0</v>
      </c>
      <c r="FQ47" s="160">
        <v>0</v>
      </c>
      <c r="FR47" s="160">
        <v>0</v>
      </c>
      <c r="FS47" s="160">
        <v>0</v>
      </c>
      <c r="FT47" s="160">
        <v>0</v>
      </c>
      <c r="FU47" s="160">
        <v>18145.23</v>
      </c>
      <c r="FV47" s="160">
        <v>0</v>
      </c>
      <c r="FW47" s="160">
        <v>0</v>
      </c>
      <c r="FX47" s="160">
        <v>0</v>
      </c>
      <c r="FY47" s="160">
        <v>148720.29999999999</v>
      </c>
      <c r="FZ47" s="160">
        <v>0</v>
      </c>
      <c r="GA47" s="160">
        <v>0</v>
      </c>
      <c r="GB47" s="160">
        <v>0</v>
      </c>
      <c r="GC47" s="160">
        <v>0</v>
      </c>
      <c r="GD47" s="160">
        <v>0</v>
      </c>
      <c r="GE47" s="160">
        <v>0</v>
      </c>
      <c r="GF47" s="160">
        <v>0</v>
      </c>
      <c r="GG47" s="160">
        <v>0</v>
      </c>
      <c r="GH47" s="160">
        <v>0</v>
      </c>
      <c r="GI47" s="79">
        <f t="shared" si="0"/>
        <v>166865.53</v>
      </c>
    </row>
    <row r="48" spans="2:191" x14ac:dyDescent="0.25">
      <c r="B48" s="74" t="s">
        <v>190</v>
      </c>
      <c r="C48" s="175" t="s">
        <v>789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27.09</v>
      </c>
      <c r="N48" s="160">
        <v>276.45999999999998</v>
      </c>
      <c r="O48" s="160">
        <v>0</v>
      </c>
      <c r="P48" s="160">
        <v>0</v>
      </c>
      <c r="Q48" s="160">
        <v>0</v>
      </c>
      <c r="R48" s="160">
        <v>0</v>
      </c>
      <c r="S48" s="160">
        <v>11056.52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 s="160">
        <v>0</v>
      </c>
      <c r="BD48" s="160">
        <v>0</v>
      </c>
      <c r="BE48" s="160">
        <v>7180.66</v>
      </c>
      <c r="BF48" s="160">
        <v>0</v>
      </c>
      <c r="BG48" s="160">
        <v>0</v>
      </c>
      <c r="BH48" s="160">
        <v>0</v>
      </c>
      <c r="BI48" s="160">
        <v>0</v>
      </c>
      <c r="BJ48" s="160">
        <v>9086.34</v>
      </c>
      <c r="BK48" s="160">
        <v>0</v>
      </c>
      <c r="BL48" s="160">
        <v>0</v>
      </c>
      <c r="BM48" s="160">
        <v>0</v>
      </c>
      <c r="BN48" s="160">
        <v>0</v>
      </c>
      <c r="BO48" s="160">
        <v>0</v>
      </c>
      <c r="BP48" s="160">
        <v>0</v>
      </c>
      <c r="BQ48" s="160">
        <v>0</v>
      </c>
      <c r="BR48" s="160">
        <v>0</v>
      </c>
      <c r="BS48" s="160">
        <v>0</v>
      </c>
      <c r="BT48" s="160">
        <v>0</v>
      </c>
      <c r="BU48" s="160">
        <v>0</v>
      </c>
      <c r="BV48" s="160">
        <v>0</v>
      </c>
      <c r="BW48" s="160">
        <v>0</v>
      </c>
      <c r="BX48" s="160">
        <v>0</v>
      </c>
      <c r="BY48" s="160">
        <v>0</v>
      </c>
      <c r="BZ48" s="160">
        <v>0</v>
      </c>
      <c r="CA48" s="160">
        <v>0</v>
      </c>
      <c r="CB48" s="160">
        <v>0</v>
      </c>
      <c r="CC48" s="160">
        <v>0</v>
      </c>
      <c r="CD48" s="160">
        <v>0</v>
      </c>
      <c r="CE48" s="160">
        <v>0</v>
      </c>
      <c r="CF48" s="160">
        <v>0</v>
      </c>
      <c r="CG48" s="160">
        <v>0</v>
      </c>
      <c r="CH48" s="160">
        <v>0</v>
      </c>
      <c r="CI48" s="160">
        <v>12058.83</v>
      </c>
      <c r="CJ48" s="160">
        <v>0</v>
      </c>
      <c r="CK48" s="160">
        <v>0</v>
      </c>
      <c r="CL48" s="160">
        <v>0</v>
      </c>
      <c r="CM48" s="160">
        <v>0</v>
      </c>
      <c r="CN48" s="160">
        <v>0</v>
      </c>
      <c r="CO48" s="160">
        <v>0</v>
      </c>
      <c r="CP48" s="160">
        <v>0</v>
      </c>
      <c r="CQ48" s="160">
        <v>0</v>
      </c>
      <c r="CR48" s="160">
        <v>0</v>
      </c>
      <c r="CS48" s="160">
        <v>8212.2000000000007</v>
      </c>
      <c r="CT48" s="160">
        <v>0</v>
      </c>
      <c r="CU48" s="160">
        <v>0</v>
      </c>
      <c r="CV48" s="160">
        <v>0</v>
      </c>
      <c r="CW48" s="160">
        <v>0</v>
      </c>
      <c r="CX48" s="160">
        <v>0</v>
      </c>
      <c r="CY48" s="160">
        <v>0</v>
      </c>
      <c r="CZ48" s="160">
        <v>0</v>
      </c>
      <c r="DA48" s="160">
        <v>0</v>
      </c>
      <c r="DB48" s="160">
        <v>0</v>
      </c>
      <c r="DC48" s="160">
        <v>0</v>
      </c>
      <c r="DD48" s="160">
        <v>0</v>
      </c>
      <c r="DE48" s="160">
        <v>2586.59</v>
      </c>
      <c r="DF48" s="160">
        <v>0</v>
      </c>
      <c r="DG48" s="160">
        <v>0</v>
      </c>
      <c r="DH48" s="160">
        <v>0</v>
      </c>
      <c r="DI48" s="160">
        <v>0</v>
      </c>
      <c r="DJ48" s="160">
        <v>0</v>
      </c>
      <c r="DK48" s="160">
        <v>0</v>
      </c>
      <c r="DL48" s="160">
        <v>0</v>
      </c>
      <c r="DM48" s="160">
        <v>0</v>
      </c>
      <c r="DN48" s="160">
        <v>0</v>
      </c>
      <c r="DO48" s="160">
        <v>0</v>
      </c>
      <c r="DP48" s="160">
        <v>0</v>
      </c>
      <c r="DQ48" s="160">
        <v>0</v>
      </c>
      <c r="DR48" s="160">
        <v>0</v>
      </c>
      <c r="DS48" s="160">
        <v>0</v>
      </c>
      <c r="DT48" s="160">
        <v>0</v>
      </c>
      <c r="DU48" s="160">
        <v>22908.04</v>
      </c>
      <c r="DV48" s="160">
        <v>0</v>
      </c>
      <c r="DW48" s="160">
        <v>0</v>
      </c>
      <c r="DX48" s="160">
        <v>0</v>
      </c>
      <c r="DY48" s="160">
        <v>1950.36</v>
      </c>
      <c r="DZ48" s="160">
        <v>0</v>
      </c>
      <c r="EA48" s="160">
        <v>0</v>
      </c>
      <c r="EB48" s="160">
        <v>0</v>
      </c>
      <c r="EC48" s="160">
        <v>0</v>
      </c>
      <c r="ED48" s="160">
        <v>0</v>
      </c>
      <c r="EE48" s="160">
        <v>0</v>
      </c>
      <c r="EF48" s="160">
        <v>0</v>
      </c>
      <c r="EG48" s="160">
        <v>0</v>
      </c>
      <c r="EH48" s="160">
        <v>0</v>
      </c>
      <c r="EI48" s="160">
        <v>10171.51</v>
      </c>
      <c r="EJ48" s="160">
        <v>0</v>
      </c>
      <c r="EK48" s="160">
        <v>0</v>
      </c>
      <c r="EL48" s="160">
        <v>0</v>
      </c>
      <c r="EM48" s="160">
        <v>0</v>
      </c>
      <c r="EN48" s="160">
        <v>0</v>
      </c>
      <c r="EO48" s="160">
        <v>0</v>
      </c>
      <c r="EP48" s="160">
        <v>0</v>
      </c>
      <c r="EQ48" s="160">
        <v>0</v>
      </c>
      <c r="ER48" s="160">
        <v>0</v>
      </c>
      <c r="ES48" s="160">
        <v>0</v>
      </c>
      <c r="ET48" s="160">
        <v>0</v>
      </c>
      <c r="EU48" s="160">
        <v>0</v>
      </c>
      <c r="EV48" s="160">
        <v>0</v>
      </c>
      <c r="EW48" s="160">
        <v>0</v>
      </c>
      <c r="EX48" s="160">
        <v>0</v>
      </c>
      <c r="EY48" s="160">
        <v>0</v>
      </c>
      <c r="EZ48" s="160">
        <v>0</v>
      </c>
      <c r="FA48" s="160">
        <v>0</v>
      </c>
      <c r="FB48" s="160">
        <v>0</v>
      </c>
      <c r="FC48" s="160">
        <v>0</v>
      </c>
      <c r="FD48" s="160">
        <v>0</v>
      </c>
      <c r="FE48" s="160">
        <v>0</v>
      </c>
      <c r="FF48" s="160">
        <v>0</v>
      </c>
      <c r="FG48" s="160">
        <v>0</v>
      </c>
      <c r="FH48" s="160">
        <v>0</v>
      </c>
      <c r="FI48" s="160">
        <v>0</v>
      </c>
      <c r="FJ48" s="160">
        <v>0</v>
      </c>
      <c r="FK48" s="160">
        <v>0</v>
      </c>
      <c r="FL48" s="160">
        <v>0</v>
      </c>
      <c r="FM48" s="160">
        <v>0</v>
      </c>
      <c r="FN48" s="160">
        <v>0</v>
      </c>
      <c r="FO48" s="160">
        <v>0</v>
      </c>
      <c r="FP48" s="160">
        <v>0</v>
      </c>
      <c r="FQ48" s="160">
        <v>0</v>
      </c>
      <c r="FR48" s="160">
        <v>0</v>
      </c>
      <c r="FS48" s="160">
        <v>0</v>
      </c>
      <c r="FT48" s="160">
        <v>0</v>
      </c>
      <c r="FU48" s="160">
        <v>0</v>
      </c>
      <c r="FV48" s="160">
        <v>0</v>
      </c>
      <c r="FW48" s="160">
        <v>0</v>
      </c>
      <c r="FX48" s="160">
        <v>1613.92</v>
      </c>
      <c r="FY48" s="160">
        <v>0</v>
      </c>
      <c r="FZ48" s="160">
        <v>0</v>
      </c>
      <c r="GA48" s="160">
        <v>0</v>
      </c>
      <c r="GB48" s="160">
        <v>0</v>
      </c>
      <c r="GC48" s="160">
        <v>0</v>
      </c>
      <c r="GD48" s="160">
        <v>0</v>
      </c>
      <c r="GE48" s="160">
        <v>0</v>
      </c>
      <c r="GF48" s="160">
        <v>0</v>
      </c>
      <c r="GG48" s="160">
        <v>0</v>
      </c>
      <c r="GH48" s="160">
        <v>0</v>
      </c>
      <c r="GI48" s="79">
        <f t="shared" si="0"/>
        <v>87128.52</v>
      </c>
    </row>
    <row r="49" spans="2:191" x14ac:dyDescent="0.25">
      <c r="B49" s="74" t="s">
        <v>196</v>
      </c>
      <c r="C49" s="175" t="s">
        <v>789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8686.2900000000009</v>
      </c>
      <c r="O49" s="160">
        <v>0</v>
      </c>
      <c r="P49" s="160">
        <v>0</v>
      </c>
      <c r="Q49" s="160">
        <v>0</v>
      </c>
      <c r="R49" s="160">
        <v>0</v>
      </c>
      <c r="S49" s="160">
        <v>11057.19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22139.09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 s="160">
        <v>0</v>
      </c>
      <c r="BD49" s="160">
        <v>0</v>
      </c>
      <c r="BE49" s="160">
        <v>6449.51</v>
      </c>
      <c r="BF49" s="160">
        <v>0</v>
      </c>
      <c r="BG49" s="160">
        <v>31620.38</v>
      </c>
      <c r="BH49" s="160">
        <v>0</v>
      </c>
      <c r="BI49" s="160">
        <v>0</v>
      </c>
      <c r="BJ49" s="160">
        <v>17745.18</v>
      </c>
      <c r="BK49" s="160">
        <v>0</v>
      </c>
      <c r="BL49" s="160">
        <v>0</v>
      </c>
      <c r="BM49" s="160">
        <v>0</v>
      </c>
      <c r="BN49" s="160">
        <v>0</v>
      </c>
      <c r="BO49" s="160">
        <v>0</v>
      </c>
      <c r="BP49" s="160">
        <v>0</v>
      </c>
      <c r="BQ49" s="160">
        <v>0</v>
      </c>
      <c r="BR49" s="160">
        <v>0</v>
      </c>
      <c r="BS49" s="160">
        <v>0</v>
      </c>
      <c r="BT49" s="160">
        <v>0</v>
      </c>
      <c r="BU49" s="160">
        <v>1143.32</v>
      </c>
      <c r="BV49" s="160">
        <v>0</v>
      </c>
      <c r="BW49" s="160">
        <v>20033.57</v>
      </c>
      <c r="BX49" s="160">
        <v>0</v>
      </c>
      <c r="BY49" s="160">
        <v>0</v>
      </c>
      <c r="BZ49" s="160">
        <v>0</v>
      </c>
      <c r="CA49" s="160">
        <v>0</v>
      </c>
      <c r="CB49" s="160">
        <v>0</v>
      </c>
      <c r="CC49" s="160">
        <v>0</v>
      </c>
      <c r="CD49" s="160">
        <v>0</v>
      </c>
      <c r="CE49" s="160">
        <v>0</v>
      </c>
      <c r="CF49" s="160">
        <v>0</v>
      </c>
      <c r="CG49" s="160">
        <v>0</v>
      </c>
      <c r="CH49" s="160">
        <v>0</v>
      </c>
      <c r="CI49" s="160">
        <v>16522.03</v>
      </c>
      <c r="CJ49" s="160">
        <v>0</v>
      </c>
      <c r="CK49" s="160">
        <v>0</v>
      </c>
      <c r="CL49" s="160">
        <v>0</v>
      </c>
      <c r="CM49" s="160">
        <v>0</v>
      </c>
      <c r="CN49" s="160">
        <v>0</v>
      </c>
      <c r="CO49" s="160">
        <v>0</v>
      </c>
      <c r="CP49" s="160">
        <v>0</v>
      </c>
      <c r="CQ49" s="160">
        <v>0</v>
      </c>
      <c r="CR49" s="160">
        <v>0</v>
      </c>
      <c r="CS49" s="160">
        <v>0</v>
      </c>
      <c r="CT49" s="160">
        <v>0</v>
      </c>
      <c r="CU49" s="160">
        <v>0</v>
      </c>
      <c r="CV49" s="160">
        <v>0</v>
      </c>
      <c r="CW49" s="160">
        <v>0</v>
      </c>
      <c r="CX49" s="160">
        <v>0</v>
      </c>
      <c r="CY49" s="160">
        <v>0</v>
      </c>
      <c r="CZ49" s="160">
        <v>0</v>
      </c>
      <c r="DA49" s="160">
        <v>0</v>
      </c>
      <c r="DB49" s="160">
        <v>0</v>
      </c>
      <c r="DC49" s="160">
        <v>0</v>
      </c>
      <c r="DD49" s="160">
        <v>0</v>
      </c>
      <c r="DE49" s="160">
        <v>0</v>
      </c>
      <c r="DF49" s="160">
        <v>0</v>
      </c>
      <c r="DG49" s="160">
        <v>0</v>
      </c>
      <c r="DH49" s="160">
        <v>0</v>
      </c>
      <c r="DI49" s="160">
        <v>0</v>
      </c>
      <c r="DJ49" s="160">
        <v>0</v>
      </c>
      <c r="DK49" s="160">
        <v>0</v>
      </c>
      <c r="DL49" s="160">
        <v>0</v>
      </c>
      <c r="DM49" s="160">
        <v>0</v>
      </c>
      <c r="DN49" s="160">
        <v>0</v>
      </c>
      <c r="DO49" s="160">
        <v>0</v>
      </c>
      <c r="DP49" s="160">
        <v>0</v>
      </c>
      <c r="DQ49" s="160">
        <v>0</v>
      </c>
      <c r="DR49" s="160">
        <v>0</v>
      </c>
      <c r="DS49" s="160">
        <v>0</v>
      </c>
      <c r="DT49" s="160">
        <v>0</v>
      </c>
      <c r="DU49" s="160">
        <v>8138.44</v>
      </c>
      <c r="DV49" s="160">
        <v>0</v>
      </c>
      <c r="DW49" s="160">
        <v>0</v>
      </c>
      <c r="DX49" s="160">
        <v>0</v>
      </c>
      <c r="DY49" s="160">
        <v>11156.63</v>
      </c>
      <c r="DZ49" s="160">
        <v>0</v>
      </c>
      <c r="EA49" s="160">
        <v>0</v>
      </c>
      <c r="EB49" s="160">
        <v>0</v>
      </c>
      <c r="EC49" s="160">
        <v>0</v>
      </c>
      <c r="ED49" s="160">
        <v>0</v>
      </c>
      <c r="EE49" s="160">
        <v>0</v>
      </c>
      <c r="EF49" s="160">
        <v>0</v>
      </c>
      <c r="EG49" s="160">
        <v>0</v>
      </c>
      <c r="EH49" s="160">
        <v>0</v>
      </c>
      <c r="EI49" s="160">
        <v>9737.2999999999993</v>
      </c>
      <c r="EJ49" s="160">
        <v>0</v>
      </c>
      <c r="EK49" s="160">
        <v>0</v>
      </c>
      <c r="EL49" s="160">
        <v>0</v>
      </c>
      <c r="EM49" s="160">
        <v>0</v>
      </c>
      <c r="EN49" s="160">
        <v>0</v>
      </c>
      <c r="EO49" s="160">
        <v>0</v>
      </c>
      <c r="EP49" s="160">
        <v>0</v>
      </c>
      <c r="EQ49" s="160">
        <v>32873.040000000001</v>
      </c>
      <c r="ER49" s="160">
        <v>16740</v>
      </c>
      <c r="ES49" s="160">
        <v>0</v>
      </c>
      <c r="ET49" s="160">
        <v>0</v>
      </c>
      <c r="EU49" s="160">
        <v>0</v>
      </c>
      <c r="EV49" s="160">
        <v>0</v>
      </c>
      <c r="EW49" s="160">
        <v>0</v>
      </c>
      <c r="EX49" s="160">
        <v>0</v>
      </c>
      <c r="EY49" s="160">
        <v>20749.75</v>
      </c>
      <c r="EZ49" s="160">
        <v>0</v>
      </c>
      <c r="FA49" s="160">
        <v>0</v>
      </c>
      <c r="FB49" s="160">
        <v>0</v>
      </c>
      <c r="FC49" s="160">
        <v>0</v>
      </c>
      <c r="FD49" s="160">
        <v>42406.23</v>
      </c>
      <c r="FE49" s="160">
        <v>23585.87</v>
      </c>
      <c r="FF49" s="160">
        <v>0</v>
      </c>
      <c r="FG49" s="160">
        <v>0</v>
      </c>
      <c r="FH49" s="160">
        <v>31070.47</v>
      </c>
      <c r="FI49" s="160">
        <v>545.66999999999996</v>
      </c>
      <c r="FJ49" s="160">
        <v>0</v>
      </c>
      <c r="FK49" s="160">
        <v>16870.09</v>
      </c>
      <c r="FL49" s="160">
        <v>0</v>
      </c>
      <c r="FM49" s="160">
        <v>0</v>
      </c>
      <c r="FN49" s="160">
        <v>0</v>
      </c>
      <c r="FO49" s="160">
        <v>0</v>
      </c>
      <c r="FP49" s="160">
        <v>0</v>
      </c>
      <c r="FQ49" s="160">
        <v>11736.73</v>
      </c>
      <c r="FR49" s="160">
        <v>0</v>
      </c>
      <c r="FS49" s="160">
        <v>0</v>
      </c>
      <c r="FT49" s="160">
        <v>0</v>
      </c>
      <c r="FU49" s="160">
        <v>0</v>
      </c>
      <c r="FV49" s="160">
        <v>0</v>
      </c>
      <c r="FW49" s="160">
        <v>0</v>
      </c>
      <c r="FX49" s="160">
        <v>4815.54</v>
      </c>
      <c r="FY49" s="160">
        <v>0</v>
      </c>
      <c r="FZ49" s="160">
        <v>0</v>
      </c>
      <c r="GA49" s="160">
        <v>0</v>
      </c>
      <c r="GB49" s="160">
        <v>0</v>
      </c>
      <c r="GC49" s="160">
        <v>0</v>
      </c>
      <c r="GD49" s="160">
        <v>0</v>
      </c>
      <c r="GE49" s="160">
        <v>0</v>
      </c>
      <c r="GF49" s="160">
        <v>0</v>
      </c>
      <c r="GG49" s="160">
        <v>0</v>
      </c>
      <c r="GH49" s="160">
        <v>0</v>
      </c>
      <c r="GI49" s="79">
        <f t="shared" si="0"/>
        <v>365822.32</v>
      </c>
    </row>
    <row r="50" spans="2:191" x14ac:dyDescent="0.25">
      <c r="B50" s="74" t="s">
        <v>196</v>
      </c>
      <c r="C50" s="175" t="s">
        <v>789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21.1</v>
      </c>
      <c r="L50" s="160">
        <v>2045.94</v>
      </c>
      <c r="M50" s="160">
        <v>0</v>
      </c>
      <c r="N50" s="160">
        <v>0</v>
      </c>
      <c r="O50" s="160">
        <v>152.41999999999999</v>
      </c>
      <c r="P50" s="160">
        <v>0</v>
      </c>
      <c r="Q50" s="160">
        <v>0</v>
      </c>
      <c r="R50" s="160">
        <v>0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29464.26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0</v>
      </c>
      <c r="BE50" s="160">
        <v>6442.38</v>
      </c>
      <c r="BF50" s="160">
        <v>0</v>
      </c>
      <c r="BG50" s="160">
        <v>0</v>
      </c>
      <c r="BH50" s="160">
        <v>0</v>
      </c>
      <c r="BI50" s="160">
        <v>0</v>
      </c>
      <c r="BJ50" s="160">
        <v>0</v>
      </c>
      <c r="BK50" s="160">
        <v>0</v>
      </c>
      <c r="BL50" s="160">
        <v>0</v>
      </c>
      <c r="BM50" s="160">
        <v>0</v>
      </c>
      <c r="BN50" s="160">
        <v>243.75</v>
      </c>
      <c r="BO50" s="160">
        <v>0</v>
      </c>
      <c r="BP50" s="160">
        <v>0</v>
      </c>
      <c r="BQ50" s="160">
        <v>0</v>
      </c>
      <c r="BR50" s="160">
        <v>0</v>
      </c>
      <c r="BS50" s="160">
        <v>0</v>
      </c>
      <c r="BT50" s="160">
        <v>0</v>
      </c>
      <c r="BU50" s="160">
        <v>0</v>
      </c>
      <c r="BV50" s="160">
        <v>0</v>
      </c>
      <c r="BW50" s="160">
        <v>25810.11</v>
      </c>
      <c r="BX50" s="160">
        <v>0</v>
      </c>
      <c r="BY50" s="160">
        <v>0</v>
      </c>
      <c r="BZ50" s="160">
        <v>0</v>
      </c>
      <c r="CA50" s="160">
        <v>0</v>
      </c>
      <c r="CB50" s="160">
        <v>0</v>
      </c>
      <c r="CC50" s="160">
        <v>0</v>
      </c>
      <c r="CD50" s="160">
        <v>0</v>
      </c>
      <c r="CE50" s="160">
        <v>0</v>
      </c>
      <c r="CF50" s="160">
        <v>0</v>
      </c>
      <c r="CG50" s="160">
        <v>0</v>
      </c>
      <c r="CH50" s="160">
        <v>0</v>
      </c>
      <c r="CI50" s="160">
        <v>3827.33</v>
      </c>
      <c r="CJ50" s="160">
        <v>0</v>
      </c>
      <c r="CK50" s="160">
        <v>0</v>
      </c>
      <c r="CL50" s="160">
        <v>0</v>
      </c>
      <c r="CM50" s="160">
        <v>0</v>
      </c>
      <c r="CN50" s="160">
        <v>0</v>
      </c>
      <c r="CO50" s="160">
        <v>0</v>
      </c>
      <c r="CP50" s="160">
        <v>0</v>
      </c>
      <c r="CQ50" s="160">
        <v>0</v>
      </c>
      <c r="CR50" s="160">
        <v>0</v>
      </c>
      <c r="CS50" s="160">
        <v>0</v>
      </c>
      <c r="CT50" s="160">
        <v>0</v>
      </c>
      <c r="CU50" s="160">
        <v>0</v>
      </c>
      <c r="CV50" s="160">
        <v>0</v>
      </c>
      <c r="CW50" s="160">
        <v>0</v>
      </c>
      <c r="CX50" s="160">
        <v>0</v>
      </c>
      <c r="CY50" s="160">
        <v>0</v>
      </c>
      <c r="CZ50" s="160">
        <v>0</v>
      </c>
      <c r="DA50" s="160">
        <v>0</v>
      </c>
      <c r="DB50" s="160">
        <v>0</v>
      </c>
      <c r="DC50" s="160">
        <v>0</v>
      </c>
      <c r="DD50" s="160">
        <v>0</v>
      </c>
      <c r="DE50" s="160">
        <v>0</v>
      </c>
      <c r="DF50" s="160">
        <v>0</v>
      </c>
      <c r="DG50" s="160">
        <v>0</v>
      </c>
      <c r="DH50" s="160">
        <v>0</v>
      </c>
      <c r="DI50" s="160">
        <v>0</v>
      </c>
      <c r="DJ50" s="160">
        <v>0</v>
      </c>
      <c r="DK50" s="160">
        <v>0</v>
      </c>
      <c r="DL50" s="160">
        <v>0</v>
      </c>
      <c r="DM50" s="160">
        <v>0</v>
      </c>
      <c r="DN50" s="160">
        <v>0</v>
      </c>
      <c r="DO50" s="160">
        <v>0</v>
      </c>
      <c r="DP50" s="160">
        <v>0</v>
      </c>
      <c r="DQ50" s="160">
        <v>0</v>
      </c>
      <c r="DR50" s="160">
        <v>0</v>
      </c>
      <c r="DS50" s="160">
        <v>0</v>
      </c>
      <c r="DT50" s="160">
        <v>0</v>
      </c>
      <c r="DU50" s="160">
        <v>0</v>
      </c>
      <c r="DV50" s="160">
        <v>0</v>
      </c>
      <c r="DW50" s="160">
        <v>0</v>
      </c>
      <c r="DX50" s="160">
        <v>0</v>
      </c>
      <c r="DY50" s="160">
        <v>428.57</v>
      </c>
      <c r="DZ50" s="160">
        <v>0</v>
      </c>
      <c r="EA50" s="160">
        <v>0</v>
      </c>
      <c r="EB50" s="160">
        <v>0</v>
      </c>
      <c r="EC50" s="160">
        <v>0</v>
      </c>
      <c r="ED50" s="160">
        <v>0</v>
      </c>
      <c r="EE50" s="160">
        <v>0</v>
      </c>
      <c r="EF50" s="160">
        <v>0</v>
      </c>
      <c r="EG50" s="160">
        <v>0</v>
      </c>
      <c r="EH50" s="160">
        <v>0</v>
      </c>
      <c r="EI50" s="160">
        <v>4680.72</v>
      </c>
      <c r="EJ50" s="160">
        <v>0</v>
      </c>
      <c r="EK50" s="160">
        <v>0</v>
      </c>
      <c r="EL50" s="160">
        <v>0</v>
      </c>
      <c r="EM50" s="160">
        <v>0</v>
      </c>
      <c r="EN50" s="160">
        <v>0</v>
      </c>
      <c r="EO50" s="160">
        <v>0</v>
      </c>
      <c r="EP50" s="160">
        <v>0</v>
      </c>
      <c r="EQ50" s="160">
        <v>81148.600000000006</v>
      </c>
      <c r="ER50" s="160">
        <v>44571.43</v>
      </c>
      <c r="ES50" s="160">
        <v>0</v>
      </c>
      <c r="ET50" s="160">
        <v>944</v>
      </c>
      <c r="EU50" s="160">
        <v>0</v>
      </c>
      <c r="EV50" s="160">
        <v>0</v>
      </c>
      <c r="EW50" s="160">
        <v>0</v>
      </c>
      <c r="EX50" s="160">
        <v>0</v>
      </c>
      <c r="EY50" s="160">
        <v>53269.04</v>
      </c>
      <c r="EZ50" s="160">
        <v>0</v>
      </c>
      <c r="FA50" s="160">
        <v>0</v>
      </c>
      <c r="FB50" s="160">
        <v>0</v>
      </c>
      <c r="FC50" s="160">
        <v>38767.629999999997</v>
      </c>
      <c r="FD50" s="160">
        <v>45890.95</v>
      </c>
      <c r="FE50" s="160">
        <v>116936.59</v>
      </c>
      <c r="FF50" s="160">
        <v>0</v>
      </c>
      <c r="FG50" s="160">
        <v>66782.070000000007</v>
      </c>
      <c r="FH50" s="160">
        <v>67664.05</v>
      </c>
      <c r="FI50" s="160">
        <v>71391.3</v>
      </c>
      <c r="FJ50" s="160">
        <v>0</v>
      </c>
      <c r="FK50" s="160">
        <v>43218.080000000002</v>
      </c>
      <c r="FL50" s="160">
        <v>0</v>
      </c>
      <c r="FM50" s="160">
        <v>0</v>
      </c>
      <c r="FN50" s="160">
        <v>0</v>
      </c>
      <c r="FO50" s="160">
        <v>0</v>
      </c>
      <c r="FP50" s="160">
        <v>0</v>
      </c>
      <c r="FQ50" s="160">
        <v>19415.400000000001</v>
      </c>
      <c r="FR50" s="160">
        <v>0</v>
      </c>
      <c r="FS50" s="160">
        <v>0</v>
      </c>
      <c r="FT50" s="160">
        <v>0</v>
      </c>
      <c r="FU50" s="160">
        <v>0</v>
      </c>
      <c r="FV50" s="160">
        <v>997.02</v>
      </c>
      <c r="FW50" s="160">
        <v>0</v>
      </c>
      <c r="FX50" s="160">
        <v>6140.29</v>
      </c>
      <c r="FY50" s="160">
        <v>0</v>
      </c>
      <c r="FZ50" s="160">
        <v>0</v>
      </c>
      <c r="GA50" s="160">
        <v>0</v>
      </c>
      <c r="GB50" s="160">
        <v>0</v>
      </c>
      <c r="GC50" s="160">
        <v>0</v>
      </c>
      <c r="GD50" s="160">
        <v>0</v>
      </c>
      <c r="GE50" s="160">
        <v>0</v>
      </c>
      <c r="GF50" s="160">
        <v>0</v>
      </c>
      <c r="GG50" s="160">
        <v>0</v>
      </c>
      <c r="GH50" s="160">
        <v>0</v>
      </c>
      <c r="GI50" s="79">
        <f t="shared" si="0"/>
        <v>730253.03</v>
      </c>
    </row>
    <row r="51" spans="2:191" x14ac:dyDescent="0.25">
      <c r="B51" s="74" t="s">
        <v>198</v>
      </c>
      <c r="C51" s="175" t="s">
        <v>789</v>
      </c>
      <c r="D51" s="160">
        <v>0</v>
      </c>
      <c r="E51" s="160">
        <v>421.44</v>
      </c>
      <c r="F51" s="160">
        <v>0</v>
      </c>
      <c r="G51" s="160">
        <v>16460.39</v>
      </c>
      <c r="H51" s="160">
        <v>0</v>
      </c>
      <c r="I51" s="160">
        <v>12221.2</v>
      </c>
      <c r="J51" s="160">
        <v>22463.119999999999</v>
      </c>
      <c r="K51" s="160">
        <v>19604.580000000002</v>
      </c>
      <c r="L51" s="160">
        <v>20250.41</v>
      </c>
      <c r="M51" s="160">
        <v>11721.45</v>
      </c>
      <c r="N51" s="160">
        <v>11264.67</v>
      </c>
      <c r="O51" s="160">
        <v>18441.59</v>
      </c>
      <c r="P51" s="160">
        <v>9127.92</v>
      </c>
      <c r="Q51" s="160">
        <v>14760.08</v>
      </c>
      <c r="R51" s="160">
        <v>13453.44</v>
      </c>
      <c r="S51" s="160">
        <v>16255.4</v>
      </c>
      <c r="T51" s="160">
        <v>20358.75</v>
      </c>
      <c r="U51" s="160">
        <v>23813</v>
      </c>
      <c r="V51" s="160">
        <v>17671.310000000001</v>
      </c>
      <c r="W51" s="160">
        <v>3641.78</v>
      </c>
      <c r="X51" s="160">
        <v>24513.03</v>
      </c>
      <c r="Y51" s="160">
        <v>20725.12</v>
      </c>
      <c r="Z51" s="160">
        <v>24602.13</v>
      </c>
      <c r="AA51" s="160">
        <v>19068.09</v>
      </c>
      <c r="AB51" s="160">
        <v>16128.7</v>
      </c>
      <c r="AC51" s="160">
        <v>10334.08</v>
      </c>
      <c r="AD51" s="160">
        <v>21856.38</v>
      </c>
      <c r="AE51" s="160">
        <v>17906.38</v>
      </c>
      <c r="AF51" s="160">
        <v>15817.53</v>
      </c>
      <c r="AG51" s="160">
        <v>16248.11</v>
      </c>
      <c r="AH51" s="160">
        <v>15957.26</v>
      </c>
      <c r="AI51" s="160">
        <v>16290.91</v>
      </c>
      <c r="AJ51" s="160">
        <v>1174.74</v>
      </c>
      <c r="AK51" s="160">
        <v>16921.16</v>
      </c>
      <c r="AL51" s="160">
        <v>78537.929999999993</v>
      </c>
      <c r="AM51" s="160">
        <v>17096.939999999999</v>
      </c>
      <c r="AN51" s="160">
        <v>11962.13</v>
      </c>
      <c r="AO51" s="160">
        <v>17552.400000000001</v>
      </c>
      <c r="AP51" s="160">
        <v>14298.7</v>
      </c>
      <c r="AQ51" s="160">
        <v>24372.720000000001</v>
      </c>
      <c r="AR51" s="160">
        <v>17055.36</v>
      </c>
      <c r="AS51" s="160">
        <v>14929.04</v>
      </c>
      <c r="AT51" s="160">
        <v>16178.72</v>
      </c>
      <c r="AU51" s="160">
        <v>5427.96</v>
      </c>
      <c r="AV51" s="160">
        <v>8237.52</v>
      </c>
      <c r="AW51" s="160">
        <v>11039.49</v>
      </c>
      <c r="AX51" s="160">
        <v>12115.08</v>
      </c>
      <c r="AY51" s="160">
        <v>15472.79</v>
      </c>
      <c r="AZ51" s="160">
        <v>16701.14</v>
      </c>
      <c r="BA51" s="160">
        <v>0</v>
      </c>
      <c r="BB51" s="160">
        <v>9840.5300000000007</v>
      </c>
      <c r="BC51" s="160">
        <v>13891.21</v>
      </c>
      <c r="BD51" s="160">
        <v>6221.28</v>
      </c>
      <c r="BE51" s="160">
        <v>20813.560000000001</v>
      </c>
      <c r="BF51" s="160">
        <v>13691.81</v>
      </c>
      <c r="BG51" s="160">
        <v>16438.98</v>
      </c>
      <c r="BH51" s="160">
        <v>31279.16</v>
      </c>
      <c r="BI51" s="160">
        <v>31388.34</v>
      </c>
      <c r="BJ51" s="160">
        <v>10327.64</v>
      </c>
      <c r="BK51" s="160">
        <v>7479.35</v>
      </c>
      <c r="BL51" s="160">
        <v>9277.61</v>
      </c>
      <c r="BM51" s="160">
        <v>13520.44</v>
      </c>
      <c r="BN51" s="160">
        <v>22848.73</v>
      </c>
      <c r="BO51" s="160">
        <v>17683.150000000001</v>
      </c>
      <c r="BP51" s="160">
        <v>6938.19</v>
      </c>
      <c r="BQ51" s="160">
        <v>7789.58</v>
      </c>
      <c r="BR51" s="160">
        <v>20260.05</v>
      </c>
      <c r="BS51" s="160">
        <v>6286.9</v>
      </c>
      <c r="BT51" s="160">
        <v>17189.96</v>
      </c>
      <c r="BU51" s="160">
        <v>17682.03</v>
      </c>
      <c r="BV51" s="160">
        <v>24437.96</v>
      </c>
      <c r="BW51" s="160">
        <v>1786.01</v>
      </c>
      <c r="BX51" s="160">
        <v>25975.39</v>
      </c>
      <c r="BY51" s="160">
        <v>14640.86</v>
      </c>
      <c r="BZ51" s="160">
        <v>11167.84</v>
      </c>
      <c r="CA51" s="160">
        <v>8575.32</v>
      </c>
      <c r="CB51" s="160">
        <v>14081.75</v>
      </c>
      <c r="CC51" s="160">
        <v>19321.900000000001</v>
      </c>
      <c r="CD51" s="160">
        <v>19406</v>
      </c>
      <c r="CE51" s="160">
        <v>8472.1200000000008</v>
      </c>
      <c r="CF51" s="160">
        <v>5240.78</v>
      </c>
      <c r="CG51" s="160">
        <v>26159.99</v>
      </c>
      <c r="CH51" s="160">
        <v>16430.150000000001</v>
      </c>
      <c r="CI51" s="160">
        <v>26968.6</v>
      </c>
      <c r="CJ51" s="160">
        <v>18043.240000000002</v>
      </c>
      <c r="CK51" s="160">
        <v>18051.439999999999</v>
      </c>
      <c r="CL51" s="160">
        <v>17120.11</v>
      </c>
      <c r="CM51" s="160">
        <v>36147.49</v>
      </c>
      <c r="CN51" s="160">
        <v>9059.24</v>
      </c>
      <c r="CO51" s="160">
        <v>15139.76</v>
      </c>
      <c r="CP51" s="160">
        <v>419.21</v>
      </c>
      <c r="CQ51" s="160">
        <v>25535.37</v>
      </c>
      <c r="CR51" s="160">
        <v>2327.8200000000002</v>
      </c>
      <c r="CS51" s="160">
        <v>16336.35</v>
      </c>
      <c r="CT51" s="160">
        <v>22038.87</v>
      </c>
      <c r="CU51" s="160">
        <v>7073.51</v>
      </c>
      <c r="CV51" s="160">
        <v>6144.02</v>
      </c>
      <c r="CW51" s="160">
        <v>11619.03</v>
      </c>
      <c r="CX51" s="160">
        <v>20958.57</v>
      </c>
      <c r="CY51" s="160">
        <v>6239.74</v>
      </c>
      <c r="CZ51" s="160">
        <v>18340.66</v>
      </c>
      <c r="DA51" s="160">
        <v>10726.2</v>
      </c>
      <c r="DB51" s="160">
        <v>0</v>
      </c>
      <c r="DC51" s="160">
        <v>10111.92</v>
      </c>
      <c r="DD51" s="160">
        <v>6808.63</v>
      </c>
      <c r="DE51" s="160">
        <v>14483.56</v>
      </c>
      <c r="DF51" s="160">
        <v>6428.44</v>
      </c>
      <c r="DG51" s="160">
        <v>12467.48</v>
      </c>
      <c r="DH51" s="160">
        <v>9615.44</v>
      </c>
      <c r="DI51" s="160">
        <v>34317.949999999997</v>
      </c>
      <c r="DJ51" s="160">
        <v>9996.1299999999992</v>
      </c>
      <c r="DK51" s="160">
        <v>26068</v>
      </c>
      <c r="DL51" s="160">
        <v>4952.5600000000004</v>
      </c>
      <c r="DM51" s="160">
        <v>7185.92</v>
      </c>
      <c r="DN51" s="160">
        <v>11003.43</v>
      </c>
      <c r="DO51" s="160">
        <v>3904.02</v>
      </c>
      <c r="DP51" s="160">
        <v>19294.61</v>
      </c>
      <c r="DQ51" s="160">
        <v>16389.75</v>
      </c>
      <c r="DR51" s="160">
        <v>11653.06</v>
      </c>
      <c r="DS51" s="160">
        <v>7825.24</v>
      </c>
      <c r="DT51" s="160">
        <v>8860.52</v>
      </c>
      <c r="DU51" s="160">
        <v>13710.14</v>
      </c>
      <c r="DV51" s="160">
        <v>19262.060000000001</v>
      </c>
      <c r="DW51" s="160">
        <v>26590.43</v>
      </c>
      <c r="DX51" s="160">
        <v>15437.03</v>
      </c>
      <c r="DY51" s="160">
        <v>11100.95</v>
      </c>
      <c r="DZ51" s="160">
        <v>29939.08</v>
      </c>
      <c r="EA51" s="160">
        <v>15865.97</v>
      </c>
      <c r="EB51" s="160">
        <v>11617.77</v>
      </c>
      <c r="EC51" s="160">
        <v>23242.16</v>
      </c>
      <c r="ED51" s="160">
        <v>21903.09</v>
      </c>
      <c r="EE51" s="160">
        <v>14355.12</v>
      </c>
      <c r="EF51" s="160">
        <v>12106.81</v>
      </c>
      <c r="EG51" s="160">
        <v>8548.5400000000009</v>
      </c>
      <c r="EH51" s="160">
        <v>1105.6099999999999</v>
      </c>
      <c r="EI51" s="160">
        <v>22286.41</v>
      </c>
      <c r="EJ51" s="160">
        <v>13120.94</v>
      </c>
      <c r="EK51" s="160">
        <v>2846.76</v>
      </c>
      <c r="EL51" s="160">
        <v>10542.27</v>
      </c>
      <c r="EM51" s="160">
        <v>19073.93</v>
      </c>
      <c r="EN51" s="160">
        <v>2544.12</v>
      </c>
      <c r="EO51" s="160">
        <v>0</v>
      </c>
      <c r="EP51" s="160">
        <v>0</v>
      </c>
      <c r="EQ51" s="160">
        <v>0</v>
      </c>
      <c r="ER51" s="160">
        <v>4387.2</v>
      </c>
      <c r="ES51" s="160">
        <v>6678.79</v>
      </c>
      <c r="ET51" s="160">
        <v>10033.44</v>
      </c>
      <c r="EU51" s="160">
        <v>11184.38</v>
      </c>
      <c r="EV51" s="160">
        <v>7735.7</v>
      </c>
      <c r="EW51" s="160">
        <v>0</v>
      </c>
      <c r="EX51" s="160">
        <v>14304.8</v>
      </c>
      <c r="EY51" s="160">
        <v>18484.7</v>
      </c>
      <c r="EZ51" s="160">
        <v>36731.78</v>
      </c>
      <c r="FA51" s="160">
        <v>6174.96</v>
      </c>
      <c r="FB51" s="160">
        <v>5631</v>
      </c>
      <c r="FC51" s="160">
        <v>6101.37</v>
      </c>
      <c r="FD51" s="160">
        <v>3488.96</v>
      </c>
      <c r="FE51" s="160">
        <v>3881.18</v>
      </c>
      <c r="FF51" s="160">
        <v>3452.74</v>
      </c>
      <c r="FG51" s="160">
        <v>1099.08</v>
      </c>
      <c r="FH51" s="160">
        <v>35101.1</v>
      </c>
      <c r="FI51" s="160">
        <v>4937.4799999999996</v>
      </c>
      <c r="FJ51" s="160">
        <v>0</v>
      </c>
      <c r="FK51" s="160">
        <v>19216.7</v>
      </c>
      <c r="FL51" s="160">
        <v>9962.98</v>
      </c>
      <c r="FM51" s="160">
        <v>1809</v>
      </c>
      <c r="FN51" s="160">
        <v>2086.6</v>
      </c>
      <c r="FO51" s="160">
        <v>0</v>
      </c>
      <c r="FP51" s="160">
        <v>77353.42</v>
      </c>
      <c r="FQ51" s="160">
        <v>2581.17</v>
      </c>
      <c r="FR51" s="160">
        <v>0</v>
      </c>
      <c r="FS51" s="160">
        <v>6174.96</v>
      </c>
      <c r="FT51" s="160">
        <v>0</v>
      </c>
      <c r="FU51" s="160">
        <v>0</v>
      </c>
      <c r="FV51" s="160">
        <v>0</v>
      </c>
      <c r="FW51" s="160">
        <v>0</v>
      </c>
      <c r="FX51" s="160">
        <v>110.22</v>
      </c>
      <c r="FY51" s="160">
        <v>0</v>
      </c>
      <c r="FZ51" s="160">
        <v>5759.18</v>
      </c>
      <c r="GA51" s="160">
        <v>0</v>
      </c>
      <c r="GB51" s="160">
        <v>3963.28</v>
      </c>
      <c r="GC51" s="160">
        <v>0</v>
      </c>
      <c r="GD51" s="160">
        <v>6550.05</v>
      </c>
      <c r="GE51" s="160">
        <v>843.32</v>
      </c>
      <c r="GF51" s="160">
        <v>0</v>
      </c>
      <c r="GG51" s="160">
        <v>10732.65</v>
      </c>
      <c r="GH51" s="160">
        <v>0</v>
      </c>
      <c r="GI51" s="79">
        <f t="shared" si="0"/>
        <v>2398403.9100000006</v>
      </c>
    </row>
    <row r="52" spans="2:191" x14ac:dyDescent="0.25">
      <c r="B52" s="74" t="s">
        <v>190</v>
      </c>
      <c r="C52" s="175" t="s">
        <v>789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0">
        <v>0</v>
      </c>
      <c r="R52" s="160">
        <v>0</v>
      </c>
      <c r="S52" s="160">
        <v>134.66999999999999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K52" s="160">
        <v>36.130000000000003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W52" s="160">
        <v>427.71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C52" s="160">
        <v>0</v>
      </c>
      <c r="BD52" s="160">
        <v>0</v>
      </c>
      <c r="BE52" s="160">
        <v>520.9</v>
      </c>
      <c r="BF52" s="160">
        <v>0</v>
      </c>
      <c r="BG52" s="160">
        <v>0</v>
      </c>
      <c r="BH52" s="160">
        <v>0</v>
      </c>
      <c r="BI52" s="160">
        <v>0</v>
      </c>
      <c r="BJ52" s="160">
        <v>0</v>
      </c>
      <c r="BK52" s="160">
        <v>0</v>
      </c>
      <c r="BL52" s="160">
        <v>0</v>
      </c>
      <c r="BM52" s="160">
        <v>0</v>
      </c>
      <c r="BN52" s="160">
        <v>0</v>
      </c>
      <c r="BO52" s="160">
        <v>0</v>
      </c>
      <c r="BP52" s="160">
        <v>0</v>
      </c>
      <c r="BQ52" s="160">
        <v>0</v>
      </c>
      <c r="BR52" s="160">
        <v>0</v>
      </c>
      <c r="BS52" s="160">
        <v>0</v>
      </c>
      <c r="BT52" s="160">
        <v>0</v>
      </c>
      <c r="BU52" s="160">
        <v>0</v>
      </c>
      <c r="BV52" s="160">
        <v>0</v>
      </c>
      <c r="BW52" s="160">
        <v>0</v>
      </c>
      <c r="BX52" s="160">
        <v>0</v>
      </c>
      <c r="BY52" s="160">
        <v>0</v>
      </c>
      <c r="BZ52" s="160">
        <v>0</v>
      </c>
      <c r="CA52" s="160">
        <v>0</v>
      </c>
      <c r="CB52" s="160">
        <v>0</v>
      </c>
      <c r="CC52" s="160">
        <v>0</v>
      </c>
      <c r="CD52" s="160">
        <v>0</v>
      </c>
      <c r="CE52" s="160">
        <v>0</v>
      </c>
      <c r="CF52" s="160">
        <v>0</v>
      </c>
      <c r="CG52" s="160">
        <v>0</v>
      </c>
      <c r="CH52" s="160">
        <v>0</v>
      </c>
      <c r="CI52" s="160">
        <v>52.65</v>
      </c>
      <c r="CJ52" s="160">
        <v>0</v>
      </c>
      <c r="CK52" s="160">
        <v>0</v>
      </c>
      <c r="CL52" s="160">
        <v>0</v>
      </c>
      <c r="CM52" s="160">
        <v>0</v>
      </c>
      <c r="CN52" s="160">
        <v>0</v>
      </c>
      <c r="CO52" s="160">
        <v>0</v>
      </c>
      <c r="CP52" s="160">
        <v>0</v>
      </c>
      <c r="CQ52" s="160">
        <v>0</v>
      </c>
      <c r="CR52" s="160">
        <v>0</v>
      </c>
      <c r="CS52" s="160">
        <v>0</v>
      </c>
      <c r="CT52" s="160">
        <v>0</v>
      </c>
      <c r="CU52" s="160">
        <v>0</v>
      </c>
      <c r="CV52" s="160">
        <v>0</v>
      </c>
      <c r="CW52" s="160">
        <v>0</v>
      </c>
      <c r="CX52" s="160">
        <v>0</v>
      </c>
      <c r="CY52" s="160">
        <v>0</v>
      </c>
      <c r="CZ52" s="160">
        <v>0</v>
      </c>
      <c r="DA52" s="160">
        <v>0</v>
      </c>
      <c r="DB52" s="160">
        <v>0</v>
      </c>
      <c r="DC52" s="160">
        <v>0</v>
      </c>
      <c r="DD52" s="160">
        <v>0</v>
      </c>
      <c r="DE52" s="160">
        <v>0</v>
      </c>
      <c r="DF52" s="160">
        <v>0</v>
      </c>
      <c r="DG52" s="160">
        <v>0</v>
      </c>
      <c r="DH52" s="160">
        <v>0</v>
      </c>
      <c r="DI52" s="160">
        <v>0</v>
      </c>
      <c r="DJ52" s="160">
        <v>0</v>
      </c>
      <c r="DK52" s="160">
        <v>0</v>
      </c>
      <c r="DL52" s="160">
        <v>0</v>
      </c>
      <c r="DM52" s="160">
        <v>0</v>
      </c>
      <c r="DN52" s="160">
        <v>0</v>
      </c>
      <c r="DO52" s="160">
        <v>0</v>
      </c>
      <c r="DP52" s="160">
        <v>0</v>
      </c>
      <c r="DQ52" s="160">
        <v>0</v>
      </c>
      <c r="DR52" s="160">
        <v>0</v>
      </c>
      <c r="DS52" s="160">
        <v>0</v>
      </c>
      <c r="DT52" s="160">
        <v>0</v>
      </c>
      <c r="DU52" s="160">
        <v>3350.63</v>
      </c>
      <c r="DV52" s="160">
        <v>0</v>
      </c>
      <c r="DW52" s="160">
        <v>0</v>
      </c>
      <c r="DX52" s="160">
        <v>0</v>
      </c>
      <c r="DY52" s="160">
        <v>0</v>
      </c>
      <c r="DZ52" s="160">
        <v>0</v>
      </c>
      <c r="EA52" s="160">
        <v>0</v>
      </c>
      <c r="EB52" s="160">
        <v>0</v>
      </c>
      <c r="EC52" s="160">
        <v>0</v>
      </c>
      <c r="ED52" s="160">
        <v>0</v>
      </c>
      <c r="EE52" s="160">
        <v>0</v>
      </c>
      <c r="EF52" s="160">
        <v>0</v>
      </c>
      <c r="EG52" s="160">
        <v>0</v>
      </c>
      <c r="EH52" s="160">
        <v>0</v>
      </c>
      <c r="EI52" s="160">
        <v>0</v>
      </c>
      <c r="EJ52" s="160">
        <v>0</v>
      </c>
      <c r="EK52" s="160">
        <v>0</v>
      </c>
      <c r="EL52" s="160">
        <v>0</v>
      </c>
      <c r="EM52" s="160">
        <v>0</v>
      </c>
      <c r="EN52" s="160">
        <v>0</v>
      </c>
      <c r="EO52" s="160">
        <v>0</v>
      </c>
      <c r="EP52" s="160">
        <v>0</v>
      </c>
      <c r="EQ52" s="160">
        <v>0</v>
      </c>
      <c r="ER52" s="160">
        <v>0</v>
      </c>
      <c r="ES52" s="160">
        <v>0</v>
      </c>
      <c r="ET52" s="160">
        <v>0</v>
      </c>
      <c r="EU52" s="160">
        <v>0</v>
      </c>
      <c r="EV52" s="160">
        <v>0</v>
      </c>
      <c r="EW52" s="160">
        <v>0</v>
      </c>
      <c r="EX52" s="160">
        <v>0</v>
      </c>
      <c r="EY52" s="160">
        <v>0</v>
      </c>
      <c r="EZ52" s="160">
        <v>0</v>
      </c>
      <c r="FA52" s="160">
        <v>0</v>
      </c>
      <c r="FB52" s="160">
        <v>0</v>
      </c>
      <c r="FC52" s="160">
        <v>0</v>
      </c>
      <c r="FD52" s="160">
        <v>0</v>
      </c>
      <c r="FE52" s="160">
        <v>0</v>
      </c>
      <c r="FF52" s="160">
        <v>0</v>
      </c>
      <c r="FG52" s="160">
        <v>0</v>
      </c>
      <c r="FH52" s="160">
        <v>0</v>
      </c>
      <c r="FI52" s="160">
        <v>0</v>
      </c>
      <c r="FJ52" s="160">
        <v>0</v>
      </c>
      <c r="FK52" s="160">
        <v>0</v>
      </c>
      <c r="FL52" s="160">
        <v>0</v>
      </c>
      <c r="FM52" s="160">
        <v>0</v>
      </c>
      <c r="FN52" s="160">
        <v>0</v>
      </c>
      <c r="FO52" s="160">
        <v>0</v>
      </c>
      <c r="FP52" s="160">
        <v>0</v>
      </c>
      <c r="FQ52" s="160">
        <v>0</v>
      </c>
      <c r="FR52" s="160">
        <v>0</v>
      </c>
      <c r="FS52" s="160">
        <v>0</v>
      </c>
      <c r="FT52" s="160">
        <v>0</v>
      </c>
      <c r="FU52" s="160">
        <v>0</v>
      </c>
      <c r="FV52" s="160">
        <v>0</v>
      </c>
      <c r="FW52" s="160">
        <v>0</v>
      </c>
      <c r="FX52" s="160">
        <v>0</v>
      </c>
      <c r="FY52" s="160">
        <v>0</v>
      </c>
      <c r="FZ52" s="160">
        <v>0</v>
      </c>
      <c r="GA52" s="160">
        <v>0</v>
      </c>
      <c r="GB52" s="160">
        <v>0</v>
      </c>
      <c r="GC52" s="160">
        <v>0</v>
      </c>
      <c r="GD52" s="160">
        <v>0</v>
      </c>
      <c r="GE52" s="160">
        <v>0</v>
      </c>
      <c r="GF52" s="160">
        <v>0</v>
      </c>
      <c r="GG52" s="160">
        <v>0</v>
      </c>
      <c r="GH52" s="160">
        <v>0</v>
      </c>
      <c r="GI52" s="79">
        <f t="shared" si="0"/>
        <v>4522.6900000000005</v>
      </c>
    </row>
    <row r="53" spans="2:191" x14ac:dyDescent="0.25">
      <c r="B53" s="74" t="s">
        <v>196</v>
      </c>
      <c r="C53" s="175" t="s">
        <v>789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0</v>
      </c>
      <c r="N53" s="160">
        <v>166.73</v>
      </c>
      <c r="O53" s="160">
        <v>0</v>
      </c>
      <c r="P53" s="160">
        <v>0</v>
      </c>
      <c r="Q53" s="160">
        <v>0</v>
      </c>
      <c r="R53" s="160">
        <v>0</v>
      </c>
      <c r="S53" s="160">
        <v>43.09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K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  <c r="AR53" s="160">
        <v>0</v>
      </c>
      <c r="AS53" s="160">
        <v>51.24</v>
      </c>
      <c r="AT53" s="160">
        <v>0</v>
      </c>
      <c r="AU53" s="160">
        <v>0</v>
      </c>
      <c r="AV53" s="160">
        <v>0</v>
      </c>
      <c r="AW53" s="160">
        <v>0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 s="160">
        <v>0</v>
      </c>
      <c r="BD53" s="160">
        <v>0</v>
      </c>
      <c r="BE53" s="160">
        <v>811.38</v>
      </c>
      <c r="BF53" s="160">
        <v>0</v>
      </c>
      <c r="BG53" s="160">
        <v>0</v>
      </c>
      <c r="BH53" s="160">
        <v>0</v>
      </c>
      <c r="BI53" s="160">
        <v>0</v>
      </c>
      <c r="BJ53" s="160">
        <v>131.94</v>
      </c>
      <c r="BK53" s="160">
        <v>0</v>
      </c>
      <c r="BL53" s="160">
        <v>0</v>
      </c>
      <c r="BM53" s="160">
        <v>0</v>
      </c>
      <c r="BN53" s="160">
        <v>0</v>
      </c>
      <c r="BO53" s="160">
        <v>0</v>
      </c>
      <c r="BP53" s="160">
        <v>0</v>
      </c>
      <c r="BQ53" s="160">
        <v>0</v>
      </c>
      <c r="BR53" s="160">
        <v>0</v>
      </c>
      <c r="BS53" s="160">
        <v>0</v>
      </c>
      <c r="BT53" s="160">
        <v>0</v>
      </c>
      <c r="BU53" s="160">
        <v>0</v>
      </c>
      <c r="BV53" s="160">
        <v>0</v>
      </c>
      <c r="BW53" s="160">
        <v>182.67</v>
      </c>
      <c r="BX53" s="160">
        <v>0</v>
      </c>
      <c r="BY53" s="160">
        <v>0</v>
      </c>
      <c r="BZ53" s="160">
        <v>0</v>
      </c>
      <c r="CA53" s="160">
        <v>0</v>
      </c>
      <c r="CB53" s="160">
        <v>0</v>
      </c>
      <c r="CC53" s="160">
        <v>0</v>
      </c>
      <c r="CD53" s="160">
        <v>0</v>
      </c>
      <c r="CE53" s="160">
        <v>0</v>
      </c>
      <c r="CF53" s="160">
        <v>0</v>
      </c>
      <c r="CG53" s="160">
        <v>0</v>
      </c>
      <c r="CH53" s="160">
        <v>0</v>
      </c>
      <c r="CI53" s="160">
        <v>117</v>
      </c>
      <c r="CJ53" s="160">
        <v>0</v>
      </c>
      <c r="CK53" s="160">
        <v>0</v>
      </c>
      <c r="CL53" s="160">
        <v>0</v>
      </c>
      <c r="CM53" s="160">
        <v>0</v>
      </c>
      <c r="CN53" s="160">
        <v>0</v>
      </c>
      <c r="CO53" s="160">
        <v>0</v>
      </c>
      <c r="CP53" s="160">
        <v>0</v>
      </c>
      <c r="CQ53" s="160">
        <v>0</v>
      </c>
      <c r="CR53" s="160">
        <v>0</v>
      </c>
      <c r="CS53" s="160">
        <v>0</v>
      </c>
      <c r="CT53" s="160">
        <v>0</v>
      </c>
      <c r="CU53" s="160">
        <v>0</v>
      </c>
      <c r="CV53" s="160">
        <v>0</v>
      </c>
      <c r="CW53" s="160">
        <v>0</v>
      </c>
      <c r="CX53" s="160">
        <v>0</v>
      </c>
      <c r="CY53" s="160">
        <v>0</v>
      </c>
      <c r="CZ53" s="160">
        <v>0</v>
      </c>
      <c r="DA53" s="160">
        <v>0</v>
      </c>
      <c r="DB53" s="160">
        <v>0</v>
      </c>
      <c r="DC53" s="160">
        <v>0</v>
      </c>
      <c r="DD53" s="160">
        <v>0</v>
      </c>
      <c r="DE53" s="160">
        <v>0</v>
      </c>
      <c r="DF53" s="160">
        <v>0</v>
      </c>
      <c r="DG53" s="160">
        <v>0</v>
      </c>
      <c r="DH53" s="160">
        <v>0</v>
      </c>
      <c r="DI53" s="160">
        <v>0</v>
      </c>
      <c r="DJ53" s="160">
        <v>0</v>
      </c>
      <c r="DK53" s="160">
        <v>0</v>
      </c>
      <c r="DL53" s="160">
        <v>0</v>
      </c>
      <c r="DM53" s="160">
        <v>0</v>
      </c>
      <c r="DN53" s="160">
        <v>0</v>
      </c>
      <c r="DO53" s="160">
        <v>0</v>
      </c>
      <c r="DP53" s="160">
        <v>0</v>
      </c>
      <c r="DQ53" s="160">
        <v>0</v>
      </c>
      <c r="DR53" s="160">
        <v>0</v>
      </c>
      <c r="DS53" s="160">
        <v>0</v>
      </c>
      <c r="DT53" s="160">
        <v>0</v>
      </c>
      <c r="DU53" s="160">
        <v>0</v>
      </c>
      <c r="DV53" s="160">
        <v>94.44</v>
      </c>
      <c r="DW53" s="160">
        <v>0</v>
      </c>
      <c r="DX53" s="160">
        <v>0</v>
      </c>
      <c r="DY53" s="160">
        <v>0</v>
      </c>
      <c r="DZ53" s="160">
        <v>0</v>
      </c>
      <c r="EA53" s="160">
        <v>0</v>
      </c>
      <c r="EB53" s="160">
        <v>0</v>
      </c>
      <c r="EC53" s="160">
        <v>0</v>
      </c>
      <c r="ED53" s="160">
        <v>485.74</v>
      </c>
      <c r="EE53" s="160">
        <v>0</v>
      </c>
      <c r="EF53" s="160">
        <v>0</v>
      </c>
      <c r="EG53" s="160">
        <v>0</v>
      </c>
      <c r="EH53" s="160">
        <v>0</v>
      </c>
      <c r="EI53" s="160">
        <v>0</v>
      </c>
      <c r="EJ53" s="160">
        <v>0</v>
      </c>
      <c r="EK53" s="160">
        <v>0</v>
      </c>
      <c r="EL53" s="160">
        <v>0</v>
      </c>
      <c r="EM53" s="160">
        <v>0</v>
      </c>
      <c r="EN53" s="160">
        <v>0</v>
      </c>
      <c r="EO53" s="160">
        <v>0</v>
      </c>
      <c r="EP53" s="160">
        <v>0</v>
      </c>
      <c r="EQ53" s="160">
        <v>0</v>
      </c>
      <c r="ER53" s="160">
        <v>0</v>
      </c>
      <c r="ES53" s="160">
        <v>0</v>
      </c>
      <c r="ET53" s="160">
        <v>0</v>
      </c>
      <c r="EU53" s="160">
        <v>0</v>
      </c>
      <c r="EV53" s="160">
        <v>0</v>
      </c>
      <c r="EW53" s="160">
        <v>0</v>
      </c>
      <c r="EX53" s="160">
        <v>0</v>
      </c>
      <c r="EY53" s="160">
        <v>0</v>
      </c>
      <c r="EZ53" s="160">
        <v>0</v>
      </c>
      <c r="FA53" s="160">
        <v>0</v>
      </c>
      <c r="FB53" s="160">
        <v>0</v>
      </c>
      <c r="FC53" s="160">
        <v>0</v>
      </c>
      <c r="FD53" s="160">
        <v>0</v>
      </c>
      <c r="FE53" s="160">
        <v>14.66</v>
      </c>
      <c r="FF53" s="160">
        <v>0</v>
      </c>
      <c r="FG53" s="160">
        <v>0</v>
      </c>
      <c r="FH53" s="160">
        <v>210.03</v>
      </c>
      <c r="FI53" s="160">
        <v>0</v>
      </c>
      <c r="FJ53" s="160">
        <v>0</v>
      </c>
      <c r="FK53" s="160">
        <v>208.24</v>
      </c>
      <c r="FL53" s="160">
        <v>0</v>
      </c>
      <c r="FM53" s="160">
        <v>0</v>
      </c>
      <c r="FN53" s="160">
        <v>0</v>
      </c>
      <c r="FO53" s="160">
        <v>0</v>
      </c>
      <c r="FP53" s="160">
        <v>0</v>
      </c>
      <c r="FQ53" s="160">
        <v>385.94</v>
      </c>
      <c r="FR53" s="160">
        <v>0</v>
      </c>
      <c r="FS53" s="160">
        <v>0</v>
      </c>
      <c r="FT53" s="160">
        <v>0</v>
      </c>
      <c r="FU53" s="160">
        <v>0</v>
      </c>
      <c r="FV53" s="160">
        <v>0</v>
      </c>
      <c r="FW53" s="160">
        <v>0</v>
      </c>
      <c r="FX53" s="160">
        <v>0</v>
      </c>
      <c r="FY53" s="160">
        <v>0</v>
      </c>
      <c r="FZ53" s="160">
        <v>0</v>
      </c>
      <c r="GA53" s="160">
        <v>0</v>
      </c>
      <c r="GB53" s="160">
        <v>0</v>
      </c>
      <c r="GC53" s="160">
        <v>0</v>
      </c>
      <c r="GD53" s="160">
        <v>0</v>
      </c>
      <c r="GE53" s="160">
        <v>0</v>
      </c>
      <c r="GF53" s="160">
        <v>0</v>
      </c>
      <c r="GG53" s="160">
        <v>0</v>
      </c>
      <c r="GH53" s="160">
        <v>0</v>
      </c>
      <c r="GI53" s="79">
        <f t="shared" si="0"/>
        <v>2903.1000000000008</v>
      </c>
    </row>
    <row r="54" spans="2:191" x14ac:dyDescent="0.25">
      <c r="B54" s="74" t="s">
        <v>196</v>
      </c>
      <c r="C54" s="175" t="s">
        <v>789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1264.02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659.44</v>
      </c>
      <c r="BF54" s="160">
        <v>0</v>
      </c>
      <c r="BG54" s="160">
        <v>588.11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750.4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40.950000000000003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  <c r="DF54" s="160">
        <v>0</v>
      </c>
      <c r="DG54" s="160">
        <v>0</v>
      </c>
      <c r="DH54" s="160">
        <v>0</v>
      </c>
      <c r="DI54" s="160">
        <v>0</v>
      </c>
      <c r="DJ54" s="160">
        <v>0</v>
      </c>
      <c r="DK54" s="160">
        <v>0</v>
      </c>
      <c r="DL54" s="160">
        <v>0</v>
      </c>
      <c r="DM54" s="160">
        <v>0</v>
      </c>
      <c r="DN54" s="160">
        <v>0</v>
      </c>
      <c r="DO54" s="160">
        <v>0</v>
      </c>
      <c r="DP54" s="160">
        <v>0</v>
      </c>
      <c r="DQ54" s="160">
        <v>0</v>
      </c>
      <c r="DR54" s="160">
        <v>0</v>
      </c>
      <c r="DS54" s="160">
        <v>0</v>
      </c>
      <c r="DT54" s="160">
        <v>0</v>
      </c>
      <c r="DU54" s="160">
        <v>0</v>
      </c>
      <c r="DV54" s="160">
        <v>0</v>
      </c>
      <c r="DW54" s="160">
        <v>0</v>
      </c>
      <c r="DX54" s="160">
        <v>0</v>
      </c>
      <c r="DY54" s="160">
        <v>0</v>
      </c>
      <c r="DZ54" s="160">
        <v>0</v>
      </c>
      <c r="EA54" s="160">
        <v>0</v>
      </c>
      <c r="EB54" s="160">
        <v>0</v>
      </c>
      <c r="EC54" s="160">
        <v>0</v>
      </c>
      <c r="ED54" s="160">
        <v>0</v>
      </c>
      <c r="EE54" s="160">
        <v>0</v>
      </c>
      <c r="EF54" s="160">
        <v>0</v>
      </c>
      <c r="EG54" s="160">
        <v>0</v>
      </c>
      <c r="EH54" s="160">
        <v>0</v>
      </c>
      <c r="EI54" s="160">
        <v>0</v>
      </c>
      <c r="EJ54" s="160">
        <v>0</v>
      </c>
      <c r="EK54" s="160">
        <v>0</v>
      </c>
      <c r="EL54" s="160">
        <v>0</v>
      </c>
      <c r="EM54" s="160">
        <v>0</v>
      </c>
      <c r="EN54" s="160">
        <v>0</v>
      </c>
      <c r="EO54" s="160">
        <v>0</v>
      </c>
      <c r="EP54" s="160">
        <v>0</v>
      </c>
      <c r="EQ54" s="160">
        <v>0</v>
      </c>
      <c r="ER54" s="160">
        <v>278.27999999999997</v>
      </c>
      <c r="ES54" s="160">
        <v>0</v>
      </c>
      <c r="ET54" s="160">
        <v>174.58</v>
      </c>
      <c r="EU54" s="160">
        <v>0</v>
      </c>
      <c r="EV54" s="160">
        <v>0</v>
      </c>
      <c r="EW54" s="160">
        <v>0</v>
      </c>
      <c r="EX54" s="160">
        <v>0</v>
      </c>
      <c r="EY54" s="160">
        <v>1390.68</v>
      </c>
      <c r="EZ54" s="160">
        <v>0</v>
      </c>
      <c r="FA54" s="160">
        <v>0</v>
      </c>
      <c r="FB54" s="160">
        <v>0</v>
      </c>
      <c r="FC54" s="160">
        <v>0</v>
      </c>
      <c r="FD54" s="160">
        <v>989.68</v>
      </c>
      <c r="FE54" s="160">
        <v>1261.78</v>
      </c>
      <c r="FF54" s="160">
        <v>0</v>
      </c>
      <c r="FG54" s="160">
        <v>0</v>
      </c>
      <c r="FH54" s="160">
        <v>4479.99</v>
      </c>
      <c r="FI54" s="160">
        <v>0</v>
      </c>
      <c r="FJ54" s="160">
        <v>0</v>
      </c>
      <c r="FK54" s="160">
        <v>1638.75</v>
      </c>
      <c r="FL54" s="160">
        <v>0</v>
      </c>
      <c r="FM54" s="160">
        <v>0</v>
      </c>
      <c r="FN54" s="160">
        <v>0</v>
      </c>
      <c r="FO54" s="160">
        <v>0</v>
      </c>
      <c r="FP54" s="160">
        <v>0</v>
      </c>
      <c r="FQ54" s="160">
        <v>834.49</v>
      </c>
      <c r="FR54" s="160">
        <v>0</v>
      </c>
      <c r="FS54" s="160">
        <v>0</v>
      </c>
      <c r="FT54" s="160">
        <v>0</v>
      </c>
      <c r="FU54" s="160">
        <v>0</v>
      </c>
      <c r="FV54" s="160">
        <v>0</v>
      </c>
      <c r="FW54" s="160">
        <v>0</v>
      </c>
      <c r="FX54" s="160">
        <v>0</v>
      </c>
      <c r="FY54" s="160">
        <v>0</v>
      </c>
      <c r="FZ54" s="160">
        <v>0</v>
      </c>
      <c r="GA54" s="160">
        <v>0</v>
      </c>
      <c r="GB54" s="160">
        <v>0</v>
      </c>
      <c r="GC54" s="160">
        <v>0</v>
      </c>
      <c r="GD54" s="160">
        <v>0</v>
      </c>
      <c r="GE54" s="160">
        <v>0</v>
      </c>
      <c r="GF54" s="160">
        <v>0</v>
      </c>
      <c r="GG54" s="160">
        <v>0</v>
      </c>
      <c r="GH54" s="160">
        <v>0</v>
      </c>
      <c r="GI54" s="79">
        <f t="shared" si="0"/>
        <v>14351.15</v>
      </c>
    </row>
    <row r="55" spans="2:191" x14ac:dyDescent="0.25">
      <c r="B55" s="74" t="s">
        <v>198</v>
      </c>
      <c r="C55" s="175" t="s">
        <v>789</v>
      </c>
      <c r="D55" s="160">
        <v>0</v>
      </c>
      <c r="E55" s="160">
        <v>0</v>
      </c>
      <c r="F55" s="160">
        <v>0</v>
      </c>
      <c r="G55" s="160">
        <v>657.94</v>
      </c>
      <c r="H55" s="160">
        <v>0</v>
      </c>
      <c r="I55" s="160">
        <v>0</v>
      </c>
      <c r="J55" s="160">
        <v>114.86</v>
      </c>
      <c r="K55" s="160">
        <v>650.17999999999995</v>
      </c>
      <c r="L55" s="160">
        <v>10.14</v>
      </c>
      <c r="M55" s="160">
        <v>191.71</v>
      </c>
      <c r="N55" s="160">
        <v>235.02</v>
      </c>
      <c r="O55" s="160">
        <v>57.71</v>
      </c>
      <c r="P55" s="160">
        <v>662.45</v>
      </c>
      <c r="Q55" s="160">
        <v>102.6</v>
      </c>
      <c r="R55" s="160">
        <v>330.26</v>
      </c>
      <c r="S55" s="160">
        <v>57.72</v>
      </c>
      <c r="T55" s="160">
        <v>1638.07</v>
      </c>
      <c r="U55" s="160">
        <v>5132.09</v>
      </c>
      <c r="V55" s="160">
        <v>365.72</v>
      </c>
      <c r="W55" s="160">
        <v>0</v>
      </c>
      <c r="X55" s="160">
        <v>1276.1300000000001</v>
      </c>
      <c r="Y55" s="160">
        <v>546.03</v>
      </c>
      <c r="Z55" s="160">
        <v>2656.99</v>
      </c>
      <c r="AA55" s="160">
        <v>426.68</v>
      </c>
      <c r="AB55" s="160">
        <v>1733.27</v>
      </c>
      <c r="AC55" s="160">
        <v>0</v>
      </c>
      <c r="AD55" s="160">
        <v>606.84</v>
      </c>
      <c r="AE55" s="160">
        <v>104.06</v>
      </c>
      <c r="AF55" s="160">
        <v>530.65</v>
      </c>
      <c r="AG55" s="160">
        <v>39.15</v>
      </c>
      <c r="AH55" s="160">
        <v>777.25</v>
      </c>
      <c r="AI55" s="160">
        <v>102.22</v>
      </c>
      <c r="AJ55" s="160">
        <v>993.97</v>
      </c>
      <c r="AK55" s="160">
        <v>173.16</v>
      </c>
      <c r="AL55" s="160">
        <v>12268.14</v>
      </c>
      <c r="AM55" s="160">
        <v>246.92</v>
      </c>
      <c r="AN55" s="160">
        <v>570.41</v>
      </c>
      <c r="AO55" s="160">
        <v>891.44</v>
      </c>
      <c r="AP55" s="160">
        <v>1087.76</v>
      </c>
      <c r="AQ55" s="160">
        <v>0</v>
      </c>
      <c r="AR55" s="160">
        <v>535.24</v>
      </c>
      <c r="AS55" s="160">
        <v>25.64</v>
      </c>
      <c r="AT55" s="160">
        <v>1070.8900000000001</v>
      </c>
      <c r="AU55" s="160">
        <v>0</v>
      </c>
      <c r="AV55" s="160">
        <v>0</v>
      </c>
      <c r="AW55" s="160">
        <v>3322.03</v>
      </c>
      <c r="AX55" s="160">
        <v>0</v>
      </c>
      <c r="AY55" s="160">
        <v>0</v>
      </c>
      <c r="AZ55" s="160">
        <v>0</v>
      </c>
      <c r="BA55" s="160">
        <v>0</v>
      </c>
      <c r="BB55" s="160">
        <v>219.8</v>
      </c>
      <c r="BC55" s="160">
        <v>12.43</v>
      </c>
      <c r="BD55" s="160">
        <v>0</v>
      </c>
      <c r="BE55" s="160">
        <v>367.24</v>
      </c>
      <c r="BF55" s="160">
        <v>30.11</v>
      </c>
      <c r="BG55" s="160">
        <v>57.72</v>
      </c>
      <c r="BH55" s="160">
        <v>24.92</v>
      </c>
      <c r="BI55" s="160">
        <v>176.5</v>
      </c>
      <c r="BJ55" s="160">
        <v>168.34</v>
      </c>
      <c r="BK55" s="160">
        <v>0</v>
      </c>
      <c r="BL55" s="160">
        <v>0</v>
      </c>
      <c r="BM55" s="160">
        <v>234.31</v>
      </c>
      <c r="BN55" s="160">
        <v>718.15</v>
      </c>
      <c r="BO55" s="160">
        <v>88</v>
      </c>
      <c r="BP55" s="160">
        <v>110.15</v>
      </c>
      <c r="BQ55" s="160">
        <v>0</v>
      </c>
      <c r="BR55" s="160">
        <v>0</v>
      </c>
      <c r="BS55" s="160">
        <v>0</v>
      </c>
      <c r="BT55" s="160">
        <v>65.78</v>
      </c>
      <c r="BU55" s="160">
        <v>0</v>
      </c>
      <c r="BV55" s="160">
        <v>0</v>
      </c>
      <c r="BW55" s="160">
        <v>0</v>
      </c>
      <c r="BX55" s="160">
        <v>589.69000000000005</v>
      </c>
      <c r="BY55" s="160">
        <v>1243.8499999999999</v>
      </c>
      <c r="BZ55" s="160">
        <v>144.29</v>
      </c>
      <c r="CA55" s="160">
        <v>194.07</v>
      </c>
      <c r="CB55" s="160">
        <v>0</v>
      </c>
      <c r="CC55" s="160">
        <v>272.95</v>
      </c>
      <c r="CD55" s="160">
        <v>627.95000000000005</v>
      </c>
      <c r="CE55" s="160">
        <v>0</v>
      </c>
      <c r="CF55" s="160">
        <v>0</v>
      </c>
      <c r="CG55" s="160">
        <v>0</v>
      </c>
      <c r="CH55" s="160">
        <v>0</v>
      </c>
      <c r="CI55" s="160">
        <v>1096.57</v>
      </c>
      <c r="CJ55" s="160">
        <v>0</v>
      </c>
      <c r="CK55" s="160">
        <v>127.52</v>
      </c>
      <c r="CL55" s="160">
        <v>90.1</v>
      </c>
      <c r="CM55" s="160">
        <v>190.77</v>
      </c>
      <c r="CN55" s="160">
        <v>219.06</v>
      </c>
      <c r="CO55" s="160">
        <v>0</v>
      </c>
      <c r="CP55" s="160">
        <v>0</v>
      </c>
      <c r="CQ55" s="160">
        <v>868.17</v>
      </c>
      <c r="CR55" s="160">
        <v>0</v>
      </c>
      <c r="CS55" s="160">
        <v>201.82</v>
      </c>
      <c r="CT55" s="160">
        <v>0</v>
      </c>
      <c r="CU55" s="160">
        <v>177.76</v>
      </c>
      <c r="CV55" s="160">
        <v>1038.8499999999999</v>
      </c>
      <c r="CW55" s="160">
        <v>969.58</v>
      </c>
      <c r="CX55" s="160">
        <v>0</v>
      </c>
      <c r="CY55" s="160">
        <v>19.05</v>
      </c>
      <c r="CZ55" s="160">
        <v>0</v>
      </c>
      <c r="DA55" s="160">
        <v>74.61</v>
      </c>
      <c r="DB55" s="160">
        <v>0</v>
      </c>
      <c r="DC55" s="160">
        <v>137.56</v>
      </c>
      <c r="DD55" s="160">
        <v>379.69</v>
      </c>
      <c r="DE55" s="160">
        <v>0</v>
      </c>
      <c r="DF55" s="160">
        <v>667.24</v>
      </c>
      <c r="DG55" s="160">
        <v>261.89</v>
      </c>
      <c r="DH55" s="160">
        <v>1679.98</v>
      </c>
      <c r="DI55" s="160">
        <v>674.69</v>
      </c>
      <c r="DJ55" s="160">
        <v>0</v>
      </c>
      <c r="DK55" s="160">
        <v>0</v>
      </c>
      <c r="DL55" s="160">
        <v>0</v>
      </c>
      <c r="DM55" s="160">
        <v>244.81</v>
      </c>
      <c r="DN55" s="160">
        <v>223.58</v>
      </c>
      <c r="DO55" s="160">
        <v>0</v>
      </c>
      <c r="DP55" s="160">
        <v>472.74</v>
      </c>
      <c r="DQ55" s="160">
        <v>1324.84</v>
      </c>
      <c r="DR55" s="160">
        <v>680.52</v>
      </c>
      <c r="DS55" s="160">
        <v>0</v>
      </c>
      <c r="DT55" s="160">
        <v>0</v>
      </c>
      <c r="DU55" s="160">
        <v>2276.83</v>
      </c>
      <c r="DV55" s="160">
        <v>437.36</v>
      </c>
      <c r="DW55" s="160">
        <v>68.39</v>
      </c>
      <c r="DX55" s="160">
        <v>38.479999999999997</v>
      </c>
      <c r="DY55" s="160">
        <v>145.30000000000001</v>
      </c>
      <c r="DZ55" s="160">
        <v>0</v>
      </c>
      <c r="EA55" s="160">
        <v>0</v>
      </c>
      <c r="EB55" s="160">
        <v>121.2</v>
      </c>
      <c r="EC55" s="160">
        <v>290.18</v>
      </c>
      <c r="ED55" s="160">
        <v>96.36</v>
      </c>
      <c r="EE55" s="160">
        <v>0</v>
      </c>
      <c r="EF55" s="160">
        <v>1135.83</v>
      </c>
      <c r="EG55" s="160">
        <v>185.17</v>
      </c>
      <c r="EH55" s="160">
        <v>0</v>
      </c>
      <c r="EI55" s="160">
        <v>0</v>
      </c>
      <c r="EJ55" s="160">
        <v>1715.96</v>
      </c>
      <c r="EK55" s="160">
        <v>0</v>
      </c>
      <c r="EL55" s="160">
        <v>99.19</v>
      </c>
      <c r="EM55" s="160">
        <v>37.89</v>
      </c>
      <c r="EN55" s="160">
        <v>43.28</v>
      </c>
      <c r="EO55" s="160">
        <v>0</v>
      </c>
      <c r="EP55" s="160">
        <v>0</v>
      </c>
      <c r="EQ55" s="160">
        <v>0</v>
      </c>
      <c r="ER55" s="160">
        <v>0</v>
      </c>
      <c r="ES55" s="160">
        <v>0</v>
      </c>
      <c r="ET55" s="160">
        <v>81.760000000000005</v>
      </c>
      <c r="EU55" s="160">
        <v>0</v>
      </c>
      <c r="EV55" s="160">
        <v>0</v>
      </c>
      <c r="EW55" s="160">
        <v>0</v>
      </c>
      <c r="EX55" s="160">
        <v>1209.19</v>
      </c>
      <c r="EY55" s="160">
        <v>564.6</v>
      </c>
      <c r="EZ55" s="160">
        <v>0</v>
      </c>
      <c r="FA55" s="160">
        <v>0</v>
      </c>
      <c r="FB55" s="160">
        <v>0</v>
      </c>
      <c r="FC55" s="160">
        <v>0</v>
      </c>
      <c r="FD55" s="160">
        <v>0</v>
      </c>
      <c r="FE55" s="160">
        <v>34.619999999999997</v>
      </c>
      <c r="FF55" s="160">
        <v>0</v>
      </c>
      <c r="FG55" s="160">
        <v>0</v>
      </c>
      <c r="FH55" s="160">
        <v>337.25</v>
      </c>
      <c r="FI55" s="160">
        <v>0</v>
      </c>
      <c r="FJ55" s="160">
        <v>0</v>
      </c>
      <c r="FK55" s="160">
        <v>0</v>
      </c>
      <c r="FL55" s="160">
        <v>0</v>
      </c>
      <c r="FM55" s="160">
        <v>0</v>
      </c>
      <c r="FN55" s="160">
        <v>0</v>
      </c>
      <c r="FO55" s="160">
        <v>0</v>
      </c>
      <c r="FP55" s="160">
        <v>0</v>
      </c>
      <c r="FQ55" s="160">
        <v>2568.35</v>
      </c>
      <c r="FR55" s="160">
        <v>0</v>
      </c>
      <c r="FS55" s="160">
        <v>0</v>
      </c>
      <c r="FT55" s="160">
        <v>11.7</v>
      </c>
      <c r="FU55" s="160">
        <v>0</v>
      </c>
      <c r="FV55" s="160">
        <v>0</v>
      </c>
      <c r="FW55" s="160">
        <v>0</v>
      </c>
      <c r="FX55" s="160">
        <v>0</v>
      </c>
      <c r="FY55" s="160">
        <v>0</v>
      </c>
      <c r="FZ55" s="160">
        <v>0</v>
      </c>
      <c r="GA55" s="160">
        <v>0</v>
      </c>
      <c r="GB55" s="160">
        <v>0</v>
      </c>
      <c r="GC55" s="160">
        <v>0</v>
      </c>
      <c r="GD55" s="160">
        <v>0</v>
      </c>
      <c r="GE55" s="160">
        <v>0</v>
      </c>
      <c r="GF55" s="160">
        <v>0</v>
      </c>
      <c r="GG55" s="160">
        <v>57.31</v>
      </c>
      <c r="GH55" s="160">
        <v>0</v>
      </c>
      <c r="GI55" s="79">
        <f t="shared" si="0"/>
        <v>68915.189999999988</v>
      </c>
    </row>
    <row r="56" spans="2:191" x14ac:dyDescent="0.25">
      <c r="B56" s="74" t="s">
        <v>196</v>
      </c>
      <c r="C56" s="175" t="s">
        <v>789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 s="160">
        <v>0</v>
      </c>
      <c r="BD56" s="160">
        <v>0</v>
      </c>
      <c r="BE56" s="160">
        <v>328.1</v>
      </c>
      <c r="BF56" s="160">
        <v>0</v>
      </c>
      <c r="BG56" s="160">
        <v>0</v>
      </c>
      <c r="BH56" s="160">
        <v>0</v>
      </c>
      <c r="BI56" s="160">
        <v>0</v>
      </c>
      <c r="BJ56" s="160">
        <v>0</v>
      </c>
      <c r="BK56" s="160">
        <v>0</v>
      </c>
      <c r="BL56" s="160">
        <v>0</v>
      </c>
      <c r="BM56" s="160">
        <v>0</v>
      </c>
      <c r="BN56" s="160">
        <v>0</v>
      </c>
      <c r="BO56" s="160">
        <v>0</v>
      </c>
      <c r="BP56" s="160">
        <v>0</v>
      </c>
      <c r="BQ56" s="160">
        <v>0</v>
      </c>
      <c r="BR56" s="160">
        <v>0</v>
      </c>
      <c r="BS56" s="160">
        <v>0</v>
      </c>
      <c r="BT56" s="160">
        <v>0</v>
      </c>
      <c r="BU56" s="160">
        <v>0</v>
      </c>
      <c r="BV56" s="160">
        <v>0</v>
      </c>
      <c r="BW56" s="160">
        <v>0</v>
      </c>
      <c r="BX56" s="160">
        <v>0</v>
      </c>
      <c r="BY56" s="160">
        <v>0</v>
      </c>
      <c r="BZ56" s="160">
        <v>0</v>
      </c>
      <c r="CA56" s="160">
        <v>0</v>
      </c>
      <c r="CB56" s="160">
        <v>0</v>
      </c>
      <c r="CC56" s="160">
        <v>0</v>
      </c>
      <c r="CD56" s="160">
        <v>0</v>
      </c>
      <c r="CE56" s="160">
        <v>0</v>
      </c>
      <c r="CF56" s="160">
        <v>0</v>
      </c>
      <c r="CG56" s="160">
        <v>0</v>
      </c>
      <c r="CH56" s="160">
        <v>0</v>
      </c>
      <c r="CI56" s="160">
        <v>0</v>
      </c>
      <c r="CJ56" s="160">
        <v>0</v>
      </c>
      <c r="CK56" s="160">
        <v>0</v>
      </c>
      <c r="CL56" s="160">
        <v>0</v>
      </c>
      <c r="CM56" s="160">
        <v>0</v>
      </c>
      <c r="CN56" s="160">
        <v>0</v>
      </c>
      <c r="CO56" s="160">
        <v>0</v>
      </c>
      <c r="CP56" s="160">
        <v>0</v>
      </c>
      <c r="CQ56" s="160">
        <v>0</v>
      </c>
      <c r="CR56" s="160">
        <v>0</v>
      </c>
      <c r="CS56" s="160">
        <v>0</v>
      </c>
      <c r="CT56" s="160">
        <v>0</v>
      </c>
      <c r="CU56" s="160">
        <v>0</v>
      </c>
      <c r="CV56" s="160">
        <v>0</v>
      </c>
      <c r="CW56" s="160">
        <v>0</v>
      </c>
      <c r="CX56" s="160">
        <v>0</v>
      </c>
      <c r="CY56" s="160">
        <v>0</v>
      </c>
      <c r="CZ56" s="160">
        <v>0</v>
      </c>
      <c r="DA56" s="160">
        <v>0</v>
      </c>
      <c r="DB56" s="160">
        <v>0</v>
      </c>
      <c r="DC56" s="160">
        <v>0</v>
      </c>
      <c r="DD56" s="160">
        <v>0</v>
      </c>
      <c r="DE56" s="160">
        <v>0</v>
      </c>
      <c r="DF56" s="160">
        <v>0</v>
      </c>
      <c r="DG56" s="160">
        <v>0</v>
      </c>
      <c r="DH56" s="160">
        <v>0</v>
      </c>
      <c r="DI56" s="160">
        <v>0</v>
      </c>
      <c r="DJ56" s="160">
        <v>0</v>
      </c>
      <c r="DK56" s="160">
        <v>0</v>
      </c>
      <c r="DL56" s="160">
        <v>0</v>
      </c>
      <c r="DM56" s="160">
        <v>0</v>
      </c>
      <c r="DN56" s="160">
        <v>0</v>
      </c>
      <c r="DO56" s="160">
        <v>0</v>
      </c>
      <c r="DP56" s="160">
        <v>0</v>
      </c>
      <c r="DQ56" s="160">
        <v>0</v>
      </c>
      <c r="DR56" s="160">
        <v>0</v>
      </c>
      <c r="DS56" s="160">
        <v>0</v>
      </c>
      <c r="DT56" s="160">
        <v>0</v>
      </c>
      <c r="DU56" s="160">
        <v>0</v>
      </c>
      <c r="DV56" s="160">
        <v>0</v>
      </c>
      <c r="DW56" s="160">
        <v>0</v>
      </c>
      <c r="DX56" s="160">
        <v>0</v>
      </c>
      <c r="DY56" s="160">
        <v>0</v>
      </c>
      <c r="DZ56" s="160">
        <v>0</v>
      </c>
      <c r="EA56" s="160">
        <v>0</v>
      </c>
      <c r="EB56" s="160">
        <v>0</v>
      </c>
      <c r="EC56" s="160">
        <v>0</v>
      </c>
      <c r="ED56" s="160">
        <v>0</v>
      </c>
      <c r="EE56" s="160">
        <v>0</v>
      </c>
      <c r="EF56" s="160">
        <v>0</v>
      </c>
      <c r="EG56" s="160">
        <v>0</v>
      </c>
      <c r="EH56" s="160">
        <v>0</v>
      </c>
      <c r="EI56" s="160">
        <v>0</v>
      </c>
      <c r="EJ56" s="160">
        <v>0</v>
      </c>
      <c r="EK56" s="160">
        <v>0</v>
      </c>
      <c r="EL56" s="160">
        <v>0</v>
      </c>
      <c r="EM56" s="160">
        <v>0</v>
      </c>
      <c r="EN56" s="160">
        <v>0</v>
      </c>
      <c r="EO56" s="160">
        <v>0</v>
      </c>
      <c r="EP56" s="160">
        <v>0</v>
      </c>
      <c r="EQ56" s="160">
        <v>0</v>
      </c>
      <c r="ER56" s="160">
        <v>0</v>
      </c>
      <c r="ES56" s="160">
        <v>0</v>
      </c>
      <c r="ET56" s="160">
        <v>0</v>
      </c>
      <c r="EU56" s="160">
        <v>0</v>
      </c>
      <c r="EV56" s="160">
        <v>0</v>
      </c>
      <c r="EW56" s="160">
        <v>0</v>
      </c>
      <c r="EX56" s="160">
        <v>0</v>
      </c>
      <c r="EY56" s="160">
        <v>0</v>
      </c>
      <c r="EZ56" s="160">
        <v>0</v>
      </c>
      <c r="FA56" s="160">
        <v>0</v>
      </c>
      <c r="FB56" s="160">
        <v>0</v>
      </c>
      <c r="FC56" s="160">
        <v>0</v>
      </c>
      <c r="FD56" s="160">
        <v>0</v>
      </c>
      <c r="FE56" s="160">
        <v>0</v>
      </c>
      <c r="FF56" s="160">
        <v>0</v>
      </c>
      <c r="FG56" s="160">
        <v>0</v>
      </c>
      <c r="FH56" s="160">
        <v>0</v>
      </c>
      <c r="FI56" s="160">
        <v>0</v>
      </c>
      <c r="FJ56" s="160">
        <v>0</v>
      </c>
      <c r="FK56" s="160">
        <v>0</v>
      </c>
      <c r="FL56" s="160">
        <v>0</v>
      </c>
      <c r="FM56" s="160">
        <v>0</v>
      </c>
      <c r="FN56" s="160">
        <v>0</v>
      </c>
      <c r="FO56" s="160">
        <v>0</v>
      </c>
      <c r="FP56" s="160">
        <v>0</v>
      </c>
      <c r="FQ56" s="160">
        <v>0</v>
      </c>
      <c r="FR56" s="160">
        <v>0</v>
      </c>
      <c r="FS56" s="160">
        <v>0</v>
      </c>
      <c r="FT56" s="160">
        <v>0</v>
      </c>
      <c r="FU56" s="160">
        <v>0</v>
      </c>
      <c r="FV56" s="160">
        <v>0</v>
      </c>
      <c r="FW56" s="160">
        <v>0</v>
      </c>
      <c r="FX56" s="160">
        <v>0</v>
      </c>
      <c r="FY56" s="160">
        <v>0</v>
      </c>
      <c r="FZ56" s="160">
        <v>0</v>
      </c>
      <c r="GA56" s="160">
        <v>0</v>
      </c>
      <c r="GB56" s="160">
        <v>0</v>
      </c>
      <c r="GC56" s="160">
        <v>0</v>
      </c>
      <c r="GD56" s="160">
        <v>0</v>
      </c>
      <c r="GE56" s="160">
        <v>0</v>
      </c>
      <c r="GF56" s="160">
        <v>0</v>
      </c>
      <c r="GG56" s="160">
        <v>0</v>
      </c>
      <c r="GH56" s="160">
        <v>0</v>
      </c>
      <c r="GI56" s="79">
        <f t="shared" si="0"/>
        <v>328.1</v>
      </c>
    </row>
    <row r="57" spans="2:191" x14ac:dyDescent="0.25">
      <c r="B57" s="74" t="s">
        <v>196</v>
      </c>
      <c r="C57" s="175" t="s">
        <v>789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  <c r="AR57" s="160">
        <v>0</v>
      </c>
      <c r="AS57" s="160">
        <v>0</v>
      </c>
      <c r="AT57" s="160">
        <v>0</v>
      </c>
      <c r="AU57" s="160">
        <v>0</v>
      </c>
      <c r="AV57" s="160">
        <v>0</v>
      </c>
      <c r="AW57" s="160">
        <v>0</v>
      </c>
      <c r="AX57" s="160">
        <v>0</v>
      </c>
      <c r="AY57" s="160">
        <v>0</v>
      </c>
      <c r="AZ57" s="160">
        <v>0</v>
      </c>
      <c r="BA57" s="160">
        <v>0</v>
      </c>
      <c r="BB57" s="160">
        <v>0</v>
      </c>
      <c r="BC57" s="160">
        <v>0</v>
      </c>
      <c r="BD57" s="160">
        <v>0</v>
      </c>
      <c r="BE57" s="160">
        <v>0</v>
      </c>
      <c r="BF57" s="160">
        <v>0</v>
      </c>
      <c r="BG57" s="160">
        <v>0</v>
      </c>
      <c r="BH57" s="160">
        <v>0</v>
      </c>
      <c r="BI57" s="160">
        <v>0</v>
      </c>
      <c r="BJ57" s="160">
        <v>0</v>
      </c>
      <c r="BK57" s="160">
        <v>0</v>
      </c>
      <c r="BL57" s="160">
        <v>0</v>
      </c>
      <c r="BM57" s="160">
        <v>0</v>
      </c>
      <c r="BN57" s="160">
        <v>0</v>
      </c>
      <c r="BO57" s="160">
        <v>0</v>
      </c>
      <c r="BP57" s="160">
        <v>0</v>
      </c>
      <c r="BQ57" s="160">
        <v>0</v>
      </c>
      <c r="BR57" s="160">
        <v>0</v>
      </c>
      <c r="BS57" s="160">
        <v>0</v>
      </c>
      <c r="BT57" s="160">
        <v>0</v>
      </c>
      <c r="BU57" s="160">
        <v>0</v>
      </c>
      <c r="BV57" s="160">
        <v>0</v>
      </c>
      <c r="BW57" s="160">
        <v>80.73</v>
      </c>
      <c r="BX57" s="160">
        <v>0</v>
      </c>
      <c r="BY57" s="160">
        <v>0</v>
      </c>
      <c r="BZ57" s="160">
        <v>0</v>
      </c>
      <c r="CA57" s="160">
        <v>0</v>
      </c>
      <c r="CB57" s="160">
        <v>0</v>
      </c>
      <c r="CC57" s="160">
        <v>0</v>
      </c>
      <c r="CD57" s="160">
        <v>0</v>
      </c>
      <c r="CE57" s="160">
        <v>0</v>
      </c>
      <c r="CF57" s="160">
        <v>0</v>
      </c>
      <c r="CG57" s="160">
        <v>0</v>
      </c>
      <c r="CH57" s="160">
        <v>0</v>
      </c>
      <c r="CI57" s="160">
        <v>0</v>
      </c>
      <c r="CJ57" s="160">
        <v>0</v>
      </c>
      <c r="CK57" s="160">
        <v>0</v>
      </c>
      <c r="CL57" s="160">
        <v>0</v>
      </c>
      <c r="CM57" s="160">
        <v>0</v>
      </c>
      <c r="CN57" s="160">
        <v>0</v>
      </c>
      <c r="CO57" s="160">
        <v>0</v>
      </c>
      <c r="CP57" s="160">
        <v>0</v>
      </c>
      <c r="CQ57" s="160">
        <v>0</v>
      </c>
      <c r="CR57" s="160">
        <v>0</v>
      </c>
      <c r="CS57" s="160">
        <v>0</v>
      </c>
      <c r="CT57" s="160">
        <v>0</v>
      </c>
      <c r="CU57" s="160">
        <v>0</v>
      </c>
      <c r="CV57" s="160">
        <v>0</v>
      </c>
      <c r="CW57" s="160">
        <v>0</v>
      </c>
      <c r="CX57" s="160">
        <v>0</v>
      </c>
      <c r="CY57" s="160">
        <v>0</v>
      </c>
      <c r="CZ57" s="160">
        <v>0</v>
      </c>
      <c r="DA57" s="160">
        <v>0</v>
      </c>
      <c r="DB57" s="160">
        <v>0</v>
      </c>
      <c r="DC57" s="160">
        <v>0</v>
      </c>
      <c r="DD57" s="160">
        <v>0</v>
      </c>
      <c r="DE57" s="160">
        <v>0</v>
      </c>
      <c r="DF57" s="160">
        <v>0</v>
      </c>
      <c r="DG57" s="160">
        <v>0</v>
      </c>
      <c r="DH57" s="160">
        <v>0</v>
      </c>
      <c r="DI57" s="160">
        <v>0</v>
      </c>
      <c r="DJ57" s="160">
        <v>0</v>
      </c>
      <c r="DK57" s="160">
        <v>0</v>
      </c>
      <c r="DL57" s="160">
        <v>0</v>
      </c>
      <c r="DM57" s="160">
        <v>0</v>
      </c>
      <c r="DN57" s="160">
        <v>0</v>
      </c>
      <c r="DO57" s="160">
        <v>0</v>
      </c>
      <c r="DP57" s="160">
        <v>0</v>
      </c>
      <c r="DQ57" s="160">
        <v>0</v>
      </c>
      <c r="DR57" s="160">
        <v>0</v>
      </c>
      <c r="DS57" s="160">
        <v>0</v>
      </c>
      <c r="DT57" s="160">
        <v>0</v>
      </c>
      <c r="DU57" s="160">
        <v>0</v>
      </c>
      <c r="DV57" s="160">
        <v>0</v>
      </c>
      <c r="DW57" s="160">
        <v>0</v>
      </c>
      <c r="DX57" s="160">
        <v>0</v>
      </c>
      <c r="DY57" s="160">
        <v>0</v>
      </c>
      <c r="DZ57" s="160">
        <v>0</v>
      </c>
      <c r="EA57" s="160">
        <v>0</v>
      </c>
      <c r="EB57" s="160">
        <v>0</v>
      </c>
      <c r="EC57" s="160">
        <v>0</v>
      </c>
      <c r="ED57" s="160">
        <v>0</v>
      </c>
      <c r="EE57" s="160">
        <v>0</v>
      </c>
      <c r="EF57" s="160">
        <v>0</v>
      </c>
      <c r="EG57" s="160">
        <v>0</v>
      </c>
      <c r="EH57" s="160">
        <v>0</v>
      </c>
      <c r="EI57" s="160">
        <v>0</v>
      </c>
      <c r="EJ57" s="160">
        <v>0</v>
      </c>
      <c r="EK57" s="160">
        <v>0</v>
      </c>
      <c r="EL57" s="160">
        <v>0</v>
      </c>
      <c r="EM57" s="160">
        <v>0</v>
      </c>
      <c r="EN57" s="160">
        <v>0</v>
      </c>
      <c r="EO57" s="160">
        <v>0</v>
      </c>
      <c r="EP57" s="160">
        <v>0</v>
      </c>
      <c r="EQ57" s="160">
        <v>0</v>
      </c>
      <c r="ER57" s="160">
        <v>12.04</v>
      </c>
      <c r="ES57" s="160">
        <v>0</v>
      </c>
      <c r="ET57" s="160">
        <v>0</v>
      </c>
      <c r="EU57" s="160">
        <v>0</v>
      </c>
      <c r="EV57" s="160">
        <v>0</v>
      </c>
      <c r="EW57" s="160">
        <v>0</v>
      </c>
      <c r="EX57" s="160">
        <v>0</v>
      </c>
      <c r="EY57" s="160">
        <v>180.67</v>
      </c>
      <c r="EZ57" s="160">
        <v>0</v>
      </c>
      <c r="FA57" s="160">
        <v>0</v>
      </c>
      <c r="FB57" s="160">
        <v>0</v>
      </c>
      <c r="FC57" s="160">
        <v>0</v>
      </c>
      <c r="FD57" s="160">
        <v>0</v>
      </c>
      <c r="FE57" s="160">
        <v>0</v>
      </c>
      <c r="FF57" s="160">
        <v>0</v>
      </c>
      <c r="FG57" s="160">
        <v>0</v>
      </c>
      <c r="FH57" s="160">
        <v>0</v>
      </c>
      <c r="FI57" s="160">
        <v>0</v>
      </c>
      <c r="FJ57" s="160">
        <v>0</v>
      </c>
      <c r="FK57" s="160">
        <v>0</v>
      </c>
      <c r="FL57" s="160">
        <v>0</v>
      </c>
      <c r="FM57" s="160">
        <v>0</v>
      </c>
      <c r="FN57" s="160">
        <v>0</v>
      </c>
      <c r="FO57" s="160">
        <v>0</v>
      </c>
      <c r="FP57" s="160">
        <v>0</v>
      </c>
      <c r="FQ57" s="160">
        <v>0</v>
      </c>
      <c r="FR57" s="160">
        <v>0</v>
      </c>
      <c r="FS57" s="160">
        <v>0</v>
      </c>
      <c r="FT57" s="160">
        <v>0</v>
      </c>
      <c r="FU57" s="160">
        <v>0</v>
      </c>
      <c r="FV57" s="160">
        <v>0</v>
      </c>
      <c r="FW57" s="160">
        <v>0</v>
      </c>
      <c r="FX57" s="160">
        <v>0</v>
      </c>
      <c r="FY57" s="160">
        <v>0</v>
      </c>
      <c r="FZ57" s="160">
        <v>0</v>
      </c>
      <c r="GA57" s="160">
        <v>0</v>
      </c>
      <c r="GB57" s="160">
        <v>0</v>
      </c>
      <c r="GC57" s="160">
        <v>0</v>
      </c>
      <c r="GD57" s="160">
        <v>0</v>
      </c>
      <c r="GE57" s="160">
        <v>0</v>
      </c>
      <c r="GF57" s="160">
        <v>0</v>
      </c>
      <c r="GG57" s="160">
        <v>0</v>
      </c>
      <c r="GH57" s="160">
        <v>0</v>
      </c>
      <c r="GI57" s="79">
        <f t="shared" si="0"/>
        <v>273.44</v>
      </c>
    </row>
    <row r="58" spans="2:191" x14ac:dyDescent="0.25">
      <c r="B58" s="74" t="s">
        <v>198</v>
      </c>
      <c r="C58" s="175" t="s">
        <v>789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64.13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59.05</v>
      </c>
      <c r="AS58" s="160">
        <v>0</v>
      </c>
      <c r="AT58" s="160">
        <v>0</v>
      </c>
      <c r="AU58" s="160">
        <v>0</v>
      </c>
      <c r="AV58" s="160">
        <v>0</v>
      </c>
      <c r="AW58" s="160">
        <v>0</v>
      </c>
      <c r="AX58" s="160">
        <v>0</v>
      </c>
      <c r="AY58" s="160">
        <v>0</v>
      </c>
      <c r="AZ58" s="160">
        <v>0</v>
      </c>
      <c r="BA58" s="160">
        <v>0</v>
      </c>
      <c r="BB58" s="160">
        <v>0</v>
      </c>
      <c r="BC58" s="160">
        <v>0</v>
      </c>
      <c r="BD58" s="160">
        <v>0</v>
      </c>
      <c r="BE58" s="160">
        <v>0</v>
      </c>
      <c r="BF58" s="160">
        <v>0</v>
      </c>
      <c r="BG58" s="160">
        <v>0</v>
      </c>
      <c r="BH58" s="160">
        <v>0</v>
      </c>
      <c r="BI58" s="160">
        <v>0</v>
      </c>
      <c r="BJ58" s="160">
        <v>0</v>
      </c>
      <c r="BK58" s="160">
        <v>0</v>
      </c>
      <c r="BL58" s="160">
        <v>0</v>
      </c>
      <c r="BM58" s="160">
        <v>0</v>
      </c>
      <c r="BN58" s="160">
        <v>0</v>
      </c>
      <c r="BO58" s="160">
        <v>0</v>
      </c>
      <c r="BP58" s="160">
        <v>0</v>
      </c>
      <c r="BQ58" s="160">
        <v>0</v>
      </c>
      <c r="BR58" s="160">
        <v>0</v>
      </c>
      <c r="BS58" s="160">
        <v>0</v>
      </c>
      <c r="BT58" s="160">
        <v>0</v>
      </c>
      <c r="BU58" s="160">
        <v>0</v>
      </c>
      <c r="BV58" s="160">
        <v>0</v>
      </c>
      <c r="BW58" s="160">
        <v>0</v>
      </c>
      <c r="BX58" s="160">
        <v>0</v>
      </c>
      <c r="BY58" s="160">
        <v>0</v>
      </c>
      <c r="BZ58" s="160">
        <v>0</v>
      </c>
      <c r="CA58" s="160">
        <v>0</v>
      </c>
      <c r="CB58" s="160">
        <v>0</v>
      </c>
      <c r="CC58" s="160">
        <v>0</v>
      </c>
      <c r="CD58" s="160">
        <v>0</v>
      </c>
      <c r="CE58" s="160">
        <v>0</v>
      </c>
      <c r="CF58" s="160">
        <v>0</v>
      </c>
      <c r="CG58" s="160">
        <v>0</v>
      </c>
      <c r="CH58" s="160">
        <v>0</v>
      </c>
      <c r="CI58" s="160">
        <v>0</v>
      </c>
      <c r="CJ58" s="160">
        <v>0</v>
      </c>
      <c r="CK58" s="160">
        <v>0</v>
      </c>
      <c r="CL58" s="160">
        <v>0</v>
      </c>
      <c r="CM58" s="160">
        <v>0</v>
      </c>
      <c r="CN58" s="160">
        <v>0</v>
      </c>
      <c r="CO58" s="160">
        <v>0</v>
      </c>
      <c r="CP58" s="160">
        <v>0</v>
      </c>
      <c r="CQ58" s="160">
        <v>0</v>
      </c>
      <c r="CR58" s="160">
        <v>0</v>
      </c>
      <c r="CS58" s="160">
        <v>0</v>
      </c>
      <c r="CT58" s="160">
        <v>0</v>
      </c>
      <c r="CU58" s="160">
        <v>0</v>
      </c>
      <c r="CV58" s="160">
        <v>0</v>
      </c>
      <c r="CW58" s="160">
        <v>0</v>
      </c>
      <c r="CX58" s="160">
        <v>0</v>
      </c>
      <c r="CY58" s="160">
        <v>0</v>
      </c>
      <c r="CZ58" s="160">
        <v>0</v>
      </c>
      <c r="DA58" s="160">
        <v>0</v>
      </c>
      <c r="DB58" s="160">
        <v>0</v>
      </c>
      <c r="DC58" s="160">
        <v>0</v>
      </c>
      <c r="DD58" s="160">
        <v>0</v>
      </c>
      <c r="DE58" s="160">
        <v>0</v>
      </c>
      <c r="DF58" s="160">
        <v>0</v>
      </c>
      <c r="DG58" s="160">
        <v>0</v>
      </c>
      <c r="DH58" s="160">
        <v>0</v>
      </c>
      <c r="DI58" s="160">
        <v>0</v>
      </c>
      <c r="DJ58" s="160">
        <v>0</v>
      </c>
      <c r="DK58" s="160">
        <v>0</v>
      </c>
      <c r="DL58" s="160">
        <v>0</v>
      </c>
      <c r="DM58" s="160">
        <v>0</v>
      </c>
      <c r="DN58" s="160">
        <v>0</v>
      </c>
      <c r="DO58" s="160">
        <v>0</v>
      </c>
      <c r="DP58" s="160">
        <v>0</v>
      </c>
      <c r="DQ58" s="160">
        <v>0</v>
      </c>
      <c r="DR58" s="160">
        <v>0</v>
      </c>
      <c r="DS58" s="160">
        <v>0</v>
      </c>
      <c r="DT58" s="160">
        <v>0</v>
      </c>
      <c r="DU58" s="160">
        <v>0</v>
      </c>
      <c r="DV58" s="160">
        <v>0</v>
      </c>
      <c r="DW58" s="160">
        <v>0</v>
      </c>
      <c r="DX58" s="160">
        <v>0</v>
      </c>
      <c r="DY58" s="160">
        <v>0</v>
      </c>
      <c r="DZ58" s="160">
        <v>0</v>
      </c>
      <c r="EA58" s="160">
        <v>0</v>
      </c>
      <c r="EB58" s="160">
        <v>0</v>
      </c>
      <c r="EC58" s="160">
        <v>0</v>
      </c>
      <c r="ED58" s="160">
        <v>0</v>
      </c>
      <c r="EE58" s="160">
        <v>0</v>
      </c>
      <c r="EF58" s="160">
        <v>0</v>
      </c>
      <c r="EG58" s="160">
        <v>0</v>
      </c>
      <c r="EH58" s="160">
        <v>0</v>
      </c>
      <c r="EI58" s="160">
        <v>0</v>
      </c>
      <c r="EJ58" s="160">
        <v>0</v>
      </c>
      <c r="EK58" s="160">
        <v>0</v>
      </c>
      <c r="EL58" s="160">
        <v>0</v>
      </c>
      <c r="EM58" s="160">
        <v>0</v>
      </c>
      <c r="EN58" s="160">
        <v>0</v>
      </c>
      <c r="EO58" s="160">
        <v>0</v>
      </c>
      <c r="EP58" s="160">
        <v>0</v>
      </c>
      <c r="EQ58" s="160">
        <v>0</v>
      </c>
      <c r="ER58" s="160">
        <v>0</v>
      </c>
      <c r="ES58" s="160">
        <v>0</v>
      </c>
      <c r="ET58" s="160">
        <v>0</v>
      </c>
      <c r="EU58" s="160">
        <v>0</v>
      </c>
      <c r="EV58" s="160">
        <v>0</v>
      </c>
      <c r="EW58" s="160">
        <v>0</v>
      </c>
      <c r="EX58" s="160">
        <v>0</v>
      </c>
      <c r="EY58" s="160">
        <v>0</v>
      </c>
      <c r="EZ58" s="160">
        <v>0</v>
      </c>
      <c r="FA58" s="160">
        <v>0</v>
      </c>
      <c r="FB58" s="160">
        <v>0</v>
      </c>
      <c r="FC58" s="160">
        <v>0</v>
      </c>
      <c r="FD58" s="160">
        <v>0</v>
      </c>
      <c r="FE58" s="160">
        <v>0</v>
      </c>
      <c r="FF58" s="160">
        <v>0</v>
      </c>
      <c r="FG58" s="160">
        <v>0</v>
      </c>
      <c r="FH58" s="160">
        <v>0</v>
      </c>
      <c r="FI58" s="160">
        <v>0</v>
      </c>
      <c r="FJ58" s="160">
        <v>0</v>
      </c>
      <c r="FK58" s="160">
        <v>0</v>
      </c>
      <c r="FL58" s="160">
        <v>0</v>
      </c>
      <c r="FM58" s="160">
        <v>0</v>
      </c>
      <c r="FN58" s="160">
        <v>0</v>
      </c>
      <c r="FO58" s="160">
        <v>0</v>
      </c>
      <c r="FP58" s="160">
        <v>0</v>
      </c>
      <c r="FQ58" s="160">
        <v>0</v>
      </c>
      <c r="FR58" s="160">
        <v>0</v>
      </c>
      <c r="FS58" s="160">
        <v>0</v>
      </c>
      <c r="FT58" s="160">
        <v>0</v>
      </c>
      <c r="FU58" s="160">
        <v>0</v>
      </c>
      <c r="FV58" s="160">
        <v>0</v>
      </c>
      <c r="FW58" s="160">
        <v>0</v>
      </c>
      <c r="FX58" s="160">
        <v>0</v>
      </c>
      <c r="FY58" s="160">
        <v>0</v>
      </c>
      <c r="FZ58" s="160">
        <v>0</v>
      </c>
      <c r="GA58" s="160">
        <v>0</v>
      </c>
      <c r="GB58" s="160">
        <v>0</v>
      </c>
      <c r="GC58" s="160">
        <v>0</v>
      </c>
      <c r="GD58" s="160">
        <v>0</v>
      </c>
      <c r="GE58" s="160">
        <v>0</v>
      </c>
      <c r="GF58" s="160">
        <v>0</v>
      </c>
      <c r="GG58" s="160">
        <v>0</v>
      </c>
      <c r="GH58" s="160">
        <v>0</v>
      </c>
      <c r="GI58" s="79">
        <f t="shared" si="0"/>
        <v>123.17999999999999</v>
      </c>
    </row>
    <row r="59" spans="2:191" x14ac:dyDescent="0.25">
      <c r="B59" s="74" t="s">
        <v>198</v>
      </c>
      <c r="C59" s="175" t="s">
        <v>789</v>
      </c>
      <c r="D59" s="160">
        <v>0</v>
      </c>
      <c r="E59" s="160">
        <v>0.18</v>
      </c>
      <c r="F59" s="160">
        <v>0</v>
      </c>
      <c r="G59" s="160">
        <v>573.1</v>
      </c>
      <c r="H59" s="160">
        <v>0</v>
      </c>
      <c r="I59" s="160">
        <v>0</v>
      </c>
      <c r="J59" s="160">
        <v>368.72</v>
      </c>
      <c r="K59" s="160">
        <v>0</v>
      </c>
      <c r="L59" s="160">
        <v>347.84</v>
      </c>
      <c r="M59" s="160">
        <v>0</v>
      </c>
      <c r="N59" s="160">
        <v>692.35</v>
      </c>
      <c r="O59" s="160">
        <v>670.1</v>
      </c>
      <c r="P59" s="160">
        <v>216.4</v>
      </c>
      <c r="Q59" s="160">
        <v>29.76</v>
      </c>
      <c r="R59" s="160">
        <v>0</v>
      </c>
      <c r="S59" s="160">
        <v>738.75</v>
      </c>
      <c r="T59" s="160">
        <v>296.33</v>
      </c>
      <c r="U59" s="160">
        <v>255.25</v>
      </c>
      <c r="V59" s="160">
        <v>0</v>
      </c>
      <c r="W59" s="160">
        <v>0</v>
      </c>
      <c r="X59" s="160">
        <v>295.94</v>
      </c>
      <c r="Y59" s="160">
        <v>0</v>
      </c>
      <c r="Z59" s="160">
        <v>142.79</v>
      </c>
      <c r="AA59" s="160">
        <v>435.26</v>
      </c>
      <c r="AB59" s="160">
        <v>28.74</v>
      </c>
      <c r="AC59" s="160">
        <v>0</v>
      </c>
      <c r="AD59" s="160">
        <v>3.14</v>
      </c>
      <c r="AE59" s="160">
        <v>44.64</v>
      </c>
      <c r="AF59" s="160">
        <v>108.03</v>
      </c>
      <c r="AG59" s="160">
        <v>134.87</v>
      </c>
      <c r="AH59" s="160">
        <v>897.32</v>
      </c>
      <c r="AI59" s="160">
        <v>-0.57999999999999996</v>
      </c>
      <c r="AJ59" s="160">
        <v>5.01</v>
      </c>
      <c r="AK59" s="160">
        <v>138.15</v>
      </c>
      <c r="AL59" s="160">
        <v>4122.41</v>
      </c>
      <c r="AM59" s="160">
        <v>7.37</v>
      </c>
      <c r="AN59" s="160">
        <v>0</v>
      </c>
      <c r="AO59" s="160">
        <v>446.61</v>
      </c>
      <c r="AP59" s="160">
        <v>48.69</v>
      </c>
      <c r="AQ59" s="160">
        <v>0</v>
      </c>
      <c r="AR59" s="160">
        <v>3.58</v>
      </c>
      <c r="AS59" s="160">
        <v>2405.0700000000002</v>
      </c>
      <c r="AT59" s="160">
        <v>-0.45</v>
      </c>
      <c r="AU59" s="160">
        <v>0</v>
      </c>
      <c r="AV59" s="160">
        <v>-1.1399999999999999</v>
      </c>
      <c r="AW59" s="160">
        <v>32.979999999999997</v>
      </c>
      <c r="AX59" s="160">
        <v>0</v>
      </c>
      <c r="AY59" s="160">
        <v>0</v>
      </c>
      <c r="AZ59" s="160">
        <v>518.77</v>
      </c>
      <c r="BA59" s="160">
        <v>0</v>
      </c>
      <c r="BB59" s="160">
        <v>169.38</v>
      </c>
      <c r="BC59" s="160">
        <v>771.64</v>
      </c>
      <c r="BD59" s="160">
        <v>0</v>
      </c>
      <c r="BE59" s="160">
        <v>672.49</v>
      </c>
      <c r="BF59" s="160">
        <v>352.25</v>
      </c>
      <c r="BG59" s="160">
        <v>1373.89</v>
      </c>
      <c r="BH59" s="160">
        <v>15.47</v>
      </c>
      <c r="BI59" s="160">
        <v>956.68</v>
      </c>
      <c r="BJ59" s="160">
        <v>622.92999999999995</v>
      </c>
      <c r="BK59" s="160">
        <v>267.05</v>
      </c>
      <c r="BL59" s="160">
        <v>291.08999999999997</v>
      </c>
      <c r="BM59" s="160">
        <v>5</v>
      </c>
      <c r="BN59" s="160">
        <v>208.65</v>
      </c>
      <c r="BO59" s="160">
        <v>346.77</v>
      </c>
      <c r="BP59" s="160">
        <v>0</v>
      </c>
      <c r="BQ59" s="160">
        <v>8.17</v>
      </c>
      <c r="BR59" s="160">
        <v>556.23</v>
      </c>
      <c r="BS59" s="160">
        <v>0</v>
      </c>
      <c r="BT59" s="160">
        <v>275.16000000000003</v>
      </c>
      <c r="BU59" s="160">
        <v>0</v>
      </c>
      <c r="BV59" s="160">
        <v>0</v>
      </c>
      <c r="BW59" s="160">
        <v>2347.98</v>
      </c>
      <c r="BX59" s="160">
        <v>0</v>
      </c>
      <c r="BY59" s="160">
        <v>0</v>
      </c>
      <c r="BZ59" s="160">
        <v>288.82</v>
      </c>
      <c r="CA59" s="160">
        <v>-1.55</v>
      </c>
      <c r="CB59" s="160">
        <v>0</v>
      </c>
      <c r="CC59" s="160">
        <v>53.81</v>
      </c>
      <c r="CD59" s="160">
        <v>649.89</v>
      </c>
      <c r="CE59" s="160">
        <v>0</v>
      </c>
      <c r="CF59" s="160">
        <v>0</v>
      </c>
      <c r="CG59" s="160">
        <v>832.6</v>
      </c>
      <c r="CH59" s="160">
        <v>603.55999999999995</v>
      </c>
      <c r="CI59" s="160">
        <v>2031.45</v>
      </c>
      <c r="CJ59" s="160">
        <v>0</v>
      </c>
      <c r="CK59" s="160">
        <v>-0.57999999999999996</v>
      </c>
      <c r="CL59" s="160">
        <v>207.79</v>
      </c>
      <c r="CM59" s="160">
        <v>411.52</v>
      </c>
      <c r="CN59" s="160">
        <v>0</v>
      </c>
      <c r="CO59" s="160">
        <v>328.24</v>
      </c>
      <c r="CP59" s="160">
        <v>0</v>
      </c>
      <c r="CQ59" s="160">
        <v>751.79</v>
      </c>
      <c r="CR59" s="160">
        <v>0</v>
      </c>
      <c r="CS59" s="160">
        <v>357.4</v>
      </c>
      <c r="CT59" s="160">
        <v>0</v>
      </c>
      <c r="CU59" s="160">
        <v>7.5</v>
      </c>
      <c r="CV59" s="160">
        <v>145.52000000000001</v>
      </c>
      <c r="CW59" s="160">
        <v>8.65</v>
      </c>
      <c r="CX59" s="160">
        <v>41.21</v>
      </c>
      <c r="CY59" s="160">
        <v>0</v>
      </c>
      <c r="CZ59" s="160">
        <v>242.16</v>
      </c>
      <c r="DA59" s="160">
        <v>191.24</v>
      </c>
      <c r="DB59" s="160">
        <v>0</v>
      </c>
      <c r="DC59" s="160">
        <v>659.13</v>
      </c>
      <c r="DD59" s="160">
        <v>0</v>
      </c>
      <c r="DE59" s="160">
        <v>1327.22</v>
      </c>
      <c r="DF59" s="160">
        <v>0</v>
      </c>
      <c r="DG59" s="160">
        <v>15.46</v>
      </c>
      <c r="DH59" s="160">
        <v>24.83</v>
      </c>
      <c r="DI59" s="160">
        <v>538.04</v>
      </c>
      <c r="DJ59" s="160">
        <v>0</v>
      </c>
      <c r="DK59" s="160">
        <v>275.74</v>
      </c>
      <c r="DL59" s="160">
        <v>0</v>
      </c>
      <c r="DM59" s="160">
        <v>67.58</v>
      </c>
      <c r="DN59" s="160">
        <v>0</v>
      </c>
      <c r="DO59" s="160">
        <v>0</v>
      </c>
      <c r="DP59" s="160">
        <v>166.62</v>
      </c>
      <c r="DQ59" s="160">
        <v>198.57</v>
      </c>
      <c r="DR59" s="160">
        <v>0</v>
      </c>
      <c r="DS59" s="160">
        <v>157.74</v>
      </c>
      <c r="DT59" s="160">
        <v>134.47999999999999</v>
      </c>
      <c r="DU59" s="160">
        <v>762.31</v>
      </c>
      <c r="DV59" s="160">
        <v>497.06</v>
      </c>
      <c r="DW59" s="160">
        <v>384.54</v>
      </c>
      <c r="DX59" s="160">
        <v>917.5</v>
      </c>
      <c r="DY59" s="160">
        <v>738.93</v>
      </c>
      <c r="DZ59" s="160">
        <v>748.32</v>
      </c>
      <c r="EA59" s="160">
        <v>347.2</v>
      </c>
      <c r="EB59" s="160">
        <v>0</v>
      </c>
      <c r="EC59" s="160">
        <v>222.21</v>
      </c>
      <c r="ED59" s="160">
        <v>0</v>
      </c>
      <c r="EE59" s="160">
        <v>185.88</v>
      </c>
      <c r="EF59" s="160">
        <v>401.05</v>
      </c>
      <c r="EG59" s="160">
        <v>124.1</v>
      </c>
      <c r="EH59" s="160">
        <v>41.31</v>
      </c>
      <c r="EI59" s="160">
        <v>744.59</v>
      </c>
      <c r="EJ59" s="160">
        <v>33.42</v>
      </c>
      <c r="EK59" s="160">
        <v>0</v>
      </c>
      <c r="EL59" s="160">
        <v>50.31</v>
      </c>
      <c r="EM59" s="160">
        <v>0</v>
      </c>
      <c r="EN59" s="160">
        <v>218.12</v>
      </c>
      <c r="EO59" s="160">
        <v>0</v>
      </c>
      <c r="EP59" s="160">
        <v>0</v>
      </c>
      <c r="EQ59" s="160">
        <v>4267.84</v>
      </c>
      <c r="ER59" s="160">
        <v>2710.57</v>
      </c>
      <c r="ES59" s="160">
        <v>0</v>
      </c>
      <c r="ET59" s="160">
        <v>177.04</v>
      </c>
      <c r="EU59" s="160">
        <v>0</v>
      </c>
      <c r="EV59" s="160">
        <v>153.04</v>
      </c>
      <c r="EW59" s="160">
        <v>0</v>
      </c>
      <c r="EX59" s="160">
        <v>0</v>
      </c>
      <c r="EY59" s="160">
        <v>3052.74</v>
      </c>
      <c r="EZ59" s="160">
        <v>2839.24</v>
      </c>
      <c r="FA59" s="160">
        <v>0</v>
      </c>
      <c r="FB59" s="160">
        <v>140.5</v>
      </c>
      <c r="FC59" s="160">
        <v>1248.3599999999999</v>
      </c>
      <c r="FD59" s="160">
        <v>8494.82</v>
      </c>
      <c r="FE59" s="160">
        <v>4094.86</v>
      </c>
      <c r="FF59" s="160">
        <v>16.3</v>
      </c>
      <c r="FG59" s="160">
        <v>0</v>
      </c>
      <c r="FH59" s="160">
        <v>3666.77</v>
      </c>
      <c r="FI59" s="160">
        <v>2045.42</v>
      </c>
      <c r="FJ59" s="160">
        <v>0</v>
      </c>
      <c r="FK59" s="160">
        <v>2664.85</v>
      </c>
      <c r="FL59" s="160">
        <v>353</v>
      </c>
      <c r="FM59" s="160">
        <v>231.48</v>
      </c>
      <c r="FN59" s="160">
        <v>0</v>
      </c>
      <c r="FO59" s="160">
        <v>0</v>
      </c>
      <c r="FP59" s="160">
        <v>3541.72</v>
      </c>
      <c r="FQ59" s="160">
        <v>1366.56</v>
      </c>
      <c r="FR59" s="160">
        <v>0</v>
      </c>
      <c r="FS59" s="160">
        <v>0</v>
      </c>
      <c r="FT59" s="160">
        <v>0</v>
      </c>
      <c r="FU59" s="160">
        <v>1195.22</v>
      </c>
      <c r="FV59" s="160">
        <v>34.229999999999997</v>
      </c>
      <c r="FW59" s="160">
        <v>0</v>
      </c>
      <c r="FX59" s="160">
        <v>215.92</v>
      </c>
      <c r="FY59" s="160">
        <v>10624</v>
      </c>
      <c r="FZ59" s="160">
        <v>179.12</v>
      </c>
      <c r="GA59" s="160">
        <v>0</v>
      </c>
      <c r="GB59" s="160">
        <v>126.84</v>
      </c>
      <c r="GC59" s="160">
        <v>0</v>
      </c>
      <c r="GD59" s="160">
        <v>0</v>
      </c>
      <c r="GE59" s="160">
        <v>0</v>
      </c>
      <c r="GF59" s="160">
        <v>0</v>
      </c>
      <c r="GG59" s="160">
        <v>104.39</v>
      </c>
      <c r="GH59" s="160">
        <v>0</v>
      </c>
      <c r="GI59" s="79">
        <f t="shared" si="0"/>
        <v>93924.919999999984</v>
      </c>
    </row>
    <row r="60" spans="2:191" x14ac:dyDescent="0.25">
      <c r="B60" s="74" t="s">
        <v>198</v>
      </c>
      <c r="C60" s="175" t="s">
        <v>789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2219.8000000000002</v>
      </c>
      <c r="J60" s="160">
        <v>1994.71</v>
      </c>
      <c r="K60" s="160">
        <v>1204.06</v>
      </c>
      <c r="L60" s="160">
        <v>2429.7199999999998</v>
      </c>
      <c r="M60" s="160">
        <v>0</v>
      </c>
      <c r="N60" s="160">
        <v>2319.1799999999998</v>
      </c>
      <c r="O60" s="160">
        <v>1156.1400000000001</v>
      </c>
      <c r="P60" s="160">
        <v>978.76</v>
      </c>
      <c r="Q60" s="160">
        <v>50.73</v>
      </c>
      <c r="R60" s="160">
        <v>1884.4</v>
      </c>
      <c r="S60" s="160">
        <v>4028.1</v>
      </c>
      <c r="T60" s="160">
        <v>467.54</v>
      </c>
      <c r="U60" s="160">
        <v>2595.5300000000002</v>
      </c>
      <c r="V60" s="160">
        <v>1391.52</v>
      </c>
      <c r="W60" s="160">
        <v>0</v>
      </c>
      <c r="X60" s="160">
        <v>3305.83</v>
      </c>
      <c r="Y60" s="160">
        <v>564.80999999999995</v>
      </c>
      <c r="Z60" s="160">
        <v>739.11</v>
      </c>
      <c r="AA60" s="160">
        <v>0</v>
      </c>
      <c r="AB60" s="160">
        <v>1424.28</v>
      </c>
      <c r="AC60" s="160">
        <v>1405.49</v>
      </c>
      <c r="AD60" s="160">
        <v>1380.89</v>
      </c>
      <c r="AE60" s="160">
        <v>3003.2</v>
      </c>
      <c r="AF60" s="160">
        <v>1908.55</v>
      </c>
      <c r="AG60" s="160">
        <v>1047.22</v>
      </c>
      <c r="AH60" s="160">
        <v>860.68</v>
      </c>
      <c r="AI60" s="160">
        <v>1946.82</v>
      </c>
      <c r="AJ60" s="160">
        <v>0</v>
      </c>
      <c r="AK60" s="160">
        <v>988.21</v>
      </c>
      <c r="AL60" s="160">
        <v>9780.39</v>
      </c>
      <c r="AM60" s="160">
        <v>0</v>
      </c>
      <c r="AN60" s="160">
        <v>1984.53</v>
      </c>
      <c r="AO60" s="160">
        <v>1266.21</v>
      </c>
      <c r="AP60" s="160">
        <v>782.07</v>
      </c>
      <c r="AQ60" s="160">
        <v>2780.04</v>
      </c>
      <c r="AR60" s="160">
        <v>1051.05</v>
      </c>
      <c r="AS60" s="160">
        <v>9969.1200000000008</v>
      </c>
      <c r="AT60" s="160">
        <v>2792.78</v>
      </c>
      <c r="AU60" s="160">
        <v>0</v>
      </c>
      <c r="AV60" s="160">
        <v>313.47000000000003</v>
      </c>
      <c r="AW60" s="160">
        <v>1901.36</v>
      </c>
      <c r="AX60" s="160">
        <v>1658.04</v>
      </c>
      <c r="AY60" s="160">
        <v>233.49</v>
      </c>
      <c r="AZ60" s="160">
        <v>53.95</v>
      </c>
      <c r="BA60" s="160">
        <v>0</v>
      </c>
      <c r="BB60" s="160">
        <v>582.08000000000004</v>
      </c>
      <c r="BC60" s="160">
        <v>1104.3699999999999</v>
      </c>
      <c r="BD60" s="160">
        <v>479.16</v>
      </c>
      <c r="BE60" s="160">
        <v>4810.8900000000003</v>
      </c>
      <c r="BF60" s="160">
        <v>0</v>
      </c>
      <c r="BG60" s="160">
        <v>2344.02</v>
      </c>
      <c r="BH60" s="160">
        <v>4934.47</v>
      </c>
      <c r="BI60" s="160">
        <v>1602.65</v>
      </c>
      <c r="BJ60" s="160">
        <v>5193.59</v>
      </c>
      <c r="BK60" s="160">
        <v>1540.65</v>
      </c>
      <c r="BL60" s="160">
        <v>479.52</v>
      </c>
      <c r="BM60" s="160">
        <v>0</v>
      </c>
      <c r="BN60" s="160">
        <v>3352.15</v>
      </c>
      <c r="BO60" s="160">
        <v>478.32</v>
      </c>
      <c r="BP60" s="160">
        <v>74.64</v>
      </c>
      <c r="BQ60" s="160">
        <v>8.6999999999999993</v>
      </c>
      <c r="BR60" s="160">
        <v>1484.19</v>
      </c>
      <c r="BS60" s="160">
        <v>784.29</v>
      </c>
      <c r="BT60" s="160">
        <v>618.80999999999995</v>
      </c>
      <c r="BU60" s="160">
        <v>1180.56</v>
      </c>
      <c r="BV60" s="160">
        <v>1690.43</v>
      </c>
      <c r="BW60" s="160">
        <v>6962.99</v>
      </c>
      <c r="BX60" s="160">
        <v>284.45999999999998</v>
      </c>
      <c r="BY60" s="160">
        <v>2191.61</v>
      </c>
      <c r="BZ60" s="160">
        <v>1993.15</v>
      </c>
      <c r="CA60" s="160">
        <v>1435.33</v>
      </c>
      <c r="CB60" s="160">
        <v>614.65</v>
      </c>
      <c r="CC60" s="160">
        <v>745.2</v>
      </c>
      <c r="CD60" s="160">
        <v>381.31</v>
      </c>
      <c r="CE60" s="160">
        <v>858.72</v>
      </c>
      <c r="CF60" s="160">
        <v>614.76</v>
      </c>
      <c r="CG60" s="160">
        <v>2395.75</v>
      </c>
      <c r="CH60" s="160">
        <v>0</v>
      </c>
      <c r="CI60" s="160">
        <v>519.71</v>
      </c>
      <c r="CJ60" s="160">
        <v>957.72</v>
      </c>
      <c r="CK60" s="160">
        <v>2783.15</v>
      </c>
      <c r="CL60" s="160">
        <v>1053.42</v>
      </c>
      <c r="CM60" s="160">
        <v>1117.29</v>
      </c>
      <c r="CN60" s="160">
        <v>359.72</v>
      </c>
      <c r="CO60" s="160">
        <v>452.38</v>
      </c>
      <c r="CP60" s="160">
        <v>0</v>
      </c>
      <c r="CQ60" s="160">
        <v>1195.8499999999999</v>
      </c>
      <c r="CR60" s="160">
        <v>0</v>
      </c>
      <c r="CS60" s="160">
        <v>441.19</v>
      </c>
      <c r="CT60" s="160">
        <v>1783.74</v>
      </c>
      <c r="CU60" s="160">
        <v>0</v>
      </c>
      <c r="CV60" s="160">
        <v>0</v>
      </c>
      <c r="CW60" s="160">
        <v>556.04999999999995</v>
      </c>
      <c r="CX60" s="160">
        <v>3386.38</v>
      </c>
      <c r="CY60" s="160">
        <v>378.42</v>
      </c>
      <c r="CZ60" s="160">
        <v>536.52</v>
      </c>
      <c r="DA60" s="160">
        <v>733.95</v>
      </c>
      <c r="DB60" s="160">
        <v>0</v>
      </c>
      <c r="DC60" s="160">
        <v>1601.88</v>
      </c>
      <c r="DD60" s="160">
        <v>0</v>
      </c>
      <c r="DE60" s="160">
        <v>731.7</v>
      </c>
      <c r="DF60" s="160">
        <v>82.02</v>
      </c>
      <c r="DG60" s="160">
        <v>0</v>
      </c>
      <c r="DH60" s="160">
        <v>0</v>
      </c>
      <c r="DI60" s="160">
        <v>513.79999999999995</v>
      </c>
      <c r="DJ60" s="160">
        <v>448.44</v>
      </c>
      <c r="DK60" s="160">
        <v>2319.89</v>
      </c>
      <c r="DL60" s="160">
        <v>557.16</v>
      </c>
      <c r="DM60" s="160">
        <v>0</v>
      </c>
      <c r="DN60" s="160">
        <v>844.18</v>
      </c>
      <c r="DO60" s="160">
        <v>804.29</v>
      </c>
      <c r="DP60" s="160">
        <v>891.08</v>
      </c>
      <c r="DQ60" s="160">
        <v>950.1</v>
      </c>
      <c r="DR60" s="160">
        <v>445.57</v>
      </c>
      <c r="DS60" s="160">
        <v>889.26</v>
      </c>
      <c r="DT60" s="160">
        <v>712.29</v>
      </c>
      <c r="DU60" s="160">
        <v>6973.21</v>
      </c>
      <c r="DV60" s="160">
        <v>1556.73</v>
      </c>
      <c r="DW60" s="160">
        <v>3798.67</v>
      </c>
      <c r="DX60" s="160">
        <v>1347.4</v>
      </c>
      <c r="DY60" s="160">
        <v>3068.3</v>
      </c>
      <c r="DZ60" s="160">
        <v>3076.48</v>
      </c>
      <c r="EA60" s="160">
        <v>537.66999999999996</v>
      </c>
      <c r="EB60" s="160">
        <v>0</v>
      </c>
      <c r="EC60" s="160">
        <v>4310.51</v>
      </c>
      <c r="ED60" s="160">
        <v>1144.08</v>
      </c>
      <c r="EE60" s="160">
        <v>0</v>
      </c>
      <c r="EF60" s="160">
        <v>728.08</v>
      </c>
      <c r="EG60" s="160">
        <v>647.17999999999995</v>
      </c>
      <c r="EH60" s="160">
        <v>106.09</v>
      </c>
      <c r="EI60" s="160">
        <v>3036.27</v>
      </c>
      <c r="EJ60" s="160">
        <v>1015.38</v>
      </c>
      <c r="EK60" s="160">
        <v>0</v>
      </c>
      <c r="EL60" s="160">
        <v>489.92</v>
      </c>
      <c r="EM60" s="160">
        <v>1841.82</v>
      </c>
      <c r="EN60" s="160">
        <v>0</v>
      </c>
      <c r="EO60" s="160">
        <v>0</v>
      </c>
      <c r="EP60" s="160">
        <v>0</v>
      </c>
      <c r="EQ60" s="160">
        <v>3888</v>
      </c>
      <c r="ER60" s="160">
        <v>3885.3</v>
      </c>
      <c r="ES60" s="160">
        <v>949.36</v>
      </c>
      <c r="ET60" s="160">
        <v>21.63</v>
      </c>
      <c r="EU60" s="160">
        <v>589.79999999999995</v>
      </c>
      <c r="EV60" s="160">
        <v>1154.8</v>
      </c>
      <c r="EW60" s="160">
        <v>0</v>
      </c>
      <c r="EX60" s="160">
        <v>361.05</v>
      </c>
      <c r="EY60" s="160">
        <v>10559.99</v>
      </c>
      <c r="EZ60" s="160">
        <v>1517.05</v>
      </c>
      <c r="FA60" s="160">
        <v>0</v>
      </c>
      <c r="FB60" s="160">
        <v>0</v>
      </c>
      <c r="FC60" s="160">
        <v>4469.87</v>
      </c>
      <c r="FD60" s="160">
        <v>2542.0700000000002</v>
      </c>
      <c r="FE60" s="160">
        <v>6111.31</v>
      </c>
      <c r="FF60" s="160">
        <v>0</v>
      </c>
      <c r="FG60" s="160">
        <v>0</v>
      </c>
      <c r="FH60" s="160">
        <v>13520.23</v>
      </c>
      <c r="FI60" s="160">
        <v>5806.07</v>
      </c>
      <c r="FJ60" s="160">
        <v>0</v>
      </c>
      <c r="FK60" s="160">
        <v>7493.05</v>
      </c>
      <c r="FL60" s="160">
        <v>1601.85</v>
      </c>
      <c r="FM60" s="160">
        <v>0</v>
      </c>
      <c r="FN60" s="160">
        <v>0</v>
      </c>
      <c r="FO60" s="160">
        <v>0</v>
      </c>
      <c r="FP60" s="160">
        <v>7623.12</v>
      </c>
      <c r="FQ60" s="160">
        <v>2783.85</v>
      </c>
      <c r="FR60" s="160">
        <v>0</v>
      </c>
      <c r="FS60" s="160">
        <v>1272.1400000000001</v>
      </c>
      <c r="FT60" s="160">
        <v>0</v>
      </c>
      <c r="FU60" s="160">
        <v>3737.9</v>
      </c>
      <c r="FV60" s="160">
        <v>171.15</v>
      </c>
      <c r="FW60" s="160">
        <v>0</v>
      </c>
      <c r="FX60" s="160">
        <v>2477.35</v>
      </c>
      <c r="FY60" s="160">
        <v>19642.97</v>
      </c>
      <c r="FZ60" s="160">
        <v>576.52</v>
      </c>
      <c r="GA60" s="160">
        <v>0</v>
      </c>
      <c r="GB60" s="160">
        <v>408.22</v>
      </c>
      <c r="GC60" s="160">
        <v>0</v>
      </c>
      <c r="GD60" s="160">
        <v>450.23</v>
      </c>
      <c r="GE60" s="160">
        <v>173.72</v>
      </c>
      <c r="GF60" s="160">
        <v>0</v>
      </c>
      <c r="GG60" s="160">
        <v>1092.02</v>
      </c>
      <c r="GH60" s="160">
        <v>0</v>
      </c>
      <c r="GI60" s="79">
        <f t="shared" si="0"/>
        <v>293688.76</v>
      </c>
    </row>
    <row r="61" spans="2:191" x14ac:dyDescent="0.25">
      <c r="B61" s="74" t="s">
        <v>192</v>
      </c>
      <c r="C61" s="175" t="s">
        <v>789</v>
      </c>
      <c r="D61" s="160">
        <v>0</v>
      </c>
      <c r="E61" s="160">
        <v>0</v>
      </c>
      <c r="F61" s="160">
        <v>9646.73</v>
      </c>
      <c r="G61" s="160">
        <v>25590.75</v>
      </c>
      <c r="H61" s="160">
        <v>0</v>
      </c>
      <c r="I61" s="160">
        <v>11104.86</v>
      </c>
      <c r="J61" s="160">
        <v>10794</v>
      </c>
      <c r="K61" s="160">
        <v>20819.400000000001</v>
      </c>
      <c r="L61" s="160">
        <v>0</v>
      </c>
      <c r="M61" s="160">
        <v>10117.5</v>
      </c>
      <c r="N61" s="160">
        <v>4857.57</v>
      </c>
      <c r="O61" s="160">
        <v>10903.8</v>
      </c>
      <c r="P61" s="160">
        <v>0</v>
      </c>
      <c r="Q61" s="160">
        <v>8333.42</v>
      </c>
      <c r="R61" s="160">
        <v>6817.99</v>
      </c>
      <c r="S61" s="160">
        <v>7044.59</v>
      </c>
      <c r="T61" s="160">
        <v>11146.5</v>
      </c>
      <c r="U61" s="160">
        <v>9829.99</v>
      </c>
      <c r="V61" s="160">
        <v>14523</v>
      </c>
      <c r="W61" s="160">
        <v>10031.280000000001</v>
      </c>
      <c r="X61" s="160">
        <v>0</v>
      </c>
      <c r="Y61" s="160">
        <v>16740</v>
      </c>
      <c r="Z61" s="160">
        <v>11545.86</v>
      </c>
      <c r="AA61" s="160">
        <v>14470.17</v>
      </c>
      <c r="AB61" s="160">
        <v>15096</v>
      </c>
      <c r="AC61" s="160">
        <v>11104.86</v>
      </c>
      <c r="AD61" s="160">
        <v>10794</v>
      </c>
      <c r="AE61" s="160">
        <v>22209.72</v>
      </c>
      <c r="AF61" s="160">
        <v>18922.04</v>
      </c>
      <c r="AG61" s="160">
        <v>15767.25</v>
      </c>
      <c r="AH61" s="160">
        <v>10117.5</v>
      </c>
      <c r="AI61" s="160">
        <v>0</v>
      </c>
      <c r="AJ61" s="160">
        <v>16740</v>
      </c>
      <c r="AK61" s="160">
        <v>18450</v>
      </c>
      <c r="AL61" s="160">
        <v>16766.52</v>
      </c>
      <c r="AM61" s="160">
        <v>0</v>
      </c>
      <c r="AN61" s="160">
        <v>15040.75</v>
      </c>
      <c r="AO61" s="160">
        <v>8333.42</v>
      </c>
      <c r="AP61" s="160">
        <v>7697.74</v>
      </c>
      <c r="AQ61" s="160">
        <v>7044.58</v>
      </c>
      <c r="AR61" s="160">
        <v>11146.5</v>
      </c>
      <c r="AS61" s="160">
        <v>9829.99</v>
      </c>
      <c r="AT61" s="160">
        <v>15765.88</v>
      </c>
      <c r="AU61" s="160">
        <v>21711.09</v>
      </c>
      <c r="AV61" s="160">
        <v>17352</v>
      </c>
      <c r="AW61" s="160">
        <v>0</v>
      </c>
      <c r="AX61" s="160">
        <v>23952</v>
      </c>
      <c r="AY61" s="160">
        <v>14470.17</v>
      </c>
      <c r="AZ61" s="160">
        <v>20235</v>
      </c>
      <c r="BA61" s="160">
        <v>22209.72</v>
      </c>
      <c r="BB61" s="160">
        <v>0</v>
      </c>
      <c r="BC61" s="160">
        <v>14787</v>
      </c>
      <c r="BD61" s="160">
        <v>16077.88</v>
      </c>
      <c r="BE61" s="160">
        <v>11545.86</v>
      </c>
      <c r="BF61" s="160">
        <v>15767.25</v>
      </c>
      <c r="BG61" s="160">
        <v>18926.150000000001</v>
      </c>
      <c r="BH61" s="160">
        <v>26288.97</v>
      </c>
      <c r="BI61" s="160">
        <v>20819.400000000001</v>
      </c>
      <c r="BJ61" s="160">
        <v>10059.799999999999</v>
      </c>
      <c r="BK61" s="160">
        <v>16677.46</v>
      </c>
      <c r="BL61" s="160">
        <v>15039.6</v>
      </c>
      <c r="BM61" s="160">
        <v>0</v>
      </c>
      <c r="BN61" s="160">
        <v>0</v>
      </c>
      <c r="BO61" s="160">
        <v>38465.08</v>
      </c>
      <c r="BP61" s="160">
        <v>13579.36</v>
      </c>
      <c r="BQ61" s="160">
        <v>0</v>
      </c>
      <c r="BR61" s="160">
        <v>10322.02</v>
      </c>
      <c r="BS61" s="160">
        <v>0</v>
      </c>
      <c r="BT61" s="160">
        <v>21509.94</v>
      </c>
      <c r="BU61" s="160">
        <v>19207.52</v>
      </c>
      <c r="BV61" s="160">
        <v>0</v>
      </c>
      <c r="BW61" s="160">
        <v>34473.410000000003</v>
      </c>
      <c r="BX61" s="160">
        <v>18924.07</v>
      </c>
      <c r="BY61" s="160">
        <v>19811.29</v>
      </c>
      <c r="BZ61" s="160">
        <v>18924.07</v>
      </c>
      <c r="CA61" s="160">
        <v>20819.400000000001</v>
      </c>
      <c r="CB61" s="160">
        <v>24760.33</v>
      </c>
      <c r="CC61" s="160">
        <v>12325.78</v>
      </c>
      <c r="CD61" s="160">
        <v>20159.400000000001</v>
      </c>
      <c r="CE61" s="160">
        <v>20161.72</v>
      </c>
      <c r="CF61" s="160">
        <v>0</v>
      </c>
      <c r="CG61" s="160">
        <v>18993</v>
      </c>
      <c r="CH61" s="160">
        <v>14284.85</v>
      </c>
      <c r="CI61" s="160">
        <v>16777.46</v>
      </c>
      <c r="CJ61" s="160">
        <v>22293</v>
      </c>
      <c r="CK61" s="160">
        <v>18922.04</v>
      </c>
      <c r="CL61" s="160">
        <v>15810.88</v>
      </c>
      <c r="CM61" s="160">
        <v>23175</v>
      </c>
      <c r="CN61" s="160">
        <v>17776.84</v>
      </c>
      <c r="CO61" s="160">
        <v>0</v>
      </c>
      <c r="CP61" s="160">
        <v>20800.689999999999</v>
      </c>
      <c r="CQ61" s="160">
        <v>15249.27</v>
      </c>
      <c r="CR61" s="160">
        <v>18922.04</v>
      </c>
      <c r="CS61" s="160">
        <v>21604.19</v>
      </c>
      <c r="CT61" s="160">
        <v>0</v>
      </c>
      <c r="CU61" s="160">
        <v>0</v>
      </c>
      <c r="CV61" s="160">
        <v>16677.46</v>
      </c>
      <c r="CW61" s="160">
        <v>0</v>
      </c>
      <c r="CX61" s="160">
        <v>23952</v>
      </c>
      <c r="CY61" s="160">
        <v>21588.05</v>
      </c>
      <c r="CZ61" s="160">
        <v>16740</v>
      </c>
      <c r="DA61" s="160">
        <v>22209.72</v>
      </c>
      <c r="DB61" s="160">
        <v>19054.7</v>
      </c>
      <c r="DC61" s="160">
        <v>18570.919999999998</v>
      </c>
      <c r="DD61" s="160">
        <v>15825</v>
      </c>
      <c r="DE61" s="160">
        <v>15039.6</v>
      </c>
      <c r="DF61" s="160">
        <v>10489.92</v>
      </c>
      <c r="DG61" s="160">
        <v>0</v>
      </c>
      <c r="DH61" s="160">
        <v>15765.84</v>
      </c>
      <c r="DI61" s="160">
        <v>21207.88</v>
      </c>
      <c r="DJ61" s="160">
        <v>16137</v>
      </c>
      <c r="DK61" s="160">
        <v>15934.24</v>
      </c>
      <c r="DL61" s="160">
        <v>15039.6</v>
      </c>
      <c r="DM61" s="160">
        <v>12372</v>
      </c>
      <c r="DN61" s="160">
        <v>14732.75</v>
      </c>
      <c r="DO61" s="160">
        <v>15039.6</v>
      </c>
      <c r="DP61" s="160">
        <v>15157.9</v>
      </c>
      <c r="DQ61" s="160">
        <v>21472.5</v>
      </c>
      <c r="DR61" s="160">
        <v>16075</v>
      </c>
      <c r="DS61" s="160">
        <v>16679.71</v>
      </c>
      <c r="DT61" s="160">
        <v>16429.91</v>
      </c>
      <c r="DU61" s="160">
        <v>14712.02</v>
      </c>
      <c r="DV61" s="160">
        <v>8995.5400000000009</v>
      </c>
      <c r="DW61" s="160">
        <v>0</v>
      </c>
      <c r="DX61" s="160">
        <v>16077.88</v>
      </c>
      <c r="DY61" s="160">
        <v>15096</v>
      </c>
      <c r="DZ61" s="160">
        <v>2582.3200000000002</v>
      </c>
      <c r="EA61" s="160">
        <v>15896.53</v>
      </c>
      <c r="EB61" s="160">
        <v>15619.68</v>
      </c>
      <c r="EC61" s="160">
        <v>14156.24</v>
      </c>
      <c r="ED61" s="160">
        <v>17920.18</v>
      </c>
      <c r="EE61" s="160">
        <v>16137</v>
      </c>
      <c r="EF61" s="160">
        <v>16740</v>
      </c>
      <c r="EG61" s="160">
        <v>0</v>
      </c>
      <c r="EH61" s="160">
        <v>17414.93</v>
      </c>
      <c r="EI61" s="160">
        <v>18922.04</v>
      </c>
      <c r="EJ61" s="160">
        <v>20872.27</v>
      </c>
      <c r="EK61" s="160">
        <v>15096</v>
      </c>
      <c r="EL61" s="160">
        <v>12963.5</v>
      </c>
      <c r="EM61" s="160">
        <v>16137</v>
      </c>
      <c r="EN61" s="160">
        <v>14246.82</v>
      </c>
      <c r="EO61" s="160">
        <v>0</v>
      </c>
      <c r="EP61" s="160">
        <v>11636.3</v>
      </c>
      <c r="EQ61" s="160">
        <v>106109.41</v>
      </c>
      <c r="ER61" s="160">
        <v>59078.6</v>
      </c>
      <c r="ES61" s="160">
        <v>0</v>
      </c>
      <c r="ET61" s="160">
        <v>94551.25</v>
      </c>
      <c r="EU61" s="160">
        <v>53761.14</v>
      </c>
      <c r="EV61" s="160">
        <v>42337.16</v>
      </c>
      <c r="EW61" s="160">
        <v>0</v>
      </c>
      <c r="EX61" s="160">
        <v>0</v>
      </c>
      <c r="EY61" s="160">
        <v>81377.56</v>
      </c>
      <c r="EZ61" s="160">
        <v>54668.08</v>
      </c>
      <c r="FA61" s="160">
        <v>98255.3</v>
      </c>
      <c r="FB61" s="160">
        <v>25864.42</v>
      </c>
      <c r="FC61" s="160">
        <v>52087.18</v>
      </c>
      <c r="FD61" s="160">
        <v>76813.94</v>
      </c>
      <c r="FE61" s="160">
        <v>82112.02</v>
      </c>
      <c r="FF61" s="160">
        <v>50011.040000000001</v>
      </c>
      <c r="FG61" s="160">
        <v>37499.519999999997</v>
      </c>
      <c r="FH61" s="160">
        <v>57248.47</v>
      </c>
      <c r="FI61" s="160">
        <v>57535.37</v>
      </c>
      <c r="FJ61" s="160">
        <v>158129.65</v>
      </c>
      <c r="FK61" s="160">
        <v>25182.83</v>
      </c>
      <c r="FL61" s="160">
        <v>68846.710000000006</v>
      </c>
      <c r="FM61" s="160">
        <v>35608.32</v>
      </c>
      <c r="FN61" s="160">
        <v>74933.98</v>
      </c>
      <c r="FO61" s="160">
        <v>387013.13</v>
      </c>
      <c r="FP61" s="160">
        <v>46938.47</v>
      </c>
      <c r="FQ61" s="160">
        <v>45138.53</v>
      </c>
      <c r="FR61" s="160">
        <v>0</v>
      </c>
      <c r="FS61" s="160">
        <v>0</v>
      </c>
      <c r="FT61" s="160">
        <v>0</v>
      </c>
      <c r="FU61" s="160">
        <v>22293</v>
      </c>
      <c r="FV61" s="160">
        <v>24900.12</v>
      </c>
      <c r="FW61" s="160">
        <v>18924.07</v>
      </c>
      <c r="FX61" s="160">
        <v>14523</v>
      </c>
      <c r="FY61" s="160">
        <v>16305.39</v>
      </c>
      <c r="FZ61" s="160">
        <v>16553.18</v>
      </c>
      <c r="GA61" s="160">
        <v>18549.52</v>
      </c>
      <c r="GB61" s="160">
        <v>5048.91</v>
      </c>
      <c r="GC61" s="160">
        <v>6664.63</v>
      </c>
      <c r="GD61" s="160">
        <v>18993</v>
      </c>
      <c r="GE61" s="160">
        <v>0</v>
      </c>
      <c r="GF61" s="160">
        <v>17333.63</v>
      </c>
      <c r="GG61" s="160">
        <v>15096</v>
      </c>
      <c r="GH61" s="160">
        <v>15515.19</v>
      </c>
      <c r="GI61" s="79">
        <f t="shared" si="0"/>
        <v>4004331.43</v>
      </c>
    </row>
    <row r="62" spans="2:191" x14ac:dyDescent="0.25">
      <c r="B62" s="74" t="s">
        <v>192</v>
      </c>
      <c r="C62" s="175" t="s">
        <v>789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1883.59</v>
      </c>
      <c r="M62" s="160">
        <v>0</v>
      </c>
      <c r="N62" s="160">
        <v>0</v>
      </c>
      <c r="O62" s="160">
        <v>0</v>
      </c>
      <c r="P62" s="160">
        <v>0</v>
      </c>
      <c r="Q62" s="160">
        <v>0</v>
      </c>
      <c r="R62" s="160">
        <v>0</v>
      </c>
      <c r="S62" s="160">
        <v>0</v>
      </c>
      <c r="T62" s="160">
        <v>0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0">
        <v>0</v>
      </c>
      <c r="AI62" s="160">
        <v>0</v>
      </c>
      <c r="AJ62" s="160">
        <v>0</v>
      </c>
      <c r="AK62" s="160">
        <v>0</v>
      </c>
      <c r="AL62" s="160">
        <v>1767.96</v>
      </c>
      <c r="AM62" s="160">
        <v>0</v>
      </c>
      <c r="AN62" s="160">
        <v>0</v>
      </c>
      <c r="AO62" s="160">
        <v>0</v>
      </c>
      <c r="AP62" s="160">
        <v>0</v>
      </c>
      <c r="AQ62" s="160">
        <v>0</v>
      </c>
      <c r="AR62" s="160">
        <v>0</v>
      </c>
      <c r="AS62" s="160">
        <v>0</v>
      </c>
      <c r="AT62" s="160">
        <v>0</v>
      </c>
      <c r="AU62" s="160">
        <v>0</v>
      </c>
      <c r="AV62" s="160">
        <v>0</v>
      </c>
      <c r="AW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 s="160">
        <v>0</v>
      </c>
      <c r="BD62" s="160">
        <v>0</v>
      </c>
      <c r="BE62" s="160">
        <v>0</v>
      </c>
      <c r="BF62" s="160">
        <v>0</v>
      </c>
      <c r="BG62" s="160">
        <v>0</v>
      </c>
      <c r="BH62" s="160">
        <v>0</v>
      </c>
      <c r="BI62" s="160">
        <v>0</v>
      </c>
      <c r="BJ62" s="160">
        <v>0</v>
      </c>
      <c r="BK62" s="160">
        <v>0</v>
      </c>
      <c r="BL62" s="160">
        <v>0</v>
      </c>
      <c r="BM62" s="160">
        <v>0</v>
      </c>
      <c r="BN62" s="160">
        <v>0</v>
      </c>
      <c r="BO62" s="160">
        <v>0</v>
      </c>
      <c r="BP62" s="160">
        <v>0</v>
      </c>
      <c r="BQ62" s="160">
        <v>0</v>
      </c>
      <c r="BR62" s="160">
        <v>0</v>
      </c>
      <c r="BS62" s="160">
        <v>0</v>
      </c>
      <c r="BT62" s="160">
        <v>0</v>
      </c>
      <c r="BU62" s="160">
        <v>0</v>
      </c>
      <c r="BV62" s="160">
        <v>0</v>
      </c>
      <c r="BW62" s="160">
        <v>0</v>
      </c>
      <c r="BX62" s="160">
        <v>0</v>
      </c>
      <c r="BY62" s="160">
        <v>0</v>
      </c>
      <c r="BZ62" s="160">
        <v>0</v>
      </c>
      <c r="CA62" s="160">
        <v>0</v>
      </c>
      <c r="CB62" s="160">
        <v>0</v>
      </c>
      <c r="CC62" s="160">
        <v>0</v>
      </c>
      <c r="CD62" s="160">
        <v>0</v>
      </c>
      <c r="CE62" s="160">
        <v>0</v>
      </c>
      <c r="CF62" s="160">
        <v>0</v>
      </c>
      <c r="CG62" s="160">
        <v>0</v>
      </c>
      <c r="CH62" s="160">
        <v>0</v>
      </c>
      <c r="CI62" s="160">
        <v>0</v>
      </c>
      <c r="CJ62" s="160">
        <v>0</v>
      </c>
      <c r="CK62" s="160">
        <v>0</v>
      </c>
      <c r="CL62" s="160">
        <v>0</v>
      </c>
      <c r="CM62" s="160">
        <v>0</v>
      </c>
      <c r="CN62" s="160">
        <v>0</v>
      </c>
      <c r="CO62" s="160">
        <v>0</v>
      </c>
      <c r="CP62" s="160">
        <v>0</v>
      </c>
      <c r="CQ62" s="160">
        <v>0</v>
      </c>
      <c r="CR62" s="160">
        <v>0</v>
      </c>
      <c r="CS62" s="160">
        <v>0</v>
      </c>
      <c r="CT62" s="160">
        <v>0</v>
      </c>
      <c r="CU62" s="160">
        <v>0</v>
      </c>
      <c r="CV62" s="160">
        <v>0</v>
      </c>
      <c r="CW62" s="160">
        <v>0</v>
      </c>
      <c r="CX62" s="160">
        <v>0</v>
      </c>
      <c r="CY62" s="160">
        <v>0</v>
      </c>
      <c r="CZ62" s="160">
        <v>0</v>
      </c>
      <c r="DA62" s="160">
        <v>0</v>
      </c>
      <c r="DB62" s="160">
        <v>0</v>
      </c>
      <c r="DC62" s="160">
        <v>0</v>
      </c>
      <c r="DD62" s="160">
        <v>0</v>
      </c>
      <c r="DE62" s="160">
        <v>0</v>
      </c>
      <c r="DF62" s="160">
        <v>0</v>
      </c>
      <c r="DG62" s="160">
        <v>0</v>
      </c>
      <c r="DH62" s="160">
        <v>807.66</v>
      </c>
      <c r="DI62" s="160">
        <v>0</v>
      </c>
      <c r="DJ62" s="160">
        <v>0</v>
      </c>
      <c r="DK62" s="160">
        <v>0</v>
      </c>
      <c r="DL62" s="160">
        <v>0</v>
      </c>
      <c r="DM62" s="160">
        <v>0</v>
      </c>
      <c r="DN62" s="160">
        <v>0</v>
      </c>
      <c r="DO62" s="160">
        <v>0</v>
      </c>
      <c r="DP62" s="160">
        <v>0</v>
      </c>
      <c r="DQ62" s="160">
        <v>0</v>
      </c>
      <c r="DR62" s="160">
        <v>0</v>
      </c>
      <c r="DS62" s="160">
        <v>0</v>
      </c>
      <c r="DT62" s="160">
        <v>0</v>
      </c>
      <c r="DU62" s="160">
        <v>0</v>
      </c>
      <c r="DV62" s="160">
        <v>0</v>
      </c>
      <c r="DW62" s="160">
        <v>0</v>
      </c>
      <c r="DX62" s="160">
        <v>0</v>
      </c>
      <c r="DY62" s="160">
        <v>0</v>
      </c>
      <c r="DZ62" s="160">
        <v>0</v>
      </c>
      <c r="EA62" s="160">
        <v>0</v>
      </c>
      <c r="EB62" s="160">
        <v>0</v>
      </c>
      <c r="EC62" s="160">
        <v>0</v>
      </c>
      <c r="ED62" s="160">
        <v>0</v>
      </c>
      <c r="EE62" s="160">
        <v>0</v>
      </c>
      <c r="EF62" s="160">
        <v>0</v>
      </c>
      <c r="EG62" s="160">
        <v>0</v>
      </c>
      <c r="EH62" s="160">
        <v>0</v>
      </c>
      <c r="EI62" s="160">
        <v>0</v>
      </c>
      <c r="EJ62" s="160">
        <v>0</v>
      </c>
      <c r="EK62" s="160">
        <v>0</v>
      </c>
      <c r="EL62" s="160">
        <v>0</v>
      </c>
      <c r="EM62" s="160">
        <v>0</v>
      </c>
      <c r="EN62" s="160">
        <v>0</v>
      </c>
      <c r="EO62" s="160">
        <v>0</v>
      </c>
      <c r="EP62" s="160">
        <v>0</v>
      </c>
      <c r="EQ62" s="160">
        <v>0</v>
      </c>
      <c r="ER62" s="160">
        <v>0</v>
      </c>
      <c r="ES62" s="160">
        <v>0</v>
      </c>
      <c r="ET62" s="160">
        <v>0</v>
      </c>
      <c r="EU62" s="160">
        <v>0</v>
      </c>
      <c r="EV62" s="160">
        <v>0</v>
      </c>
      <c r="EW62" s="160">
        <v>0</v>
      </c>
      <c r="EX62" s="160">
        <v>0</v>
      </c>
      <c r="EY62" s="160">
        <v>0</v>
      </c>
      <c r="EZ62" s="160">
        <v>0</v>
      </c>
      <c r="FA62" s="160">
        <v>0</v>
      </c>
      <c r="FB62" s="160">
        <v>0</v>
      </c>
      <c r="FC62" s="160">
        <v>0</v>
      </c>
      <c r="FD62" s="160">
        <v>0</v>
      </c>
      <c r="FE62" s="160">
        <v>0</v>
      </c>
      <c r="FF62" s="160">
        <v>0</v>
      </c>
      <c r="FG62" s="160">
        <v>0</v>
      </c>
      <c r="FH62" s="160">
        <v>0</v>
      </c>
      <c r="FI62" s="160">
        <v>0</v>
      </c>
      <c r="FJ62" s="160">
        <v>0</v>
      </c>
      <c r="FK62" s="160">
        <v>0</v>
      </c>
      <c r="FL62" s="160">
        <v>0</v>
      </c>
      <c r="FM62" s="160">
        <v>0</v>
      </c>
      <c r="FN62" s="160">
        <v>0</v>
      </c>
      <c r="FO62" s="160">
        <v>0</v>
      </c>
      <c r="FP62" s="160">
        <v>0</v>
      </c>
      <c r="FQ62" s="160">
        <v>1051.68</v>
      </c>
      <c r="FR62" s="160">
        <v>0</v>
      </c>
      <c r="FS62" s="160">
        <v>0</v>
      </c>
      <c r="FT62" s="160">
        <v>0</v>
      </c>
      <c r="FU62" s="160">
        <v>0</v>
      </c>
      <c r="FV62" s="160">
        <v>0</v>
      </c>
      <c r="FW62" s="160">
        <v>0</v>
      </c>
      <c r="FX62" s="160">
        <v>0</v>
      </c>
      <c r="FY62" s="160">
        <v>0</v>
      </c>
      <c r="FZ62" s="160">
        <v>0</v>
      </c>
      <c r="GA62" s="160">
        <v>0</v>
      </c>
      <c r="GB62" s="160">
        <v>0</v>
      </c>
      <c r="GC62" s="160">
        <v>0</v>
      </c>
      <c r="GD62" s="160">
        <v>0</v>
      </c>
      <c r="GE62" s="160">
        <v>0</v>
      </c>
      <c r="GF62" s="160">
        <v>0</v>
      </c>
      <c r="GG62" s="160">
        <v>0</v>
      </c>
      <c r="GH62" s="160">
        <v>0</v>
      </c>
      <c r="GI62" s="79">
        <f t="shared" si="0"/>
        <v>5510.89</v>
      </c>
    </row>
    <row r="63" spans="2:191" x14ac:dyDescent="0.25">
      <c r="B63" s="74" t="s">
        <v>192</v>
      </c>
      <c r="C63" s="175" t="s">
        <v>789</v>
      </c>
      <c r="D63" s="160">
        <v>14787</v>
      </c>
      <c r="E63" s="160">
        <v>11896.18</v>
      </c>
      <c r="F63" s="160">
        <v>8365.41</v>
      </c>
      <c r="G63" s="160">
        <v>0</v>
      </c>
      <c r="H63" s="160">
        <v>5755.81</v>
      </c>
      <c r="I63" s="160">
        <v>0</v>
      </c>
      <c r="J63" s="160">
        <v>12731.88</v>
      </c>
      <c r="K63" s="160">
        <v>11560.33</v>
      </c>
      <c r="L63" s="160">
        <v>16161.06</v>
      </c>
      <c r="M63" s="160">
        <v>11965.72</v>
      </c>
      <c r="N63" s="160">
        <v>37847.120000000003</v>
      </c>
      <c r="O63" s="160">
        <v>17304.810000000001</v>
      </c>
      <c r="P63" s="160">
        <v>8620.66</v>
      </c>
      <c r="Q63" s="160">
        <v>8894.75</v>
      </c>
      <c r="R63" s="160">
        <v>9420.7199999999993</v>
      </c>
      <c r="S63" s="160">
        <v>0</v>
      </c>
      <c r="T63" s="160">
        <v>13189.32</v>
      </c>
      <c r="U63" s="160">
        <v>0</v>
      </c>
      <c r="V63" s="160">
        <v>16830.7</v>
      </c>
      <c r="W63" s="160">
        <v>7050.94</v>
      </c>
      <c r="X63" s="160">
        <v>32948.94</v>
      </c>
      <c r="Y63" s="160">
        <v>14028.09</v>
      </c>
      <c r="Z63" s="160">
        <v>14039.49</v>
      </c>
      <c r="AA63" s="160">
        <v>18302.41</v>
      </c>
      <c r="AB63" s="160">
        <v>14507.92</v>
      </c>
      <c r="AC63" s="160">
        <v>0</v>
      </c>
      <c r="AD63" s="160">
        <v>27209.24</v>
      </c>
      <c r="AE63" s="160">
        <v>19616.55</v>
      </c>
      <c r="AF63" s="160">
        <v>19083.169999999998</v>
      </c>
      <c r="AG63" s="160">
        <v>11994.56</v>
      </c>
      <c r="AH63" s="160">
        <v>16430.39</v>
      </c>
      <c r="AI63" s="160">
        <v>0</v>
      </c>
      <c r="AJ63" s="160">
        <v>0</v>
      </c>
      <c r="AK63" s="160">
        <v>12647.48</v>
      </c>
      <c r="AL63" s="160">
        <v>10375.59</v>
      </c>
      <c r="AM63" s="160">
        <v>0</v>
      </c>
      <c r="AN63" s="160">
        <v>14697.29</v>
      </c>
      <c r="AO63" s="160">
        <v>14570.65</v>
      </c>
      <c r="AP63" s="160">
        <v>14244.53</v>
      </c>
      <c r="AQ63" s="160">
        <v>0</v>
      </c>
      <c r="AR63" s="160">
        <v>9667.34</v>
      </c>
      <c r="AS63" s="160">
        <v>11144.42</v>
      </c>
      <c r="AT63" s="160">
        <v>17754.86</v>
      </c>
      <c r="AU63" s="160">
        <v>13625.4</v>
      </c>
      <c r="AV63" s="160">
        <v>1308.5999999999999</v>
      </c>
      <c r="AW63" s="160">
        <v>23340.37</v>
      </c>
      <c r="AX63" s="160">
        <v>21463.32</v>
      </c>
      <c r="AY63" s="160">
        <v>7049.86</v>
      </c>
      <c r="AZ63" s="160">
        <v>19689.66</v>
      </c>
      <c r="BA63" s="160">
        <v>15289.97</v>
      </c>
      <c r="BB63" s="160">
        <v>33343.629999999997</v>
      </c>
      <c r="BC63" s="160">
        <v>14482.74</v>
      </c>
      <c r="BD63" s="160">
        <v>16399.23</v>
      </c>
      <c r="BE63" s="160">
        <v>15132.89</v>
      </c>
      <c r="BF63" s="160">
        <v>26652.42</v>
      </c>
      <c r="BG63" s="160">
        <v>0</v>
      </c>
      <c r="BH63" s="160">
        <v>0</v>
      </c>
      <c r="BI63" s="160">
        <v>27628.52</v>
      </c>
      <c r="BJ63" s="160">
        <v>20504.87</v>
      </c>
      <c r="BK63" s="160">
        <v>6983.26</v>
      </c>
      <c r="BL63" s="160">
        <v>3438.79</v>
      </c>
      <c r="BM63" s="160">
        <v>0</v>
      </c>
      <c r="BN63" s="160">
        <v>0</v>
      </c>
      <c r="BO63" s="160">
        <v>22211.360000000001</v>
      </c>
      <c r="BP63" s="160">
        <v>10949.8</v>
      </c>
      <c r="BQ63" s="160">
        <v>0</v>
      </c>
      <c r="BR63" s="160">
        <v>20769.560000000001</v>
      </c>
      <c r="BS63" s="160">
        <v>0</v>
      </c>
      <c r="BT63" s="160">
        <v>28912.43</v>
      </c>
      <c r="BU63" s="160">
        <v>0</v>
      </c>
      <c r="BV63" s="160">
        <v>0</v>
      </c>
      <c r="BW63" s="160">
        <v>17127.55</v>
      </c>
      <c r="BX63" s="160">
        <v>0</v>
      </c>
      <c r="BY63" s="160">
        <v>24359.05</v>
      </c>
      <c r="BZ63" s="160">
        <v>26342.89</v>
      </c>
      <c r="CA63" s="160">
        <v>15318.01</v>
      </c>
      <c r="CB63" s="160">
        <v>19716.46</v>
      </c>
      <c r="CC63" s="160">
        <v>16372.36</v>
      </c>
      <c r="CD63" s="160">
        <v>24846.68</v>
      </c>
      <c r="CE63" s="160">
        <v>0</v>
      </c>
      <c r="CF63" s="160">
        <v>0</v>
      </c>
      <c r="CG63" s="160">
        <v>25147.86</v>
      </c>
      <c r="CH63" s="160">
        <v>25634.28</v>
      </c>
      <c r="CI63" s="160">
        <v>25300.81</v>
      </c>
      <c r="CJ63" s="160">
        <v>21341.13</v>
      </c>
      <c r="CK63" s="160">
        <v>0</v>
      </c>
      <c r="CL63" s="160">
        <v>12752.74</v>
      </c>
      <c r="CM63" s="160">
        <v>0</v>
      </c>
      <c r="CN63" s="160">
        <v>8429.5300000000007</v>
      </c>
      <c r="CO63" s="160">
        <v>0</v>
      </c>
      <c r="CP63" s="160">
        <v>31566.17</v>
      </c>
      <c r="CQ63" s="160">
        <v>37120.239999999998</v>
      </c>
      <c r="CR63" s="160">
        <v>16662.7</v>
      </c>
      <c r="CS63" s="160">
        <v>19235.87</v>
      </c>
      <c r="CT63" s="160">
        <v>0</v>
      </c>
      <c r="CU63" s="160">
        <v>0</v>
      </c>
      <c r="CV63" s="160">
        <v>9109.14</v>
      </c>
      <c r="CW63" s="160">
        <v>8664.34</v>
      </c>
      <c r="CX63" s="160">
        <v>11244.96</v>
      </c>
      <c r="CY63" s="160">
        <v>11619.08</v>
      </c>
      <c r="CZ63" s="160">
        <v>0</v>
      </c>
      <c r="DA63" s="160">
        <v>23776.43</v>
      </c>
      <c r="DB63" s="160">
        <v>0</v>
      </c>
      <c r="DC63" s="160">
        <v>10676.76</v>
      </c>
      <c r="DD63" s="160">
        <v>10206.24</v>
      </c>
      <c r="DE63" s="160">
        <v>23501.4</v>
      </c>
      <c r="DF63" s="160">
        <v>10013.120000000001</v>
      </c>
      <c r="DG63" s="160">
        <v>29925.61</v>
      </c>
      <c r="DH63" s="160">
        <v>8040.37</v>
      </c>
      <c r="DI63" s="160">
        <v>37452.620000000003</v>
      </c>
      <c r="DJ63" s="160">
        <v>13623.11</v>
      </c>
      <c r="DK63" s="160">
        <v>27441.48</v>
      </c>
      <c r="DL63" s="160">
        <v>10812.51</v>
      </c>
      <c r="DM63" s="160">
        <v>9682.36</v>
      </c>
      <c r="DN63" s="160">
        <v>19957.45</v>
      </c>
      <c r="DO63" s="160">
        <v>11791.43</v>
      </c>
      <c r="DP63" s="160">
        <v>15453.98</v>
      </c>
      <c r="DQ63" s="160">
        <v>0</v>
      </c>
      <c r="DR63" s="160">
        <v>13185.98</v>
      </c>
      <c r="DS63" s="160">
        <v>13314.37</v>
      </c>
      <c r="DT63" s="160">
        <v>15885.13</v>
      </c>
      <c r="DU63" s="160">
        <v>26940.799999999999</v>
      </c>
      <c r="DV63" s="160">
        <v>26127.62</v>
      </c>
      <c r="DW63" s="160">
        <v>26629.64</v>
      </c>
      <c r="DX63" s="160">
        <v>16663.36</v>
      </c>
      <c r="DY63" s="160">
        <v>13802.1</v>
      </c>
      <c r="DZ63" s="160">
        <v>2736.9</v>
      </c>
      <c r="EA63" s="160">
        <v>30148.26</v>
      </c>
      <c r="EB63" s="160">
        <v>0</v>
      </c>
      <c r="EC63" s="160">
        <v>25928.3</v>
      </c>
      <c r="ED63" s="160">
        <v>21938.18</v>
      </c>
      <c r="EE63" s="160">
        <v>13374.36</v>
      </c>
      <c r="EF63" s="160">
        <v>8908.7199999999993</v>
      </c>
      <c r="EG63" s="160">
        <v>17154.87</v>
      </c>
      <c r="EH63" s="160">
        <v>16935.12</v>
      </c>
      <c r="EI63" s="160">
        <v>16724.48</v>
      </c>
      <c r="EJ63" s="160">
        <v>15273.94</v>
      </c>
      <c r="EK63" s="160">
        <v>17959.2</v>
      </c>
      <c r="EL63" s="160">
        <v>0</v>
      </c>
      <c r="EM63" s="160">
        <v>22019.91</v>
      </c>
      <c r="EN63" s="160">
        <v>26590.62</v>
      </c>
      <c r="EO63" s="160">
        <v>0</v>
      </c>
      <c r="EP63" s="160">
        <v>0</v>
      </c>
      <c r="EQ63" s="160">
        <v>125793.18</v>
      </c>
      <c r="ER63" s="160">
        <v>67903.16</v>
      </c>
      <c r="ES63" s="160">
        <v>0</v>
      </c>
      <c r="ET63" s="160">
        <v>0</v>
      </c>
      <c r="EU63" s="160">
        <v>87097.279999999999</v>
      </c>
      <c r="EV63" s="160">
        <v>31789.99</v>
      </c>
      <c r="EW63" s="160">
        <v>0</v>
      </c>
      <c r="EX63" s="160">
        <v>0</v>
      </c>
      <c r="EY63" s="160">
        <v>0</v>
      </c>
      <c r="EZ63" s="160">
        <v>180069.85</v>
      </c>
      <c r="FA63" s="160">
        <v>0</v>
      </c>
      <c r="FB63" s="160">
        <v>0</v>
      </c>
      <c r="FC63" s="160">
        <v>57335.8</v>
      </c>
      <c r="FD63" s="160">
        <v>16148.9</v>
      </c>
      <c r="FE63" s="160">
        <v>133694.31</v>
      </c>
      <c r="FF63" s="160">
        <v>0</v>
      </c>
      <c r="FG63" s="160">
        <v>41157.699999999997</v>
      </c>
      <c r="FH63" s="160">
        <v>0</v>
      </c>
      <c r="FI63" s="160">
        <v>0</v>
      </c>
      <c r="FJ63" s="160">
        <v>0</v>
      </c>
      <c r="FK63" s="160">
        <v>100498.74</v>
      </c>
      <c r="FL63" s="160">
        <v>0</v>
      </c>
      <c r="FM63" s="160">
        <v>37680.480000000003</v>
      </c>
      <c r="FN63" s="160">
        <v>20627.05</v>
      </c>
      <c r="FO63" s="160">
        <v>0</v>
      </c>
      <c r="FP63" s="160">
        <v>1819.92</v>
      </c>
      <c r="FQ63" s="160">
        <v>458.75</v>
      </c>
      <c r="FR63" s="160">
        <v>0</v>
      </c>
      <c r="FS63" s="160">
        <v>0</v>
      </c>
      <c r="FT63" s="160">
        <v>0</v>
      </c>
      <c r="FU63" s="160">
        <v>28109.47</v>
      </c>
      <c r="FV63" s="160">
        <v>13133.28</v>
      </c>
      <c r="FW63" s="160">
        <v>10569.54</v>
      </c>
      <c r="FX63" s="160">
        <v>12296.09</v>
      </c>
      <c r="FY63" s="160">
        <v>44136.28</v>
      </c>
      <c r="FZ63" s="160">
        <v>18279.240000000002</v>
      </c>
      <c r="GA63" s="160">
        <v>1686.32</v>
      </c>
      <c r="GB63" s="160">
        <v>7446.57</v>
      </c>
      <c r="GC63" s="160">
        <v>5147.75</v>
      </c>
      <c r="GD63" s="160">
        <v>15702.24</v>
      </c>
      <c r="GE63" s="160">
        <v>16551.63</v>
      </c>
      <c r="GF63" s="160">
        <v>2194.2199999999998</v>
      </c>
      <c r="GG63" s="160">
        <v>15329.18</v>
      </c>
      <c r="GH63" s="160">
        <v>0</v>
      </c>
      <c r="GI63" s="79">
        <f t="shared" si="0"/>
        <v>3005987.5100000012</v>
      </c>
    </row>
    <row r="64" spans="2:191" x14ac:dyDescent="0.25">
      <c r="B64" s="74" t="s">
        <v>192</v>
      </c>
      <c r="C64" s="175" t="s">
        <v>789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K64" s="160">
        <v>0</v>
      </c>
      <c r="AL64" s="160">
        <v>0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0">
        <v>0</v>
      </c>
      <c r="AT64" s="160">
        <v>0</v>
      </c>
      <c r="AU64" s="160">
        <v>0</v>
      </c>
      <c r="AV64" s="160">
        <v>0</v>
      </c>
      <c r="AW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C64" s="160">
        <v>0</v>
      </c>
      <c r="BD64" s="160">
        <v>0</v>
      </c>
      <c r="BE64" s="160">
        <v>0</v>
      </c>
      <c r="BF64" s="160">
        <v>0</v>
      </c>
      <c r="BG64" s="160">
        <v>0</v>
      </c>
      <c r="BH64" s="160">
        <v>0</v>
      </c>
      <c r="BI64" s="160">
        <v>0</v>
      </c>
      <c r="BJ64" s="160">
        <v>0</v>
      </c>
      <c r="BK64" s="160">
        <v>0</v>
      </c>
      <c r="BL64" s="160">
        <v>0</v>
      </c>
      <c r="BM64" s="160">
        <v>0</v>
      </c>
      <c r="BN64" s="160">
        <v>0</v>
      </c>
      <c r="BO64" s="160">
        <v>0</v>
      </c>
      <c r="BP64" s="160">
        <v>0</v>
      </c>
      <c r="BQ64" s="160">
        <v>0</v>
      </c>
      <c r="BR64" s="160">
        <v>0</v>
      </c>
      <c r="BS64" s="160">
        <v>0</v>
      </c>
      <c r="BT64" s="160">
        <v>0</v>
      </c>
      <c r="BU64" s="160">
        <v>0</v>
      </c>
      <c r="BV64" s="160">
        <v>0</v>
      </c>
      <c r="BW64" s="160">
        <v>0</v>
      </c>
      <c r="BX64" s="160">
        <v>0</v>
      </c>
      <c r="BY64" s="160">
        <v>0</v>
      </c>
      <c r="BZ64" s="160">
        <v>0</v>
      </c>
      <c r="CA64" s="160">
        <v>0</v>
      </c>
      <c r="CB64" s="160">
        <v>0</v>
      </c>
      <c r="CC64" s="160">
        <v>0</v>
      </c>
      <c r="CD64" s="160">
        <v>10790.81</v>
      </c>
      <c r="CE64" s="160">
        <v>0</v>
      </c>
      <c r="CF64" s="160">
        <v>0</v>
      </c>
      <c r="CG64" s="160">
        <v>0</v>
      </c>
      <c r="CH64" s="160">
        <v>0</v>
      </c>
      <c r="CI64" s="160">
        <v>0</v>
      </c>
      <c r="CJ64" s="160">
        <v>0</v>
      </c>
      <c r="CK64" s="160">
        <v>0</v>
      </c>
      <c r="CL64" s="160">
        <v>0</v>
      </c>
      <c r="CM64" s="160">
        <v>0</v>
      </c>
      <c r="CN64" s="160">
        <v>0</v>
      </c>
      <c r="CO64" s="160">
        <v>0</v>
      </c>
      <c r="CP64" s="160">
        <v>0</v>
      </c>
      <c r="CQ64" s="160">
        <v>0</v>
      </c>
      <c r="CR64" s="160">
        <v>0</v>
      </c>
      <c r="CS64" s="160">
        <v>0</v>
      </c>
      <c r="CT64" s="160">
        <v>0</v>
      </c>
      <c r="CU64" s="160">
        <v>0</v>
      </c>
      <c r="CV64" s="160">
        <v>0</v>
      </c>
      <c r="CW64" s="160">
        <v>0</v>
      </c>
      <c r="CX64" s="160">
        <v>0</v>
      </c>
      <c r="CY64" s="160">
        <v>0</v>
      </c>
      <c r="CZ64" s="160">
        <v>0</v>
      </c>
      <c r="DA64" s="160">
        <v>0</v>
      </c>
      <c r="DB64" s="160">
        <v>0</v>
      </c>
      <c r="DC64" s="160">
        <v>0</v>
      </c>
      <c r="DD64" s="160">
        <v>0</v>
      </c>
      <c r="DE64" s="160">
        <v>0</v>
      </c>
      <c r="DF64" s="160">
        <v>0</v>
      </c>
      <c r="DG64" s="160">
        <v>0</v>
      </c>
      <c r="DH64" s="160">
        <v>0</v>
      </c>
      <c r="DI64" s="160">
        <v>0</v>
      </c>
      <c r="DJ64" s="160">
        <v>0</v>
      </c>
      <c r="DK64" s="160">
        <v>0</v>
      </c>
      <c r="DL64" s="160">
        <v>0</v>
      </c>
      <c r="DM64" s="160">
        <v>0</v>
      </c>
      <c r="DN64" s="160">
        <v>0</v>
      </c>
      <c r="DO64" s="160">
        <v>0</v>
      </c>
      <c r="DP64" s="160">
        <v>0</v>
      </c>
      <c r="DQ64" s="160">
        <v>0</v>
      </c>
      <c r="DR64" s="160">
        <v>0</v>
      </c>
      <c r="DS64" s="160">
        <v>0</v>
      </c>
      <c r="DT64" s="160">
        <v>0</v>
      </c>
      <c r="DU64" s="160">
        <v>0</v>
      </c>
      <c r="DV64" s="160">
        <v>0</v>
      </c>
      <c r="DW64" s="160">
        <v>0</v>
      </c>
      <c r="DX64" s="160">
        <v>0</v>
      </c>
      <c r="DY64" s="160">
        <v>0</v>
      </c>
      <c r="DZ64" s="160">
        <v>0</v>
      </c>
      <c r="EA64" s="160">
        <v>0</v>
      </c>
      <c r="EB64" s="160">
        <v>0</v>
      </c>
      <c r="EC64" s="160">
        <v>0</v>
      </c>
      <c r="ED64" s="160">
        <v>0</v>
      </c>
      <c r="EE64" s="160">
        <v>0</v>
      </c>
      <c r="EF64" s="160">
        <v>0</v>
      </c>
      <c r="EG64" s="160">
        <v>0</v>
      </c>
      <c r="EH64" s="160">
        <v>0</v>
      </c>
      <c r="EI64" s="160">
        <v>0</v>
      </c>
      <c r="EJ64" s="160">
        <v>0</v>
      </c>
      <c r="EK64" s="160">
        <v>0</v>
      </c>
      <c r="EL64" s="160">
        <v>0</v>
      </c>
      <c r="EM64" s="160">
        <v>0</v>
      </c>
      <c r="EN64" s="160">
        <v>0</v>
      </c>
      <c r="EO64" s="160">
        <v>0</v>
      </c>
      <c r="EP64" s="160">
        <v>0</v>
      </c>
      <c r="EQ64" s="160">
        <v>0</v>
      </c>
      <c r="ER64" s="160">
        <v>0</v>
      </c>
      <c r="ES64" s="160">
        <v>0</v>
      </c>
      <c r="ET64" s="160">
        <v>0</v>
      </c>
      <c r="EU64" s="160">
        <v>0</v>
      </c>
      <c r="EV64" s="160">
        <v>0</v>
      </c>
      <c r="EW64" s="160">
        <v>0</v>
      </c>
      <c r="EX64" s="160">
        <v>0</v>
      </c>
      <c r="EY64" s="160">
        <v>0</v>
      </c>
      <c r="EZ64" s="160">
        <v>0</v>
      </c>
      <c r="FA64" s="160">
        <v>0</v>
      </c>
      <c r="FB64" s="160">
        <v>0</v>
      </c>
      <c r="FC64" s="160">
        <v>0</v>
      </c>
      <c r="FD64" s="160">
        <v>0</v>
      </c>
      <c r="FE64" s="160">
        <v>0</v>
      </c>
      <c r="FF64" s="160">
        <v>0</v>
      </c>
      <c r="FG64" s="160">
        <v>0</v>
      </c>
      <c r="FH64" s="160">
        <v>0</v>
      </c>
      <c r="FI64" s="160">
        <v>0</v>
      </c>
      <c r="FJ64" s="160">
        <v>0</v>
      </c>
      <c r="FK64" s="160">
        <v>0</v>
      </c>
      <c r="FL64" s="160">
        <v>0</v>
      </c>
      <c r="FM64" s="160">
        <v>0</v>
      </c>
      <c r="FN64" s="160">
        <v>0</v>
      </c>
      <c r="FO64" s="160">
        <v>0</v>
      </c>
      <c r="FP64" s="160">
        <v>0</v>
      </c>
      <c r="FQ64" s="160">
        <v>0</v>
      </c>
      <c r="FR64" s="160">
        <v>0</v>
      </c>
      <c r="FS64" s="160">
        <v>0</v>
      </c>
      <c r="FT64" s="160">
        <v>0</v>
      </c>
      <c r="FU64" s="160">
        <v>0</v>
      </c>
      <c r="FV64" s="160">
        <v>0</v>
      </c>
      <c r="FW64" s="160">
        <v>0</v>
      </c>
      <c r="FX64" s="160">
        <v>0</v>
      </c>
      <c r="FY64" s="160">
        <v>0</v>
      </c>
      <c r="FZ64" s="160">
        <v>0</v>
      </c>
      <c r="GA64" s="160">
        <v>0</v>
      </c>
      <c r="GB64" s="160">
        <v>0</v>
      </c>
      <c r="GC64" s="160">
        <v>0</v>
      </c>
      <c r="GD64" s="160">
        <v>0</v>
      </c>
      <c r="GE64" s="160">
        <v>0</v>
      </c>
      <c r="GF64" s="160">
        <v>0</v>
      </c>
      <c r="GG64" s="160">
        <v>0</v>
      </c>
      <c r="GH64" s="160">
        <v>0</v>
      </c>
      <c r="GI64" s="79">
        <f t="shared" si="0"/>
        <v>10790.81</v>
      </c>
    </row>
    <row r="65" spans="2:191" x14ac:dyDescent="0.25">
      <c r="B65" s="74" t="s">
        <v>192</v>
      </c>
      <c r="C65" s="175" t="s">
        <v>789</v>
      </c>
      <c r="D65" s="160">
        <v>0</v>
      </c>
      <c r="E65" s="160">
        <v>0</v>
      </c>
      <c r="F65" s="160">
        <v>0</v>
      </c>
      <c r="G65" s="160">
        <v>4119.2700000000004</v>
      </c>
      <c r="H65" s="160">
        <v>0</v>
      </c>
      <c r="I65" s="160">
        <v>4942.6899999999996</v>
      </c>
      <c r="J65" s="160">
        <v>630.66</v>
      </c>
      <c r="K65" s="160">
        <v>1415.57</v>
      </c>
      <c r="L65" s="160">
        <v>0</v>
      </c>
      <c r="M65" s="160">
        <v>597.91</v>
      </c>
      <c r="N65" s="160">
        <v>554.6</v>
      </c>
      <c r="O65" s="160">
        <v>574.91999999999996</v>
      </c>
      <c r="P65" s="160">
        <v>0</v>
      </c>
      <c r="Q65" s="160">
        <v>44.25</v>
      </c>
      <c r="R65" s="160">
        <v>191.35</v>
      </c>
      <c r="S65" s="160">
        <v>376.95</v>
      </c>
      <c r="T65" s="160">
        <v>711.57</v>
      </c>
      <c r="U65" s="160">
        <v>868.27</v>
      </c>
      <c r="V65" s="160">
        <v>200.99</v>
      </c>
      <c r="W65" s="160">
        <v>381.01</v>
      </c>
      <c r="X65" s="160">
        <v>0</v>
      </c>
      <c r="Y65" s="160">
        <v>2025.34</v>
      </c>
      <c r="Z65" s="160">
        <v>1810.06</v>
      </c>
      <c r="AA65" s="160">
        <v>1579.93</v>
      </c>
      <c r="AB65" s="160">
        <v>169.62</v>
      </c>
      <c r="AC65" s="160">
        <v>4942.68</v>
      </c>
      <c r="AD65" s="160">
        <v>630.66</v>
      </c>
      <c r="AE65" s="160">
        <v>3595.75</v>
      </c>
      <c r="AF65" s="160">
        <v>659.58</v>
      </c>
      <c r="AG65" s="160">
        <v>1393.13</v>
      </c>
      <c r="AH65" s="160">
        <v>4661.88</v>
      </c>
      <c r="AI65" s="160">
        <v>0</v>
      </c>
      <c r="AJ65" s="160">
        <v>4427.3</v>
      </c>
      <c r="AK65" s="160">
        <v>689.14</v>
      </c>
      <c r="AL65" s="160">
        <v>26.04</v>
      </c>
      <c r="AM65" s="160">
        <v>0</v>
      </c>
      <c r="AN65" s="160">
        <v>651.49</v>
      </c>
      <c r="AO65" s="160">
        <v>1372.54</v>
      </c>
      <c r="AP65" s="160">
        <v>468.97</v>
      </c>
      <c r="AQ65" s="160">
        <v>1160</v>
      </c>
      <c r="AR65" s="160">
        <v>1454.97</v>
      </c>
      <c r="AS65" s="160">
        <v>868.27</v>
      </c>
      <c r="AT65" s="160">
        <v>2232.6</v>
      </c>
      <c r="AU65" s="160">
        <v>1127.3699999999999</v>
      </c>
      <c r="AV65" s="160">
        <v>1647.94</v>
      </c>
      <c r="AW65" s="160">
        <v>0</v>
      </c>
      <c r="AX65" s="160">
        <v>0</v>
      </c>
      <c r="AY65" s="160">
        <v>587.09</v>
      </c>
      <c r="AZ65" s="160">
        <v>0</v>
      </c>
      <c r="BA65" s="160">
        <v>207.99</v>
      </c>
      <c r="BB65" s="160">
        <v>0</v>
      </c>
      <c r="BC65" s="160">
        <v>817.98</v>
      </c>
      <c r="BD65" s="160">
        <v>1564.33</v>
      </c>
      <c r="BE65" s="160">
        <v>1810.06</v>
      </c>
      <c r="BF65" s="160">
        <v>4268.32</v>
      </c>
      <c r="BG65" s="160">
        <v>670.84</v>
      </c>
      <c r="BH65" s="160">
        <v>3639.52</v>
      </c>
      <c r="BI65" s="160">
        <v>1023.47</v>
      </c>
      <c r="BJ65" s="160">
        <v>135</v>
      </c>
      <c r="BK65" s="160">
        <v>169.2</v>
      </c>
      <c r="BL65" s="160">
        <v>464.89</v>
      </c>
      <c r="BM65" s="160">
        <v>0</v>
      </c>
      <c r="BN65" s="160">
        <v>0</v>
      </c>
      <c r="BO65" s="160">
        <v>2788.26</v>
      </c>
      <c r="BP65" s="160">
        <v>1604.74</v>
      </c>
      <c r="BQ65" s="160">
        <v>0</v>
      </c>
      <c r="BR65" s="160">
        <v>0</v>
      </c>
      <c r="BS65" s="160">
        <v>0</v>
      </c>
      <c r="BT65" s="160">
        <v>0</v>
      </c>
      <c r="BU65" s="160">
        <v>0</v>
      </c>
      <c r="BV65" s="160">
        <v>0</v>
      </c>
      <c r="BW65" s="160">
        <v>8171.98</v>
      </c>
      <c r="BX65" s="160">
        <v>3449.19</v>
      </c>
      <c r="BY65" s="160">
        <v>1317.07</v>
      </c>
      <c r="BZ65" s="160">
        <v>4209.04</v>
      </c>
      <c r="CA65" s="160">
        <v>4854.01</v>
      </c>
      <c r="CB65" s="160">
        <v>0</v>
      </c>
      <c r="CC65" s="160">
        <v>0</v>
      </c>
      <c r="CD65" s="160">
        <v>0</v>
      </c>
      <c r="CE65" s="160">
        <v>94.39</v>
      </c>
      <c r="CF65" s="160">
        <v>0</v>
      </c>
      <c r="CG65" s="160">
        <v>1624.36</v>
      </c>
      <c r="CH65" s="160">
        <v>0</v>
      </c>
      <c r="CI65" s="160">
        <v>1783.09</v>
      </c>
      <c r="CJ65" s="160">
        <v>160.94</v>
      </c>
      <c r="CK65" s="160">
        <v>3268.55</v>
      </c>
      <c r="CL65" s="160">
        <v>4444.8599999999997</v>
      </c>
      <c r="CM65" s="160">
        <v>3113.08</v>
      </c>
      <c r="CN65" s="160">
        <v>125.85</v>
      </c>
      <c r="CO65" s="160">
        <v>0</v>
      </c>
      <c r="CP65" s="160">
        <v>0</v>
      </c>
      <c r="CQ65" s="160">
        <v>3351.38</v>
      </c>
      <c r="CR65" s="160">
        <v>0</v>
      </c>
      <c r="CS65" s="160">
        <v>3048.03</v>
      </c>
      <c r="CT65" s="160">
        <v>0</v>
      </c>
      <c r="CU65" s="160">
        <v>0</v>
      </c>
      <c r="CV65" s="160">
        <v>242.95</v>
      </c>
      <c r="CW65" s="160">
        <v>0</v>
      </c>
      <c r="CX65" s="160">
        <v>870.23</v>
      </c>
      <c r="CY65" s="160">
        <v>2053.7800000000002</v>
      </c>
      <c r="CZ65" s="160">
        <v>1429.81</v>
      </c>
      <c r="DA65" s="160">
        <v>2287.9</v>
      </c>
      <c r="DB65" s="160">
        <v>27.97</v>
      </c>
      <c r="DC65" s="160">
        <v>12808.68</v>
      </c>
      <c r="DD65" s="160">
        <v>55.86</v>
      </c>
      <c r="DE65" s="160">
        <v>2591.71</v>
      </c>
      <c r="DF65" s="160">
        <v>586.36</v>
      </c>
      <c r="DG65" s="160">
        <v>0</v>
      </c>
      <c r="DH65" s="160">
        <v>365.88</v>
      </c>
      <c r="DI65" s="160">
        <v>5873.97</v>
      </c>
      <c r="DJ65" s="160">
        <v>1233.73</v>
      </c>
      <c r="DK65" s="160">
        <v>1530.38</v>
      </c>
      <c r="DL65" s="160">
        <v>0</v>
      </c>
      <c r="DM65" s="160">
        <v>997.42</v>
      </c>
      <c r="DN65" s="160">
        <v>0</v>
      </c>
      <c r="DO65" s="160">
        <v>101.72</v>
      </c>
      <c r="DP65" s="160">
        <v>941.88</v>
      </c>
      <c r="DQ65" s="160">
        <v>2874.91</v>
      </c>
      <c r="DR65" s="160">
        <v>1234.48</v>
      </c>
      <c r="DS65" s="160">
        <v>1349.28</v>
      </c>
      <c r="DT65" s="160">
        <v>0</v>
      </c>
      <c r="DU65" s="160">
        <v>438.44</v>
      </c>
      <c r="DV65" s="160">
        <v>2717.42</v>
      </c>
      <c r="DW65" s="160">
        <v>0</v>
      </c>
      <c r="DX65" s="160">
        <v>0</v>
      </c>
      <c r="DY65" s="160">
        <v>23.47</v>
      </c>
      <c r="DZ65" s="160">
        <v>0</v>
      </c>
      <c r="EA65" s="160">
        <v>0</v>
      </c>
      <c r="EB65" s="160">
        <v>0</v>
      </c>
      <c r="EC65" s="160">
        <v>1923.85</v>
      </c>
      <c r="ED65" s="160">
        <v>1156.05</v>
      </c>
      <c r="EE65" s="160">
        <v>3363.31</v>
      </c>
      <c r="EF65" s="160">
        <v>874.88</v>
      </c>
      <c r="EG65" s="160">
        <v>330.75</v>
      </c>
      <c r="EH65" s="160">
        <v>86.1</v>
      </c>
      <c r="EI65" s="160">
        <v>531.62</v>
      </c>
      <c r="EJ65" s="160">
        <v>1647.82</v>
      </c>
      <c r="EK65" s="160">
        <v>2989.03</v>
      </c>
      <c r="EL65" s="160">
        <v>0</v>
      </c>
      <c r="EM65" s="160">
        <v>271.85000000000002</v>
      </c>
      <c r="EN65" s="160">
        <v>0</v>
      </c>
      <c r="EO65" s="160">
        <v>0</v>
      </c>
      <c r="EP65" s="160">
        <v>0</v>
      </c>
      <c r="EQ65" s="160">
        <v>0</v>
      </c>
      <c r="ER65" s="160">
        <v>104.04</v>
      </c>
      <c r="ES65" s="160">
        <v>0</v>
      </c>
      <c r="ET65" s="160">
        <v>7095.66</v>
      </c>
      <c r="EU65" s="160">
        <v>4405.75</v>
      </c>
      <c r="EV65" s="160">
        <v>0</v>
      </c>
      <c r="EW65" s="160">
        <v>0</v>
      </c>
      <c r="EX65" s="160">
        <v>0</v>
      </c>
      <c r="EY65" s="160">
        <v>138.44999999999999</v>
      </c>
      <c r="EZ65" s="160">
        <v>0</v>
      </c>
      <c r="FA65" s="160">
        <v>7531.01</v>
      </c>
      <c r="FB65" s="160">
        <v>0</v>
      </c>
      <c r="FC65" s="160">
        <v>5399.6</v>
      </c>
      <c r="FD65" s="160">
        <v>-1046.67</v>
      </c>
      <c r="FE65" s="160">
        <v>11243.56</v>
      </c>
      <c r="FF65" s="160">
        <v>7453.81</v>
      </c>
      <c r="FG65" s="160">
        <v>0</v>
      </c>
      <c r="FH65" s="160">
        <v>14455.58</v>
      </c>
      <c r="FI65" s="160">
        <v>0</v>
      </c>
      <c r="FJ65" s="160">
        <v>0</v>
      </c>
      <c r="FK65" s="160">
        <v>1271.45</v>
      </c>
      <c r="FL65" s="160">
        <v>0</v>
      </c>
      <c r="FM65" s="160">
        <v>2280.94</v>
      </c>
      <c r="FN65" s="160">
        <v>0</v>
      </c>
      <c r="FO65" s="160">
        <v>0</v>
      </c>
      <c r="FP65" s="160">
        <v>0</v>
      </c>
      <c r="FQ65" s="160">
        <v>3010.06</v>
      </c>
      <c r="FR65" s="160">
        <v>0</v>
      </c>
      <c r="FS65" s="160">
        <v>62.93</v>
      </c>
      <c r="FT65" s="160">
        <v>0</v>
      </c>
      <c r="FU65" s="160">
        <v>0</v>
      </c>
      <c r="FV65" s="160">
        <v>2764.82</v>
      </c>
      <c r="FW65" s="160">
        <v>0</v>
      </c>
      <c r="FX65" s="160">
        <v>3158.98</v>
      </c>
      <c r="FY65" s="160">
        <v>0</v>
      </c>
      <c r="FZ65" s="160">
        <v>790.37</v>
      </c>
      <c r="GA65" s="160">
        <v>6499.61</v>
      </c>
      <c r="GB65" s="160">
        <v>0</v>
      </c>
      <c r="GC65" s="160">
        <v>1176.48</v>
      </c>
      <c r="GD65" s="160">
        <v>1713.13</v>
      </c>
      <c r="GE65" s="160">
        <v>4762.84</v>
      </c>
      <c r="GF65" s="160">
        <v>967.39</v>
      </c>
      <c r="GG65" s="160">
        <v>762.91</v>
      </c>
      <c r="GH65" s="160">
        <v>0</v>
      </c>
      <c r="GI65" s="79">
        <f t="shared" si="0"/>
        <v>257788.97000000006</v>
      </c>
    </row>
    <row r="66" spans="2:191" x14ac:dyDescent="0.25">
      <c r="B66" s="74" t="s">
        <v>192</v>
      </c>
      <c r="C66" s="175" t="s">
        <v>789</v>
      </c>
      <c r="D66" s="160">
        <v>22.99</v>
      </c>
      <c r="E66" s="160">
        <v>38.32</v>
      </c>
      <c r="F66" s="160">
        <v>0</v>
      </c>
      <c r="G66" s="160">
        <v>0</v>
      </c>
      <c r="H66" s="160">
        <v>410.32</v>
      </c>
      <c r="I66" s="160">
        <v>0</v>
      </c>
      <c r="J66" s="160">
        <v>5758.94</v>
      </c>
      <c r="K66" s="160">
        <v>0</v>
      </c>
      <c r="L66" s="160">
        <v>0</v>
      </c>
      <c r="M66" s="160">
        <v>199.09</v>
      </c>
      <c r="N66" s="160">
        <v>98.58</v>
      </c>
      <c r="O66" s="160">
        <v>115.9</v>
      </c>
      <c r="P66" s="160">
        <v>22.58</v>
      </c>
      <c r="Q66" s="160">
        <v>0</v>
      </c>
      <c r="R66" s="160">
        <v>572.19000000000005</v>
      </c>
      <c r="S66" s="160">
        <v>0</v>
      </c>
      <c r="T66" s="160">
        <v>0</v>
      </c>
      <c r="U66" s="160">
        <v>0</v>
      </c>
      <c r="V66" s="160">
        <v>100.57</v>
      </c>
      <c r="W66" s="160">
        <v>0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474.05</v>
      </c>
      <c r="AG66" s="160">
        <v>57.72</v>
      </c>
      <c r="AH66" s="160">
        <v>273.5</v>
      </c>
      <c r="AI66" s="160">
        <v>0</v>
      </c>
      <c r="AJ66" s="160">
        <v>0</v>
      </c>
      <c r="AK66" s="160">
        <v>30.1</v>
      </c>
      <c r="AL66" s="160">
        <v>8717.06</v>
      </c>
      <c r="AM66" s="160">
        <v>0</v>
      </c>
      <c r="AN66" s="160">
        <v>0</v>
      </c>
      <c r="AO66" s="160">
        <v>0</v>
      </c>
      <c r="AP66" s="160">
        <v>12.04</v>
      </c>
      <c r="AQ66" s="160">
        <v>0</v>
      </c>
      <c r="AR66" s="160">
        <v>180.66</v>
      </c>
      <c r="AS66" s="160">
        <v>387.07</v>
      </c>
      <c r="AT66" s="160">
        <v>882.61</v>
      </c>
      <c r="AU66" s="160">
        <v>0</v>
      </c>
      <c r="AV66" s="160">
        <v>26.33</v>
      </c>
      <c r="AW66" s="160">
        <v>194.1</v>
      </c>
      <c r="AX66" s="160">
        <v>0</v>
      </c>
      <c r="AY66" s="160">
        <v>0</v>
      </c>
      <c r="AZ66" s="160">
        <v>834.7</v>
      </c>
      <c r="BA66" s="160">
        <v>1093.6600000000001</v>
      </c>
      <c r="BB66" s="160">
        <v>1805.74</v>
      </c>
      <c r="BC66" s="160">
        <v>0</v>
      </c>
      <c r="BD66" s="160">
        <v>182.06</v>
      </c>
      <c r="BE66" s="160">
        <v>0</v>
      </c>
      <c r="BF66" s="160">
        <v>300.52999999999997</v>
      </c>
      <c r="BG66" s="160">
        <v>0</v>
      </c>
      <c r="BH66" s="160">
        <v>0</v>
      </c>
      <c r="BI66" s="160">
        <v>512.89</v>
      </c>
      <c r="BJ66" s="160">
        <v>0</v>
      </c>
      <c r="BK66" s="160">
        <v>0</v>
      </c>
      <c r="BL66" s="160">
        <v>0</v>
      </c>
      <c r="BM66" s="160">
        <v>0</v>
      </c>
      <c r="BN66" s="160">
        <v>0</v>
      </c>
      <c r="BO66" s="160">
        <v>177.22</v>
      </c>
      <c r="BP66" s="160">
        <v>0</v>
      </c>
      <c r="BQ66" s="160">
        <v>0</v>
      </c>
      <c r="BR66" s="160">
        <v>0</v>
      </c>
      <c r="BS66" s="160">
        <v>0</v>
      </c>
      <c r="BT66" s="160">
        <v>157.04</v>
      </c>
      <c r="BU66" s="160">
        <v>0</v>
      </c>
      <c r="BV66" s="160">
        <v>0</v>
      </c>
      <c r="BW66" s="160">
        <v>0</v>
      </c>
      <c r="BX66" s="160">
        <v>0</v>
      </c>
      <c r="BY66" s="160">
        <v>242.47</v>
      </c>
      <c r="BZ66" s="160">
        <v>460.69</v>
      </c>
      <c r="CA66" s="160">
        <v>1028.27</v>
      </c>
      <c r="CB66" s="160">
        <v>0</v>
      </c>
      <c r="CC66" s="160">
        <v>1154.01</v>
      </c>
      <c r="CD66" s="160">
        <v>0</v>
      </c>
      <c r="CE66" s="160">
        <v>0</v>
      </c>
      <c r="CF66" s="160">
        <v>0</v>
      </c>
      <c r="CG66" s="160">
        <v>0</v>
      </c>
      <c r="CH66" s="160">
        <v>0</v>
      </c>
      <c r="CI66" s="160">
        <v>12.83</v>
      </c>
      <c r="CJ66" s="160">
        <v>192.72</v>
      </c>
      <c r="CK66" s="160">
        <v>0</v>
      </c>
      <c r="CL66" s="160">
        <v>584.16999999999996</v>
      </c>
      <c r="CM66" s="160">
        <v>0</v>
      </c>
      <c r="CN66" s="160">
        <v>0</v>
      </c>
      <c r="CO66" s="160">
        <v>0</v>
      </c>
      <c r="CP66" s="160">
        <v>0</v>
      </c>
      <c r="CQ66" s="160">
        <v>0</v>
      </c>
      <c r="CR66" s="160">
        <v>0</v>
      </c>
      <c r="CS66" s="160">
        <v>0</v>
      </c>
      <c r="CT66" s="160">
        <v>0</v>
      </c>
      <c r="CU66" s="160">
        <v>0</v>
      </c>
      <c r="CV66" s="160">
        <v>0</v>
      </c>
      <c r="CW66" s="160">
        <v>317.43</v>
      </c>
      <c r="CX66" s="160">
        <v>0</v>
      </c>
      <c r="CY66" s="160">
        <v>0</v>
      </c>
      <c r="CZ66" s="160">
        <v>0</v>
      </c>
      <c r="DA66" s="160">
        <v>460.61</v>
      </c>
      <c r="DB66" s="160">
        <v>0</v>
      </c>
      <c r="DC66" s="160">
        <v>0</v>
      </c>
      <c r="DD66" s="160">
        <v>0</v>
      </c>
      <c r="DE66" s="160">
        <v>41.57</v>
      </c>
      <c r="DF66" s="160">
        <v>0</v>
      </c>
      <c r="DG66" s="160">
        <v>861.8</v>
      </c>
      <c r="DH66" s="160">
        <v>1482.32</v>
      </c>
      <c r="DI66" s="160">
        <v>770.57</v>
      </c>
      <c r="DJ66" s="160">
        <v>12.04</v>
      </c>
      <c r="DK66" s="160">
        <v>0</v>
      </c>
      <c r="DL66" s="160">
        <v>0</v>
      </c>
      <c r="DM66" s="160">
        <v>445.89</v>
      </c>
      <c r="DN66" s="160">
        <v>0</v>
      </c>
      <c r="DO66" s="160">
        <v>0</v>
      </c>
      <c r="DP66" s="160">
        <v>4.5199999999999996</v>
      </c>
      <c r="DQ66" s="160">
        <v>0</v>
      </c>
      <c r="DR66" s="160">
        <v>903.45</v>
      </c>
      <c r="DS66" s="160">
        <v>0</v>
      </c>
      <c r="DT66" s="160">
        <v>0</v>
      </c>
      <c r="DU66" s="160">
        <v>48.43</v>
      </c>
      <c r="DV66" s="160">
        <v>5186.17</v>
      </c>
      <c r="DW66" s="160">
        <v>0</v>
      </c>
      <c r="DX66" s="160">
        <v>335.11</v>
      </c>
      <c r="DY66" s="160">
        <v>35.49</v>
      </c>
      <c r="DZ66" s="160">
        <v>258.02</v>
      </c>
      <c r="EA66" s="160">
        <v>0</v>
      </c>
      <c r="EB66" s="160">
        <v>0</v>
      </c>
      <c r="EC66" s="160">
        <v>109.48</v>
      </c>
      <c r="ED66" s="160">
        <v>0</v>
      </c>
      <c r="EE66" s="160">
        <v>0</v>
      </c>
      <c r="EF66" s="160">
        <v>115.42</v>
      </c>
      <c r="EG66" s="160">
        <v>333.02</v>
      </c>
      <c r="EH66" s="160">
        <v>0</v>
      </c>
      <c r="EI66" s="160">
        <v>571.19000000000005</v>
      </c>
      <c r="EJ66" s="160">
        <v>1970.85</v>
      </c>
      <c r="EK66" s="160">
        <v>0</v>
      </c>
      <c r="EL66" s="160">
        <v>0</v>
      </c>
      <c r="EM66" s="160">
        <v>0</v>
      </c>
      <c r="EN66" s="160">
        <v>0</v>
      </c>
      <c r="EO66" s="160">
        <v>0</v>
      </c>
      <c r="EP66" s="160">
        <v>0</v>
      </c>
      <c r="EQ66" s="160">
        <v>0</v>
      </c>
      <c r="ER66" s="160">
        <v>30.11</v>
      </c>
      <c r="ES66" s="160">
        <v>0</v>
      </c>
      <c r="ET66" s="160">
        <v>0</v>
      </c>
      <c r="EU66" s="160">
        <v>6563.43</v>
      </c>
      <c r="EV66" s="160">
        <v>0</v>
      </c>
      <c r="EW66" s="160">
        <v>0</v>
      </c>
      <c r="EX66" s="160">
        <v>0</v>
      </c>
      <c r="EY66" s="160">
        <v>0</v>
      </c>
      <c r="EZ66" s="160">
        <v>0</v>
      </c>
      <c r="FA66" s="160">
        <v>0</v>
      </c>
      <c r="FB66" s="160">
        <v>0</v>
      </c>
      <c r="FC66" s="160">
        <v>0</v>
      </c>
      <c r="FD66" s="160">
        <v>63277.63</v>
      </c>
      <c r="FE66" s="160">
        <v>1806.64</v>
      </c>
      <c r="FF66" s="160">
        <v>0</v>
      </c>
      <c r="FG66" s="160">
        <v>0</v>
      </c>
      <c r="FH66" s="160">
        <v>0</v>
      </c>
      <c r="FI66" s="160">
        <v>0</v>
      </c>
      <c r="FJ66" s="160">
        <v>0</v>
      </c>
      <c r="FK66" s="160">
        <v>4993.62</v>
      </c>
      <c r="FL66" s="160">
        <v>0</v>
      </c>
      <c r="FM66" s="160">
        <v>1579.88</v>
      </c>
      <c r="FN66" s="160">
        <v>0</v>
      </c>
      <c r="FO66" s="160">
        <v>0</v>
      </c>
      <c r="FP66" s="160">
        <v>0</v>
      </c>
      <c r="FQ66" s="160">
        <v>132.11000000000001</v>
      </c>
      <c r="FR66" s="160">
        <v>0</v>
      </c>
      <c r="FS66" s="160">
        <v>0</v>
      </c>
      <c r="FT66" s="160">
        <v>0</v>
      </c>
      <c r="FU66" s="160">
        <v>0</v>
      </c>
      <c r="FV66" s="160">
        <v>523.38</v>
      </c>
      <c r="FW66" s="160">
        <v>0</v>
      </c>
      <c r="FX66" s="160">
        <v>0</v>
      </c>
      <c r="FY66" s="160">
        <v>0</v>
      </c>
      <c r="FZ66" s="160">
        <v>951.95</v>
      </c>
      <c r="GA66" s="160">
        <v>0</v>
      </c>
      <c r="GB66" s="160">
        <v>200.29</v>
      </c>
      <c r="GC66" s="160">
        <v>1093</v>
      </c>
      <c r="GD66" s="160">
        <v>71.75</v>
      </c>
      <c r="GE66" s="160">
        <v>2670.36</v>
      </c>
      <c r="GF66" s="160">
        <v>0</v>
      </c>
      <c r="GG66" s="160">
        <v>94.83</v>
      </c>
      <c r="GH66" s="160">
        <v>0</v>
      </c>
      <c r="GI66" s="79">
        <f t="shared" si="0"/>
        <v>125566.07999999999</v>
      </c>
    </row>
    <row r="67" spans="2:191" x14ac:dyDescent="0.25">
      <c r="B67" s="74" t="s">
        <v>192</v>
      </c>
      <c r="C67" s="175" t="s">
        <v>789</v>
      </c>
      <c r="D67" s="160">
        <v>0</v>
      </c>
      <c r="E67" s="160">
        <v>0</v>
      </c>
      <c r="F67" s="160">
        <v>0</v>
      </c>
      <c r="G67" s="160">
        <v>54.29</v>
      </c>
      <c r="H67" s="160">
        <v>0</v>
      </c>
      <c r="I67" s="160">
        <v>0</v>
      </c>
      <c r="J67" s="160">
        <v>1035.29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v>1397.47</v>
      </c>
      <c r="R67" s="160">
        <v>0</v>
      </c>
      <c r="S67" s="160">
        <v>0</v>
      </c>
      <c r="T67" s="160">
        <v>0</v>
      </c>
      <c r="U67" s="160">
        <v>496.3</v>
      </c>
      <c r="V67" s="160">
        <v>0</v>
      </c>
      <c r="W67" s="160">
        <v>0</v>
      </c>
      <c r="X67" s="160">
        <v>0</v>
      </c>
      <c r="Y67" s="160">
        <v>0</v>
      </c>
      <c r="Z67" s="160">
        <v>1005.74</v>
      </c>
      <c r="AA67" s="160">
        <v>22.58</v>
      </c>
      <c r="AB67" s="160">
        <v>0</v>
      </c>
      <c r="AC67" s="160">
        <v>0</v>
      </c>
      <c r="AD67" s="160">
        <v>1035.29</v>
      </c>
      <c r="AE67" s="160">
        <v>0</v>
      </c>
      <c r="AF67" s="160">
        <v>0</v>
      </c>
      <c r="AG67" s="160">
        <v>321.95</v>
      </c>
      <c r="AH67" s="160">
        <v>0</v>
      </c>
      <c r="AI67" s="160">
        <v>0</v>
      </c>
      <c r="AJ67" s="160">
        <v>0</v>
      </c>
      <c r="AK67" s="160">
        <v>0</v>
      </c>
      <c r="AL67" s="160">
        <v>0</v>
      </c>
      <c r="AM67" s="160">
        <v>0</v>
      </c>
      <c r="AN67" s="160">
        <v>0</v>
      </c>
      <c r="AO67" s="160">
        <v>1397.47</v>
      </c>
      <c r="AP67" s="160">
        <v>0</v>
      </c>
      <c r="AQ67" s="160">
        <v>61.41</v>
      </c>
      <c r="AR67" s="160">
        <v>0</v>
      </c>
      <c r="AS67" s="160">
        <v>496.3</v>
      </c>
      <c r="AT67" s="160">
        <v>0</v>
      </c>
      <c r="AU67" s="160">
        <v>1111.48</v>
      </c>
      <c r="AV67" s="160">
        <v>314.64999999999998</v>
      </c>
      <c r="AW67" s="160">
        <v>0</v>
      </c>
      <c r="AX67" s="160">
        <v>124.15</v>
      </c>
      <c r="AY67" s="160">
        <v>0</v>
      </c>
      <c r="AZ67" s="160">
        <v>0</v>
      </c>
      <c r="BA67" s="160">
        <v>0</v>
      </c>
      <c r="BB67" s="160">
        <v>0</v>
      </c>
      <c r="BC67" s="160">
        <v>0</v>
      </c>
      <c r="BD67" s="160">
        <v>0</v>
      </c>
      <c r="BE67" s="160">
        <v>1005.73</v>
      </c>
      <c r="BF67" s="160">
        <v>15.06</v>
      </c>
      <c r="BG67" s="160">
        <v>0</v>
      </c>
      <c r="BH67" s="160">
        <v>0</v>
      </c>
      <c r="BI67" s="160">
        <v>0</v>
      </c>
      <c r="BJ67" s="160">
        <v>0</v>
      </c>
      <c r="BK67" s="160">
        <v>0</v>
      </c>
      <c r="BL67" s="160">
        <v>0</v>
      </c>
      <c r="BM67" s="160">
        <v>0</v>
      </c>
      <c r="BN67" s="160">
        <v>0</v>
      </c>
      <c r="BO67" s="160">
        <v>0</v>
      </c>
      <c r="BP67" s="160">
        <v>1993.53</v>
      </c>
      <c r="BQ67" s="160">
        <v>0</v>
      </c>
      <c r="BR67" s="160">
        <v>0</v>
      </c>
      <c r="BS67" s="160">
        <v>0</v>
      </c>
      <c r="BT67" s="160">
        <v>0</v>
      </c>
      <c r="BU67" s="160">
        <v>0</v>
      </c>
      <c r="BV67" s="160">
        <v>0</v>
      </c>
      <c r="BW67" s="160">
        <v>-665.55</v>
      </c>
      <c r="BX67" s="160">
        <v>0</v>
      </c>
      <c r="BY67" s="160">
        <v>0</v>
      </c>
      <c r="BZ67" s="160">
        <v>39.380000000000003</v>
      </c>
      <c r="CA67" s="160">
        <v>-471.12</v>
      </c>
      <c r="CB67" s="160">
        <v>0</v>
      </c>
      <c r="CC67" s="160">
        <v>0</v>
      </c>
      <c r="CD67" s="160">
        <v>0</v>
      </c>
      <c r="CE67" s="160">
        <v>0</v>
      </c>
      <c r="CF67" s="160">
        <v>0</v>
      </c>
      <c r="CG67" s="160">
        <v>0</v>
      </c>
      <c r="CH67" s="160">
        <v>0</v>
      </c>
      <c r="CI67" s="160">
        <v>0</v>
      </c>
      <c r="CJ67" s="160">
        <v>0</v>
      </c>
      <c r="CK67" s="160">
        <v>0</v>
      </c>
      <c r="CL67" s="160">
        <v>-1141.7</v>
      </c>
      <c r="CM67" s="160">
        <v>0</v>
      </c>
      <c r="CN67" s="160">
        <v>0</v>
      </c>
      <c r="CO67" s="160">
        <v>0</v>
      </c>
      <c r="CP67" s="160">
        <v>0</v>
      </c>
      <c r="CQ67" s="160">
        <v>0</v>
      </c>
      <c r="CR67" s="160">
        <v>0</v>
      </c>
      <c r="CS67" s="160">
        <v>1106.0999999999999</v>
      </c>
      <c r="CT67" s="160">
        <v>0</v>
      </c>
      <c r="CU67" s="160">
        <v>0</v>
      </c>
      <c r="CV67" s="160">
        <v>0</v>
      </c>
      <c r="CW67" s="160">
        <v>0</v>
      </c>
      <c r="CX67" s="160">
        <v>0</v>
      </c>
      <c r="CY67" s="160">
        <v>341.28</v>
      </c>
      <c r="CZ67" s="160">
        <v>0</v>
      </c>
      <c r="DA67" s="160">
        <v>1770.21</v>
      </c>
      <c r="DB67" s="160">
        <v>0</v>
      </c>
      <c r="DC67" s="160">
        <v>1087.76</v>
      </c>
      <c r="DD67" s="160">
        <v>0</v>
      </c>
      <c r="DE67" s="160">
        <v>356.45</v>
      </c>
      <c r="DF67" s="160">
        <v>0</v>
      </c>
      <c r="DG67" s="160">
        <v>0</v>
      </c>
      <c r="DH67" s="160">
        <v>0</v>
      </c>
      <c r="DI67" s="160">
        <v>0</v>
      </c>
      <c r="DJ67" s="160">
        <v>865.7</v>
      </c>
      <c r="DK67" s="160">
        <v>0</v>
      </c>
      <c r="DL67" s="160">
        <v>0</v>
      </c>
      <c r="DM67" s="160">
        <v>333.45</v>
      </c>
      <c r="DN67" s="160">
        <v>0</v>
      </c>
      <c r="DO67" s="160">
        <v>0</v>
      </c>
      <c r="DP67" s="160">
        <v>62.73</v>
      </c>
      <c r="DQ67" s="160">
        <v>0</v>
      </c>
      <c r="DR67" s="160">
        <v>2196</v>
      </c>
      <c r="DS67" s="160">
        <v>0</v>
      </c>
      <c r="DT67" s="160">
        <v>0</v>
      </c>
      <c r="DU67" s="160">
        <v>641.83000000000004</v>
      </c>
      <c r="DV67" s="160">
        <v>0</v>
      </c>
      <c r="DW67" s="160">
        <v>0</v>
      </c>
      <c r="DX67" s="160">
        <v>0</v>
      </c>
      <c r="DY67" s="160">
        <v>0</v>
      </c>
      <c r="DZ67" s="160">
        <v>0</v>
      </c>
      <c r="EA67" s="160">
        <v>0</v>
      </c>
      <c r="EB67" s="160">
        <v>0</v>
      </c>
      <c r="EC67" s="160">
        <v>0</v>
      </c>
      <c r="ED67" s="160">
        <v>1556.71</v>
      </c>
      <c r="EE67" s="160">
        <v>0</v>
      </c>
      <c r="EF67" s="160">
        <v>0</v>
      </c>
      <c r="EG67" s="160">
        <v>0</v>
      </c>
      <c r="EH67" s="160">
        <v>0</v>
      </c>
      <c r="EI67" s="160">
        <v>0</v>
      </c>
      <c r="EJ67" s="160">
        <v>0</v>
      </c>
      <c r="EK67" s="160">
        <v>0</v>
      </c>
      <c r="EL67" s="160">
        <v>0</v>
      </c>
      <c r="EM67" s="160">
        <v>0</v>
      </c>
      <c r="EN67" s="160">
        <v>0</v>
      </c>
      <c r="EO67" s="160">
        <v>0</v>
      </c>
      <c r="EP67" s="160">
        <v>0</v>
      </c>
      <c r="EQ67" s="160">
        <v>0</v>
      </c>
      <c r="ER67" s="160">
        <v>0</v>
      </c>
      <c r="ES67" s="160">
        <v>0</v>
      </c>
      <c r="ET67" s="160">
        <v>0</v>
      </c>
      <c r="EU67" s="160">
        <v>0</v>
      </c>
      <c r="EV67" s="160">
        <v>0</v>
      </c>
      <c r="EW67" s="160">
        <v>0</v>
      </c>
      <c r="EX67" s="160">
        <v>0</v>
      </c>
      <c r="EY67" s="160">
        <v>0</v>
      </c>
      <c r="EZ67" s="160">
        <v>0</v>
      </c>
      <c r="FA67" s="160">
        <v>0</v>
      </c>
      <c r="FB67" s="160">
        <v>0</v>
      </c>
      <c r="FC67" s="160">
        <v>0</v>
      </c>
      <c r="FD67" s="160">
        <v>0</v>
      </c>
      <c r="FE67" s="160">
        <v>-61.52</v>
      </c>
      <c r="FF67" s="160">
        <v>0</v>
      </c>
      <c r="FG67" s="160">
        <v>0</v>
      </c>
      <c r="FH67" s="160">
        <v>0</v>
      </c>
      <c r="FI67" s="160">
        <v>0</v>
      </c>
      <c r="FJ67" s="160">
        <v>0</v>
      </c>
      <c r="FK67" s="160">
        <v>0</v>
      </c>
      <c r="FL67" s="160">
        <v>0</v>
      </c>
      <c r="FM67" s="160">
        <v>0</v>
      </c>
      <c r="FN67" s="160">
        <v>0</v>
      </c>
      <c r="FO67" s="160">
        <v>0</v>
      </c>
      <c r="FP67" s="160">
        <v>0</v>
      </c>
      <c r="FQ67" s="160">
        <v>0</v>
      </c>
      <c r="FR67" s="160">
        <v>0</v>
      </c>
      <c r="FS67" s="160">
        <v>0</v>
      </c>
      <c r="FT67" s="160">
        <v>0</v>
      </c>
      <c r="FU67" s="160">
        <v>0</v>
      </c>
      <c r="FV67" s="160">
        <v>0</v>
      </c>
      <c r="FW67" s="160">
        <v>0</v>
      </c>
      <c r="FX67" s="160">
        <v>0</v>
      </c>
      <c r="FY67" s="160">
        <v>0</v>
      </c>
      <c r="FZ67" s="160">
        <v>0</v>
      </c>
      <c r="GA67" s="160">
        <v>0</v>
      </c>
      <c r="GB67" s="160">
        <v>0</v>
      </c>
      <c r="GC67" s="160">
        <v>0</v>
      </c>
      <c r="GD67" s="160">
        <v>0</v>
      </c>
      <c r="GE67" s="160">
        <v>0</v>
      </c>
      <c r="GF67" s="160">
        <v>113.21</v>
      </c>
      <c r="GG67" s="160">
        <v>54.77</v>
      </c>
      <c r="GH67" s="160">
        <v>0</v>
      </c>
      <c r="GI67" s="79">
        <f t="shared" si="0"/>
        <v>20074.379999999997</v>
      </c>
    </row>
    <row r="68" spans="2:191" x14ac:dyDescent="0.25">
      <c r="B68" s="74" t="s">
        <v>192</v>
      </c>
      <c r="C68" s="175" t="s">
        <v>789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0</v>
      </c>
      <c r="R68" s="160">
        <v>0</v>
      </c>
      <c r="S68" s="160">
        <v>0</v>
      </c>
      <c r="T68" s="160">
        <v>0</v>
      </c>
      <c r="U68" s="160">
        <v>0</v>
      </c>
      <c r="V68" s="160">
        <v>0</v>
      </c>
      <c r="W68" s="160">
        <v>0</v>
      </c>
      <c r="X68" s="160">
        <v>0</v>
      </c>
      <c r="Y68" s="160">
        <v>0</v>
      </c>
      <c r="Z68" s="160">
        <v>0</v>
      </c>
      <c r="AA68" s="160">
        <v>0</v>
      </c>
      <c r="AB68" s="160">
        <v>0</v>
      </c>
      <c r="AC68" s="160">
        <v>0</v>
      </c>
      <c r="AD68" s="160">
        <v>0</v>
      </c>
      <c r="AE68" s="160">
        <v>0</v>
      </c>
      <c r="AF68" s="160">
        <v>0</v>
      </c>
      <c r="AG68" s="160">
        <v>0</v>
      </c>
      <c r="AH68" s="160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60">
        <v>0</v>
      </c>
      <c r="AW68" s="160">
        <v>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C68" s="160">
        <v>0</v>
      </c>
      <c r="BD68" s="160">
        <v>0</v>
      </c>
      <c r="BE68" s="160">
        <v>0</v>
      </c>
      <c r="BF68" s="160">
        <v>0</v>
      </c>
      <c r="BG68" s="160">
        <v>0</v>
      </c>
      <c r="BH68" s="160">
        <v>0</v>
      </c>
      <c r="BI68" s="160">
        <v>0</v>
      </c>
      <c r="BJ68" s="160">
        <v>0</v>
      </c>
      <c r="BK68" s="160">
        <v>0</v>
      </c>
      <c r="BL68" s="160">
        <v>0</v>
      </c>
      <c r="BM68" s="160">
        <v>0</v>
      </c>
      <c r="BN68" s="160">
        <v>0</v>
      </c>
      <c r="BO68" s="160">
        <v>0</v>
      </c>
      <c r="BP68" s="160">
        <v>0</v>
      </c>
      <c r="BQ68" s="160">
        <v>0</v>
      </c>
      <c r="BR68" s="160">
        <v>0</v>
      </c>
      <c r="BS68" s="160">
        <v>0</v>
      </c>
      <c r="BT68" s="160">
        <v>0</v>
      </c>
      <c r="BU68" s="160">
        <v>0</v>
      </c>
      <c r="BV68" s="160">
        <v>0</v>
      </c>
      <c r="BW68" s="160">
        <v>0</v>
      </c>
      <c r="BX68" s="160">
        <v>0</v>
      </c>
      <c r="BY68" s="160">
        <v>0</v>
      </c>
      <c r="BZ68" s="160">
        <v>0</v>
      </c>
      <c r="CA68" s="160">
        <v>0</v>
      </c>
      <c r="CB68" s="160">
        <v>0</v>
      </c>
      <c r="CC68" s="160">
        <v>0</v>
      </c>
      <c r="CD68" s="160">
        <v>0</v>
      </c>
      <c r="CE68" s="160">
        <v>0</v>
      </c>
      <c r="CF68" s="160">
        <v>0</v>
      </c>
      <c r="CG68" s="160">
        <v>0</v>
      </c>
      <c r="CH68" s="160">
        <v>0</v>
      </c>
      <c r="CI68" s="160">
        <v>0</v>
      </c>
      <c r="CJ68" s="160">
        <v>0</v>
      </c>
      <c r="CK68" s="160">
        <v>0</v>
      </c>
      <c r="CL68" s="160">
        <v>0</v>
      </c>
      <c r="CM68" s="160">
        <v>0</v>
      </c>
      <c r="CN68" s="160">
        <v>0</v>
      </c>
      <c r="CO68" s="160">
        <v>0</v>
      </c>
      <c r="CP68" s="160">
        <v>0</v>
      </c>
      <c r="CQ68" s="160">
        <v>0</v>
      </c>
      <c r="CR68" s="160">
        <v>0</v>
      </c>
      <c r="CS68" s="160">
        <v>0</v>
      </c>
      <c r="CT68" s="160">
        <v>0</v>
      </c>
      <c r="CU68" s="160">
        <v>0</v>
      </c>
      <c r="CV68" s="160">
        <v>0</v>
      </c>
      <c r="CW68" s="160">
        <v>0</v>
      </c>
      <c r="CX68" s="160">
        <v>0</v>
      </c>
      <c r="CY68" s="160">
        <v>0</v>
      </c>
      <c r="CZ68" s="160">
        <v>0</v>
      </c>
      <c r="DA68" s="160">
        <v>0</v>
      </c>
      <c r="DB68" s="160">
        <v>0</v>
      </c>
      <c r="DC68" s="160">
        <v>0</v>
      </c>
      <c r="DD68" s="160">
        <v>0</v>
      </c>
      <c r="DE68" s="160">
        <v>0</v>
      </c>
      <c r="DF68" s="160">
        <v>0</v>
      </c>
      <c r="DG68" s="160">
        <v>0</v>
      </c>
      <c r="DH68" s="160">
        <v>0</v>
      </c>
      <c r="DI68" s="160">
        <v>0</v>
      </c>
      <c r="DJ68" s="160">
        <v>6.02</v>
      </c>
      <c r="DK68" s="160">
        <v>0</v>
      </c>
      <c r="DL68" s="160">
        <v>0</v>
      </c>
      <c r="DM68" s="160">
        <v>0</v>
      </c>
      <c r="DN68" s="160">
        <v>0</v>
      </c>
      <c r="DO68" s="160">
        <v>0</v>
      </c>
      <c r="DP68" s="160">
        <v>0</v>
      </c>
      <c r="DQ68" s="160">
        <v>0</v>
      </c>
      <c r="DR68" s="160">
        <v>0</v>
      </c>
      <c r="DS68" s="160">
        <v>0</v>
      </c>
      <c r="DT68" s="160">
        <v>0</v>
      </c>
      <c r="DU68" s="160">
        <v>0</v>
      </c>
      <c r="DV68" s="160">
        <v>0</v>
      </c>
      <c r="DW68" s="160">
        <v>0</v>
      </c>
      <c r="DX68" s="160">
        <v>0</v>
      </c>
      <c r="DY68" s="160">
        <v>0</v>
      </c>
      <c r="DZ68" s="160">
        <v>0</v>
      </c>
      <c r="EA68" s="160">
        <v>0</v>
      </c>
      <c r="EB68" s="160">
        <v>0</v>
      </c>
      <c r="EC68" s="160">
        <v>0</v>
      </c>
      <c r="ED68" s="160">
        <v>0</v>
      </c>
      <c r="EE68" s="160">
        <v>0</v>
      </c>
      <c r="EF68" s="160">
        <v>0</v>
      </c>
      <c r="EG68" s="160">
        <v>0</v>
      </c>
      <c r="EH68" s="160">
        <v>0</v>
      </c>
      <c r="EI68" s="160">
        <v>0</v>
      </c>
      <c r="EJ68" s="160">
        <v>0</v>
      </c>
      <c r="EK68" s="160">
        <v>0</v>
      </c>
      <c r="EL68" s="160">
        <v>0</v>
      </c>
      <c r="EM68" s="160">
        <v>0</v>
      </c>
      <c r="EN68" s="160">
        <v>0</v>
      </c>
      <c r="EO68" s="160">
        <v>0</v>
      </c>
      <c r="EP68" s="160">
        <v>0</v>
      </c>
      <c r="EQ68" s="160">
        <v>0</v>
      </c>
      <c r="ER68" s="160">
        <v>0</v>
      </c>
      <c r="ES68" s="160">
        <v>0</v>
      </c>
      <c r="ET68" s="160">
        <v>0</v>
      </c>
      <c r="EU68" s="160">
        <v>0</v>
      </c>
      <c r="EV68" s="160">
        <v>0</v>
      </c>
      <c r="EW68" s="160">
        <v>0</v>
      </c>
      <c r="EX68" s="160">
        <v>0</v>
      </c>
      <c r="EY68" s="160">
        <v>0</v>
      </c>
      <c r="EZ68" s="160">
        <v>0</v>
      </c>
      <c r="FA68" s="160">
        <v>0</v>
      </c>
      <c r="FB68" s="160">
        <v>0</v>
      </c>
      <c r="FC68" s="160">
        <v>0</v>
      </c>
      <c r="FD68" s="160">
        <v>933.97</v>
      </c>
      <c r="FE68" s="160">
        <v>0</v>
      </c>
      <c r="FF68" s="160">
        <v>0</v>
      </c>
      <c r="FG68" s="160">
        <v>0</v>
      </c>
      <c r="FH68" s="160">
        <v>0</v>
      </c>
      <c r="FI68" s="160">
        <v>0</v>
      </c>
      <c r="FJ68" s="160">
        <v>0</v>
      </c>
      <c r="FK68" s="160">
        <v>0</v>
      </c>
      <c r="FL68" s="160">
        <v>0</v>
      </c>
      <c r="FM68" s="160">
        <v>0</v>
      </c>
      <c r="FN68" s="160">
        <v>0</v>
      </c>
      <c r="FO68" s="160">
        <v>0</v>
      </c>
      <c r="FP68" s="160">
        <v>0</v>
      </c>
      <c r="FQ68" s="160">
        <v>0</v>
      </c>
      <c r="FR68" s="160">
        <v>0</v>
      </c>
      <c r="FS68" s="160">
        <v>0</v>
      </c>
      <c r="FT68" s="160">
        <v>0</v>
      </c>
      <c r="FU68" s="160">
        <v>0</v>
      </c>
      <c r="FV68" s="160">
        <v>0</v>
      </c>
      <c r="FW68" s="160">
        <v>0</v>
      </c>
      <c r="FX68" s="160">
        <v>0</v>
      </c>
      <c r="FY68" s="160">
        <v>0</v>
      </c>
      <c r="FZ68" s="160">
        <v>0</v>
      </c>
      <c r="GA68" s="160">
        <v>0</v>
      </c>
      <c r="GB68" s="160">
        <v>0</v>
      </c>
      <c r="GC68" s="160">
        <v>0</v>
      </c>
      <c r="GD68" s="160">
        <v>0</v>
      </c>
      <c r="GE68" s="160">
        <v>0</v>
      </c>
      <c r="GF68" s="160">
        <v>0</v>
      </c>
      <c r="GG68" s="160">
        <v>0</v>
      </c>
      <c r="GH68" s="160">
        <v>0</v>
      </c>
      <c r="GI68" s="79">
        <f t="shared" ref="GI68:GI131" si="1">SUM(D68:GH68)</f>
        <v>939.99</v>
      </c>
    </row>
    <row r="69" spans="2:191" x14ac:dyDescent="0.25">
      <c r="B69" s="74" t="s">
        <v>192</v>
      </c>
      <c r="C69" s="175" t="s">
        <v>789</v>
      </c>
      <c r="D69" s="160">
        <v>1255.48</v>
      </c>
      <c r="E69" s="160">
        <v>877.58</v>
      </c>
      <c r="F69" s="160">
        <v>690.71</v>
      </c>
      <c r="G69" s="160">
        <v>2347.36</v>
      </c>
      <c r="H69" s="160">
        <v>659.44</v>
      </c>
      <c r="I69" s="160">
        <v>1731.51</v>
      </c>
      <c r="J69" s="160">
        <v>1579.76</v>
      </c>
      <c r="K69" s="160">
        <v>2678.46</v>
      </c>
      <c r="L69" s="160">
        <v>857.72</v>
      </c>
      <c r="M69" s="160">
        <v>883.97</v>
      </c>
      <c r="N69" s="160">
        <v>2393.39</v>
      </c>
      <c r="O69" s="160">
        <v>811.09</v>
      </c>
      <c r="P69" s="160">
        <v>345.01</v>
      </c>
      <c r="Q69" s="160">
        <v>897.3</v>
      </c>
      <c r="R69" s="160">
        <v>407.98</v>
      </c>
      <c r="S69" s="160">
        <v>459.9</v>
      </c>
      <c r="T69" s="160">
        <v>1036.8</v>
      </c>
      <c r="U69" s="160">
        <v>765.42</v>
      </c>
      <c r="V69" s="160">
        <v>1976.51</v>
      </c>
      <c r="W69" s="160">
        <v>673.51</v>
      </c>
      <c r="X69" s="160">
        <v>1324.89</v>
      </c>
      <c r="Y69" s="160">
        <v>1568.07</v>
      </c>
      <c r="Z69" s="160">
        <v>1247.25</v>
      </c>
      <c r="AA69" s="160">
        <v>1407.41</v>
      </c>
      <c r="AB69" s="160">
        <v>1784.51</v>
      </c>
      <c r="AC69" s="160">
        <v>1731.52</v>
      </c>
      <c r="AD69" s="160">
        <v>1675.8</v>
      </c>
      <c r="AE69" s="160">
        <v>1864.42</v>
      </c>
      <c r="AF69" s="160">
        <v>2117.73</v>
      </c>
      <c r="AG69" s="160">
        <v>1844.99</v>
      </c>
      <c r="AH69" s="160">
        <v>1388.54</v>
      </c>
      <c r="AI69" s="160">
        <v>0</v>
      </c>
      <c r="AJ69" s="160">
        <v>1424.72</v>
      </c>
      <c r="AK69" s="160">
        <v>1449.17</v>
      </c>
      <c r="AL69" s="160">
        <v>1471.68</v>
      </c>
      <c r="AM69" s="160">
        <v>0</v>
      </c>
      <c r="AN69" s="160">
        <v>1326.58</v>
      </c>
      <c r="AO69" s="160">
        <v>874.91</v>
      </c>
      <c r="AP69" s="160">
        <v>821.96</v>
      </c>
      <c r="AQ69" s="160">
        <v>459.9</v>
      </c>
      <c r="AR69" s="160">
        <v>1119.07</v>
      </c>
      <c r="AS69" s="160">
        <v>794.78</v>
      </c>
      <c r="AT69" s="160">
        <v>1379.77</v>
      </c>
      <c r="AU69" s="160">
        <v>2107.6999999999998</v>
      </c>
      <c r="AV69" s="160">
        <v>1304.01</v>
      </c>
      <c r="AW69" s="160">
        <v>37.44</v>
      </c>
      <c r="AX69" s="160">
        <v>2358</v>
      </c>
      <c r="AY69" s="160">
        <v>859.4</v>
      </c>
      <c r="AZ69" s="160">
        <v>1987.51</v>
      </c>
      <c r="BA69" s="160">
        <v>1617.6</v>
      </c>
      <c r="BB69" s="160">
        <v>1556.85</v>
      </c>
      <c r="BC69" s="160">
        <v>1547.8</v>
      </c>
      <c r="BD69" s="160">
        <v>1162.47</v>
      </c>
      <c r="BE69" s="160">
        <v>1895.72</v>
      </c>
      <c r="BF69" s="160">
        <v>1905.89</v>
      </c>
      <c r="BG69" s="160">
        <v>1330.25</v>
      </c>
      <c r="BH69" s="160">
        <v>2107.2399999999998</v>
      </c>
      <c r="BI69" s="160">
        <v>2578.5</v>
      </c>
      <c r="BJ69" s="160">
        <v>360.92</v>
      </c>
      <c r="BK69" s="160">
        <v>1450.54</v>
      </c>
      <c r="BL69" s="160">
        <v>961.84</v>
      </c>
      <c r="BM69" s="160">
        <v>0</v>
      </c>
      <c r="BN69" s="160">
        <v>0</v>
      </c>
      <c r="BO69" s="160">
        <v>3327.8</v>
      </c>
      <c r="BP69" s="160">
        <v>2403.73</v>
      </c>
      <c r="BQ69" s="160">
        <v>0</v>
      </c>
      <c r="BR69" s="160">
        <v>1496.56</v>
      </c>
      <c r="BS69" s="160">
        <v>0</v>
      </c>
      <c r="BT69" s="160">
        <v>2993.64</v>
      </c>
      <c r="BU69" s="160">
        <v>1294.05</v>
      </c>
      <c r="BV69" s="160">
        <v>0</v>
      </c>
      <c r="BW69" s="160">
        <v>3311.2</v>
      </c>
      <c r="BX69" s="160">
        <v>1635.49</v>
      </c>
      <c r="BY69" s="160">
        <v>1439.79</v>
      </c>
      <c r="BZ69" s="160">
        <v>2028.28</v>
      </c>
      <c r="CA69" s="160">
        <v>2230.62</v>
      </c>
      <c r="CB69" s="160">
        <v>1775.33</v>
      </c>
      <c r="CC69" s="160">
        <v>907.97</v>
      </c>
      <c r="CD69" s="160">
        <v>2241.15</v>
      </c>
      <c r="CE69" s="160">
        <v>1397.42</v>
      </c>
      <c r="CF69" s="160">
        <v>0</v>
      </c>
      <c r="CG69" s="160">
        <v>2132.15</v>
      </c>
      <c r="CH69" s="160">
        <v>2004.21</v>
      </c>
      <c r="CI69" s="160">
        <v>2359.4499999999998</v>
      </c>
      <c r="CJ69" s="160">
        <v>2200.66</v>
      </c>
      <c r="CK69" s="160">
        <v>1597.55</v>
      </c>
      <c r="CL69" s="160">
        <v>2193.4299999999998</v>
      </c>
      <c r="CM69" s="160">
        <v>1957.97</v>
      </c>
      <c r="CN69" s="160">
        <v>1777.92</v>
      </c>
      <c r="CO69" s="160">
        <v>0</v>
      </c>
      <c r="CP69" s="160">
        <v>1734.53</v>
      </c>
      <c r="CQ69" s="160">
        <v>2194.87</v>
      </c>
      <c r="CR69" s="160">
        <v>1502.29</v>
      </c>
      <c r="CS69" s="160">
        <v>1954.41</v>
      </c>
      <c r="CT69" s="160">
        <v>0</v>
      </c>
      <c r="CU69" s="160">
        <v>0</v>
      </c>
      <c r="CV69" s="160">
        <v>1491.43</v>
      </c>
      <c r="CW69" s="160">
        <v>475.06</v>
      </c>
      <c r="CX69" s="160">
        <v>1994.34</v>
      </c>
      <c r="CY69" s="160">
        <v>2500.6799999999998</v>
      </c>
      <c r="CZ69" s="160">
        <v>1197.55</v>
      </c>
      <c r="DA69" s="160">
        <v>2121.81</v>
      </c>
      <c r="DB69" s="160">
        <v>1707.51</v>
      </c>
      <c r="DC69" s="160">
        <v>2527.63</v>
      </c>
      <c r="DD69" s="160">
        <v>984.64</v>
      </c>
      <c r="DE69" s="160">
        <v>2074.5100000000002</v>
      </c>
      <c r="DF69" s="160">
        <v>957.51</v>
      </c>
      <c r="DG69" s="160">
        <v>2005.26</v>
      </c>
      <c r="DH69" s="160">
        <v>2018.6</v>
      </c>
      <c r="DI69" s="160">
        <v>2194.11</v>
      </c>
      <c r="DJ69" s="160">
        <v>1154.43</v>
      </c>
      <c r="DK69" s="160">
        <v>1904.47</v>
      </c>
      <c r="DL69" s="160">
        <v>1300.68</v>
      </c>
      <c r="DM69" s="160">
        <v>1182.6500000000001</v>
      </c>
      <c r="DN69" s="160">
        <v>1105.46</v>
      </c>
      <c r="DO69" s="160">
        <v>1291.3</v>
      </c>
      <c r="DP69" s="160">
        <v>1135.31</v>
      </c>
      <c r="DQ69" s="160">
        <v>1769.87</v>
      </c>
      <c r="DR69" s="160">
        <v>1586.82</v>
      </c>
      <c r="DS69" s="160">
        <v>1157.04</v>
      </c>
      <c r="DT69" s="160">
        <v>1559.71</v>
      </c>
      <c r="DU69" s="160">
        <v>2074.42</v>
      </c>
      <c r="DV69" s="160">
        <v>2843.28</v>
      </c>
      <c r="DW69" s="160">
        <v>1204.6400000000001</v>
      </c>
      <c r="DX69" s="160">
        <v>1645.43</v>
      </c>
      <c r="DY69" s="160">
        <v>1306.58</v>
      </c>
      <c r="DZ69" s="160">
        <v>223.02</v>
      </c>
      <c r="EA69" s="160">
        <v>2072.31</v>
      </c>
      <c r="EB69" s="160">
        <v>960.37</v>
      </c>
      <c r="EC69" s="160">
        <v>1696.03</v>
      </c>
      <c r="ED69" s="160">
        <v>1710.39</v>
      </c>
      <c r="EE69" s="160">
        <v>1593.92</v>
      </c>
      <c r="EF69" s="160">
        <v>1145.92</v>
      </c>
      <c r="EG69" s="160">
        <v>401.2</v>
      </c>
      <c r="EH69" s="160">
        <v>2119.61</v>
      </c>
      <c r="EI69" s="160">
        <v>1844.2</v>
      </c>
      <c r="EJ69" s="160">
        <v>1405.69</v>
      </c>
      <c r="EK69" s="160">
        <v>2436.25</v>
      </c>
      <c r="EL69" s="160">
        <v>754.38</v>
      </c>
      <c r="EM69" s="160">
        <v>1885.07</v>
      </c>
      <c r="EN69" s="160">
        <v>1182.57</v>
      </c>
      <c r="EO69" s="160">
        <v>0</v>
      </c>
      <c r="EP69" s="160">
        <v>588.77</v>
      </c>
      <c r="EQ69" s="160">
        <v>11969.25</v>
      </c>
      <c r="ER69" s="160">
        <v>5256.74</v>
      </c>
      <c r="ES69" s="160">
        <v>0</v>
      </c>
      <c r="ET69" s="160">
        <v>7548.47</v>
      </c>
      <c r="EU69" s="160">
        <v>8782.4</v>
      </c>
      <c r="EV69" s="160">
        <v>3852.17</v>
      </c>
      <c r="EW69" s="160">
        <v>0</v>
      </c>
      <c r="EX69" s="160">
        <v>0</v>
      </c>
      <c r="EY69" s="160">
        <v>6105.25</v>
      </c>
      <c r="EZ69" s="160">
        <v>16295.64</v>
      </c>
      <c r="FA69" s="160">
        <v>7682.27</v>
      </c>
      <c r="FB69" s="160">
        <v>1908.95</v>
      </c>
      <c r="FC69" s="160">
        <v>5292.36</v>
      </c>
      <c r="FD69" s="160">
        <v>7151</v>
      </c>
      <c r="FE69" s="160">
        <v>16253.2</v>
      </c>
      <c r="FF69" s="160">
        <v>4243.54</v>
      </c>
      <c r="FG69" s="160">
        <v>4832.6899999999996</v>
      </c>
      <c r="FH69" s="160">
        <v>5193.47</v>
      </c>
      <c r="FI69" s="160">
        <v>3420.51</v>
      </c>
      <c r="FJ69" s="160">
        <v>12179.65</v>
      </c>
      <c r="FK69" s="160">
        <v>5201.6400000000003</v>
      </c>
      <c r="FL69" s="160">
        <v>5132.08</v>
      </c>
      <c r="FM69" s="160">
        <v>3626.93</v>
      </c>
      <c r="FN69" s="160">
        <v>3176.02</v>
      </c>
      <c r="FO69" s="160">
        <v>26975.98</v>
      </c>
      <c r="FP69" s="160">
        <v>4057.97</v>
      </c>
      <c r="FQ69" s="160">
        <v>3664.75</v>
      </c>
      <c r="FR69" s="160">
        <v>0</v>
      </c>
      <c r="FS69" s="160">
        <v>0</v>
      </c>
      <c r="FT69" s="160">
        <v>0</v>
      </c>
      <c r="FU69" s="160">
        <v>2889.81</v>
      </c>
      <c r="FV69" s="160">
        <v>2598.65</v>
      </c>
      <c r="FW69" s="160">
        <v>1838.05</v>
      </c>
      <c r="FX69" s="160">
        <v>1387.87</v>
      </c>
      <c r="FY69" s="160">
        <v>2565.91</v>
      </c>
      <c r="FZ69" s="160">
        <v>2159.6999999999998</v>
      </c>
      <c r="GA69" s="160">
        <v>1841.24</v>
      </c>
      <c r="GB69" s="160">
        <v>818.65</v>
      </c>
      <c r="GC69" s="160">
        <v>764.36</v>
      </c>
      <c r="GD69" s="160">
        <v>1309.23</v>
      </c>
      <c r="GE69" s="160">
        <v>1394.67</v>
      </c>
      <c r="GF69" s="160">
        <v>1144.73</v>
      </c>
      <c r="GG69" s="160">
        <v>1664.41</v>
      </c>
      <c r="GH69" s="160">
        <v>950.65</v>
      </c>
      <c r="GI69" s="79">
        <f t="shared" si="1"/>
        <v>405252.00999999989</v>
      </c>
    </row>
    <row r="70" spans="2:191" x14ac:dyDescent="0.25">
      <c r="B70" s="74" t="s">
        <v>192</v>
      </c>
      <c r="C70" s="175" t="s">
        <v>789</v>
      </c>
      <c r="D70" s="160">
        <v>0</v>
      </c>
      <c r="E70" s="160">
        <v>0</v>
      </c>
      <c r="F70" s="160">
        <v>3710.51</v>
      </c>
      <c r="G70" s="160">
        <v>5392.8</v>
      </c>
      <c r="H70" s="160">
        <v>0</v>
      </c>
      <c r="I70" s="160">
        <v>0</v>
      </c>
      <c r="J70" s="160">
        <v>1017.28</v>
      </c>
      <c r="K70" s="160">
        <v>1131.21</v>
      </c>
      <c r="L70" s="160">
        <v>3565.19</v>
      </c>
      <c r="M70" s="160">
        <v>2172.91</v>
      </c>
      <c r="N70" s="160">
        <v>1839.84</v>
      </c>
      <c r="O70" s="160">
        <v>3234.12</v>
      </c>
      <c r="P70" s="160">
        <v>1775.86</v>
      </c>
      <c r="Q70" s="160">
        <v>3836.93</v>
      </c>
      <c r="R70" s="160">
        <v>2374.83</v>
      </c>
      <c r="S70" s="160">
        <v>1457.5</v>
      </c>
      <c r="T70" s="160">
        <v>2296.1999999999998</v>
      </c>
      <c r="U70" s="160">
        <v>2123.88</v>
      </c>
      <c r="V70" s="160">
        <v>5133.3100000000004</v>
      </c>
      <c r="W70" s="160">
        <v>2066.4</v>
      </c>
      <c r="X70" s="160">
        <v>6787.39</v>
      </c>
      <c r="Y70" s="160">
        <v>3448.44</v>
      </c>
      <c r="Z70" s="160">
        <v>3288.25</v>
      </c>
      <c r="AA70" s="160">
        <v>2988.6</v>
      </c>
      <c r="AB70" s="160">
        <v>1963.19</v>
      </c>
      <c r="AC70" s="160">
        <v>0</v>
      </c>
      <c r="AD70" s="160">
        <v>808.56</v>
      </c>
      <c r="AE70" s="160">
        <v>7324.68</v>
      </c>
      <c r="AF70" s="160">
        <v>888.14</v>
      </c>
      <c r="AG70" s="160">
        <v>0</v>
      </c>
      <c r="AH70" s="160">
        <v>2227.0100000000002</v>
      </c>
      <c r="AI70" s="160">
        <v>0</v>
      </c>
      <c r="AJ70" s="160">
        <v>3448.44</v>
      </c>
      <c r="AK70" s="160">
        <v>4834.84</v>
      </c>
      <c r="AL70" s="160">
        <v>1776.56</v>
      </c>
      <c r="AM70" s="160">
        <v>0</v>
      </c>
      <c r="AN70" s="160">
        <v>3098.42</v>
      </c>
      <c r="AO70" s="160">
        <v>2337.1799999999998</v>
      </c>
      <c r="AP70" s="160">
        <v>2371.21</v>
      </c>
      <c r="AQ70" s="160">
        <v>1457.51</v>
      </c>
      <c r="AR70" s="160">
        <v>2296.1999999999998</v>
      </c>
      <c r="AS70" s="160">
        <v>2788.68</v>
      </c>
      <c r="AT70" s="160">
        <v>6905.3</v>
      </c>
      <c r="AU70" s="160">
        <v>6079.01</v>
      </c>
      <c r="AV70" s="160">
        <v>3639.37</v>
      </c>
      <c r="AW70" s="160">
        <v>4439.62</v>
      </c>
      <c r="AX70" s="160">
        <v>4959.7299999999996</v>
      </c>
      <c r="AY70" s="160">
        <v>3786.38</v>
      </c>
      <c r="AZ70" s="160">
        <v>4984.26</v>
      </c>
      <c r="BA70" s="160">
        <v>5444.44</v>
      </c>
      <c r="BB70" s="160">
        <v>4496.79</v>
      </c>
      <c r="BC70" s="160">
        <v>3747.24</v>
      </c>
      <c r="BD70" s="160">
        <v>3312.06</v>
      </c>
      <c r="BE70" s="160">
        <v>2759.25</v>
      </c>
      <c r="BF70" s="160">
        <v>4312.5200000000004</v>
      </c>
      <c r="BG70" s="160">
        <v>3911.32</v>
      </c>
      <c r="BH70" s="160">
        <v>5415.56</v>
      </c>
      <c r="BI70" s="160">
        <v>8815.7900000000009</v>
      </c>
      <c r="BJ70" s="160">
        <v>0</v>
      </c>
      <c r="BK70" s="160">
        <v>3863.34</v>
      </c>
      <c r="BL70" s="160">
        <v>3098.18</v>
      </c>
      <c r="BM70" s="160">
        <v>0</v>
      </c>
      <c r="BN70" s="160">
        <v>0</v>
      </c>
      <c r="BO70" s="160">
        <v>7923.88</v>
      </c>
      <c r="BP70" s="160">
        <v>0</v>
      </c>
      <c r="BQ70" s="160">
        <v>0</v>
      </c>
      <c r="BR70" s="160">
        <v>4009.1</v>
      </c>
      <c r="BS70" s="160">
        <v>0</v>
      </c>
      <c r="BT70" s="160">
        <v>4431</v>
      </c>
      <c r="BU70" s="160">
        <v>3797.44</v>
      </c>
      <c r="BV70" s="160">
        <v>0</v>
      </c>
      <c r="BW70" s="160">
        <v>6998.2</v>
      </c>
      <c r="BX70" s="160">
        <v>3898.4</v>
      </c>
      <c r="BY70" s="160">
        <v>5578.23</v>
      </c>
      <c r="BZ70" s="160">
        <v>5678.65</v>
      </c>
      <c r="CA70" s="160">
        <v>6304.92</v>
      </c>
      <c r="CB70" s="160">
        <v>5553.74</v>
      </c>
      <c r="CC70" s="160">
        <v>3727.23</v>
      </c>
      <c r="CD70" s="160">
        <v>4152.8599999999997</v>
      </c>
      <c r="CE70" s="160">
        <v>4153.34</v>
      </c>
      <c r="CF70" s="160">
        <v>0</v>
      </c>
      <c r="CG70" s="160">
        <v>5373.17</v>
      </c>
      <c r="CH70" s="160">
        <v>1983.95</v>
      </c>
      <c r="CI70" s="160">
        <v>4465.0200000000004</v>
      </c>
      <c r="CJ70" s="160">
        <v>5934.72</v>
      </c>
      <c r="CK70" s="160">
        <v>3897.98</v>
      </c>
      <c r="CL70" s="160">
        <v>3656.99</v>
      </c>
      <c r="CM70" s="160">
        <v>4774.08</v>
      </c>
      <c r="CN70" s="160">
        <v>0</v>
      </c>
      <c r="CO70" s="160">
        <v>0</v>
      </c>
      <c r="CP70" s="160">
        <v>4869.4399999999996</v>
      </c>
      <c r="CQ70" s="160">
        <v>6202.71</v>
      </c>
      <c r="CR70" s="160">
        <v>3897.98</v>
      </c>
      <c r="CS70" s="160">
        <v>4678.3</v>
      </c>
      <c r="CT70" s="160">
        <v>0</v>
      </c>
      <c r="CU70" s="160">
        <v>0</v>
      </c>
      <c r="CV70" s="160">
        <v>3435.56</v>
      </c>
      <c r="CW70" s="160">
        <v>1772.51</v>
      </c>
      <c r="CX70" s="160">
        <v>7250.64</v>
      </c>
      <c r="CY70" s="160">
        <v>6073.2</v>
      </c>
      <c r="CZ70" s="160">
        <v>3448.44</v>
      </c>
      <c r="DA70" s="160">
        <v>4939.8999999999996</v>
      </c>
      <c r="DB70" s="160">
        <v>117.48</v>
      </c>
      <c r="DC70" s="160">
        <v>5365.68</v>
      </c>
      <c r="DD70" s="160">
        <v>3259.92</v>
      </c>
      <c r="DE70" s="160">
        <v>4201.07</v>
      </c>
      <c r="DF70" s="160">
        <v>2160.96</v>
      </c>
      <c r="DG70" s="160">
        <v>2459.17</v>
      </c>
      <c r="DH70" s="160">
        <v>4334.74</v>
      </c>
      <c r="DI70" s="160">
        <v>5339.18</v>
      </c>
      <c r="DJ70" s="160">
        <v>5501.63</v>
      </c>
      <c r="DK70" s="160">
        <v>4895.59</v>
      </c>
      <c r="DL70" s="160">
        <v>2227.4499999999998</v>
      </c>
      <c r="DM70" s="160">
        <v>2617.36</v>
      </c>
      <c r="DN70" s="160">
        <v>3034.91</v>
      </c>
      <c r="DO70" s="160">
        <v>3929.76</v>
      </c>
      <c r="DP70" s="160">
        <v>6172.67</v>
      </c>
      <c r="DQ70" s="160">
        <v>4423.3</v>
      </c>
      <c r="DR70" s="160">
        <v>5760.84</v>
      </c>
      <c r="DS70" s="160">
        <v>4338.3900000000003</v>
      </c>
      <c r="DT70" s="160">
        <v>2429.5</v>
      </c>
      <c r="DU70" s="160">
        <v>6813.64</v>
      </c>
      <c r="DV70" s="160">
        <v>2795.72</v>
      </c>
      <c r="DW70" s="160">
        <v>631.67999999999995</v>
      </c>
      <c r="DX70" s="160">
        <v>0</v>
      </c>
      <c r="DY70" s="160">
        <v>3966.96</v>
      </c>
      <c r="DZ70" s="160">
        <v>0</v>
      </c>
      <c r="EA70" s="160">
        <v>4932.3100000000004</v>
      </c>
      <c r="EB70" s="160">
        <v>3483.09</v>
      </c>
      <c r="EC70" s="160">
        <v>4892.32</v>
      </c>
      <c r="ED70" s="160">
        <v>4656.76</v>
      </c>
      <c r="EE70" s="160">
        <v>3324.24</v>
      </c>
      <c r="EF70" s="160">
        <v>4594.7299999999996</v>
      </c>
      <c r="EG70" s="160">
        <v>1829.43</v>
      </c>
      <c r="EH70" s="160">
        <v>5919.35</v>
      </c>
      <c r="EI70" s="160">
        <v>4878.4399999999996</v>
      </c>
      <c r="EJ70" s="160">
        <v>4064.1</v>
      </c>
      <c r="EK70" s="160">
        <v>6000.84</v>
      </c>
      <c r="EL70" s="160">
        <v>2670.47</v>
      </c>
      <c r="EM70" s="160">
        <v>6194.24</v>
      </c>
      <c r="EN70" s="160">
        <v>3651.58</v>
      </c>
      <c r="EO70" s="160">
        <v>0</v>
      </c>
      <c r="EP70" s="160">
        <v>0</v>
      </c>
      <c r="EQ70" s="160">
        <v>19792.13</v>
      </c>
      <c r="ER70" s="160">
        <v>14847</v>
      </c>
      <c r="ES70" s="160">
        <v>0</v>
      </c>
      <c r="ET70" s="160">
        <v>16431.29</v>
      </c>
      <c r="EU70" s="160">
        <v>16190.84</v>
      </c>
      <c r="EV70" s="160">
        <v>6297.5</v>
      </c>
      <c r="EW70" s="160">
        <v>0</v>
      </c>
      <c r="EX70" s="160">
        <v>0</v>
      </c>
      <c r="EY70" s="160">
        <v>12657.74</v>
      </c>
      <c r="EZ70" s="160">
        <v>21593.22</v>
      </c>
      <c r="FA70" s="160">
        <v>17902.12</v>
      </c>
      <c r="FB70" s="160">
        <v>4934.16</v>
      </c>
      <c r="FC70" s="160">
        <v>5886.81</v>
      </c>
      <c r="FD70" s="160">
        <v>16972.39</v>
      </c>
      <c r="FE70" s="160">
        <v>14906.82</v>
      </c>
      <c r="FF70" s="160">
        <v>7094.24</v>
      </c>
      <c r="FG70" s="160">
        <v>14827.81</v>
      </c>
      <c r="FH70" s="160">
        <v>11784.28</v>
      </c>
      <c r="FI70" s="160">
        <v>7364.53</v>
      </c>
      <c r="FJ70" s="160">
        <v>21182.38</v>
      </c>
      <c r="FK70" s="160">
        <v>17749.490000000002</v>
      </c>
      <c r="FL70" s="160">
        <v>8193.36</v>
      </c>
      <c r="FM70" s="160">
        <v>8628.9599999999991</v>
      </c>
      <c r="FN70" s="160">
        <v>9580.11</v>
      </c>
      <c r="FO70" s="160">
        <v>42694</v>
      </c>
      <c r="FP70" s="160">
        <v>3912.6</v>
      </c>
      <c r="FQ70" s="160">
        <v>8905.19</v>
      </c>
      <c r="FR70" s="160">
        <v>0</v>
      </c>
      <c r="FS70" s="160">
        <v>0</v>
      </c>
      <c r="FT70" s="160">
        <v>0</v>
      </c>
      <c r="FU70" s="160">
        <v>8281.9699999999993</v>
      </c>
      <c r="FV70" s="160">
        <v>5546.68</v>
      </c>
      <c r="FW70" s="160">
        <v>4706.96</v>
      </c>
      <c r="FX70" s="160">
        <v>4495.47</v>
      </c>
      <c r="FY70" s="160">
        <v>12394.94</v>
      </c>
      <c r="FZ70" s="160">
        <v>4675.0200000000004</v>
      </c>
      <c r="GA70" s="160">
        <v>4168.5600000000004</v>
      </c>
      <c r="GB70" s="160">
        <v>1533.99</v>
      </c>
      <c r="GC70" s="160">
        <v>1773.6</v>
      </c>
      <c r="GD70" s="160">
        <v>3912.6</v>
      </c>
      <c r="GE70" s="160">
        <v>3368.4</v>
      </c>
      <c r="GF70" s="160">
        <v>3705.3</v>
      </c>
      <c r="GG70" s="160">
        <v>4057.26</v>
      </c>
      <c r="GH70" s="160">
        <v>3118.95</v>
      </c>
      <c r="GI70" s="79">
        <f t="shared" si="1"/>
        <v>868031.97999999986</v>
      </c>
    </row>
    <row r="71" spans="2:191" x14ac:dyDescent="0.25">
      <c r="B71" s="74" t="s">
        <v>192</v>
      </c>
      <c r="C71" s="175" t="s">
        <v>789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v>0</v>
      </c>
      <c r="R71" s="160"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K71" s="160">
        <v>0</v>
      </c>
      <c r="AL71" s="160">
        <v>0</v>
      </c>
      <c r="AM71" s="160">
        <v>0</v>
      </c>
      <c r="AN71" s="160">
        <v>0</v>
      </c>
      <c r="AO71" s="160">
        <v>0</v>
      </c>
      <c r="AP71" s="160">
        <v>0</v>
      </c>
      <c r="AQ71" s="160">
        <v>0</v>
      </c>
      <c r="AR71" s="160">
        <v>0</v>
      </c>
      <c r="AS71" s="160">
        <v>0</v>
      </c>
      <c r="AT71" s="160">
        <v>0</v>
      </c>
      <c r="AU71" s="160">
        <v>0</v>
      </c>
      <c r="AV71" s="160">
        <v>0</v>
      </c>
      <c r="AW71" s="160">
        <v>0</v>
      </c>
      <c r="AX71" s="160">
        <v>0</v>
      </c>
      <c r="AY71" s="160">
        <v>0</v>
      </c>
      <c r="AZ71" s="160">
        <v>0</v>
      </c>
      <c r="BA71" s="160">
        <v>0</v>
      </c>
      <c r="BB71" s="160">
        <v>0</v>
      </c>
      <c r="BC71" s="160">
        <v>0</v>
      </c>
      <c r="BD71" s="160">
        <v>0</v>
      </c>
      <c r="BE71" s="160">
        <v>0</v>
      </c>
      <c r="BF71" s="160">
        <v>0</v>
      </c>
      <c r="BG71" s="160">
        <v>0</v>
      </c>
      <c r="BH71" s="160">
        <v>0</v>
      </c>
      <c r="BI71" s="160">
        <v>0</v>
      </c>
      <c r="BJ71" s="160">
        <v>0</v>
      </c>
      <c r="BK71" s="160">
        <v>0</v>
      </c>
      <c r="BL71" s="160">
        <v>0</v>
      </c>
      <c r="BM71" s="160">
        <v>0</v>
      </c>
      <c r="BN71" s="160">
        <v>0</v>
      </c>
      <c r="BO71" s="160">
        <v>0</v>
      </c>
      <c r="BP71" s="160">
        <v>0</v>
      </c>
      <c r="BQ71" s="160">
        <v>0</v>
      </c>
      <c r="BR71" s="160">
        <v>3453.93</v>
      </c>
      <c r="BS71" s="160">
        <v>0</v>
      </c>
      <c r="BT71" s="160">
        <v>0</v>
      </c>
      <c r="BU71" s="160">
        <v>0</v>
      </c>
      <c r="BV71" s="160">
        <v>0</v>
      </c>
      <c r="BW71" s="160">
        <v>0</v>
      </c>
      <c r="BX71" s="160">
        <v>0</v>
      </c>
      <c r="BY71" s="160">
        <v>0</v>
      </c>
      <c r="BZ71" s="160">
        <v>0</v>
      </c>
      <c r="CA71" s="160">
        <v>0</v>
      </c>
      <c r="CB71" s="160">
        <v>0</v>
      </c>
      <c r="CC71" s="160">
        <v>0</v>
      </c>
      <c r="CD71" s="160">
        <v>0</v>
      </c>
      <c r="CE71" s="160">
        <v>0</v>
      </c>
      <c r="CF71" s="160">
        <v>0</v>
      </c>
      <c r="CG71" s="160">
        <v>0</v>
      </c>
      <c r="CH71" s="160">
        <v>0</v>
      </c>
      <c r="CI71" s="160">
        <v>0</v>
      </c>
      <c r="CJ71" s="160">
        <v>0</v>
      </c>
      <c r="CK71" s="160">
        <v>0</v>
      </c>
      <c r="CL71" s="160">
        <v>0</v>
      </c>
      <c r="CM71" s="160">
        <v>0</v>
      </c>
      <c r="CN71" s="160">
        <v>0</v>
      </c>
      <c r="CO71" s="160">
        <v>0</v>
      </c>
      <c r="CP71" s="160">
        <v>490</v>
      </c>
      <c r="CQ71" s="160">
        <v>0</v>
      </c>
      <c r="CR71" s="160">
        <v>0</v>
      </c>
      <c r="CS71" s="160">
        <v>0</v>
      </c>
      <c r="CT71" s="160">
        <v>0</v>
      </c>
      <c r="CU71" s="160">
        <v>0</v>
      </c>
      <c r="CV71" s="160">
        <v>0</v>
      </c>
      <c r="CW71" s="160">
        <v>0</v>
      </c>
      <c r="CX71" s="160">
        <v>0</v>
      </c>
      <c r="CY71" s="160">
        <v>0</v>
      </c>
      <c r="CZ71" s="160">
        <v>0</v>
      </c>
      <c r="DA71" s="160">
        <v>0</v>
      </c>
      <c r="DB71" s="160">
        <v>0</v>
      </c>
      <c r="DC71" s="160">
        <v>0</v>
      </c>
      <c r="DD71" s="160">
        <v>0</v>
      </c>
      <c r="DE71" s="160">
        <v>0</v>
      </c>
      <c r="DF71" s="160">
        <v>0</v>
      </c>
      <c r="DG71" s="160">
        <v>0</v>
      </c>
      <c r="DH71" s="160">
        <v>0</v>
      </c>
      <c r="DI71" s="160">
        <v>0</v>
      </c>
      <c r="DJ71" s="160">
        <v>0</v>
      </c>
      <c r="DK71" s="160">
        <v>0</v>
      </c>
      <c r="DL71" s="160">
        <v>0</v>
      </c>
      <c r="DM71" s="160">
        <v>0</v>
      </c>
      <c r="DN71" s="160">
        <v>0</v>
      </c>
      <c r="DO71" s="160">
        <v>0</v>
      </c>
      <c r="DP71" s="160">
        <v>0</v>
      </c>
      <c r="DQ71" s="160">
        <v>0</v>
      </c>
      <c r="DR71" s="160">
        <v>0</v>
      </c>
      <c r="DS71" s="160">
        <v>0</v>
      </c>
      <c r="DT71" s="160">
        <v>0</v>
      </c>
      <c r="DU71" s="160">
        <v>0</v>
      </c>
      <c r="DV71" s="160">
        <v>0</v>
      </c>
      <c r="DW71" s="160">
        <v>0</v>
      </c>
      <c r="DX71" s="160">
        <v>0</v>
      </c>
      <c r="DY71" s="160">
        <v>0</v>
      </c>
      <c r="DZ71" s="160">
        <v>0</v>
      </c>
      <c r="EA71" s="160">
        <v>0</v>
      </c>
      <c r="EB71" s="160">
        <v>0</v>
      </c>
      <c r="EC71" s="160">
        <v>0</v>
      </c>
      <c r="ED71" s="160">
        <v>0</v>
      </c>
      <c r="EE71" s="160">
        <v>0</v>
      </c>
      <c r="EF71" s="160">
        <v>0</v>
      </c>
      <c r="EG71" s="160">
        <v>0</v>
      </c>
      <c r="EH71" s="160">
        <v>0</v>
      </c>
      <c r="EI71" s="160">
        <v>0</v>
      </c>
      <c r="EJ71" s="160">
        <v>0</v>
      </c>
      <c r="EK71" s="160">
        <v>0</v>
      </c>
      <c r="EL71" s="160">
        <v>0</v>
      </c>
      <c r="EM71" s="160">
        <v>0</v>
      </c>
      <c r="EN71" s="160">
        <v>0</v>
      </c>
      <c r="EO71" s="160">
        <v>0</v>
      </c>
      <c r="EP71" s="160">
        <v>0</v>
      </c>
      <c r="EQ71" s="160">
        <v>0</v>
      </c>
      <c r="ER71" s="160">
        <v>0</v>
      </c>
      <c r="ES71" s="160">
        <v>0</v>
      </c>
      <c r="ET71" s="160">
        <v>0</v>
      </c>
      <c r="EU71" s="160">
        <v>0</v>
      </c>
      <c r="EV71" s="160">
        <v>0</v>
      </c>
      <c r="EW71" s="160">
        <v>0</v>
      </c>
      <c r="EX71" s="160">
        <v>0</v>
      </c>
      <c r="EY71" s="160">
        <v>0</v>
      </c>
      <c r="EZ71" s="160">
        <v>0</v>
      </c>
      <c r="FA71" s="160">
        <v>0</v>
      </c>
      <c r="FB71" s="160">
        <v>0</v>
      </c>
      <c r="FC71" s="160">
        <v>0</v>
      </c>
      <c r="FD71" s="160">
        <v>0</v>
      </c>
      <c r="FE71" s="160">
        <v>0</v>
      </c>
      <c r="FF71" s="160">
        <v>0</v>
      </c>
      <c r="FG71" s="160">
        <v>0</v>
      </c>
      <c r="FH71" s="160">
        <v>0</v>
      </c>
      <c r="FI71" s="160">
        <v>0</v>
      </c>
      <c r="FJ71" s="160">
        <v>0</v>
      </c>
      <c r="FK71" s="160">
        <v>0</v>
      </c>
      <c r="FL71" s="160">
        <v>0</v>
      </c>
      <c r="FM71" s="160">
        <v>0</v>
      </c>
      <c r="FN71" s="160">
        <v>0</v>
      </c>
      <c r="FO71" s="160">
        <v>0</v>
      </c>
      <c r="FP71" s="160">
        <v>0</v>
      </c>
      <c r="FQ71" s="160">
        <v>2566.15</v>
      </c>
      <c r="FR71" s="160">
        <v>0</v>
      </c>
      <c r="FS71" s="160">
        <v>0</v>
      </c>
      <c r="FT71" s="160">
        <v>0</v>
      </c>
      <c r="FU71" s="160">
        <v>0</v>
      </c>
      <c r="FV71" s="160">
        <v>0</v>
      </c>
      <c r="FW71" s="160">
        <v>0</v>
      </c>
      <c r="FX71" s="160">
        <v>0</v>
      </c>
      <c r="FY71" s="160">
        <v>0</v>
      </c>
      <c r="FZ71" s="160">
        <v>0</v>
      </c>
      <c r="GA71" s="160">
        <v>0</v>
      </c>
      <c r="GB71" s="160">
        <v>0</v>
      </c>
      <c r="GC71" s="160">
        <v>0</v>
      </c>
      <c r="GD71" s="160">
        <v>0</v>
      </c>
      <c r="GE71" s="160">
        <v>0</v>
      </c>
      <c r="GF71" s="160">
        <v>0</v>
      </c>
      <c r="GG71" s="160">
        <v>0</v>
      </c>
      <c r="GH71" s="160">
        <v>0</v>
      </c>
      <c r="GI71" s="79">
        <f t="shared" si="1"/>
        <v>6510.08</v>
      </c>
    </row>
    <row r="72" spans="2:191" x14ac:dyDescent="0.25">
      <c r="B72" s="74" t="s">
        <v>192</v>
      </c>
      <c r="C72" s="175" t="s">
        <v>789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0">
        <v>0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3104.62</v>
      </c>
      <c r="AS72" s="160">
        <v>3944.19</v>
      </c>
      <c r="AT72" s="160"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 s="160">
        <v>0</v>
      </c>
      <c r="BD72" s="160">
        <v>0</v>
      </c>
      <c r="BE72" s="160">
        <v>0</v>
      </c>
      <c r="BF72" s="160">
        <v>0</v>
      </c>
      <c r="BG72" s="160">
        <v>0</v>
      </c>
      <c r="BH72" s="160">
        <v>0</v>
      </c>
      <c r="BI72" s="160">
        <v>0</v>
      </c>
      <c r="BJ72" s="160">
        <v>0</v>
      </c>
      <c r="BK72" s="160">
        <v>0</v>
      </c>
      <c r="BL72" s="160">
        <v>0</v>
      </c>
      <c r="BM72" s="160">
        <v>0</v>
      </c>
      <c r="BN72" s="160">
        <v>0</v>
      </c>
      <c r="BO72" s="160">
        <v>0</v>
      </c>
      <c r="BP72" s="160">
        <v>0</v>
      </c>
      <c r="BQ72" s="160">
        <v>0</v>
      </c>
      <c r="BR72" s="160">
        <v>0</v>
      </c>
      <c r="BS72" s="160">
        <v>0</v>
      </c>
      <c r="BT72" s="160">
        <v>0</v>
      </c>
      <c r="BU72" s="160">
        <v>0</v>
      </c>
      <c r="BV72" s="160">
        <v>0</v>
      </c>
      <c r="BW72" s="160">
        <v>0</v>
      </c>
      <c r="BX72" s="160">
        <v>0</v>
      </c>
      <c r="BY72" s="160">
        <v>0</v>
      </c>
      <c r="BZ72" s="160">
        <v>0</v>
      </c>
      <c r="CA72" s="160">
        <v>0</v>
      </c>
      <c r="CB72" s="160">
        <v>0</v>
      </c>
      <c r="CC72" s="160">
        <v>0</v>
      </c>
      <c r="CD72" s="160">
        <v>0</v>
      </c>
      <c r="CE72" s="160">
        <v>0</v>
      </c>
      <c r="CF72" s="160">
        <v>0</v>
      </c>
      <c r="CG72" s="160">
        <v>0</v>
      </c>
      <c r="CH72" s="160">
        <v>0</v>
      </c>
      <c r="CI72" s="160">
        <v>0</v>
      </c>
      <c r="CJ72" s="160">
        <v>0</v>
      </c>
      <c r="CK72" s="160">
        <v>0</v>
      </c>
      <c r="CL72" s="160">
        <v>0</v>
      </c>
      <c r="CM72" s="160">
        <v>0</v>
      </c>
      <c r="CN72" s="160">
        <v>0</v>
      </c>
      <c r="CO72" s="160">
        <v>0</v>
      </c>
      <c r="CP72" s="160">
        <v>0</v>
      </c>
      <c r="CQ72" s="160">
        <v>0</v>
      </c>
      <c r="CR72" s="160">
        <v>0</v>
      </c>
      <c r="CS72" s="160">
        <v>0</v>
      </c>
      <c r="CT72" s="160">
        <v>0</v>
      </c>
      <c r="CU72" s="160">
        <v>0</v>
      </c>
      <c r="CV72" s="160">
        <v>0</v>
      </c>
      <c r="CW72" s="160">
        <v>0</v>
      </c>
      <c r="CX72" s="160">
        <v>0</v>
      </c>
      <c r="CY72" s="160">
        <v>0</v>
      </c>
      <c r="CZ72" s="160">
        <v>0</v>
      </c>
      <c r="DA72" s="160">
        <v>0</v>
      </c>
      <c r="DB72" s="160">
        <v>0</v>
      </c>
      <c r="DC72" s="160">
        <v>0</v>
      </c>
      <c r="DD72" s="160">
        <v>0</v>
      </c>
      <c r="DE72" s="160">
        <v>0</v>
      </c>
      <c r="DF72" s="160">
        <v>0</v>
      </c>
      <c r="DG72" s="160">
        <v>0</v>
      </c>
      <c r="DH72" s="160">
        <v>0</v>
      </c>
      <c r="DI72" s="160">
        <v>0</v>
      </c>
      <c r="DJ72" s="160">
        <v>0</v>
      </c>
      <c r="DK72" s="160">
        <v>0</v>
      </c>
      <c r="DL72" s="160">
        <v>0</v>
      </c>
      <c r="DM72" s="160">
        <v>0</v>
      </c>
      <c r="DN72" s="160">
        <v>0</v>
      </c>
      <c r="DO72" s="160">
        <v>-45.39</v>
      </c>
      <c r="DP72" s="160">
        <v>0</v>
      </c>
      <c r="DQ72" s="160">
        <v>0</v>
      </c>
      <c r="DR72" s="160">
        <v>0</v>
      </c>
      <c r="DS72" s="160">
        <v>0</v>
      </c>
      <c r="DT72" s="160">
        <v>0</v>
      </c>
      <c r="DU72" s="160">
        <v>0</v>
      </c>
      <c r="DV72" s="160">
        <v>0</v>
      </c>
      <c r="DW72" s="160">
        <v>0</v>
      </c>
      <c r="DX72" s="160">
        <v>0</v>
      </c>
      <c r="DY72" s="160">
        <v>0</v>
      </c>
      <c r="DZ72" s="160">
        <v>0</v>
      </c>
      <c r="EA72" s="160">
        <v>0</v>
      </c>
      <c r="EB72" s="160">
        <v>0</v>
      </c>
      <c r="EC72" s="160">
        <v>0</v>
      </c>
      <c r="ED72" s="160">
        <v>0</v>
      </c>
      <c r="EE72" s="160">
        <v>0</v>
      </c>
      <c r="EF72" s="160">
        <v>0</v>
      </c>
      <c r="EG72" s="160">
        <v>0</v>
      </c>
      <c r="EH72" s="160">
        <v>0</v>
      </c>
      <c r="EI72" s="160">
        <v>0</v>
      </c>
      <c r="EJ72" s="160">
        <v>0</v>
      </c>
      <c r="EK72" s="160">
        <v>0</v>
      </c>
      <c r="EL72" s="160">
        <v>0</v>
      </c>
      <c r="EM72" s="160">
        <v>0</v>
      </c>
      <c r="EN72" s="160">
        <v>0</v>
      </c>
      <c r="EO72" s="160">
        <v>0</v>
      </c>
      <c r="EP72" s="160">
        <v>0</v>
      </c>
      <c r="EQ72" s="160">
        <v>0</v>
      </c>
      <c r="ER72" s="160">
        <v>0</v>
      </c>
      <c r="ES72" s="160">
        <v>0</v>
      </c>
      <c r="ET72" s="160">
        <v>0</v>
      </c>
      <c r="EU72" s="160">
        <v>0</v>
      </c>
      <c r="EV72" s="160">
        <v>0</v>
      </c>
      <c r="EW72" s="160">
        <v>0</v>
      </c>
      <c r="EX72" s="160">
        <v>0</v>
      </c>
      <c r="EY72" s="160">
        <v>0</v>
      </c>
      <c r="EZ72" s="160">
        <v>0</v>
      </c>
      <c r="FA72" s="160">
        <v>0</v>
      </c>
      <c r="FB72" s="160">
        <v>0</v>
      </c>
      <c r="FC72" s="160">
        <v>0</v>
      </c>
      <c r="FD72" s="160">
        <v>0</v>
      </c>
      <c r="FE72" s="160">
        <v>0</v>
      </c>
      <c r="FF72" s="160">
        <v>374</v>
      </c>
      <c r="FG72" s="160">
        <v>0</v>
      </c>
      <c r="FH72" s="160">
        <v>0</v>
      </c>
      <c r="FI72" s="160">
        <v>0</v>
      </c>
      <c r="FJ72" s="160">
        <v>0</v>
      </c>
      <c r="FK72" s="160">
        <v>0</v>
      </c>
      <c r="FL72" s="160">
        <v>0</v>
      </c>
      <c r="FM72" s="160">
        <v>6280.08</v>
      </c>
      <c r="FN72" s="160">
        <v>0</v>
      </c>
      <c r="FO72" s="160">
        <v>0</v>
      </c>
      <c r="FP72" s="160">
        <v>0</v>
      </c>
      <c r="FQ72" s="160">
        <v>0</v>
      </c>
      <c r="FR72" s="160">
        <v>0</v>
      </c>
      <c r="FS72" s="160">
        <v>0</v>
      </c>
      <c r="FT72" s="160">
        <v>0</v>
      </c>
      <c r="FU72" s="160">
        <v>0</v>
      </c>
      <c r="FV72" s="160">
        <v>0</v>
      </c>
      <c r="FW72" s="160">
        <v>0</v>
      </c>
      <c r="FX72" s="160">
        <v>0</v>
      </c>
      <c r="FY72" s="160">
        <v>0</v>
      </c>
      <c r="FZ72" s="160">
        <v>0</v>
      </c>
      <c r="GA72" s="160">
        <v>0</v>
      </c>
      <c r="GB72" s="160">
        <v>0</v>
      </c>
      <c r="GC72" s="160">
        <v>0</v>
      </c>
      <c r="GD72" s="160">
        <v>0</v>
      </c>
      <c r="GE72" s="160">
        <v>0</v>
      </c>
      <c r="GF72" s="160">
        <v>0</v>
      </c>
      <c r="GG72" s="160">
        <v>0</v>
      </c>
      <c r="GH72" s="160">
        <v>0</v>
      </c>
      <c r="GI72" s="79">
        <f t="shared" si="1"/>
        <v>13657.5</v>
      </c>
    </row>
    <row r="73" spans="2:191" x14ac:dyDescent="0.25">
      <c r="B73" s="74" t="s">
        <v>198</v>
      </c>
      <c r="C73" s="175" t="s">
        <v>789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v>0</v>
      </c>
      <c r="R73" s="160">
        <v>0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0</v>
      </c>
      <c r="AI73" s="160">
        <v>0</v>
      </c>
      <c r="AJ73" s="160">
        <v>0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60">
        <v>0</v>
      </c>
      <c r="AW73" s="160">
        <v>0</v>
      </c>
      <c r="AX73" s="160">
        <v>0</v>
      </c>
      <c r="AY73" s="160">
        <v>0</v>
      </c>
      <c r="AZ73" s="160">
        <v>0</v>
      </c>
      <c r="BA73" s="160">
        <v>0</v>
      </c>
      <c r="BB73" s="160">
        <v>0</v>
      </c>
      <c r="BC73" s="160">
        <v>0</v>
      </c>
      <c r="BD73" s="160">
        <v>0</v>
      </c>
      <c r="BE73" s="160">
        <v>0</v>
      </c>
      <c r="BF73" s="160">
        <v>0</v>
      </c>
      <c r="BG73" s="160">
        <v>0</v>
      </c>
      <c r="BH73" s="160">
        <v>0</v>
      </c>
      <c r="BI73" s="160">
        <v>0</v>
      </c>
      <c r="BJ73" s="160">
        <v>0</v>
      </c>
      <c r="BK73" s="160">
        <v>0</v>
      </c>
      <c r="BL73" s="160">
        <v>0</v>
      </c>
      <c r="BM73" s="160">
        <v>0</v>
      </c>
      <c r="BN73" s="160">
        <v>0</v>
      </c>
      <c r="BO73" s="160">
        <v>0</v>
      </c>
      <c r="BP73" s="160">
        <v>0</v>
      </c>
      <c r="BQ73" s="160">
        <v>0</v>
      </c>
      <c r="BR73" s="160">
        <v>0</v>
      </c>
      <c r="BS73" s="160">
        <v>0</v>
      </c>
      <c r="BT73" s="160">
        <v>0</v>
      </c>
      <c r="BU73" s="160">
        <v>0</v>
      </c>
      <c r="BV73" s="160">
        <v>0</v>
      </c>
      <c r="BW73" s="160">
        <v>0</v>
      </c>
      <c r="BX73" s="160">
        <v>0</v>
      </c>
      <c r="BY73" s="160">
        <v>0</v>
      </c>
      <c r="BZ73" s="160">
        <v>0</v>
      </c>
      <c r="CA73" s="160">
        <v>0</v>
      </c>
      <c r="CB73" s="160">
        <v>0</v>
      </c>
      <c r="CC73" s="160">
        <v>0</v>
      </c>
      <c r="CD73" s="160">
        <v>0</v>
      </c>
      <c r="CE73" s="160">
        <v>0</v>
      </c>
      <c r="CF73" s="160">
        <v>0</v>
      </c>
      <c r="CG73" s="160">
        <v>0</v>
      </c>
      <c r="CH73" s="160">
        <v>0</v>
      </c>
      <c r="CI73" s="160">
        <v>0</v>
      </c>
      <c r="CJ73" s="160">
        <v>0</v>
      </c>
      <c r="CK73" s="160">
        <v>0</v>
      </c>
      <c r="CL73" s="160">
        <v>0</v>
      </c>
      <c r="CM73" s="160">
        <v>0</v>
      </c>
      <c r="CN73" s="160">
        <v>0</v>
      </c>
      <c r="CO73" s="160">
        <v>0</v>
      </c>
      <c r="CP73" s="160">
        <v>0</v>
      </c>
      <c r="CQ73" s="160">
        <v>0</v>
      </c>
      <c r="CR73" s="160">
        <v>0</v>
      </c>
      <c r="CS73" s="160">
        <v>0</v>
      </c>
      <c r="CT73" s="160">
        <v>0</v>
      </c>
      <c r="CU73" s="160">
        <v>0</v>
      </c>
      <c r="CV73" s="160">
        <v>0</v>
      </c>
      <c r="CW73" s="160">
        <v>0</v>
      </c>
      <c r="CX73" s="160">
        <v>0</v>
      </c>
      <c r="CY73" s="160">
        <v>0</v>
      </c>
      <c r="CZ73" s="160">
        <v>0</v>
      </c>
      <c r="DA73" s="160">
        <v>0</v>
      </c>
      <c r="DB73" s="160">
        <v>0</v>
      </c>
      <c r="DC73" s="160">
        <v>0</v>
      </c>
      <c r="DD73" s="160">
        <v>0</v>
      </c>
      <c r="DE73" s="160">
        <v>0</v>
      </c>
      <c r="DF73" s="160">
        <v>0</v>
      </c>
      <c r="DG73" s="160">
        <v>0</v>
      </c>
      <c r="DH73" s="160">
        <v>0</v>
      </c>
      <c r="DI73" s="160">
        <v>0</v>
      </c>
      <c r="DJ73" s="160">
        <v>0</v>
      </c>
      <c r="DK73" s="160">
        <v>0</v>
      </c>
      <c r="DL73" s="160">
        <v>0</v>
      </c>
      <c r="DM73" s="160">
        <v>0</v>
      </c>
      <c r="DN73" s="160">
        <v>0</v>
      </c>
      <c r="DO73" s="160">
        <v>0</v>
      </c>
      <c r="DP73" s="160">
        <v>0</v>
      </c>
      <c r="DQ73" s="160">
        <v>0</v>
      </c>
      <c r="DR73" s="160">
        <v>0</v>
      </c>
      <c r="DS73" s="160">
        <v>0</v>
      </c>
      <c r="DT73" s="160">
        <v>0</v>
      </c>
      <c r="DU73" s="160">
        <v>0</v>
      </c>
      <c r="DV73" s="160">
        <v>0</v>
      </c>
      <c r="DW73" s="160">
        <v>0</v>
      </c>
      <c r="DX73" s="160">
        <v>0</v>
      </c>
      <c r="DY73" s="160">
        <v>0</v>
      </c>
      <c r="DZ73" s="160">
        <v>0</v>
      </c>
      <c r="EA73" s="160">
        <v>0</v>
      </c>
      <c r="EB73" s="160">
        <v>0</v>
      </c>
      <c r="EC73" s="160">
        <v>0</v>
      </c>
      <c r="ED73" s="160">
        <v>0</v>
      </c>
      <c r="EE73" s="160">
        <v>0</v>
      </c>
      <c r="EF73" s="160">
        <v>0</v>
      </c>
      <c r="EG73" s="160">
        <v>0</v>
      </c>
      <c r="EH73" s="160">
        <v>0</v>
      </c>
      <c r="EI73" s="160">
        <v>0</v>
      </c>
      <c r="EJ73" s="160">
        <v>0</v>
      </c>
      <c r="EK73" s="160">
        <v>0</v>
      </c>
      <c r="EL73" s="160">
        <v>0</v>
      </c>
      <c r="EM73" s="160">
        <v>0</v>
      </c>
      <c r="EN73" s="160">
        <v>0</v>
      </c>
      <c r="EO73" s="160">
        <v>0</v>
      </c>
      <c r="EP73" s="160">
        <v>0</v>
      </c>
      <c r="EQ73" s="160">
        <v>0</v>
      </c>
      <c r="ER73" s="160">
        <v>6949.65</v>
      </c>
      <c r="ES73" s="160">
        <v>0</v>
      </c>
      <c r="ET73" s="160">
        <v>0</v>
      </c>
      <c r="EU73" s="160">
        <v>0</v>
      </c>
      <c r="EV73" s="160">
        <v>0</v>
      </c>
      <c r="EW73" s="160">
        <v>0</v>
      </c>
      <c r="EX73" s="160">
        <v>0</v>
      </c>
      <c r="EY73" s="160">
        <v>0</v>
      </c>
      <c r="EZ73" s="160">
        <v>0</v>
      </c>
      <c r="FA73" s="160">
        <v>0</v>
      </c>
      <c r="FB73" s="160">
        <v>0</v>
      </c>
      <c r="FC73" s="160">
        <v>0</v>
      </c>
      <c r="FD73" s="160">
        <v>0</v>
      </c>
      <c r="FE73" s="160">
        <v>0</v>
      </c>
      <c r="FF73" s="160">
        <v>0</v>
      </c>
      <c r="FG73" s="160">
        <v>0</v>
      </c>
      <c r="FH73" s="160">
        <v>0</v>
      </c>
      <c r="FI73" s="160">
        <v>0</v>
      </c>
      <c r="FJ73" s="160">
        <v>0</v>
      </c>
      <c r="FK73" s="160">
        <v>0</v>
      </c>
      <c r="FL73" s="160">
        <v>0</v>
      </c>
      <c r="FM73" s="160">
        <v>0</v>
      </c>
      <c r="FN73" s="160">
        <v>0</v>
      </c>
      <c r="FO73" s="160">
        <v>0</v>
      </c>
      <c r="FP73" s="160">
        <v>0</v>
      </c>
      <c r="FQ73" s="160">
        <v>0</v>
      </c>
      <c r="FR73" s="160">
        <v>0</v>
      </c>
      <c r="FS73" s="160">
        <v>0</v>
      </c>
      <c r="FT73" s="160">
        <v>0</v>
      </c>
      <c r="FU73" s="160">
        <v>0</v>
      </c>
      <c r="FV73" s="160">
        <v>0</v>
      </c>
      <c r="FW73" s="160">
        <v>0</v>
      </c>
      <c r="FX73" s="160">
        <v>0</v>
      </c>
      <c r="FY73" s="160">
        <v>0</v>
      </c>
      <c r="FZ73" s="160">
        <v>0</v>
      </c>
      <c r="GA73" s="160">
        <v>0</v>
      </c>
      <c r="GB73" s="160">
        <v>0</v>
      </c>
      <c r="GC73" s="160">
        <v>0</v>
      </c>
      <c r="GD73" s="160">
        <v>0</v>
      </c>
      <c r="GE73" s="160">
        <v>0</v>
      </c>
      <c r="GF73" s="160">
        <v>0</v>
      </c>
      <c r="GG73" s="160">
        <v>0</v>
      </c>
      <c r="GH73" s="160">
        <v>0</v>
      </c>
      <c r="GI73" s="79">
        <f t="shared" si="1"/>
        <v>6949.65</v>
      </c>
    </row>
    <row r="74" spans="2:191" x14ac:dyDescent="0.25">
      <c r="B74" s="74" t="s">
        <v>190</v>
      </c>
      <c r="C74" s="175" t="s">
        <v>789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10031.280000000001</v>
      </c>
      <c r="K74" s="160">
        <v>0</v>
      </c>
      <c r="L74" s="160">
        <v>0</v>
      </c>
      <c r="M74" s="160">
        <v>0</v>
      </c>
      <c r="N74" s="160">
        <v>12197.16</v>
      </c>
      <c r="O74" s="160">
        <v>12562.2</v>
      </c>
      <c r="P74" s="160">
        <v>9269.1200000000008</v>
      </c>
      <c r="Q74" s="160">
        <v>0</v>
      </c>
      <c r="R74" s="160">
        <v>0</v>
      </c>
      <c r="S74" s="160">
        <v>43328.82</v>
      </c>
      <c r="T74" s="160">
        <v>0</v>
      </c>
      <c r="U74" s="160">
        <v>0</v>
      </c>
      <c r="V74" s="160">
        <v>0</v>
      </c>
      <c r="W74" s="160">
        <v>0</v>
      </c>
      <c r="X74" s="160">
        <v>23847.52</v>
      </c>
      <c r="Y74" s="160">
        <v>0</v>
      </c>
      <c r="Z74" s="160">
        <v>0</v>
      </c>
      <c r="AA74" s="160">
        <v>0</v>
      </c>
      <c r="AB74" s="160">
        <v>0</v>
      </c>
      <c r="AC74" s="160">
        <v>3498.24</v>
      </c>
      <c r="AD74" s="160">
        <v>0</v>
      </c>
      <c r="AE74" s="160">
        <v>0</v>
      </c>
      <c r="AF74" s="160">
        <v>0</v>
      </c>
      <c r="AG74" s="160">
        <v>77768.67</v>
      </c>
      <c r="AH74" s="160">
        <v>0</v>
      </c>
      <c r="AI74" s="160">
        <v>1832.9</v>
      </c>
      <c r="AJ74" s="160">
        <v>0</v>
      </c>
      <c r="AK74" s="160">
        <v>7157.76</v>
      </c>
      <c r="AL74" s="160">
        <v>0</v>
      </c>
      <c r="AM74" s="160">
        <v>36906.58</v>
      </c>
      <c r="AN74" s="160">
        <v>0</v>
      </c>
      <c r="AO74" s="160">
        <v>10018.67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6282.57</v>
      </c>
      <c r="AX74" s="160">
        <v>19906.79</v>
      </c>
      <c r="AY74" s="160">
        <v>0</v>
      </c>
      <c r="AZ74" s="160">
        <v>0</v>
      </c>
      <c r="BA74" s="160">
        <v>0</v>
      </c>
      <c r="BB74" s="160">
        <v>20308.650000000001</v>
      </c>
      <c r="BC74" s="160">
        <v>0</v>
      </c>
      <c r="BD74" s="160">
        <v>0</v>
      </c>
      <c r="BE74" s="160">
        <v>0</v>
      </c>
      <c r="BF74" s="160">
        <v>0</v>
      </c>
      <c r="BG74" s="160">
        <v>62332.55</v>
      </c>
      <c r="BH74" s="160">
        <v>10229.879999999999</v>
      </c>
      <c r="BI74" s="160">
        <v>19381.560000000001</v>
      </c>
      <c r="BJ74" s="160">
        <v>0</v>
      </c>
      <c r="BK74" s="160">
        <v>0</v>
      </c>
      <c r="BL74" s="160">
        <v>18403.740000000002</v>
      </c>
      <c r="BM74" s="160">
        <v>79520.55</v>
      </c>
      <c r="BN74" s="160">
        <v>0</v>
      </c>
      <c r="BO74" s="160">
        <v>26326.97</v>
      </c>
      <c r="BP74" s="160">
        <v>0</v>
      </c>
      <c r="BQ74" s="160">
        <v>0</v>
      </c>
      <c r="BR74" s="160">
        <v>0</v>
      </c>
      <c r="BS74" s="160">
        <v>0</v>
      </c>
      <c r="BT74" s="160">
        <v>12592.7</v>
      </c>
      <c r="BU74" s="160">
        <v>0</v>
      </c>
      <c r="BV74" s="160">
        <v>661.83</v>
      </c>
      <c r="BW74" s="160">
        <v>0</v>
      </c>
      <c r="BX74" s="160">
        <v>0</v>
      </c>
      <c r="BY74" s="160">
        <v>0</v>
      </c>
      <c r="BZ74" s="160">
        <v>9334.36</v>
      </c>
      <c r="CA74" s="160">
        <v>0</v>
      </c>
      <c r="CB74" s="160">
        <v>0</v>
      </c>
      <c r="CC74" s="160">
        <v>0</v>
      </c>
      <c r="CD74" s="160">
        <v>0</v>
      </c>
      <c r="CE74" s="160">
        <v>68451.28</v>
      </c>
      <c r="CF74" s="160">
        <v>0</v>
      </c>
      <c r="CG74" s="160">
        <v>85640.47</v>
      </c>
      <c r="CH74" s="160">
        <v>13762.29</v>
      </c>
      <c r="CI74" s="160">
        <v>0</v>
      </c>
      <c r="CJ74" s="160">
        <v>0</v>
      </c>
      <c r="CK74" s="160">
        <v>0</v>
      </c>
      <c r="CL74" s="160">
        <v>13344.04</v>
      </c>
      <c r="CM74" s="160">
        <v>10006.86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50500.81</v>
      </c>
      <c r="CT74" s="160">
        <v>0</v>
      </c>
      <c r="CU74" s="160">
        <v>11094.48</v>
      </c>
      <c r="CV74" s="160">
        <v>12894.31</v>
      </c>
      <c r="CW74" s="160">
        <v>34132.230000000003</v>
      </c>
      <c r="CX74" s="160">
        <v>26793.72</v>
      </c>
      <c r="CY74" s="160">
        <v>8963.8700000000008</v>
      </c>
      <c r="CZ74" s="160">
        <v>14801.85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  <c r="DF74" s="160">
        <v>9833.4</v>
      </c>
      <c r="DG74" s="160">
        <v>0</v>
      </c>
      <c r="DH74" s="160">
        <v>0</v>
      </c>
      <c r="DI74" s="160">
        <v>0</v>
      </c>
      <c r="DJ74" s="160">
        <v>27932.12</v>
      </c>
      <c r="DK74" s="160">
        <v>0</v>
      </c>
      <c r="DL74" s="160">
        <v>0</v>
      </c>
      <c r="DM74" s="160">
        <v>0</v>
      </c>
      <c r="DN74" s="160">
        <v>0</v>
      </c>
      <c r="DO74" s="160">
        <v>4076.98</v>
      </c>
      <c r="DP74" s="160">
        <v>0</v>
      </c>
      <c r="DQ74" s="160">
        <v>14139.81</v>
      </c>
      <c r="DR74" s="160">
        <v>6570.84</v>
      </c>
      <c r="DS74" s="160">
        <v>11588.75</v>
      </c>
      <c r="DT74" s="160">
        <v>0</v>
      </c>
      <c r="DU74" s="160">
        <v>7266.17</v>
      </c>
      <c r="DV74" s="160">
        <v>10467.459999999999</v>
      </c>
      <c r="DW74" s="160">
        <v>6624.1</v>
      </c>
      <c r="DX74" s="160">
        <v>0</v>
      </c>
      <c r="DY74" s="160">
        <v>0</v>
      </c>
      <c r="DZ74" s="160">
        <v>0</v>
      </c>
      <c r="EA74" s="160">
        <v>0</v>
      </c>
      <c r="EB74" s="160">
        <v>0</v>
      </c>
      <c r="EC74" s="160">
        <v>0</v>
      </c>
      <c r="ED74" s="160">
        <v>4511.28</v>
      </c>
      <c r="EE74" s="160">
        <v>0</v>
      </c>
      <c r="EF74" s="160">
        <v>0</v>
      </c>
      <c r="EG74" s="160">
        <v>0</v>
      </c>
      <c r="EH74" s="160">
        <v>15096</v>
      </c>
      <c r="EI74" s="160">
        <v>0</v>
      </c>
      <c r="EJ74" s="160">
        <v>0</v>
      </c>
      <c r="EK74" s="160">
        <v>58065</v>
      </c>
      <c r="EL74" s="160">
        <v>5132.6099999999997</v>
      </c>
      <c r="EM74" s="160">
        <v>0</v>
      </c>
      <c r="EN74" s="160">
        <v>0</v>
      </c>
      <c r="EO74" s="160">
        <v>0</v>
      </c>
      <c r="EP74" s="160">
        <v>0</v>
      </c>
      <c r="EQ74" s="160">
        <v>0</v>
      </c>
      <c r="ER74" s="160">
        <v>0</v>
      </c>
      <c r="ES74" s="160">
        <v>0</v>
      </c>
      <c r="ET74" s="160">
        <v>0</v>
      </c>
      <c r="EU74" s="160">
        <v>0</v>
      </c>
      <c r="EV74" s="160">
        <v>0</v>
      </c>
      <c r="EW74" s="160">
        <v>0</v>
      </c>
      <c r="EX74" s="160">
        <v>0</v>
      </c>
      <c r="EY74" s="160">
        <v>175444.68</v>
      </c>
      <c r="EZ74" s="160">
        <v>0</v>
      </c>
      <c r="FA74" s="160">
        <v>0</v>
      </c>
      <c r="FB74" s="160">
        <v>0</v>
      </c>
      <c r="FC74" s="160">
        <v>0</v>
      </c>
      <c r="FD74" s="160">
        <v>0</v>
      </c>
      <c r="FE74" s="160">
        <v>0</v>
      </c>
      <c r="FF74" s="160">
        <v>33342.269999999997</v>
      </c>
      <c r="FG74" s="160">
        <v>0</v>
      </c>
      <c r="FH74" s="160">
        <v>0</v>
      </c>
      <c r="FI74" s="160">
        <v>0</v>
      </c>
      <c r="FJ74" s="160">
        <v>0</v>
      </c>
      <c r="FK74" s="160">
        <v>8039.27</v>
      </c>
      <c r="FL74" s="160">
        <v>0</v>
      </c>
      <c r="FM74" s="160">
        <v>0</v>
      </c>
      <c r="FN74" s="160">
        <v>0</v>
      </c>
      <c r="FO74" s="160">
        <v>0</v>
      </c>
      <c r="FP74" s="160">
        <v>0</v>
      </c>
      <c r="FQ74" s="160">
        <v>0</v>
      </c>
      <c r="FR74" s="160">
        <v>0</v>
      </c>
      <c r="FS74" s="160">
        <v>28798.3</v>
      </c>
      <c r="FT74" s="160">
        <v>25870.26</v>
      </c>
      <c r="FU74" s="160">
        <v>0</v>
      </c>
      <c r="FV74" s="160">
        <v>0</v>
      </c>
      <c r="FW74" s="160">
        <v>37817.74</v>
      </c>
      <c r="FX74" s="160">
        <v>0</v>
      </c>
      <c r="FY74" s="160">
        <v>0</v>
      </c>
      <c r="FZ74" s="160">
        <v>64885.64</v>
      </c>
      <c r="GA74" s="160">
        <v>0</v>
      </c>
      <c r="GB74" s="160">
        <v>45744.03</v>
      </c>
      <c r="GC74" s="160">
        <v>11226.57</v>
      </c>
      <c r="GD74" s="160">
        <v>152413.68</v>
      </c>
      <c r="GE74" s="160">
        <v>206937.45</v>
      </c>
      <c r="GF74" s="160">
        <v>297093.65999999997</v>
      </c>
      <c r="GG74" s="160">
        <v>254057.01</v>
      </c>
      <c r="GH74" s="160">
        <v>0</v>
      </c>
      <c r="GI74" s="79">
        <f t="shared" si="1"/>
        <v>2407062.3600000003</v>
      </c>
    </row>
    <row r="75" spans="2:191" x14ac:dyDescent="0.25">
      <c r="B75" s="74" t="s">
        <v>190</v>
      </c>
      <c r="C75" s="175" t="s">
        <v>789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0</v>
      </c>
      <c r="N75" s="160">
        <v>10454.9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18918.13</v>
      </c>
      <c r="AB75" s="160">
        <v>0</v>
      </c>
      <c r="AC75" s="160">
        <v>0</v>
      </c>
      <c r="AD75" s="160">
        <v>0</v>
      </c>
      <c r="AE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K75" s="160">
        <v>11976.76</v>
      </c>
      <c r="AL75" s="160">
        <v>0</v>
      </c>
      <c r="AM75" s="160">
        <v>9724.85</v>
      </c>
      <c r="AN75" s="160">
        <v>14506.92</v>
      </c>
      <c r="AO75" s="160">
        <v>0</v>
      </c>
      <c r="AP75" s="160">
        <v>0</v>
      </c>
      <c r="AQ75" s="160">
        <v>0</v>
      </c>
      <c r="AR75" s="160">
        <v>2595.9</v>
      </c>
      <c r="AS75" s="160">
        <v>0</v>
      </c>
      <c r="AT75" s="160">
        <v>0</v>
      </c>
      <c r="AU75" s="160">
        <v>0</v>
      </c>
      <c r="AV75" s="160">
        <v>0</v>
      </c>
      <c r="AW75" s="160">
        <v>0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C75" s="160">
        <v>0</v>
      </c>
      <c r="BD75" s="160">
        <v>0</v>
      </c>
      <c r="BE75" s="160">
        <v>0</v>
      </c>
      <c r="BF75" s="160">
        <v>0</v>
      </c>
      <c r="BG75" s="160">
        <v>0</v>
      </c>
      <c r="BH75" s="160">
        <v>0</v>
      </c>
      <c r="BI75" s="160">
        <v>0</v>
      </c>
      <c r="BJ75" s="160">
        <v>0</v>
      </c>
      <c r="BK75" s="160">
        <v>0</v>
      </c>
      <c r="BL75" s="160">
        <v>42479.75</v>
      </c>
      <c r="BM75" s="160">
        <v>0</v>
      </c>
      <c r="BN75" s="160">
        <v>0</v>
      </c>
      <c r="BO75" s="160">
        <v>0</v>
      </c>
      <c r="BP75" s="160">
        <v>0</v>
      </c>
      <c r="BQ75" s="160">
        <v>3426.29</v>
      </c>
      <c r="BR75" s="160">
        <v>0</v>
      </c>
      <c r="BS75" s="160">
        <v>10913.24</v>
      </c>
      <c r="BT75" s="160">
        <v>0</v>
      </c>
      <c r="BU75" s="160">
        <v>9799.11</v>
      </c>
      <c r="BV75" s="160">
        <v>11076.88</v>
      </c>
      <c r="BW75" s="160">
        <v>0</v>
      </c>
      <c r="BX75" s="160">
        <v>0</v>
      </c>
      <c r="BY75" s="160">
        <v>0</v>
      </c>
      <c r="BZ75" s="160">
        <v>0</v>
      </c>
      <c r="CA75" s="160">
        <v>0</v>
      </c>
      <c r="CB75" s="160">
        <v>0</v>
      </c>
      <c r="CC75" s="160">
        <v>0</v>
      </c>
      <c r="CD75" s="160">
        <v>0</v>
      </c>
      <c r="CE75" s="160">
        <v>0</v>
      </c>
      <c r="CF75" s="160">
        <v>0</v>
      </c>
      <c r="CG75" s="160">
        <v>0</v>
      </c>
      <c r="CH75" s="160">
        <v>0</v>
      </c>
      <c r="CI75" s="160">
        <v>0</v>
      </c>
      <c r="CJ75" s="160">
        <v>0</v>
      </c>
      <c r="CK75" s="160">
        <v>0</v>
      </c>
      <c r="CL75" s="160">
        <v>0</v>
      </c>
      <c r="CM75" s="160">
        <v>0</v>
      </c>
      <c r="CN75" s="160">
        <v>0</v>
      </c>
      <c r="CO75" s="160">
        <v>0</v>
      </c>
      <c r="CP75" s="160">
        <v>0</v>
      </c>
      <c r="CQ75" s="160">
        <v>0</v>
      </c>
      <c r="CR75" s="160">
        <v>0</v>
      </c>
      <c r="CS75" s="160">
        <v>0</v>
      </c>
      <c r="CT75" s="160">
        <v>0</v>
      </c>
      <c r="CU75" s="160">
        <v>0</v>
      </c>
      <c r="CV75" s="160">
        <v>0</v>
      </c>
      <c r="CW75" s="160">
        <v>0</v>
      </c>
      <c r="CX75" s="160">
        <v>0</v>
      </c>
      <c r="CY75" s="160">
        <v>0</v>
      </c>
      <c r="CZ75" s="160">
        <v>0</v>
      </c>
      <c r="DA75" s="160">
        <v>0</v>
      </c>
      <c r="DB75" s="160">
        <v>0</v>
      </c>
      <c r="DC75" s="160">
        <v>10297.01</v>
      </c>
      <c r="DD75" s="160">
        <v>0</v>
      </c>
      <c r="DE75" s="160">
        <v>9726</v>
      </c>
      <c r="DF75" s="160">
        <v>0</v>
      </c>
      <c r="DG75" s="160">
        <v>0</v>
      </c>
      <c r="DH75" s="160">
        <v>513.33000000000004</v>
      </c>
      <c r="DI75" s="160">
        <v>0</v>
      </c>
      <c r="DJ75" s="160">
        <v>0</v>
      </c>
      <c r="DK75" s="160">
        <v>0</v>
      </c>
      <c r="DL75" s="160">
        <v>0</v>
      </c>
      <c r="DM75" s="160">
        <v>0</v>
      </c>
      <c r="DN75" s="160">
        <v>0</v>
      </c>
      <c r="DO75" s="160">
        <v>0</v>
      </c>
      <c r="DP75" s="160">
        <v>0</v>
      </c>
      <c r="DQ75" s="160">
        <v>0</v>
      </c>
      <c r="DR75" s="160">
        <v>0</v>
      </c>
      <c r="DS75" s="160">
        <v>0</v>
      </c>
      <c r="DT75" s="160">
        <v>0</v>
      </c>
      <c r="DU75" s="160">
        <v>0</v>
      </c>
      <c r="DV75" s="160">
        <v>0</v>
      </c>
      <c r="DW75" s="160">
        <v>0</v>
      </c>
      <c r="DX75" s="160">
        <v>0</v>
      </c>
      <c r="DY75" s="160">
        <v>0</v>
      </c>
      <c r="DZ75" s="160">
        <v>0</v>
      </c>
      <c r="EA75" s="160">
        <v>0</v>
      </c>
      <c r="EB75" s="160">
        <v>0</v>
      </c>
      <c r="EC75" s="160">
        <v>0</v>
      </c>
      <c r="ED75" s="160">
        <v>0</v>
      </c>
      <c r="EE75" s="160">
        <v>0</v>
      </c>
      <c r="EF75" s="160">
        <v>0</v>
      </c>
      <c r="EG75" s="160">
        <v>0</v>
      </c>
      <c r="EH75" s="160">
        <v>0</v>
      </c>
      <c r="EI75" s="160">
        <v>0</v>
      </c>
      <c r="EJ75" s="160">
        <v>8757.18</v>
      </c>
      <c r="EK75" s="160">
        <v>0</v>
      </c>
      <c r="EL75" s="160">
        <v>0</v>
      </c>
      <c r="EM75" s="160">
        <v>0</v>
      </c>
      <c r="EN75" s="160">
        <v>0</v>
      </c>
      <c r="EO75" s="160">
        <v>185907.08</v>
      </c>
      <c r="EP75" s="160">
        <v>0</v>
      </c>
      <c r="EQ75" s="160">
        <v>125426.08</v>
      </c>
      <c r="ER75" s="160">
        <v>2177.16</v>
      </c>
      <c r="ES75" s="160">
        <v>0</v>
      </c>
      <c r="ET75" s="160">
        <v>100109.46</v>
      </c>
      <c r="EU75" s="160">
        <v>0</v>
      </c>
      <c r="EV75" s="160">
        <v>12322.19</v>
      </c>
      <c r="EW75" s="160">
        <v>0</v>
      </c>
      <c r="EX75" s="160">
        <v>136122.57999999999</v>
      </c>
      <c r="EY75" s="160">
        <v>9109.7999999999993</v>
      </c>
      <c r="EZ75" s="160">
        <v>0</v>
      </c>
      <c r="FA75" s="160">
        <v>0</v>
      </c>
      <c r="FB75" s="160">
        <v>0</v>
      </c>
      <c r="FC75" s="160">
        <v>0</v>
      </c>
      <c r="FD75" s="160">
        <v>0</v>
      </c>
      <c r="FE75" s="160">
        <v>0</v>
      </c>
      <c r="FF75" s="160">
        <v>0</v>
      </c>
      <c r="FG75" s="160">
        <v>0</v>
      </c>
      <c r="FH75" s="160">
        <v>0</v>
      </c>
      <c r="FI75" s="160">
        <v>0</v>
      </c>
      <c r="FJ75" s="160">
        <v>0</v>
      </c>
      <c r="FK75" s="160">
        <v>0</v>
      </c>
      <c r="FL75" s="160">
        <v>0</v>
      </c>
      <c r="FM75" s="160">
        <v>0</v>
      </c>
      <c r="FN75" s="160">
        <v>0</v>
      </c>
      <c r="FO75" s="160">
        <v>0</v>
      </c>
      <c r="FP75" s="160">
        <v>0</v>
      </c>
      <c r="FQ75" s="160">
        <v>0</v>
      </c>
      <c r="FR75" s="160">
        <v>0</v>
      </c>
      <c r="FS75" s="160">
        <v>0</v>
      </c>
      <c r="FT75" s="160">
        <v>0</v>
      </c>
      <c r="FU75" s="160">
        <v>291878.21999999997</v>
      </c>
      <c r="FV75" s="160">
        <v>1625.68</v>
      </c>
      <c r="FW75" s="160">
        <v>0</v>
      </c>
      <c r="FX75" s="160">
        <v>0</v>
      </c>
      <c r="FY75" s="160">
        <v>0</v>
      </c>
      <c r="FZ75" s="160">
        <v>0</v>
      </c>
      <c r="GA75" s="160">
        <v>0</v>
      </c>
      <c r="GB75" s="160">
        <v>0</v>
      </c>
      <c r="GC75" s="160">
        <v>0</v>
      </c>
      <c r="GD75" s="160">
        <v>0</v>
      </c>
      <c r="GE75" s="160">
        <v>0</v>
      </c>
      <c r="GF75" s="160">
        <v>0</v>
      </c>
      <c r="GG75" s="160">
        <v>0</v>
      </c>
      <c r="GH75" s="160">
        <v>0</v>
      </c>
      <c r="GI75" s="79">
        <f t="shared" si="1"/>
        <v>1039844.4999999999</v>
      </c>
    </row>
    <row r="76" spans="2:191" x14ac:dyDescent="0.25">
      <c r="B76" s="74" t="s">
        <v>190</v>
      </c>
      <c r="C76" s="175" t="s">
        <v>789</v>
      </c>
      <c r="D76" s="160">
        <v>0</v>
      </c>
      <c r="E76" s="160">
        <v>0</v>
      </c>
      <c r="F76" s="160">
        <v>13426.64</v>
      </c>
      <c r="G76" s="160">
        <v>59893.73</v>
      </c>
      <c r="H76" s="160">
        <v>0</v>
      </c>
      <c r="I76" s="160">
        <v>60937.49</v>
      </c>
      <c r="J76" s="160">
        <v>33216.449999999997</v>
      </c>
      <c r="K76" s="160">
        <v>76605.97</v>
      </c>
      <c r="L76" s="160">
        <v>73123.25</v>
      </c>
      <c r="M76" s="160">
        <v>42331.14</v>
      </c>
      <c r="N76" s="160">
        <v>142440.26</v>
      </c>
      <c r="O76" s="160">
        <v>41651.9</v>
      </c>
      <c r="P76" s="160">
        <v>29878.21</v>
      </c>
      <c r="Q76" s="160">
        <v>61481.88</v>
      </c>
      <c r="R76" s="160">
        <v>53143.35</v>
      </c>
      <c r="S76" s="160">
        <v>16908.43</v>
      </c>
      <c r="T76" s="160">
        <v>34741.25</v>
      </c>
      <c r="U76" s="160">
        <v>34546.46</v>
      </c>
      <c r="V76" s="160">
        <v>55494.39</v>
      </c>
      <c r="W76" s="160">
        <v>48895.21</v>
      </c>
      <c r="X76" s="160">
        <v>55856.92</v>
      </c>
      <c r="Y76" s="160">
        <v>46335.64</v>
      </c>
      <c r="Z76" s="160">
        <v>93423.45</v>
      </c>
      <c r="AA76" s="160">
        <v>38806.699999999997</v>
      </c>
      <c r="AB76" s="160">
        <v>63164.34</v>
      </c>
      <c r="AC76" s="160">
        <v>35072.69</v>
      </c>
      <c r="AD76" s="160">
        <v>90564.81</v>
      </c>
      <c r="AE76" s="160">
        <v>70443.08</v>
      </c>
      <c r="AF76" s="160">
        <v>78134.149999999994</v>
      </c>
      <c r="AG76" s="160">
        <v>10612.09</v>
      </c>
      <c r="AH76" s="160">
        <v>47549.73</v>
      </c>
      <c r="AI76" s="160">
        <v>56934.17</v>
      </c>
      <c r="AJ76" s="160">
        <v>104904.71</v>
      </c>
      <c r="AK76" s="160">
        <v>46415.39</v>
      </c>
      <c r="AL76" s="160">
        <v>71281.929999999993</v>
      </c>
      <c r="AM76" s="160">
        <v>14989.4</v>
      </c>
      <c r="AN76" s="160">
        <v>2587.7399999999998</v>
      </c>
      <c r="AO76" s="160">
        <v>56157.72</v>
      </c>
      <c r="AP76" s="160">
        <v>121364.06</v>
      </c>
      <c r="AQ76" s="160">
        <v>55005.23</v>
      </c>
      <c r="AR76" s="160">
        <v>41674.839999999997</v>
      </c>
      <c r="AS76" s="160">
        <v>39899.39</v>
      </c>
      <c r="AT76" s="160">
        <v>72760.929999999993</v>
      </c>
      <c r="AU76" s="160">
        <v>34623.83</v>
      </c>
      <c r="AV76" s="160">
        <v>45291.11</v>
      </c>
      <c r="AW76" s="160">
        <v>61762.720000000001</v>
      </c>
      <c r="AX76" s="160">
        <v>35810.81</v>
      </c>
      <c r="AY76" s="160">
        <v>40567.75</v>
      </c>
      <c r="AZ76" s="160">
        <v>67636.83</v>
      </c>
      <c r="BA76" s="160">
        <v>59981.5</v>
      </c>
      <c r="BB76" s="160">
        <v>45474.080000000002</v>
      </c>
      <c r="BC76" s="160">
        <v>78237.820000000007</v>
      </c>
      <c r="BD76" s="160">
        <v>69456.87</v>
      </c>
      <c r="BE76" s="160">
        <v>75369.83</v>
      </c>
      <c r="BF76" s="160">
        <v>84602.25</v>
      </c>
      <c r="BG76" s="160">
        <v>0</v>
      </c>
      <c r="BH76" s="160">
        <v>91789.71</v>
      </c>
      <c r="BI76" s="160">
        <v>44545.14</v>
      </c>
      <c r="BJ76" s="160">
        <v>81249.67</v>
      </c>
      <c r="BK76" s="160">
        <v>43137.25</v>
      </c>
      <c r="BL76" s="160">
        <v>82465.02</v>
      </c>
      <c r="BM76" s="160">
        <v>39328.660000000003</v>
      </c>
      <c r="BN76" s="160">
        <v>95817.44</v>
      </c>
      <c r="BO76" s="160">
        <v>53904.89</v>
      </c>
      <c r="BP76" s="160">
        <v>31306.02</v>
      </c>
      <c r="BQ76" s="160">
        <v>30494.66</v>
      </c>
      <c r="BR76" s="160">
        <v>37350.080000000002</v>
      </c>
      <c r="BS76" s="160">
        <v>79367.69</v>
      </c>
      <c r="BT76" s="160">
        <v>75630.899999999994</v>
      </c>
      <c r="BU76" s="160">
        <v>43988.02</v>
      </c>
      <c r="BV76" s="160">
        <v>77504.59</v>
      </c>
      <c r="BW76" s="160">
        <v>131949.92000000001</v>
      </c>
      <c r="BX76" s="160">
        <v>97494.65</v>
      </c>
      <c r="BY76" s="160">
        <v>39799.440000000002</v>
      </c>
      <c r="BZ76" s="160">
        <v>70146.98</v>
      </c>
      <c r="CA76" s="160">
        <v>106928.86</v>
      </c>
      <c r="CB76" s="160">
        <v>71855.31</v>
      </c>
      <c r="CC76" s="160">
        <v>50402.58</v>
      </c>
      <c r="CD76" s="160">
        <v>63142.6</v>
      </c>
      <c r="CE76" s="160">
        <v>2247.7199999999998</v>
      </c>
      <c r="CF76" s="160">
        <v>145179.66</v>
      </c>
      <c r="CG76" s="160">
        <v>1888.68</v>
      </c>
      <c r="CH76" s="160">
        <v>102627.67</v>
      </c>
      <c r="CI76" s="160">
        <v>29435.56</v>
      </c>
      <c r="CJ76" s="160">
        <v>81929.14</v>
      </c>
      <c r="CK76" s="160">
        <v>36124.44</v>
      </c>
      <c r="CL76" s="160">
        <v>53586.68</v>
      </c>
      <c r="CM76" s="160">
        <v>83323.990000000005</v>
      </c>
      <c r="CN76" s="160">
        <v>103870.78</v>
      </c>
      <c r="CO76" s="160">
        <v>49550.64</v>
      </c>
      <c r="CP76" s="160">
        <v>5863.93</v>
      </c>
      <c r="CQ76" s="160">
        <v>51557.15</v>
      </c>
      <c r="CR76" s="160">
        <v>77380.34</v>
      </c>
      <c r="CS76" s="160">
        <v>123834.55</v>
      </c>
      <c r="CT76" s="160">
        <v>99817.06</v>
      </c>
      <c r="CU76" s="160">
        <v>78923.63</v>
      </c>
      <c r="CV76" s="160">
        <v>68789.600000000006</v>
      </c>
      <c r="CW76" s="160">
        <v>42912.44</v>
      </c>
      <c r="CX76" s="160">
        <v>27907.360000000001</v>
      </c>
      <c r="CY76" s="160">
        <v>15226.63</v>
      </c>
      <c r="CZ76" s="160">
        <v>67486.710000000006</v>
      </c>
      <c r="DA76" s="160">
        <v>49045.1</v>
      </c>
      <c r="DB76" s="160">
        <v>33650.71</v>
      </c>
      <c r="DC76" s="160">
        <v>17154.060000000001</v>
      </c>
      <c r="DD76" s="160">
        <v>43396.82</v>
      </c>
      <c r="DE76" s="160">
        <v>127319.35</v>
      </c>
      <c r="DF76" s="160">
        <v>38286.730000000003</v>
      </c>
      <c r="DG76" s="160">
        <v>63744.959999999999</v>
      </c>
      <c r="DH76" s="160">
        <v>42373.38</v>
      </c>
      <c r="DI76" s="160">
        <v>175148.96</v>
      </c>
      <c r="DJ76" s="160">
        <v>43652.36</v>
      </c>
      <c r="DK76" s="160">
        <v>104027.68</v>
      </c>
      <c r="DL76" s="160">
        <v>55485.29</v>
      </c>
      <c r="DM76" s="160">
        <v>44620.56</v>
      </c>
      <c r="DN76" s="160">
        <v>46492.05</v>
      </c>
      <c r="DO76" s="160">
        <v>50909.41</v>
      </c>
      <c r="DP76" s="160">
        <v>97914.25</v>
      </c>
      <c r="DQ76" s="160">
        <v>66383.740000000005</v>
      </c>
      <c r="DR76" s="160">
        <v>72655.67</v>
      </c>
      <c r="DS76" s="160">
        <v>27250.400000000001</v>
      </c>
      <c r="DT76" s="160">
        <v>25009.43</v>
      </c>
      <c r="DU76" s="160">
        <v>67479.39</v>
      </c>
      <c r="DV76" s="160">
        <v>44213</v>
      </c>
      <c r="DW76" s="160">
        <v>106881.99</v>
      </c>
      <c r="DX76" s="160">
        <v>44990.239999999998</v>
      </c>
      <c r="DY76" s="160">
        <v>41707.82</v>
      </c>
      <c r="DZ76" s="160">
        <v>0</v>
      </c>
      <c r="EA76" s="160">
        <v>103151.29</v>
      </c>
      <c r="EB76" s="160">
        <v>35249.71</v>
      </c>
      <c r="EC76" s="160">
        <v>84810.81</v>
      </c>
      <c r="ED76" s="160">
        <v>90694.32</v>
      </c>
      <c r="EE76" s="160">
        <v>45564</v>
      </c>
      <c r="EF76" s="160">
        <v>57147.31</v>
      </c>
      <c r="EG76" s="160">
        <v>33462.1</v>
      </c>
      <c r="EH76" s="160">
        <v>93259.39</v>
      </c>
      <c r="EI76" s="160">
        <v>72284.240000000005</v>
      </c>
      <c r="EJ76" s="160">
        <v>94020.96</v>
      </c>
      <c r="EK76" s="160">
        <v>11301.5</v>
      </c>
      <c r="EL76" s="160">
        <v>56115</v>
      </c>
      <c r="EM76" s="160">
        <v>125245.21</v>
      </c>
      <c r="EN76" s="160">
        <v>18719.169999999998</v>
      </c>
      <c r="EO76" s="160">
        <v>162683.32999999999</v>
      </c>
      <c r="EP76" s="160">
        <v>84436.08</v>
      </c>
      <c r="EQ76" s="160">
        <v>0</v>
      </c>
      <c r="ER76" s="160">
        <v>60375.26</v>
      </c>
      <c r="ES76" s="160">
        <v>165340.38</v>
      </c>
      <c r="ET76" s="160">
        <v>90938.63</v>
      </c>
      <c r="EU76" s="160">
        <v>139353.68</v>
      </c>
      <c r="EV76" s="160">
        <v>67162.61</v>
      </c>
      <c r="EW76" s="160">
        <v>9608.7999999999993</v>
      </c>
      <c r="EX76" s="160">
        <v>0</v>
      </c>
      <c r="EY76" s="160">
        <v>81014.570000000007</v>
      </c>
      <c r="EZ76" s="160">
        <v>96290.47</v>
      </c>
      <c r="FA76" s="160">
        <v>171017.86</v>
      </c>
      <c r="FB76" s="160">
        <v>75987.81</v>
      </c>
      <c r="FC76" s="160">
        <v>0</v>
      </c>
      <c r="FD76" s="160">
        <v>0</v>
      </c>
      <c r="FE76" s="160">
        <v>163252.95000000001</v>
      </c>
      <c r="FF76" s="160">
        <v>81993.509999999995</v>
      </c>
      <c r="FG76" s="160">
        <v>0</v>
      </c>
      <c r="FH76" s="160">
        <v>144203.54</v>
      </c>
      <c r="FI76" s="160">
        <v>31513.46</v>
      </c>
      <c r="FJ76" s="160">
        <v>61693.93</v>
      </c>
      <c r="FK76" s="160">
        <v>40706.61</v>
      </c>
      <c r="FL76" s="160">
        <v>0</v>
      </c>
      <c r="FM76" s="160">
        <v>24482.799999999999</v>
      </c>
      <c r="FN76" s="160">
        <v>89618.6</v>
      </c>
      <c r="FO76" s="160">
        <v>0</v>
      </c>
      <c r="FP76" s="160">
        <v>95809.45</v>
      </c>
      <c r="FQ76" s="160">
        <v>25721.02</v>
      </c>
      <c r="FR76" s="160">
        <v>0</v>
      </c>
      <c r="FS76" s="160">
        <v>9473.5300000000007</v>
      </c>
      <c r="FT76" s="160">
        <v>20063.810000000001</v>
      </c>
      <c r="FU76" s="160">
        <v>0</v>
      </c>
      <c r="FV76" s="160">
        <v>356057.84</v>
      </c>
      <c r="FW76" s="160">
        <v>13248.38</v>
      </c>
      <c r="FX76" s="160">
        <v>91975.45</v>
      </c>
      <c r="FY76" s="160">
        <v>114891.68</v>
      </c>
      <c r="FZ76" s="160">
        <v>70932.62</v>
      </c>
      <c r="GA76" s="160">
        <v>173984.3</v>
      </c>
      <c r="GB76" s="160">
        <v>307.44</v>
      </c>
      <c r="GC76" s="160">
        <v>37375.86</v>
      </c>
      <c r="GD76" s="160">
        <v>29381.23</v>
      </c>
      <c r="GE76" s="160">
        <v>0</v>
      </c>
      <c r="GF76" s="160">
        <v>6125.42</v>
      </c>
      <c r="GG76" s="160">
        <v>0</v>
      </c>
      <c r="GH76" s="160">
        <v>0</v>
      </c>
      <c r="GI76" s="79">
        <f t="shared" si="1"/>
        <v>11118376.229999995</v>
      </c>
    </row>
    <row r="77" spans="2:191" x14ac:dyDescent="0.25">
      <c r="B77" s="74" t="s">
        <v>192</v>
      </c>
      <c r="C77" s="175" t="s">
        <v>789</v>
      </c>
      <c r="D77" s="160">
        <v>0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K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Q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60">
        <v>0</v>
      </c>
      <c r="AW77" s="160">
        <v>0</v>
      </c>
      <c r="AX77" s="160">
        <v>0</v>
      </c>
      <c r="AY77" s="160">
        <v>0</v>
      </c>
      <c r="AZ77" s="160">
        <v>0</v>
      </c>
      <c r="BA77" s="160">
        <v>0</v>
      </c>
      <c r="BB77" s="160">
        <v>0</v>
      </c>
      <c r="BC77" s="160">
        <v>0</v>
      </c>
      <c r="BD77" s="160">
        <v>0</v>
      </c>
      <c r="BE77" s="160">
        <v>0</v>
      </c>
      <c r="BF77" s="160">
        <v>0</v>
      </c>
      <c r="BG77" s="160">
        <v>0</v>
      </c>
      <c r="BH77" s="160">
        <v>0</v>
      </c>
      <c r="BI77" s="160">
        <v>0</v>
      </c>
      <c r="BJ77" s="160">
        <v>0</v>
      </c>
      <c r="BK77" s="160">
        <v>0</v>
      </c>
      <c r="BL77" s="160">
        <v>0</v>
      </c>
      <c r="BM77" s="160">
        <v>0</v>
      </c>
      <c r="BN77" s="160">
        <v>0</v>
      </c>
      <c r="BO77" s="160">
        <v>0</v>
      </c>
      <c r="BP77" s="160">
        <v>0</v>
      </c>
      <c r="BQ77" s="160">
        <v>0</v>
      </c>
      <c r="BR77" s="160">
        <v>0</v>
      </c>
      <c r="BS77" s="160">
        <v>0</v>
      </c>
      <c r="BT77" s="160">
        <v>0</v>
      </c>
      <c r="BU77" s="160">
        <v>0</v>
      </c>
      <c r="BV77" s="160">
        <v>0</v>
      </c>
      <c r="BW77" s="160">
        <v>0</v>
      </c>
      <c r="BX77" s="160">
        <v>0</v>
      </c>
      <c r="BY77" s="160">
        <v>0</v>
      </c>
      <c r="BZ77" s="160">
        <v>0</v>
      </c>
      <c r="CA77" s="160">
        <v>0</v>
      </c>
      <c r="CB77" s="160">
        <v>307.33</v>
      </c>
      <c r="CC77" s="160">
        <v>0</v>
      </c>
      <c r="CD77" s="160">
        <v>0</v>
      </c>
      <c r="CE77" s="160">
        <v>0</v>
      </c>
      <c r="CF77" s="160">
        <v>0</v>
      </c>
      <c r="CG77" s="160">
        <v>0</v>
      </c>
      <c r="CH77" s="160">
        <v>0</v>
      </c>
      <c r="CI77" s="160">
        <v>0</v>
      </c>
      <c r="CJ77" s="160">
        <v>0</v>
      </c>
      <c r="CK77" s="160">
        <v>0</v>
      </c>
      <c r="CL77" s="160">
        <v>0</v>
      </c>
      <c r="CM77" s="160">
        <v>0</v>
      </c>
      <c r="CN77" s="160">
        <v>0</v>
      </c>
      <c r="CO77" s="160">
        <v>0</v>
      </c>
      <c r="CP77" s="160">
        <v>0</v>
      </c>
      <c r="CQ77" s="160">
        <v>0</v>
      </c>
      <c r="CR77" s="160">
        <v>0</v>
      </c>
      <c r="CS77" s="160">
        <v>0</v>
      </c>
      <c r="CT77" s="160">
        <v>0</v>
      </c>
      <c r="CU77" s="160">
        <v>0</v>
      </c>
      <c r="CV77" s="160">
        <v>0</v>
      </c>
      <c r="CW77" s="160">
        <v>0</v>
      </c>
      <c r="CX77" s="160">
        <v>0</v>
      </c>
      <c r="CY77" s="160">
        <v>0</v>
      </c>
      <c r="CZ77" s="160">
        <v>0</v>
      </c>
      <c r="DA77" s="160">
        <v>0</v>
      </c>
      <c r="DB77" s="160">
        <v>0</v>
      </c>
      <c r="DC77" s="160">
        <v>0</v>
      </c>
      <c r="DD77" s="160">
        <v>374.75</v>
      </c>
      <c r="DE77" s="160">
        <v>0</v>
      </c>
      <c r="DF77" s="160">
        <v>0</v>
      </c>
      <c r="DG77" s="160">
        <v>0</v>
      </c>
      <c r="DH77" s="160">
        <v>0</v>
      </c>
      <c r="DI77" s="160">
        <v>0</v>
      </c>
      <c r="DJ77" s="160">
        <v>0</v>
      </c>
      <c r="DK77" s="160">
        <v>0</v>
      </c>
      <c r="DL77" s="160">
        <v>0</v>
      </c>
      <c r="DM77" s="160">
        <v>0</v>
      </c>
      <c r="DN77" s="160">
        <v>0</v>
      </c>
      <c r="DO77" s="160">
        <v>0</v>
      </c>
      <c r="DP77" s="160">
        <v>0</v>
      </c>
      <c r="DQ77" s="160">
        <v>0</v>
      </c>
      <c r="DR77" s="160">
        <v>0</v>
      </c>
      <c r="DS77" s="160">
        <v>0</v>
      </c>
      <c r="DT77" s="160">
        <v>95.36</v>
      </c>
      <c r="DU77" s="160">
        <v>0</v>
      </c>
      <c r="DV77" s="160">
        <v>0</v>
      </c>
      <c r="DW77" s="160">
        <v>0</v>
      </c>
      <c r="DX77" s="160">
        <v>0</v>
      </c>
      <c r="DY77" s="160">
        <v>0</v>
      </c>
      <c r="DZ77" s="160">
        <v>0</v>
      </c>
      <c r="EA77" s="160">
        <v>0</v>
      </c>
      <c r="EB77" s="160">
        <v>0</v>
      </c>
      <c r="EC77" s="160">
        <v>0</v>
      </c>
      <c r="ED77" s="160">
        <v>0</v>
      </c>
      <c r="EE77" s="160">
        <v>0</v>
      </c>
      <c r="EF77" s="160">
        <v>0</v>
      </c>
      <c r="EG77" s="160">
        <v>0</v>
      </c>
      <c r="EH77" s="160">
        <v>0</v>
      </c>
      <c r="EI77" s="160">
        <v>0</v>
      </c>
      <c r="EJ77" s="160">
        <v>0</v>
      </c>
      <c r="EK77" s="160">
        <v>0</v>
      </c>
      <c r="EL77" s="160">
        <v>0</v>
      </c>
      <c r="EM77" s="160">
        <v>0</v>
      </c>
      <c r="EN77" s="160">
        <v>0</v>
      </c>
      <c r="EO77" s="160">
        <v>0</v>
      </c>
      <c r="EP77" s="160">
        <v>0</v>
      </c>
      <c r="EQ77" s="160">
        <v>0</v>
      </c>
      <c r="ER77" s="160">
        <v>3243.96</v>
      </c>
      <c r="ES77" s="160">
        <v>0</v>
      </c>
      <c r="ET77" s="160">
        <v>0</v>
      </c>
      <c r="EU77" s="160">
        <v>0</v>
      </c>
      <c r="EV77" s="160">
        <v>0</v>
      </c>
      <c r="EW77" s="160">
        <v>0</v>
      </c>
      <c r="EX77" s="160">
        <v>0</v>
      </c>
      <c r="EY77" s="160">
        <v>0</v>
      </c>
      <c r="EZ77" s="160">
        <v>0</v>
      </c>
      <c r="FA77" s="160">
        <v>0</v>
      </c>
      <c r="FB77" s="160">
        <v>0</v>
      </c>
      <c r="FC77" s="160">
        <v>0</v>
      </c>
      <c r="FD77" s="160">
        <v>0</v>
      </c>
      <c r="FE77" s="160">
        <v>0</v>
      </c>
      <c r="FF77" s="160">
        <v>0</v>
      </c>
      <c r="FG77" s="160">
        <v>0</v>
      </c>
      <c r="FH77" s="160">
        <v>0</v>
      </c>
      <c r="FI77" s="160">
        <v>0</v>
      </c>
      <c r="FJ77" s="160">
        <v>0</v>
      </c>
      <c r="FK77" s="160">
        <v>0</v>
      </c>
      <c r="FL77" s="160">
        <v>0</v>
      </c>
      <c r="FM77" s="160">
        <v>0</v>
      </c>
      <c r="FN77" s="160">
        <v>0</v>
      </c>
      <c r="FO77" s="160">
        <v>0</v>
      </c>
      <c r="FP77" s="160">
        <v>0</v>
      </c>
      <c r="FQ77" s="160">
        <v>0</v>
      </c>
      <c r="FR77" s="160">
        <v>0</v>
      </c>
      <c r="FS77" s="160">
        <v>0</v>
      </c>
      <c r="FT77" s="160">
        <v>0</v>
      </c>
      <c r="FU77" s="160">
        <v>0</v>
      </c>
      <c r="FV77" s="160">
        <v>0</v>
      </c>
      <c r="FW77" s="160">
        <v>0</v>
      </c>
      <c r="FX77" s="160">
        <v>0</v>
      </c>
      <c r="FY77" s="160">
        <v>0</v>
      </c>
      <c r="FZ77" s="160">
        <v>0</v>
      </c>
      <c r="GA77" s="160">
        <v>0</v>
      </c>
      <c r="GB77" s="160">
        <v>0</v>
      </c>
      <c r="GC77" s="160">
        <v>0</v>
      </c>
      <c r="GD77" s="160">
        <v>0</v>
      </c>
      <c r="GE77" s="160">
        <v>0</v>
      </c>
      <c r="GF77" s="160">
        <v>0</v>
      </c>
      <c r="GG77" s="160">
        <v>0</v>
      </c>
      <c r="GH77" s="160">
        <v>0</v>
      </c>
      <c r="GI77" s="79">
        <f t="shared" si="1"/>
        <v>4021.4</v>
      </c>
    </row>
    <row r="78" spans="2:191" x14ac:dyDescent="0.25">
      <c r="B78" s="74" t="s">
        <v>192</v>
      </c>
      <c r="C78" s="175" t="s">
        <v>789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  <c r="AF78" s="160">
        <v>0</v>
      </c>
      <c r="AG78" s="160">
        <v>0</v>
      </c>
      <c r="AH78" s="160">
        <v>0</v>
      </c>
      <c r="AI78" s="160">
        <v>0</v>
      </c>
      <c r="AJ78" s="160">
        <v>0</v>
      </c>
      <c r="AK78" s="160">
        <v>0</v>
      </c>
      <c r="AL78" s="160">
        <v>0</v>
      </c>
      <c r="AM78" s="160">
        <v>0</v>
      </c>
      <c r="AN78" s="160">
        <v>0</v>
      </c>
      <c r="AO78" s="160">
        <v>0</v>
      </c>
      <c r="AP78" s="160">
        <v>0</v>
      </c>
      <c r="AQ78" s="160">
        <v>0</v>
      </c>
      <c r="AR78" s="160">
        <v>0</v>
      </c>
      <c r="AS78" s="160">
        <v>0</v>
      </c>
      <c r="AT78" s="160">
        <v>0</v>
      </c>
      <c r="AU78" s="160">
        <v>0</v>
      </c>
      <c r="AV78" s="160">
        <v>0</v>
      </c>
      <c r="AW78" s="160">
        <v>0</v>
      </c>
      <c r="AX78" s="160">
        <v>0</v>
      </c>
      <c r="AY78" s="160">
        <v>0</v>
      </c>
      <c r="AZ78" s="160">
        <v>0</v>
      </c>
      <c r="BA78" s="160">
        <v>0</v>
      </c>
      <c r="BB78" s="160">
        <v>0</v>
      </c>
      <c r="BC78" s="160">
        <v>0</v>
      </c>
      <c r="BD78" s="160">
        <v>0</v>
      </c>
      <c r="BE78" s="160">
        <v>0</v>
      </c>
      <c r="BF78" s="160">
        <v>0</v>
      </c>
      <c r="BG78" s="160">
        <v>0</v>
      </c>
      <c r="BH78" s="160">
        <v>0</v>
      </c>
      <c r="BI78" s="160">
        <v>0</v>
      </c>
      <c r="BJ78" s="160">
        <v>0</v>
      </c>
      <c r="BK78" s="160">
        <v>0</v>
      </c>
      <c r="BL78" s="160">
        <v>0</v>
      </c>
      <c r="BM78" s="160">
        <v>0</v>
      </c>
      <c r="BN78" s="160">
        <v>0</v>
      </c>
      <c r="BO78" s="160">
        <v>0</v>
      </c>
      <c r="BP78" s="160">
        <v>0</v>
      </c>
      <c r="BQ78" s="160">
        <v>0</v>
      </c>
      <c r="BR78" s="160">
        <v>0</v>
      </c>
      <c r="BS78" s="160">
        <v>0</v>
      </c>
      <c r="BT78" s="160">
        <v>0</v>
      </c>
      <c r="BU78" s="160">
        <v>0</v>
      </c>
      <c r="BV78" s="160">
        <v>0</v>
      </c>
      <c r="BW78" s="160">
        <v>0</v>
      </c>
      <c r="BX78" s="160">
        <v>0</v>
      </c>
      <c r="BY78" s="160">
        <v>0</v>
      </c>
      <c r="BZ78" s="160">
        <v>0</v>
      </c>
      <c r="CA78" s="160">
        <v>0</v>
      </c>
      <c r="CB78" s="160">
        <v>1080.05</v>
      </c>
      <c r="CC78" s="160">
        <v>0</v>
      </c>
      <c r="CD78" s="160">
        <v>0</v>
      </c>
      <c r="CE78" s="160">
        <v>0</v>
      </c>
      <c r="CF78" s="160">
        <v>0</v>
      </c>
      <c r="CG78" s="160">
        <v>0</v>
      </c>
      <c r="CH78" s="160">
        <v>0</v>
      </c>
      <c r="CI78" s="160">
        <v>0</v>
      </c>
      <c r="CJ78" s="160">
        <v>0</v>
      </c>
      <c r="CK78" s="160">
        <v>0</v>
      </c>
      <c r="CL78" s="160">
        <v>0</v>
      </c>
      <c r="CM78" s="160">
        <v>0</v>
      </c>
      <c r="CN78" s="160">
        <v>0</v>
      </c>
      <c r="CO78" s="160">
        <v>0</v>
      </c>
      <c r="CP78" s="160">
        <v>0</v>
      </c>
      <c r="CQ78" s="160">
        <v>0</v>
      </c>
      <c r="CR78" s="160">
        <v>0</v>
      </c>
      <c r="CS78" s="160">
        <v>0</v>
      </c>
      <c r="CT78" s="160">
        <v>0</v>
      </c>
      <c r="CU78" s="160">
        <v>0</v>
      </c>
      <c r="CV78" s="160">
        <v>0</v>
      </c>
      <c r="CW78" s="160">
        <v>0</v>
      </c>
      <c r="CX78" s="160">
        <v>0</v>
      </c>
      <c r="CY78" s="160">
        <v>0</v>
      </c>
      <c r="CZ78" s="160">
        <v>0</v>
      </c>
      <c r="DA78" s="160">
        <v>0</v>
      </c>
      <c r="DB78" s="160">
        <v>0</v>
      </c>
      <c r="DC78" s="160">
        <v>0</v>
      </c>
      <c r="DD78" s="160">
        <v>0</v>
      </c>
      <c r="DE78" s="160">
        <v>0</v>
      </c>
      <c r="DF78" s="160">
        <v>0</v>
      </c>
      <c r="DG78" s="160">
        <v>0</v>
      </c>
      <c r="DH78" s="160">
        <v>0</v>
      </c>
      <c r="DI78" s="160">
        <v>0</v>
      </c>
      <c r="DJ78" s="160">
        <v>0</v>
      </c>
      <c r="DK78" s="160">
        <v>0</v>
      </c>
      <c r="DL78" s="160">
        <v>0</v>
      </c>
      <c r="DM78" s="160">
        <v>0</v>
      </c>
      <c r="DN78" s="160">
        <v>0</v>
      </c>
      <c r="DO78" s="160">
        <v>0</v>
      </c>
      <c r="DP78" s="160">
        <v>0</v>
      </c>
      <c r="DQ78" s="160">
        <v>0</v>
      </c>
      <c r="DR78" s="160">
        <v>0</v>
      </c>
      <c r="DS78" s="160">
        <v>0</v>
      </c>
      <c r="DT78" s="160">
        <v>0</v>
      </c>
      <c r="DU78" s="160">
        <v>0</v>
      </c>
      <c r="DV78" s="160">
        <v>0</v>
      </c>
      <c r="DW78" s="160">
        <v>0</v>
      </c>
      <c r="DX78" s="160">
        <v>0</v>
      </c>
      <c r="DY78" s="160">
        <v>0</v>
      </c>
      <c r="DZ78" s="160">
        <v>0</v>
      </c>
      <c r="EA78" s="160">
        <v>0</v>
      </c>
      <c r="EB78" s="160">
        <v>0</v>
      </c>
      <c r="EC78" s="160">
        <v>0</v>
      </c>
      <c r="ED78" s="160">
        <v>0</v>
      </c>
      <c r="EE78" s="160">
        <v>0</v>
      </c>
      <c r="EF78" s="160">
        <v>0</v>
      </c>
      <c r="EG78" s="160">
        <v>0</v>
      </c>
      <c r="EH78" s="160">
        <v>0</v>
      </c>
      <c r="EI78" s="160">
        <v>0</v>
      </c>
      <c r="EJ78" s="160">
        <v>0</v>
      </c>
      <c r="EK78" s="160">
        <v>0</v>
      </c>
      <c r="EL78" s="160">
        <v>0</v>
      </c>
      <c r="EM78" s="160">
        <v>0</v>
      </c>
      <c r="EN78" s="160">
        <v>0</v>
      </c>
      <c r="EO78" s="160">
        <v>0</v>
      </c>
      <c r="EP78" s="160">
        <v>0</v>
      </c>
      <c r="EQ78" s="160">
        <v>0</v>
      </c>
      <c r="ER78" s="160">
        <v>0</v>
      </c>
      <c r="ES78" s="160">
        <v>0</v>
      </c>
      <c r="ET78" s="160">
        <v>0</v>
      </c>
      <c r="EU78" s="160">
        <v>0</v>
      </c>
      <c r="EV78" s="160">
        <v>0</v>
      </c>
      <c r="EW78" s="160">
        <v>0</v>
      </c>
      <c r="EX78" s="160">
        <v>0</v>
      </c>
      <c r="EY78" s="160">
        <v>0</v>
      </c>
      <c r="EZ78" s="160">
        <v>0</v>
      </c>
      <c r="FA78" s="160">
        <v>0</v>
      </c>
      <c r="FB78" s="160">
        <v>0</v>
      </c>
      <c r="FC78" s="160">
        <v>0</v>
      </c>
      <c r="FD78" s="160">
        <v>0</v>
      </c>
      <c r="FE78" s="160">
        <v>0</v>
      </c>
      <c r="FF78" s="160">
        <v>0</v>
      </c>
      <c r="FG78" s="160">
        <v>0</v>
      </c>
      <c r="FH78" s="160">
        <v>0</v>
      </c>
      <c r="FI78" s="160">
        <v>0</v>
      </c>
      <c r="FJ78" s="160">
        <v>0</v>
      </c>
      <c r="FK78" s="160">
        <v>0</v>
      </c>
      <c r="FL78" s="160">
        <v>0</v>
      </c>
      <c r="FM78" s="160">
        <v>0</v>
      </c>
      <c r="FN78" s="160">
        <v>0</v>
      </c>
      <c r="FO78" s="160">
        <v>0</v>
      </c>
      <c r="FP78" s="160">
        <v>0</v>
      </c>
      <c r="FQ78" s="160">
        <v>0</v>
      </c>
      <c r="FR78" s="160">
        <v>0</v>
      </c>
      <c r="FS78" s="160">
        <v>0</v>
      </c>
      <c r="FT78" s="160">
        <v>0</v>
      </c>
      <c r="FU78" s="160">
        <v>0</v>
      </c>
      <c r="FV78" s="160">
        <v>0</v>
      </c>
      <c r="FW78" s="160">
        <v>0</v>
      </c>
      <c r="FX78" s="160">
        <v>0</v>
      </c>
      <c r="FY78" s="160">
        <v>0</v>
      </c>
      <c r="FZ78" s="160">
        <v>0</v>
      </c>
      <c r="GA78" s="160">
        <v>0</v>
      </c>
      <c r="GB78" s="160">
        <v>0</v>
      </c>
      <c r="GC78" s="160">
        <v>0</v>
      </c>
      <c r="GD78" s="160">
        <v>0</v>
      </c>
      <c r="GE78" s="160">
        <v>0</v>
      </c>
      <c r="GF78" s="160">
        <v>0</v>
      </c>
      <c r="GG78" s="160">
        <v>0</v>
      </c>
      <c r="GH78" s="160">
        <v>0</v>
      </c>
      <c r="GI78" s="79">
        <f t="shared" si="1"/>
        <v>1080.05</v>
      </c>
    </row>
    <row r="79" spans="2:191" x14ac:dyDescent="0.25">
      <c r="B79" s="74" t="s">
        <v>192</v>
      </c>
      <c r="C79" s="175" t="s">
        <v>789</v>
      </c>
      <c r="D79" s="160">
        <v>0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  <c r="AF79" s="160">
        <v>0</v>
      </c>
      <c r="AG79" s="160">
        <v>0</v>
      </c>
      <c r="AH79" s="160">
        <v>0</v>
      </c>
      <c r="AI79" s="160">
        <v>0</v>
      </c>
      <c r="AJ79" s="160">
        <v>0</v>
      </c>
      <c r="AK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Q79" s="160">
        <v>0</v>
      </c>
      <c r="AR79" s="160">
        <v>124.31</v>
      </c>
      <c r="AS79" s="160">
        <v>227.12</v>
      </c>
      <c r="AT79" s="160">
        <v>0</v>
      </c>
      <c r="AU79" s="160">
        <v>0</v>
      </c>
      <c r="AV79" s="160">
        <v>0</v>
      </c>
      <c r="AW79" s="160">
        <v>0</v>
      </c>
      <c r="AX79" s="160">
        <v>0</v>
      </c>
      <c r="AY79" s="160">
        <v>0</v>
      </c>
      <c r="AZ79" s="160">
        <v>0</v>
      </c>
      <c r="BA79" s="160">
        <v>0</v>
      </c>
      <c r="BB79" s="160">
        <v>0</v>
      </c>
      <c r="BC79" s="160">
        <v>0</v>
      </c>
      <c r="BD79" s="160">
        <v>0</v>
      </c>
      <c r="BE79" s="160">
        <v>0</v>
      </c>
      <c r="BF79" s="160">
        <v>0</v>
      </c>
      <c r="BG79" s="160">
        <v>0</v>
      </c>
      <c r="BH79" s="160">
        <v>0</v>
      </c>
      <c r="BI79" s="160">
        <v>0</v>
      </c>
      <c r="BJ79" s="160">
        <v>0</v>
      </c>
      <c r="BK79" s="160">
        <v>0</v>
      </c>
      <c r="BL79" s="160">
        <v>0</v>
      </c>
      <c r="BM79" s="160">
        <v>0</v>
      </c>
      <c r="BN79" s="160">
        <v>0</v>
      </c>
      <c r="BO79" s="160">
        <v>0</v>
      </c>
      <c r="BP79" s="160">
        <v>0</v>
      </c>
      <c r="BQ79" s="160">
        <v>0</v>
      </c>
      <c r="BR79" s="160">
        <v>0</v>
      </c>
      <c r="BS79" s="160">
        <v>0</v>
      </c>
      <c r="BT79" s="160">
        <v>0</v>
      </c>
      <c r="BU79" s="160">
        <v>0</v>
      </c>
      <c r="BV79" s="160">
        <v>0</v>
      </c>
      <c r="BW79" s="160">
        <v>0</v>
      </c>
      <c r="BX79" s="160">
        <v>0</v>
      </c>
      <c r="BY79" s="160">
        <v>0</v>
      </c>
      <c r="BZ79" s="160">
        <v>0</v>
      </c>
      <c r="CA79" s="160">
        <v>0</v>
      </c>
      <c r="CB79" s="160">
        <v>0</v>
      </c>
      <c r="CC79" s="160">
        <v>0</v>
      </c>
      <c r="CD79" s="160">
        <v>0</v>
      </c>
      <c r="CE79" s="160">
        <v>0</v>
      </c>
      <c r="CF79" s="160">
        <v>0</v>
      </c>
      <c r="CG79" s="160">
        <v>0</v>
      </c>
      <c r="CH79" s="160">
        <v>0</v>
      </c>
      <c r="CI79" s="160">
        <v>0</v>
      </c>
      <c r="CJ79" s="160">
        <v>0</v>
      </c>
      <c r="CK79" s="160">
        <v>0</v>
      </c>
      <c r="CL79" s="160">
        <v>0</v>
      </c>
      <c r="CM79" s="160">
        <v>0</v>
      </c>
      <c r="CN79" s="160">
        <v>0</v>
      </c>
      <c r="CO79" s="160">
        <v>0</v>
      </c>
      <c r="CP79" s="160">
        <v>0</v>
      </c>
      <c r="CQ79" s="160">
        <v>0</v>
      </c>
      <c r="CR79" s="160">
        <v>0</v>
      </c>
      <c r="CS79" s="160">
        <v>0</v>
      </c>
      <c r="CT79" s="160">
        <v>0</v>
      </c>
      <c r="CU79" s="160">
        <v>0</v>
      </c>
      <c r="CV79" s="160">
        <v>0</v>
      </c>
      <c r="CW79" s="160">
        <v>0</v>
      </c>
      <c r="CX79" s="160">
        <v>0</v>
      </c>
      <c r="CY79" s="160">
        <v>0</v>
      </c>
      <c r="CZ79" s="160">
        <v>0</v>
      </c>
      <c r="DA79" s="160">
        <v>0</v>
      </c>
      <c r="DB79" s="160">
        <v>0</v>
      </c>
      <c r="DC79" s="160">
        <v>0</v>
      </c>
      <c r="DD79" s="160">
        <v>0</v>
      </c>
      <c r="DE79" s="160">
        <v>0</v>
      </c>
      <c r="DF79" s="160">
        <v>0</v>
      </c>
      <c r="DG79" s="160">
        <v>0</v>
      </c>
      <c r="DH79" s="160">
        <v>0</v>
      </c>
      <c r="DI79" s="160">
        <v>0</v>
      </c>
      <c r="DJ79" s="160">
        <v>0</v>
      </c>
      <c r="DK79" s="160">
        <v>0</v>
      </c>
      <c r="DL79" s="160">
        <v>0</v>
      </c>
      <c r="DM79" s="160">
        <v>0</v>
      </c>
      <c r="DN79" s="160">
        <v>0</v>
      </c>
      <c r="DO79" s="160">
        <v>0</v>
      </c>
      <c r="DP79" s="160">
        <v>0</v>
      </c>
      <c r="DQ79" s="160">
        <v>0</v>
      </c>
      <c r="DR79" s="160">
        <v>0</v>
      </c>
      <c r="DS79" s="160">
        <v>0</v>
      </c>
      <c r="DT79" s="160">
        <v>0</v>
      </c>
      <c r="DU79" s="160">
        <v>0</v>
      </c>
      <c r="DV79" s="160">
        <v>0</v>
      </c>
      <c r="DW79" s="160">
        <v>0</v>
      </c>
      <c r="DX79" s="160">
        <v>0</v>
      </c>
      <c r="DY79" s="160">
        <v>0</v>
      </c>
      <c r="DZ79" s="160">
        <v>0</v>
      </c>
      <c r="EA79" s="160">
        <v>0</v>
      </c>
      <c r="EB79" s="160">
        <v>0</v>
      </c>
      <c r="EC79" s="160">
        <v>0</v>
      </c>
      <c r="ED79" s="160">
        <v>0</v>
      </c>
      <c r="EE79" s="160">
        <v>0</v>
      </c>
      <c r="EF79" s="160">
        <v>0</v>
      </c>
      <c r="EG79" s="160">
        <v>0</v>
      </c>
      <c r="EH79" s="160">
        <v>0</v>
      </c>
      <c r="EI79" s="160">
        <v>0</v>
      </c>
      <c r="EJ79" s="160">
        <v>0</v>
      </c>
      <c r="EK79" s="160">
        <v>0</v>
      </c>
      <c r="EL79" s="160">
        <v>0</v>
      </c>
      <c r="EM79" s="160">
        <v>0</v>
      </c>
      <c r="EN79" s="160">
        <v>0</v>
      </c>
      <c r="EO79" s="160">
        <v>0</v>
      </c>
      <c r="EP79" s="160">
        <v>0</v>
      </c>
      <c r="EQ79" s="160">
        <v>0</v>
      </c>
      <c r="ER79" s="160">
        <v>0</v>
      </c>
      <c r="ES79" s="160">
        <v>0</v>
      </c>
      <c r="ET79" s="160">
        <v>0</v>
      </c>
      <c r="EU79" s="160">
        <v>0</v>
      </c>
      <c r="EV79" s="160">
        <v>0</v>
      </c>
      <c r="EW79" s="160">
        <v>0</v>
      </c>
      <c r="EX79" s="160">
        <v>0</v>
      </c>
      <c r="EY79" s="160">
        <v>0</v>
      </c>
      <c r="EZ79" s="160">
        <v>0</v>
      </c>
      <c r="FA79" s="160">
        <v>0</v>
      </c>
      <c r="FB79" s="160">
        <v>0</v>
      </c>
      <c r="FC79" s="160">
        <v>0</v>
      </c>
      <c r="FD79" s="160">
        <v>0</v>
      </c>
      <c r="FE79" s="160">
        <v>0</v>
      </c>
      <c r="FF79" s="160">
        <v>0</v>
      </c>
      <c r="FG79" s="160">
        <v>0</v>
      </c>
      <c r="FH79" s="160">
        <v>0</v>
      </c>
      <c r="FI79" s="160">
        <v>0</v>
      </c>
      <c r="FJ79" s="160">
        <v>0</v>
      </c>
      <c r="FK79" s="160">
        <v>0</v>
      </c>
      <c r="FL79" s="160">
        <v>0</v>
      </c>
      <c r="FM79" s="160">
        <v>0</v>
      </c>
      <c r="FN79" s="160">
        <v>0</v>
      </c>
      <c r="FO79" s="160">
        <v>0</v>
      </c>
      <c r="FP79" s="160">
        <v>0</v>
      </c>
      <c r="FQ79" s="160">
        <v>0</v>
      </c>
      <c r="FR79" s="160">
        <v>0</v>
      </c>
      <c r="FS79" s="160">
        <v>0</v>
      </c>
      <c r="FT79" s="160">
        <v>0</v>
      </c>
      <c r="FU79" s="160">
        <v>0</v>
      </c>
      <c r="FV79" s="160">
        <v>0</v>
      </c>
      <c r="FW79" s="160">
        <v>0</v>
      </c>
      <c r="FX79" s="160">
        <v>0</v>
      </c>
      <c r="FY79" s="160">
        <v>0</v>
      </c>
      <c r="FZ79" s="160">
        <v>0</v>
      </c>
      <c r="GA79" s="160">
        <v>0</v>
      </c>
      <c r="GB79" s="160">
        <v>0</v>
      </c>
      <c r="GC79" s="160">
        <v>0</v>
      </c>
      <c r="GD79" s="160">
        <v>0</v>
      </c>
      <c r="GE79" s="160">
        <v>0</v>
      </c>
      <c r="GF79" s="160">
        <v>0</v>
      </c>
      <c r="GG79" s="160">
        <v>0</v>
      </c>
      <c r="GH79" s="160">
        <v>0</v>
      </c>
      <c r="GI79" s="79">
        <f t="shared" si="1"/>
        <v>351.43</v>
      </c>
    </row>
    <row r="80" spans="2:191" x14ac:dyDescent="0.25">
      <c r="B80" s="74" t="s">
        <v>198</v>
      </c>
      <c r="C80" s="175" t="s">
        <v>789</v>
      </c>
      <c r="D80" s="160">
        <v>0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  <c r="K80" s="160">
        <v>0</v>
      </c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60">
        <v>0</v>
      </c>
      <c r="R80" s="160">
        <v>0</v>
      </c>
      <c r="S80" s="160">
        <v>0</v>
      </c>
      <c r="T80" s="160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  <c r="AF80" s="160">
        <v>0</v>
      </c>
      <c r="AG80" s="160">
        <v>0</v>
      </c>
      <c r="AH80" s="160">
        <v>0</v>
      </c>
      <c r="AI80" s="160">
        <v>0</v>
      </c>
      <c r="AJ80" s="160">
        <v>0</v>
      </c>
      <c r="AK80" s="160">
        <v>0</v>
      </c>
      <c r="AL80" s="160">
        <v>0</v>
      </c>
      <c r="AM80" s="160">
        <v>0</v>
      </c>
      <c r="AN80" s="160">
        <v>0</v>
      </c>
      <c r="AO80" s="160">
        <v>0</v>
      </c>
      <c r="AP80" s="160">
        <v>0</v>
      </c>
      <c r="AQ80" s="160">
        <v>0</v>
      </c>
      <c r="AR80" s="160">
        <v>0</v>
      </c>
      <c r="AS80" s="160">
        <v>0</v>
      </c>
      <c r="AT80" s="160">
        <v>0</v>
      </c>
      <c r="AU80" s="160">
        <v>0</v>
      </c>
      <c r="AV80" s="160">
        <v>0</v>
      </c>
      <c r="AW80" s="160">
        <v>0</v>
      </c>
      <c r="AX80" s="160">
        <v>0</v>
      </c>
      <c r="AY80" s="160">
        <v>0</v>
      </c>
      <c r="AZ80" s="160">
        <v>0</v>
      </c>
      <c r="BA80" s="160">
        <v>0</v>
      </c>
      <c r="BB80" s="160">
        <v>0</v>
      </c>
      <c r="BC80" s="160">
        <v>0</v>
      </c>
      <c r="BD80" s="160">
        <v>0</v>
      </c>
      <c r="BE80" s="160">
        <v>0</v>
      </c>
      <c r="BF80" s="160">
        <v>0</v>
      </c>
      <c r="BG80" s="160">
        <v>0</v>
      </c>
      <c r="BH80" s="160">
        <v>0</v>
      </c>
      <c r="BI80" s="160">
        <v>0</v>
      </c>
      <c r="BJ80" s="160">
        <v>0</v>
      </c>
      <c r="BK80" s="160">
        <v>0</v>
      </c>
      <c r="BL80" s="160">
        <v>0</v>
      </c>
      <c r="BM80" s="160">
        <v>0</v>
      </c>
      <c r="BN80" s="160">
        <v>0</v>
      </c>
      <c r="BO80" s="160">
        <v>0</v>
      </c>
      <c r="BP80" s="160">
        <v>0</v>
      </c>
      <c r="BQ80" s="160">
        <v>0</v>
      </c>
      <c r="BR80" s="160">
        <v>0</v>
      </c>
      <c r="BS80" s="160">
        <v>0</v>
      </c>
      <c r="BT80" s="160">
        <v>0</v>
      </c>
      <c r="BU80" s="160">
        <v>0</v>
      </c>
      <c r="BV80" s="160">
        <v>0</v>
      </c>
      <c r="BW80" s="160">
        <v>0</v>
      </c>
      <c r="BX80" s="160">
        <v>0</v>
      </c>
      <c r="BY80" s="160">
        <v>0</v>
      </c>
      <c r="BZ80" s="160">
        <v>0</v>
      </c>
      <c r="CA80" s="160">
        <v>0</v>
      </c>
      <c r="CB80" s="160">
        <v>0</v>
      </c>
      <c r="CC80" s="160">
        <v>0</v>
      </c>
      <c r="CD80" s="160">
        <v>0</v>
      </c>
      <c r="CE80" s="160">
        <v>0</v>
      </c>
      <c r="CF80" s="160">
        <v>0</v>
      </c>
      <c r="CG80" s="160">
        <v>0</v>
      </c>
      <c r="CH80" s="160">
        <v>0</v>
      </c>
      <c r="CI80" s="160">
        <v>0</v>
      </c>
      <c r="CJ80" s="160">
        <v>0</v>
      </c>
      <c r="CK80" s="160">
        <v>0</v>
      </c>
      <c r="CL80" s="160">
        <v>0</v>
      </c>
      <c r="CM80" s="160">
        <v>0</v>
      </c>
      <c r="CN80" s="160">
        <v>0</v>
      </c>
      <c r="CO80" s="160">
        <v>0</v>
      </c>
      <c r="CP80" s="160">
        <v>0</v>
      </c>
      <c r="CQ80" s="160">
        <v>0</v>
      </c>
      <c r="CR80" s="160">
        <v>0</v>
      </c>
      <c r="CS80" s="160">
        <v>0</v>
      </c>
      <c r="CT80" s="160">
        <v>0</v>
      </c>
      <c r="CU80" s="160">
        <v>0</v>
      </c>
      <c r="CV80" s="160">
        <v>0</v>
      </c>
      <c r="CW80" s="160">
        <v>0</v>
      </c>
      <c r="CX80" s="160">
        <v>0</v>
      </c>
      <c r="CY80" s="160">
        <v>0</v>
      </c>
      <c r="CZ80" s="160">
        <v>0</v>
      </c>
      <c r="DA80" s="160">
        <v>0</v>
      </c>
      <c r="DB80" s="160">
        <v>0</v>
      </c>
      <c r="DC80" s="160">
        <v>0</v>
      </c>
      <c r="DD80" s="160">
        <v>0</v>
      </c>
      <c r="DE80" s="160">
        <v>0</v>
      </c>
      <c r="DF80" s="160">
        <v>0</v>
      </c>
      <c r="DG80" s="160">
        <v>0</v>
      </c>
      <c r="DH80" s="160">
        <v>0</v>
      </c>
      <c r="DI80" s="160">
        <v>0</v>
      </c>
      <c r="DJ80" s="160">
        <v>0</v>
      </c>
      <c r="DK80" s="160">
        <v>0</v>
      </c>
      <c r="DL80" s="160">
        <v>0</v>
      </c>
      <c r="DM80" s="160">
        <v>0</v>
      </c>
      <c r="DN80" s="160">
        <v>0</v>
      </c>
      <c r="DO80" s="160">
        <v>0</v>
      </c>
      <c r="DP80" s="160">
        <v>0</v>
      </c>
      <c r="DQ80" s="160">
        <v>0</v>
      </c>
      <c r="DR80" s="160">
        <v>0</v>
      </c>
      <c r="DS80" s="160">
        <v>0</v>
      </c>
      <c r="DT80" s="160">
        <v>0</v>
      </c>
      <c r="DU80" s="160">
        <v>0</v>
      </c>
      <c r="DV80" s="160">
        <v>0</v>
      </c>
      <c r="DW80" s="160">
        <v>0</v>
      </c>
      <c r="DX80" s="160">
        <v>0</v>
      </c>
      <c r="DY80" s="160">
        <v>0</v>
      </c>
      <c r="DZ80" s="160">
        <v>0</v>
      </c>
      <c r="EA80" s="160">
        <v>0</v>
      </c>
      <c r="EB80" s="160">
        <v>0</v>
      </c>
      <c r="EC80" s="160">
        <v>0</v>
      </c>
      <c r="ED80" s="160">
        <v>0</v>
      </c>
      <c r="EE80" s="160">
        <v>0</v>
      </c>
      <c r="EF80" s="160">
        <v>0</v>
      </c>
      <c r="EG80" s="160">
        <v>0</v>
      </c>
      <c r="EH80" s="160">
        <v>0</v>
      </c>
      <c r="EI80" s="160">
        <v>0</v>
      </c>
      <c r="EJ80" s="160">
        <v>0</v>
      </c>
      <c r="EK80" s="160">
        <v>0</v>
      </c>
      <c r="EL80" s="160">
        <v>0</v>
      </c>
      <c r="EM80" s="160">
        <v>0</v>
      </c>
      <c r="EN80" s="160">
        <v>0</v>
      </c>
      <c r="EO80" s="160">
        <v>0</v>
      </c>
      <c r="EP80" s="160">
        <v>0</v>
      </c>
      <c r="EQ80" s="160">
        <v>0</v>
      </c>
      <c r="ER80" s="160">
        <v>732.45</v>
      </c>
      <c r="ES80" s="160">
        <v>0</v>
      </c>
      <c r="ET80" s="160">
        <v>0</v>
      </c>
      <c r="EU80" s="160">
        <v>0</v>
      </c>
      <c r="EV80" s="160">
        <v>0</v>
      </c>
      <c r="EW80" s="160">
        <v>0</v>
      </c>
      <c r="EX80" s="160">
        <v>0</v>
      </c>
      <c r="EY80" s="160">
        <v>0</v>
      </c>
      <c r="EZ80" s="160">
        <v>0</v>
      </c>
      <c r="FA80" s="160">
        <v>0</v>
      </c>
      <c r="FB80" s="160">
        <v>0</v>
      </c>
      <c r="FC80" s="160">
        <v>0</v>
      </c>
      <c r="FD80" s="160">
        <v>0</v>
      </c>
      <c r="FE80" s="160">
        <v>0</v>
      </c>
      <c r="FF80" s="160">
        <v>0</v>
      </c>
      <c r="FG80" s="160">
        <v>0</v>
      </c>
      <c r="FH80" s="160">
        <v>0</v>
      </c>
      <c r="FI80" s="160">
        <v>0</v>
      </c>
      <c r="FJ80" s="160">
        <v>0</v>
      </c>
      <c r="FK80" s="160">
        <v>0</v>
      </c>
      <c r="FL80" s="160">
        <v>0</v>
      </c>
      <c r="FM80" s="160">
        <v>0</v>
      </c>
      <c r="FN80" s="160">
        <v>0</v>
      </c>
      <c r="FO80" s="160">
        <v>0</v>
      </c>
      <c r="FP80" s="160">
        <v>0</v>
      </c>
      <c r="FQ80" s="160">
        <v>0</v>
      </c>
      <c r="FR80" s="160">
        <v>0</v>
      </c>
      <c r="FS80" s="160">
        <v>0</v>
      </c>
      <c r="FT80" s="160">
        <v>0</v>
      </c>
      <c r="FU80" s="160">
        <v>0</v>
      </c>
      <c r="FV80" s="160">
        <v>0</v>
      </c>
      <c r="FW80" s="160">
        <v>0</v>
      </c>
      <c r="FX80" s="160">
        <v>0</v>
      </c>
      <c r="FY80" s="160">
        <v>0</v>
      </c>
      <c r="FZ80" s="160">
        <v>0</v>
      </c>
      <c r="GA80" s="160">
        <v>0</v>
      </c>
      <c r="GB80" s="160">
        <v>0</v>
      </c>
      <c r="GC80" s="160">
        <v>0</v>
      </c>
      <c r="GD80" s="160">
        <v>0</v>
      </c>
      <c r="GE80" s="160">
        <v>0</v>
      </c>
      <c r="GF80" s="160">
        <v>0</v>
      </c>
      <c r="GG80" s="160">
        <v>0</v>
      </c>
      <c r="GH80" s="160">
        <v>0</v>
      </c>
      <c r="GI80" s="79">
        <f t="shared" si="1"/>
        <v>732.45</v>
      </c>
    </row>
    <row r="81" spans="2:191" x14ac:dyDescent="0.25">
      <c r="B81" s="74" t="s">
        <v>190</v>
      </c>
      <c r="C81" s="175" t="s">
        <v>789</v>
      </c>
      <c r="D81" s="160">
        <v>0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78.989999999999995</v>
      </c>
      <c r="O81" s="160">
        <v>0</v>
      </c>
      <c r="P81" s="160">
        <v>0</v>
      </c>
      <c r="Q81" s="160">
        <v>0</v>
      </c>
      <c r="R81" s="160"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  <c r="AF81" s="160">
        <v>0</v>
      </c>
      <c r="AG81" s="160">
        <v>503.35</v>
      </c>
      <c r="AH81" s="160">
        <v>0</v>
      </c>
      <c r="AI81" s="160">
        <v>0</v>
      </c>
      <c r="AJ81" s="160">
        <v>0</v>
      </c>
      <c r="AK81" s="160">
        <v>6.75</v>
      </c>
      <c r="AL81" s="160">
        <v>0</v>
      </c>
      <c r="AM81" s="160">
        <v>0</v>
      </c>
      <c r="AN81" s="160">
        <v>0</v>
      </c>
      <c r="AO81" s="160">
        <v>17.95</v>
      </c>
      <c r="AP81" s="160">
        <v>0</v>
      </c>
      <c r="AQ81" s="160">
        <v>0</v>
      </c>
      <c r="AR81" s="160">
        <v>0</v>
      </c>
      <c r="AS81" s="160">
        <v>0</v>
      </c>
      <c r="AT81" s="160">
        <v>0</v>
      </c>
      <c r="AU81" s="160">
        <v>0</v>
      </c>
      <c r="AV81" s="160">
        <v>0</v>
      </c>
      <c r="AW81" s="160">
        <v>214.83</v>
      </c>
      <c r="AX81" s="160">
        <v>0</v>
      </c>
      <c r="AY81" s="160">
        <v>0</v>
      </c>
      <c r="AZ81" s="160">
        <v>0</v>
      </c>
      <c r="BA81" s="160">
        <v>0</v>
      </c>
      <c r="BB81" s="160">
        <v>50.27</v>
      </c>
      <c r="BC81" s="160">
        <v>0</v>
      </c>
      <c r="BD81" s="160">
        <v>0</v>
      </c>
      <c r="BE81" s="160">
        <v>0</v>
      </c>
      <c r="BF81" s="160">
        <v>0</v>
      </c>
      <c r="BG81" s="160">
        <v>574.15</v>
      </c>
      <c r="BH81" s="160">
        <v>14.36</v>
      </c>
      <c r="BI81" s="160">
        <v>166.95</v>
      </c>
      <c r="BJ81" s="160">
        <v>0</v>
      </c>
      <c r="BK81" s="160">
        <v>0</v>
      </c>
      <c r="BL81" s="160">
        <v>89.64</v>
      </c>
      <c r="BM81" s="160">
        <v>1218.32</v>
      </c>
      <c r="BN81" s="160">
        <v>0</v>
      </c>
      <c r="BO81" s="160">
        <v>25.65</v>
      </c>
      <c r="BP81" s="160">
        <v>0</v>
      </c>
      <c r="BQ81" s="160">
        <v>0</v>
      </c>
      <c r="BR81" s="160">
        <v>0</v>
      </c>
      <c r="BS81" s="160">
        <v>0</v>
      </c>
      <c r="BT81" s="160">
        <v>0</v>
      </c>
      <c r="BU81" s="160">
        <v>0</v>
      </c>
      <c r="BV81" s="160">
        <v>0</v>
      </c>
      <c r="BW81" s="160">
        <v>0</v>
      </c>
      <c r="BX81" s="160">
        <v>0</v>
      </c>
      <c r="BY81" s="160">
        <v>0</v>
      </c>
      <c r="BZ81" s="160">
        <v>0</v>
      </c>
      <c r="CA81" s="160">
        <v>0</v>
      </c>
      <c r="CB81" s="160">
        <v>0</v>
      </c>
      <c r="CC81" s="160">
        <v>0</v>
      </c>
      <c r="CD81" s="160">
        <v>0</v>
      </c>
      <c r="CE81" s="160">
        <v>0</v>
      </c>
      <c r="CF81" s="160">
        <v>0</v>
      </c>
      <c r="CG81" s="160">
        <v>0</v>
      </c>
      <c r="CH81" s="160">
        <v>0</v>
      </c>
      <c r="CI81" s="160">
        <v>0</v>
      </c>
      <c r="CJ81" s="160">
        <v>0</v>
      </c>
      <c r="CK81" s="160">
        <v>0</v>
      </c>
      <c r="CL81" s="160">
        <v>250.8</v>
      </c>
      <c r="CM81" s="160">
        <v>92.53</v>
      </c>
      <c r="CN81" s="160">
        <v>0</v>
      </c>
      <c r="CO81" s="160">
        <v>0</v>
      </c>
      <c r="CP81" s="160">
        <v>0</v>
      </c>
      <c r="CQ81" s="160">
        <v>0</v>
      </c>
      <c r="CR81" s="160">
        <v>0</v>
      </c>
      <c r="CS81" s="160">
        <v>1328.12</v>
      </c>
      <c r="CT81" s="160">
        <v>0</v>
      </c>
      <c r="CU81" s="160">
        <v>16.03</v>
      </c>
      <c r="CV81" s="160">
        <v>0</v>
      </c>
      <c r="CW81" s="160">
        <v>0</v>
      </c>
      <c r="CX81" s="160">
        <v>0</v>
      </c>
      <c r="CY81" s="160">
        <v>0</v>
      </c>
      <c r="CZ81" s="160">
        <v>0</v>
      </c>
      <c r="DA81" s="160">
        <v>0</v>
      </c>
      <c r="DB81" s="160">
        <v>0</v>
      </c>
      <c r="DC81" s="160">
        <v>0</v>
      </c>
      <c r="DD81" s="160">
        <v>0</v>
      </c>
      <c r="DE81" s="160">
        <v>0</v>
      </c>
      <c r="DF81" s="160">
        <v>842.59</v>
      </c>
      <c r="DG81" s="160">
        <v>0</v>
      </c>
      <c r="DH81" s="160">
        <v>0</v>
      </c>
      <c r="DI81" s="160">
        <v>0</v>
      </c>
      <c r="DJ81" s="160">
        <v>0</v>
      </c>
      <c r="DK81" s="160">
        <v>0</v>
      </c>
      <c r="DL81" s="160">
        <v>0</v>
      </c>
      <c r="DM81" s="160">
        <v>0</v>
      </c>
      <c r="DN81" s="160">
        <v>0</v>
      </c>
      <c r="DO81" s="160">
        <v>129.26</v>
      </c>
      <c r="DP81" s="160">
        <v>0</v>
      </c>
      <c r="DQ81" s="160">
        <v>0</v>
      </c>
      <c r="DR81" s="160">
        <v>590.23</v>
      </c>
      <c r="DS81" s="160">
        <v>2559.94</v>
      </c>
      <c r="DT81" s="160">
        <v>0</v>
      </c>
      <c r="DU81" s="160">
        <v>725.43</v>
      </c>
      <c r="DV81" s="160">
        <v>0</v>
      </c>
      <c r="DW81" s="160">
        <v>0</v>
      </c>
      <c r="DX81" s="160">
        <v>0</v>
      </c>
      <c r="DY81" s="160">
        <v>0</v>
      </c>
      <c r="DZ81" s="160">
        <v>0</v>
      </c>
      <c r="EA81" s="160">
        <v>0</v>
      </c>
      <c r="EB81" s="160">
        <v>0</v>
      </c>
      <c r="EC81" s="160">
        <v>0</v>
      </c>
      <c r="ED81" s="160">
        <v>0</v>
      </c>
      <c r="EE81" s="160">
        <v>0</v>
      </c>
      <c r="EF81" s="160">
        <v>0</v>
      </c>
      <c r="EG81" s="160">
        <v>0</v>
      </c>
      <c r="EH81" s="160">
        <v>0</v>
      </c>
      <c r="EI81" s="160">
        <v>0</v>
      </c>
      <c r="EJ81" s="160">
        <v>0</v>
      </c>
      <c r="EK81" s="160">
        <v>0</v>
      </c>
      <c r="EL81" s="160">
        <v>0</v>
      </c>
      <c r="EM81" s="160">
        <v>0</v>
      </c>
      <c r="EN81" s="160">
        <v>0</v>
      </c>
      <c r="EO81" s="160">
        <v>0</v>
      </c>
      <c r="EP81" s="160">
        <v>0</v>
      </c>
      <c r="EQ81" s="160">
        <v>0</v>
      </c>
      <c r="ER81" s="160">
        <v>0</v>
      </c>
      <c r="ES81" s="160">
        <v>0</v>
      </c>
      <c r="ET81" s="160">
        <v>0</v>
      </c>
      <c r="EU81" s="160">
        <v>0</v>
      </c>
      <c r="EV81" s="160">
        <v>0</v>
      </c>
      <c r="EW81" s="160">
        <v>0</v>
      </c>
      <c r="EX81" s="160">
        <v>0</v>
      </c>
      <c r="EY81" s="160">
        <v>0</v>
      </c>
      <c r="EZ81" s="160">
        <v>0</v>
      </c>
      <c r="FA81" s="160">
        <v>0</v>
      </c>
      <c r="FB81" s="160">
        <v>0</v>
      </c>
      <c r="FC81" s="160">
        <v>0</v>
      </c>
      <c r="FD81" s="160">
        <v>0</v>
      </c>
      <c r="FE81" s="160">
        <v>0</v>
      </c>
      <c r="FF81" s="160">
        <v>43.98</v>
      </c>
      <c r="FG81" s="160">
        <v>0</v>
      </c>
      <c r="FH81" s="160">
        <v>0</v>
      </c>
      <c r="FI81" s="160">
        <v>0</v>
      </c>
      <c r="FJ81" s="160">
        <v>0</v>
      </c>
      <c r="FK81" s="160">
        <v>0</v>
      </c>
      <c r="FL81" s="160">
        <v>0</v>
      </c>
      <c r="FM81" s="160">
        <v>0</v>
      </c>
      <c r="FN81" s="160">
        <v>0</v>
      </c>
      <c r="FO81" s="160">
        <v>0</v>
      </c>
      <c r="FP81" s="160">
        <v>0</v>
      </c>
      <c r="FQ81" s="160">
        <v>0</v>
      </c>
      <c r="FR81" s="160">
        <v>0</v>
      </c>
      <c r="FS81" s="160">
        <v>66.069999999999993</v>
      </c>
      <c r="FT81" s="160">
        <v>0</v>
      </c>
      <c r="FU81" s="160">
        <v>0</v>
      </c>
      <c r="FV81" s="160">
        <v>0</v>
      </c>
      <c r="FW81" s="160">
        <v>0</v>
      </c>
      <c r="FX81" s="160">
        <v>0</v>
      </c>
      <c r="FY81" s="160">
        <v>0</v>
      </c>
      <c r="FZ81" s="160">
        <v>1360.68</v>
      </c>
      <c r="GA81" s="160">
        <v>0</v>
      </c>
      <c r="GB81" s="160">
        <v>106.42</v>
      </c>
      <c r="GC81" s="160">
        <v>0</v>
      </c>
      <c r="GD81" s="160">
        <v>1898.58</v>
      </c>
      <c r="GE81" s="160">
        <v>465.32</v>
      </c>
      <c r="GF81" s="160">
        <v>339.9</v>
      </c>
      <c r="GG81" s="160">
        <v>2089.5</v>
      </c>
      <c r="GH81" s="160">
        <v>0</v>
      </c>
      <c r="GI81" s="79">
        <f t="shared" si="1"/>
        <v>15866.59</v>
      </c>
    </row>
    <row r="82" spans="2:191" x14ac:dyDescent="0.25">
      <c r="B82" s="74" t="s">
        <v>190</v>
      </c>
      <c r="C82" s="175" t="s">
        <v>789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184.83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0</v>
      </c>
      <c r="AJ82" s="160">
        <v>0</v>
      </c>
      <c r="AK82" s="160">
        <v>220.04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v>0</v>
      </c>
      <c r="AT82" s="160"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 s="160">
        <v>0</v>
      </c>
      <c r="BD82" s="160">
        <v>0</v>
      </c>
      <c r="BE82" s="160">
        <v>0</v>
      </c>
      <c r="BF82" s="160">
        <v>0</v>
      </c>
      <c r="BG82" s="160">
        <v>124.62</v>
      </c>
      <c r="BH82" s="160">
        <v>0</v>
      </c>
      <c r="BI82" s="160">
        <v>0</v>
      </c>
      <c r="BJ82" s="160">
        <v>0</v>
      </c>
      <c r="BK82" s="160">
        <v>0</v>
      </c>
      <c r="BL82" s="160">
        <v>0</v>
      </c>
      <c r="BM82" s="160">
        <v>0</v>
      </c>
      <c r="BN82" s="160">
        <v>0</v>
      </c>
      <c r="BO82" s="160">
        <v>0</v>
      </c>
      <c r="BP82" s="160">
        <v>0</v>
      </c>
      <c r="BQ82" s="160">
        <v>0</v>
      </c>
      <c r="BR82" s="160">
        <v>0</v>
      </c>
      <c r="BS82" s="160">
        <v>0</v>
      </c>
      <c r="BT82" s="160">
        <v>0</v>
      </c>
      <c r="BU82" s="160">
        <v>0</v>
      </c>
      <c r="BV82" s="160">
        <v>0</v>
      </c>
      <c r="BW82" s="160">
        <v>0</v>
      </c>
      <c r="BX82" s="160">
        <v>0</v>
      </c>
      <c r="BY82" s="160">
        <v>0</v>
      </c>
      <c r="BZ82" s="160">
        <v>0</v>
      </c>
      <c r="CA82" s="160">
        <v>0</v>
      </c>
      <c r="CB82" s="160">
        <v>0</v>
      </c>
      <c r="CC82" s="160">
        <v>0</v>
      </c>
      <c r="CD82" s="160">
        <v>0</v>
      </c>
      <c r="CE82" s="160">
        <v>0</v>
      </c>
      <c r="CF82" s="160">
        <v>0</v>
      </c>
      <c r="CG82" s="160">
        <v>0</v>
      </c>
      <c r="CH82" s="160">
        <v>0</v>
      </c>
      <c r="CI82" s="160">
        <v>0</v>
      </c>
      <c r="CJ82" s="160">
        <v>0</v>
      </c>
      <c r="CK82" s="160">
        <v>0</v>
      </c>
      <c r="CL82" s="160">
        <v>0</v>
      </c>
      <c r="CM82" s="160">
        <v>0</v>
      </c>
      <c r="CN82" s="160">
        <v>0</v>
      </c>
      <c r="CO82" s="160">
        <v>0</v>
      </c>
      <c r="CP82" s="160">
        <v>0</v>
      </c>
      <c r="CQ82" s="160">
        <v>0</v>
      </c>
      <c r="CR82" s="160">
        <v>0</v>
      </c>
      <c r="CS82" s="160">
        <v>0</v>
      </c>
      <c r="CT82" s="160">
        <v>0</v>
      </c>
      <c r="CU82" s="160">
        <v>0</v>
      </c>
      <c r="CV82" s="160">
        <v>0</v>
      </c>
      <c r="CW82" s="160">
        <v>0</v>
      </c>
      <c r="CX82" s="160">
        <v>0</v>
      </c>
      <c r="CY82" s="160">
        <v>0</v>
      </c>
      <c r="CZ82" s="160">
        <v>0</v>
      </c>
      <c r="DA82" s="160">
        <v>0</v>
      </c>
      <c r="DB82" s="160">
        <v>0</v>
      </c>
      <c r="DC82" s="160">
        <v>224.39</v>
      </c>
      <c r="DD82" s="160">
        <v>0</v>
      </c>
      <c r="DE82" s="160">
        <v>0</v>
      </c>
      <c r="DF82" s="160">
        <v>0</v>
      </c>
      <c r="DG82" s="160">
        <v>0</v>
      </c>
      <c r="DH82" s="160">
        <v>0</v>
      </c>
      <c r="DI82" s="160">
        <v>0</v>
      </c>
      <c r="DJ82" s="160">
        <v>0</v>
      </c>
      <c r="DK82" s="160">
        <v>0</v>
      </c>
      <c r="DL82" s="160">
        <v>0</v>
      </c>
      <c r="DM82" s="160">
        <v>0</v>
      </c>
      <c r="DN82" s="160">
        <v>0</v>
      </c>
      <c r="DO82" s="160">
        <v>0</v>
      </c>
      <c r="DP82" s="160">
        <v>0</v>
      </c>
      <c r="DQ82" s="160">
        <v>0</v>
      </c>
      <c r="DR82" s="160">
        <v>0</v>
      </c>
      <c r="DS82" s="160">
        <v>0</v>
      </c>
      <c r="DT82" s="160">
        <v>0</v>
      </c>
      <c r="DU82" s="160">
        <v>0</v>
      </c>
      <c r="DV82" s="160">
        <v>0</v>
      </c>
      <c r="DW82" s="160">
        <v>0</v>
      </c>
      <c r="DX82" s="160">
        <v>0</v>
      </c>
      <c r="DY82" s="160">
        <v>0</v>
      </c>
      <c r="DZ82" s="160">
        <v>0</v>
      </c>
      <c r="EA82" s="160">
        <v>0</v>
      </c>
      <c r="EB82" s="160">
        <v>0</v>
      </c>
      <c r="EC82" s="160">
        <v>0</v>
      </c>
      <c r="ED82" s="160">
        <v>0</v>
      </c>
      <c r="EE82" s="160">
        <v>0</v>
      </c>
      <c r="EF82" s="160">
        <v>0</v>
      </c>
      <c r="EG82" s="160">
        <v>0</v>
      </c>
      <c r="EH82" s="160">
        <v>0</v>
      </c>
      <c r="EI82" s="160">
        <v>0</v>
      </c>
      <c r="EJ82" s="160">
        <v>145.36000000000001</v>
      </c>
      <c r="EK82" s="160">
        <v>0</v>
      </c>
      <c r="EL82" s="160">
        <v>0</v>
      </c>
      <c r="EM82" s="160">
        <v>0</v>
      </c>
      <c r="EN82" s="160">
        <v>0</v>
      </c>
      <c r="EO82" s="160">
        <v>0</v>
      </c>
      <c r="EP82" s="160">
        <v>0</v>
      </c>
      <c r="EQ82" s="160">
        <v>0</v>
      </c>
      <c r="ER82" s="160">
        <v>60.2</v>
      </c>
      <c r="ES82" s="160">
        <v>0</v>
      </c>
      <c r="ET82" s="160">
        <v>1224.8800000000001</v>
      </c>
      <c r="EU82" s="160">
        <v>0</v>
      </c>
      <c r="EV82" s="160">
        <v>0</v>
      </c>
      <c r="EW82" s="160">
        <v>0</v>
      </c>
      <c r="EX82" s="160">
        <v>60.32</v>
      </c>
      <c r="EY82" s="160">
        <v>0</v>
      </c>
      <c r="EZ82" s="160">
        <v>0</v>
      </c>
      <c r="FA82" s="160">
        <v>0</v>
      </c>
      <c r="FB82" s="160">
        <v>0</v>
      </c>
      <c r="FC82" s="160">
        <v>0</v>
      </c>
      <c r="FD82" s="160">
        <v>0</v>
      </c>
      <c r="FE82" s="160">
        <v>0</v>
      </c>
      <c r="FF82" s="160">
        <v>0</v>
      </c>
      <c r="FG82" s="160">
        <v>0</v>
      </c>
      <c r="FH82" s="160">
        <v>0</v>
      </c>
      <c r="FI82" s="160">
        <v>0</v>
      </c>
      <c r="FJ82" s="160">
        <v>0</v>
      </c>
      <c r="FK82" s="160">
        <v>0</v>
      </c>
      <c r="FL82" s="160">
        <v>0</v>
      </c>
      <c r="FM82" s="160">
        <v>0</v>
      </c>
      <c r="FN82" s="160">
        <v>0</v>
      </c>
      <c r="FO82" s="160">
        <v>0</v>
      </c>
      <c r="FP82" s="160">
        <v>0</v>
      </c>
      <c r="FQ82" s="160">
        <v>0</v>
      </c>
      <c r="FR82" s="160">
        <v>0</v>
      </c>
      <c r="FS82" s="160">
        <v>0</v>
      </c>
      <c r="FT82" s="160">
        <v>0</v>
      </c>
      <c r="FU82" s="160">
        <v>1694</v>
      </c>
      <c r="FV82" s="160">
        <v>0</v>
      </c>
      <c r="FW82" s="160">
        <v>0</v>
      </c>
      <c r="FX82" s="160">
        <v>0</v>
      </c>
      <c r="FY82" s="160">
        <v>0</v>
      </c>
      <c r="FZ82" s="160">
        <v>0</v>
      </c>
      <c r="GA82" s="160">
        <v>0</v>
      </c>
      <c r="GB82" s="160">
        <v>0</v>
      </c>
      <c r="GC82" s="160">
        <v>0</v>
      </c>
      <c r="GD82" s="160">
        <v>0</v>
      </c>
      <c r="GE82" s="160">
        <v>0</v>
      </c>
      <c r="GF82" s="160">
        <v>0</v>
      </c>
      <c r="GG82" s="160">
        <v>0</v>
      </c>
      <c r="GH82" s="160">
        <v>0</v>
      </c>
      <c r="GI82" s="79">
        <f t="shared" si="1"/>
        <v>3938.6400000000003</v>
      </c>
    </row>
    <row r="83" spans="2:191" x14ac:dyDescent="0.25">
      <c r="B83" s="74" t="s">
        <v>190</v>
      </c>
      <c r="C83" s="175" t="s">
        <v>789</v>
      </c>
      <c r="D83" s="160">
        <v>0</v>
      </c>
      <c r="E83" s="160">
        <v>0</v>
      </c>
      <c r="F83" s="160">
        <v>12.43</v>
      </c>
      <c r="G83" s="160">
        <v>640.6</v>
      </c>
      <c r="H83" s="160">
        <v>0</v>
      </c>
      <c r="I83" s="160">
        <v>662.37</v>
      </c>
      <c r="J83" s="160">
        <v>1001.74</v>
      </c>
      <c r="K83" s="160">
        <v>408.02</v>
      </c>
      <c r="L83" s="160">
        <v>0</v>
      </c>
      <c r="M83" s="160">
        <v>1712.52</v>
      </c>
      <c r="N83" s="160">
        <v>4572.67</v>
      </c>
      <c r="O83" s="160">
        <v>110.35</v>
      </c>
      <c r="P83" s="160">
        <v>19.239999999999998</v>
      </c>
      <c r="Q83" s="160">
        <v>0</v>
      </c>
      <c r="R83" s="160">
        <v>0</v>
      </c>
      <c r="S83" s="160">
        <v>0</v>
      </c>
      <c r="T83" s="160">
        <v>0</v>
      </c>
      <c r="U83" s="160">
        <v>483.88</v>
      </c>
      <c r="V83" s="160">
        <v>147.46</v>
      </c>
      <c r="W83" s="160">
        <v>0</v>
      </c>
      <c r="X83" s="160">
        <v>0</v>
      </c>
      <c r="Y83" s="160">
        <v>1317.54</v>
      </c>
      <c r="Z83" s="160">
        <v>3197.09</v>
      </c>
      <c r="AA83" s="160">
        <v>335.43</v>
      </c>
      <c r="AB83" s="160">
        <v>3370.53</v>
      </c>
      <c r="AC83" s="160">
        <v>0</v>
      </c>
      <c r="AD83" s="160">
        <v>385.55</v>
      </c>
      <c r="AE83" s="160">
        <v>53.86</v>
      </c>
      <c r="AF83" s="160">
        <v>215.43</v>
      </c>
      <c r="AG83" s="160">
        <v>12.83</v>
      </c>
      <c r="AH83" s="160">
        <v>152.33000000000001</v>
      </c>
      <c r="AI83" s="160">
        <v>2640.22</v>
      </c>
      <c r="AJ83" s="160">
        <v>1268.73</v>
      </c>
      <c r="AK83" s="160">
        <v>85.05</v>
      </c>
      <c r="AL83" s="160">
        <v>2330.96</v>
      </c>
      <c r="AM83" s="160">
        <v>0</v>
      </c>
      <c r="AN83" s="160">
        <v>0</v>
      </c>
      <c r="AO83" s="160">
        <v>5277.53</v>
      </c>
      <c r="AP83" s="160">
        <v>1409.05</v>
      </c>
      <c r="AQ83" s="160">
        <v>109.77</v>
      </c>
      <c r="AR83" s="160">
        <v>125.82</v>
      </c>
      <c r="AS83" s="160">
        <v>273.02</v>
      </c>
      <c r="AT83" s="160">
        <v>371.79</v>
      </c>
      <c r="AU83" s="160">
        <v>132.13999999999999</v>
      </c>
      <c r="AV83" s="160">
        <v>0</v>
      </c>
      <c r="AW83" s="160">
        <v>5519.37</v>
      </c>
      <c r="AX83" s="160">
        <v>0</v>
      </c>
      <c r="AY83" s="160">
        <v>0</v>
      </c>
      <c r="AZ83" s="160">
        <v>135</v>
      </c>
      <c r="BA83" s="160">
        <v>0</v>
      </c>
      <c r="BB83" s="160">
        <v>251.48</v>
      </c>
      <c r="BC83" s="160">
        <v>0</v>
      </c>
      <c r="BD83" s="160">
        <v>3231.8</v>
      </c>
      <c r="BE83" s="160">
        <v>954.45</v>
      </c>
      <c r="BF83" s="160">
        <v>487.23</v>
      </c>
      <c r="BG83" s="160">
        <v>0</v>
      </c>
      <c r="BH83" s="160">
        <v>403.83</v>
      </c>
      <c r="BI83" s="160">
        <v>358.19</v>
      </c>
      <c r="BJ83" s="160">
        <v>472.69</v>
      </c>
      <c r="BK83" s="160">
        <v>0</v>
      </c>
      <c r="BL83" s="160">
        <v>1113.75</v>
      </c>
      <c r="BM83" s="160">
        <v>646.65</v>
      </c>
      <c r="BN83" s="160">
        <v>155.09</v>
      </c>
      <c r="BO83" s="160">
        <v>1806.53</v>
      </c>
      <c r="BP83" s="160">
        <v>0</v>
      </c>
      <c r="BQ83" s="160">
        <v>995.57</v>
      </c>
      <c r="BR83" s="160">
        <v>0</v>
      </c>
      <c r="BS83" s="160">
        <v>789.42</v>
      </c>
      <c r="BT83" s="160">
        <v>80.55</v>
      </c>
      <c r="BU83" s="160">
        <v>0</v>
      </c>
      <c r="BV83" s="160">
        <v>432.87</v>
      </c>
      <c r="BW83" s="160">
        <v>1548.21</v>
      </c>
      <c r="BX83" s="160">
        <v>254.19</v>
      </c>
      <c r="BY83" s="160">
        <v>3641.7</v>
      </c>
      <c r="BZ83" s="160">
        <v>67.34</v>
      </c>
      <c r="CA83" s="160">
        <v>2695.84</v>
      </c>
      <c r="CB83" s="160">
        <v>0</v>
      </c>
      <c r="CC83" s="160">
        <v>0</v>
      </c>
      <c r="CD83" s="160">
        <v>194.42</v>
      </c>
      <c r="CE83" s="160">
        <v>0</v>
      </c>
      <c r="CF83" s="160">
        <v>0</v>
      </c>
      <c r="CG83" s="160">
        <v>0</v>
      </c>
      <c r="CH83" s="160">
        <v>1864.11</v>
      </c>
      <c r="CI83" s="160">
        <v>976.6</v>
      </c>
      <c r="CJ83" s="160">
        <v>0</v>
      </c>
      <c r="CK83" s="160">
        <v>472.02</v>
      </c>
      <c r="CL83" s="160">
        <v>667.79</v>
      </c>
      <c r="CM83" s="160">
        <v>1511.9</v>
      </c>
      <c r="CN83" s="160">
        <v>1185.19</v>
      </c>
      <c r="CO83" s="160">
        <v>10</v>
      </c>
      <c r="CP83" s="160">
        <v>0</v>
      </c>
      <c r="CQ83" s="160">
        <v>972.22</v>
      </c>
      <c r="CR83" s="160">
        <v>0</v>
      </c>
      <c r="CS83" s="160">
        <v>1683.12</v>
      </c>
      <c r="CT83" s="160">
        <v>482.56</v>
      </c>
      <c r="CU83" s="160">
        <v>5701.87</v>
      </c>
      <c r="CV83" s="160">
        <v>0</v>
      </c>
      <c r="CW83" s="160">
        <v>-229.46</v>
      </c>
      <c r="CX83" s="160">
        <v>0</v>
      </c>
      <c r="CY83" s="160">
        <v>0</v>
      </c>
      <c r="CZ83" s="160">
        <v>161.97999999999999</v>
      </c>
      <c r="DA83" s="160">
        <v>52.84</v>
      </c>
      <c r="DB83" s="160">
        <v>0</v>
      </c>
      <c r="DC83" s="160">
        <v>1231.08</v>
      </c>
      <c r="DD83" s="160">
        <v>3100.28</v>
      </c>
      <c r="DE83" s="160">
        <v>1125.5899999999999</v>
      </c>
      <c r="DF83" s="160">
        <v>1256.3900000000001</v>
      </c>
      <c r="DG83" s="160">
        <v>844.8</v>
      </c>
      <c r="DH83" s="160">
        <v>1314.68</v>
      </c>
      <c r="DI83" s="160">
        <v>2249.5</v>
      </c>
      <c r="DJ83" s="160">
        <v>0</v>
      </c>
      <c r="DK83" s="160">
        <v>0</v>
      </c>
      <c r="DL83" s="160">
        <v>0</v>
      </c>
      <c r="DM83" s="160">
        <v>657.35</v>
      </c>
      <c r="DN83" s="160">
        <v>228.35</v>
      </c>
      <c r="DO83" s="160">
        <v>0</v>
      </c>
      <c r="DP83" s="160">
        <v>21.54</v>
      </c>
      <c r="DQ83" s="160">
        <v>3569.63</v>
      </c>
      <c r="DR83" s="160">
        <v>824.37</v>
      </c>
      <c r="DS83" s="160">
        <v>3217.6</v>
      </c>
      <c r="DT83" s="160">
        <v>0</v>
      </c>
      <c r="DU83" s="160">
        <v>1466.55</v>
      </c>
      <c r="DV83" s="160">
        <v>2281.42</v>
      </c>
      <c r="DW83" s="160">
        <v>347.61</v>
      </c>
      <c r="DX83" s="160">
        <v>846.86</v>
      </c>
      <c r="DY83" s="160">
        <v>561.19000000000005</v>
      </c>
      <c r="DZ83" s="160">
        <v>0</v>
      </c>
      <c r="EA83" s="160">
        <v>43.09</v>
      </c>
      <c r="EB83" s="160">
        <v>197.35</v>
      </c>
      <c r="EC83" s="160">
        <v>1895.25</v>
      </c>
      <c r="ED83" s="160">
        <v>182.1</v>
      </c>
      <c r="EE83" s="160">
        <v>0</v>
      </c>
      <c r="EF83" s="160">
        <v>400.09</v>
      </c>
      <c r="EG83" s="160">
        <v>140.63</v>
      </c>
      <c r="EH83" s="160">
        <v>156.75</v>
      </c>
      <c r="EI83" s="160">
        <v>717.43</v>
      </c>
      <c r="EJ83" s="160">
        <v>606.39</v>
      </c>
      <c r="EK83" s="160">
        <v>0</v>
      </c>
      <c r="EL83" s="160">
        <v>73.75</v>
      </c>
      <c r="EM83" s="160">
        <v>462.76</v>
      </c>
      <c r="EN83" s="160">
        <v>0</v>
      </c>
      <c r="EO83" s="160">
        <v>0</v>
      </c>
      <c r="EP83" s="160">
        <v>0</v>
      </c>
      <c r="EQ83" s="160">
        <v>0</v>
      </c>
      <c r="ER83" s="160">
        <v>1301.52</v>
      </c>
      <c r="ES83" s="160">
        <v>617.91</v>
      </c>
      <c r="ET83" s="160">
        <v>150.28</v>
      </c>
      <c r="EU83" s="160">
        <v>0</v>
      </c>
      <c r="EV83" s="160">
        <v>0</v>
      </c>
      <c r="EW83" s="160">
        <v>0</v>
      </c>
      <c r="EX83" s="160">
        <v>297.13</v>
      </c>
      <c r="EY83" s="160">
        <v>54.2</v>
      </c>
      <c r="EZ83" s="160">
        <v>0</v>
      </c>
      <c r="FA83" s="160">
        <v>0</v>
      </c>
      <c r="FB83" s="160">
        <v>0</v>
      </c>
      <c r="FC83" s="160">
        <v>0</v>
      </c>
      <c r="FD83" s="160">
        <v>0</v>
      </c>
      <c r="FE83" s="160">
        <v>11.16</v>
      </c>
      <c r="FF83" s="160">
        <v>212.16</v>
      </c>
      <c r="FG83" s="160">
        <v>0</v>
      </c>
      <c r="FH83" s="160">
        <v>57.45</v>
      </c>
      <c r="FI83" s="160">
        <v>0</v>
      </c>
      <c r="FJ83" s="160">
        <v>0</v>
      </c>
      <c r="FK83" s="160">
        <v>0</v>
      </c>
      <c r="FL83" s="160">
        <v>0</v>
      </c>
      <c r="FM83" s="160">
        <v>65.62</v>
      </c>
      <c r="FN83" s="160">
        <v>0</v>
      </c>
      <c r="FO83" s="160">
        <v>0</v>
      </c>
      <c r="FP83" s="160">
        <v>0</v>
      </c>
      <c r="FQ83" s="160">
        <v>512</v>
      </c>
      <c r="FR83" s="160">
        <v>0</v>
      </c>
      <c r="FS83" s="160">
        <v>0</v>
      </c>
      <c r="FT83" s="160">
        <v>0</v>
      </c>
      <c r="FU83" s="160">
        <v>0</v>
      </c>
      <c r="FV83" s="160">
        <v>606.76</v>
      </c>
      <c r="FW83" s="160">
        <v>0</v>
      </c>
      <c r="FX83" s="160">
        <v>35.9</v>
      </c>
      <c r="FY83" s="160">
        <v>0</v>
      </c>
      <c r="FZ83" s="160">
        <v>1510.83</v>
      </c>
      <c r="GA83" s="160">
        <v>3754.31</v>
      </c>
      <c r="GB83" s="160">
        <v>0</v>
      </c>
      <c r="GC83" s="160">
        <v>134.01</v>
      </c>
      <c r="GD83" s="160">
        <v>535.64</v>
      </c>
      <c r="GE83" s="160">
        <v>0</v>
      </c>
      <c r="GF83" s="160">
        <v>7.66</v>
      </c>
      <c r="GG83" s="160">
        <v>13.21</v>
      </c>
      <c r="GH83" s="160">
        <v>0</v>
      </c>
      <c r="GI83" s="79">
        <f t="shared" si="1"/>
        <v>114482.98999999999</v>
      </c>
    </row>
    <row r="84" spans="2:191" x14ac:dyDescent="0.25">
      <c r="B84" s="74" t="s">
        <v>192</v>
      </c>
      <c r="C84" s="175" t="s">
        <v>789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0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 s="160">
        <v>0</v>
      </c>
      <c r="BD84" s="160">
        <v>0</v>
      </c>
      <c r="BE84" s="160">
        <v>0</v>
      </c>
      <c r="BF84" s="160">
        <v>0</v>
      </c>
      <c r="BG84" s="160">
        <v>0</v>
      </c>
      <c r="BH84" s="160">
        <v>0</v>
      </c>
      <c r="BI84" s="160">
        <v>0</v>
      </c>
      <c r="BJ84" s="160">
        <v>0</v>
      </c>
      <c r="BK84" s="160">
        <v>0</v>
      </c>
      <c r="BL84" s="160">
        <v>0</v>
      </c>
      <c r="BM84" s="160">
        <v>0</v>
      </c>
      <c r="BN84" s="160">
        <v>0</v>
      </c>
      <c r="BO84" s="160">
        <v>0</v>
      </c>
      <c r="BP84" s="160">
        <v>0</v>
      </c>
      <c r="BQ84" s="160">
        <v>0</v>
      </c>
      <c r="BR84" s="160">
        <v>0</v>
      </c>
      <c r="BS84" s="160">
        <v>0</v>
      </c>
      <c r="BT84" s="160">
        <v>0</v>
      </c>
      <c r="BU84" s="160">
        <v>0</v>
      </c>
      <c r="BV84" s="160">
        <v>0</v>
      </c>
      <c r="BW84" s="160">
        <v>0</v>
      </c>
      <c r="BX84" s="160">
        <v>0</v>
      </c>
      <c r="BY84" s="160">
        <v>0</v>
      </c>
      <c r="BZ84" s="160">
        <v>0</v>
      </c>
      <c r="CA84" s="160">
        <v>0</v>
      </c>
      <c r="CB84" s="160">
        <v>0</v>
      </c>
      <c r="CC84" s="160">
        <v>0</v>
      </c>
      <c r="CD84" s="160">
        <v>0</v>
      </c>
      <c r="CE84" s="160">
        <v>0</v>
      </c>
      <c r="CF84" s="160">
        <v>0</v>
      </c>
      <c r="CG84" s="160">
        <v>0</v>
      </c>
      <c r="CH84" s="160">
        <v>0</v>
      </c>
      <c r="CI84" s="160">
        <v>0</v>
      </c>
      <c r="CJ84" s="160">
        <v>0</v>
      </c>
      <c r="CK84" s="160">
        <v>0</v>
      </c>
      <c r="CL84" s="160">
        <v>0</v>
      </c>
      <c r="CM84" s="160">
        <v>0</v>
      </c>
      <c r="CN84" s="160">
        <v>0</v>
      </c>
      <c r="CO84" s="160">
        <v>0</v>
      </c>
      <c r="CP84" s="160">
        <v>0</v>
      </c>
      <c r="CQ84" s="160">
        <v>0</v>
      </c>
      <c r="CR84" s="160">
        <v>0</v>
      </c>
      <c r="CS84" s="160">
        <v>0</v>
      </c>
      <c r="CT84" s="160">
        <v>0</v>
      </c>
      <c r="CU84" s="160">
        <v>0</v>
      </c>
      <c r="CV84" s="160">
        <v>0</v>
      </c>
      <c r="CW84" s="160">
        <v>0</v>
      </c>
      <c r="CX84" s="160">
        <v>0</v>
      </c>
      <c r="CY84" s="160">
        <v>0</v>
      </c>
      <c r="CZ84" s="160">
        <v>0</v>
      </c>
      <c r="DA84" s="160">
        <v>0</v>
      </c>
      <c r="DB84" s="160">
        <v>0</v>
      </c>
      <c r="DC84" s="160">
        <v>0</v>
      </c>
      <c r="DD84" s="160">
        <v>0</v>
      </c>
      <c r="DE84" s="160">
        <v>0</v>
      </c>
      <c r="DF84" s="160">
        <v>0</v>
      </c>
      <c r="DG84" s="160">
        <v>0</v>
      </c>
      <c r="DH84" s="160">
        <v>0</v>
      </c>
      <c r="DI84" s="160">
        <v>0</v>
      </c>
      <c r="DJ84" s="160">
        <v>0</v>
      </c>
      <c r="DK84" s="160">
        <v>0</v>
      </c>
      <c r="DL84" s="160">
        <v>0</v>
      </c>
      <c r="DM84" s="160">
        <v>0</v>
      </c>
      <c r="DN84" s="160">
        <v>0</v>
      </c>
      <c r="DO84" s="160">
        <v>0</v>
      </c>
      <c r="DP84" s="160">
        <v>0</v>
      </c>
      <c r="DQ84" s="160">
        <v>0</v>
      </c>
      <c r="DR84" s="160">
        <v>0</v>
      </c>
      <c r="DS84" s="160">
        <v>0</v>
      </c>
      <c r="DT84" s="160">
        <v>0</v>
      </c>
      <c r="DU84" s="160">
        <v>0</v>
      </c>
      <c r="DV84" s="160">
        <v>0</v>
      </c>
      <c r="DW84" s="160">
        <v>0</v>
      </c>
      <c r="DX84" s="160">
        <v>0</v>
      </c>
      <c r="DY84" s="160">
        <v>0</v>
      </c>
      <c r="DZ84" s="160">
        <v>0</v>
      </c>
      <c r="EA84" s="160">
        <v>0</v>
      </c>
      <c r="EB84" s="160">
        <v>0</v>
      </c>
      <c r="EC84" s="160">
        <v>0</v>
      </c>
      <c r="ED84" s="160">
        <v>0</v>
      </c>
      <c r="EE84" s="160">
        <v>0</v>
      </c>
      <c r="EF84" s="160">
        <v>0</v>
      </c>
      <c r="EG84" s="160">
        <v>0</v>
      </c>
      <c r="EH84" s="160">
        <v>0</v>
      </c>
      <c r="EI84" s="160">
        <v>0</v>
      </c>
      <c r="EJ84" s="160">
        <v>0</v>
      </c>
      <c r="EK84" s="160">
        <v>0</v>
      </c>
      <c r="EL84" s="160">
        <v>0</v>
      </c>
      <c r="EM84" s="160">
        <v>0</v>
      </c>
      <c r="EN84" s="160">
        <v>0</v>
      </c>
      <c r="EO84" s="160">
        <v>0</v>
      </c>
      <c r="EP84" s="160">
        <v>0</v>
      </c>
      <c r="EQ84" s="160">
        <v>0</v>
      </c>
      <c r="ER84" s="160">
        <v>585.29</v>
      </c>
      <c r="ES84" s="160">
        <v>0</v>
      </c>
      <c r="ET84" s="160">
        <v>0</v>
      </c>
      <c r="EU84" s="160">
        <v>0</v>
      </c>
      <c r="EV84" s="160">
        <v>0</v>
      </c>
      <c r="EW84" s="160">
        <v>0</v>
      </c>
      <c r="EX84" s="160">
        <v>0</v>
      </c>
      <c r="EY84" s="160">
        <v>0</v>
      </c>
      <c r="EZ84" s="160">
        <v>0</v>
      </c>
      <c r="FA84" s="160">
        <v>0</v>
      </c>
      <c r="FB84" s="160">
        <v>0</v>
      </c>
      <c r="FC84" s="160">
        <v>0</v>
      </c>
      <c r="FD84" s="160">
        <v>0</v>
      </c>
      <c r="FE84" s="160">
        <v>0</v>
      </c>
      <c r="FF84" s="160">
        <v>0</v>
      </c>
      <c r="FG84" s="160">
        <v>0</v>
      </c>
      <c r="FH84" s="160">
        <v>0</v>
      </c>
      <c r="FI84" s="160">
        <v>0</v>
      </c>
      <c r="FJ84" s="160">
        <v>0</v>
      </c>
      <c r="FK84" s="160">
        <v>0</v>
      </c>
      <c r="FL84" s="160">
        <v>0</v>
      </c>
      <c r="FM84" s="160">
        <v>0</v>
      </c>
      <c r="FN84" s="160">
        <v>0</v>
      </c>
      <c r="FO84" s="160">
        <v>0</v>
      </c>
      <c r="FP84" s="160">
        <v>0</v>
      </c>
      <c r="FQ84" s="160">
        <v>0</v>
      </c>
      <c r="FR84" s="160">
        <v>0</v>
      </c>
      <c r="FS84" s="160">
        <v>0</v>
      </c>
      <c r="FT84" s="160">
        <v>0</v>
      </c>
      <c r="FU84" s="160">
        <v>0</v>
      </c>
      <c r="FV84" s="160">
        <v>0</v>
      </c>
      <c r="FW84" s="160">
        <v>0</v>
      </c>
      <c r="FX84" s="160">
        <v>0</v>
      </c>
      <c r="FY84" s="160">
        <v>0</v>
      </c>
      <c r="FZ84" s="160">
        <v>0</v>
      </c>
      <c r="GA84" s="160">
        <v>0</v>
      </c>
      <c r="GB84" s="160">
        <v>0</v>
      </c>
      <c r="GC84" s="160">
        <v>0</v>
      </c>
      <c r="GD84" s="160">
        <v>0</v>
      </c>
      <c r="GE84" s="160">
        <v>0</v>
      </c>
      <c r="GF84" s="160">
        <v>0</v>
      </c>
      <c r="GG84" s="160">
        <v>0</v>
      </c>
      <c r="GH84" s="160">
        <v>0</v>
      </c>
      <c r="GI84" s="79">
        <f t="shared" si="1"/>
        <v>585.29</v>
      </c>
    </row>
    <row r="85" spans="2:191" x14ac:dyDescent="0.25">
      <c r="B85" s="74" t="s">
        <v>190</v>
      </c>
      <c r="C85" s="175" t="s">
        <v>789</v>
      </c>
      <c r="D85" s="160">
        <v>0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0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  <c r="AR85" s="160">
        <v>0</v>
      </c>
      <c r="AS85" s="160">
        <v>0</v>
      </c>
      <c r="AT85" s="160">
        <v>0</v>
      </c>
      <c r="AU85" s="160">
        <v>0</v>
      </c>
      <c r="AV85" s="160">
        <v>0</v>
      </c>
      <c r="AW85" s="160">
        <v>0</v>
      </c>
      <c r="AX85" s="160">
        <v>0</v>
      </c>
      <c r="AY85" s="160">
        <v>0</v>
      </c>
      <c r="AZ85" s="160">
        <v>0</v>
      </c>
      <c r="BA85" s="160">
        <v>0</v>
      </c>
      <c r="BB85" s="160">
        <v>0</v>
      </c>
      <c r="BC85" s="160">
        <v>0</v>
      </c>
      <c r="BD85" s="160">
        <v>0</v>
      </c>
      <c r="BE85" s="160">
        <v>0</v>
      </c>
      <c r="BF85" s="160">
        <v>0</v>
      </c>
      <c r="BG85" s="160">
        <v>0</v>
      </c>
      <c r="BH85" s="160">
        <v>71.81</v>
      </c>
      <c r="BI85" s="160">
        <v>0</v>
      </c>
      <c r="BJ85" s="160">
        <v>0</v>
      </c>
      <c r="BK85" s="160">
        <v>0</v>
      </c>
      <c r="BL85" s="160">
        <v>0</v>
      </c>
      <c r="BM85" s="160">
        <v>0</v>
      </c>
      <c r="BN85" s="160">
        <v>0</v>
      </c>
      <c r="BO85" s="160">
        <v>0</v>
      </c>
      <c r="BP85" s="160">
        <v>0</v>
      </c>
      <c r="BQ85" s="160">
        <v>0</v>
      </c>
      <c r="BR85" s="160">
        <v>0</v>
      </c>
      <c r="BS85" s="160">
        <v>0</v>
      </c>
      <c r="BT85" s="160">
        <v>0</v>
      </c>
      <c r="BU85" s="160">
        <v>0</v>
      </c>
      <c r="BV85" s="160">
        <v>0</v>
      </c>
      <c r="BW85" s="160">
        <v>0</v>
      </c>
      <c r="BX85" s="160">
        <v>0</v>
      </c>
      <c r="BY85" s="160">
        <v>0</v>
      </c>
      <c r="BZ85" s="160">
        <v>0</v>
      </c>
      <c r="CA85" s="160">
        <v>0</v>
      </c>
      <c r="CB85" s="160">
        <v>0</v>
      </c>
      <c r="CC85" s="160">
        <v>0</v>
      </c>
      <c r="CD85" s="160">
        <v>0</v>
      </c>
      <c r="CE85" s="160">
        <v>0</v>
      </c>
      <c r="CF85" s="160">
        <v>0</v>
      </c>
      <c r="CG85" s="160">
        <v>0</v>
      </c>
      <c r="CH85" s="160">
        <v>0</v>
      </c>
      <c r="CI85" s="160">
        <v>0</v>
      </c>
      <c r="CJ85" s="160">
        <v>0</v>
      </c>
      <c r="CK85" s="160">
        <v>0</v>
      </c>
      <c r="CL85" s="160">
        <v>0</v>
      </c>
      <c r="CM85" s="160">
        <v>0</v>
      </c>
      <c r="CN85" s="160">
        <v>0</v>
      </c>
      <c r="CO85" s="160">
        <v>0</v>
      </c>
      <c r="CP85" s="160">
        <v>0</v>
      </c>
      <c r="CQ85" s="160">
        <v>0</v>
      </c>
      <c r="CR85" s="160">
        <v>0</v>
      </c>
      <c r="CS85" s="160">
        <v>184.85</v>
      </c>
      <c r="CT85" s="160">
        <v>0</v>
      </c>
      <c r="CU85" s="160">
        <v>0</v>
      </c>
      <c r="CV85" s="160">
        <v>0</v>
      </c>
      <c r="CW85" s="160">
        <v>0</v>
      </c>
      <c r="CX85" s="160">
        <v>0</v>
      </c>
      <c r="CY85" s="160">
        <v>0</v>
      </c>
      <c r="CZ85" s="160">
        <v>0</v>
      </c>
      <c r="DA85" s="160">
        <v>0</v>
      </c>
      <c r="DB85" s="160">
        <v>0</v>
      </c>
      <c r="DC85" s="160">
        <v>0</v>
      </c>
      <c r="DD85" s="160">
        <v>0</v>
      </c>
      <c r="DE85" s="160">
        <v>0</v>
      </c>
      <c r="DF85" s="160">
        <v>0</v>
      </c>
      <c r="DG85" s="160">
        <v>0</v>
      </c>
      <c r="DH85" s="160">
        <v>0</v>
      </c>
      <c r="DI85" s="160">
        <v>0</v>
      </c>
      <c r="DJ85" s="160">
        <v>0</v>
      </c>
      <c r="DK85" s="160">
        <v>0</v>
      </c>
      <c r="DL85" s="160">
        <v>0</v>
      </c>
      <c r="DM85" s="160">
        <v>0</v>
      </c>
      <c r="DN85" s="160">
        <v>0</v>
      </c>
      <c r="DO85" s="160">
        <v>0</v>
      </c>
      <c r="DP85" s="160">
        <v>0</v>
      </c>
      <c r="DQ85" s="160">
        <v>0</v>
      </c>
      <c r="DR85" s="160">
        <v>0</v>
      </c>
      <c r="DS85" s="160">
        <v>0</v>
      </c>
      <c r="DT85" s="160">
        <v>0</v>
      </c>
      <c r="DU85" s="160">
        <v>0</v>
      </c>
      <c r="DV85" s="160">
        <v>0</v>
      </c>
      <c r="DW85" s="160">
        <v>0</v>
      </c>
      <c r="DX85" s="160">
        <v>0</v>
      </c>
      <c r="DY85" s="160">
        <v>0</v>
      </c>
      <c r="DZ85" s="160">
        <v>0</v>
      </c>
      <c r="EA85" s="160">
        <v>0</v>
      </c>
      <c r="EB85" s="160">
        <v>0</v>
      </c>
      <c r="EC85" s="160">
        <v>0</v>
      </c>
      <c r="ED85" s="160">
        <v>0</v>
      </c>
      <c r="EE85" s="160">
        <v>0</v>
      </c>
      <c r="EF85" s="160">
        <v>0</v>
      </c>
      <c r="EG85" s="160">
        <v>0</v>
      </c>
      <c r="EH85" s="160">
        <v>0</v>
      </c>
      <c r="EI85" s="160">
        <v>0</v>
      </c>
      <c r="EJ85" s="160">
        <v>0</v>
      </c>
      <c r="EK85" s="160">
        <v>0</v>
      </c>
      <c r="EL85" s="160">
        <v>0</v>
      </c>
      <c r="EM85" s="160">
        <v>0</v>
      </c>
      <c r="EN85" s="160">
        <v>0</v>
      </c>
      <c r="EO85" s="160">
        <v>0</v>
      </c>
      <c r="EP85" s="160">
        <v>0</v>
      </c>
      <c r="EQ85" s="160">
        <v>0</v>
      </c>
      <c r="ER85" s="160">
        <v>0</v>
      </c>
      <c r="ES85" s="160">
        <v>0</v>
      </c>
      <c r="ET85" s="160">
        <v>0</v>
      </c>
      <c r="EU85" s="160">
        <v>0</v>
      </c>
      <c r="EV85" s="160">
        <v>0</v>
      </c>
      <c r="EW85" s="160">
        <v>0</v>
      </c>
      <c r="EX85" s="160">
        <v>0</v>
      </c>
      <c r="EY85" s="160">
        <v>0</v>
      </c>
      <c r="EZ85" s="160">
        <v>0</v>
      </c>
      <c r="FA85" s="160">
        <v>0</v>
      </c>
      <c r="FB85" s="160">
        <v>0</v>
      </c>
      <c r="FC85" s="160">
        <v>0</v>
      </c>
      <c r="FD85" s="160">
        <v>0</v>
      </c>
      <c r="FE85" s="160">
        <v>0</v>
      </c>
      <c r="FF85" s="160">
        <v>0</v>
      </c>
      <c r="FG85" s="160">
        <v>0</v>
      </c>
      <c r="FH85" s="160">
        <v>0</v>
      </c>
      <c r="FI85" s="160">
        <v>0</v>
      </c>
      <c r="FJ85" s="160">
        <v>0</v>
      </c>
      <c r="FK85" s="160">
        <v>0</v>
      </c>
      <c r="FL85" s="160">
        <v>0</v>
      </c>
      <c r="FM85" s="160">
        <v>0</v>
      </c>
      <c r="FN85" s="160">
        <v>0</v>
      </c>
      <c r="FO85" s="160">
        <v>0</v>
      </c>
      <c r="FP85" s="160">
        <v>0</v>
      </c>
      <c r="FQ85" s="160">
        <v>0</v>
      </c>
      <c r="FR85" s="160">
        <v>0</v>
      </c>
      <c r="FS85" s="160">
        <v>0</v>
      </c>
      <c r="FT85" s="160">
        <v>0</v>
      </c>
      <c r="FU85" s="160">
        <v>0</v>
      </c>
      <c r="FV85" s="160">
        <v>0</v>
      </c>
      <c r="FW85" s="160">
        <v>0</v>
      </c>
      <c r="FX85" s="160">
        <v>0</v>
      </c>
      <c r="FY85" s="160">
        <v>0</v>
      </c>
      <c r="FZ85" s="160">
        <v>0</v>
      </c>
      <c r="GA85" s="160">
        <v>0</v>
      </c>
      <c r="GB85" s="160">
        <v>0</v>
      </c>
      <c r="GC85" s="160">
        <v>0</v>
      </c>
      <c r="GD85" s="160">
        <v>0</v>
      </c>
      <c r="GE85" s="160">
        <v>0</v>
      </c>
      <c r="GF85" s="160">
        <v>0</v>
      </c>
      <c r="GG85" s="160">
        <v>0</v>
      </c>
      <c r="GH85" s="160">
        <v>0</v>
      </c>
      <c r="GI85" s="79">
        <f t="shared" si="1"/>
        <v>256.65999999999997</v>
      </c>
    </row>
    <row r="86" spans="2:191" x14ac:dyDescent="0.25">
      <c r="B86" s="74" t="s">
        <v>190</v>
      </c>
      <c r="C86" s="175" t="s">
        <v>789</v>
      </c>
      <c r="D86" s="160">
        <v>0</v>
      </c>
      <c r="E86" s="160">
        <v>0</v>
      </c>
      <c r="F86" s="160">
        <v>0</v>
      </c>
      <c r="G86" s="160">
        <v>0</v>
      </c>
      <c r="H86" s="160">
        <v>0</v>
      </c>
      <c r="I86" s="160">
        <v>0</v>
      </c>
      <c r="J86" s="160">
        <v>0</v>
      </c>
      <c r="K86" s="160">
        <v>0</v>
      </c>
      <c r="L86" s="160">
        <v>0</v>
      </c>
      <c r="M86" s="160">
        <v>0</v>
      </c>
      <c r="N86" s="160">
        <v>0</v>
      </c>
      <c r="O86" s="160">
        <v>186.68</v>
      </c>
      <c r="P86" s="160">
        <v>0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  <c r="AF86" s="160">
        <v>0</v>
      </c>
      <c r="AG86" s="160">
        <v>0</v>
      </c>
      <c r="AH86" s="160">
        <v>0</v>
      </c>
      <c r="AI86" s="160">
        <v>0</v>
      </c>
      <c r="AJ86" s="160">
        <v>0</v>
      </c>
      <c r="AK86" s="160">
        <v>0</v>
      </c>
      <c r="AL86" s="160">
        <v>0</v>
      </c>
      <c r="AM86" s="160">
        <v>0</v>
      </c>
      <c r="AN86" s="160">
        <v>0</v>
      </c>
      <c r="AO86" s="160">
        <v>0</v>
      </c>
      <c r="AP86" s="160">
        <v>0</v>
      </c>
      <c r="AQ86" s="160">
        <v>0</v>
      </c>
      <c r="AR86" s="160">
        <v>39.64</v>
      </c>
      <c r="AS86" s="160">
        <v>0</v>
      </c>
      <c r="AT86" s="160">
        <v>0</v>
      </c>
      <c r="AU86" s="160">
        <v>0</v>
      </c>
      <c r="AV86" s="160">
        <v>0</v>
      </c>
      <c r="AW86" s="160">
        <v>0</v>
      </c>
      <c r="AX86" s="160">
        <v>0</v>
      </c>
      <c r="AY86" s="160">
        <v>0</v>
      </c>
      <c r="AZ86" s="160">
        <v>0</v>
      </c>
      <c r="BA86" s="160">
        <v>0</v>
      </c>
      <c r="BB86" s="160">
        <v>0</v>
      </c>
      <c r="BC86" s="160">
        <v>0</v>
      </c>
      <c r="BD86" s="160">
        <v>0</v>
      </c>
      <c r="BE86" s="160">
        <v>777.94</v>
      </c>
      <c r="BF86" s="160">
        <v>0</v>
      </c>
      <c r="BG86" s="160">
        <v>0</v>
      </c>
      <c r="BH86" s="160">
        <v>0</v>
      </c>
      <c r="BI86" s="160">
        <v>0</v>
      </c>
      <c r="BJ86" s="160">
        <v>0</v>
      </c>
      <c r="BK86" s="160">
        <v>0</v>
      </c>
      <c r="BL86" s="160">
        <v>0</v>
      </c>
      <c r="BM86" s="160">
        <v>0</v>
      </c>
      <c r="BN86" s="160">
        <v>0</v>
      </c>
      <c r="BO86" s="160">
        <v>0</v>
      </c>
      <c r="BP86" s="160">
        <v>0</v>
      </c>
      <c r="BQ86" s="160">
        <v>0</v>
      </c>
      <c r="BR86" s="160">
        <v>0</v>
      </c>
      <c r="BS86" s="160">
        <v>0</v>
      </c>
      <c r="BT86" s="160">
        <v>0</v>
      </c>
      <c r="BU86" s="160">
        <v>0</v>
      </c>
      <c r="BV86" s="160">
        <v>0</v>
      </c>
      <c r="BW86" s="160">
        <v>0</v>
      </c>
      <c r="BX86" s="160">
        <v>0</v>
      </c>
      <c r="BY86" s="160">
        <v>0</v>
      </c>
      <c r="BZ86" s="160">
        <v>0</v>
      </c>
      <c r="CA86" s="160">
        <v>19.96</v>
      </c>
      <c r="CB86" s="160">
        <v>0</v>
      </c>
      <c r="CC86" s="160">
        <v>0</v>
      </c>
      <c r="CD86" s="160">
        <v>0</v>
      </c>
      <c r="CE86" s="160">
        <v>0</v>
      </c>
      <c r="CF86" s="160">
        <v>0</v>
      </c>
      <c r="CG86" s="160">
        <v>0</v>
      </c>
      <c r="CH86" s="160">
        <v>0</v>
      </c>
      <c r="CI86" s="160">
        <v>0</v>
      </c>
      <c r="CJ86" s="160">
        <v>0</v>
      </c>
      <c r="CK86" s="160">
        <v>0</v>
      </c>
      <c r="CL86" s="160">
        <v>0</v>
      </c>
      <c r="CM86" s="160">
        <v>0</v>
      </c>
      <c r="CN86" s="160">
        <v>0</v>
      </c>
      <c r="CO86" s="160">
        <v>0</v>
      </c>
      <c r="CP86" s="160">
        <v>0</v>
      </c>
      <c r="CQ86" s="160">
        <v>0</v>
      </c>
      <c r="CR86" s="160">
        <v>0</v>
      </c>
      <c r="CS86" s="160">
        <v>52.42</v>
      </c>
      <c r="CT86" s="160">
        <v>0</v>
      </c>
      <c r="CU86" s="160">
        <v>0</v>
      </c>
      <c r="CV86" s="160">
        <v>0</v>
      </c>
      <c r="CW86" s="160">
        <v>0</v>
      </c>
      <c r="CX86" s="160">
        <v>0</v>
      </c>
      <c r="CY86" s="160">
        <v>0</v>
      </c>
      <c r="CZ86" s="160">
        <v>0</v>
      </c>
      <c r="DA86" s="160">
        <v>0</v>
      </c>
      <c r="DB86" s="160">
        <v>0</v>
      </c>
      <c r="DC86" s="160">
        <v>0</v>
      </c>
      <c r="DD86" s="160">
        <v>0</v>
      </c>
      <c r="DE86" s="160">
        <v>0</v>
      </c>
      <c r="DF86" s="160">
        <v>0</v>
      </c>
      <c r="DG86" s="160">
        <v>0</v>
      </c>
      <c r="DH86" s="160">
        <v>0</v>
      </c>
      <c r="DI86" s="160">
        <v>0</v>
      </c>
      <c r="DJ86" s="160">
        <v>0</v>
      </c>
      <c r="DK86" s="160">
        <v>0</v>
      </c>
      <c r="DL86" s="160">
        <v>0</v>
      </c>
      <c r="DM86" s="160">
        <v>0</v>
      </c>
      <c r="DN86" s="160">
        <v>0</v>
      </c>
      <c r="DO86" s="160">
        <v>0</v>
      </c>
      <c r="DP86" s="160">
        <v>0</v>
      </c>
      <c r="DQ86" s="160">
        <v>0</v>
      </c>
      <c r="DR86" s="160">
        <v>0</v>
      </c>
      <c r="DS86" s="160">
        <v>0</v>
      </c>
      <c r="DT86" s="160">
        <v>0</v>
      </c>
      <c r="DU86" s="160">
        <v>0</v>
      </c>
      <c r="DV86" s="160">
        <v>0</v>
      </c>
      <c r="DW86" s="160">
        <v>0</v>
      </c>
      <c r="DX86" s="160">
        <v>0</v>
      </c>
      <c r="DY86" s="160">
        <v>0</v>
      </c>
      <c r="DZ86" s="160">
        <v>0</v>
      </c>
      <c r="EA86" s="160">
        <v>0</v>
      </c>
      <c r="EB86" s="160">
        <v>0</v>
      </c>
      <c r="EC86" s="160">
        <v>0</v>
      </c>
      <c r="ED86" s="160">
        <v>0</v>
      </c>
      <c r="EE86" s="160">
        <v>0</v>
      </c>
      <c r="EF86" s="160">
        <v>0</v>
      </c>
      <c r="EG86" s="160">
        <v>0</v>
      </c>
      <c r="EH86" s="160">
        <v>0</v>
      </c>
      <c r="EI86" s="160">
        <v>0</v>
      </c>
      <c r="EJ86" s="160">
        <v>0</v>
      </c>
      <c r="EK86" s="160">
        <v>0</v>
      </c>
      <c r="EL86" s="160">
        <v>46.81</v>
      </c>
      <c r="EM86" s="160">
        <v>0</v>
      </c>
      <c r="EN86" s="160">
        <v>0</v>
      </c>
      <c r="EO86" s="160">
        <v>0</v>
      </c>
      <c r="EP86" s="160">
        <v>0</v>
      </c>
      <c r="EQ86" s="160">
        <v>0</v>
      </c>
      <c r="ER86" s="160">
        <v>0</v>
      </c>
      <c r="ES86" s="160">
        <v>0</v>
      </c>
      <c r="ET86" s="160">
        <v>0</v>
      </c>
      <c r="EU86" s="160">
        <v>0</v>
      </c>
      <c r="EV86" s="160">
        <v>0</v>
      </c>
      <c r="EW86" s="160">
        <v>0</v>
      </c>
      <c r="EX86" s="160">
        <v>0</v>
      </c>
      <c r="EY86" s="160">
        <v>0</v>
      </c>
      <c r="EZ86" s="160">
        <v>0</v>
      </c>
      <c r="FA86" s="160">
        <v>0</v>
      </c>
      <c r="FB86" s="160">
        <v>0</v>
      </c>
      <c r="FC86" s="160">
        <v>0</v>
      </c>
      <c r="FD86" s="160">
        <v>0</v>
      </c>
      <c r="FE86" s="160">
        <v>0</v>
      </c>
      <c r="FF86" s="160">
        <v>0</v>
      </c>
      <c r="FG86" s="160">
        <v>0</v>
      </c>
      <c r="FH86" s="160">
        <v>0</v>
      </c>
      <c r="FI86" s="160">
        <v>0</v>
      </c>
      <c r="FJ86" s="160">
        <v>0</v>
      </c>
      <c r="FK86" s="160">
        <v>0</v>
      </c>
      <c r="FL86" s="160">
        <v>0</v>
      </c>
      <c r="FM86" s="160">
        <v>0</v>
      </c>
      <c r="FN86" s="160">
        <v>0</v>
      </c>
      <c r="FO86" s="160">
        <v>0</v>
      </c>
      <c r="FP86" s="160">
        <v>0</v>
      </c>
      <c r="FQ86" s="160">
        <v>0</v>
      </c>
      <c r="FR86" s="160">
        <v>0</v>
      </c>
      <c r="FS86" s="160">
        <v>0</v>
      </c>
      <c r="FT86" s="160">
        <v>0</v>
      </c>
      <c r="FU86" s="160">
        <v>0</v>
      </c>
      <c r="FV86" s="160">
        <v>25.62</v>
      </c>
      <c r="FW86" s="160">
        <v>0</v>
      </c>
      <c r="FX86" s="160">
        <v>0</v>
      </c>
      <c r="FY86" s="160">
        <v>0</v>
      </c>
      <c r="FZ86" s="160">
        <v>0</v>
      </c>
      <c r="GA86" s="160">
        <v>0</v>
      </c>
      <c r="GB86" s="160">
        <v>0</v>
      </c>
      <c r="GC86" s="160">
        <v>0</v>
      </c>
      <c r="GD86" s="160">
        <v>0</v>
      </c>
      <c r="GE86" s="160">
        <v>0</v>
      </c>
      <c r="GF86" s="160">
        <v>0</v>
      </c>
      <c r="GG86" s="160">
        <v>0</v>
      </c>
      <c r="GH86" s="160">
        <v>0</v>
      </c>
      <c r="GI86" s="79">
        <f t="shared" si="1"/>
        <v>1149.07</v>
      </c>
    </row>
    <row r="87" spans="2:191" x14ac:dyDescent="0.25">
      <c r="B87" s="74" t="s">
        <v>192</v>
      </c>
      <c r="C87" s="175" t="s">
        <v>789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  <c r="AF87" s="160">
        <v>0</v>
      </c>
      <c r="AG87" s="160">
        <v>0</v>
      </c>
      <c r="AH87" s="160">
        <v>0</v>
      </c>
      <c r="AI87" s="160">
        <v>0</v>
      </c>
      <c r="AJ87" s="160">
        <v>0</v>
      </c>
      <c r="AK87" s="160">
        <v>0</v>
      </c>
      <c r="AL87" s="160">
        <v>0</v>
      </c>
      <c r="AM87" s="160">
        <v>0</v>
      </c>
      <c r="AN87" s="160">
        <v>0</v>
      </c>
      <c r="AO87" s="160">
        <v>0</v>
      </c>
      <c r="AP87" s="160">
        <v>0</v>
      </c>
      <c r="AQ87" s="160">
        <v>0</v>
      </c>
      <c r="AR87" s="160">
        <v>0</v>
      </c>
      <c r="AS87" s="160">
        <v>0</v>
      </c>
      <c r="AT87" s="160">
        <v>0</v>
      </c>
      <c r="AU87" s="160">
        <v>0</v>
      </c>
      <c r="AV87" s="160">
        <v>0</v>
      </c>
      <c r="AW87" s="160">
        <v>0</v>
      </c>
      <c r="AX87" s="160">
        <v>0</v>
      </c>
      <c r="AY87" s="160">
        <v>0</v>
      </c>
      <c r="AZ87" s="160">
        <v>0</v>
      </c>
      <c r="BA87" s="160">
        <v>0</v>
      </c>
      <c r="BB87" s="160">
        <v>0</v>
      </c>
      <c r="BC87" s="160">
        <v>0</v>
      </c>
      <c r="BD87" s="160">
        <v>0</v>
      </c>
      <c r="BE87" s="160">
        <v>0</v>
      </c>
      <c r="BF87" s="160">
        <v>0</v>
      </c>
      <c r="BG87" s="160">
        <v>0</v>
      </c>
      <c r="BH87" s="160">
        <v>0</v>
      </c>
      <c r="BI87" s="160">
        <v>0</v>
      </c>
      <c r="BJ87" s="160">
        <v>0</v>
      </c>
      <c r="BK87" s="160">
        <v>0</v>
      </c>
      <c r="BL87" s="160">
        <v>0</v>
      </c>
      <c r="BM87" s="160">
        <v>0</v>
      </c>
      <c r="BN87" s="160">
        <v>0</v>
      </c>
      <c r="BO87" s="160">
        <v>0</v>
      </c>
      <c r="BP87" s="160">
        <v>0</v>
      </c>
      <c r="BQ87" s="160">
        <v>0</v>
      </c>
      <c r="BR87" s="160">
        <v>0</v>
      </c>
      <c r="BS87" s="160">
        <v>0</v>
      </c>
      <c r="BT87" s="160">
        <v>0</v>
      </c>
      <c r="BU87" s="160">
        <v>0</v>
      </c>
      <c r="BV87" s="160">
        <v>0</v>
      </c>
      <c r="BW87" s="160">
        <v>0</v>
      </c>
      <c r="BX87" s="160">
        <v>0</v>
      </c>
      <c r="BY87" s="160">
        <v>0</v>
      </c>
      <c r="BZ87" s="160">
        <v>0</v>
      </c>
      <c r="CA87" s="160">
        <v>0</v>
      </c>
      <c r="CB87" s="160">
        <v>0</v>
      </c>
      <c r="CC87" s="160">
        <v>0</v>
      </c>
      <c r="CD87" s="160">
        <v>0</v>
      </c>
      <c r="CE87" s="160">
        <v>0</v>
      </c>
      <c r="CF87" s="160">
        <v>0</v>
      </c>
      <c r="CG87" s="160">
        <v>0</v>
      </c>
      <c r="CH87" s="160">
        <v>0</v>
      </c>
      <c r="CI87" s="160">
        <v>0</v>
      </c>
      <c r="CJ87" s="160">
        <v>0</v>
      </c>
      <c r="CK87" s="160">
        <v>0</v>
      </c>
      <c r="CL87" s="160">
        <v>0</v>
      </c>
      <c r="CM87" s="160">
        <v>0</v>
      </c>
      <c r="CN87" s="160">
        <v>0</v>
      </c>
      <c r="CO87" s="160">
        <v>0</v>
      </c>
      <c r="CP87" s="160">
        <v>0</v>
      </c>
      <c r="CQ87" s="160">
        <v>0</v>
      </c>
      <c r="CR87" s="160">
        <v>0</v>
      </c>
      <c r="CS87" s="160">
        <v>0</v>
      </c>
      <c r="CT87" s="160">
        <v>0</v>
      </c>
      <c r="CU87" s="160">
        <v>0</v>
      </c>
      <c r="CV87" s="160">
        <v>0</v>
      </c>
      <c r="CW87" s="160">
        <v>0</v>
      </c>
      <c r="CX87" s="160">
        <v>0</v>
      </c>
      <c r="CY87" s="160">
        <v>0</v>
      </c>
      <c r="CZ87" s="160">
        <v>0</v>
      </c>
      <c r="DA87" s="160">
        <v>0</v>
      </c>
      <c r="DB87" s="160">
        <v>0</v>
      </c>
      <c r="DC87" s="160">
        <v>0</v>
      </c>
      <c r="DD87" s="160">
        <v>0</v>
      </c>
      <c r="DE87" s="160">
        <v>0</v>
      </c>
      <c r="DF87" s="160">
        <v>0</v>
      </c>
      <c r="DG87" s="160">
        <v>0</v>
      </c>
      <c r="DH87" s="160">
        <v>0</v>
      </c>
      <c r="DI87" s="160">
        <v>0</v>
      </c>
      <c r="DJ87" s="160">
        <v>0</v>
      </c>
      <c r="DK87" s="160">
        <v>0</v>
      </c>
      <c r="DL87" s="160">
        <v>0</v>
      </c>
      <c r="DM87" s="160">
        <v>0</v>
      </c>
      <c r="DN87" s="160">
        <v>0</v>
      </c>
      <c r="DO87" s="160">
        <v>0</v>
      </c>
      <c r="DP87" s="160">
        <v>0</v>
      </c>
      <c r="DQ87" s="160">
        <v>0</v>
      </c>
      <c r="DR87" s="160">
        <v>0</v>
      </c>
      <c r="DS87" s="160">
        <v>0</v>
      </c>
      <c r="DT87" s="160">
        <v>0</v>
      </c>
      <c r="DU87" s="160">
        <v>0</v>
      </c>
      <c r="DV87" s="160">
        <v>0</v>
      </c>
      <c r="DW87" s="160">
        <v>0</v>
      </c>
      <c r="DX87" s="160">
        <v>0</v>
      </c>
      <c r="DY87" s="160">
        <v>0</v>
      </c>
      <c r="DZ87" s="160">
        <v>0</v>
      </c>
      <c r="EA87" s="160">
        <v>0</v>
      </c>
      <c r="EB87" s="160">
        <v>0</v>
      </c>
      <c r="EC87" s="160">
        <v>0</v>
      </c>
      <c r="ED87" s="160">
        <v>0</v>
      </c>
      <c r="EE87" s="160">
        <v>0</v>
      </c>
      <c r="EF87" s="160">
        <v>0</v>
      </c>
      <c r="EG87" s="160">
        <v>0</v>
      </c>
      <c r="EH87" s="160">
        <v>0</v>
      </c>
      <c r="EI87" s="160">
        <v>0</v>
      </c>
      <c r="EJ87" s="160">
        <v>0</v>
      </c>
      <c r="EK87" s="160">
        <v>0</v>
      </c>
      <c r="EL87" s="160">
        <v>0</v>
      </c>
      <c r="EM87" s="160">
        <v>0</v>
      </c>
      <c r="EN87" s="160">
        <v>0</v>
      </c>
      <c r="EO87" s="160">
        <v>0</v>
      </c>
      <c r="EP87" s="160">
        <v>0</v>
      </c>
      <c r="EQ87" s="160">
        <v>0</v>
      </c>
      <c r="ER87" s="160">
        <v>90.34</v>
      </c>
      <c r="ES87" s="160">
        <v>0</v>
      </c>
      <c r="ET87" s="160">
        <v>0</v>
      </c>
      <c r="EU87" s="160">
        <v>0</v>
      </c>
      <c r="EV87" s="160">
        <v>0</v>
      </c>
      <c r="EW87" s="160">
        <v>0</v>
      </c>
      <c r="EX87" s="160">
        <v>0</v>
      </c>
      <c r="EY87" s="160">
        <v>0</v>
      </c>
      <c r="EZ87" s="160">
        <v>0</v>
      </c>
      <c r="FA87" s="160">
        <v>0</v>
      </c>
      <c r="FB87" s="160">
        <v>0</v>
      </c>
      <c r="FC87" s="160">
        <v>0</v>
      </c>
      <c r="FD87" s="160">
        <v>0</v>
      </c>
      <c r="FE87" s="160">
        <v>0</v>
      </c>
      <c r="FF87" s="160">
        <v>0</v>
      </c>
      <c r="FG87" s="160">
        <v>0</v>
      </c>
      <c r="FH87" s="160">
        <v>0</v>
      </c>
      <c r="FI87" s="160">
        <v>0</v>
      </c>
      <c r="FJ87" s="160">
        <v>0</v>
      </c>
      <c r="FK87" s="160">
        <v>0</v>
      </c>
      <c r="FL87" s="160">
        <v>0</v>
      </c>
      <c r="FM87" s="160">
        <v>0</v>
      </c>
      <c r="FN87" s="160">
        <v>0</v>
      </c>
      <c r="FO87" s="160">
        <v>0</v>
      </c>
      <c r="FP87" s="160">
        <v>0</v>
      </c>
      <c r="FQ87" s="160">
        <v>0</v>
      </c>
      <c r="FR87" s="160">
        <v>0</v>
      </c>
      <c r="FS87" s="160">
        <v>0</v>
      </c>
      <c r="FT87" s="160">
        <v>0</v>
      </c>
      <c r="FU87" s="160">
        <v>0</v>
      </c>
      <c r="FV87" s="160">
        <v>0</v>
      </c>
      <c r="FW87" s="160">
        <v>0</v>
      </c>
      <c r="FX87" s="160">
        <v>0</v>
      </c>
      <c r="FY87" s="160">
        <v>0</v>
      </c>
      <c r="FZ87" s="160">
        <v>0</v>
      </c>
      <c r="GA87" s="160">
        <v>0</v>
      </c>
      <c r="GB87" s="160">
        <v>0</v>
      </c>
      <c r="GC87" s="160">
        <v>0</v>
      </c>
      <c r="GD87" s="160">
        <v>0</v>
      </c>
      <c r="GE87" s="160">
        <v>0</v>
      </c>
      <c r="GF87" s="160">
        <v>0</v>
      </c>
      <c r="GG87" s="160">
        <v>0</v>
      </c>
      <c r="GH87" s="160">
        <v>0</v>
      </c>
      <c r="GI87" s="79">
        <f t="shared" si="1"/>
        <v>90.34</v>
      </c>
    </row>
    <row r="88" spans="2:191" x14ac:dyDescent="0.25">
      <c r="B88" s="74" t="s">
        <v>190</v>
      </c>
      <c r="C88" s="175" t="s">
        <v>789</v>
      </c>
      <c r="D88" s="160">
        <v>0</v>
      </c>
      <c r="E88" s="160">
        <v>0</v>
      </c>
      <c r="F88" s="160">
        <v>802.41</v>
      </c>
      <c r="G88" s="160">
        <v>4297.5600000000004</v>
      </c>
      <c r="H88" s="160">
        <v>0</v>
      </c>
      <c r="I88" s="160">
        <v>2955.56</v>
      </c>
      <c r="J88" s="160">
        <v>1746.45</v>
      </c>
      <c r="K88" s="160">
        <v>4034.37</v>
      </c>
      <c r="L88" s="160">
        <v>2296.15</v>
      </c>
      <c r="M88" s="160">
        <v>1637.12</v>
      </c>
      <c r="N88" s="160">
        <v>9864.83</v>
      </c>
      <c r="O88" s="160">
        <v>1976.11</v>
      </c>
      <c r="P88" s="160">
        <v>1906.17</v>
      </c>
      <c r="Q88" s="160">
        <v>3115.78</v>
      </c>
      <c r="R88" s="160">
        <v>3054.53</v>
      </c>
      <c r="S88" s="160">
        <v>2523.34</v>
      </c>
      <c r="T88" s="160">
        <v>1557.81</v>
      </c>
      <c r="U88" s="160">
        <v>1367.11</v>
      </c>
      <c r="V88" s="160">
        <v>3166.43</v>
      </c>
      <c r="W88" s="160">
        <v>2091.42</v>
      </c>
      <c r="X88" s="160">
        <v>3631.7</v>
      </c>
      <c r="Y88" s="160">
        <v>991.61</v>
      </c>
      <c r="Z88" s="160">
        <v>6472.51</v>
      </c>
      <c r="AA88" s="160">
        <v>2214.65</v>
      </c>
      <c r="AB88" s="160">
        <v>3533.87</v>
      </c>
      <c r="AC88" s="160">
        <v>2051.63</v>
      </c>
      <c r="AD88" s="160">
        <v>4629.9399999999996</v>
      </c>
      <c r="AE88" s="160">
        <v>1190.6600000000001</v>
      </c>
      <c r="AF88" s="160">
        <v>4685.71</v>
      </c>
      <c r="AG88" s="160">
        <v>4369.71</v>
      </c>
      <c r="AH88" s="160">
        <v>2665.14</v>
      </c>
      <c r="AI88" s="160">
        <v>2934.2</v>
      </c>
      <c r="AJ88" s="160">
        <v>5894.08</v>
      </c>
      <c r="AK88" s="160">
        <v>3332.6</v>
      </c>
      <c r="AL88" s="160">
        <v>2792.62</v>
      </c>
      <c r="AM88" s="160">
        <v>3681.85</v>
      </c>
      <c r="AN88" s="160">
        <v>1232.58</v>
      </c>
      <c r="AO88" s="160">
        <v>2989.6</v>
      </c>
      <c r="AP88" s="160">
        <v>7171.44</v>
      </c>
      <c r="AQ88" s="160">
        <v>2137.5</v>
      </c>
      <c r="AR88" s="160">
        <v>2076.12</v>
      </c>
      <c r="AS88" s="160">
        <v>1300.46</v>
      </c>
      <c r="AT88" s="160">
        <v>3644.61</v>
      </c>
      <c r="AU88" s="160">
        <v>1466.78</v>
      </c>
      <c r="AV88" s="160">
        <v>2478.9699999999998</v>
      </c>
      <c r="AW88" s="160">
        <v>2749.09</v>
      </c>
      <c r="AX88" s="160">
        <v>2262.12</v>
      </c>
      <c r="AY88" s="160">
        <v>1226.27</v>
      </c>
      <c r="AZ88" s="160">
        <v>3330.96</v>
      </c>
      <c r="BA88" s="160">
        <v>3427.81</v>
      </c>
      <c r="BB88" s="160">
        <v>3123.43</v>
      </c>
      <c r="BC88" s="160">
        <v>4445.92</v>
      </c>
      <c r="BD88" s="160">
        <v>3600.55</v>
      </c>
      <c r="BE88" s="160">
        <v>1059.96</v>
      </c>
      <c r="BF88" s="160">
        <v>3985.75</v>
      </c>
      <c r="BG88" s="160">
        <v>2930.33</v>
      </c>
      <c r="BH88" s="160">
        <v>4853.1400000000003</v>
      </c>
      <c r="BI88" s="160">
        <v>2764.54</v>
      </c>
      <c r="BJ88" s="160">
        <v>3044.47</v>
      </c>
      <c r="BK88" s="160">
        <v>1877.49</v>
      </c>
      <c r="BL88" s="160">
        <v>8796.18</v>
      </c>
      <c r="BM88" s="160">
        <v>5825.2</v>
      </c>
      <c r="BN88" s="160">
        <v>3745.49</v>
      </c>
      <c r="BO88" s="160">
        <v>4029.14</v>
      </c>
      <c r="BP88" s="160">
        <v>1783.43</v>
      </c>
      <c r="BQ88" s="160">
        <v>1788.11</v>
      </c>
      <c r="BR88" s="160">
        <v>2437.7399999999998</v>
      </c>
      <c r="BS88" s="160">
        <v>4635.21</v>
      </c>
      <c r="BT88" s="160">
        <v>4188.58</v>
      </c>
      <c r="BU88" s="160">
        <v>3079.68</v>
      </c>
      <c r="BV88" s="160">
        <v>5954.91</v>
      </c>
      <c r="BW88" s="160">
        <v>7030.05</v>
      </c>
      <c r="BX88" s="160">
        <v>5081.45</v>
      </c>
      <c r="BY88" s="160">
        <v>2031.83</v>
      </c>
      <c r="BZ88" s="160">
        <v>3533.09</v>
      </c>
      <c r="CA88" s="160">
        <v>6235.1</v>
      </c>
      <c r="CB88" s="160">
        <v>3419.94</v>
      </c>
      <c r="CC88" s="160">
        <v>2647.04</v>
      </c>
      <c r="CD88" s="160">
        <v>3569</v>
      </c>
      <c r="CE88" s="160">
        <v>3513.88</v>
      </c>
      <c r="CF88" s="160">
        <v>7958.65</v>
      </c>
      <c r="CG88" s="160">
        <v>4260.79</v>
      </c>
      <c r="CH88" s="160">
        <v>5944.69</v>
      </c>
      <c r="CI88" s="160">
        <v>1135.51</v>
      </c>
      <c r="CJ88" s="160">
        <v>4626.9399999999996</v>
      </c>
      <c r="CK88" s="160">
        <v>1387.21</v>
      </c>
      <c r="CL88" s="160">
        <v>4277.18</v>
      </c>
      <c r="CM88" s="160">
        <v>6122.32</v>
      </c>
      <c r="CN88" s="160">
        <v>5598.04</v>
      </c>
      <c r="CO88" s="160">
        <v>2394.79</v>
      </c>
      <c r="CP88" s="160">
        <v>289.39</v>
      </c>
      <c r="CQ88" s="160">
        <v>1793.37</v>
      </c>
      <c r="CR88" s="160">
        <v>4769.3999999999996</v>
      </c>
      <c r="CS88" s="160">
        <v>10471.91</v>
      </c>
      <c r="CT88" s="160">
        <v>5551.22</v>
      </c>
      <c r="CU88" s="160">
        <v>4235.75</v>
      </c>
      <c r="CV88" s="160">
        <v>4029.67</v>
      </c>
      <c r="CW88" s="160">
        <v>4406.4799999999996</v>
      </c>
      <c r="CX88" s="160">
        <v>2608.06</v>
      </c>
      <c r="CY88" s="160">
        <v>1078.76</v>
      </c>
      <c r="CZ88" s="160">
        <v>3488</v>
      </c>
      <c r="DA88" s="160">
        <v>2164.39</v>
      </c>
      <c r="DB88" s="160">
        <v>2245.61</v>
      </c>
      <c r="DC88" s="160">
        <v>1388.91</v>
      </c>
      <c r="DD88" s="160">
        <v>2926.53</v>
      </c>
      <c r="DE88" s="160">
        <v>6908.73</v>
      </c>
      <c r="DF88" s="160">
        <v>1028.03</v>
      </c>
      <c r="DG88" s="160">
        <v>3412.94</v>
      </c>
      <c r="DH88" s="160">
        <v>3378.61</v>
      </c>
      <c r="DI88" s="160">
        <v>9314.19</v>
      </c>
      <c r="DJ88" s="160">
        <v>3864.19</v>
      </c>
      <c r="DK88" s="160">
        <v>4273.78</v>
      </c>
      <c r="DL88" s="160">
        <v>1952.08</v>
      </c>
      <c r="DM88" s="160">
        <v>2481.9499999999998</v>
      </c>
      <c r="DN88" s="160">
        <v>2219.9699999999998</v>
      </c>
      <c r="DO88" s="160">
        <v>3302.04</v>
      </c>
      <c r="DP88" s="160">
        <v>5198.6400000000003</v>
      </c>
      <c r="DQ88" s="160">
        <v>3332.88</v>
      </c>
      <c r="DR88" s="160">
        <v>4169.24</v>
      </c>
      <c r="DS88" s="160">
        <v>2108.5</v>
      </c>
      <c r="DT88" s="160">
        <v>1054.1199999999999</v>
      </c>
      <c r="DU88" s="160">
        <v>3831.51</v>
      </c>
      <c r="DV88" s="160">
        <v>2045.68</v>
      </c>
      <c r="DW88" s="160">
        <v>5380.48</v>
      </c>
      <c r="DX88" s="160">
        <v>1326.13</v>
      </c>
      <c r="DY88" s="160">
        <v>2184.89</v>
      </c>
      <c r="DZ88" s="160">
        <v>0</v>
      </c>
      <c r="EA88" s="160">
        <v>6618.34</v>
      </c>
      <c r="EB88" s="160">
        <v>759.41</v>
      </c>
      <c r="EC88" s="160">
        <v>4172.22</v>
      </c>
      <c r="ED88" s="160">
        <v>5397.3</v>
      </c>
      <c r="EE88" s="160">
        <v>2237.46</v>
      </c>
      <c r="EF88" s="160">
        <v>3262.01</v>
      </c>
      <c r="EG88" s="160">
        <v>1418.71</v>
      </c>
      <c r="EH88" s="160">
        <v>7329.26</v>
      </c>
      <c r="EI88" s="160">
        <v>5209.58</v>
      </c>
      <c r="EJ88" s="160">
        <v>5384.76</v>
      </c>
      <c r="EK88" s="160">
        <v>4744.3900000000003</v>
      </c>
      <c r="EL88" s="160">
        <v>3191.58</v>
      </c>
      <c r="EM88" s="160">
        <v>7806.53</v>
      </c>
      <c r="EN88" s="160">
        <v>1075.3800000000001</v>
      </c>
      <c r="EO88" s="160">
        <v>22391.59</v>
      </c>
      <c r="EP88" s="160">
        <v>3956.33</v>
      </c>
      <c r="EQ88" s="160">
        <v>7424.23</v>
      </c>
      <c r="ER88" s="160">
        <v>3948.42</v>
      </c>
      <c r="ES88" s="160">
        <v>10328.86</v>
      </c>
      <c r="ET88" s="160">
        <v>11489.4</v>
      </c>
      <c r="EU88" s="160">
        <v>9195.69</v>
      </c>
      <c r="EV88" s="160">
        <v>4294.7700000000004</v>
      </c>
      <c r="EW88" s="160">
        <v>58.15</v>
      </c>
      <c r="EX88" s="160">
        <v>10037.39</v>
      </c>
      <c r="EY88" s="160">
        <v>13581.11</v>
      </c>
      <c r="EZ88" s="160">
        <v>13809.62</v>
      </c>
      <c r="FA88" s="160">
        <v>10385.86</v>
      </c>
      <c r="FB88" s="160">
        <v>4020.38</v>
      </c>
      <c r="FC88" s="160">
        <v>0</v>
      </c>
      <c r="FD88" s="160">
        <v>0</v>
      </c>
      <c r="FE88" s="160">
        <v>11745.33</v>
      </c>
      <c r="FF88" s="160">
        <v>5669.02</v>
      </c>
      <c r="FG88" s="160">
        <v>0</v>
      </c>
      <c r="FH88" s="160">
        <v>9406.4699999999993</v>
      </c>
      <c r="FI88" s="160">
        <v>1916.63</v>
      </c>
      <c r="FJ88" s="160">
        <v>3485.1</v>
      </c>
      <c r="FK88" s="160">
        <v>475.83</v>
      </c>
      <c r="FL88" s="160">
        <v>0</v>
      </c>
      <c r="FM88" s="160">
        <v>1672.02</v>
      </c>
      <c r="FN88" s="160">
        <v>5112.29</v>
      </c>
      <c r="FO88" s="160">
        <v>0</v>
      </c>
      <c r="FP88" s="160">
        <v>10291.07</v>
      </c>
      <c r="FQ88" s="160">
        <v>1354.83</v>
      </c>
      <c r="FR88" s="160">
        <v>0</v>
      </c>
      <c r="FS88" s="160">
        <v>1602.34</v>
      </c>
      <c r="FT88" s="160">
        <v>2551.88</v>
      </c>
      <c r="FU88" s="160">
        <v>16580.16</v>
      </c>
      <c r="FV88" s="160">
        <v>22291.63</v>
      </c>
      <c r="FW88" s="160">
        <v>3210.58</v>
      </c>
      <c r="FX88" s="160">
        <v>5680.11</v>
      </c>
      <c r="FY88" s="160">
        <v>7878.99</v>
      </c>
      <c r="FZ88" s="160">
        <v>8203.08</v>
      </c>
      <c r="GA88" s="160">
        <v>11164.82</v>
      </c>
      <c r="GB88" s="160">
        <v>2592.73</v>
      </c>
      <c r="GC88" s="160">
        <v>2974.25</v>
      </c>
      <c r="GD88" s="160">
        <v>9821.14</v>
      </c>
      <c r="GE88" s="160">
        <v>13869.9</v>
      </c>
      <c r="GF88" s="160">
        <v>18602.62</v>
      </c>
      <c r="GG88" s="160">
        <v>12892.62</v>
      </c>
      <c r="GH88" s="160">
        <v>0</v>
      </c>
      <c r="GI88" s="79">
        <f t="shared" si="1"/>
        <v>798466.88999999978</v>
      </c>
    </row>
    <row r="89" spans="2:191" x14ac:dyDescent="0.25">
      <c r="B89" s="74" t="s">
        <v>190</v>
      </c>
      <c r="C89" s="175" t="s">
        <v>789</v>
      </c>
      <c r="D89" s="160">
        <v>0</v>
      </c>
      <c r="E89" s="160">
        <v>0</v>
      </c>
      <c r="F89" s="160">
        <v>0</v>
      </c>
      <c r="G89" s="160">
        <v>251.62</v>
      </c>
      <c r="H89" s="160">
        <v>0</v>
      </c>
      <c r="I89" s="160">
        <v>10346.73</v>
      </c>
      <c r="J89" s="160">
        <v>7449.6</v>
      </c>
      <c r="K89" s="160">
        <v>13429.06</v>
      </c>
      <c r="L89" s="160">
        <v>12967.59</v>
      </c>
      <c r="M89" s="160">
        <v>2946.13</v>
      </c>
      <c r="N89" s="160">
        <v>23562.21</v>
      </c>
      <c r="O89" s="160">
        <v>8476.5499999999993</v>
      </c>
      <c r="P89" s="160">
        <v>2875.16</v>
      </c>
      <c r="Q89" s="160">
        <v>5754</v>
      </c>
      <c r="R89" s="160">
        <v>8882.0400000000009</v>
      </c>
      <c r="S89" s="160">
        <v>10495.41</v>
      </c>
      <c r="T89" s="160">
        <v>6097.91</v>
      </c>
      <c r="U89" s="160">
        <v>5905.63</v>
      </c>
      <c r="V89" s="160">
        <v>5932.92</v>
      </c>
      <c r="W89" s="160">
        <v>3361.23</v>
      </c>
      <c r="X89" s="160">
        <v>10069.34</v>
      </c>
      <c r="Y89" s="160">
        <v>2748.01</v>
      </c>
      <c r="Z89" s="160">
        <v>0</v>
      </c>
      <c r="AA89" s="160">
        <v>8844.82</v>
      </c>
      <c r="AB89" s="160">
        <v>6115.31</v>
      </c>
      <c r="AC89" s="160">
        <v>5043.63</v>
      </c>
      <c r="AD89" s="160">
        <v>9852.84</v>
      </c>
      <c r="AE89" s="160">
        <v>14511.33</v>
      </c>
      <c r="AF89" s="160">
        <v>4051.5</v>
      </c>
      <c r="AG89" s="160">
        <v>10396.77</v>
      </c>
      <c r="AH89" s="160">
        <v>6105.62</v>
      </c>
      <c r="AI89" s="160">
        <v>8729.02</v>
      </c>
      <c r="AJ89" s="160">
        <v>15784.53</v>
      </c>
      <c r="AK89" s="160">
        <v>10014.950000000001</v>
      </c>
      <c r="AL89" s="160">
        <v>5458.63</v>
      </c>
      <c r="AM89" s="160">
        <v>5439.63</v>
      </c>
      <c r="AN89" s="160">
        <v>2188.5500000000002</v>
      </c>
      <c r="AO89" s="160">
        <v>7294.29</v>
      </c>
      <c r="AP89" s="160">
        <v>11370.56</v>
      </c>
      <c r="AQ89" s="160">
        <v>5416.42</v>
      </c>
      <c r="AR89" s="160">
        <v>4208.8</v>
      </c>
      <c r="AS89" s="160">
        <v>6284.78</v>
      </c>
      <c r="AT89" s="160">
        <v>8168.35</v>
      </c>
      <c r="AU89" s="160">
        <v>4393.3900000000003</v>
      </c>
      <c r="AV89" s="160">
        <v>7041.66</v>
      </c>
      <c r="AW89" s="160">
        <v>10657.68</v>
      </c>
      <c r="AX89" s="160">
        <v>9397.16</v>
      </c>
      <c r="AY89" s="160">
        <v>2889.67</v>
      </c>
      <c r="AZ89" s="160">
        <v>8711.34</v>
      </c>
      <c r="BA89" s="160">
        <v>4877.16</v>
      </c>
      <c r="BB89" s="160">
        <v>11026.89</v>
      </c>
      <c r="BC89" s="160">
        <v>4198.1099999999997</v>
      </c>
      <c r="BD89" s="160">
        <v>5088.13</v>
      </c>
      <c r="BE89" s="160">
        <v>9803.2900000000009</v>
      </c>
      <c r="BF89" s="160">
        <v>5094</v>
      </c>
      <c r="BG89" s="160">
        <v>7914.18</v>
      </c>
      <c r="BH89" s="160">
        <v>18390.52</v>
      </c>
      <c r="BI89" s="160">
        <v>5348.9</v>
      </c>
      <c r="BJ89" s="160">
        <v>5405.03</v>
      </c>
      <c r="BK89" s="160">
        <v>8886.23</v>
      </c>
      <c r="BL89" s="160">
        <v>22883.34</v>
      </c>
      <c r="BM89" s="160">
        <v>19388.57</v>
      </c>
      <c r="BN89" s="160">
        <v>16633.53</v>
      </c>
      <c r="BO89" s="160">
        <v>5713.92</v>
      </c>
      <c r="BP89" s="160">
        <v>3951.28</v>
      </c>
      <c r="BQ89" s="160">
        <v>4352.51</v>
      </c>
      <c r="BR89" s="160">
        <v>8214.56</v>
      </c>
      <c r="BS89" s="160">
        <v>10341.4</v>
      </c>
      <c r="BT89" s="160">
        <v>12385.31</v>
      </c>
      <c r="BU89" s="160">
        <v>2018.63</v>
      </c>
      <c r="BV89" s="160">
        <v>6936.86</v>
      </c>
      <c r="BW89" s="160">
        <v>18632.41</v>
      </c>
      <c r="BX89" s="160">
        <v>14666.74</v>
      </c>
      <c r="BY89" s="160">
        <v>3231</v>
      </c>
      <c r="BZ89" s="160">
        <v>5342.13</v>
      </c>
      <c r="CA89" s="160">
        <v>13574.8</v>
      </c>
      <c r="CB89" s="160">
        <v>12284.31</v>
      </c>
      <c r="CC89" s="160">
        <v>10438.049999999999</v>
      </c>
      <c r="CD89" s="160">
        <v>9961.2000000000007</v>
      </c>
      <c r="CE89" s="160">
        <v>14110.92</v>
      </c>
      <c r="CF89" s="160">
        <v>16733.16</v>
      </c>
      <c r="CG89" s="160">
        <v>12634</v>
      </c>
      <c r="CH89" s="160">
        <v>7614.59</v>
      </c>
      <c r="CI89" s="160">
        <v>5227.84</v>
      </c>
      <c r="CJ89" s="160">
        <v>11693.13</v>
      </c>
      <c r="CK89" s="160">
        <v>6546.67</v>
      </c>
      <c r="CL89" s="160">
        <v>3278.9</v>
      </c>
      <c r="CM89" s="160">
        <v>9717.18</v>
      </c>
      <c r="CN89" s="160">
        <v>8748.1200000000008</v>
      </c>
      <c r="CO89" s="160">
        <v>3344.6</v>
      </c>
      <c r="CP89" s="160">
        <v>492.81</v>
      </c>
      <c r="CQ89" s="160">
        <v>4874.33</v>
      </c>
      <c r="CR89" s="160">
        <v>5840.71</v>
      </c>
      <c r="CS89" s="160">
        <v>19947.7</v>
      </c>
      <c r="CT89" s="160">
        <v>6263.05</v>
      </c>
      <c r="CU89" s="160">
        <v>6984.91</v>
      </c>
      <c r="CV89" s="160">
        <v>13559.87</v>
      </c>
      <c r="CW89" s="160">
        <v>16070.06</v>
      </c>
      <c r="CX89" s="160">
        <v>11268.48</v>
      </c>
      <c r="CY89" s="160">
        <v>4962.72</v>
      </c>
      <c r="CZ89" s="160">
        <v>9855.83</v>
      </c>
      <c r="DA89" s="160">
        <v>10103.33</v>
      </c>
      <c r="DB89" s="160">
        <v>2934.41</v>
      </c>
      <c r="DC89" s="160">
        <v>5655</v>
      </c>
      <c r="DD89" s="160">
        <v>1245.19</v>
      </c>
      <c r="DE89" s="160">
        <v>22190.44</v>
      </c>
      <c r="DF89" s="160">
        <v>4758.1499999999996</v>
      </c>
      <c r="DG89" s="160">
        <v>7035.03</v>
      </c>
      <c r="DH89" s="160">
        <v>2166.3200000000002</v>
      </c>
      <c r="DI89" s="160">
        <v>12376.26</v>
      </c>
      <c r="DJ89" s="160">
        <v>12845.37</v>
      </c>
      <c r="DK89" s="160">
        <v>17478.5</v>
      </c>
      <c r="DL89" s="160">
        <v>7118.25</v>
      </c>
      <c r="DM89" s="160">
        <v>6842.43</v>
      </c>
      <c r="DN89" s="160">
        <v>7970.27</v>
      </c>
      <c r="DO89" s="160">
        <v>5131.3100000000004</v>
      </c>
      <c r="DP89" s="160">
        <v>14716.1</v>
      </c>
      <c r="DQ89" s="160">
        <v>9594.08</v>
      </c>
      <c r="DR89" s="160">
        <v>8331.89</v>
      </c>
      <c r="DS89" s="160">
        <v>5710.52</v>
      </c>
      <c r="DT89" s="160">
        <v>3760.54</v>
      </c>
      <c r="DU89" s="160">
        <v>7997.81</v>
      </c>
      <c r="DV89" s="160">
        <v>7809.62</v>
      </c>
      <c r="DW89" s="160">
        <v>7295.61</v>
      </c>
      <c r="DX89" s="160">
        <v>5558.9</v>
      </c>
      <c r="DY89" s="160">
        <v>0</v>
      </c>
      <c r="DZ89" s="160">
        <v>0</v>
      </c>
      <c r="EA89" s="160">
        <v>4869.33</v>
      </c>
      <c r="EB89" s="160">
        <v>7282.61</v>
      </c>
      <c r="EC89" s="160">
        <v>10704.01</v>
      </c>
      <c r="ED89" s="160">
        <v>11943.41</v>
      </c>
      <c r="EE89" s="160">
        <v>5132.6400000000003</v>
      </c>
      <c r="EF89" s="160">
        <v>7823.9</v>
      </c>
      <c r="EG89" s="160">
        <v>5277.9</v>
      </c>
      <c r="EH89" s="160">
        <v>11887.37</v>
      </c>
      <c r="EI89" s="160">
        <v>4555.1899999999996</v>
      </c>
      <c r="EJ89" s="160">
        <v>10342.74</v>
      </c>
      <c r="EK89" s="160">
        <v>7279.21</v>
      </c>
      <c r="EL89" s="160">
        <v>5307.54</v>
      </c>
      <c r="EM89" s="160">
        <v>12604.7</v>
      </c>
      <c r="EN89" s="160">
        <v>554.03</v>
      </c>
      <c r="EO89" s="160">
        <v>49230.400000000001</v>
      </c>
      <c r="EP89" s="160">
        <v>3554.29</v>
      </c>
      <c r="EQ89" s="160">
        <v>18751.54</v>
      </c>
      <c r="ER89" s="160">
        <v>13389.14</v>
      </c>
      <c r="ES89" s="160">
        <v>27082.51</v>
      </c>
      <c r="ET89" s="160">
        <v>28249.49</v>
      </c>
      <c r="EU89" s="160">
        <v>17783.41</v>
      </c>
      <c r="EV89" s="160">
        <v>12167.29</v>
      </c>
      <c r="EW89" s="160">
        <v>0</v>
      </c>
      <c r="EX89" s="160">
        <v>6084.03</v>
      </c>
      <c r="EY89" s="160">
        <v>36047.760000000002</v>
      </c>
      <c r="EZ89" s="160">
        <v>5923.5</v>
      </c>
      <c r="FA89" s="160">
        <v>15687.76</v>
      </c>
      <c r="FB89" s="160">
        <v>8414.67</v>
      </c>
      <c r="FC89" s="160">
        <v>0</v>
      </c>
      <c r="FD89" s="160">
        <v>0</v>
      </c>
      <c r="FE89" s="160">
        <v>15426.72</v>
      </c>
      <c r="FF89" s="160">
        <v>17514.14</v>
      </c>
      <c r="FG89" s="160">
        <v>0</v>
      </c>
      <c r="FH89" s="160">
        <v>16451.12</v>
      </c>
      <c r="FI89" s="160">
        <v>2441.0500000000002</v>
      </c>
      <c r="FJ89" s="160">
        <v>6555.18</v>
      </c>
      <c r="FK89" s="160">
        <v>3667.86</v>
      </c>
      <c r="FL89" s="160">
        <v>0</v>
      </c>
      <c r="FM89" s="160">
        <v>4657.68</v>
      </c>
      <c r="FN89" s="160">
        <v>6958.17</v>
      </c>
      <c r="FO89" s="160">
        <v>0</v>
      </c>
      <c r="FP89" s="160">
        <v>11635.16</v>
      </c>
      <c r="FQ89" s="160">
        <v>4934.91</v>
      </c>
      <c r="FR89" s="160">
        <v>0</v>
      </c>
      <c r="FS89" s="160">
        <v>5446.5</v>
      </c>
      <c r="FT89" s="160">
        <v>6779.99</v>
      </c>
      <c r="FU89" s="160">
        <v>43776.53</v>
      </c>
      <c r="FV89" s="160">
        <v>43981.66</v>
      </c>
      <c r="FW89" s="160">
        <v>7790.53</v>
      </c>
      <c r="FX89" s="160">
        <v>11305.58</v>
      </c>
      <c r="FY89" s="160">
        <v>17929.21</v>
      </c>
      <c r="FZ89" s="160">
        <v>15912.58</v>
      </c>
      <c r="GA89" s="160">
        <v>20005.43</v>
      </c>
      <c r="GB89" s="160">
        <v>6820.62</v>
      </c>
      <c r="GC89" s="160">
        <v>3962.61</v>
      </c>
      <c r="GD89" s="160">
        <v>28302.5</v>
      </c>
      <c r="GE89" s="160">
        <v>24635.49</v>
      </c>
      <c r="GF89" s="160">
        <v>29392.32</v>
      </c>
      <c r="GG89" s="160">
        <v>41751.78</v>
      </c>
      <c r="GH89" s="160">
        <v>0</v>
      </c>
      <c r="GI89" s="79">
        <f t="shared" si="1"/>
        <v>1769265.96</v>
      </c>
    </row>
    <row r="90" spans="2:191" x14ac:dyDescent="0.25">
      <c r="B90" s="74">
        <v>19194</v>
      </c>
      <c r="C90" s="175" t="s">
        <v>789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60">
        <v>0</v>
      </c>
      <c r="AW90" s="160">
        <v>0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 s="160">
        <v>0</v>
      </c>
      <c r="BD90" s="160">
        <v>0</v>
      </c>
      <c r="BE90" s="160">
        <v>0</v>
      </c>
      <c r="BF90" s="160">
        <v>0</v>
      </c>
      <c r="BG90" s="160">
        <v>0</v>
      </c>
      <c r="BH90" s="160">
        <v>0</v>
      </c>
      <c r="BI90" s="160">
        <v>0</v>
      </c>
      <c r="BJ90" s="160">
        <v>0</v>
      </c>
      <c r="BK90" s="160">
        <v>0</v>
      </c>
      <c r="BL90" s="160">
        <v>0</v>
      </c>
      <c r="BM90" s="160">
        <v>0</v>
      </c>
      <c r="BN90" s="160">
        <v>0</v>
      </c>
      <c r="BO90" s="160">
        <v>0</v>
      </c>
      <c r="BP90" s="160">
        <v>0</v>
      </c>
      <c r="BQ90" s="160">
        <v>0</v>
      </c>
      <c r="BR90" s="160">
        <v>0</v>
      </c>
      <c r="BS90" s="160">
        <v>0</v>
      </c>
      <c r="BT90" s="160">
        <v>0</v>
      </c>
      <c r="BU90" s="160">
        <v>0</v>
      </c>
      <c r="BV90" s="160">
        <v>0</v>
      </c>
      <c r="BW90" s="160">
        <v>0</v>
      </c>
      <c r="BX90" s="160">
        <v>0</v>
      </c>
      <c r="BY90" s="160">
        <v>0</v>
      </c>
      <c r="BZ90" s="160">
        <v>0</v>
      </c>
      <c r="CA90" s="160">
        <v>0</v>
      </c>
      <c r="CB90" s="160">
        <v>0</v>
      </c>
      <c r="CC90" s="160">
        <v>0</v>
      </c>
      <c r="CD90" s="160">
        <v>0</v>
      </c>
      <c r="CE90" s="160">
        <v>0</v>
      </c>
      <c r="CF90" s="160">
        <v>0</v>
      </c>
      <c r="CG90" s="160">
        <v>0</v>
      </c>
      <c r="CH90" s="160">
        <v>0</v>
      </c>
      <c r="CI90" s="160">
        <v>0</v>
      </c>
      <c r="CJ90" s="160">
        <v>0</v>
      </c>
      <c r="CK90" s="160">
        <v>0</v>
      </c>
      <c r="CL90" s="160">
        <v>0</v>
      </c>
      <c r="CM90" s="160">
        <v>0</v>
      </c>
      <c r="CN90" s="160">
        <v>0</v>
      </c>
      <c r="CO90" s="160">
        <v>0</v>
      </c>
      <c r="CP90" s="160">
        <v>0</v>
      </c>
      <c r="CQ90" s="160">
        <v>0</v>
      </c>
      <c r="CR90" s="160">
        <v>0</v>
      </c>
      <c r="CS90" s="160">
        <v>0</v>
      </c>
      <c r="CT90" s="160">
        <v>0</v>
      </c>
      <c r="CU90" s="160">
        <v>0</v>
      </c>
      <c r="CV90" s="160">
        <v>0</v>
      </c>
      <c r="CW90" s="160">
        <v>0</v>
      </c>
      <c r="CX90" s="160">
        <v>0</v>
      </c>
      <c r="CY90" s="160">
        <v>0</v>
      </c>
      <c r="CZ90" s="160">
        <v>0</v>
      </c>
      <c r="DA90" s="160">
        <v>0</v>
      </c>
      <c r="DB90" s="160">
        <v>0</v>
      </c>
      <c r="DC90" s="160">
        <v>0</v>
      </c>
      <c r="DD90" s="160">
        <v>0</v>
      </c>
      <c r="DE90" s="160">
        <v>0</v>
      </c>
      <c r="DF90" s="160">
        <v>0</v>
      </c>
      <c r="DG90" s="160">
        <v>0</v>
      </c>
      <c r="DH90" s="160">
        <v>0</v>
      </c>
      <c r="DI90" s="160">
        <v>0</v>
      </c>
      <c r="DJ90" s="160">
        <v>0</v>
      </c>
      <c r="DK90" s="160">
        <v>0</v>
      </c>
      <c r="DL90" s="160">
        <v>0</v>
      </c>
      <c r="DM90" s="160">
        <v>0</v>
      </c>
      <c r="DN90" s="160">
        <v>0</v>
      </c>
      <c r="DO90" s="160">
        <v>0</v>
      </c>
      <c r="DP90" s="160">
        <v>0</v>
      </c>
      <c r="DQ90" s="160">
        <v>0</v>
      </c>
      <c r="DR90" s="160">
        <v>0</v>
      </c>
      <c r="DS90" s="160">
        <v>0</v>
      </c>
      <c r="DT90" s="160">
        <v>0</v>
      </c>
      <c r="DU90" s="160">
        <v>0</v>
      </c>
      <c r="DV90" s="160">
        <v>0</v>
      </c>
      <c r="DW90" s="160">
        <v>0</v>
      </c>
      <c r="DX90" s="160">
        <v>0</v>
      </c>
      <c r="DY90" s="160">
        <v>0</v>
      </c>
      <c r="DZ90" s="160">
        <v>0</v>
      </c>
      <c r="EA90" s="160">
        <v>0</v>
      </c>
      <c r="EB90" s="160">
        <v>0</v>
      </c>
      <c r="EC90" s="160">
        <v>0</v>
      </c>
      <c r="ED90" s="160">
        <v>0</v>
      </c>
      <c r="EE90" s="160">
        <v>0</v>
      </c>
      <c r="EF90" s="160">
        <v>0</v>
      </c>
      <c r="EG90" s="160">
        <v>0</v>
      </c>
      <c r="EH90" s="160">
        <v>0</v>
      </c>
      <c r="EI90" s="160">
        <v>0</v>
      </c>
      <c r="EJ90" s="160">
        <v>0</v>
      </c>
      <c r="EK90" s="160">
        <v>0</v>
      </c>
      <c r="EL90" s="160">
        <v>0</v>
      </c>
      <c r="EM90" s="160">
        <v>0</v>
      </c>
      <c r="EN90" s="160">
        <v>0</v>
      </c>
      <c r="EO90" s="160">
        <v>0</v>
      </c>
      <c r="EP90" s="160">
        <v>0</v>
      </c>
      <c r="EQ90" s="160">
        <v>0</v>
      </c>
      <c r="ER90" s="160">
        <v>0</v>
      </c>
      <c r="ES90" s="160">
        <v>0</v>
      </c>
      <c r="ET90" s="160">
        <v>0</v>
      </c>
      <c r="EU90" s="160">
        <v>0</v>
      </c>
      <c r="EV90" s="160">
        <v>0</v>
      </c>
      <c r="EW90" s="160">
        <v>0</v>
      </c>
      <c r="EX90" s="160">
        <v>0</v>
      </c>
      <c r="EY90" s="160">
        <v>0</v>
      </c>
      <c r="EZ90" s="160">
        <v>0</v>
      </c>
      <c r="FA90" s="160">
        <v>0</v>
      </c>
      <c r="FB90" s="160">
        <v>0</v>
      </c>
      <c r="FC90" s="160">
        <v>0</v>
      </c>
      <c r="FD90" s="160">
        <v>0</v>
      </c>
      <c r="FE90" s="160">
        <v>0</v>
      </c>
      <c r="FF90" s="160">
        <v>0</v>
      </c>
      <c r="FG90" s="160">
        <v>0</v>
      </c>
      <c r="FH90" s="160">
        <v>0</v>
      </c>
      <c r="FI90" s="160">
        <v>0</v>
      </c>
      <c r="FJ90" s="160">
        <v>0</v>
      </c>
      <c r="FK90" s="160">
        <v>0</v>
      </c>
      <c r="FL90" s="160">
        <v>0</v>
      </c>
      <c r="FM90" s="160">
        <v>0</v>
      </c>
      <c r="FN90" s="160">
        <v>0</v>
      </c>
      <c r="FO90" s="160">
        <v>0</v>
      </c>
      <c r="FP90" s="160">
        <v>0</v>
      </c>
      <c r="FQ90" s="160">
        <v>0</v>
      </c>
      <c r="FR90" s="160">
        <v>0</v>
      </c>
      <c r="FS90" s="160">
        <v>0</v>
      </c>
      <c r="FT90" s="160">
        <v>0</v>
      </c>
      <c r="FU90" s="160">
        <v>0</v>
      </c>
      <c r="FV90" s="160">
        <v>0</v>
      </c>
      <c r="FW90" s="160">
        <v>0</v>
      </c>
      <c r="FX90" s="160">
        <v>0</v>
      </c>
      <c r="FY90" s="160">
        <v>0</v>
      </c>
      <c r="FZ90" s="160">
        <v>0</v>
      </c>
      <c r="GA90" s="160">
        <v>0</v>
      </c>
      <c r="GB90" s="160">
        <v>0</v>
      </c>
      <c r="GC90" s="160">
        <v>0</v>
      </c>
      <c r="GD90" s="160">
        <v>0</v>
      </c>
      <c r="GE90" s="160">
        <v>0</v>
      </c>
      <c r="GF90" s="160">
        <v>0</v>
      </c>
      <c r="GG90" s="160">
        <v>0</v>
      </c>
      <c r="GH90" s="160">
        <v>0</v>
      </c>
      <c r="GI90" s="79">
        <f t="shared" si="1"/>
        <v>0</v>
      </c>
    </row>
    <row r="91" spans="2:191" x14ac:dyDescent="0.25">
      <c r="B91" s="74" t="s">
        <v>200</v>
      </c>
      <c r="C91" s="175" t="s">
        <v>789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  <c r="AR91" s="160">
        <v>0</v>
      </c>
      <c r="AS91" s="160">
        <v>0</v>
      </c>
      <c r="AT91" s="160">
        <v>0</v>
      </c>
      <c r="AU91" s="160">
        <v>0</v>
      </c>
      <c r="AV91" s="160">
        <v>0</v>
      </c>
      <c r="AW91" s="160">
        <v>0</v>
      </c>
      <c r="AX91" s="160">
        <v>0</v>
      </c>
      <c r="AY91" s="160">
        <v>0</v>
      </c>
      <c r="AZ91" s="160">
        <v>0</v>
      </c>
      <c r="BA91" s="160">
        <v>0</v>
      </c>
      <c r="BB91" s="160">
        <v>0</v>
      </c>
      <c r="BC91" s="160">
        <v>0</v>
      </c>
      <c r="BD91" s="160">
        <v>0</v>
      </c>
      <c r="BE91" s="160">
        <v>0</v>
      </c>
      <c r="BF91" s="160">
        <v>0</v>
      </c>
      <c r="BG91" s="160">
        <v>0</v>
      </c>
      <c r="BH91" s="160">
        <v>656</v>
      </c>
      <c r="BI91" s="160">
        <v>0</v>
      </c>
      <c r="BJ91" s="160">
        <v>0</v>
      </c>
      <c r="BK91" s="160">
        <v>0</v>
      </c>
      <c r="BL91" s="160">
        <v>0</v>
      </c>
      <c r="BM91" s="160">
        <v>0</v>
      </c>
      <c r="BN91" s="160">
        <v>0</v>
      </c>
      <c r="BO91" s="160">
        <v>0</v>
      </c>
      <c r="BP91" s="160">
        <v>0</v>
      </c>
      <c r="BQ91" s="160">
        <v>0</v>
      </c>
      <c r="BR91" s="160">
        <v>0</v>
      </c>
      <c r="BS91" s="160">
        <v>0</v>
      </c>
      <c r="BT91" s="160">
        <v>0</v>
      </c>
      <c r="BU91" s="160">
        <v>0</v>
      </c>
      <c r="BV91" s="160">
        <v>0</v>
      </c>
      <c r="BW91" s="160">
        <v>0</v>
      </c>
      <c r="BX91" s="160">
        <v>0</v>
      </c>
      <c r="BY91" s="160">
        <v>0</v>
      </c>
      <c r="BZ91" s="160">
        <v>0</v>
      </c>
      <c r="CA91" s="160">
        <v>500</v>
      </c>
      <c r="CB91" s="160">
        <v>0</v>
      </c>
      <c r="CC91" s="160">
        <v>0</v>
      </c>
      <c r="CD91" s="160">
        <v>0</v>
      </c>
      <c r="CE91" s="160">
        <v>0</v>
      </c>
      <c r="CF91" s="160">
        <v>0</v>
      </c>
      <c r="CG91" s="160">
        <v>0</v>
      </c>
      <c r="CH91" s="160">
        <v>0</v>
      </c>
      <c r="CI91" s="160">
        <v>0</v>
      </c>
      <c r="CJ91" s="160">
        <v>0</v>
      </c>
      <c r="CK91" s="160">
        <v>0</v>
      </c>
      <c r="CL91" s="160">
        <v>0</v>
      </c>
      <c r="CM91" s="160">
        <v>0</v>
      </c>
      <c r="CN91" s="160">
        <v>0</v>
      </c>
      <c r="CO91" s="160">
        <v>0</v>
      </c>
      <c r="CP91" s="160">
        <v>0</v>
      </c>
      <c r="CQ91" s="160">
        <v>0</v>
      </c>
      <c r="CR91" s="160">
        <v>0</v>
      </c>
      <c r="CS91" s="160">
        <v>0</v>
      </c>
      <c r="CT91" s="160">
        <v>0</v>
      </c>
      <c r="CU91" s="160">
        <v>0</v>
      </c>
      <c r="CV91" s="160">
        <v>0</v>
      </c>
      <c r="CW91" s="160">
        <v>0</v>
      </c>
      <c r="CX91" s="160">
        <v>0</v>
      </c>
      <c r="CY91" s="160">
        <v>0</v>
      </c>
      <c r="CZ91" s="160">
        <v>0</v>
      </c>
      <c r="DA91" s="160">
        <v>0</v>
      </c>
      <c r="DB91" s="160">
        <v>0</v>
      </c>
      <c r="DC91" s="160">
        <v>0</v>
      </c>
      <c r="DD91" s="160">
        <v>0</v>
      </c>
      <c r="DE91" s="160">
        <v>0</v>
      </c>
      <c r="DF91" s="160">
        <v>0</v>
      </c>
      <c r="DG91" s="160">
        <v>0</v>
      </c>
      <c r="DH91" s="160">
        <v>0</v>
      </c>
      <c r="DI91" s="160">
        <v>0</v>
      </c>
      <c r="DJ91" s="160">
        <v>0</v>
      </c>
      <c r="DK91" s="160">
        <v>0</v>
      </c>
      <c r="DL91" s="160">
        <v>0</v>
      </c>
      <c r="DM91" s="160">
        <v>0</v>
      </c>
      <c r="DN91" s="160">
        <v>0</v>
      </c>
      <c r="DO91" s="160">
        <v>0</v>
      </c>
      <c r="DP91" s="160">
        <v>0</v>
      </c>
      <c r="DQ91" s="160">
        <v>0</v>
      </c>
      <c r="DR91" s="160">
        <v>0</v>
      </c>
      <c r="DS91" s="160">
        <v>0</v>
      </c>
      <c r="DT91" s="160">
        <v>0</v>
      </c>
      <c r="DU91" s="160">
        <v>0</v>
      </c>
      <c r="DV91" s="160">
        <v>0</v>
      </c>
      <c r="DW91" s="160">
        <v>0</v>
      </c>
      <c r="DX91" s="160">
        <v>0</v>
      </c>
      <c r="DY91" s="160">
        <v>0</v>
      </c>
      <c r="DZ91" s="160">
        <v>0</v>
      </c>
      <c r="EA91" s="160">
        <v>0</v>
      </c>
      <c r="EB91" s="160">
        <v>0</v>
      </c>
      <c r="EC91" s="160">
        <v>0</v>
      </c>
      <c r="ED91" s="160">
        <v>0</v>
      </c>
      <c r="EE91" s="160">
        <v>0</v>
      </c>
      <c r="EF91" s="160">
        <v>0</v>
      </c>
      <c r="EG91" s="160">
        <v>0</v>
      </c>
      <c r="EH91" s="160">
        <v>0</v>
      </c>
      <c r="EI91" s="160">
        <v>0</v>
      </c>
      <c r="EJ91" s="160">
        <v>0</v>
      </c>
      <c r="EK91" s="160">
        <v>0</v>
      </c>
      <c r="EL91" s="160">
        <v>0</v>
      </c>
      <c r="EM91" s="160">
        <v>0</v>
      </c>
      <c r="EN91" s="160">
        <v>0</v>
      </c>
      <c r="EO91" s="160">
        <v>0</v>
      </c>
      <c r="EP91" s="160">
        <v>0</v>
      </c>
      <c r="EQ91" s="160">
        <v>0</v>
      </c>
      <c r="ER91" s="160">
        <v>0</v>
      </c>
      <c r="ES91" s="160">
        <v>0</v>
      </c>
      <c r="ET91" s="160">
        <v>0</v>
      </c>
      <c r="EU91" s="160">
        <v>0</v>
      </c>
      <c r="EV91" s="160">
        <v>0</v>
      </c>
      <c r="EW91" s="160">
        <v>0</v>
      </c>
      <c r="EX91" s="160">
        <v>0</v>
      </c>
      <c r="EY91" s="160">
        <v>0</v>
      </c>
      <c r="EZ91" s="160">
        <v>0</v>
      </c>
      <c r="FA91" s="160">
        <v>0</v>
      </c>
      <c r="FB91" s="160">
        <v>0</v>
      </c>
      <c r="FC91" s="160">
        <v>0</v>
      </c>
      <c r="FD91" s="160">
        <v>0</v>
      </c>
      <c r="FE91" s="160">
        <v>0</v>
      </c>
      <c r="FF91" s="160">
        <v>0</v>
      </c>
      <c r="FG91" s="160">
        <v>0</v>
      </c>
      <c r="FH91" s="160">
        <v>0</v>
      </c>
      <c r="FI91" s="160">
        <v>0</v>
      </c>
      <c r="FJ91" s="160">
        <v>0</v>
      </c>
      <c r="FK91" s="160">
        <v>0</v>
      </c>
      <c r="FL91" s="160">
        <v>0</v>
      </c>
      <c r="FM91" s="160">
        <v>0</v>
      </c>
      <c r="FN91" s="160">
        <v>0</v>
      </c>
      <c r="FO91" s="160">
        <v>0</v>
      </c>
      <c r="FP91" s="160">
        <v>0</v>
      </c>
      <c r="FQ91" s="160">
        <v>0</v>
      </c>
      <c r="FR91" s="160">
        <v>0</v>
      </c>
      <c r="FS91" s="160">
        <v>0</v>
      </c>
      <c r="FT91" s="160">
        <v>0</v>
      </c>
      <c r="FU91" s="160">
        <v>0</v>
      </c>
      <c r="FV91" s="160">
        <v>0</v>
      </c>
      <c r="FW91" s="160">
        <v>0</v>
      </c>
      <c r="FX91" s="160">
        <v>0</v>
      </c>
      <c r="FY91" s="160">
        <v>0</v>
      </c>
      <c r="FZ91" s="160">
        <v>0</v>
      </c>
      <c r="GA91" s="160">
        <v>0</v>
      </c>
      <c r="GB91" s="160">
        <v>0</v>
      </c>
      <c r="GC91" s="160">
        <v>0</v>
      </c>
      <c r="GD91" s="160">
        <v>0</v>
      </c>
      <c r="GE91" s="160">
        <v>0</v>
      </c>
      <c r="GF91" s="160">
        <v>0</v>
      </c>
      <c r="GG91" s="160">
        <v>0</v>
      </c>
      <c r="GH91" s="160">
        <v>0</v>
      </c>
      <c r="GI91" s="79">
        <f t="shared" si="1"/>
        <v>1156</v>
      </c>
    </row>
    <row r="92" spans="2:191" x14ac:dyDescent="0.25">
      <c r="B92" s="74" t="s">
        <v>200</v>
      </c>
      <c r="C92" s="175" t="s">
        <v>789</v>
      </c>
      <c r="D92" s="160">
        <v>0</v>
      </c>
      <c r="E92" s="160">
        <v>0</v>
      </c>
      <c r="F92" s="160">
        <v>0</v>
      </c>
      <c r="G92" s="160">
        <v>0</v>
      </c>
      <c r="H92" s="160">
        <v>0</v>
      </c>
      <c r="I92" s="160">
        <v>0</v>
      </c>
      <c r="J92" s="160">
        <v>0</v>
      </c>
      <c r="K92" s="160">
        <v>0</v>
      </c>
      <c r="L92" s="160">
        <v>0</v>
      </c>
      <c r="M92" s="160">
        <v>0</v>
      </c>
      <c r="N92" s="160">
        <v>0</v>
      </c>
      <c r="O92" s="160">
        <v>0</v>
      </c>
      <c r="P92" s="160">
        <v>0</v>
      </c>
      <c r="Q92" s="160">
        <v>0</v>
      </c>
      <c r="R92" s="160">
        <v>0</v>
      </c>
      <c r="S92" s="160">
        <v>0</v>
      </c>
      <c r="T92" s="160">
        <v>0</v>
      </c>
      <c r="U92" s="160">
        <v>0</v>
      </c>
      <c r="V92" s="160">
        <v>0</v>
      </c>
      <c r="W92" s="160">
        <v>0</v>
      </c>
      <c r="X92" s="160">
        <v>0</v>
      </c>
      <c r="Y92" s="160">
        <v>0</v>
      </c>
      <c r="Z92" s="160">
        <v>0</v>
      </c>
      <c r="AA92" s="160">
        <v>0</v>
      </c>
      <c r="AB92" s="160">
        <v>0</v>
      </c>
      <c r="AC92" s="160">
        <v>0</v>
      </c>
      <c r="AD92" s="160">
        <v>0</v>
      </c>
      <c r="AE92" s="160">
        <v>0</v>
      </c>
      <c r="AF92" s="160">
        <v>0</v>
      </c>
      <c r="AG92" s="160">
        <v>0</v>
      </c>
      <c r="AH92" s="160">
        <v>0</v>
      </c>
      <c r="AI92" s="160">
        <v>0</v>
      </c>
      <c r="AJ92" s="160">
        <v>0</v>
      </c>
      <c r="AK92" s="160">
        <v>0</v>
      </c>
      <c r="AL92" s="160">
        <v>0</v>
      </c>
      <c r="AM92" s="160">
        <v>0</v>
      </c>
      <c r="AN92" s="160">
        <v>0</v>
      </c>
      <c r="AO92" s="160">
        <v>0</v>
      </c>
      <c r="AP92" s="160">
        <v>0</v>
      </c>
      <c r="AQ92" s="160">
        <v>0</v>
      </c>
      <c r="AR92" s="160">
        <v>0</v>
      </c>
      <c r="AS92" s="160">
        <v>0</v>
      </c>
      <c r="AT92" s="160">
        <v>0</v>
      </c>
      <c r="AU92" s="160">
        <v>0</v>
      </c>
      <c r="AV92" s="160">
        <v>0</v>
      </c>
      <c r="AW92" s="160">
        <v>0</v>
      </c>
      <c r="AX92" s="160">
        <v>0</v>
      </c>
      <c r="AY92" s="160">
        <v>0</v>
      </c>
      <c r="AZ92" s="160">
        <v>0</v>
      </c>
      <c r="BA92" s="160">
        <v>0</v>
      </c>
      <c r="BB92" s="160">
        <v>0</v>
      </c>
      <c r="BC92" s="160">
        <v>0</v>
      </c>
      <c r="BD92" s="160">
        <v>0</v>
      </c>
      <c r="BE92" s="160">
        <v>0</v>
      </c>
      <c r="BF92" s="160">
        <v>0</v>
      </c>
      <c r="BG92" s="160">
        <v>0</v>
      </c>
      <c r="BH92" s="160">
        <v>-25</v>
      </c>
      <c r="BI92" s="160">
        <v>0</v>
      </c>
      <c r="BJ92" s="160">
        <v>0</v>
      </c>
      <c r="BK92" s="160">
        <v>0</v>
      </c>
      <c r="BL92" s="160">
        <v>0</v>
      </c>
      <c r="BM92" s="160">
        <v>0</v>
      </c>
      <c r="BN92" s="160">
        <v>0</v>
      </c>
      <c r="BO92" s="160">
        <v>0</v>
      </c>
      <c r="BP92" s="160">
        <v>0</v>
      </c>
      <c r="BQ92" s="160">
        <v>0</v>
      </c>
      <c r="BR92" s="160">
        <v>0</v>
      </c>
      <c r="BS92" s="160">
        <v>0</v>
      </c>
      <c r="BT92" s="160">
        <v>0</v>
      </c>
      <c r="BU92" s="160">
        <v>0</v>
      </c>
      <c r="BV92" s="160">
        <v>0</v>
      </c>
      <c r="BW92" s="160">
        <v>0</v>
      </c>
      <c r="BX92" s="160">
        <v>0</v>
      </c>
      <c r="BY92" s="160">
        <v>0</v>
      </c>
      <c r="BZ92" s="160">
        <v>0</v>
      </c>
      <c r="CA92" s="160">
        <v>122</v>
      </c>
      <c r="CB92" s="160">
        <v>0</v>
      </c>
      <c r="CC92" s="160">
        <v>0</v>
      </c>
      <c r="CD92" s="160">
        <v>0</v>
      </c>
      <c r="CE92" s="160">
        <v>0</v>
      </c>
      <c r="CF92" s="160">
        <v>0</v>
      </c>
      <c r="CG92" s="160">
        <v>0</v>
      </c>
      <c r="CH92" s="160">
        <v>0</v>
      </c>
      <c r="CI92" s="160">
        <v>0</v>
      </c>
      <c r="CJ92" s="160">
        <v>0</v>
      </c>
      <c r="CK92" s="160">
        <v>0</v>
      </c>
      <c r="CL92" s="160">
        <v>0</v>
      </c>
      <c r="CM92" s="160">
        <v>0</v>
      </c>
      <c r="CN92" s="160">
        <v>0</v>
      </c>
      <c r="CO92" s="160">
        <v>0</v>
      </c>
      <c r="CP92" s="160">
        <v>0</v>
      </c>
      <c r="CQ92" s="160">
        <v>0</v>
      </c>
      <c r="CR92" s="160">
        <v>0</v>
      </c>
      <c r="CS92" s="160">
        <v>0</v>
      </c>
      <c r="CT92" s="160">
        <v>0</v>
      </c>
      <c r="CU92" s="160">
        <v>0</v>
      </c>
      <c r="CV92" s="160">
        <v>0</v>
      </c>
      <c r="CW92" s="160">
        <v>0</v>
      </c>
      <c r="CX92" s="160">
        <v>0</v>
      </c>
      <c r="CY92" s="160">
        <v>0</v>
      </c>
      <c r="CZ92" s="160">
        <v>0</v>
      </c>
      <c r="DA92" s="160">
        <v>0</v>
      </c>
      <c r="DB92" s="160">
        <v>0</v>
      </c>
      <c r="DC92" s="160">
        <v>0</v>
      </c>
      <c r="DD92" s="160">
        <v>0</v>
      </c>
      <c r="DE92" s="160">
        <v>0</v>
      </c>
      <c r="DF92" s="160">
        <v>0</v>
      </c>
      <c r="DG92" s="160">
        <v>0</v>
      </c>
      <c r="DH92" s="160">
        <v>0</v>
      </c>
      <c r="DI92" s="160">
        <v>0</v>
      </c>
      <c r="DJ92" s="160">
        <v>0</v>
      </c>
      <c r="DK92" s="160">
        <v>0</v>
      </c>
      <c r="DL92" s="160">
        <v>0</v>
      </c>
      <c r="DM92" s="160">
        <v>0</v>
      </c>
      <c r="DN92" s="160">
        <v>0</v>
      </c>
      <c r="DO92" s="160">
        <v>0</v>
      </c>
      <c r="DP92" s="160">
        <v>0</v>
      </c>
      <c r="DQ92" s="160">
        <v>0</v>
      </c>
      <c r="DR92" s="160">
        <v>0</v>
      </c>
      <c r="DS92" s="160">
        <v>0</v>
      </c>
      <c r="DT92" s="160">
        <v>0</v>
      </c>
      <c r="DU92" s="160">
        <v>0</v>
      </c>
      <c r="DV92" s="160">
        <v>0</v>
      </c>
      <c r="DW92" s="160">
        <v>0</v>
      </c>
      <c r="DX92" s="160">
        <v>0</v>
      </c>
      <c r="DY92" s="160">
        <v>0</v>
      </c>
      <c r="DZ92" s="160">
        <v>0</v>
      </c>
      <c r="EA92" s="160">
        <v>0</v>
      </c>
      <c r="EB92" s="160">
        <v>0</v>
      </c>
      <c r="EC92" s="160">
        <v>0</v>
      </c>
      <c r="ED92" s="160">
        <v>0</v>
      </c>
      <c r="EE92" s="160">
        <v>0</v>
      </c>
      <c r="EF92" s="160">
        <v>0</v>
      </c>
      <c r="EG92" s="160">
        <v>0</v>
      </c>
      <c r="EH92" s="160">
        <v>0</v>
      </c>
      <c r="EI92" s="160">
        <v>0</v>
      </c>
      <c r="EJ92" s="160">
        <v>0</v>
      </c>
      <c r="EK92" s="160">
        <v>0</v>
      </c>
      <c r="EL92" s="160">
        <v>0</v>
      </c>
      <c r="EM92" s="160">
        <v>61</v>
      </c>
      <c r="EN92" s="160">
        <v>0</v>
      </c>
      <c r="EO92" s="160">
        <v>0</v>
      </c>
      <c r="EP92" s="160">
        <v>0</v>
      </c>
      <c r="EQ92" s="160">
        <v>0</v>
      </c>
      <c r="ER92" s="160">
        <v>0</v>
      </c>
      <c r="ES92" s="160">
        <v>0</v>
      </c>
      <c r="ET92" s="160">
        <v>854</v>
      </c>
      <c r="EU92" s="160">
        <v>0</v>
      </c>
      <c r="EV92" s="160">
        <v>0</v>
      </c>
      <c r="EW92" s="160">
        <v>0</v>
      </c>
      <c r="EX92" s="160">
        <v>0</v>
      </c>
      <c r="EY92" s="160">
        <v>122</v>
      </c>
      <c r="EZ92" s="160">
        <v>0</v>
      </c>
      <c r="FA92" s="160">
        <v>0</v>
      </c>
      <c r="FB92" s="160">
        <v>0</v>
      </c>
      <c r="FC92" s="160">
        <v>0</v>
      </c>
      <c r="FD92" s="160">
        <v>0</v>
      </c>
      <c r="FE92" s="160">
        <v>0</v>
      </c>
      <c r="FF92" s="160">
        <v>0</v>
      </c>
      <c r="FG92" s="160">
        <v>0</v>
      </c>
      <c r="FH92" s="160">
        <v>0</v>
      </c>
      <c r="FI92" s="160">
        <v>0</v>
      </c>
      <c r="FJ92" s="160">
        <v>0</v>
      </c>
      <c r="FK92" s="160">
        <v>0</v>
      </c>
      <c r="FL92" s="160">
        <v>0</v>
      </c>
      <c r="FM92" s="160">
        <v>0</v>
      </c>
      <c r="FN92" s="160">
        <v>0</v>
      </c>
      <c r="FO92" s="160">
        <v>0</v>
      </c>
      <c r="FP92" s="160">
        <v>0</v>
      </c>
      <c r="FQ92" s="160">
        <v>0</v>
      </c>
      <c r="FR92" s="160">
        <v>0</v>
      </c>
      <c r="FS92" s="160">
        <v>0</v>
      </c>
      <c r="FT92" s="160">
        <v>0</v>
      </c>
      <c r="FU92" s="160">
        <v>0</v>
      </c>
      <c r="FV92" s="160">
        <v>0</v>
      </c>
      <c r="FW92" s="160">
        <v>0</v>
      </c>
      <c r="FX92" s="160">
        <v>0</v>
      </c>
      <c r="FY92" s="160">
        <v>0</v>
      </c>
      <c r="FZ92" s="160">
        <v>0</v>
      </c>
      <c r="GA92" s="160">
        <v>0</v>
      </c>
      <c r="GB92" s="160">
        <v>0</v>
      </c>
      <c r="GC92" s="160">
        <v>0</v>
      </c>
      <c r="GD92" s="160">
        <v>0</v>
      </c>
      <c r="GE92" s="160">
        <v>0</v>
      </c>
      <c r="GF92" s="160">
        <v>0</v>
      </c>
      <c r="GG92" s="160">
        <v>0</v>
      </c>
      <c r="GH92" s="160">
        <v>0</v>
      </c>
      <c r="GI92" s="79">
        <f t="shared" si="1"/>
        <v>1134</v>
      </c>
    </row>
    <row r="93" spans="2:191" x14ac:dyDescent="0.25">
      <c r="B93" s="74" t="s">
        <v>200</v>
      </c>
      <c r="C93" s="175" t="s">
        <v>789</v>
      </c>
      <c r="D93" s="160">
        <v>0</v>
      </c>
      <c r="E93" s="160">
        <v>0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0</v>
      </c>
      <c r="N93" s="160">
        <v>0</v>
      </c>
      <c r="O93" s="160">
        <v>0</v>
      </c>
      <c r="P93" s="160">
        <v>0</v>
      </c>
      <c r="Q93" s="160">
        <v>0</v>
      </c>
      <c r="R93" s="160">
        <v>0</v>
      </c>
      <c r="S93" s="160">
        <v>0</v>
      </c>
      <c r="T93" s="160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0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0</v>
      </c>
      <c r="AO93" s="160">
        <v>0</v>
      </c>
      <c r="AP93" s="160">
        <v>0</v>
      </c>
      <c r="AQ93" s="160">
        <v>0</v>
      </c>
      <c r="AR93" s="160">
        <v>0</v>
      </c>
      <c r="AS93" s="160">
        <v>0</v>
      </c>
      <c r="AT93" s="160">
        <v>0</v>
      </c>
      <c r="AU93" s="160">
        <v>0</v>
      </c>
      <c r="AV93" s="160">
        <v>0</v>
      </c>
      <c r="AW93" s="160">
        <v>0</v>
      </c>
      <c r="AX93" s="160">
        <v>0</v>
      </c>
      <c r="AY93" s="160">
        <v>0</v>
      </c>
      <c r="AZ93" s="160">
        <v>0</v>
      </c>
      <c r="BA93" s="160">
        <v>0</v>
      </c>
      <c r="BB93" s="160">
        <v>0</v>
      </c>
      <c r="BC93" s="160">
        <v>0</v>
      </c>
      <c r="BD93" s="160">
        <v>0</v>
      </c>
      <c r="BE93" s="160">
        <v>0</v>
      </c>
      <c r="BF93" s="160">
        <v>0</v>
      </c>
      <c r="BG93" s="160">
        <v>0</v>
      </c>
      <c r="BH93" s="160">
        <v>0</v>
      </c>
      <c r="BI93" s="160">
        <v>0</v>
      </c>
      <c r="BJ93" s="160">
        <v>0</v>
      </c>
      <c r="BK93" s="160">
        <v>0</v>
      </c>
      <c r="BL93" s="160">
        <v>0</v>
      </c>
      <c r="BM93" s="160">
        <v>0</v>
      </c>
      <c r="BN93" s="160">
        <v>0</v>
      </c>
      <c r="BO93" s="160">
        <v>0</v>
      </c>
      <c r="BP93" s="160">
        <v>0</v>
      </c>
      <c r="BQ93" s="160">
        <v>0</v>
      </c>
      <c r="BR93" s="160">
        <v>0</v>
      </c>
      <c r="BS93" s="160">
        <v>0</v>
      </c>
      <c r="BT93" s="160">
        <v>0</v>
      </c>
      <c r="BU93" s="160">
        <v>0</v>
      </c>
      <c r="BV93" s="160">
        <v>0</v>
      </c>
      <c r="BW93" s="160">
        <v>0</v>
      </c>
      <c r="BX93" s="160">
        <v>0</v>
      </c>
      <c r="BY93" s="160">
        <v>0</v>
      </c>
      <c r="BZ93" s="160">
        <v>0</v>
      </c>
      <c r="CA93" s="160">
        <v>0</v>
      </c>
      <c r="CB93" s="160">
        <v>0</v>
      </c>
      <c r="CC93" s="160">
        <v>0</v>
      </c>
      <c r="CD93" s="160">
        <v>0</v>
      </c>
      <c r="CE93" s="160">
        <v>0</v>
      </c>
      <c r="CF93" s="160">
        <v>0</v>
      </c>
      <c r="CG93" s="160">
        <v>0</v>
      </c>
      <c r="CH93" s="160">
        <v>0</v>
      </c>
      <c r="CI93" s="160">
        <v>0</v>
      </c>
      <c r="CJ93" s="160">
        <v>0</v>
      </c>
      <c r="CK93" s="160">
        <v>0</v>
      </c>
      <c r="CL93" s="160">
        <v>0</v>
      </c>
      <c r="CM93" s="160">
        <v>0</v>
      </c>
      <c r="CN93" s="160">
        <v>0</v>
      </c>
      <c r="CO93" s="160">
        <v>0</v>
      </c>
      <c r="CP93" s="160">
        <v>0</v>
      </c>
      <c r="CQ93" s="160">
        <v>0</v>
      </c>
      <c r="CR93" s="160">
        <v>0</v>
      </c>
      <c r="CS93" s="160">
        <v>0</v>
      </c>
      <c r="CT93" s="160">
        <v>0</v>
      </c>
      <c r="CU93" s="160">
        <v>0</v>
      </c>
      <c r="CV93" s="160">
        <v>0</v>
      </c>
      <c r="CW93" s="160">
        <v>0</v>
      </c>
      <c r="CX93" s="160">
        <v>0</v>
      </c>
      <c r="CY93" s="160">
        <v>0</v>
      </c>
      <c r="CZ93" s="160">
        <v>0</v>
      </c>
      <c r="DA93" s="160">
        <v>0</v>
      </c>
      <c r="DB93" s="160">
        <v>0</v>
      </c>
      <c r="DC93" s="160">
        <v>0</v>
      </c>
      <c r="DD93" s="160">
        <v>0</v>
      </c>
      <c r="DE93" s="160">
        <v>0</v>
      </c>
      <c r="DF93" s="160">
        <v>0</v>
      </c>
      <c r="DG93" s="160">
        <v>0</v>
      </c>
      <c r="DH93" s="160">
        <v>0</v>
      </c>
      <c r="DI93" s="160">
        <v>0</v>
      </c>
      <c r="DJ93" s="160">
        <v>0</v>
      </c>
      <c r="DK93" s="160">
        <v>0</v>
      </c>
      <c r="DL93" s="160">
        <v>0</v>
      </c>
      <c r="DM93" s="160">
        <v>0</v>
      </c>
      <c r="DN93" s="160">
        <v>0</v>
      </c>
      <c r="DO93" s="160">
        <v>0</v>
      </c>
      <c r="DP93" s="160">
        <v>0</v>
      </c>
      <c r="DQ93" s="160">
        <v>0</v>
      </c>
      <c r="DR93" s="160">
        <v>0</v>
      </c>
      <c r="DS93" s="160">
        <v>0</v>
      </c>
      <c r="DT93" s="160">
        <v>0</v>
      </c>
      <c r="DU93" s="160">
        <v>0</v>
      </c>
      <c r="DV93" s="160">
        <v>0</v>
      </c>
      <c r="DW93" s="160">
        <v>0</v>
      </c>
      <c r="DX93" s="160">
        <v>0</v>
      </c>
      <c r="DY93" s="160">
        <v>0</v>
      </c>
      <c r="DZ93" s="160">
        <v>0</v>
      </c>
      <c r="EA93" s="160">
        <v>0</v>
      </c>
      <c r="EB93" s="160">
        <v>0</v>
      </c>
      <c r="EC93" s="160">
        <v>0</v>
      </c>
      <c r="ED93" s="160">
        <v>0</v>
      </c>
      <c r="EE93" s="160">
        <v>0</v>
      </c>
      <c r="EF93" s="160">
        <v>0</v>
      </c>
      <c r="EG93" s="160">
        <v>0</v>
      </c>
      <c r="EH93" s="160">
        <v>0</v>
      </c>
      <c r="EI93" s="160">
        <v>0</v>
      </c>
      <c r="EJ93" s="160">
        <v>0</v>
      </c>
      <c r="EK93" s="160">
        <v>0</v>
      </c>
      <c r="EL93" s="160">
        <v>0</v>
      </c>
      <c r="EM93" s="160">
        <v>0</v>
      </c>
      <c r="EN93" s="160">
        <v>0</v>
      </c>
      <c r="EO93" s="160">
        <v>0</v>
      </c>
      <c r="EP93" s="160">
        <v>0</v>
      </c>
      <c r="EQ93" s="160">
        <v>0</v>
      </c>
      <c r="ER93" s="160">
        <v>0</v>
      </c>
      <c r="ES93" s="160">
        <v>0</v>
      </c>
      <c r="ET93" s="160">
        <v>0</v>
      </c>
      <c r="EU93" s="160">
        <v>9158.94</v>
      </c>
      <c r="EV93" s="160">
        <v>0</v>
      </c>
      <c r="EW93" s="160">
        <v>0</v>
      </c>
      <c r="EX93" s="160">
        <v>0</v>
      </c>
      <c r="EY93" s="160">
        <v>0</v>
      </c>
      <c r="EZ93" s="160">
        <v>6000</v>
      </c>
      <c r="FA93" s="160">
        <v>0</v>
      </c>
      <c r="FB93" s="160">
        <v>0</v>
      </c>
      <c r="FC93" s="160">
        <v>0</v>
      </c>
      <c r="FD93" s="160">
        <v>0</v>
      </c>
      <c r="FE93" s="160">
        <v>0</v>
      </c>
      <c r="FF93" s="160">
        <v>0</v>
      </c>
      <c r="FG93" s="160">
        <v>0</v>
      </c>
      <c r="FH93" s="160">
        <v>0</v>
      </c>
      <c r="FI93" s="160">
        <v>5401.92</v>
      </c>
      <c r="FJ93" s="160">
        <v>0</v>
      </c>
      <c r="FK93" s="160">
        <v>0</v>
      </c>
      <c r="FL93" s="160">
        <v>0</v>
      </c>
      <c r="FM93" s="160">
        <v>0</v>
      </c>
      <c r="FN93" s="160">
        <v>0</v>
      </c>
      <c r="FO93" s="160">
        <v>0</v>
      </c>
      <c r="FP93" s="160">
        <v>0</v>
      </c>
      <c r="FQ93" s="160">
        <v>0</v>
      </c>
      <c r="FR93" s="160">
        <v>0</v>
      </c>
      <c r="FS93" s="160">
        <v>0</v>
      </c>
      <c r="FT93" s="160">
        <v>0</v>
      </c>
      <c r="FU93" s="160">
        <v>0</v>
      </c>
      <c r="FV93" s="160">
        <v>0</v>
      </c>
      <c r="FW93" s="160">
        <v>0</v>
      </c>
      <c r="FX93" s="160">
        <v>0</v>
      </c>
      <c r="FY93" s="160">
        <v>0</v>
      </c>
      <c r="FZ93" s="160">
        <v>0</v>
      </c>
      <c r="GA93" s="160">
        <v>6104.71</v>
      </c>
      <c r="GB93" s="160">
        <v>0</v>
      </c>
      <c r="GC93" s="160">
        <v>0</v>
      </c>
      <c r="GD93" s="160">
        <v>0</v>
      </c>
      <c r="GE93" s="160">
        <v>0</v>
      </c>
      <c r="GF93" s="160">
        <v>0</v>
      </c>
      <c r="GG93" s="160">
        <v>0</v>
      </c>
      <c r="GH93" s="160">
        <v>0</v>
      </c>
      <c r="GI93" s="79">
        <f t="shared" si="1"/>
        <v>26665.57</v>
      </c>
    </row>
    <row r="94" spans="2:191" x14ac:dyDescent="0.25">
      <c r="B94" s="74" t="s">
        <v>200</v>
      </c>
      <c r="C94" s="175" t="s">
        <v>789</v>
      </c>
      <c r="D94" s="160">
        <v>0</v>
      </c>
      <c r="E94" s="160">
        <v>0</v>
      </c>
      <c r="F94" s="160">
        <v>0</v>
      </c>
      <c r="G94" s="160">
        <v>0</v>
      </c>
      <c r="H94" s="160">
        <v>0</v>
      </c>
      <c r="I94" s="160">
        <v>0</v>
      </c>
      <c r="J94" s="160">
        <v>0</v>
      </c>
      <c r="K94" s="160">
        <v>0</v>
      </c>
      <c r="L94" s="160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v>0</v>
      </c>
      <c r="R94" s="160">
        <v>0</v>
      </c>
      <c r="S94" s="160">
        <v>0</v>
      </c>
      <c r="T94" s="160">
        <v>0</v>
      </c>
      <c r="U94" s="160">
        <v>0</v>
      </c>
      <c r="V94" s="160">
        <v>0</v>
      </c>
      <c r="W94" s="160">
        <v>0</v>
      </c>
      <c r="X94" s="160">
        <v>0</v>
      </c>
      <c r="Y94" s="160">
        <v>0</v>
      </c>
      <c r="Z94" s="160">
        <v>0</v>
      </c>
      <c r="AA94" s="160">
        <v>0</v>
      </c>
      <c r="AB94" s="160">
        <v>0</v>
      </c>
      <c r="AC94" s="160">
        <v>0</v>
      </c>
      <c r="AD94" s="160">
        <v>0</v>
      </c>
      <c r="AE94" s="160">
        <v>0</v>
      </c>
      <c r="AF94" s="160">
        <v>0</v>
      </c>
      <c r="AG94" s="160">
        <v>0</v>
      </c>
      <c r="AH94" s="160">
        <v>0</v>
      </c>
      <c r="AI94" s="160">
        <v>0</v>
      </c>
      <c r="AJ94" s="160">
        <v>0</v>
      </c>
      <c r="AK94" s="160">
        <v>0</v>
      </c>
      <c r="AL94" s="160">
        <v>0</v>
      </c>
      <c r="AM94" s="160">
        <v>0</v>
      </c>
      <c r="AN94" s="160">
        <v>0</v>
      </c>
      <c r="AO94" s="160">
        <v>0</v>
      </c>
      <c r="AP94" s="160">
        <v>0</v>
      </c>
      <c r="AQ94" s="160">
        <v>0</v>
      </c>
      <c r="AR94" s="160">
        <v>0</v>
      </c>
      <c r="AS94" s="160">
        <v>0</v>
      </c>
      <c r="AT94" s="160">
        <v>0</v>
      </c>
      <c r="AU94" s="160">
        <v>0</v>
      </c>
      <c r="AV94" s="160">
        <v>0</v>
      </c>
      <c r="AW94" s="160">
        <v>0</v>
      </c>
      <c r="AX94" s="160">
        <v>0</v>
      </c>
      <c r="AY94" s="160">
        <v>0</v>
      </c>
      <c r="AZ94" s="160">
        <v>0</v>
      </c>
      <c r="BA94" s="160">
        <v>0</v>
      </c>
      <c r="BB94" s="160">
        <v>0</v>
      </c>
      <c r="BC94" s="160">
        <v>0</v>
      </c>
      <c r="BD94" s="160">
        <v>0</v>
      </c>
      <c r="BE94" s="160">
        <v>0</v>
      </c>
      <c r="BF94" s="160">
        <v>0</v>
      </c>
      <c r="BG94" s="160">
        <v>0</v>
      </c>
      <c r="BH94" s="160">
        <v>0</v>
      </c>
      <c r="BI94" s="160">
        <v>0</v>
      </c>
      <c r="BJ94" s="160">
        <v>0</v>
      </c>
      <c r="BK94" s="160">
        <v>0</v>
      </c>
      <c r="BL94" s="160">
        <v>0</v>
      </c>
      <c r="BM94" s="160">
        <v>0</v>
      </c>
      <c r="BN94" s="160">
        <v>0</v>
      </c>
      <c r="BO94" s="160">
        <v>0</v>
      </c>
      <c r="BP94" s="160">
        <v>0</v>
      </c>
      <c r="BQ94" s="160">
        <v>0</v>
      </c>
      <c r="BR94" s="160">
        <v>0</v>
      </c>
      <c r="BS94" s="160">
        <v>0</v>
      </c>
      <c r="BT94" s="160">
        <v>0</v>
      </c>
      <c r="BU94" s="160">
        <v>0</v>
      </c>
      <c r="BV94" s="160">
        <v>0</v>
      </c>
      <c r="BW94" s="160">
        <v>0</v>
      </c>
      <c r="BX94" s="160">
        <v>0</v>
      </c>
      <c r="BY94" s="160">
        <v>0</v>
      </c>
      <c r="BZ94" s="160">
        <v>0</v>
      </c>
      <c r="CA94" s="160">
        <v>0</v>
      </c>
      <c r="CB94" s="160">
        <v>15987</v>
      </c>
      <c r="CC94" s="160">
        <v>0</v>
      </c>
      <c r="CD94" s="160">
        <v>0</v>
      </c>
      <c r="CE94" s="160">
        <v>0</v>
      </c>
      <c r="CF94" s="160">
        <v>0</v>
      </c>
      <c r="CG94" s="160">
        <v>0</v>
      </c>
      <c r="CH94" s="160">
        <v>0</v>
      </c>
      <c r="CI94" s="160">
        <v>0</v>
      </c>
      <c r="CJ94" s="160">
        <v>0</v>
      </c>
      <c r="CK94" s="160">
        <v>0</v>
      </c>
      <c r="CL94" s="160">
        <v>0</v>
      </c>
      <c r="CM94" s="160">
        <v>0</v>
      </c>
      <c r="CN94" s="160">
        <v>0</v>
      </c>
      <c r="CO94" s="160">
        <v>0</v>
      </c>
      <c r="CP94" s="160">
        <v>0</v>
      </c>
      <c r="CQ94" s="160">
        <v>0</v>
      </c>
      <c r="CR94" s="160">
        <v>0</v>
      </c>
      <c r="CS94" s="160">
        <v>0</v>
      </c>
      <c r="CT94" s="160">
        <v>0</v>
      </c>
      <c r="CU94" s="160">
        <v>0</v>
      </c>
      <c r="CV94" s="160">
        <v>0</v>
      </c>
      <c r="CW94" s="160">
        <v>0</v>
      </c>
      <c r="CX94" s="160">
        <v>0</v>
      </c>
      <c r="CY94" s="160">
        <v>0</v>
      </c>
      <c r="CZ94" s="160">
        <v>0</v>
      </c>
      <c r="DA94" s="160">
        <v>0</v>
      </c>
      <c r="DB94" s="160">
        <v>0</v>
      </c>
      <c r="DC94" s="160">
        <v>0</v>
      </c>
      <c r="DD94" s="160">
        <v>0</v>
      </c>
      <c r="DE94" s="160">
        <v>0</v>
      </c>
      <c r="DF94" s="160">
        <v>0</v>
      </c>
      <c r="DG94" s="160">
        <v>0</v>
      </c>
      <c r="DH94" s="160">
        <v>0</v>
      </c>
      <c r="DI94" s="160">
        <v>1096.58</v>
      </c>
      <c r="DJ94" s="160">
        <v>0</v>
      </c>
      <c r="DK94" s="160">
        <v>0</v>
      </c>
      <c r="DL94" s="160">
        <v>0</v>
      </c>
      <c r="DM94" s="160">
        <v>0</v>
      </c>
      <c r="DN94" s="160">
        <v>0</v>
      </c>
      <c r="DO94" s="160">
        <v>0</v>
      </c>
      <c r="DP94" s="160">
        <v>0</v>
      </c>
      <c r="DQ94" s="160">
        <v>0</v>
      </c>
      <c r="DR94" s="160">
        <v>0</v>
      </c>
      <c r="DS94" s="160">
        <v>0</v>
      </c>
      <c r="DT94" s="160">
        <v>0</v>
      </c>
      <c r="DU94" s="160">
        <v>0</v>
      </c>
      <c r="DV94" s="160">
        <v>0</v>
      </c>
      <c r="DW94" s="160">
        <v>0</v>
      </c>
      <c r="DX94" s="160">
        <v>0</v>
      </c>
      <c r="DY94" s="160">
        <v>0</v>
      </c>
      <c r="DZ94" s="160">
        <v>0</v>
      </c>
      <c r="EA94" s="160">
        <v>0</v>
      </c>
      <c r="EB94" s="160">
        <v>0</v>
      </c>
      <c r="EC94" s="160">
        <v>0</v>
      </c>
      <c r="ED94" s="160">
        <v>0</v>
      </c>
      <c r="EE94" s="160">
        <v>0</v>
      </c>
      <c r="EF94" s="160">
        <v>0</v>
      </c>
      <c r="EG94" s="160">
        <v>0</v>
      </c>
      <c r="EH94" s="160">
        <v>0</v>
      </c>
      <c r="EI94" s="160">
        <v>0</v>
      </c>
      <c r="EJ94" s="160">
        <v>0</v>
      </c>
      <c r="EK94" s="160">
        <v>0</v>
      </c>
      <c r="EL94" s="160">
        <v>0</v>
      </c>
      <c r="EM94" s="160">
        <v>0</v>
      </c>
      <c r="EN94" s="160">
        <v>50000</v>
      </c>
      <c r="EO94" s="160">
        <v>0</v>
      </c>
      <c r="EP94" s="160">
        <v>0</v>
      </c>
      <c r="EQ94" s="160">
        <v>15000</v>
      </c>
      <c r="ER94" s="160">
        <v>0</v>
      </c>
      <c r="ES94" s="160">
        <v>0</v>
      </c>
      <c r="ET94" s="160">
        <v>0</v>
      </c>
      <c r="EU94" s="160">
        <v>0</v>
      </c>
      <c r="EV94" s="160">
        <v>50000</v>
      </c>
      <c r="EW94" s="160">
        <v>27501.89</v>
      </c>
      <c r="EX94" s="160">
        <v>0</v>
      </c>
      <c r="EY94" s="160">
        <v>0</v>
      </c>
      <c r="EZ94" s="160">
        <v>0</v>
      </c>
      <c r="FA94" s="160">
        <v>0</v>
      </c>
      <c r="FB94" s="160">
        <v>0</v>
      </c>
      <c r="FC94" s="160">
        <v>0</v>
      </c>
      <c r="FD94" s="160">
        <v>0</v>
      </c>
      <c r="FE94" s="160">
        <v>0</v>
      </c>
      <c r="FF94" s="160">
        <v>0</v>
      </c>
      <c r="FG94" s="160">
        <v>0</v>
      </c>
      <c r="FH94" s="160">
        <v>0</v>
      </c>
      <c r="FI94" s="160">
        <v>0</v>
      </c>
      <c r="FJ94" s="160">
        <v>0</v>
      </c>
      <c r="FK94" s="160">
        <v>23404.240000000002</v>
      </c>
      <c r="FL94" s="160">
        <v>0</v>
      </c>
      <c r="FM94" s="160">
        <v>0</v>
      </c>
      <c r="FN94" s="160">
        <v>0</v>
      </c>
      <c r="FO94" s="160">
        <v>12855.33</v>
      </c>
      <c r="FP94" s="160">
        <v>0</v>
      </c>
      <c r="FQ94" s="160">
        <v>0</v>
      </c>
      <c r="FR94" s="160">
        <v>0</v>
      </c>
      <c r="FS94" s="160">
        <v>0</v>
      </c>
      <c r="FT94" s="160">
        <v>0</v>
      </c>
      <c r="FU94" s="160">
        <v>0</v>
      </c>
      <c r="FV94" s="160">
        <v>0</v>
      </c>
      <c r="FW94" s="160">
        <v>0</v>
      </c>
      <c r="FX94" s="160">
        <v>0</v>
      </c>
      <c r="FY94" s="160">
        <v>0.91</v>
      </c>
      <c r="FZ94" s="160">
        <v>0</v>
      </c>
      <c r="GA94" s="160">
        <v>9398.98</v>
      </c>
      <c r="GB94" s="160">
        <v>0</v>
      </c>
      <c r="GC94" s="160">
        <v>0</v>
      </c>
      <c r="GD94" s="160">
        <v>0</v>
      </c>
      <c r="GE94" s="160">
        <v>0</v>
      </c>
      <c r="GF94" s="160">
        <v>0</v>
      </c>
      <c r="GG94" s="160">
        <v>0</v>
      </c>
      <c r="GH94" s="160">
        <v>0</v>
      </c>
      <c r="GI94" s="79">
        <f t="shared" si="1"/>
        <v>205244.93000000002</v>
      </c>
    </row>
    <row r="95" spans="2:191" x14ac:dyDescent="0.25">
      <c r="B95" s="74" t="s">
        <v>200</v>
      </c>
      <c r="C95" s="175" t="s">
        <v>789</v>
      </c>
      <c r="D95" s="160">
        <v>0</v>
      </c>
      <c r="E95" s="160">
        <v>840.37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0">
        <v>0</v>
      </c>
      <c r="Q95" s="160">
        <v>0</v>
      </c>
      <c r="R95" s="160">
        <v>0</v>
      </c>
      <c r="S95" s="160">
        <v>0</v>
      </c>
      <c r="T95" s="160">
        <v>0</v>
      </c>
      <c r="U95" s="160">
        <v>0</v>
      </c>
      <c r="V95" s="160">
        <v>0</v>
      </c>
      <c r="W95" s="160">
        <v>0</v>
      </c>
      <c r="X95" s="160">
        <v>0</v>
      </c>
      <c r="Y95" s="160">
        <v>0</v>
      </c>
      <c r="Z95" s="160">
        <v>0</v>
      </c>
      <c r="AA95" s="160">
        <v>0</v>
      </c>
      <c r="AB95" s="160">
        <v>0</v>
      </c>
      <c r="AC95" s="160">
        <v>0</v>
      </c>
      <c r="AD95" s="160">
        <v>0</v>
      </c>
      <c r="AE95" s="160">
        <v>0</v>
      </c>
      <c r="AF95" s="160">
        <v>0</v>
      </c>
      <c r="AG95" s="160">
        <v>0</v>
      </c>
      <c r="AH95" s="160">
        <v>0</v>
      </c>
      <c r="AI95" s="160">
        <v>0</v>
      </c>
      <c r="AJ95" s="160">
        <v>0</v>
      </c>
      <c r="AK95" s="160">
        <v>0</v>
      </c>
      <c r="AL95" s="160">
        <v>0</v>
      </c>
      <c r="AM95" s="160">
        <v>0</v>
      </c>
      <c r="AN95" s="160">
        <v>0</v>
      </c>
      <c r="AO95" s="160">
        <v>0</v>
      </c>
      <c r="AP95" s="160">
        <v>0</v>
      </c>
      <c r="AQ95" s="160">
        <v>0</v>
      </c>
      <c r="AR95" s="160">
        <v>0</v>
      </c>
      <c r="AS95" s="160">
        <v>0</v>
      </c>
      <c r="AT95" s="160">
        <v>0</v>
      </c>
      <c r="AU95" s="160">
        <v>0</v>
      </c>
      <c r="AV95" s="160">
        <v>0</v>
      </c>
      <c r="AW95" s="160">
        <v>0</v>
      </c>
      <c r="AX95" s="160">
        <v>0</v>
      </c>
      <c r="AY95" s="160">
        <v>0</v>
      </c>
      <c r="AZ95" s="160">
        <v>0</v>
      </c>
      <c r="BA95" s="160">
        <v>0</v>
      </c>
      <c r="BB95" s="160">
        <v>0</v>
      </c>
      <c r="BC95" s="160">
        <v>0</v>
      </c>
      <c r="BD95" s="160">
        <v>0</v>
      </c>
      <c r="BE95" s="160">
        <v>0</v>
      </c>
      <c r="BF95" s="160">
        <v>0</v>
      </c>
      <c r="BG95" s="160">
        <v>0</v>
      </c>
      <c r="BH95" s="160">
        <v>0</v>
      </c>
      <c r="BI95" s="160">
        <v>0</v>
      </c>
      <c r="BJ95" s="160">
        <v>0</v>
      </c>
      <c r="BK95" s="160">
        <v>0</v>
      </c>
      <c r="BL95" s="160">
        <v>0</v>
      </c>
      <c r="BM95" s="160">
        <v>0</v>
      </c>
      <c r="BN95" s="160">
        <v>0</v>
      </c>
      <c r="BO95" s="160">
        <v>0</v>
      </c>
      <c r="BP95" s="160">
        <v>0</v>
      </c>
      <c r="BQ95" s="160">
        <v>0</v>
      </c>
      <c r="BR95" s="160">
        <v>0</v>
      </c>
      <c r="BS95" s="160">
        <v>0</v>
      </c>
      <c r="BT95" s="160">
        <v>0</v>
      </c>
      <c r="BU95" s="160">
        <v>0</v>
      </c>
      <c r="BV95" s="160">
        <v>0</v>
      </c>
      <c r="BW95" s="160">
        <v>0</v>
      </c>
      <c r="BX95" s="160">
        <v>0</v>
      </c>
      <c r="BY95" s="160">
        <v>0</v>
      </c>
      <c r="BZ95" s="160">
        <v>0</v>
      </c>
      <c r="CA95" s="160">
        <v>0</v>
      </c>
      <c r="CB95" s="160">
        <v>0</v>
      </c>
      <c r="CC95" s="160">
        <v>0</v>
      </c>
      <c r="CD95" s="160">
        <v>0</v>
      </c>
      <c r="CE95" s="160">
        <v>0</v>
      </c>
      <c r="CF95" s="160">
        <v>0</v>
      </c>
      <c r="CG95" s="160">
        <v>0</v>
      </c>
      <c r="CH95" s="160">
        <v>0</v>
      </c>
      <c r="CI95" s="160">
        <v>0</v>
      </c>
      <c r="CJ95" s="160">
        <v>0</v>
      </c>
      <c r="CK95" s="160">
        <v>0</v>
      </c>
      <c r="CL95" s="160">
        <v>0</v>
      </c>
      <c r="CM95" s="160">
        <v>0</v>
      </c>
      <c r="CN95" s="160">
        <v>0</v>
      </c>
      <c r="CO95" s="160">
        <v>0</v>
      </c>
      <c r="CP95" s="160">
        <v>0</v>
      </c>
      <c r="CQ95" s="160">
        <v>0</v>
      </c>
      <c r="CR95" s="160">
        <v>0</v>
      </c>
      <c r="CS95" s="160">
        <v>0</v>
      </c>
      <c r="CT95" s="160">
        <v>0</v>
      </c>
      <c r="CU95" s="160">
        <v>0</v>
      </c>
      <c r="CV95" s="160">
        <v>0</v>
      </c>
      <c r="CW95" s="160">
        <v>0</v>
      </c>
      <c r="CX95" s="160">
        <v>0</v>
      </c>
      <c r="CY95" s="160">
        <v>0</v>
      </c>
      <c r="CZ95" s="160">
        <v>0</v>
      </c>
      <c r="DA95" s="160">
        <v>0</v>
      </c>
      <c r="DB95" s="160">
        <v>0</v>
      </c>
      <c r="DC95" s="160">
        <v>0</v>
      </c>
      <c r="DD95" s="160">
        <v>0</v>
      </c>
      <c r="DE95" s="160">
        <v>0</v>
      </c>
      <c r="DF95" s="160">
        <v>0</v>
      </c>
      <c r="DG95" s="160">
        <v>0</v>
      </c>
      <c r="DH95" s="160">
        <v>0</v>
      </c>
      <c r="DI95" s="160">
        <v>0</v>
      </c>
      <c r="DJ95" s="160">
        <v>0</v>
      </c>
      <c r="DK95" s="160">
        <v>0</v>
      </c>
      <c r="DL95" s="160">
        <v>0</v>
      </c>
      <c r="DM95" s="160">
        <v>0</v>
      </c>
      <c r="DN95" s="160">
        <v>0</v>
      </c>
      <c r="DO95" s="160">
        <v>0</v>
      </c>
      <c r="DP95" s="160">
        <v>0</v>
      </c>
      <c r="DQ95" s="160">
        <v>0</v>
      </c>
      <c r="DR95" s="160">
        <v>0</v>
      </c>
      <c r="DS95" s="160">
        <v>0</v>
      </c>
      <c r="DT95" s="160">
        <v>0</v>
      </c>
      <c r="DU95" s="160">
        <v>0</v>
      </c>
      <c r="DV95" s="160">
        <v>0</v>
      </c>
      <c r="DW95" s="160">
        <v>0</v>
      </c>
      <c r="DX95" s="160">
        <v>0</v>
      </c>
      <c r="DY95" s="160">
        <v>0</v>
      </c>
      <c r="DZ95" s="160">
        <v>0</v>
      </c>
      <c r="EA95" s="160">
        <v>0</v>
      </c>
      <c r="EB95" s="160">
        <v>0</v>
      </c>
      <c r="EC95" s="160">
        <v>0</v>
      </c>
      <c r="ED95" s="160">
        <v>0</v>
      </c>
      <c r="EE95" s="160">
        <v>0</v>
      </c>
      <c r="EF95" s="160">
        <v>0</v>
      </c>
      <c r="EG95" s="160">
        <v>0</v>
      </c>
      <c r="EH95" s="160">
        <v>0</v>
      </c>
      <c r="EI95" s="160">
        <v>0</v>
      </c>
      <c r="EJ95" s="160">
        <v>0</v>
      </c>
      <c r="EK95" s="160">
        <v>0</v>
      </c>
      <c r="EL95" s="160">
        <v>0</v>
      </c>
      <c r="EM95" s="160">
        <v>0</v>
      </c>
      <c r="EN95" s="160">
        <v>0</v>
      </c>
      <c r="EO95" s="160">
        <v>0</v>
      </c>
      <c r="EP95" s="160">
        <v>0</v>
      </c>
      <c r="EQ95" s="160">
        <v>0</v>
      </c>
      <c r="ER95" s="160">
        <v>0</v>
      </c>
      <c r="ES95" s="160">
        <v>0</v>
      </c>
      <c r="ET95" s="160">
        <v>0</v>
      </c>
      <c r="EU95" s="160">
        <v>0</v>
      </c>
      <c r="EV95" s="160">
        <v>0</v>
      </c>
      <c r="EW95" s="160">
        <v>0</v>
      </c>
      <c r="EX95" s="160">
        <v>0</v>
      </c>
      <c r="EY95" s="160">
        <v>0</v>
      </c>
      <c r="EZ95" s="160">
        <v>0</v>
      </c>
      <c r="FA95" s="160">
        <v>0</v>
      </c>
      <c r="FB95" s="160">
        <v>0</v>
      </c>
      <c r="FC95" s="160">
        <v>0</v>
      </c>
      <c r="FD95" s="160">
        <v>0</v>
      </c>
      <c r="FE95" s="160">
        <v>0</v>
      </c>
      <c r="FF95" s="160">
        <v>0</v>
      </c>
      <c r="FG95" s="160">
        <v>0</v>
      </c>
      <c r="FH95" s="160">
        <v>0</v>
      </c>
      <c r="FI95" s="160">
        <v>0</v>
      </c>
      <c r="FJ95" s="160">
        <v>0</v>
      </c>
      <c r="FK95" s="160">
        <v>0</v>
      </c>
      <c r="FL95" s="160">
        <v>0</v>
      </c>
      <c r="FM95" s="160">
        <v>0</v>
      </c>
      <c r="FN95" s="160">
        <v>0</v>
      </c>
      <c r="FO95" s="160">
        <v>0</v>
      </c>
      <c r="FP95" s="160">
        <v>0</v>
      </c>
      <c r="FQ95" s="160">
        <v>0</v>
      </c>
      <c r="FR95" s="160">
        <v>0</v>
      </c>
      <c r="FS95" s="160">
        <v>0</v>
      </c>
      <c r="FT95" s="160">
        <v>0</v>
      </c>
      <c r="FU95" s="160">
        <v>0</v>
      </c>
      <c r="FV95" s="160">
        <v>0</v>
      </c>
      <c r="FW95" s="160">
        <v>0</v>
      </c>
      <c r="FX95" s="160">
        <v>0</v>
      </c>
      <c r="FY95" s="160">
        <v>0</v>
      </c>
      <c r="FZ95" s="160">
        <v>0</v>
      </c>
      <c r="GA95" s="160">
        <v>0</v>
      </c>
      <c r="GB95" s="160">
        <v>0</v>
      </c>
      <c r="GC95" s="160">
        <v>0</v>
      </c>
      <c r="GD95" s="160">
        <v>0</v>
      </c>
      <c r="GE95" s="160">
        <v>0</v>
      </c>
      <c r="GF95" s="160">
        <v>0</v>
      </c>
      <c r="GG95" s="160">
        <v>0</v>
      </c>
      <c r="GH95" s="160">
        <v>0</v>
      </c>
      <c r="GI95" s="79">
        <f t="shared" si="1"/>
        <v>840.37</v>
      </c>
    </row>
    <row r="96" spans="2:191" x14ac:dyDescent="0.25">
      <c r="B96" s="74" t="s">
        <v>200</v>
      </c>
      <c r="C96" s="175" t="s">
        <v>789</v>
      </c>
      <c r="D96" s="160">
        <v>0</v>
      </c>
      <c r="E96" s="160">
        <v>0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0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0</v>
      </c>
      <c r="AH96" s="160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0</v>
      </c>
      <c r="AR96" s="160">
        <v>0</v>
      </c>
      <c r="AS96" s="160">
        <v>0</v>
      </c>
      <c r="AT96" s="160">
        <v>0</v>
      </c>
      <c r="AU96" s="160">
        <v>0</v>
      </c>
      <c r="AV96" s="160">
        <v>0</v>
      </c>
      <c r="AW96" s="160">
        <v>0</v>
      </c>
      <c r="AX96" s="160">
        <v>0</v>
      </c>
      <c r="AY96" s="160">
        <v>0</v>
      </c>
      <c r="AZ96" s="160">
        <v>0</v>
      </c>
      <c r="BA96" s="160">
        <v>0</v>
      </c>
      <c r="BB96" s="160">
        <v>0</v>
      </c>
      <c r="BC96" s="160">
        <v>0</v>
      </c>
      <c r="BD96" s="160">
        <v>0</v>
      </c>
      <c r="BE96" s="160">
        <v>0</v>
      </c>
      <c r="BF96" s="160">
        <v>0</v>
      </c>
      <c r="BG96" s="160">
        <v>0</v>
      </c>
      <c r="BH96" s="160">
        <v>0</v>
      </c>
      <c r="BI96" s="160">
        <v>0</v>
      </c>
      <c r="BJ96" s="160">
        <v>0</v>
      </c>
      <c r="BK96" s="160">
        <v>0</v>
      </c>
      <c r="BL96" s="160">
        <v>0</v>
      </c>
      <c r="BM96" s="160">
        <v>0</v>
      </c>
      <c r="BN96" s="160">
        <v>0</v>
      </c>
      <c r="BO96" s="160">
        <v>0</v>
      </c>
      <c r="BP96" s="160">
        <v>0</v>
      </c>
      <c r="BQ96" s="160">
        <v>0</v>
      </c>
      <c r="BR96" s="160">
        <v>0</v>
      </c>
      <c r="BS96" s="160">
        <v>0</v>
      </c>
      <c r="BT96" s="160">
        <v>0</v>
      </c>
      <c r="BU96" s="160">
        <v>0</v>
      </c>
      <c r="BV96" s="160">
        <v>0</v>
      </c>
      <c r="BW96" s="160">
        <v>0</v>
      </c>
      <c r="BX96" s="160">
        <v>0</v>
      </c>
      <c r="BY96" s="160">
        <v>0</v>
      </c>
      <c r="BZ96" s="160">
        <v>0</v>
      </c>
      <c r="CA96" s="160">
        <v>0</v>
      </c>
      <c r="CB96" s="160">
        <v>0</v>
      </c>
      <c r="CC96" s="160">
        <v>0</v>
      </c>
      <c r="CD96" s="160">
        <v>0</v>
      </c>
      <c r="CE96" s="160">
        <v>0</v>
      </c>
      <c r="CF96" s="160">
        <v>0</v>
      </c>
      <c r="CG96" s="160">
        <v>0</v>
      </c>
      <c r="CH96" s="160">
        <v>0</v>
      </c>
      <c r="CI96" s="160">
        <v>0</v>
      </c>
      <c r="CJ96" s="160">
        <v>0</v>
      </c>
      <c r="CK96" s="160">
        <v>0</v>
      </c>
      <c r="CL96" s="160">
        <v>0</v>
      </c>
      <c r="CM96" s="160">
        <v>0</v>
      </c>
      <c r="CN96" s="160">
        <v>0</v>
      </c>
      <c r="CO96" s="160">
        <v>0</v>
      </c>
      <c r="CP96" s="160">
        <v>688.2</v>
      </c>
      <c r="CQ96" s="160">
        <v>0</v>
      </c>
      <c r="CR96" s="160">
        <v>0</v>
      </c>
      <c r="CS96" s="160">
        <v>0</v>
      </c>
      <c r="CT96" s="160">
        <v>0</v>
      </c>
      <c r="CU96" s="160">
        <v>0</v>
      </c>
      <c r="CV96" s="160">
        <v>0</v>
      </c>
      <c r="CW96" s="160">
        <v>0</v>
      </c>
      <c r="CX96" s="160">
        <v>0</v>
      </c>
      <c r="CY96" s="160">
        <v>0</v>
      </c>
      <c r="CZ96" s="160">
        <v>0</v>
      </c>
      <c r="DA96" s="160">
        <v>0</v>
      </c>
      <c r="DB96" s="160">
        <v>0</v>
      </c>
      <c r="DC96" s="160">
        <v>0</v>
      </c>
      <c r="DD96" s="160">
        <v>0</v>
      </c>
      <c r="DE96" s="160">
        <v>0</v>
      </c>
      <c r="DF96" s="160">
        <v>0</v>
      </c>
      <c r="DG96" s="160">
        <v>0</v>
      </c>
      <c r="DH96" s="160">
        <v>0</v>
      </c>
      <c r="DI96" s="160">
        <v>0</v>
      </c>
      <c r="DJ96" s="160">
        <v>0</v>
      </c>
      <c r="DK96" s="160">
        <v>0</v>
      </c>
      <c r="DL96" s="160">
        <v>0</v>
      </c>
      <c r="DM96" s="160">
        <v>0</v>
      </c>
      <c r="DN96" s="160">
        <v>0</v>
      </c>
      <c r="DO96" s="160">
        <v>0</v>
      </c>
      <c r="DP96" s="160">
        <v>0</v>
      </c>
      <c r="DQ96" s="160">
        <v>0</v>
      </c>
      <c r="DR96" s="160">
        <v>0</v>
      </c>
      <c r="DS96" s="160">
        <v>0</v>
      </c>
      <c r="DT96" s="160">
        <v>0</v>
      </c>
      <c r="DU96" s="160">
        <v>0</v>
      </c>
      <c r="DV96" s="160">
        <v>0</v>
      </c>
      <c r="DW96" s="160">
        <v>0</v>
      </c>
      <c r="DX96" s="160">
        <v>0</v>
      </c>
      <c r="DY96" s="160">
        <v>0</v>
      </c>
      <c r="DZ96" s="160">
        <v>0</v>
      </c>
      <c r="EA96" s="160">
        <v>0</v>
      </c>
      <c r="EB96" s="160">
        <v>0</v>
      </c>
      <c r="EC96" s="160">
        <v>0</v>
      </c>
      <c r="ED96" s="160">
        <v>0</v>
      </c>
      <c r="EE96" s="160">
        <v>0</v>
      </c>
      <c r="EF96" s="160">
        <v>0</v>
      </c>
      <c r="EG96" s="160">
        <v>0</v>
      </c>
      <c r="EH96" s="160">
        <v>0</v>
      </c>
      <c r="EI96" s="160">
        <v>0</v>
      </c>
      <c r="EJ96" s="160">
        <v>0</v>
      </c>
      <c r="EK96" s="160">
        <v>0</v>
      </c>
      <c r="EL96" s="160">
        <v>0</v>
      </c>
      <c r="EM96" s="160">
        <v>0</v>
      </c>
      <c r="EN96" s="160">
        <v>0</v>
      </c>
      <c r="EO96" s="160">
        <v>0</v>
      </c>
      <c r="EP96" s="160">
        <v>0</v>
      </c>
      <c r="EQ96" s="160">
        <v>0</v>
      </c>
      <c r="ER96" s="160">
        <v>0</v>
      </c>
      <c r="ES96" s="160">
        <v>0</v>
      </c>
      <c r="ET96" s="160">
        <v>0</v>
      </c>
      <c r="EU96" s="160">
        <v>0</v>
      </c>
      <c r="EV96" s="160">
        <v>0</v>
      </c>
      <c r="EW96" s="160">
        <v>0</v>
      </c>
      <c r="EX96" s="160">
        <v>0</v>
      </c>
      <c r="EY96" s="160">
        <v>0</v>
      </c>
      <c r="EZ96" s="160">
        <v>0</v>
      </c>
      <c r="FA96" s="160">
        <v>0</v>
      </c>
      <c r="FB96" s="160">
        <v>0</v>
      </c>
      <c r="FC96" s="160">
        <v>0</v>
      </c>
      <c r="FD96" s="160">
        <v>0</v>
      </c>
      <c r="FE96" s="160">
        <v>0</v>
      </c>
      <c r="FF96" s="160">
        <v>0</v>
      </c>
      <c r="FG96" s="160">
        <v>0</v>
      </c>
      <c r="FH96" s="160">
        <v>0</v>
      </c>
      <c r="FI96" s="160">
        <v>0</v>
      </c>
      <c r="FJ96" s="160">
        <v>0</v>
      </c>
      <c r="FK96" s="160">
        <v>0</v>
      </c>
      <c r="FL96" s="160">
        <v>0</v>
      </c>
      <c r="FM96" s="160">
        <v>0</v>
      </c>
      <c r="FN96" s="160">
        <v>0</v>
      </c>
      <c r="FO96" s="160">
        <v>0</v>
      </c>
      <c r="FP96" s="160">
        <v>0</v>
      </c>
      <c r="FQ96" s="160">
        <v>0</v>
      </c>
      <c r="FR96" s="160">
        <v>0</v>
      </c>
      <c r="FS96" s="160">
        <v>0</v>
      </c>
      <c r="FT96" s="160">
        <v>0</v>
      </c>
      <c r="FU96" s="160">
        <v>0</v>
      </c>
      <c r="FV96" s="160">
        <v>0</v>
      </c>
      <c r="FW96" s="160">
        <v>0</v>
      </c>
      <c r="FX96" s="160">
        <v>0</v>
      </c>
      <c r="FY96" s="160">
        <v>0</v>
      </c>
      <c r="FZ96" s="160">
        <v>0</v>
      </c>
      <c r="GA96" s="160">
        <v>0</v>
      </c>
      <c r="GB96" s="160">
        <v>0</v>
      </c>
      <c r="GC96" s="160">
        <v>0</v>
      </c>
      <c r="GD96" s="160">
        <v>0</v>
      </c>
      <c r="GE96" s="160">
        <v>0</v>
      </c>
      <c r="GF96" s="160">
        <v>0</v>
      </c>
      <c r="GG96" s="160">
        <v>0</v>
      </c>
      <c r="GH96" s="160">
        <v>0</v>
      </c>
      <c r="GI96" s="79">
        <f t="shared" si="1"/>
        <v>688.2</v>
      </c>
    </row>
    <row r="97" spans="2:191" x14ac:dyDescent="0.25">
      <c r="B97" s="74" t="s">
        <v>641</v>
      </c>
      <c r="C97" s="175">
        <v>21499</v>
      </c>
      <c r="D97" s="160">
        <v>0</v>
      </c>
      <c r="E97" s="160">
        <v>0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0</v>
      </c>
      <c r="N97" s="160">
        <v>0</v>
      </c>
      <c r="O97" s="160">
        <v>0</v>
      </c>
      <c r="P97" s="160">
        <v>0</v>
      </c>
      <c r="Q97" s="160">
        <v>0</v>
      </c>
      <c r="R97" s="160">
        <v>0</v>
      </c>
      <c r="S97" s="160">
        <v>0</v>
      </c>
      <c r="T97" s="160">
        <v>0</v>
      </c>
      <c r="U97" s="160">
        <v>0</v>
      </c>
      <c r="V97" s="160">
        <v>0</v>
      </c>
      <c r="W97" s="160">
        <v>0</v>
      </c>
      <c r="X97" s="160">
        <v>0</v>
      </c>
      <c r="Y97" s="160">
        <v>0</v>
      </c>
      <c r="Z97" s="160">
        <v>0</v>
      </c>
      <c r="AA97" s="160">
        <v>0</v>
      </c>
      <c r="AB97" s="160">
        <v>0</v>
      </c>
      <c r="AC97" s="160">
        <v>0</v>
      </c>
      <c r="AD97" s="160">
        <v>0</v>
      </c>
      <c r="AE97" s="160">
        <v>0</v>
      </c>
      <c r="AF97" s="160">
        <v>0</v>
      </c>
      <c r="AG97" s="160">
        <v>0</v>
      </c>
      <c r="AH97" s="160">
        <v>0</v>
      </c>
      <c r="AI97" s="160">
        <v>0</v>
      </c>
      <c r="AJ97" s="160">
        <v>0</v>
      </c>
      <c r="AK97" s="160">
        <v>0</v>
      </c>
      <c r="AL97" s="160">
        <v>0</v>
      </c>
      <c r="AM97" s="160">
        <v>0</v>
      </c>
      <c r="AN97" s="160">
        <v>0</v>
      </c>
      <c r="AO97" s="160">
        <v>0</v>
      </c>
      <c r="AP97" s="160">
        <v>0</v>
      </c>
      <c r="AQ97" s="160">
        <v>0</v>
      </c>
      <c r="AR97" s="160">
        <v>0</v>
      </c>
      <c r="AS97" s="160">
        <v>0</v>
      </c>
      <c r="AT97" s="160">
        <v>0</v>
      </c>
      <c r="AU97" s="160">
        <v>0</v>
      </c>
      <c r="AV97" s="160">
        <v>0</v>
      </c>
      <c r="AW97" s="160">
        <v>0</v>
      </c>
      <c r="AX97" s="160">
        <v>0</v>
      </c>
      <c r="AY97" s="160">
        <v>0</v>
      </c>
      <c r="AZ97" s="160">
        <v>0</v>
      </c>
      <c r="BA97" s="160">
        <v>0</v>
      </c>
      <c r="BB97" s="160">
        <v>0</v>
      </c>
      <c r="BC97" s="160">
        <v>0</v>
      </c>
      <c r="BD97" s="160">
        <v>0</v>
      </c>
      <c r="BE97" s="160">
        <v>0</v>
      </c>
      <c r="BF97" s="160">
        <v>0</v>
      </c>
      <c r="BG97" s="160">
        <v>0</v>
      </c>
      <c r="BH97" s="160">
        <v>0</v>
      </c>
      <c r="BI97" s="160">
        <v>0</v>
      </c>
      <c r="BJ97" s="160">
        <v>0</v>
      </c>
      <c r="BK97" s="160">
        <v>0</v>
      </c>
      <c r="BL97" s="160">
        <v>0</v>
      </c>
      <c r="BM97" s="160">
        <v>0</v>
      </c>
      <c r="BN97" s="160">
        <v>0</v>
      </c>
      <c r="BO97" s="160">
        <v>0</v>
      </c>
      <c r="BP97" s="160">
        <v>0</v>
      </c>
      <c r="BQ97" s="160">
        <v>0</v>
      </c>
      <c r="BR97" s="160">
        <v>0</v>
      </c>
      <c r="BS97" s="160">
        <v>0</v>
      </c>
      <c r="BT97" s="160">
        <v>0</v>
      </c>
      <c r="BU97" s="160">
        <v>0</v>
      </c>
      <c r="BV97" s="160">
        <v>0</v>
      </c>
      <c r="BW97" s="160">
        <v>0</v>
      </c>
      <c r="BX97" s="160">
        <v>0</v>
      </c>
      <c r="BY97" s="160">
        <v>0</v>
      </c>
      <c r="BZ97" s="160">
        <v>0</v>
      </c>
      <c r="CA97" s="160">
        <v>0</v>
      </c>
      <c r="CB97" s="160">
        <v>0</v>
      </c>
      <c r="CC97" s="160">
        <v>0</v>
      </c>
      <c r="CD97" s="160">
        <v>0</v>
      </c>
      <c r="CE97" s="160">
        <v>0</v>
      </c>
      <c r="CF97" s="160">
        <v>0</v>
      </c>
      <c r="CG97" s="160">
        <v>0</v>
      </c>
      <c r="CH97" s="160">
        <v>0</v>
      </c>
      <c r="CI97" s="160">
        <v>0</v>
      </c>
      <c r="CJ97" s="160">
        <v>0</v>
      </c>
      <c r="CK97" s="160">
        <v>0</v>
      </c>
      <c r="CL97" s="160">
        <v>0</v>
      </c>
      <c r="CM97" s="160">
        <v>0</v>
      </c>
      <c r="CN97" s="160">
        <v>0</v>
      </c>
      <c r="CO97" s="160">
        <v>0</v>
      </c>
      <c r="CP97" s="160">
        <v>0</v>
      </c>
      <c r="CQ97" s="160">
        <v>0</v>
      </c>
      <c r="CR97" s="160">
        <v>0</v>
      </c>
      <c r="CS97" s="160">
        <v>0</v>
      </c>
      <c r="CT97" s="160">
        <v>0</v>
      </c>
      <c r="CU97" s="160">
        <v>0</v>
      </c>
      <c r="CV97" s="160">
        <v>0</v>
      </c>
      <c r="CW97" s="160">
        <v>0</v>
      </c>
      <c r="CX97" s="160">
        <v>0</v>
      </c>
      <c r="CY97" s="160">
        <v>0</v>
      </c>
      <c r="CZ97" s="160">
        <v>0</v>
      </c>
      <c r="DA97" s="160">
        <v>0</v>
      </c>
      <c r="DB97" s="160">
        <v>0</v>
      </c>
      <c r="DC97" s="160">
        <v>0</v>
      </c>
      <c r="DD97" s="160">
        <v>0</v>
      </c>
      <c r="DE97" s="160">
        <v>0</v>
      </c>
      <c r="DF97" s="160">
        <v>0</v>
      </c>
      <c r="DG97" s="160">
        <v>0</v>
      </c>
      <c r="DH97" s="160">
        <v>0</v>
      </c>
      <c r="DI97" s="160">
        <v>0</v>
      </c>
      <c r="DJ97" s="160">
        <v>0</v>
      </c>
      <c r="DK97" s="160">
        <v>0</v>
      </c>
      <c r="DL97" s="160">
        <v>0</v>
      </c>
      <c r="DM97" s="160">
        <v>0</v>
      </c>
      <c r="DN97" s="160">
        <v>0</v>
      </c>
      <c r="DO97" s="160">
        <v>0</v>
      </c>
      <c r="DP97" s="160">
        <v>0</v>
      </c>
      <c r="DQ97" s="160">
        <v>0</v>
      </c>
      <c r="DR97" s="160">
        <v>0</v>
      </c>
      <c r="DS97" s="160">
        <v>0</v>
      </c>
      <c r="DT97" s="160">
        <v>0</v>
      </c>
      <c r="DU97" s="160">
        <v>0</v>
      </c>
      <c r="DV97" s="160">
        <v>0</v>
      </c>
      <c r="DW97" s="160">
        <v>0</v>
      </c>
      <c r="DX97" s="160">
        <v>0</v>
      </c>
      <c r="DY97" s="160">
        <v>0</v>
      </c>
      <c r="DZ97" s="160">
        <v>0</v>
      </c>
      <c r="EA97" s="160">
        <v>0</v>
      </c>
      <c r="EB97" s="160">
        <v>0</v>
      </c>
      <c r="EC97" s="160">
        <v>0</v>
      </c>
      <c r="ED97" s="160">
        <v>0</v>
      </c>
      <c r="EE97" s="160">
        <v>0</v>
      </c>
      <c r="EF97" s="160">
        <v>0</v>
      </c>
      <c r="EG97" s="160">
        <v>0</v>
      </c>
      <c r="EH97" s="160">
        <v>0</v>
      </c>
      <c r="EI97" s="160">
        <v>0</v>
      </c>
      <c r="EJ97" s="160">
        <v>0</v>
      </c>
      <c r="EK97" s="160">
        <v>0</v>
      </c>
      <c r="EL97" s="160">
        <v>0</v>
      </c>
      <c r="EM97" s="160">
        <v>0</v>
      </c>
      <c r="EN97" s="160">
        <v>0</v>
      </c>
      <c r="EO97" s="160">
        <v>0</v>
      </c>
      <c r="EP97" s="160">
        <v>0</v>
      </c>
      <c r="EQ97" s="160">
        <v>0</v>
      </c>
      <c r="ER97" s="160">
        <v>0</v>
      </c>
      <c r="ES97" s="160">
        <v>0</v>
      </c>
      <c r="ET97" s="160">
        <v>0</v>
      </c>
      <c r="EU97" s="160">
        <v>0</v>
      </c>
      <c r="EV97" s="160">
        <v>0</v>
      </c>
      <c r="EW97" s="160">
        <v>0</v>
      </c>
      <c r="EX97" s="160">
        <v>0</v>
      </c>
      <c r="EY97" s="160">
        <v>0</v>
      </c>
      <c r="EZ97" s="160">
        <v>0</v>
      </c>
      <c r="FA97" s="160">
        <v>0</v>
      </c>
      <c r="FB97" s="160">
        <v>0</v>
      </c>
      <c r="FC97" s="160">
        <v>0</v>
      </c>
      <c r="FD97" s="160">
        <v>0</v>
      </c>
      <c r="FE97" s="160">
        <v>0</v>
      </c>
      <c r="FF97" s="160">
        <v>0</v>
      </c>
      <c r="FG97" s="160">
        <v>0</v>
      </c>
      <c r="FH97" s="160">
        <v>0</v>
      </c>
      <c r="FI97" s="160">
        <v>0</v>
      </c>
      <c r="FJ97" s="160">
        <v>0</v>
      </c>
      <c r="FK97" s="160">
        <v>0</v>
      </c>
      <c r="FL97" s="160">
        <v>0</v>
      </c>
      <c r="FM97" s="160">
        <v>0</v>
      </c>
      <c r="FN97" s="160">
        <v>0</v>
      </c>
      <c r="FO97" s="160">
        <v>0</v>
      </c>
      <c r="FP97" s="160">
        <v>0</v>
      </c>
      <c r="FQ97" s="160">
        <v>0</v>
      </c>
      <c r="FR97" s="160">
        <v>0</v>
      </c>
      <c r="FS97" s="160">
        <v>0</v>
      </c>
      <c r="FT97" s="160">
        <v>0</v>
      </c>
      <c r="FU97" s="160">
        <v>0</v>
      </c>
      <c r="FV97" s="160">
        <v>0</v>
      </c>
      <c r="FW97" s="160">
        <v>0</v>
      </c>
      <c r="FX97" s="160">
        <v>0</v>
      </c>
      <c r="FY97" s="160">
        <v>0</v>
      </c>
      <c r="FZ97" s="160">
        <v>0</v>
      </c>
      <c r="GA97" s="160">
        <v>0</v>
      </c>
      <c r="GB97" s="160">
        <v>0</v>
      </c>
      <c r="GC97" s="463">
        <v>314.16000000000003</v>
      </c>
      <c r="GD97" s="160">
        <v>0</v>
      </c>
      <c r="GE97" s="160">
        <v>0</v>
      </c>
      <c r="GF97" s="160">
        <v>0</v>
      </c>
      <c r="GG97" s="160">
        <v>0</v>
      </c>
      <c r="GH97" s="160">
        <v>0</v>
      </c>
      <c r="GI97" s="79">
        <f t="shared" si="1"/>
        <v>314.16000000000003</v>
      </c>
    </row>
    <row r="98" spans="2:191" x14ac:dyDescent="0.25">
      <c r="B98" s="74" t="s">
        <v>217</v>
      </c>
      <c r="C98" s="175" t="s">
        <v>789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  <c r="K98" s="160">
        <v>0</v>
      </c>
      <c r="L98" s="160">
        <v>0</v>
      </c>
      <c r="M98" s="160">
        <v>0</v>
      </c>
      <c r="N98" s="160">
        <v>0</v>
      </c>
      <c r="O98" s="160">
        <v>0</v>
      </c>
      <c r="P98" s="160">
        <v>0</v>
      </c>
      <c r="Q98" s="160">
        <v>0</v>
      </c>
      <c r="R98" s="160">
        <v>0</v>
      </c>
      <c r="S98" s="160">
        <v>0</v>
      </c>
      <c r="T98" s="160">
        <v>0</v>
      </c>
      <c r="U98" s="160">
        <v>0</v>
      </c>
      <c r="V98" s="160">
        <v>0</v>
      </c>
      <c r="W98" s="160">
        <v>0</v>
      </c>
      <c r="X98" s="160">
        <v>0</v>
      </c>
      <c r="Y98" s="160">
        <v>0</v>
      </c>
      <c r="Z98" s="160">
        <v>0</v>
      </c>
      <c r="AA98" s="160">
        <v>0</v>
      </c>
      <c r="AB98" s="160">
        <v>0</v>
      </c>
      <c r="AC98" s="160">
        <v>0</v>
      </c>
      <c r="AD98" s="160">
        <v>0</v>
      </c>
      <c r="AE98" s="160">
        <v>0</v>
      </c>
      <c r="AF98" s="160">
        <v>0</v>
      </c>
      <c r="AG98" s="160">
        <v>0</v>
      </c>
      <c r="AH98" s="160">
        <v>0</v>
      </c>
      <c r="AI98" s="160">
        <v>0</v>
      </c>
      <c r="AJ98" s="160">
        <v>0</v>
      </c>
      <c r="AK98" s="160">
        <v>0</v>
      </c>
      <c r="AL98" s="160">
        <v>0</v>
      </c>
      <c r="AM98" s="160">
        <v>0</v>
      </c>
      <c r="AN98" s="160">
        <v>0</v>
      </c>
      <c r="AO98" s="160">
        <v>0</v>
      </c>
      <c r="AP98" s="160">
        <v>0</v>
      </c>
      <c r="AQ98" s="160">
        <v>0</v>
      </c>
      <c r="AR98" s="160">
        <v>0</v>
      </c>
      <c r="AS98" s="160">
        <v>0</v>
      </c>
      <c r="AT98" s="160">
        <v>222</v>
      </c>
      <c r="AU98" s="160">
        <v>0</v>
      </c>
      <c r="AV98" s="160">
        <v>0</v>
      </c>
      <c r="AW98" s="160">
        <v>0</v>
      </c>
      <c r="AX98" s="160">
        <v>0</v>
      </c>
      <c r="AY98" s="160">
        <v>2031.92</v>
      </c>
      <c r="AZ98" s="160">
        <v>0</v>
      </c>
      <c r="BA98" s="160">
        <v>0</v>
      </c>
      <c r="BB98" s="160">
        <v>3830.21</v>
      </c>
      <c r="BC98" s="160">
        <v>0</v>
      </c>
      <c r="BD98" s="160">
        <v>0</v>
      </c>
      <c r="BE98" s="160">
        <v>0</v>
      </c>
      <c r="BF98" s="160">
        <v>0</v>
      </c>
      <c r="BG98" s="160">
        <v>8529.3799999999992</v>
      </c>
      <c r="BH98" s="160">
        <v>0</v>
      </c>
      <c r="BI98" s="160">
        <v>0</v>
      </c>
      <c r="BJ98" s="160">
        <v>0</v>
      </c>
      <c r="BK98" s="160">
        <v>0</v>
      </c>
      <c r="BL98" s="160">
        <v>0</v>
      </c>
      <c r="BM98" s="160">
        <v>0</v>
      </c>
      <c r="BN98" s="160">
        <v>0</v>
      </c>
      <c r="BO98" s="160">
        <v>0</v>
      </c>
      <c r="BP98" s="160">
        <v>0</v>
      </c>
      <c r="BQ98" s="160">
        <v>0</v>
      </c>
      <c r="BR98" s="160">
        <v>0</v>
      </c>
      <c r="BS98" s="160">
        <v>0</v>
      </c>
      <c r="BT98" s="160">
        <v>0</v>
      </c>
      <c r="BU98" s="160">
        <v>0</v>
      </c>
      <c r="BV98" s="160">
        <v>0</v>
      </c>
      <c r="BW98" s="160">
        <v>0</v>
      </c>
      <c r="BX98" s="160">
        <v>0</v>
      </c>
      <c r="BY98" s="160">
        <v>0</v>
      </c>
      <c r="BZ98" s="160">
        <v>0</v>
      </c>
      <c r="CA98" s="160">
        <v>0</v>
      </c>
      <c r="CB98" s="160">
        <v>0</v>
      </c>
      <c r="CC98" s="160">
        <v>0</v>
      </c>
      <c r="CD98" s="160">
        <v>0</v>
      </c>
      <c r="CE98" s="160">
        <v>0</v>
      </c>
      <c r="CF98" s="160">
        <v>0</v>
      </c>
      <c r="CG98" s="160">
        <v>0</v>
      </c>
      <c r="CH98" s="160">
        <v>0</v>
      </c>
      <c r="CI98" s="160">
        <v>0</v>
      </c>
      <c r="CJ98" s="160">
        <v>0</v>
      </c>
      <c r="CK98" s="160">
        <v>0</v>
      </c>
      <c r="CL98" s="160">
        <v>0</v>
      </c>
      <c r="CM98" s="160">
        <v>0</v>
      </c>
      <c r="CN98" s="160">
        <v>0</v>
      </c>
      <c r="CO98" s="160">
        <v>0</v>
      </c>
      <c r="CP98" s="160">
        <v>0</v>
      </c>
      <c r="CQ98" s="160">
        <v>0</v>
      </c>
      <c r="CR98" s="160">
        <v>0</v>
      </c>
      <c r="CS98" s="160">
        <v>0</v>
      </c>
      <c r="CT98" s="160">
        <v>0</v>
      </c>
      <c r="CU98" s="160">
        <v>0</v>
      </c>
      <c r="CV98" s="160">
        <v>0</v>
      </c>
      <c r="CW98" s="160">
        <v>0</v>
      </c>
      <c r="CX98" s="160">
        <v>0</v>
      </c>
      <c r="CY98" s="160">
        <v>3053.61</v>
      </c>
      <c r="CZ98" s="160">
        <v>0</v>
      </c>
      <c r="DA98" s="160">
        <v>0</v>
      </c>
      <c r="DB98" s="160">
        <v>0</v>
      </c>
      <c r="DC98" s="160">
        <v>0</v>
      </c>
      <c r="DD98" s="160">
        <v>5016.0600000000004</v>
      </c>
      <c r="DE98" s="160">
        <v>0</v>
      </c>
      <c r="DF98" s="160">
        <v>0</v>
      </c>
      <c r="DG98" s="160">
        <v>0</v>
      </c>
      <c r="DH98" s="160">
        <v>0</v>
      </c>
      <c r="DI98" s="160">
        <v>0</v>
      </c>
      <c r="DJ98" s="160">
        <v>0</v>
      </c>
      <c r="DK98" s="160">
        <v>0</v>
      </c>
      <c r="DL98" s="160">
        <v>0</v>
      </c>
      <c r="DM98" s="160">
        <v>0</v>
      </c>
      <c r="DN98" s="160">
        <v>0</v>
      </c>
      <c r="DO98" s="160">
        <v>0</v>
      </c>
      <c r="DP98" s="160">
        <v>0</v>
      </c>
      <c r="DQ98" s="160">
        <v>0</v>
      </c>
      <c r="DR98" s="160">
        <v>0</v>
      </c>
      <c r="DS98" s="160">
        <v>0</v>
      </c>
      <c r="DT98" s="160">
        <v>0</v>
      </c>
      <c r="DU98" s="160">
        <v>0</v>
      </c>
      <c r="DV98" s="160">
        <v>0</v>
      </c>
      <c r="DW98" s="160">
        <v>0</v>
      </c>
      <c r="DX98" s="160">
        <v>0</v>
      </c>
      <c r="DY98" s="160">
        <v>0</v>
      </c>
      <c r="DZ98" s="160">
        <v>7849.96</v>
      </c>
      <c r="EA98" s="160">
        <v>0</v>
      </c>
      <c r="EB98" s="160">
        <v>0</v>
      </c>
      <c r="EC98" s="160">
        <v>0</v>
      </c>
      <c r="ED98" s="160">
        <v>0</v>
      </c>
      <c r="EE98" s="160">
        <v>0</v>
      </c>
      <c r="EF98" s="160">
        <v>0</v>
      </c>
      <c r="EG98" s="160">
        <v>0</v>
      </c>
      <c r="EH98" s="160">
        <v>5189.76</v>
      </c>
      <c r="EI98" s="160">
        <v>0</v>
      </c>
      <c r="EJ98" s="160">
        <v>0</v>
      </c>
      <c r="EK98" s="160">
        <v>0</v>
      </c>
      <c r="EL98" s="160">
        <v>0</v>
      </c>
      <c r="EM98" s="160">
        <v>12140.97</v>
      </c>
      <c r="EN98" s="160">
        <v>12467.48</v>
      </c>
      <c r="EO98" s="160">
        <v>0</v>
      </c>
      <c r="EP98" s="160">
        <v>0</v>
      </c>
      <c r="EQ98" s="160">
        <v>0</v>
      </c>
      <c r="ER98" s="160">
        <v>24620</v>
      </c>
      <c r="ES98" s="160">
        <v>0</v>
      </c>
      <c r="ET98" s="160">
        <v>17797.43</v>
      </c>
      <c r="EU98" s="160">
        <v>0</v>
      </c>
      <c r="EV98" s="160">
        <v>0</v>
      </c>
      <c r="EW98" s="160">
        <v>0</v>
      </c>
      <c r="EX98" s="160">
        <v>0</v>
      </c>
      <c r="EY98" s="160">
        <v>0</v>
      </c>
      <c r="EZ98" s="160">
        <v>16715.810000000001</v>
      </c>
      <c r="FA98" s="160">
        <v>0</v>
      </c>
      <c r="FB98" s="160">
        <v>0</v>
      </c>
      <c r="FC98" s="160">
        <v>0</v>
      </c>
      <c r="FD98" s="160">
        <v>17239.189999999999</v>
      </c>
      <c r="FE98" s="160">
        <v>0</v>
      </c>
      <c r="FF98" s="160">
        <v>0</v>
      </c>
      <c r="FG98" s="160">
        <v>0</v>
      </c>
      <c r="FH98" s="160">
        <v>12144.2</v>
      </c>
      <c r="FI98" s="160">
        <v>0</v>
      </c>
      <c r="FJ98" s="160">
        <v>0</v>
      </c>
      <c r="FK98" s="160">
        <v>0</v>
      </c>
      <c r="FL98" s="160">
        <v>0</v>
      </c>
      <c r="FM98" s="160">
        <v>0</v>
      </c>
      <c r="FN98" s="160">
        <v>0</v>
      </c>
      <c r="FO98" s="160">
        <v>0</v>
      </c>
      <c r="FP98" s="160">
        <v>0</v>
      </c>
      <c r="FQ98" s="160">
        <v>0</v>
      </c>
      <c r="FR98" s="160">
        <v>0</v>
      </c>
      <c r="FS98" s="160">
        <v>0</v>
      </c>
      <c r="FT98" s="160">
        <v>0</v>
      </c>
      <c r="FU98" s="160">
        <v>0</v>
      </c>
      <c r="FV98" s="160">
        <v>0</v>
      </c>
      <c r="FW98" s="160">
        <v>0</v>
      </c>
      <c r="FX98" s="160">
        <v>0</v>
      </c>
      <c r="FY98" s="160">
        <v>0</v>
      </c>
      <c r="FZ98" s="160">
        <v>0</v>
      </c>
      <c r="GA98" s="160">
        <v>9749.6</v>
      </c>
      <c r="GB98" s="160">
        <v>0</v>
      </c>
      <c r="GC98" s="160">
        <v>0</v>
      </c>
      <c r="GD98" s="160">
        <v>0</v>
      </c>
      <c r="GE98" s="160">
        <v>0</v>
      </c>
      <c r="GF98" s="160">
        <v>0</v>
      </c>
      <c r="GG98" s="160">
        <v>1479.29</v>
      </c>
      <c r="GH98" s="160">
        <v>0</v>
      </c>
      <c r="GI98" s="79">
        <f t="shared" si="1"/>
        <v>160076.87000000002</v>
      </c>
    </row>
    <row r="99" spans="2:191" x14ac:dyDescent="0.25">
      <c r="B99" s="74" t="s">
        <v>217</v>
      </c>
      <c r="C99" s="175" t="s">
        <v>789</v>
      </c>
      <c r="D99" s="160">
        <v>2450.73</v>
      </c>
      <c r="E99" s="160">
        <v>3517.02</v>
      </c>
      <c r="F99" s="160">
        <v>1796.54</v>
      </c>
      <c r="G99" s="160">
        <v>14027.27</v>
      </c>
      <c r="H99" s="160">
        <v>0</v>
      </c>
      <c r="I99" s="160">
        <v>6368.64</v>
      </c>
      <c r="J99" s="160">
        <v>3811.12</v>
      </c>
      <c r="K99" s="160">
        <v>7967.14</v>
      </c>
      <c r="L99" s="160">
        <v>2112.29</v>
      </c>
      <c r="M99" s="160">
        <v>4700.28</v>
      </c>
      <c r="N99" s="160">
        <v>9334.06</v>
      </c>
      <c r="O99" s="160">
        <v>6476.51</v>
      </c>
      <c r="P99" s="160">
        <v>4027.7</v>
      </c>
      <c r="Q99" s="160">
        <v>3551.41</v>
      </c>
      <c r="R99" s="160">
        <v>1544.44</v>
      </c>
      <c r="S99" s="160">
        <v>6783.86</v>
      </c>
      <c r="T99" s="160">
        <v>4608.8599999999997</v>
      </c>
      <c r="U99" s="160">
        <v>5998.99</v>
      </c>
      <c r="V99" s="160">
        <v>9862.24</v>
      </c>
      <c r="W99" s="160">
        <v>6243.8</v>
      </c>
      <c r="X99" s="160">
        <v>5920.13</v>
      </c>
      <c r="Y99" s="160">
        <v>4449.67</v>
      </c>
      <c r="Z99" s="160">
        <v>5998.24</v>
      </c>
      <c r="AA99" s="160">
        <v>12760.16</v>
      </c>
      <c r="AB99" s="160">
        <v>7319.05</v>
      </c>
      <c r="AC99" s="160">
        <v>8896.8799999999992</v>
      </c>
      <c r="AD99" s="160">
        <v>5715.3</v>
      </c>
      <c r="AE99" s="160">
        <v>8981.7199999999993</v>
      </c>
      <c r="AF99" s="160">
        <v>7529.55</v>
      </c>
      <c r="AG99" s="160">
        <v>3446.36</v>
      </c>
      <c r="AH99" s="160">
        <v>5477.64</v>
      </c>
      <c r="AI99" s="160">
        <v>0</v>
      </c>
      <c r="AJ99" s="160">
        <v>5971.24</v>
      </c>
      <c r="AK99" s="160">
        <v>6728.46</v>
      </c>
      <c r="AL99" s="160">
        <v>9325.31</v>
      </c>
      <c r="AM99" s="160">
        <v>0</v>
      </c>
      <c r="AN99" s="160">
        <v>5134.99</v>
      </c>
      <c r="AO99" s="160">
        <v>3551.36</v>
      </c>
      <c r="AP99" s="160">
        <v>3964.97</v>
      </c>
      <c r="AQ99" s="160">
        <v>11095.15</v>
      </c>
      <c r="AR99" s="160">
        <v>14124.62</v>
      </c>
      <c r="AS99" s="160">
        <v>10167.700000000001</v>
      </c>
      <c r="AT99" s="160">
        <v>6550.22</v>
      </c>
      <c r="AU99" s="160">
        <v>6438.61</v>
      </c>
      <c r="AV99" s="160">
        <v>5756.56</v>
      </c>
      <c r="AW99" s="160">
        <v>6791.04</v>
      </c>
      <c r="AX99" s="160">
        <v>15177.13</v>
      </c>
      <c r="AY99" s="160">
        <v>7068.62</v>
      </c>
      <c r="AZ99" s="160">
        <v>6902.37</v>
      </c>
      <c r="BA99" s="160">
        <v>7749.27</v>
      </c>
      <c r="BB99" s="160">
        <v>8961.7000000000007</v>
      </c>
      <c r="BC99" s="160">
        <v>7411.53</v>
      </c>
      <c r="BD99" s="160">
        <v>6426.66</v>
      </c>
      <c r="BE99" s="160">
        <v>9262.2900000000009</v>
      </c>
      <c r="BF99" s="160">
        <v>11020.92</v>
      </c>
      <c r="BG99" s="160">
        <v>10744.34</v>
      </c>
      <c r="BH99" s="160">
        <v>12718.2</v>
      </c>
      <c r="BI99" s="160">
        <v>7143.36</v>
      </c>
      <c r="BJ99" s="160">
        <v>4927.08</v>
      </c>
      <c r="BK99" s="160">
        <v>6463.79</v>
      </c>
      <c r="BL99" s="160">
        <v>0</v>
      </c>
      <c r="BM99" s="160">
        <v>0</v>
      </c>
      <c r="BN99" s="160">
        <v>0</v>
      </c>
      <c r="BO99" s="160">
        <v>13657.89</v>
      </c>
      <c r="BP99" s="160">
        <v>5511.51</v>
      </c>
      <c r="BQ99" s="160">
        <v>0</v>
      </c>
      <c r="BR99" s="160">
        <v>5878.08</v>
      </c>
      <c r="BS99" s="160">
        <v>0</v>
      </c>
      <c r="BT99" s="160">
        <v>7138.6</v>
      </c>
      <c r="BU99" s="160">
        <v>9723.75</v>
      </c>
      <c r="BV99" s="160">
        <v>0</v>
      </c>
      <c r="BW99" s="160">
        <v>9894.11</v>
      </c>
      <c r="BX99" s="160">
        <v>9111.24</v>
      </c>
      <c r="BY99" s="160">
        <v>4882.82</v>
      </c>
      <c r="BZ99" s="160">
        <v>11165.01</v>
      </c>
      <c r="CA99" s="160">
        <v>9663.7999999999993</v>
      </c>
      <c r="CB99" s="160">
        <v>5078.29</v>
      </c>
      <c r="CC99" s="160">
        <v>12873.11</v>
      </c>
      <c r="CD99" s="160">
        <v>8417.02</v>
      </c>
      <c r="CE99" s="160">
        <v>7193.82</v>
      </c>
      <c r="CF99" s="160">
        <v>0</v>
      </c>
      <c r="CG99" s="160">
        <v>11630.21</v>
      </c>
      <c r="CH99" s="160">
        <v>8129.35</v>
      </c>
      <c r="CI99" s="160">
        <v>6430.57</v>
      </c>
      <c r="CJ99" s="160">
        <v>6896.51</v>
      </c>
      <c r="CK99" s="160">
        <v>5424.84</v>
      </c>
      <c r="CL99" s="160">
        <v>6490.93</v>
      </c>
      <c r="CM99" s="160">
        <v>10999.53</v>
      </c>
      <c r="CN99" s="160">
        <v>6502.91</v>
      </c>
      <c r="CO99" s="160">
        <v>0</v>
      </c>
      <c r="CP99" s="160">
        <v>12711.24</v>
      </c>
      <c r="CQ99" s="160">
        <v>12382.22</v>
      </c>
      <c r="CR99" s="160">
        <v>7497.15</v>
      </c>
      <c r="CS99" s="160">
        <v>8476.25</v>
      </c>
      <c r="CT99" s="160">
        <v>0</v>
      </c>
      <c r="CU99" s="160">
        <v>0</v>
      </c>
      <c r="CV99" s="160">
        <v>3610.08</v>
      </c>
      <c r="CW99" s="160">
        <v>6135.95</v>
      </c>
      <c r="CX99" s="160">
        <v>5615.64</v>
      </c>
      <c r="CY99" s="160">
        <v>5440.16</v>
      </c>
      <c r="CZ99" s="160">
        <v>7167.18</v>
      </c>
      <c r="DA99" s="160">
        <v>5616.48</v>
      </c>
      <c r="DB99" s="160">
        <v>5026.4799999999996</v>
      </c>
      <c r="DC99" s="160">
        <v>3733.82</v>
      </c>
      <c r="DD99" s="160">
        <v>4425.4399999999996</v>
      </c>
      <c r="DE99" s="160">
        <v>6506.53</v>
      </c>
      <c r="DF99" s="160">
        <v>5772.35</v>
      </c>
      <c r="DG99" s="160">
        <v>4670.04</v>
      </c>
      <c r="DH99" s="160">
        <v>6912.64</v>
      </c>
      <c r="DI99" s="160">
        <v>8679.7099999999991</v>
      </c>
      <c r="DJ99" s="160">
        <v>6526.49</v>
      </c>
      <c r="DK99" s="160">
        <v>7240.08</v>
      </c>
      <c r="DL99" s="160">
        <v>3194.1</v>
      </c>
      <c r="DM99" s="160">
        <v>3322.44</v>
      </c>
      <c r="DN99" s="160">
        <v>5607.38</v>
      </c>
      <c r="DO99" s="160">
        <v>4382.8999999999996</v>
      </c>
      <c r="DP99" s="160">
        <v>7862.64</v>
      </c>
      <c r="DQ99" s="160">
        <v>7583.52</v>
      </c>
      <c r="DR99" s="160">
        <v>7204.32</v>
      </c>
      <c r="DS99" s="160">
        <v>4187.32</v>
      </c>
      <c r="DT99" s="160">
        <v>7791.99</v>
      </c>
      <c r="DU99" s="160">
        <v>7466.9</v>
      </c>
      <c r="DV99" s="160">
        <v>19851.29</v>
      </c>
      <c r="DW99" s="160">
        <v>9836.27</v>
      </c>
      <c r="DX99" s="160">
        <v>4474.47</v>
      </c>
      <c r="DY99" s="160">
        <v>6001.78</v>
      </c>
      <c r="DZ99" s="160">
        <v>6536.61</v>
      </c>
      <c r="EA99" s="160">
        <v>13239.93</v>
      </c>
      <c r="EB99" s="160">
        <v>14349.24</v>
      </c>
      <c r="EC99" s="160">
        <v>10751.97</v>
      </c>
      <c r="ED99" s="160">
        <v>7532.72</v>
      </c>
      <c r="EE99" s="160">
        <v>4057.23</v>
      </c>
      <c r="EF99" s="160">
        <v>4651.63</v>
      </c>
      <c r="EG99" s="160">
        <v>5213.88</v>
      </c>
      <c r="EH99" s="160">
        <v>9347.4599999999991</v>
      </c>
      <c r="EI99" s="160">
        <v>7481.56</v>
      </c>
      <c r="EJ99" s="160">
        <v>9138.0400000000009</v>
      </c>
      <c r="EK99" s="160">
        <v>7194.95</v>
      </c>
      <c r="EL99" s="160">
        <v>8126.54</v>
      </c>
      <c r="EM99" s="160">
        <v>9342.2199999999993</v>
      </c>
      <c r="EN99" s="160">
        <v>6318.86</v>
      </c>
      <c r="EO99" s="160">
        <v>0</v>
      </c>
      <c r="EP99" s="160">
        <v>0</v>
      </c>
      <c r="EQ99" s="160">
        <v>46287.4</v>
      </c>
      <c r="ER99" s="160">
        <v>36925.089999999997</v>
      </c>
      <c r="ES99" s="160">
        <v>0</v>
      </c>
      <c r="ET99" s="160">
        <v>69373.73</v>
      </c>
      <c r="EU99" s="160">
        <v>38281.46</v>
      </c>
      <c r="EV99" s="160">
        <v>21000.59</v>
      </c>
      <c r="EW99" s="160">
        <v>0</v>
      </c>
      <c r="EX99" s="160">
        <v>0</v>
      </c>
      <c r="EY99" s="160">
        <v>61290.84</v>
      </c>
      <c r="EZ99" s="160">
        <v>57847.88</v>
      </c>
      <c r="FA99" s="160">
        <v>34778.410000000003</v>
      </c>
      <c r="FB99" s="160">
        <v>36374.120000000003</v>
      </c>
      <c r="FC99" s="160">
        <v>29018.99</v>
      </c>
      <c r="FD99" s="160">
        <v>30818.560000000001</v>
      </c>
      <c r="FE99" s="160">
        <v>70885.960000000006</v>
      </c>
      <c r="FF99" s="160">
        <v>42189.46</v>
      </c>
      <c r="FG99" s="160">
        <v>21337.53</v>
      </c>
      <c r="FH99" s="160">
        <v>69487.759999999995</v>
      </c>
      <c r="FI99" s="160">
        <v>30359.49</v>
      </c>
      <c r="FJ99" s="160">
        <v>42961.46</v>
      </c>
      <c r="FK99" s="160">
        <v>65759.72</v>
      </c>
      <c r="FL99" s="160">
        <v>27676.03</v>
      </c>
      <c r="FM99" s="160">
        <v>39289.879999999997</v>
      </c>
      <c r="FN99" s="160">
        <v>39025.26</v>
      </c>
      <c r="FO99" s="160">
        <v>60341.11</v>
      </c>
      <c r="FP99" s="160">
        <v>46809.06</v>
      </c>
      <c r="FQ99" s="160">
        <v>31566.11</v>
      </c>
      <c r="FR99" s="160">
        <v>0</v>
      </c>
      <c r="FS99" s="160">
        <v>1231.8</v>
      </c>
      <c r="FT99" s="160">
        <v>0</v>
      </c>
      <c r="FU99" s="160">
        <v>10886.71</v>
      </c>
      <c r="FV99" s="160">
        <v>5757.58</v>
      </c>
      <c r="FW99" s="160">
        <v>4312.04</v>
      </c>
      <c r="FX99" s="160">
        <v>6699.31</v>
      </c>
      <c r="FY99" s="160">
        <v>13134.57</v>
      </c>
      <c r="FZ99" s="160">
        <v>4830.99</v>
      </c>
      <c r="GA99" s="160">
        <v>294.91000000000003</v>
      </c>
      <c r="GB99" s="160">
        <v>10439.67</v>
      </c>
      <c r="GC99" s="160">
        <v>4572.91</v>
      </c>
      <c r="GD99" s="160">
        <v>5897.28</v>
      </c>
      <c r="GE99" s="160">
        <v>0</v>
      </c>
      <c r="GF99" s="160">
        <v>7751.22</v>
      </c>
      <c r="GG99" s="160">
        <v>7337.65</v>
      </c>
      <c r="GH99" s="160">
        <v>9609.61</v>
      </c>
      <c r="GI99" s="79">
        <f t="shared" si="1"/>
        <v>2080587.23</v>
      </c>
    </row>
    <row r="100" spans="2:191" x14ac:dyDescent="0.25">
      <c r="B100" s="74" t="s">
        <v>217</v>
      </c>
      <c r="C100" s="175" t="s">
        <v>789</v>
      </c>
      <c r="D100" s="160">
        <v>1060.51</v>
      </c>
      <c r="E100" s="160">
        <v>1603.7</v>
      </c>
      <c r="F100" s="160">
        <v>1498.08</v>
      </c>
      <c r="G100" s="160">
        <v>7738.65</v>
      </c>
      <c r="H100" s="160">
        <v>0</v>
      </c>
      <c r="I100" s="160">
        <v>15085.47</v>
      </c>
      <c r="J100" s="160">
        <v>8350.24</v>
      </c>
      <c r="K100" s="160">
        <v>7558.84</v>
      </c>
      <c r="L100" s="160">
        <v>6731.74</v>
      </c>
      <c r="M100" s="160">
        <v>7800.79</v>
      </c>
      <c r="N100" s="160">
        <v>7069.55</v>
      </c>
      <c r="O100" s="160">
        <v>6444.97</v>
      </c>
      <c r="P100" s="160">
        <v>5708.56</v>
      </c>
      <c r="Q100" s="160">
        <v>3333.38</v>
      </c>
      <c r="R100" s="160">
        <v>3262.82</v>
      </c>
      <c r="S100" s="160">
        <v>4529.8599999999997</v>
      </c>
      <c r="T100" s="160">
        <v>5442.7</v>
      </c>
      <c r="U100" s="160">
        <v>5711.43</v>
      </c>
      <c r="V100" s="160">
        <v>6797.76</v>
      </c>
      <c r="W100" s="160">
        <v>3106.04</v>
      </c>
      <c r="X100" s="160">
        <v>5666.72</v>
      </c>
      <c r="Y100" s="160">
        <v>4092.55</v>
      </c>
      <c r="Z100" s="160">
        <v>7724.98</v>
      </c>
      <c r="AA100" s="160">
        <v>11244.17</v>
      </c>
      <c r="AB100" s="160">
        <v>8751.2199999999993</v>
      </c>
      <c r="AC100" s="160">
        <v>12524.39</v>
      </c>
      <c r="AD100" s="160">
        <v>5800.41</v>
      </c>
      <c r="AE100" s="160">
        <v>19462.84</v>
      </c>
      <c r="AF100" s="160">
        <v>16613.2</v>
      </c>
      <c r="AG100" s="160">
        <v>8810.83</v>
      </c>
      <c r="AH100" s="160">
        <v>11521.52</v>
      </c>
      <c r="AI100" s="160">
        <v>0</v>
      </c>
      <c r="AJ100" s="160">
        <v>10432.379999999999</v>
      </c>
      <c r="AK100" s="160">
        <v>7406.83</v>
      </c>
      <c r="AL100" s="160">
        <v>6433.59</v>
      </c>
      <c r="AM100" s="160">
        <v>0</v>
      </c>
      <c r="AN100" s="160">
        <v>6371.35</v>
      </c>
      <c r="AO100" s="160">
        <v>3333.44</v>
      </c>
      <c r="AP100" s="160">
        <v>5156.96</v>
      </c>
      <c r="AQ100" s="160">
        <v>9044.92</v>
      </c>
      <c r="AR100" s="160">
        <v>3337.06</v>
      </c>
      <c r="AS100" s="160">
        <v>8901.44</v>
      </c>
      <c r="AT100" s="160">
        <v>6195.83</v>
      </c>
      <c r="AU100" s="160">
        <v>3678.4</v>
      </c>
      <c r="AV100" s="160">
        <v>5133.5</v>
      </c>
      <c r="AW100" s="160">
        <v>7603.12</v>
      </c>
      <c r="AX100" s="160">
        <v>11822.38</v>
      </c>
      <c r="AY100" s="160">
        <v>2231.65</v>
      </c>
      <c r="AZ100" s="160">
        <v>8113.82</v>
      </c>
      <c r="BA100" s="160">
        <v>13460.06</v>
      </c>
      <c r="BB100" s="160">
        <v>7728.13</v>
      </c>
      <c r="BC100" s="160">
        <v>6445.77</v>
      </c>
      <c r="BD100" s="160">
        <v>10265.950000000001</v>
      </c>
      <c r="BE100" s="160">
        <v>458.44</v>
      </c>
      <c r="BF100" s="160">
        <v>14773.67</v>
      </c>
      <c r="BG100" s="160">
        <v>892.7</v>
      </c>
      <c r="BH100" s="160">
        <v>6395.82</v>
      </c>
      <c r="BI100" s="160">
        <v>18394.57</v>
      </c>
      <c r="BJ100" s="160">
        <v>16459.759999999998</v>
      </c>
      <c r="BK100" s="160">
        <v>6409.38</v>
      </c>
      <c r="BL100" s="160">
        <v>6750.2</v>
      </c>
      <c r="BM100" s="160">
        <v>0</v>
      </c>
      <c r="BN100" s="160">
        <v>0</v>
      </c>
      <c r="BO100" s="160">
        <v>7910.79</v>
      </c>
      <c r="BP100" s="160">
        <v>12684.82</v>
      </c>
      <c r="BQ100" s="160">
        <v>0</v>
      </c>
      <c r="BR100" s="160">
        <v>10544.23</v>
      </c>
      <c r="BS100" s="160">
        <v>0</v>
      </c>
      <c r="BT100" s="160">
        <v>13630.74</v>
      </c>
      <c r="BU100" s="160">
        <v>7948.71</v>
      </c>
      <c r="BV100" s="160">
        <v>0</v>
      </c>
      <c r="BW100" s="160">
        <v>7256.35</v>
      </c>
      <c r="BX100" s="160">
        <v>10546.53</v>
      </c>
      <c r="BY100" s="160">
        <v>16657.7</v>
      </c>
      <c r="BZ100" s="160">
        <v>10963.91</v>
      </c>
      <c r="CA100" s="160">
        <v>8586.6</v>
      </c>
      <c r="CB100" s="160">
        <v>5985.02</v>
      </c>
      <c r="CC100" s="160">
        <v>13598.49</v>
      </c>
      <c r="CD100" s="160">
        <v>9769.07</v>
      </c>
      <c r="CE100" s="160">
        <v>7026.57</v>
      </c>
      <c r="CF100" s="160">
        <v>0</v>
      </c>
      <c r="CG100" s="160">
        <v>16363.95</v>
      </c>
      <c r="CH100" s="160">
        <v>15276.47</v>
      </c>
      <c r="CI100" s="160">
        <v>7642.55</v>
      </c>
      <c r="CJ100" s="160">
        <v>10118</v>
      </c>
      <c r="CK100" s="160">
        <v>11093.7</v>
      </c>
      <c r="CL100" s="160">
        <v>4497.6899999999996</v>
      </c>
      <c r="CM100" s="160">
        <v>9277.64</v>
      </c>
      <c r="CN100" s="160">
        <v>5115.41</v>
      </c>
      <c r="CO100" s="160">
        <v>0</v>
      </c>
      <c r="CP100" s="160">
        <v>8226.5400000000009</v>
      </c>
      <c r="CQ100" s="160">
        <v>17012.75</v>
      </c>
      <c r="CR100" s="160">
        <v>7180.67</v>
      </c>
      <c r="CS100" s="160">
        <v>15278.92</v>
      </c>
      <c r="CT100" s="160">
        <v>0</v>
      </c>
      <c r="CU100" s="160">
        <v>0</v>
      </c>
      <c r="CV100" s="160">
        <v>3175.73</v>
      </c>
      <c r="CW100" s="160">
        <v>3365.62</v>
      </c>
      <c r="CX100" s="160">
        <v>6649.09</v>
      </c>
      <c r="CY100" s="160">
        <v>131.80000000000001</v>
      </c>
      <c r="CZ100" s="160">
        <v>7140.52</v>
      </c>
      <c r="DA100" s="160">
        <v>5827.59</v>
      </c>
      <c r="DB100" s="160">
        <v>5687.23</v>
      </c>
      <c r="DC100" s="160">
        <v>7027.1</v>
      </c>
      <c r="DD100" s="160">
        <v>817.52</v>
      </c>
      <c r="DE100" s="160">
        <v>9805.8700000000008</v>
      </c>
      <c r="DF100" s="160">
        <v>4117.4399999999996</v>
      </c>
      <c r="DG100" s="160">
        <v>3508.98</v>
      </c>
      <c r="DH100" s="160">
        <v>4131.3500000000004</v>
      </c>
      <c r="DI100" s="160">
        <v>23056.74</v>
      </c>
      <c r="DJ100" s="160">
        <v>15095.67</v>
      </c>
      <c r="DK100" s="160">
        <v>10830.36</v>
      </c>
      <c r="DL100" s="160">
        <v>6600.44</v>
      </c>
      <c r="DM100" s="160">
        <v>10012.530000000001</v>
      </c>
      <c r="DN100" s="160">
        <v>8887.8700000000008</v>
      </c>
      <c r="DO100" s="160">
        <v>7341.21</v>
      </c>
      <c r="DP100" s="160">
        <v>7109.94</v>
      </c>
      <c r="DQ100" s="160">
        <v>11706.77</v>
      </c>
      <c r="DR100" s="160">
        <v>5258.17</v>
      </c>
      <c r="DS100" s="160">
        <v>5974.3</v>
      </c>
      <c r="DT100" s="160">
        <v>4694.53</v>
      </c>
      <c r="DU100" s="160">
        <v>17353.95</v>
      </c>
      <c r="DV100" s="160">
        <v>17128.38</v>
      </c>
      <c r="DW100" s="160">
        <v>10301.52</v>
      </c>
      <c r="DX100" s="160">
        <v>14695.69</v>
      </c>
      <c r="DY100" s="160">
        <v>7831.88</v>
      </c>
      <c r="DZ100" s="160">
        <v>314.66000000000003</v>
      </c>
      <c r="EA100" s="160">
        <v>26216.46</v>
      </c>
      <c r="EB100" s="160">
        <v>5080.88</v>
      </c>
      <c r="EC100" s="160">
        <v>9600.4500000000007</v>
      </c>
      <c r="ED100" s="160">
        <v>6155.22</v>
      </c>
      <c r="EE100" s="160">
        <v>6433.47</v>
      </c>
      <c r="EF100" s="160">
        <v>6387.59</v>
      </c>
      <c r="EG100" s="160">
        <v>11058.65</v>
      </c>
      <c r="EH100" s="160">
        <v>2419.46</v>
      </c>
      <c r="EI100" s="160">
        <v>6940.08</v>
      </c>
      <c r="EJ100" s="160">
        <v>0</v>
      </c>
      <c r="EK100" s="160">
        <v>3963.79</v>
      </c>
      <c r="EL100" s="160">
        <v>21353.29</v>
      </c>
      <c r="EM100" s="160">
        <v>7440.44</v>
      </c>
      <c r="EN100" s="160">
        <v>7907.82</v>
      </c>
      <c r="EO100" s="160">
        <v>0</v>
      </c>
      <c r="EP100" s="160">
        <v>0</v>
      </c>
      <c r="EQ100" s="160">
        <v>6703.8</v>
      </c>
      <c r="ER100" s="160">
        <v>16312.97</v>
      </c>
      <c r="ES100" s="160">
        <v>0</v>
      </c>
      <c r="ET100" s="160">
        <v>68064.95</v>
      </c>
      <c r="EU100" s="160">
        <v>29690.21</v>
      </c>
      <c r="EV100" s="160">
        <v>19176.05</v>
      </c>
      <c r="EW100" s="160">
        <v>0</v>
      </c>
      <c r="EX100" s="160">
        <v>0</v>
      </c>
      <c r="EY100" s="160">
        <v>53429.88</v>
      </c>
      <c r="EZ100" s="160">
        <v>50355.11</v>
      </c>
      <c r="FA100" s="160">
        <v>48685.85</v>
      </c>
      <c r="FB100" s="160">
        <v>55000.66</v>
      </c>
      <c r="FC100" s="160">
        <v>22393.73</v>
      </c>
      <c r="FD100" s="160">
        <v>13610.37</v>
      </c>
      <c r="FE100" s="160">
        <v>57353.8</v>
      </c>
      <c r="FF100" s="160">
        <v>33217.71</v>
      </c>
      <c r="FG100" s="160">
        <v>12259.67</v>
      </c>
      <c r="FH100" s="160">
        <v>58142.46</v>
      </c>
      <c r="FI100" s="160">
        <v>15649.87</v>
      </c>
      <c r="FJ100" s="160">
        <v>86366.69</v>
      </c>
      <c r="FK100" s="160">
        <v>47431.88</v>
      </c>
      <c r="FL100" s="160">
        <v>26464.28</v>
      </c>
      <c r="FM100" s="160">
        <v>35003.97</v>
      </c>
      <c r="FN100" s="160">
        <v>32652.16</v>
      </c>
      <c r="FO100" s="160">
        <v>36343.11</v>
      </c>
      <c r="FP100" s="160">
        <v>31132.1</v>
      </c>
      <c r="FQ100" s="160">
        <v>35855.33</v>
      </c>
      <c r="FR100" s="160">
        <v>0</v>
      </c>
      <c r="FS100" s="160">
        <v>733.53</v>
      </c>
      <c r="FT100" s="160">
        <v>0</v>
      </c>
      <c r="FU100" s="160">
        <v>19583.849999999999</v>
      </c>
      <c r="FV100" s="160">
        <v>6119.16</v>
      </c>
      <c r="FW100" s="160">
        <v>6172.03</v>
      </c>
      <c r="FX100" s="160">
        <v>4712.2299999999996</v>
      </c>
      <c r="FY100" s="160">
        <v>16864.810000000001</v>
      </c>
      <c r="FZ100" s="160">
        <v>9069.2900000000009</v>
      </c>
      <c r="GA100" s="160">
        <v>1962.82</v>
      </c>
      <c r="GB100" s="160">
        <v>1528.54</v>
      </c>
      <c r="GC100" s="160">
        <v>1522.18</v>
      </c>
      <c r="GD100" s="160">
        <v>18559.439999999999</v>
      </c>
      <c r="GE100" s="160">
        <v>13134.96</v>
      </c>
      <c r="GF100" s="160">
        <v>6776.75</v>
      </c>
      <c r="GG100" s="160">
        <v>12526.97</v>
      </c>
      <c r="GH100" s="160">
        <v>12262.98</v>
      </c>
      <c r="GI100" s="79">
        <f t="shared" si="1"/>
        <v>2094237.0599999998</v>
      </c>
    </row>
    <row r="101" spans="2:191" x14ac:dyDescent="0.25">
      <c r="B101" s="74" t="s">
        <v>219</v>
      </c>
      <c r="C101" s="175" t="s">
        <v>789</v>
      </c>
      <c r="D101" s="160">
        <v>1602.1</v>
      </c>
      <c r="E101" s="160">
        <v>2522.25</v>
      </c>
      <c r="F101" s="160">
        <v>4077.9</v>
      </c>
      <c r="G101" s="160">
        <v>0</v>
      </c>
      <c r="H101" s="160">
        <v>26250</v>
      </c>
      <c r="I101" s="160">
        <v>11556.05</v>
      </c>
      <c r="J101" s="160">
        <v>10067.25</v>
      </c>
      <c r="K101" s="160">
        <v>10067.25</v>
      </c>
      <c r="L101" s="160">
        <v>7404.3</v>
      </c>
      <c r="M101" s="160">
        <v>8660</v>
      </c>
      <c r="N101" s="160">
        <v>17103.5</v>
      </c>
      <c r="O101" s="160">
        <v>9307.02</v>
      </c>
      <c r="P101" s="160">
        <v>9850.5</v>
      </c>
      <c r="Q101" s="160">
        <v>8172.87</v>
      </c>
      <c r="R101" s="160">
        <v>9255</v>
      </c>
      <c r="S101" s="160">
        <v>7933.17</v>
      </c>
      <c r="T101" s="160">
        <v>11474.5</v>
      </c>
      <c r="U101" s="160">
        <v>9634.25</v>
      </c>
      <c r="V101" s="160">
        <v>0</v>
      </c>
      <c r="W101" s="160">
        <v>0</v>
      </c>
      <c r="X101" s="160">
        <v>0</v>
      </c>
      <c r="Y101" s="160">
        <v>0</v>
      </c>
      <c r="Z101" s="160">
        <v>0</v>
      </c>
      <c r="AA101" s="160">
        <v>0</v>
      </c>
      <c r="AB101" s="160">
        <v>8154.92</v>
      </c>
      <c r="AC101" s="160">
        <v>11556.06</v>
      </c>
      <c r="AD101" s="160">
        <v>10067.25</v>
      </c>
      <c r="AE101" s="160">
        <v>12124</v>
      </c>
      <c r="AF101" s="160">
        <v>11802.91</v>
      </c>
      <c r="AG101" s="160">
        <v>11106.45</v>
      </c>
      <c r="AH101" s="160">
        <v>10224.6</v>
      </c>
      <c r="AI101" s="160">
        <v>8979.64</v>
      </c>
      <c r="AJ101" s="160">
        <v>17103.5</v>
      </c>
      <c r="AK101" s="160">
        <v>9307.0300000000007</v>
      </c>
      <c r="AL101" s="160">
        <v>35506</v>
      </c>
      <c r="AM101" s="160">
        <v>11991.06</v>
      </c>
      <c r="AN101" s="160">
        <v>19701.5</v>
      </c>
      <c r="AO101" s="160">
        <v>8173.38</v>
      </c>
      <c r="AP101" s="160">
        <v>9255.75</v>
      </c>
      <c r="AQ101" s="160">
        <v>10577.68</v>
      </c>
      <c r="AR101" s="160">
        <v>13964.25</v>
      </c>
      <c r="AS101" s="160">
        <v>9634.25</v>
      </c>
      <c r="AT101" s="160">
        <v>0</v>
      </c>
      <c r="AU101" s="160">
        <v>0</v>
      </c>
      <c r="AV101" s="160">
        <v>0</v>
      </c>
      <c r="AW101" s="160">
        <v>0</v>
      </c>
      <c r="AX101" s="160">
        <v>0</v>
      </c>
      <c r="AY101" s="160">
        <v>0</v>
      </c>
      <c r="AZ101" s="160">
        <v>0</v>
      </c>
      <c r="BA101" s="160">
        <v>0</v>
      </c>
      <c r="BB101" s="160">
        <v>0</v>
      </c>
      <c r="BC101" s="160">
        <v>0</v>
      </c>
      <c r="BD101" s="160">
        <v>0</v>
      </c>
      <c r="BE101" s="160">
        <v>0</v>
      </c>
      <c r="BF101" s="160">
        <v>0</v>
      </c>
      <c r="BG101" s="160">
        <v>0</v>
      </c>
      <c r="BH101" s="160">
        <v>18606.32</v>
      </c>
      <c r="BI101" s="160">
        <v>15372</v>
      </c>
      <c r="BJ101" s="160">
        <v>12340.5</v>
      </c>
      <c r="BK101" s="160">
        <v>9093</v>
      </c>
      <c r="BL101" s="160">
        <v>18129.25</v>
      </c>
      <c r="BM101" s="160">
        <v>11582.75</v>
      </c>
      <c r="BN101" s="160">
        <v>13258.95</v>
      </c>
      <c r="BO101" s="160">
        <v>30448.07</v>
      </c>
      <c r="BP101" s="160">
        <v>7597.46</v>
      </c>
      <c r="BQ101" s="160">
        <v>19282.419999999998</v>
      </c>
      <c r="BR101" s="160">
        <v>8493.7199999999993</v>
      </c>
      <c r="BS101" s="160">
        <v>8768.59</v>
      </c>
      <c r="BT101" s="160">
        <v>13222.68</v>
      </c>
      <c r="BU101" s="160">
        <v>14896.97</v>
      </c>
      <c r="BV101" s="160">
        <v>13639.5</v>
      </c>
      <c r="BW101" s="160">
        <v>84217.5</v>
      </c>
      <c r="BX101" s="160">
        <v>13423</v>
      </c>
      <c r="BY101" s="160">
        <v>11366.25</v>
      </c>
      <c r="BZ101" s="160">
        <v>12124</v>
      </c>
      <c r="CA101" s="160">
        <v>18294.25</v>
      </c>
      <c r="CB101" s="160">
        <v>5845.5</v>
      </c>
      <c r="CC101" s="160">
        <v>16995.25</v>
      </c>
      <c r="CD101" s="160">
        <v>32471.18</v>
      </c>
      <c r="CE101" s="160">
        <v>16145.44</v>
      </c>
      <c r="CF101" s="160">
        <v>26304.75</v>
      </c>
      <c r="CG101" s="160">
        <v>21758.25</v>
      </c>
      <c r="CH101" s="160">
        <v>11366.25</v>
      </c>
      <c r="CI101" s="160">
        <v>14180.75</v>
      </c>
      <c r="CJ101" s="160">
        <v>25114</v>
      </c>
      <c r="CK101" s="160">
        <v>10505.08</v>
      </c>
      <c r="CL101" s="160">
        <v>17644.75</v>
      </c>
      <c r="CM101" s="160">
        <v>16887</v>
      </c>
      <c r="CN101" s="160">
        <v>12881.75</v>
      </c>
      <c r="CO101" s="160">
        <v>9473.74</v>
      </c>
      <c r="CP101" s="160">
        <v>24789.25</v>
      </c>
      <c r="CQ101" s="160">
        <v>29444</v>
      </c>
      <c r="CR101" s="160">
        <v>8010.5</v>
      </c>
      <c r="CS101" s="160">
        <v>9937.1200000000008</v>
      </c>
      <c r="CT101" s="160">
        <v>21151.75</v>
      </c>
      <c r="CU101" s="160">
        <v>10499.83</v>
      </c>
      <c r="CV101" s="160">
        <v>6928</v>
      </c>
      <c r="CW101" s="160">
        <v>0</v>
      </c>
      <c r="CX101" s="160">
        <v>0</v>
      </c>
      <c r="CY101" s="160">
        <v>0</v>
      </c>
      <c r="CZ101" s="160">
        <v>0</v>
      </c>
      <c r="DA101" s="160">
        <v>0</v>
      </c>
      <c r="DB101" s="160">
        <v>0</v>
      </c>
      <c r="DC101" s="160">
        <v>0</v>
      </c>
      <c r="DD101" s="160">
        <v>6683.25</v>
      </c>
      <c r="DE101" s="160">
        <v>21108.75</v>
      </c>
      <c r="DF101" s="160">
        <v>6819.75</v>
      </c>
      <c r="DG101" s="160">
        <v>5953.75</v>
      </c>
      <c r="DH101" s="160">
        <v>9742.5</v>
      </c>
      <c r="DI101" s="160">
        <v>0</v>
      </c>
      <c r="DJ101" s="160">
        <v>0</v>
      </c>
      <c r="DK101" s="160">
        <v>0</v>
      </c>
      <c r="DL101" s="160">
        <v>0</v>
      </c>
      <c r="DM101" s="160">
        <v>0</v>
      </c>
      <c r="DN101" s="160">
        <v>0</v>
      </c>
      <c r="DO101" s="160">
        <v>0</v>
      </c>
      <c r="DP101" s="160">
        <v>0</v>
      </c>
      <c r="DQ101" s="160">
        <v>0</v>
      </c>
      <c r="DR101" s="160">
        <v>0</v>
      </c>
      <c r="DS101" s="160">
        <v>0</v>
      </c>
      <c r="DT101" s="160">
        <v>0</v>
      </c>
      <c r="DU101" s="160">
        <v>0</v>
      </c>
      <c r="DV101" s="160">
        <v>480</v>
      </c>
      <c r="DW101" s="160">
        <v>0</v>
      </c>
      <c r="DX101" s="160">
        <v>0</v>
      </c>
      <c r="DY101" s="160">
        <v>0</v>
      </c>
      <c r="DZ101" s="160">
        <v>0</v>
      </c>
      <c r="EA101" s="160">
        <v>0</v>
      </c>
      <c r="EB101" s="160">
        <v>0</v>
      </c>
      <c r="EC101" s="160">
        <v>0</v>
      </c>
      <c r="ED101" s="160">
        <v>0</v>
      </c>
      <c r="EE101" s="160">
        <v>0</v>
      </c>
      <c r="EF101" s="160">
        <v>0</v>
      </c>
      <c r="EG101" s="160">
        <v>0</v>
      </c>
      <c r="EH101" s="160">
        <v>0</v>
      </c>
      <c r="EI101" s="160">
        <v>0</v>
      </c>
      <c r="EJ101" s="160">
        <v>0</v>
      </c>
      <c r="EK101" s="160">
        <v>0</v>
      </c>
      <c r="EL101" s="160">
        <v>0</v>
      </c>
      <c r="EM101" s="160">
        <v>0</v>
      </c>
      <c r="EN101" s="160">
        <v>9613.25</v>
      </c>
      <c r="EO101" s="160">
        <v>91208.78</v>
      </c>
      <c r="EP101" s="160">
        <v>91774.35</v>
      </c>
      <c r="EQ101" s="160">
        <v>114745</v>
      </c>
      <c r="ER101" s="160">
        <v>26521.25</v>
      </c>
      <c r="ES101" s="160">
        <v>93744</v>
      </c>
      <c r="ET101" s="160">
        <v>107384</v>
      </c>
      <c r="EU101" s="160">
        <v>49943.13</v>
      </c>
      <c r="EV101" s="160">
        <v>21781.68</v>
      </c>
      <c r="EW101" s="160">
        <v>64733.5</v>
      </c>
      <c r="EX101" s="160">
        <v>104353</v>
      </c>
      <c r="EY101" s="160">
        <v>65816</v>
      </c>
      <c r="EZ101" s="160">
        <v>80111.5</v>
      </c>
      <c r="FA101" s="160">
        <v>74502.06</v>
      </c>
      <c r="FB101" s="160">
        <v>0</v>
      </c>
      <c r="FC101" s="160">
        <v>0</v>
      </c>
      <c r="FD101" s="160">
        <v>0</v>
      </c>
      <c r="FE101" s="160">
        <v>0</v>
      </c>
      <c r="FF101" s="160">
        <v>0</v>
      </c>
      <c r="FG101" s="160">
        <v>0</v>
      </c>
      <c r="FH101" s="160">
        <v>0</v>
      </c>
      <c r="FI101" s="160">
        <v>0</v>
      </c>
      <c r="FJ101" s="160">
        <v>0</v>
      </c>
      <c r="FK101" s="160">
        <v>0</v>
      </c>
      <c r="FL101" s="160">
        <v>0</v>
      </c>
      <c r="FM101" s="160">
        <v>0</v>
      </c>
      <c r="FN101" s="160">
        <v>0</v>
      </c>
      <c r="FO101" s="160">
        <v>5397.22</v>
      </c>
      <c r="FP101" s="160">
        <v>0</v>
      </c>
      <c r="FQ101" s="160">
        <v>0</v>
      </c>
      <c r="FR101" s="160">
        <v>0</v>
      </c>
      <c r="FS101" s="160">
        <v>0</v>
      </c>
      <c r="FT101" s="160">
        <v>0</v>
      </c>
      <c r="FU101" s="160">
        <v>0</v>
      </c>
      <c r="FV101" s="160">
        <v>0</v>
      </c>
      <c r="FW101" s="160">
        <v>0</v>
      </c>
      <c r="FX101" s="160">
        <v>0</v>
      </c>
      <c r="FY101" s="160">
        <v>0</v>
      </c>
      <c r="FZ101" s="160">
        <v>0</v>
      </c>
      <c r="GA101" s="160">
        <v>744.54</v>
      </c>
      <c r="GB101" s="160">
        <v>0</v>
      </c>
      <c r="GC101" s="160">
        <v>0</v>
      </c>
      <c r="GD101" s="160">
        <v>0</v>
      </c>
      <c r="GE101" s="160">
        <v>0</v>
      </c>
      <c r="GF101" s="160">
        <v>0</v>
      </c>
      <c r="GG101" s="160">
        <v>0</v>
      </c>
      <c r="GH101" s="160">
        <v>0</v>
      </c>
      <c r="GI101" s="79">
        <f t="shared" si="1"/>
        <v>2149820.7200000002</v>
      </c>
    </row>
    <row r="102" spans="2:191" x14ac:dyDescent="0.25">
      <c r="B102" s="74" t="s">
        <v>233</v>
      </c>
      <c r="C102" s="175" t="s">
        <v>789</v>
      </c>
      <c r="D102" s="160">
        <v>0</v>
      </c>
      <c r="E102" s="160">
        <v>0</v>
      </c>
      <c r="F102" s="160">
        <v>0</v>
      </c>
      <c r="G102" s="160">
        <v>0</v>
      </c>
      <c r="H102" s="160">
        <v>0</v>
      </c>
      <c r="I102" s="160">
        <v>0</v>
      </c>
      <c r="J102" s="160">
        <v>0</v>
      </c>
      <c r="K102" s="160">
        <v>4076</v>
      </c>
      <c r="L102" s="160">
        <v>0</v>
      </c>
      <c r="M102" s="160">
        <v>0</v>
      </c>
      <c r="N102" s="160">
        <v>0</v>
      </c>
      <c r="O102" s="160">
        <v>0</v>
      </c>
      <c r="P102" s="160">
        <v>0</v>
      </c>
      <c r="Q102" s="160">
        <v>0</v>
      </c>
      <c r="R102" s="160">
        <v>0</v>
      </c>
      <c r="S102" s="160">
        <v>0</v>
      </c>
      <c r="T102" s="160">
        <v>0</v>
      </c>
      <c r="U102" s="160">
        <v>0</v>
      </c>
      <c r="V102" s="160">
        <v>0</v>
      </c>
      <c r="W102" s="160">
        <v>0</v>
      </c>
      <c r="X102" s="160">
        <v>0</v>
      </c>
      <c r="Y102" s="160">
        <v>0</v>
      </c>
      <c r="Z102" s="160">
        <v>0</v>
      </c>
      <c r="AA102" s="160">
        <v>0</v>
      </c>
      <c r="AB102" s="160">
        <v>4181.49</v>
      </c>
      <c r="AC102" s="160">
        <v>0</v>
      </c>
      <c r="AD102" s="160">
        <v>4324.5</v>
      </c>
      <c r="AE102" s="160">
        <v>930</v>
      </c>
      <c r="AF102" s="160">
        <v>3692.5</v>
      </c>
      <c r="AG102" s="160">
        <v>3534</v>
      </c>
      <c r="AH102" s="160">
        <v>8300.5</v>
      </c>
      <c r="AI102" s="160">
        <v>0</v>
      </c>
      <c r="AJ102" s="160">
        <v>6801.25</v>
      </c>
      <c r="AK102" s="160">
        <v>1540</v>
      </c>
      <c r="AL102" s="160">
        <v>1441.5</v>
      </c>
      <c r="AM102" s="160">
        <v>330</v>
      </c>
      <c r="AN102" s="160">
        <v>3230</v>
      </c>
      <c r="AO102" s="160">
        <v>0</v>
      </c>
      <c r="AP102" s="160">
        <v>1394</v>
      </c>
      <c r="AQ102" s="160">
        <v>1635</v>
      </c>
      <c r="AR102" s="160">
        <v>1440</v>
      </c>
      <c r="AS102" s="160">
        <v>0</v>
      </c>
      <c r="AT102" s="160">
        <v>0</v>
      </c>
      <c r="AU102" s="160">
        <v>0</v>
      </c>
      <c r="AV102" s="160">
        <v>2565</v>
      </c>
      <c r="AW102" s="160">
        <v>945.31</v>
      </c>
      <c r="AX102" s="160">
        <v>0</v>
      </c>
      <c r="AY102" s="160">
        <v>2173</v>
      </c>
      <c r="AZ102" s="160">
        <v>4504.7700000000004</v>
      </c>
      <c r="BA102" s="160">
        <v>0</v>
      </c>
      <c r="BB102" s="160">
        <v>749</v>
      </c>
      <c r="BC102" s="160">
        <v>0</v>
      </c>
      <c r="BD102" s="160">
        <v>1771</v>
      </c>
      <c r="BE102" s="160">
        <v>0</v>
      </c>
      <c r="BF102" s="160">
        <v>-987</v>
      </c>
      <c r="BG102" s="160">
        <v>0</v>
      </c>
      <c r="BH102" s="160">
        <v>2042</v>
      </c>
      <c r="BI102" s="160">
        <v>2385</v>
      </c>
      <c r="BJ102" s="160">
        <v>0</v>
      </c>
      <c r="BK102" s="160">
        <v>1054</v>
      </c>
      <c r="BL102" s="160">
        <v>4388</v>
      </c>
      <c r="BM102" s="160">
        <v>1870</v>
      </c>
      <c r="BN102" s="160">
        <v>1341</v>
      </c>
      <c r="BO102" s="160">
        <v>0</v>
      </c>
      <c r="BP102" s="160">
        <v>616</v>
      </c>
      <c r="BQ102" s="160">
        <v>672</v>
      </c>
      <c r="BR102" s="160">
        <v>941</v>
      </c>
      <c r="BS102" s="160">
        <v>1428</v>
      </c>
      <c r="BT102" s="160">
        <v>0</v>
      </c>
      <c r="BU102" s="160">
        <v>1589.5</v>
      </c>
      <c r="BV102" s="160">
        <v>3798</v>
      </c>
      <c r="BW102" s="160">
        <v>0</v>
      </c>
      <c r="BX102" s="160">
        <v>2672</v>
      </c>
      <c r="BY102" s="160">
        <v>2565</v>
      </c>
      <c r="BZ102" s="160">
        <v>1283</v>
      </c>
      <c r="CA102" s="160">
        <v>0</v>
      </c>
      <c r="CB102" s="160">
        <v>2034.6</v>
      </c>
      <c r="CC102" s="160">
        <v>3059.5</v>
      </c>
      <c r="CD102" s="160">
        <v>1512.25</v>
      </c>
      <c r="CE102" s="160">
        <v>2296.5</v>
      </c>
      <c r="CF102" s="160">
        <v>2224.3000000000002</v>
      </c>
      <c r="CG102" s="160">
        <v>0</v>
      </c>
      <c r="CH102" s="160">
        <v>0</v>
      </c>
      <c r="CI102" s="160">
        <v>0</v>
      </c>
      <c r="CJ102" s="160">
        <v>760.15</v>
      </c>
      <c r="CK102" s="160">
        <v>0</v>
      </c>
      <c r="CL102" s="160">
        <v>2948.25</v>
      </c>
      <c r="CM102" s="160">
        <v>3670</v>
      </c>
      <c r="CN102" s="160">
        <v>2074.3000000000002</v>
      </c>
      <c r="CO102" s="160">
        <v>4899.1899999999996</v>
      </c>
      <c r="CP102" s="160">
        <v>3394.5</v>
      </c>
      <c r="CQ102" s="160">
        <v>3491</v>
      </c>
      <c r="CR102" s="160">
        <v>608.75</v>
      </c>
      <c r="CS102" s="160">
        <v>3502</v>
      </c>
      <c r="CT102" s="160">
        <v>3645</v>
      </c>
      <c r="CU102" s="160">
        <v>1229</v>
      </c>
      <c r="CV102" s="160">
        <v>1366</v>
      </c>
      <c r="CW102" s="160">
        <v>0</v>
      </c>
      <c r="CX102" s="160">
        <v>1330</v>
      </c>
      <c r="CY102" s="160">
        <v>1085</v>
      </c>
      <c r="CZ102" s="160">
        <v>105.5</v>
      </c>
      <c r="DA102" s="160">
        <v>406.5</v>
      </c>
      <c r="DB102" s="160">
        <v>1187.5</v>
      </c>
      <c r="DC102" s="160">
        <v>300</v>
      </c>
      <c r="DD102" s="160">
        <v>1231</v>
      </c>
      <c r="DE102" s="160">
        <v>923</v>
      </c>
      <c r="DF102" s="160">
        <v>846</v>
      </c>
      <c r="DG102" s="160">
        <v>0</v>
      </c>
      <c r="DH102" s="160">
        <v>0</v>
      </c>
      <c r="DI102" s="160">
        <v>955</v>
      </c>
      <c r="DJ102" s="160">
        <v>0</v>
      </c>
      <c r="DK102" s="160">
        <v>1974</v>
      </c>
      <c r="DL102" s="160">
        <v>0</v>
      </c>
      <c r="DM102" s="160">
        <v>1606.75</v>
      </c>
      <c r="DN102" s="160">
        <v>573.75</v>
      </c>
      <c r="DO102" s="160">
        <v>1147</v>
      </c>
      <c r="DP102" s="160">
        <v>1687.5</v>
      </c>
      <c r="DQ102" s="160">
        <v>1147</v>
      </c>
      <c r="DR102" s="160">
        <v>2639.68</v>
      </c>
      <c r="DS102" s="160">
        <v>0</v>
      </c>
      <c r="DT102" s="160">
        <v>1229</v>
      </c>
      <c r="DU102" s="160">
        <v>2020.5</v>
      </c>
      <c r="DV102" s="160">
        <v>900</v>
      </c>
      <c r="DW102" s="160">
        <v>2607.5</v>
      </c>
      <c r="DX102" s="160">
        <v>0</v>
      </c>
      <c r="DY102" s="160">
        <v>986</v>
      </c>
      <c r="DZ102" s="160">
        <v>1477.85</v>
      </c>
      <c r="EA102" s="160">
        <v>0</v>
      </c>
      <c r="EB102" s="160">
        <v>0</v>
      </c>
      <c r="EC102" s="160">
        <v>246</v>
      </c>
      <c r="ED102" s="160">
        <v>0</v>
      </c>
      <c r="EE102" s="160">
        <v>1304.5</v>
      </c>
      <c r="EF102" s="160">
        <v>2004</v>
      </c>
      <c r="EG102" s="160">
        <v>616</v>
      </c>
      <c r="EH102" s="160">
        <v>1159.25</v>
      </c>
      <c r="EI102" s="160">
        <v>1792.5</v>
      </c>
      <c r="EJ102" s="160">
        <v>9670.9</v>
      </c>
      <c r="EK102" s="160">
        <v>3405.5</v>
      </c>
      <c r="EL102" s="160">
        <v>10999.51</v>
      </c>
      <c r="EM102" s="160">
        <v>1922.46</v>
      </c>
      <c r="EN102" s="160">
        <v>0</v>
      </c>
      <c r="EO102" s="160">
        <v>4365.6000000000004</v>
      </c>
      <c r="EP102" s="160">
        <v>0</v>
      </c>
      <c r="EQ102" s="160">
        <v>287.64999999999998</v>
      </c>
      <c r="ER102" s="160">
        <v>0</v>
      </c>
      <c r="ES102" s="160">
        <v>103.83</v>
      </c>
      <c r="ET102" s="160">
        <v>1367.86</v>
      </c>
      <c r="EU102" s="160">
        <v>13.5</v>
      </c>
      <c r="EV102" s="160">
        <v>100</v>
      </c>
      <c r="EW102" s="160">
        <v>0</v>
      </c>
      <c r="EX102" s="160">
        <v>0</v>
      </c>
      <c r="EY102" s="160">
        <v>99897.06</v>
      </c>
      <c r="EZ102" s="160">
        <v>22191</v>
      </c>
      <c r="FA102" s="160">
        <v>32865.9</v>
      </c>
      <c r="FB102" s="160">
        <v>10067.81</v>
      </c>
      <c r="FC102" s="160">
        <v>13266.5</v>
      </c>
      <c r="FD102" s="160">
        <v>0</v>
      </c>
      <c r="FE102" s="160">
        <v>0</v>
      </c>
      <c r="FF102" s="160">
        <v>0</v>
      </c>
      <c r="FG102" s="160">
        <v>3094.42</v>
      </c>
      <c r="FH102" s="160">
        <v>10000</v>
      </c>
      <c r="FI102" s="160">
        <v>0</v>
      </c>
      <c r="FJ102" s="160">
        <v>8532</v>
      </c>
      <c r="FK102" s="160">
        <v>5300</v>
      </c>
      <c r="FL102" s="160">
        <v>0</v>
      </c>
      <c r="FM102" s="160">
        <v>0</v>
      </c>
      <c r="FN102" s="160">
        <v>0</v>
      </c>
      <c r="FO102" s="160">
        <v>36157.230000000003</v>
      </c>
      <c r="FP102" s="160">
        <v>0</v>
      </c>
      <c r="FQ102" s="160">
        <v>4229.53</v>
      </c>
      <c r="FR102" s="160">
        <v>0</v>
      </c>
      <c r="FS102" s="160">
        <v>4262.75</v>
      </c>
      <c r="FT102" s="160">
        <v>2214</v>
      </c>
      <c r="FU102" s="160">
        <v>9900.9</v>
      </c>
      <c r="FV102" s="160">
        <v>118.42</v>
      </c>
      <c r="FW102" s="160">
        <v>0</v>
      </c>
      <c r="FX102" s="160">
        <v>1577.75</v>
      </c>
      <c r="FY102" s="160">
        <v>0</v>
      </c>
      <c r="FZ102" s="160">
        <v>321.75</v>
      </c>
      <c r="GA102" s="160">
        <v>6795.55</v>
      </c>
      <c r="GB102" s="160">
        <v>961.75</v>
      </c>
      <c r="GC102" s="160">
        <v>0</v>
      </c>
      <c r="GD102" s="160">
        <v>2442.6</v>
      </c>
      <c r="GE102" s="160">
        <v>2000</v>
      </c>
      <c r="GF102" s="160">
        <v>4261</v>
      </c>
      <c r="GG102" s="160">
        <v>250</v>
      </c>
      <c r="GH102" s="160">
        <v>825</v>
      </c>
      <c r="GI102" s="79">
        <f t="shared" si="1"/>
        <v>479189.61999999994</v>
      </c>
    </row>
    <row r="103" spans="2:191" x14ac:dyDescent="0.25">
      <c r="B103" s="74" t="s">
        <v>211</v>
      </c>
      <c r="C103" s="175" t="s">
        <v>789</v>
      </c>
      <c r="D103" s="160">
        <v>0</v>
      </c>
      <c r="E103" s="160">
        <v>0</v>
      </c>
      <c r="F103" s="160">
        <v>0</v>
      </c>
      <c r="G103" s="160">
        <v>350.66</v>
      </c>
      <c r="H103" s="160">
        <v>3285</v>
      </c>
      <c r="I103" s="160">
        <v>0</v>
      </c>
      <c r="J103" s="160">
        <v>0</v>
      </c>
      <c r="K103" s="160">
        <v>0</v>
      </c>
      <c r="L103" s="160">
        <v>0</v>
      </c>
      <c r="M103" s="160">
        <v>0</v>
      </c>
      <c r="N103" s="160">
        <v>0</v>
      </c>
      <c r="O103" s="160">
        <v>0</v>
      </c>
      <c r="P103" s="160">
        <v>0</v>
      </c>
      <c r="Q103" s="160">
        <v>0</v>
      </c>
      <c r="R103" s="160">
        <v>0</v>
      </c>
      <c r="S103" s="160">
        <v>0</v>
      </c>
      <c r="T103" s="160">
        <v>0</v>
      </c>
      <c r="U103" s="160">
        <v>150</v>
      </c>
      <c r="V103" s="160">
        <v>0</v>
      </c>
      <c r="W103" s="160">
        <v>0</v>
      </c>
      <c r="X103" s="160">
        <v>0</v>
      </c>
      <c r="Y103" s="160">
        <v>0</v>
      </c>
      <c r="Z103" s="160">
        <v>0</v>
      </c>
      <c r="AA103" s="160">
        <v>0</v>
      </c>
      <c r="AB103" s="160">
        <v>0</v>
      </c>
      <c r="AC103" s="160">
        <v>0</v>
      </c>
      <c r="AD103" s="160">
        <v>0</v>
      </c>
      <c r="AE103" s="160">
        <v>0</v>
      </c>
      <c r="AF103" s="160">
        <v>0</v>
      </c>
      <c r="AG103" s="160">
        <v>0</v>
      </c>
      <c r="AH103" s="160">
        <v>0</v>
      </c>
      <c r="AI103" s="160">
        <v>0</v>
      </c>
      <c r="AJ103" s="160">
        <v>3930.26</v>
      </c>
      <c r="AK103" s="160">
        <v>0</v>
      </c>
      <c r="AL103" s="160">
        <v>0</v>
      </c>
      <c r="AM103" s="160">
        <v>0</v>
      </c>
      <c r="AN103" s="160">
        <v>0</v>
      </c>
      <c r="AO103" s="160">
        <v>0</v>
      </c>
      <c r="AP103" s="160">
        <v>0</v>
      </c>
      <c r="AQ103" s="160">
        <v>0</v>
      </c>
      <c r="AR103" s="160">
        <v>0</v>
      </c>
      <c r="AS103" s="160">
        <v>300</v>
      </c>
      <c r="AT103" s="160">
        <v>0</v>
      </c>
      <c r="AU103" s="160">
        <v>885.38</v>
      </c>
      <c r="AV103" s="160">
        <v>224</v>
      </c>
      <c r="AW103" s="160">
        <v>0</v>
      </c>
      <c r="AX103" s="160">
        <v>0</v>
      </c>
      <c r="AY103" s="160">
        <v>0</v>
      </c>
      <c r="AZ103" s="160">
        <v>77.88</v>
      </c>
      <c r="BA103" s="160">
        <v>0</v>
      </c>
      <c r="BB103" s="160">
        <v>0</v>
      </c>
      <c r="BC103" s="160">
        <v>0</v>
      </c>
      <c r="BD103" s="160">
        <v>0</v>
      </c>
      <c r="BE103" s="160">
        <v>0</v>
      </c>
      <c r="BF103" s="160">
        <v>0</v>
      </c>
      <c r="BG103" s="160">
        <v>0</v>
      </c>
      <c r="BH103" s="160">
        <v>0</v>
      </c>
      <c r="BI103" s="160">
        <v>0</v>
      </c>
      <c r="BJ103" s="160">
        <v>0</v>
      </c>
      <c r="BK103" s="160">
        <v>0</v>
      </c>
      <c r="BL103" s="160">
        <v>0</v>
      </c>
      <c r="BM103" s="160">
        <v>0</v>
      </c>
      <c r="BN103" s="160">
        <v>0</v>
      </c>
      <c r="BO103" s="160">
        <v>0</v>
      </c>
      <c r="BP103" s="160">
        <v>0</v>
      </c>
      <c r="BQ103" s="160">
        <v>0</v>
      </c>
      <c r="BR103" s="160">
        <v>0</v>
      </c>
      <c r="BS103" s="160">
        <v>0</v>
      </c>
      <c r="BT103" s="160">
        <v>0</v>
      </c>
      <c r="BU103" s="160">
        <v>0</v>
      </c>
      <c r="BV103" s="160">
        <v>0</v>
      </c>
      <c r="BW103" s="160">
        <v>45</v>
      </c>
      <c r="BX103" s="160">
        <v>0</v>
      </c>
      <c r="BY103" s="160">
        <v>0</v>
      </c>
      <c r="BZ103" s="160">
        <v>0</v>
      </c>
      <c r="CA103" s="160">
        <v>0</v>
      </c>
      <c r="CB103" s="160">
        <v>0</v>
      </c>
      <c r="CC103" s="160">
        <v>0</v>
      </c>
      <c r="CD103" s="160">
        <v>0</v>
      </c>
      <c r="CE103" s="160">
        <v>0</v>
      </c>
      <c r="CF103" s="160">
        <v>0</v>
      </c>
      <c r="CG103" s="160">
        <v>0</v>
      </c>
      <c r="CH103" s="160">
        <v>0</v>
      </c>
      <c r="CI103" s="160">
        <v>0</v>
      </c>
      <c r="CJ103" s="160">
        <v>0</v>
      </c>
      <c r="CK103" s="160">
        <v>0</v>
      </c>
      <c r="CL103" s="160">
        <v>0</v>
      </c>
      <c r="CM103" s="160">
        <v>0</v>
      </c>
      <c r="CN103" s="160">
        <v>0</v>
      </c>
      <c r="CO103" s="160">
        <v>0</v>
      </c>
      <c r="CP103" s="160">
        <v>0</v>
      </c>
      <c r="CQ103" s="160">
        <v>0</v>
      </c>
      <c r="CR103" s="160">
        <v>0</v>
      </c>
      <c r="CS103" s="160">
        <v>0</v>
      </c>
      <c r="CT103" s="160">
        <v>0</v>
      </c>
      <c r="CU103" s="160">
        <v>0</v>
      </c>
      <c r="CV103" s="160">
        <v>0</v>
      </c>
      <c r="CW103" s="160">
        <v>0</v>
      </c>
      <c r="CX103" s="160">
        <v>0</v>
      </c>
      <c r="CY103" s="160">
        <v>0</v>
      </c>
      <c r="CZ103" s="160">
        <v>0</v>
      </c>
      <c r="DA103" s="160">
        <v>0</v>
      </c>
      <c r="DB103" s="160">
        <v>0</v>
      </c>
      <c r="DC103" s="160">
        <v>0</v>
      </c>
      <c r="DD103" s="160">
        <v>0</v>
      </c>
      <c r="DE103" s="160">
        <v>0</v>
      </c>
      <c r="DF103" s="160">
        <v>677.1</v>
      </c>
      <c r="DG103" s="160">
        <v>0</v>
      </c>
      <c r="DH103" s="160">
        <v>0</v>
      </c>
      <c r="DI103" s="160">
        <v>0</v>
      </c>
      <c r="DJ103" s="160">
        <v>0</v>
      </c>
      <c r="DK103" s="160">
        <v>0</v>
      </c>
      <c r="DL103" s="160">
        <v>0</v>
      </c>
      <c r="DM103" s="160">
        <v>0</v>
      </c>
      <c r="DN103" s="160">
        <v>377.2</v>
      </c>
      <c r="DO103" s="160">
        <v>0</v>
      </c>
      <c r="DP103" s="160">
        <v>1275.8699999999999</v>
      </c>
      <c r="DQ103" s="160">
        <v>0</v>
      </c>
      <c r="DR103" s="160">
        <v>0</v>
      </c>
      <c r="DS103" s="160">
        <v>0</v>
      </c>
      <c r="DT103" s="160">
        <v>0</v>
      </c>
      <c r="DU103" s="160">
        <v>4.83</v>
      </c>
      <c r="DV103" s="160">
        <v>0</v>
      </c>
      <c r="DW103" s="160">
        <v>0</v>
      </c>
      <c r="DX103" s="160">
        <v>0</v>
      </c>
      <c r="DY103" s="160">
        <v>0</v>
      </c>
      <c r="DZ103" s="160">
        <v>0</v>
      </c>
      <c r="EA103" s="160">
        <v>1282.6600000000001</v>
      </c>
      <c r="EB103" s="160">
        <v>0</v>
      </c>
      <c r="EC103" s="160">
        <v>0</v>
      </c>
      <c r="ED103" s="160">
        <v>0</v>
      </c>
      <c r="EE103" s="160">
        <v>0</v>
      </c>
      <c r="EF103" s="160">
        <v>0</v>
      </c>
      <c r="EG103" s="160">
        <v>0</v>
      </c>
      <c r="EH103" s="160">
        <v>0</v>
      </c>
      <c r="EI103" s="160">
        <v>0</v>
      </c>
      <c r="EJ103" s="160">
        <v>0</v>
      </c>
      <c r="EK103" s="160">
        <v>0</v>
      </c>
      <c r="EL103" s="160">
        <v>0</v>
      </c>
      <c r="EM103" s="160">
        <v>0</v>
      </c>
      <c r="EN103" s="160">
        <v>0</v>
      </c>
      <c r="EO103" s="160">
        <v>0</v>
      </c>
      <c r="EP103" s="160">
        <v>0</v>
      </c>
      <c r="EQ103" s="160">
        <v>0</v>
      </c>
      <c r="ER103" s="160">
        <v>0</v>
      </c>
      <c r="ES103" s="160">
        <v>0</v>
      </c>
      <c r="ET103" s="160">
        <v>0</v>
      </c>
      <c r="EU103" s="160">
        <v>0</v>
      </c>
      <c r="EV103" s="160">
        <v>0</v>
      </c>
      <c r="EW103" s="160">
        <v>0</v>
      </c>
      <c r="EX103" s="160">
        <v>0</v>
      </c>
      <c r="EY103" s="160">
        <v>0</v>
      </c>
      <c r="EZ103" s="160">
        <v>0</v>
      </c>
      <c r="FA103" s="160">
        <v>0</v>
      </c>
      <c r="FB103" s="160">
        <v>0</v>
      </c>
      <c r="FC103" s="160">
        <v>516.20000000000005</v>
      </c>
      <c r="FD103" s="160">
        <v>0</v>
      </c>
      <c r="FE103" s="160">
        <v>0</v>
      </c>
      <c r="FF103" s="160">
        <v>2123.29</v>
      </c>
      <c r="FG103" s="160">
        <v>0</v>
      </c>
      <c r="FH103" s="160">
        <v>0</v>
      </c>
      <c r="FI103" s="160">
        <v>0</v>
      </c>
      <c r="FJ103" s="160">
        <v>0</v>
      </c>
      <c r="FK103" s="160">
        <v>0</v>
      </c>
      <c r="FL103" s="160">
        <v>0</v>
      </c>
      <c r="FM103" s="160">
        <v>0</v>
      </c>
      <c r="FN103" s="160">
        <v>0</v>
      </c>
      <c r="FO103" s="160">
        <v>756.28</v>
      </c>
      <c r="FP103" s="160">
        <v>0</v>
      </c>
      <c r="FQ103" s="160">
        <v>0</v>
      </c>
      <c r="FR103" s="160">
        <v>0</v>
      </c>
      <c r="FS103" s="160">
        <v>0</v>
      </c>
      <c r="FT103" s="160">
        <v>0</v>
      </c>
      <c r="FU103" s="160">
        <v>0</v>
      </c>
      <c r="FV103" s="160">
        <v>0</v>
      </c>
      <c r="FW103" s="160">
        <v>0</v>
      </c>
      <c r="FX103" s="160">
        <v>0</v>
      </c>
      <c r="FY103" s="160">
        <v>0</v>
      </c>
      <c r="FZ103" s="160">
        <v>0</v>
      </c>
      <c r="GA103" s="160">
        <v>0</v>
      </c>
      <c r="GB103" s="160">
        <v>0</v>
      </c>
      <c r="GC103" s="160">
        <v>0</v>
      </c>
      <c r="GD103" s="160">
        <v>0</v>
      </c>
      <c r="GE103" s="160">
        <v>0</v>
      </c>
      <c r="GF103" s="160">
        <v>0</v>
      </c>
      <c r="GG103" s="160">
        <v>0</v>
      </c>
      <c r="GH103" s="160">
        <v>0</v>
      </c>
      <c r="GI103" s="79">
        <f t="shared" si="1"/>
        <v>16261.609999999999</v>
      </c>
    </row>
    <row r="104" spans="2:191" x14ac:dyDescent="0.25">
      <c r="B104" s="74" t="s">
        <v>215</v>
      </c>
      <c r="C104" s="175" t="s">
        <v>789</v>
      </c>
      <c r="D104" s="160">
        <v>609.35</v>
      </c>
      <c r="E104" s="160">
        <v>1425.84</v>
      </c>
      <c r="F104" s="160">
        <v>766.09</v>
      </c>
      <c r="G104" s="160">
        <v>3115.16</v>
      </c>
      <c r="H104" s="160">
        <v>0</v>
      </c>
      <c r="I104" s="160">
        <v>3500.93</v>
      </c>
      <c r="J104" s="160">
        <v>873.12</v>
      </c>
      <c r="K104" s="160">
        <v>2215.7800000000002</v>
      </c>
      <c r="L104" s="160">
        <v>2705.99</v>
      </c>
      <c r="M104" s="160">
        <v>2702.16</v>
      </c>
      <c r="N104" s="160">
        <v>0</v>
      </c>
      <c r="O104" s="160">
        <v>3997.57</v>
      </c>
      <c r="P104" s="160">
        <v>2748.04</v>
      </c>
      <c r="Q104" s="160">
        <v>2209.35</v>
      </c>
      <c r="R104" s="160">
        <v>4824.34</v>
      </c>
      <c r="S104" s="160">
        <v>1463.14</v>
      </c>
      <c r="T104" s="160">
        <v>3312.59</v>
      </c>
      <c r="U104" s="160">
        <v>7964.61</v>
      </c>
      <c r="V104" s="160">
        <v>3016.96</v>
      </c>
      <c r="W104" s="160">
        <v>2598.5100000000002</v>
      </c>
      <c r="X104" s="160">
        <v>2135.08</v>
      </c>
      <c r="Y104" s="160">
        <v>2646.09</v>
      </c>
      <c r="Z104" s="160">
        <v>3947.73</v>
      </c>
      <c r="AA104" s="160">
        <v>4267.8900000000003</v>
      </c>
      <c r="AB104" s="160">
        <v>4967.3900000000003</v>
      </c>
      <c r="AC104" s="160">
        <v>3195.94</v>
      </c>
      <c r="AD104" s="160">
        <v>3334.08</v>
      </c>
      <c r="AE104" s="160">
        <v>2268.4899999999998</v>
      </c>
      <c r="AF104" s="160">
        <v>5929.71</v>
      </c>
      <c r="AG104" s="160">
        <v>2172.92</v>
      </c>
      <c r="AH104" s="160">
        <v>2441.87</v>
      </c>
      <c r="AI104" s="160">
        <v>0</v>
      </c>
      <c r="AJ104" s="160">
        <v>0</v>
      </c>
      <c r="AK104" s="160">
        <v>3277</v>
      </c>
      <c r="AL104" s="160">
        <v>1238.81</v>
      </c>
      <c r="AM104" s="160">
        <v>0</v>
      </c>
      <c r="AN104" s="160">
        <v>3432.76</v>
      </c>
      <c r="AO104" s="160">
        <v>2209.39</v>
      </c>
      <c r="AP104" s="160">
        <v>5825.56</v>
      </c>
      <c r="AQ104" s="160">
        <v>4491.75</v>
      </c>
      <c r="AR104" s="160">
        <v>7997.52</v>
      </c>
      <c r="AS104" s="160">
        <v>4504.28</v>
      </c>
      <c r="AT104" s="160">
        <v>1679.86</v>
      </c>
      <c r="AU104" s="160">
        <v>2206.79</v>
      </c>
      <c r="AV104" s="160">
        <v>4845.3500000000004</v>
      </c>
      <c r="AW104" s="160">
        <v>3731.19</v>
      </c>
      <c r="AX104" s="160">
        <v>4337.63</v>
      </c>
      <c r="AY104" s="160">
        <v>1663.08</v>
      </c>
      <c r="AZ104" s="160">
        <v>5000</v>
      </c>
      <c r="BA104" s="160">
        <v>4155.74</v>
      </c>
      <c r="BB104" s="160">
        <v>5236.07</v>
      </c>
      <c r="BC104" s="160">
        <v>2332.11</v>
      </c>
      <c r="BD104" s="160">
        <v>3122.24</v>
      </c>
      <c r="BE104" s="160">
        <v>9211.34</v>
      </c>
      <c r="BF104" s="160">
        <v>2845.01</v>
      </c>
      <c r="BG104" s="160">
        <v>2591.17</v>
      </c>
      <c r="BH104" s="160">
        <v>3652.03</v>
      </c>
      <c r="BI104" s="160">
        <v>0</v>
      </c>
      <c r="BJ104" s="160">
        <v>6623.76</v>
      </c>
      <c r="BK104" s="160">
        <v>1524.5</v>
      </c>
      <c r="BL104" s="160">
        <v>2963.67</v>
      </c>
      <c r="BM104" s="160">
        <v>0</v>
      </c>
      <c r="BN104" s="160">
        <v>0</v>
      </c>
      <c r="BO104" s="160">
        <v>0</v>
      </c>
      <c r="BP104" s="160">
        <v>3838.6</v>
      </c>
      <c r="BQ104" s="160">
        <v>0</v>
      </c>
      <c r="BR104" s="160">
        <v>1936.84</v>
      </c>
      <c r="BS104" s="160">
        <v>0</v>
      </c>
      <c r="BT104" s="160">
        <v>4197.3900000000003</v>
      </c>
      <c r="BU104" s="160">
        <v>5285.62</v>
      </c>
      <c r="BV104" s="160">
        <v>0</v>
      </c>
      <c r="BW104" s="160">
        <v>7640.62</v>
      </c>
      <c r="BX104" s="160">
        <v>4139.22</v>
      </c>
      <c r="BY104" s="160">
        <v>8497.43</v>
      </c>
      <c r="BZ104" s="160">
        <v>2567.25</v>
      </c>
      <c r="CA104" s="160">
        <v>2820.08</v>
      </c>
      <c r="CB104" s="160">
        <v>5477.32</v>
      </c>
      <c r="CC104" s="160">
        <v>1029.26</v>
      </c>
      <c r="CD104" s="160">
        <v>3271.85</v>
      </c>
      <c r="CE104" s="160">
        <v>4047.01</v>
      </c>
      <c r="CF104" s="160">
        <v>0</v>
      </c>
      <c r="CG104" s="160">
        <v>5842.7</v>
      </c>
      <c r="CH104" s="160">
        <v>1010.5</v>
      </c>
      <c r="CI104" s="160">
        <v>2266.23</v>
      </c>
      <c r="CJ104" s="160">
        <v>2788.84</v>
      </c>
      <c r="CK104" s="160">
        <v>2423.04</v>
      </c>
      <c r="CL104" s="160">
        <v>1134.55</v>
      </c>
      <c r="CM104" s="160">
        <v>12504.55</v>
      </c>
      <c r="CN104" s="160">
        <v>2966.91</v>
      </c>
      <c r="CO104" s="160">
        <v>1212</v>
      </c>
      <c r="CP104" s="160">
        <v>6360.64</v>
      </c>
      <c r="CQ104" s="160">
        <v>5985.59</v>
      </c>
      <c r="CR104" s="160">
        <v>3234</v>
      </c>
      <c r="CS104" s="160">
        <v>7475.26</v>
      </c>
      <c r="CT104" s="160">
        <v>0</v>
      </c>
      <c r="CU104" s="160">
        <v>0</v>
      </c>
      <c r="CV104" s="160">
        <v>1636.76</v>
      </c>
      <c r="CW104" s="160">
        <v>3709.47</v>
      </c>
      <c r="CX104" s="160">
        <v>6599.26</v>
      </c>
      <c r="CY104" s="160">
        <v>2671.73</v>
      </c>
      <c r="CZ104" s="160">
        <v>2995.47</v>
      </c>
      <c r="DA104" s="160">
        <v>2888.33</v>
      </c>
      <c r="DB104" s="160">
        <v>5579.91</v>
      </c>
      <c r="DC104" s="160">
        <v>1202.06</v>
      </c>
      <c r="DD104" s="160">
        <v>1638.3</v>
      </c>
      <c r="DE104" s="160">
        <v>1952.75</v>
      </c>
      <c r="DF104" s="160">
        <v>4775.25</v>
      </c>
      <c r="DG104" s="160">
        <v>1886.96</v>
      </c>
      <c r="DH104" s="160">
        <v>145.28</v>
      </c>
      <c r="DI104" s="160">
        <v>10301.459999999999</v>
      </c>
      <c r="DJ104" s="160">
        <v>4469.32</v>
      </c>
      <c r="DK104" s="160">
        <v>2914.56</v>
      </c>
      <c r="DL104" s="160">
        <v>1071.69</v>
      </c>
      <c r="DM104" s="160">
        <v>6044.1</v>
      </c>
      <c r="DN104" s="160">
        <v>2046.45</v>
      </c>
      <c r="DO104" s="160">
        <v>3903.09</v>
      </c>
      <c r="DP104" s="160">
        <v>5055.1899999999996</v>
      </c>
      <c r="DQ104" s="160">
        <v>4706.09</v>
      </c>
      <c r="DR104" s="160">
        <v>3085.49</v>
      </c>
      <c r="DS104" s="160">
        <v>1903.43</v>
      </c>
      <c r="DT104" s="160">
        <v>2715.73</v>
      </c>
      <c r="DU104" s="160">
        <v>9174.82</v>
      </c>
      <c r="DV104" s="160">
        <v>5013.51</v>
      </c>
      <c r="DW104" s="160">
        <v>2478.6799999999998</v>
      </c>
      <c r="DX104" s="160">
        <v>4077.73</v>
      </c>
      <c r="DY104" s="160">
        <v>2386.56</v>
      </c>
      <c r="DZ104" s="160">
        <v>1311.39</v>
      </c>
      <c r="EA104" s="160">
        <v>8917.89</v>
      </c>
      <c r="EB104" s="160">
        <v>2808.2</v>
      </c>
      <c r="EC104" s="160">
        <v>6013.27</v>
      </c>
      <c r="ED104" s="160">
        <v>3110.88</v>
      </c>
      <c r="EE104" s="160">
        <v>1291.0899999999999</v>
      </c>
      <c r="EF104" s="160">
        <v>2546.5100000000002</v>
      </c>
      <c r="EG104" s="160">
        <v>4968.78</v>
      </c>
      <c r="EH104" s="160">
        <v>2154.23</v>
      </c>
      <c r="EI104" s="160">
        <v>2850.58</v>
      </c>
      <c r="EJ104" s="160">
        <v>5631.35</v>
      </c>
      <c r="EK104" s="160">
        <v>2060.2600000000002</v>
      </c>
      <c r="EL104" s="160">
        <v>9067.2199999999993</v>
      </c>
      <c r="EM104" s="160">
        <v>3934.19</v>
      </c>
      <c r="EN104" s="160">
        <v>4856.7700000000004</v>
      </c>
      <c r="EO104" s="160">
        <v>0</v>
      </c>
      <c r="EP104" s="160">
        <v>0</v>
      </c>
      <c r="EQ104" s="160">
        <v>11368.62</v>
      </c>
      <c r="ER104" s="160">
        <v>7421.47</v>
      </c>
      <c r="ES104" s="160">
        <v>0</v>
      </c>
      <c r="ET104" s="160">
        <v>29408.560000000001</v>
      </c>
      <c r="EU104" s="160">
        <v>5395.91</v>
      </c>
      <c r="EV104" s="160">
        <v>8038.64</v>
      </c>
      <c r="EW104" s="160">
        <v>0</v>
      </c>
      <c r="EX104" s="160">
        <v>0</v>
      </c>
      <c r="EY104" s="160">
        <v>23575.82</v>
      </c>
      <c r="EZ104" s="160">
        <v>21480.69</v>
      </c>
      <c r="FA104" s="160">
        <v>0</v>
      </c>
      <c r="FB104" s="160">
        <v>14914.39</v>
      </c>
      <c r="FC104" s="160">
        <v>12640.03</v>
      </c>
      <c r="FD104" s="160">
        <v>15208.91</v>
      </c>
      <c r="FE104" s="160">
        <v>9824.2999999999993</v>
      </c>
      <c r="FF104" s="160">
        <v>18645.3</v>
      </c>
      <c r="FG104" s="160">
        <v>7422.62</v>
      </c>
      <c r="FH104" s="160">
        <v>15373.85</v>
      </c>
      <c r="FI104" s="160">
        <v>10379.700000000001</v>
      </c>
      <c r="FJ104" s="160">
        <v>0</v>
      </c>
      <c r="FK104" s="160">
        <v>19167.28</v>
      </c>
      <c r="FL104" s="160">
        <v>13448.3</v>
      </c>
      <c r="FM104" s="160">
        <v>3662.75</v>
      </c>
      <c r="FN104" s="160">
        <v>2387.33</v>
      </c>
      <c r="FO104" s="160">
        <v>-1046.3800000000001</v>
      </c>
      <c r="FP104" s="160">
        <v>10996.65</v>
      </c>
      <c r="FQ104" s="160">
        <v>8236.7099999999991</v>
      </c>
      <c r="FR104" s="160">
        <v>0</v>
      </c>
      <c r="FS104" s="160">
        <v>1569.5</v>
      </c>
      <c r="FT104" s="160">
        <v>0</v>
      </c>
      <c r="FU104" s="160">
        <v>2582.46</v>
      </c>
      <c r="FV104" s="160">
        <v>3494.86</v>
      </c>
      <c r="FW104" s="160">
        <v>2422.52</v>
      </c>
      <c r="FX104" s="160">
        <v>718.99</v>
      </c>
      <c r="FY104" s="160">
        <v>5814.49</v>
      </c>
      <c r="FZ104" s="160">
        <v>3296.58</v>
      </c>
      <c r="GA104" s="160">
        <v>1923.11</v>
      </c>
      <c r="GB104" s="160">
        <v>1513.27</v>
      </c>
      <c r="GC104" s="160">
        <v>2131.46</v>
      </c>
      <c r="GD104" s="160">
        <v>3615.45</v>
      </c>
      <c r="GE104" s="160">
        <v>1585.32</v>
      </c>
      <c r="GF104" s="160">
        <v>7204.35</v>
      </c>
      <c r="GG104" s="160">
        <v>4174.45</v>
      </c>
      <c r="GH104" s="160">
        <v>3318.17</v>
      </c>
      <c r="GI104" s="79">
        <f t="shared" si="1"/>
        <v>781877.09999999986</v>
      </c>
    </row>
    <row r="105" spans="2:191" x14ac:dyDescent="0.25">
      <c r="B105" s="74" t="s">
        <v>215</v>
      </c>
      <c r="C105" s="175" t="s">
        <v>789</v>
      </c>
      <c r="D105" s="160">
        <v>364.87</v>
      </c>
      <c r="E105" s="160">
        <v>0</v>
      </c>
      <c r="F105" s="160">
        <v>0</v>
      </c>
      <c r="G105" s="160">
        <v>506.01</v>
      </c>
      <c r="H105" s="160">
        <v>0</v>
      </c>
      <c r="I105" s="160">
        <v>0</v>
      </c>
      <c r="J105" s="160">
        <v>2460.9499999999998</v>
      </c>
      <c r="K105" s="160">
        <v>2073.9</v>
      </c>
      <c r="L105" s="160">
        <v>1607.85</v>
      </c>
      <c r="M105" s="160">
        <v>561.57000000000005</v>
      </c>
      <c r="N105" s="160">
        <v>1744.45</v>
      </c>
      <c r="O105" s="160">
        <v>0</v>
      </c>
      <c r="P105" s="160">
        <v>0</v>
      </c>
      <c r="Q105" s="160">
        <v>1792.28</v>
      </c>
      <c r="R105" s="160">
        <v>0</v>
      </c>
      <c r="S105" s="160">
        <v>3536.86</v>
      </c>
      <c r="T105" s="160">
        <v>0</v>
      </c>
      <c r="U105" s="160">
        <v>0</v>
      </c>
      <c r="V105" s="160">
        <v>0</v>
      </c>
      <c r="W105" s="160">
        <v>0</v>
      </c>
      <c r="X105" s="160">
        <v>2933.98</v>
      </c>
      <c r="Y105" s="160">
        <v>554.26</v>
      </c>
      <c r="Z105" s="160">
        <v>0</v>
      </c>
      <c r="AA105" s="160">
        <v>0</v>
      </c>
      <c r="AB105" s="160">
        <v>0</v>
      </c>
      <c r="AC105" s="160">
        <v>0</v>
      </c>
      <c r="AD105" s="160">
        <v>0</v>
      </c>
      <c r="AE105" s="160">
        <v>3873.25</v>
      </c>
      <c r="AF105" s="160">
        <v>0</v>
      </c>
      <c r="AG105" s="160">
        <v>2411.7800000000002</v>
      </c>
      <c r="AH105" s="160">
        <v>0</v>
      </c>
      <c r="AI105" s="160">
        <v>1005.7</v>
      </c>
      <c r="AJ105" s="160">
        <v>1744.46</v>
      </c>
      <c r="AK105" s="160">
        <v>875.09</v>
      </c>
      <c r="AL105" s="160">
        <v>5322.61</v>
      </c>
      <c r="AM105" s="160">
        <v>2220</v>
      </c>
      <c r="AN105" s="160">
        <v>0</v>
      </c>
      <c r="AO105" s="160">
        <v>1792.29</v>
      </c>
      <c r="AP105" s="160">
        <v>0</v>
      </c>
      <c r="AQ105" s="160">
        <v>7461.73</v>
      </c>
      <c r="AR105" s="160">
        <v>0</v>
      </c>
      <c r="AS105" s="160">
        <v>3520.32</v>
      </c>
      <c r="AT105" s="160">
        <v>547.82000000000005</v>
      </c>
      <c r="AU105" s="160">
        <v>2642.81</v>
      </c>
      <c r="AV105" s="160">
        <v>0</v>
      </c>
      <c r="AW105" s="160">
        <v>1152.81</v>
      </c>
      <c r="AX105" s="160">
        <v>0</v>
      </c>
      <c r="AY105" s="160">
        <v>412.89</v>
      </c>
      <c r="AZ105" s="160">
        <v>0</v>
      </c>
      <c r="BA105" s="160">
        <v>0</v>
      </c>
      <c r="BB105" s="160">
        <v>0</v>
      </c>
      <c r="BC105" s="160">
        <v>909.56</v>
      </c>
      <c r="BD105" s="160">
        <v>0</v>
      </c>
      <c r="BE105" s="160">
        <v>0</v>
      </c>
      <c r="BF105" s="160">
        <v>3376.56</v>
      </c>
      <c r="BG105" s="160">
        <v>1957.91</v>
      </c>
      <c r="BH105" s="160">
        <v>1716.91</v>
      </c>
      <c r="BI105" s="160">
        <v>1244.31</v>
      </c>
      <c r="BJ105" s="160">
        <v>0</v>
      </c>
      <c r="BK105" s="160">
        <v>1794.45</v>
      </c>
      <c r="BL105" s="160">
        <v>0</v>
      </c>
      <c r="BM105" s="160">
        <v>1348</v>
      </c>
      <c r="BN105" s="160">
        <v>2569.38</v>
      </c>
      <c r="BO105" s="160">
        <v>3352.6</v>
      </c>
      <c r="BP105" s="160">
        <v>0</v>
      </c>
      <c r="BQ105" s="160">
        <v>0</v>
      </c>
      <c r="BR105" s="160">
        <v>774.31</v>
      </c>
      <c r="BS105" s="160">
        <v>660</v>
      </c>
      <c r="BT105" s="160">
        <v>0</v>
      </c>
      <c r="BU105" s="160">
        <v>4285.6400000000003</v>
      </c>
      <c r="BV105" s="160">
        <v>2372.2600000000002</v>
      </c>
      <c r="BW105" s="160">
        <v>15733.38</v>
      </c>
      <c r="BX105" s="160">
        <v>0</v>
      </c>
      <c r="BY105" s="160">
        <v>278.66000000000003</v>
      </c>
      <c r="BZ105" s="160">
        <v>0</v>
      </c>
      <c r="CA105" s="160">
        <v>0</v>
      </c>
      <c r="CB105" s="160">
        <v>790.98</v>
      </c>
      <c r="CC105" s="160">
        <v>1029.25</v>
      </c>
      <c r="CD105" s="160">
        <v>2439.87</v>
      </c>
      <c r="CE105" s="160">
        <v>0</v>
      </c>
      <c r="CF105" s="160">
        <v>1344</v>
      </c>
      <c r="CG105" s="160">
        <v>2355.29</v>
      </c>
      <c r="CH105" s="160">
        <v>3047.94</v>
      </c>
      <c r="CI105" s="160">
        <v>2724.9</v>
      </c>
      <c r="CJ105" s="160">
        <v>2009.51</v>
      </c>
      <c r="CK105" s="160">
        <v>987.89</v>
      </c>
      <c r="CL105" s="160">
        <v>1356.75</v>
      </c>
      <c r="CM105" s="160">
        <v>0</v>
      </c>
      <c r="CN105" s="160">
        <v>0</v>
      </c>
      <c r="CO105" s="160">
        <v>0</v>
      </c>
      <c r="CP105" s="160">
        <v>812.58</v>
      </c>
      <c r="CQ105" s="160">
        <v>796.47</v>
      </c>
      <c r="CR105" s="160">
        <v>0</v>
      </c>
      <c r="CS105" s="160">
        <v>1329</v>
      </c>
      <c r="CT105" s="160">
        <v>1836</v>
      </c>
      <c r="CU105" s="160">
        <v>1296.72</v>
      </c>
      <c r="CV105" s="160">
        <v>1860.23</v>
      </c>
      <c r="CW105" s="160">
        <v>0</v>
      </c>
      <c r="CX105" s="160">
        <v>3218.13</v>
      </c>
      <c r="CY105" s="160">
        <v>0</v>
      </c>
      <c r="CZ105" s="160">
        <v>440.22</v>
      </c>
      <c r="DA105" s="160">
        <v>2257.75</v>
      </c>
      <c r="DB105" s="160">
        <v>0</v>
      </c>
      <c r="DC105" s="160">
        <v>0</v>
      </c>
      <c r="DD105" s="160">
        <v>1432.01</v>
      </c>
      <c r="DE105" s="160">
        <v>4609.0600000000004</v>
      </c>
      <c r="DF105" s="160">
        <v>0</v>
      </c>
      <c r="DG105" s="160">
        <v>0</v>
      </c>
      <c r="DH105" s="160">
        <v>1346.58</v>
      </c>
      <c r="DI105" s="160">
        <v>0</v>
      </c>
      <c r="DJ105" s="160">
        <v>0</v>
      </c>
      <c r="DK105" s="160">
        <v>0</v>
      </c>
      <c r="DL105" s="160">
        <v>0</v>
      </c>
      <c r="DM105" s="160">
        <v>0</v>
      </c>
      <c r="DN105" s="160">
        <v>2705.54</v>
      </c>
      <c r="DO105" s="160">
        <v>0</v>
      </c>
      <c r="DP105" s="160">
        <v>0</v>
      </c>
      <c r="DQ105" s="160">
        <v>0</v>
      </c>
      <c r="DR105" s="160">
        <v>0</v>
      </c>
      <c r="DS105" s="160">
        <v>2188.41</v>
      </c>
      <c r="DT105" s="160">
        <v>950.98</v>
      </c>
      <c r="DU105" s="160">
        <v>0</v>
      </c>
      <c r="DV105" s="160">
        <v>0</v>
      </c>
      <c r="DW105" s="160">
        <v>889.75</v>
      </c>
      <c r="DX105" s="160">
        <v>0</v>
      </c>
      <c r="DY105" s="160">
        <v>967.71</v>
      </c>
      <c r="DZ105" s="160">
        <v>4133.6000000000004</v>
      </c>
      <c r="EA105" s="160">
        <v>0</v>
      </c>
      <c r="EB105" s="160">
        <v>0</v>
      </c>
      <c r="EC105" s="160">
        <v>0</v>
      </c>
      <c r="ED105" s="160">
        <v>1022.13</v>
      </c>
      <c r="EE105" s="160">
        <v>1749.54</v>
      </c>
      <c r="EF105" s="160">
        <v>0</v>
      </c>
      <c r="EG105" s="160">
        <v>0</v>
      </c>
      <c r="EH105" s="160">
        <v>2231.9899999999998</v>
      </c>
      <c r="EI105" s="160">
        <v>0</v>
      </c>
      <c r="EJ105" s="160">
        <v>285.27999999999997</v>
      </c>
      <c r="EK105" s="160">
        <v>0</v>
      </c>
      <c r="EL105" s="160">
        <v>0</v>
      </c>
      <c r="EM105" s="160">
        <v>0</v>
      </c>
      <c r="EN105" s="160">
        <v>2939.53</v>
      </c>
      <c r="EO105" s="160">
        <v>10500.84</v>
      </c>
      <c r="EP105" s="160">
        <v>11304</v>
      </c>
      <c r="EQ105" s="160">
        <v>2460.58</v>
      </c>
      <c r="ER105" s="160">
        <v>430.9</v>
      </c>
      <c r="ES105" s="160">
        <v>8921.64</v>
      </c>
      <c r="ET105" s="160">
        <v>0</v>
      </c>
      <c r="EU105" s="160">
        <v>4324.32</v>
      </c>
      <c r="EV105" s="160">
        <v>0</v>
      </c>
      <c r="EW105" s="160">
        <v>845</v>
      </c>
      <c r="EX105" s="160">
        <v>720</v>
      </c>
      <c r="EY105" s="160">
        <v>0</v>
      </c>
      <c r="EZ105" s="160">
        <v>152.15</v>
      </c>
      <c r="FA105" s="160">
        <v>20023.02</v>
      </c>
      <c r="FB105" s="160">
        <v>6293.19</v>
      </c>
      <c r="FC105" s="160">
        <v>2977.36</v>
      </c>
      <c r="FD105" s="160">
        <v>0</v>
      </c>
      <c r="FE105" s="160">
        <v>8458.9500000000007</v>
      </c>
      <c r="FF105" s="160">
        <v>0</v>
      </c>
      <c r="FG105" s="160">
        <v>193.95</v>
      </c>
      <c r="FH105" s="160">
        <v>549.5</v>
      </c>
      <c r="FI105" s="160">
        <v>7921.88</v>
      </c>
      <c r="FJ105" s="160">
        <v>29340.49</v>
      </c>
      <c r="FK105" s="160">
        <v>8541.34</v>
      </c>
      <c r="FL105" s="160">
        <v>0</v>
      </c>
      <c r="FM105" s="160">
        <v>5822.85</v>
      </c>
      <c r="FN105" s="160">
        <v>1300</v>
      </c>
      <c r="FO105" s="160">
        <v>0</v>
      </c>
      <c r="FP105" s="160">
        <v>4973.09</v>
      </c>
      <c r="FQ105" s="160">
        <v>6376.99</v>
      </c>
      <c r="FR105" s="160">
        <v>0</v>
      </c>
      <c r="FS105" s="160">
        <v>0</v>
      </c>
      <c r="FT105" s="160">
        <v>0</v>
      </c>
      <c r="FU105" s="160">
        <v>0</v>
      </c>
      <c r="FV105" s="160">
        <v>0</v>
      </c>
      <c r="FW105" s="160">
        <v>0</v>
      </c>
      <c r="FX105" s="160">
        <v>0</v>
      </c>
      <c r="FY105" s="160">
        <v>773.51</v>
      </c>
      <c r="FZ105" s="160">
        <v>1702.82</v>
      </c>
      <c r="GA105" s="160">
        <v>0</v>
      </c>
      <c r="GB105" s="160">
        <v>178.69</v>
      </c>
      <c r="GC105" s="160">
        <v>0</v>
      </c>
      <c r="GD105" s="160">
        <v>1787.41</v>
      </c>
      <c r="GE105" s="160">
        <v>2534.7399999999998</v>
      </c>
      <c r="GF105" s="160">
        <v>0</v>
      </c>
      <c r="GG105" s="160">
        <v>636.83000000000004</v>
      </c>
      <c r="GH105" s="160">
        <v>1147.29</v>
      </c>
      <c r="GI105" s="79">
        <f t="shared" si="1"/>
        <v>306073.38999999996</v>
      </c>
    </row>
    <row r="106" spans="2:191" x14ac:dyDescent="0.25">
      <c r="B106" s="74" t="s">
        <v>213</v>
      </c>
      <c r="C106" s="175" t="s">
        <v>789</v>
      </c>
      <c r="D106" s="160">
        <v>722.99</v>
      </c>
      <c r="E106" s="160">
        <v>3681.51</v>
      </c>
      <c r="F106" s="160">
        <v>1391.36</v>
      </c>
      <c r="G106" s="160">
        <v>18408.11</v>
      </c>
      <c r="H106" s="160">
        <v>690.73</v>
      </c>
      <c r="I106" s="160">
        <v>28504.080000000002</v>
      </c>
      <c r="J106" s="160">
        <v>19348.419999999998</v>
      </c>
      <c r="K106" s="160">
        <v>4379.13</v>
      </c>
      <c r="L106" s="160">
        <v>4923.93</v>
      </c>
      <c r="M106" s="160">
        <v>1930.2</v>
      </c>
      <c r="N106" s="160">
        <v>4366.59</v>
      </c>
      <c r="O106" s="160">
        <v>990.99</v>
      </c>
      <c r="P106" s="160">
        <v>9713.09</v>
      </c>
      <c r="Q106" s="160">
        <v>2293.64</v>
      </c>
      <c r="R106" s="160">
        <v>1516.63</v>
      </c>
      <c r="S106" s="160">
        <v>18200.28</v>
      </c>
      <c r="T106" s="160">
        <v>65.430000000000007</v>
      </c>
      <c r="U106" s="160">
        <v>16819.27</v>
      </c>
      <c r="V106" s="160">
        <v>3872.97</v>
      </c>
      <c r="W106" s="160">
        <v>2161.52</v>
      </c>
      <c r="X106" s="160">
        <v>4232.5200000000004</v>
      </c>
      <c r="Y106" s="160">
        <v>3705.81</v>
      </c>
      <c r="Z106" s="160">
        <v>3794.37</v>
      </c>
      <c r="AA106" s="160">
        <v>1844.89</v>
      </c>
      <c r="AB106" s="160">
        <v>4923.21</v>
      </c>
      <c r="AC106" s="160">
        <v>27994.99</v>
      </c>
      <c r="AD106" s="160">
        <v>2273.8000000000002</v>
      </c>
      <c r="AE106" s="160">
        <v>9511.14</v>
      </c>
      <c r="AF106" s="160">
        <v>2494.12</v>
      </c>
      <c r="AG106" s="160">
        <v>0</v>
      </c>
      <c r="AH106" s="160">
        <v>2140.1999999999998</v>
      </c>
      <c r="AI106" s="160">
        <v>9.9700000000000006</v>
      </c>
      <c r="AJ106" s="160">
        <v>3895.62</v>
      </c>
      <c r="AK106" s="160">
        <v>1393.8</v>
      </c>
      <c r="AL106" s="160">
        <v>7851.15</v>
      </c>
      <c r="AM106" s="160">
        <v>0</v>
      </c>
      <c r="AN106" s="160">
        <v>1756.4</v>
      </c>
      <c r="AO106" s="160">
        <v>2866.64</v>
      </c>
      <c r="AP106" s="160">
        <v>577.95000000000005</v>
      </c>
      <c r="AQ106" s="160">
        <v>24036.37</v>
      </c>
      <c r="AR106" s="160">
        <v>948.24</v>
      </c>
      <c r="AS106" s="160">
        <v>59866.02</v>
      </c>
      <c r="AT106" s="160">
        <v>3712.23</v>
      </c>
      <c r="AU106" s="160">
        <v>2257.5300000000002</v>
      </c>
      <c r="AV106" s="160">
        <v>5015.9399999999996</v>
      </c>
      <c r="AW106" s="160">
        <v>3195.7</v>
      </c>
      <c r="AX106" s="160">
        <v>2332.0300000000002</v>
      </c>
      <c r="AY106" s="160">
        <v>1759.97</v>
      </c>
      <c r="AZ106" s="160">
        <v>4000</v>
      </c>
      <c r="BA106" s="160">
        <v>1871.2</v>
      </c>
      <c r="BB106" s="160">
        <v>3955.65</v>
      </c>
      <c r="BC106" s="160">
        <v>1838.42</v>
      </c>
      <c r="BD106" s="160">
        <v>1170.49</v>
      </c>
      <c r="BE106" s="160">
        <v>3409</v>
      </c>
      <c r="BF106" s="160">
        <v>1940.82</v>
      </c>
      <c r="BG106" s="160">
        <v>29167.78</v>
      </c>
      <c r="BH106" s="160">
        <v>27332.29</v>
      </c>
      <c r="BI106" s="160">
        <v>2806.07</v>
      </c>
      <c r="BJ106" s="160">
        <v>1501.23</v>
      </c>
      <c r="BK106" s="160">
        <v>14846.05</v>
      </c>
      <c r="BL106" s="160">
        <v>11679.9</v>
      </c>
      <c r="BM106" s="160">
        <v>829.25</v>
      </c>
      <c r="BN106" s="160">
        <v>0</v>
      </c>
      <c r="BO106" s="160">
        <v>4780.51</v>
      </c>
      <c r="BP106" s="160">
        <v>904.07</v>
      </c>
      <c r="BQ106" s="160">
        <v>0</v>
      </c>
      <c r="BR106" s="160">
        <v>3066.49</v>
      </c>
      <c r="BS106" s="160">
        <v>0</v>
      </c>
      <c r="BT106" s="160">
        <v>1205.3599999999999</v>
      </c>
      <c r="BU106" s="160">
        <v>27801.01</v>
      </c>
      <c r="BV106" s="160">
        <v>0</v>
      </c>
      <c r="BW106" s="160">
        <v>1006.39</v>
      </c>
      <c r="BX106" s="160">
        <v>27219.45</v>
      </c>
      <c r="BY106" s="160">
        <v>1280.5</v>
      </c>
      <c r="BZ106" s="160">
        <v>2509.2399999999998</v>
      </c>
      <c r="CA106" s="160">
        <v>2472.21</v>
      </c>
      <c r="CB106" s="160">
        <v>2427.5300000000002</v>
      </c>
      <c r="CC106" s="160">
        <v>3191.65</v>
      </c>
      <c r="CD106" s="160">
        <v>3475.3</v>
      </c>
      <c r="CE106" s="160">
        <v>0</v>
      </c>
      <c r="CF106" s="160">
        <v>235.39</v>
      </c>
      <c r="CG106" s="160">
        <v>7011.85</v>
      </c>
      <c r="CH106" s="160">
        <v>3713.63</v>
      </c>
      <c r="CI106" s="160">
        <v>1753.35</v>
      </c>
      <c r="CJ106" s="160">
        <v>2526.71</v>
      </c>
      <c r="CK106" s="160">
        <v>22503.62</v>
      </c>
      <c r="CL106" s="160">
        <v>3842.72</v>
      </c>
      <c r="CM106" s="160">
        <v>44028.93</v>
      </c>
      <c r="CN106" s="160">
        <v>2305.0700000000002</v>
      </c>
      <c r="CO106" s="160">
        <v>1175.98</v>
      </c>
      <c r="CP106" s="160">
        <v>9284.2199999999993</v>
      </c>
      <c r="CQ106" s="160">
        <v>2339.2199999999998</v>
      </c>
      <c r="CR106" s="160">
        <v>999.73</v>
      </c>
      <c r="CS106" s="160">
        <v>36.840000000000003</v>
      </c>
      <c r="CT106" s="160">
        <v>0</v>
      </c>
      <c r="CU106" s="160">
        <v>19450.8</v>
      </c>
      <c r="CV106" s="160">
        <v>1998.78</v>
      </c>
      <c r="CW106" s="160">
        <v>1687.63</v>
      </c>
      <c r="CX106" s="160">
        <v>9413.58</v>
      </c>
      <c r="CY106" s="160">
        <v>1895.8</v>
      </c>
      <c r="CZ106" s="160">
        <v>28903.23</v>
      </c>
      <c r="DA106" s="160">
        <v>1425.81</v>
      </c>
      <c r="DB106" s="160">
        <v>18999.79</v>
      </c>
      <c r="DC106" s="160">
        <v>1980.85</v>
      </c>
      <c r="DD106" s="160">
        <v>1503.73</v>
      </c>
      <c r="DE106" s="160">
        <v>4982.96</v>
      </c>
      <c r="DF106" s="160">
        <v>1839.57</v>
      </c>
      <c r="DG106" s="160">
        <v>1973.04</v>
      </c>
      <c r="DH106" s="160">
        <v>2729.83</v>
      </c>
      <c r="DI106" s="160">
        <v>3154.82</v>
      </c>
      <c r="DJ106" s="160">
        <v>2199.59</v>
      </c>
      <c r="DK106" s="160">
        <v>4603.8</v>
      </c>
      <c r="DL106" s="160">
        <v>2819.07</v>
      </c>
      <c r="DM106" s="160">
        <v>2391.44</v>
      </c>
      <c r="DN106" s="160">
        <v>1679.51</v>
      </c>
      <c r="DO106" s="160">
        <v>2043.9</v>
      </c>
      <c r="DP106" s="160">
        <v>15237.4</v>
      </c>
      <c r="DQ106" s="160">
        <v>26043.84</v>
      </c>
      <c r="DR106" s="160">
        <v>2668.8</v>
      </c>
      <c r="DS106" s="160">
        <v>2151.85</v>
      </c>
      <c r="DT106" s="160">
        <v>1687.82</v>
      </c>
      <c r="DU106" s="160">
        <v>7228.04</v>
      </c>
      <c r="DV106" s="160">
        <v>3293.45</v>
      </c>
      <c r="DW106" s="160">
        <v>3697.38</v>
      </c>
      <c r="DX106" s="160">
        <v>1989.07</v>
      </c>
      <c r="DY106" s="160">
        <v>3582.2</v>
      </c>
      <c r="DZ106" s="160">
        <v>4447.8</v>
      </c>
      <c r="EA106" s="160">
        <v>4504.4799999999996</v>
      </c>
      <c r="EB106" s="160">
        <v>24074.62</v>
      </c>
      <c r="EC106" s="160">
        <v>12741.74</v>
      </c>
      <c r="ED106" s="160">
        <v>2951.71</v>
      </c>
      <c r="EE106" s="160">
        <v>2504.71</v>
      </c>
      <c r="EF106" s="160">
        <v>1581.49</v>
      </c>
      <c r="EG106" s="160">
        <v>4653.6000000000004</v>
      </c>
      <c r="EH106" s="160">
        <v>1749.38</v>
      </c>
      <c r="EI106" s="160">
        <v>3320.99</v>
      </c>
      <c r="EJ106" s="160">
        <v>6013.17</v>
      </c>
      <c r="EK106" s="160">
        <v>1598.11</v>
      </c>
      <c r="EL106" s="160">
        <v>17053.75</v>
      </c>
      <c r="EM106" s="160">
        <v>2785.31</v>
      </c>
      <c r="EN106" s="160">
        <v>2440.9699999999998</v>
      </c>
      <c r="EO106" s="160">
        <v>0</v>
      </c>
      <c r="EP106" s="160">
        <v>0</v>
      </c>
      <c r="EQ106" s="160">
        <v>5416.42</v>
      </c>
      <c r="ER106" s="160">
        <v>4431.28</v>
      </c>
      <c r="ES106" s="160">
        <v>0.7</v>
      </c>
      <c r="ET106" s="160">
        <v>143925.32999999999</v>
      </c>
      <c r="EU106" s="160">
        <v>9014.58</v>
      </c>
      <c r="EV106" s="160">
        <v>5919.36</v>
      </c>
      <c r="EW106" s="160">
        <v>0</v>
      </c>
      <c r="EX106" s="160">
        <v>0</v>
      </c>
      <c r="EY106" s="160">
        <v>144845.93</v>
      </c>
      <c r="EZ106" s="160">
        <v>16943.37</v>
      </c>
      <c r="FA106" s="160">
        <v>103310.36</v>
      </c>
      <c r="FB106" s="160">
        <v>86085.08</v>
      </c>
      <c r="FC106" s="160">
        <v>10223.83</v>
      </c>
      <c r="FD106" s="160">
        <v>10062.73</v>
      </c>
      <c r="FE106" s="160">
        <v>8477.82</v>
      </c>
      <c r="FF106" s="160">
        <v>121501.73</v>
      </c>
      <c r="FG106" s="160">
        <v>2953.77</v>
      </c>
      <c r="FH106" s="160">
        <v>100652.47</v>
      </c>
      <c r="FI106" s="160">
        <v>71142.179999999993</v>
      </c>
      <c r="FJ106" s="160">
        <v>10695.79</v>
      </c>
      <c r="FK106" s="160">
        <v>37109.279999999999</v>
      </c>
      <c r="FL106" s="160">
        <v>61739.24</v>
      </c>
      <c r="FM106" s="160">
        <v>19802.97</v>
      </c>
      <c r="FN106" s="160">
        <v>87353.56</v>
      </c>
      <c r="FO106" s="160">
        <v>12572.89</v>
      </c>
      <c r="FP106" s="160">
        <v>108703.9</v>
      </c>
      <c r="FQ106" s="160">
        <v>70218.03</v>
      </c>
      <c r="FR106" s="160">
        <v>84168.92</v>
      </c>
      <c r="FS106" s="160">
        <v>8110.91</v>
      </c>
      <c r="FT106" s="160">
        <v>237.3</v>
      </c>
      <c r="FU106" s="160">
        <v>3152.8</v>
      </c>
      <c r="FV106" s="160">
        <v>2098.62</v>
      </c>
      <c r="FW106" s="160">
        <v>1175.06</v>
      </c>
      <c r="FX106" s="160">
        <v>521.97</v>
      </c>
      <c r="FY106" s="160">
        <v>4281.6899999999996</v>
      </c>
      <c r="FZ106" s="160">
        <v>1931.76</v>
      </c>
      <c r="GA106" s="160">
        <v>22725.62</v>
      </c>
      <c r="GB106" s="160">
        <v>575.84</v>
      </c>
      <c r="GC106" s="160">
        <v>1441.74</v>
      </c>
      <c r="GD106" s="160">
        <v>4880.26</v>
      </c>
      <c r="GE106" s="160">
        <v>6736.9</v>
      </c>
      <c r="GF106" s="160">
        <v>8617.61</v>
      </c>
      <c r="GG106" s="160">
        <v>6091.58</v>
      </c>
      <c r="GH106" s="160">
        <v>8780.65</v>
      </c>
      <c r="GI106" s="79">
        <f t="shared" si="1"/>
        <v>2314127.6399999992</v>
      </c>
    </row>
    <row r="107" spans="2:191" x14ac:dyDescent="0.25">
      <c r="B107" s="74" t="s">
        <v>641</v>
      </c>
      <c r="C107" s="175">
        <v>26299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0">
        <v>0</v>
      </c>
      <c r="R107" s="160">
        <v>0</v>
      </c>
      <c r="S107" s="160">
        <v>0</v>
      </c>
      <c r="T107" s="160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0</v>
      </c>
      <c r="AA107" s="160">
        <v>0</v>
      </c>
      <c r="AB107" s="160">
        <v>0</v>
      </c>
      <c r="AC107" s="160">
        <v>0</v>
      </c>
      <c r="AD107" s="160">
        <v>0</v>
      </c>
      <c r="AE107" s="160">
        <v>0</v>
      </c>
      <c r="AF107" s="160">
        <v>0</v>
      </c>
      <c r="AG107" s="160">
        <v>0</v>
      </c>
      <c r="AH107" s="160">
        <v>0</v>
      </c>
      <c r="AI107" s="160">
        <v>0</v>
      </c>
      <c r="AJ107" s="160">
        <v>0</v>
      </c>
      <c r="AK107" s="160">
        <v>0</v>
      </c>
      <c r="AL107" s="160">
        <v>0</v>
      </c>
      <c r="AM107" s="160">
        <v>0</v>
      </c>
      <c r="AN107" s="160">
        <v>0</v>
      </c>
      <c r="AO107" s="160">
        <v>0</v>
      </c>
      <c r="AP107" s="160">
        <v>0</v>
      </c>
      <c r="AQ107" s="160">
        <v>0</v>
      </c>
      <c r="AR107" s="160">
        <v>0</v>
      </c>
      <c r="AS107" s="160">
        <v>0</v>
      </c>
      <c r="AT107" s="160">
        <v>0</v>
      </c>
      <c r="AU107" s="160">
        <v>0</v>
      </c>
      <c r="AV107" s="160">
        <v>0</v>
      </c>
      <c r="AW107" s="160">
        <v>0</v>
      </c>
      <c r="AX107" s="160">
        <v>0</v>
      </c>
      <c r="AY107" s="160">
        <v>0</v>
      </c>
      <c r="AZ107" s="160">
        <v>0</v>
      </c>
      <c r="BA107" s="160">
        <v>0</v>
      </c>
      <c r="BB107" s="160">
        <v>0</v>
      </c>
      <c r="BC107" s="160">
        <v>0</v>
      </c>
      <c r="BD107" s="160">
        <v>0</v>
      </c>
      <c r="BE107" s="160">
        <v>0</v>
      </c>
      <c r="BF107" s="160">
        <v>0</v>
      </c>
      <c r="BG107" s="160">
        <v>0</v>
      </c>
      <c r="BH107" s="160">
        <v>0</v>
      </c>
      <c r="BI107" s="160">
        <v>0</v>
      </c>
      <c r="BJ107" s="160">
        <v>0</v>
      </c>
      <c r="BK107" s="160">
        <v>0</v>
      </c>
      <c r="BL107" s="160">
        <v>0</v>
      </c>
      <c r="BM107" s="160">
        <v>0</v>
      </c>
      <c r="BN107" s="160">
        <v>0</v>
      </c>
      <c r="BO107" s="160">
        <v>0</v>
      </c>
      <c r="BP107" s="160">
        <v>0</v>
      </c>
      <c r="BQ107" s="160">
        <v>0</v>
      </c>
      <c r="BR107" s="160">
        <v>0</v>
      </c>
      <c r="BS107" s="160">
        <v>0</v>
      </c>
      <c r="BT107" s="160">
        <v>0</v>
      </c>
      <c r="BU107" s="160">
        <v>0</v>
      </c>
      <c r="BV107" s="160">
        <v>0</v>
      </c>
      <c r="BW107" s="160">
        <v>0</v>
      </c>
      <c r="BX107" s="160">
        <v>0</v>
      </c>
      <c r="BY107" s="160">
        <v>0</v>
      </c>
      <c r="BZ107" s="160">
        <v>0</v>
      </c>
      <c r="CA107" s="160">
        <v>0</v>
      </c>
      <c r="CB107" s="160">
        <v>0</v>
      </c>
      <c r="CC107" s="160">
        <v>0</v>
      </c>
      <c r="CD107" s="160">
        <v>0</v>
      </c>
      <c r="CE107" s="160">
        <v>0</v>
      </c>
      <c r="CF107" s="160">
        <v>0</v>
      </c>
      <c r="CG107" s="160">
        <v>0</v>
      </c>
      <c r="CH107" s="160">
        <v>0</v>
      </c>
      <c r="CI107" s="160">
        <v>0</v>
      </c>
      <c r="CJ107" s="160">
        <v>0</v>
      </c>
      <c r="CK107" s="160">
        <v>0</v>
      </c>
      <c r="CL107" s="160">
        <v>0</v>
      </c>
      <c r="CM107" s="160">
        <v>0</v>
      </c>
      <c r="CN107" s="160">
        <v>0</v>
      </c>
      <c r="CO107" s="160">
        <v>0</v>
      </c>
      <c r="CP107" s="160">
        <v>0</v>
      </c>
      <c r="CQ107" s="160">
        <v>0</v>
      </c>
      <c r="CR107" s="160">
        <v>0</v>
      </c>
      <c r="CS107" s="160">
        <v>0</v>
      </c>
      <c r="CT107" s="160">
        <v>0</v>
      </c>
      <c r="CU107" s="160">
        <v>0</v>
      </c>
      <c r="CV107" s="160">
        <v>0</v>
      </c>
      <c r="CW107" s="160">
        <v>0</v>
      </c>
      <c r="CX107" s="160">
        <v>0</v>
      </c>
      <c r="CY107" s="160">
        <v>0</v>
      </c>
      <c r="CZ107" s="160">
        <v>0</v>
      </c>
      <c r="DA107" s="160">
        <v>0</v>
      </c>
      <c r="DB107" s="160">
        <v>0</v>
      </c>
      <c r="DC107" s="160">
        <v>0</v>
      </c>
      <c r="DD107" s="160">
        <v>0</v>
      </c>
      <c r="DE107" s="160">
        <v>0</v>
      </c>
      <c r="DF107" s="160">
        <v>0</v>
      </c>
      <c r="DG107" s="160">
        <v>0</v>
      </c>
      <c r="DH107" s="160">
        <v>0</v>
      </c>
      <c r="DI107" s="160">
        <v>0</v>
      </c>
      <c r="DJ107" s="160">
        <v>0</v>
      </c>
      <c r="DK107" s="160">
        <v>0</v>
      </c>
      <c r="DL107" s="160">
        <v>0</v>
      </c>
      <c r="DM107" s="160">
        <v>0</v>
      </c>
      <c r="DN107" s="160">
        <v>0</v>
      </c>
      <c r="DO107" s="160">
        <v>0</v>
      </c>
      <c r="DP107" s="160">
        <v>0</v>
      </c>
      <c r="DQ107" s="160">
        <v>0</v>
      </c>
      <c r="DR107" s="160">
        <v>0</v>
      </c>
      <c r="DS107" s="160">
        <v>0</v>
      </c>
      <c r="DT107" s="160">
        <v>0</v>
      </c>
      <c r="DU107" s="160">
        <v>0</v>
      </c>
      <c r="DV107" s="160">
        <v>0</v>
      </c>
      <c r="DW107" s="160">
        <v>0</v>
      </c>
      <c r="DX107" s="160">
        <v>0</v>
      </c>
      <c r="DY107" s="160">
        <v>0</v>
      </c>
      <c r="DZ107" s="160">
        <v>0</v>
      </c>
      <c r="EA107" s="160">
        <v>0</v>
      </c>
      <c r="EB107" s="160">
        <v>0</v>
      </c>
      <c r="EC107" s="160">
        <v>0</v>
      </c>
      <c r="ED107" s="160">
        <v>0</v>
      </c>
      <c r="EE107" s="160">
        <v>0</v>
      </c>
      <c r="EF107" s="160">
        <v>0</v>
      </c>
      <c r="EG107" s="160">
        <v>0</v>
      </c>
      <c r="EH107" s="160">
        <v>0</v>
      </c>
      <c r="EI107" s="160">
        <v>0</v>
      </c>
      <c r="EJ107" s="160">
        <v>0</v>
      </c>
      <c r="EK107" s="160">
        <v>0</v>
      </c>
      <c r="EL107" s="160">
        <v>0</v>
      </c>
      <c r="EM107" s="160">
        <v>0</v>
      </c>
      <c r="EN107" s="160">
        <v>0</v>
      </c>
      <c r="EO107" s="160">
        <v>0</v>
      </c>
      <c r="EP107" s="160">
        <v>0</v>
      </c>
      <c r="EQ107" s="160">
        <v>0</v>
      </c>
      <c r="ER107" s="160">
        <v>0</v>
      </c>
      <c r="ES107" s="160">
        <v>0</v>
      </c>
      <c r="ET107" s="160">
        <v>0</v>
      </c>
      <c r="EU107" s="160">
        <v>0</v>
      </c>
      <c r="EV107" s="160">
        <v>0</v>
      </c>
      <c r="EW107" s="160">
        <v>0</v>
      </c>
      <c r="EX107" s="160">
        <v>0</v>
      </c>
      <c r="EY107" s="160">
        <v>0</v>
      </c>
      <c r="EZ107" s="160">
        <v>0</v>
      </c>
      <c r="FA107" s="160">
        <v>0</v>
      </c>
      <c r="FB107" s="160">
        <v>0</v>
      </c>
      <c r="FC107" s="160">
        <v>0</v>
      </c>
      <c r="FD107" s="160">
        <v>0</v>
      </c>
      <c r="FE107" s="160">
        <v>0</v>
      </c>
      <c r="FF107" s="160">
        <v>0</v>
      </c>
      <c r="FG107" s="160">
        <v>0</v>
      </c>
      <c r="FH107" s="160">
        <v>0</v>
      </c>
      <c r="FI107" s="160">
        <v>0</v>
      </c>
      <c r="FJ107" s="160">
        <v>0</v>
      </c>
      <c r="FK107" s="160">
        <v>0</v>
      </c>
      <c r="FL107" s="160">
        <v>0</v>
      </c>
      <c r="FM107" s="160">
        <v>0</v>
      </c>
      <c r="FN107" s="160">
        <v>0</v>
      </c>
      <c r="FO107" s="160">
        <v>0</v>
      </c>
      <c r="FP107" s="160">
        <v>0</v>
      </c>
      <c r="FQ107" s="160">
        <v>0</v>
      </c>
      <c r="FR107" s="160">
        <v>0</v>
      </c>
      <c r="FS107" s="160">
        <v>0</v>
      </c>
      <c r="FT107" s="160">
        <v>0</v>
      </c>
      <c r="FU107" s="160">
        <v>0</v>
      </c>
      <c r="FV107" s="160">
        <v>0</v>
      </c>
      <c r="FW107" s="160">
        <v>0</v>
      </c>
      <c r="FX107" s="160">
        <v>0</v>
      </c>
      <c r="FY107" s="160">
        <v>0</v>
      </c>
      <c r="FZ107" s="160">
        <v>0</v>
      </c>
      <c r="GA107" s="160">
        <v>0</v>
      </c>
      <c r="GB107" s="160">
        <v>0</v>
      </c>
      <c r="GC107" s="160">
        <v>0</v>
      </c>
      <c r="GD107" s="160">
        <v>0</v>
      </c>
      <c r="GE107" s="160">
        <v>0</v>
      </c>
      <c r="GF107" s="160">
        <v>0</v>
      </c>
      <c r="GG107" s="160">
        <v>0</v>
      </c>
      <c r="GH107" s="160">
        <v>0</v>
      </c>
      <c r="GI107" s="79">
        <f t="shared" si="1"/>
        <v>0</v>
      </c>
    </row>
    <row r="108" spans="2:191" x14ac:dyDescent="0.25">
      <c r="B108" s="74" t="s">
        <v>221</v>
      </c>
      <c r="C108" s="175" t="s">
        <v>789</v>
      </c>
      <c r="D108" s="160">
        <v>0</v>
      </c>
      <c r="E108" s="160">
        <v>36270</v>
      </c>
      <c r="F108" s="160">
        <v>857.5</v>
      </c>
      <c r="G108" s="160">
        <v>2006.75</v>
      </c>
      <c r="H108" s="160">
        <v>0</v>
      </c>
      <c r="I108" s="160">
        <v>224.09</v>
      </c>
      <c r="J108" s="160">
        <v>790.27</v>
      </c>
      <c r="K108" s="160">
        <v>1883.71</v>
      </c>
      <c r="L108" s="160">
        <v>3927.21</v>
      </c>
      <c r="M108" s="160">
        <v>1548.86</v>
      </c>
      <c r="N108" s="160">
        <v>843.22</v>
      </c>
      <c r="O108" s="160">
        <v>538.41999999999996</v>
      </c>
      <c r="P108" s="160">
        <v>1877.38</v>
      </c>
      <c r="Q108" s="160">
        <v>2111.4699999999998</v>
      </c>
      <c r="R108" s="160">
        <v>1680.2</v>
      </c>
      <c r="S108" s="160">
        <v>1499.29</v>
      </c>
      <c r="T108" s="160">
        <v>4686.66</v>
      </c>
      <c r="U108" s="160">
        <v>3797.9</v>
      </c>
      <c r="V108" s="160">
        <v>9740</v>
      </c>
      <c r="W108" s="160">
        <v>4255.75</v>
      </c>
      <c r="X108" s="160">
        <v>0</v>
      </c>
      <c r="Y108" s="160">
        <v>2959.76</v>
      </c>
      <c r="Z108" s="160">
        <v>0</v>
      </c>
      <c r="AA108" s="160">
        <v>190</v>
      </c>
      <c r="AB108" s="160">
        <v>1425.16</v>
      </c>
      <c r="AC108" s="160">
        <v>275</v>
      </c>
      <c r="AD108" s="160">
        <v>532.76</v>
      </c>
      <c r="AE108" s="160">
        <v>1770</v>
      </c>
      <c r="AF108" s="160">
        <v>4046.65</v>
      </c>
      <c r="AG108" s="160">
        <v>4452.92</v>
      </c>
      <c r="AH108" s="160">
        <v>3398.04</v>
      </c>
      <c r="AI108" s="160">
        <v>1343.98</v>
      </c>
      <c r="AJ108" s="160">
        <v>2782.67</v>
      </c>
      <c r="AK108" s="160">
        <v>620.32000000000005</v>
      </c>
      <c r="AL108" s="160">
        <v>2533.98</v>
      </c>
      <c r="AM108" s="160">
        <v>0</v>
      </c>
      <c r="AN108" s="160">
        <v>4318.49</v>
      </c>
      <c r="AO108" s="160">
        <v>1987.79</v>
      </c>
      <c r="AP108" s="160">
        <v>3208.35</v>
      </c>
      <c r="AQ108" s="160">
        <v>1089.05</v>
      </c>
      <c r="AR108" s="160">
        <v>9814.1</v>
      </c>
      <c r="AS108" s="160">
        <v>940.17</v>
      </c>
      <c r="AT108" s="160">
        <v>7162.79</v>
      </c>
      <c r="AU108" s="160">
        <v>0</v>
      </c>
      <c r="AV108" s="160">
        <v>1892.26</v>
      </c>
      <c r="AW108" s="160">
        <v>3850</v>
      </c>
      <c r="AX108" s="160">
        <v>2867.56</v>
      </c>
      <c r="AY108" s="160">
        <v>3632.18</v>
      </c>
      <c r="AZ108" s="160">
        <v>2645.16</v>
      </c>
      <c r="BA108" s="160">
        <v>5366.71</v>
      </c>
      <c r="BB108" s="160">
        <v>4458.25</v>
      </c>
      <c r="BC108" s="160">
        <v>38.18</v>
      </c>
      <c r="BD108" s="160">
        <v>6124.55</v>
      </c>
      <c r="BE108" s="160">
        <v>2523.34</v>
      </c>
      <c r="BF108" s="160">
        <v>6976.4</v>
      </c>
      <c r="BG108" s="160">
        <v>19796.61</v>
      </c>
      <c r="BH108" s="160">
        <v>3255.4</v>
      </c>
      <c r="BI108" s="160">
        <v>1240</v>
      </c>
      <c r="BJ108" s="160">
        <v>1622.53</v>
      </c>
      <c r="BK108" s="160">
        <v>12120.22</v>
      </c>
      <c r="BL108" s="160">
        <v>9056.68</v>
      </c>
      <c r="BM108" s="160">
        <v>0</v>
      </c>
      <c r="BN108" s="160">
        <v>0</v>
      </c>
      <c r="BO108" s="160">
        <v>109.2</v>
      </c>
      <c r="BP108" s="160">
        <v>4602.8999999999996</v>
      </c>
      <c r="BQ108" s="160">
        <v>0</v>
      </c>
      <c r="BR108" s="160">
        <v>2112.0500000000002</v>
      </c>
      <c r="BS108" s="160">
        <v>0</v>
      </c>
      <c r="BT108" s="160">
        <v>3994.39</v>
      </c>
      <c r="BU108" s="160">
        <v>5193.7</v>
      </c>
      <c r="BV108" s="160">
        <v>0</v>
      </c>
      <c r="BW108" s="160">
        <v>8032.95</v>
      </c>
      <c r="BX108" s="160">
        <v>3569.92</v>
      </c>
      <c r="BY108" s="160">
        <v>1187.56</v>
      </c>
      <c r="BZ108" s="160">
        <v>5326.92</v>
      </c>
      <c r="CA108" s="160">
        <v>1145.81</v>
      </c>
      <c r="CB108" s="160">
        <v>5074.83</v>
      </c>
      <c r="CC108" s="160">
        <v>7850</v>
      </c>
      <c r="CD108" s="160">
        <v>10310.07</v>
      </c>
      <c r="CE108" s="160">
        <v>10638.19</v>
      </c>
      <c r="CF108" s="160">
        <v>1950</v>
      </c>
      <c r="CG108" s="160">
        <v>4967.99</v>
      </c>
      <c r="CH108" s="160">
        <v>3984.75</v>
      </c>
      <c r="CI108" s="160">
        <v>3196.63</v>
      </c>
      <c r="CJ108" s="160">
        <v>1588.8</v>
      </c>
      <c r="CK108" s="160">
        <v>873.12</v>
      </c>
      <c r="CL108" s="160">
        <v>650</v>
      </c>
      <c r="CM108" s="160">
        <v>4359.37</v>
      </c>
      <c r="CN108" s="160">
        <v>7979.27</v>
      </c>
      <c r="CO108" s="160">
        <v>0</v>
      </c>
      <c r="CP108" s="160">
        <v>4869.84</v>
      </c>
      <c r="CQ108" s="160">
        <v>0</v>
      </c>
      <c r="CR108" s="160">
        <v>8850.27</v>
      </c>
      <c r="CS108" s="160">
        <v>0</v>
      </c>
      <c r="CT108" s="160">
        <v>0</v>
      </c>
      <c r="CU108" s="160">
        <v>0</v>
      </c>
      <c r="CV108" s="160">
        <v>2934.98</v>
      </c>
      <c r="CW108" s="160">
        <v>11464.39</v>
      </c>
      <c r="CX108" s="160">
        <v>1316.03</v>
      </c>
      <c r="CY108" s="160">
        <v>3598.49</v>
      </c>
      <c r="CZ108" s="160">
        <v>439.89</v>
      </c>
      <c r="DA108" s="160">
        <v>3950.16</v>
      </c>
      <c r="DB108" s="160">
        <v>2123.7399999999998</v>
      </c>
      <c r="DC108" s="160">
        <v>2643.26</v>
      </c>
      <c r="DD108" s="160">
        <v>2526.3200000000002</v>
      </c>
      <c r="DE108" s="160">
        <v>2959.56</v>
      </c>
      <c r="DF108" s="160">
        <v>3754</v>
      </c>
      <c r="DG108" s="160">
        <v>795.83</v>
      </c>
      <c r="DH108" s="160">
        <v>11.91</v>
      </c>
      <c r="DI108" s="160">
        <v>2765</v>
      </c>
      <c r="DJ108" s="160">
        <v>2495.5300000000002</v>
      </c>
      <c r="DK108" s="160">
        <v>1526.97</v>
      </c>
      <c r="DL108" s="160">
        <v>825.78</v>
      </c>
      <c r="DM108" s="160">
        <v>3618.34</v>
      </c>
      <c r="DN108" s="160">
        <v>3108.65</v>
      </c>
      <c r="DO108" s="160">
        <v>3482.64</v>
      </c>
      <c r="DP108" s="160">
        <v>2896.63</v>
      </c>
      <c r="DQ108" s="160">
        <v>4442.7299999999996</v>
      </c>
      <c r="DR108" s="160">
        <v>4026.67</v>
      </c>
      <c r="DS108" s="160">
        <v>3168.65</v>
      </c>
      <c r="DT108" s="160">
        <v>1632.22</v>
      </c>
      <c r="DU108" s="160">
        <v>5329.9</v>
      </c>
      <c r="DV108" s="160">
        <v>8026.05</v>
      </c>
      <c r="DW108" s="160">
        <v>2947.5</v>
      </c>
      <c r="DX108" s="160">
        <v>709.56</v>
      </c>
      <c r="DY108" s="160">
        <v>3105</v>
      </c>
      <c r="DZ108" s="160">
        <v>4983.72</v>
      </c>
      <c r="EA108" s="160">
        <v>8443.3700000000008</v>
      </c>
      <c r="EB108" s="160">
        <v>0</v>
      </c>
      <c r="EC108" s="160">
        <v>4930</v>
      </c>
      <c r="ED108" s="160">
        <v>2204.69</v>
      </c>
      <c r="EE108" s="160">
        <v>3306.35</v>
      </c>
      <c r="EF108" s="160">
        <v>2409.7399999999998</v>
      </c>
      <c r="EG108" s="160">
        <v>1320.86</v>
      </c>
      <c r="EH108" s="160">
        <v>3875</v>
      </c>
      <c r="EI108" s="160">
        <v>428.58</v>
      </c>
      <c r="EJ108" s="160">
        <v>43141.85</v>
      </c>
      <c r="EK108" s="160">
        <v>3989.56</v>
      </c>
      <c r="EL108" s="160">
        <v>8314.1299999999992</v>
      </c>
      <c r="EM108" s="160">
        <v>130</v>
      </c>
      <c r="EN108" s="160">
        <v>5999</v>
      </c>
      <c r="EO108" s="160">
        <v>0</v>
      </c>
      <c r="EP108" s="160">
        <v>27690.16</v>
      </c>
      <c r="EQ108" s="160">
        <v>4330.28</v>
      </c>
      <c r="ER108" s="160">
        <v>19950.68</v>
      </c>
      <c r="ES108" s="160">
        <v>0</v>
      </c>
      <c r="ET108" s="160">
        <v>22775.79</v>
      </c>
      <c r="EU108" s="160">
        <v>32107</v>
      </c>
      <c r="EV108" s="160">
        <v>1075.6099999999999</v>
      </c>
      <c r="EW108" s="160">
        <v>0</v>
      </c>
      <c r="EX108" s="160">
        <v>782.2</v>
      </c>
      <c r="EY108" s="160">
        <v>68403.53</v>
      </c>
      <c r="EZ108" s="160">
        <v>31777.94</v>
      </c>
      <c r="FA108" s="160">
        <v>73053.56</v>
      </c>
      <c r="FB108" s="160">
        <v>83732.25</v>
      </c>
      <c r="FC108" s="160">
        <v>20697.73</v>
      </c>
      <c r="FD108" s="160">
        <v>9263.7099999999991</v>
      </c>
      <c r="FE108" s="160">
        <v>0</v>
      </c>
      <c r="FF108" s="160">
        <v>42924.59</v>
      </c>
      <c r="FG108" s="160">
        <v>45640.35</v>
      </c>
      <c r="FH108" s="160">
        <v>44753.65</v>
      </c>
      <c r="FI108" s="160">
        <v>52323.59</v>
      </c>
      <c r="FJ108" s="160">
        <v>3846.28</v>
      </c>
      <c r="FK108" s="160">
        <v>56163.74</v>
      </c>
      <c r="FL108" s="160">
        <v>2030.02</v>
      </c>
      <c r="FM108" s="160">
        <v>18980.330000000002</v>
      </c>
      <c r="FN108" s="160">
        <v>39181.760000000002</v>
      </c>
      <c r="FO108" s="160">
        <v>5614.79</v>
      </c>
      <c r="FP108" s="160">
        <v>61939.28</v>
      </c>
      <c r="FQ108" s="160">
        <v>3386.52</v>
      </c>
      <c r="FR108" s="160">
        <v>0</v>
      </c>
      <c r="FS108" s="160">
        <v>882.33</v>
      </c>
      <c r="FT108" s="160">
        <v>13000</v>
      </c>
      <c r="FU108" s="160">
        <v>6954.53</v>
      </c>
      <c r="FV108" s="160">
        <v>2943.46</v>
      </c>
      <c r="FW108" s="160">
        <v>3967.8</v>
      </c>
      <c r="FX108" s="160">
        <v>495.85</v>
      </c>
      <c r="FY108" s="160">
        <v>4628.49</v>
      </c>
      <c r="FZ108" s="160">
        <v>747.89</v>
      </c>
      <c r="GA108" s="160">
        <v>1899.79</v>
      </c>
      <c r="GB108" s="160">
        <v>0</v>
      </c>
      <c r="GC108" s="160">
        <v>1401.79</v>
      </c>
      <c r="GD108" s="160">
        <v>3150.09</v>
      </c>
      <c r="GE108" s="160">
        <v>7524.73</v>
      </c>
      <c r="GF108" s="160">
        <v>7240.14</v>
      </c>
      <c r="GG108" s="160">
        <v>125</v>
      </c>
      <c r="GH108" s="160">
        <v>1211.55</v>
      </c>
      <c r="GI108" s="79">
        <f t="shared" si="1"/>
        <v>1347977.2300000002</v>
      </c>
    </row>
    <row r="109" spans="2:191" x14ac:dyDescent="0.25">
      <c r="B109" s="74" t="s">
        <v>231</v>
      </c>
      <c r="C109" s="175" t="s">
        <v>789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0">
        <v>0</v>
      </c>
      <c r="J109" s="160">
        <v>0</v>
      </c>
      <c r="K109" s="160">
        <v>4154</v>
      </c>
      <c r="L109" s="160">
        <v>6250</v>
      </c>
      <c r="M109" s="160">
        <v>4968</v>
      </c>
      <c r="N109" s="160">
        <v>0</v>
      </c>
      <c r="O109" s="160">
        <v>8088</v>
      </c>
      <c r="P109" s="160">
        <v>5822</v>
      </c>
      <c r="Q109" s="160">
        <v>4400</v>
      </c>
      <c r="R109" s="160">
        <v>4733</v>
      </c>
      <c r="S109" s="160">
        <v>0</v>
      </c>
      <c r="T109" s="160">
        <v>3859</v>
      </c>
      <c r="U109" s="160">
        <v>0</v>
      </c>
      <c r="V109" s="160">
        <v>0</v>
      </c>
      <c r="W109" s="160">
        <v>0</v>
      </c>
      <c r="X109" s="160">
        <v>0</v>
      </c>
      <c r="Y109" s="160">
        <v>945.33</v>
      </c>
      <c r="Z109" s="160">
        <v>11474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  <c r="AF109" s="160">
        <v>5308</v>
      </c>
      <c r="AG109" s="160">
        <v>8996</v>
      </c>
      <c r="AH109" s="160">
        <v>0</v>
      </c>
      <c r="AI109" s="160">
        <v>3950.92</v>
      </c>
      <c r="AJ109" s="160">
        <v>0</v>
      </c>
      <c r="AK109" s="160">
        <v>0</v>
      </c>
      <c r="AL109" s="160">
        <v>11754</v>
      </c>
      <c r="AM109" s="160">
        <v>3048</v>
      </c>
      <c r="AN109" s="160">
        <v>6249</v>
      </c>
      <c r="AO109" s="160">
        <v>0</v>
      </c>
      <c r="AP109" s="160">
        <v>0</v>
      </c>
      <c r="AQ109" s="160">
        <v>9152</v>
      </c>
      <c r="AR109" s="160">
        <v>13156</v>
      </c>
      <c r="AS109" s="160">
        <v>0</v>
      </c>
      <c r="AT109" s="160">
        <v>1806.13</v>
      </c>
      <c r="AU109" s="160">
        <v>2869</v>
      </c>
      <c r="AV109" s="160">
        <v>600.73</v>
      </c>
      <c r="AW109" s="160">
        <v>1077.22</v>
      </c>
      <c r="AX109" s="160">
        <v>0</v>
      </c>
      <c r="AY109" s="160">
        <v>0</v>
      </c>
      <c r="AZ109" s="160">
        <v>0</v>
      </c>
      <c r="BA109" s="160">
        <v>0</v>
      </c>
      <c r="BB109" s="160">
        <v>0</v>
      </c>
      <c r="BC109" s="160">
        <v>0</v>
      </c>
      <c r="BD109" s="160">
        <v>0</v>
      </c>
      <c r="BE109" s="160">
        <v>2224.6999999999998</v>
      </c>
      <c r="BF109" s="160">
        <v>0</v>
      </c>
      <c r="BG109" s="160">
        <v>0</v>
      </c>
      <c r="BH109" s="160">
        <v>5508</v>
      </c>
      <c r="BI109" s="160">
        <v>-0.1</v>
      </c>
      <c r="BJ109" s="160">
        <v>0</v>
      </c>
      <c r="BK109" s="160">
        <v>0</v>
      </c>
      <c r="BL109" s="160">
        <v>0</v>
      </c>
      <c r="BM109" s="160">
        <v>2981</v>
      </c>
      <c r="BN109" s="160">
        <v>2724.16</v>
      </c>
      <c r="BO109" s="160">
        <v>0</v>
      </c>
      <c r="BP109" s="160">
        <v>0</v>
      </c>
      <c r="BQ109" s="160">
        <v>0</v>
      </c>
      <c r="BR109" s="160">
        <v>0</v>
      </c>
      <c r="BS109" s="160">
        <v>2520</v>
      </c>
      <c r="BT109" s="160">
        <v>0</v>
      </c>
      <c r="BU109" s="160">
        <v>602.23</v>
      </c>
      <c r="BV109" s="160">
        <v>11633.38</v>
      </c>
      <c r="BW109" s="160">
        <v>11401</v>
      </c>
      <c r="BX109" s="160">
        <v>0</v>
      </c>
      <c r="BY109" s="160">
        <v>0</v>
      </c>
      <c r="BZ109" s="160">
        <v>0</v>
      </c>
      <c r="CA109" s="160">
        <v>0</v>
      </c>
      <c r="CB109" s="160">
        <v>0</v>
      </c>
      <c r="CC109" s="160">
        <v>0</v>
      </c>
      <c r="CD109" s="160">
        <v>10173</v>
      </c>
      <c r="CE109" s="160">
        <v>0</v>
      </c>
      <c r="CF109" s="160">
        <v>3012</v>
      </c>
      <c r="CG109" s="160">
        <v>0</v>
      </c>
      <c r="CH109" s="160">
        <v>0</v>
      </c>
      <c r="CI109" s="160">
        <v>0</v>
      </c>
      <c r="CJ109" s="160">
        <v>4680</v>
      </c>
      <c r="CK109" s="160">
        <v>0</v>
      </c>
      <c r="CL109" s="160">
        <v>0</v>
      </c>
      <c r="CM109" s="160">
        <v>10643</v>
      </c>
      <c r="CN109" s="160">
        <v>0</v>
      </c>
      <c r="CO109" s="160">
        <v>2053.39</v>
      </c>
      <c r="CP109" s="160">
        <v>13631</v>
      </c>
      <c r="CQ109" s="160">
        <v>0</v>
      </c>
      <c r="CR109" s="160">
        <v>0</v>
      </c>
      <c r="CS109" s="160">
        <v>9313</v>
      </c>
      <c r="CT109" s="160">
        <v>1836</v>
      </c>
      <c r="CU109" s="160">
        <v>0</v>
      </c>
      <c r="CV109" s="160">
        <v>0</v>
      </c>
      <c r="CW109" s="160">
        <v>6656.86</v>
      </c>
      <c r="CX109" s="160">
        <v>9792</v>
      </c>
      <c r="CY109" s="160">
        <v>0</v>
      </c>
      <c r="CZ109" s="160">
        <v>12717.82</v>
      </c>
      <c r="DA109" s="160">
        <v>0</v>
      </c>
      <c r="DB109" s="160">
        <v>3485.02</v>
      </c>
      <c r="DC109" s="160">
        <v>0</v>
      </c>
      <c r="DD109" s="160">
        <v>0</v>
      </c>
      <c r="DE109" s="160">
        <v>6034</v>
      </c>
      <c r="DF109" s="160">
        <v>0</v>
      </c>
      <c r="DG109" s="160">
        <v>8217</v>
      </c>
      <c r="DH109" s="160">
        <v>0</v>
      </c>
      <c r="DI109" s="160">
        <v>1889.93</v>
      </c>
      <c r="DJ109" s="160">
        <v>0</v>
      </c>
      <c r="DK109" s="160">
        <v>14903</v>
      </c>
      <c r="DL109" s="160">
        <v>0</v>
      </c>
      <c r="DM109" s="160">
        <v>0</v>
      </c>
      <c r="DN109" s="160">
        <v>1204.79</v>
      </c>
      <c r="DO109" s="160">
        <v>0</v>
      </c>
      <c r="DP109" s="160">
        <v>0</v>
      </c>
      <c r="DQ109" s="160">
        <v>0</v>
      </c>
      <c r="DR109" s="160">
        <v>527.79999999999995</v>
      </c>
      <c r="DS109" s="160">
        <v>1402</v>
      </c>
      <c r="DT109" s="160">
        <v>0</v>
      </c>
      <c r="DU109" s="160">
        <v>0</v>
      </c>
      <c r="DV109" s="160">
        <v>0</v>
      </c>
      <c r="DW109" s="160">
        <v>11025</v>
      </c>
      <c r="DX109" s="160">
        <v>0.16</v>
      </c>
      <c r="DY109" s="160">
        <v>0</v>
      </c>
      <c r="DZ109" s="160">
        <v>5849</v>
      </c>
      <c r="EA109" s="160">
        <v>0</v>
      </c>
      <c r="EB109" s="160">
        <v>0</v>
      </c>
      <c r="EC109" s="160">
        <v>0</v>
      </c>
      <c r="ED109" s="160">
        <v>0</v>
      </c>
      <c r="EE109" s="160">
        <v>390.86</v>
      </c>
      <c r="EF109" s="160">
        <v>852.09</v>
      </c>
      <c r="EG109" s="160">
        <v>762.21</v>
      </c>
      <c r="EH109" s="160">
        <v>0</v>
      </c>
      <c r="EI109" s="160">
        <v>7281</v>
      </c>
      <c r="EJ109" s="160">
        <v>0</v>
      </c>
      <c r="EK109" s="160">
        <v>1781</v>
      </c>
      <c r="EL109" s="160">
        <v>0</v>
      </c>
      <c r="EM109" s="160">
        <v>3576</v>
      </c>
      <c r="EN109" s="160">
        <v>0</v>
      </c>
      <c r="EO109" s="160">
        <v>65380</v>
      </c>
      <c r="EP109" s="160">
        <v>33240</v>
      </c>
      <c r="EQ109" s="160">
        <v>33891</v>
      </c>
      <c r="ER109" s="160">
        <v>14697</v>
      </c>
      <c r="ES109" s="160">
        <v>9635.52</v>
      </c>
      <c r="ET109" s="160">
        <v>43618</v>
      </c>
      <c r="EU109" s="160">
        <v>0</v>
      </c>
      <c r="EV109" s="160">
        <v>0</v>
      </c>
      <c r="EW109" s="160">
        <v>10171</v>
      </c>
      <c r="EX109" s="160">
        <v>5040</v>
      </c>
      <c r="EY109" s="160">
        <v>0</v>
      </c>
      <c r="EZ109" s="160">
        <v>20405</v>
      </c>
      <c r="FA109" s="160">
        <v>45069</v>
      </c>
      <c r="FB109" s="160">
        <v>13026.25</v>
      </c>
      <c r="FC109" s="160">
        <v>28381.759999999998</v>
      </c>
      <c r="FD109" s="160">
        <v>6361.95</v>
      </c>
      <c r="FE109" s="160">
        <v>12586</v>
      </c>
      <c r="FF109" s="160">
        <v>0</v>
      </c>
      <c r="FG109" s="160">
        <v>0</v>
      </c>
      <c r="FH109" s="160">
        <v>23216.45</v>
      </c>
      <c r="FI109" s="160">
        <v>12619</v>
      </c>
      <c r="FJ109" s="160">
        <v>0</v>
      </c>
      <c r="FK109" s="160">
        <v>5148.93</v>
      </c>
      <c r="FL109" s="160">
        <v>0</v>
      </c>
      <c r="FM109" s="160">
        <v>1169.18</v>
      </c>
      <c r="FN109" s="160">
        <v>1000</v>
      </c>
      <c r="FO109" s="160">
        <v>30493.33</v>
      </c>
      <c r="FP109" s="160">
        <v>4525.82</v>
      </c>
      <c r="FQ109" s="160">
        <v>12939</v>
      </c>
      <c r="FR109" s="160">
        <v>0</v>
      </c>
      <c r="FS109" s="160">
        <v>0</v>
      </c>
      <c r="FT109" s="160">
        <v>966.5</v>
      </c>
      <c r="FU109" s="160">
        <v>0</v>
      </c>
      <c r="FV109" s="160">
        <v>0</v>
      </c>
      <c r="FW109" s="160">
        <v>0</v>
      </c>
      <c r="FX109" s="160">
        <v>0</v>
      </c>
      <c r="FY109" s="160">
        <v>0</v>
      </c>
      <c r="FZ109" s="160">
        <v>0</v>
      </c>
      <c r="GA109" s="160">
        <v>0</v>
      </c>
      <c r="GB109" s="160">
        <v>0</v>
      </c>
      <c r="GC109" s="160">
        <v>1657</v>
      </c>
      <c r="GD109" s="160">
        <v>0</v>
      </c>
      <c r="GE109" s="160">
        <v>0</v>
      </c>
      <c r="GF109" s="160">
        <v>0</v>
      </c>
      <c r="GG109" s="160">
        <v>2690</v>
      </c>
      <c r="GH109" s="160">
        <v>0</v>
      </c>
      <c r="GI109" s="79">
        <f t="shared" si="1"/>
        <v>753871.32</v>
      </c>
    </row>
    <row r="110" spans="2:191" x14ac:dyDescent="0.25">
      <c r="B110" s="74" t="s">
        <v>641</v>
      </c>
      <c r="C110" s="175">
        <v>27399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0">
        <v>0</v>
      </c>
      <c r="J110" s="160"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0">
        <v>0</v>
      </c>
      <c r="R110" s="160">
        <v>0</v>
      </c>
      <c r="S110" s="160">
        <v>0</v>
      </c>
      <c r="T110" s="160">
        <v>0</v>
      </c>
      <c r="U110" s="160">
        <v>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  <c r="AF110" s="160">
        <v>0</v>
      </c>
      <c r="AG110" s="160">
        <v>0</v>
      </c>
      <c r="AH110" s="160">
        <v>0</v>
      </c>
      <c r="AI110" s="160">
        <v>0</v>
      </c>
      <c r="AJ110" s="160">
        <v>0</v>
      </c>
      <c r="AK110" s="160">
        <v>0</v>
      </c>
      <c r="AL110" s="160">
        <v>0</v>
      </c>
      <c r="AM110" s="160">
        <v>0</v>
      </c>
      <c r="AN110" s="160">
        <v>0</v>
      </c>
      <c r="AO110" s="160">
        <v>0</v>
      </c>
      <c r="AP110" s="160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60">
        <v>0</v>
      </c>
      <c r="AW110" s="160">
        <v>0</v>
      </c>
      <c r="AX110" s="160">
        <v>0</v>
      </c>
      <c r="AY110" s="160">
        <v>0</v>
      </c>
      <c r="AZ110" s="160">
        <v>0</v>
      </c>
      <c r="BA110" s="160">
        <v>0</v>
      </c>
      <c r="BB110" s="160">
        <v>0</v>
      </c>
      <c r="BC110" s="160">
        <v>0</v>
      </c>
      <c r="BD110" s="160">
        <v>0</v>
      </c>
      <c r="BE110" s="160">
        <v>0</v>
      </c>
      <c r="BF110" s="160">
        <v>0</v>
      </c>
      <c r="BG110" s="160">
        <v>0</v>
      </c>
      <c r="BH110" s="160">
        <v>0</v>
      </c>
      <c r="BI110" s="160">
        <v>0</v>
      </c>
      <c r="BJ110" s="160">
        <v>0</v>
      </c>
      <c r="BK110" s="160">
        <v>0</v>
      </c>
      <c r="BL110" s="160">
        <v>0</v>
      </c>
      <c r="BM110" s="160">
        <v>0</v>
      </c>
      <c r="BN110" s="160">
        <v>0</v>
      </c>
      <c r="BO110" s="160">
        <v>0</v>
      </c>
      <c r="BP110" s="160">
        <v>0</v>
      </c>
      <c r="BQ110" s="160">
        <v>0</v>
      </c>
      <c r="BR110" s="160">
        <v>0</v>
      </c>
      <c r="BS110" s="160">
        <v>0</v>
      </c>
      <c r="BT110" s="160">
        <v>0</v>
      </c>
      <c r="BU110" s="160">
        <v>0</v>
      </c>
      <c r="BV110" s="160">
        <v>0</v>
      </c>
      <c r="BW110" s="160">
        <v>0</v>
      </c>
      <c r="BX110" s="160">
        <v>0</v>
      </c>
      <c r="BY110" s="160">
        <v>0</v>
      </c>
      <c r="BZ110" s="160">
        <v>0</v>
      </c>
      <c r="CA110" s="160">
        <v>0</v>
      </c>
      <c r="CB110" s="160">
        <v>0</v>
      </c>
      <c r="CC110" s="160">
        <v>0</v>
      </c>
      <c r="CD110" s="160">
        <v>0</v>
      </c>
      <c r="CE110" s="160">
        <v>0</v>
      </c>
      <c r="CF110" s="160">
        <v>0</v>
      </c>
      <c r="CG110" s="160">
        <v>0</v>
      </c>
      <c r="CH110" s="160">
        <v>0</v>
      </c>
      <c r="CI110" s="160">
        <v>0</v>
      </c>
      <c r="CJ110" s="160">
        <v>0</v>
      </c>
      <c r="CK110" s="160">
        <v>0</v>
      </c>
      <c r="CL110" s="160">
        <v>0</v>
      </c>
      <c r="CM110" s="160">
        <v>0</v>
      </c>
      <c r="CN110" s="160">
        <v>0</v>
      </c>
      <c r="CO110" s="160">
        <v>0</v>
      </c>
      <c r="CP110" s="160">
        <v>0</v>
      </c>
      <c r="CQ110" s="160">
        <v>0</v>
      </c>
      <c r="CR110" s="160">
        <v>0</v>
      </c>
      <c r="CS110" s="160">
        <v>0</v>
      </c>
      <c r="CT110" s="160">
        <v>0</v>
      </c>
      <c r="CU110" s="160">
        <v>0</v>
      </c>
      <c r="CV110" s="160">
        <v>0</v>
      </c>
      <c r="CW110" s="160">
        <v>0</v>
      </c>
      <c r="CX110" s="160">
        <v>0</v>
      </c>
      <c r="CY110" s="160">
        <v>0</v>
      </c>
      <c r="CZ110" s="160">
        <v>0</v>
      </c>
      <c r="DA110" s="160">
        <v>0</v>
      </c>
      <c r="DB110" s="160">
        <v>0</v>
      </c>
      <c r="DC110" s="160">
        <v>0</v>
      </c>
      <c r="DD110" s="160">
        <v>0</v>
      </c>
      <c r="DE110" s="160">
        <v>0</v>
      </c>
      <c r="DF110" s="160">
        <v>0</v>
      </c>
      <c r="DG110" s="160">
        <v>0</v>
      </c>
      <c r="DH110" s="160">
        <v>0</v>
      </c>
      <c r="DI110" s="160">
        <v>0</v>
      </c>
      <c r="DJ110" s="160">
        <v>0</v>
      </c>
      <c r="DK110" s="160">
        <v>0</v>
      </c>
      <c r="DL110" s="160">
        <v>0</v>
      </c>
      <c r="DM110" s="160">
        <v>0</v>
      </c>
      <c r="DN110" s="160">
        <v>0</v>
      </c>
      <c r="DO110" s="160">
        <v>0</v>
      </c>
      <c r="DP110" s="160">
        <v>0</v>
      </c>
      <c r="DQ110" s="160">
        <v>0</v>
      </c>
      <c r="DR110" s="160">
        <v>0</v>
      </c>
      <c r="DS110" s="160">
        <v>0</v>
      </c>
      <c r="DT110" s="160">
        <v>0</v>
      </c>
      <c r="DU110" s="160">
        <v>0</v>
      </c>
      <c r="DV110" s="160">
        <v>0</v>
      </c>
      <c r="DW110" s="160">
        <v>0</v>
      </c>
      <c r="DX110" s="160">
        <v>0</v>
      </c>
      <c r="DY110" s="160">
        <v>0</v>
      </c>
      <c r="DZ110" s="160">
        <v>0</v>
      </c>
      <c r="EA110" s="160">
        <v>0</v>
      </c>
      <c r="EB110" s="160">
        <v>0</v>
      </c>
      <c r="EC110" s="160">
        <v>0</v>
      </c>
      <c r="ED110" s="160">
        <v>0</v>
      </c>
      <c r="EE110" s="160">
        <v>0</v>
      </c>
      <c r="EF110" s="160">
        <v>0</v>
      </c>
      <c r="EG110" s="160">
        <v>0</v>
      </c>
      <c r="EH110" s="160">
        <v>0</v>
      </c>
      <c r="EI110" s="160">
        <v>0</v>
      </c>
      <c r="EJ110" s="160">
        <v>0</v>
      </c>
      <c r="EK110" s="160">
        <v>0</v>
      </c>
      <c r="EL110" s="160">
        <v>0</v>
      </c>
      <c r="EM110" s="160">
        <v>0</v>
      </c>
      <c r="EN110" s="160">
        <v>0</v>
      </c>
      <c r="EO110" s="160">
        <v>0</v>
      </c>
      <c r="EP110" s="160">
        <v>0</v>
      </c>
      <c r="EQ110" s="160">
        <v>0</v>
      </c>
      <c r="ER110" s="160">
        <v>0</v>
      </c>
      <c r="ES110" s="160">
        <v>0</v>
      </c>
      <c r="ET110" s="160">
        <v>0</v>
      </c>
      <c r="EU110" s="160">
        <v>0</v>
      </c>
      <c r="EV110" s="160">
        <v>0</v>
      </c>
      <c r="EW110" s="160">
        <v>0</v>
      </c>
      <c r="EX110" s="160">
        <v>0</v>
      </c>
      <c r="EY110" s="160">
        <v>0</v>
      </c>
      <c r="EZ110" s="160">
        <v>0</v>
      </c>
      <c r="FA110" s="160">
        <v>0</v>
      </c>
      <c r="FB110" s="160">
        <v>0</v>
      </c>
      <c r="FC110" s="160">
        <v>0</v>
      </c>
      <c r="FD110" s="160">
        <v>0</v>
      </c>
      <c r="FE110" s="160">
        <v>0</v>
      </c>
      <c r="FF110" s="160">
        <v>0</v>
      </c>
      <c r="FG110" s="160">
        <v>0</v>
      </c>
      <c r="FH110" s="160">
        <v>0</v>
      </c>
      <c r="FI110" s="160">
        <v>0</v>
      </c>
      <c r="FJ110" s="160">
        <v>0</v>
      </c>
      <c r="FK110" s="160">
        <v>0</v>
      </c>
      <c r="FL110" s="160">
        <v>0</v>
      </c>
      <c r="FM110" s="160">
        <v>0</v>
      </c>
      <c r="FN110" s="160">
        <v>0</v>
      </c>
      <c r="FO110" s="160">
        <v>0</v>
      </c>
      <c r="FP110" s="160">
        <v>0</v>
      </c>
      <c r="FQ110" s="160">
        <v>0</v>
      </c>
      <c r="FR110" s="160">
        <v>0</v>
      </c>
      <c r="FS110" s="160">
        <v>0</v>
      </c>
      <c r="FT110" s="160">
        <v>0</v>
      </c>
      <c r="FU110" s="160">
        <v>0</v>
      </c>
      <c r="FV110" s="160">
        <v>0</v>
      </c>
      <c r="FW110" s="160">
        <v>0</v>
      </c>
      <c r="FX110" s="160">
        <v>0</v>
      </c>
      <c r="FY110" s="160">
        <v>0</v>
      </c>
      <c r="FZ110" s="160">
        <v>0</v>
      </c>
      <c r="GA110" s="160">
        <v>0</v>
      </c>
      <c r="GB110" s="160">
        <v>37.28</v>
      </c>
      <c r="GC110" s="160">
        <v>0</v>
      </c>
      <c r="GD110" s="160">
        <v>0</v>
      </c>
      <c r="GE110" s="160">
        <v>0</v>
      </c>
      <c r="GF110" s="160">
        <v>0</v>
      </c>
      <c r="GG110" s="160">
        <v>0</v>
      </c>
      <c r="GH110" s="160">
        <v>0</v>
      </c>
      <c r="GI110" s="79">
        <f t="shared" si="1"/>
        <v>37.28</v>
      </c>
    </row>
    <row r="111" spans="2:191" x14ac:dyDescent="0.25">
      <c r="B111" s="74" t="s">
        <v>209</v>
      </c>
      <c r="C111" s="175" t="s">
        <v>789</v>
      </c>
      <c r="D111" s="160">
        <v>9887.6299999999992</v>
      </c>
      <c r="E111" s="160">
        <v>778.6</v>
      </c>
      <c r="F111" s="160">
        <v>9594.69</v>
      </c>
      <c r="G111" s="160">
        <v>75979.88</v>
      </c>
      <c r="H111" s="160">
        <v>6033.15</v>
      </c>
      <c r="I111" s="160">
        <v>0</v>
      </c>
      <c r="J111" s="160">
        <v>0</v>
      </c>
      <c r="K111" s="160">
        <v>14968.18</v>
      </c>
      <c r="L111" s="160">
        <v>7362.83</v>
      </c>
      <c r="M111" s="160">
        <v>78589.73</v>
      </c>
      <c r="N111" s="160">
        <v>0</v>
      </c>
      <c r="O111" s="160">
        <v>13926.7</v>
      </c>
      <c r="P111" s="160">
        <v>3779.41</v>
      </c>
      <c r="Q111" s="160">
        <v>3310.52</v>
      </c>
      <c r="R111" s="160">
        <v>4499.33</v>
      </c>
      <c r="S111" s="160">
        <v>1605.02</v>
      </c>
      <c r="T111" s="160">
        <v>0</v>
      </c>
      <c r="U111" s="160">
        <v>0</v>
      </c>
      <c r="V111" s="160">
        <v>386.43</v>
      </c>
      <c r="W111" s="160">
        <v>14833.79</v>
      </c>
      <c r="X111" s="160">
        <v>0</v>
      </c>
      <c r="Y111" s="160">
        <v>6210.95</v>
      </c>
      <c r="Z111" s="160">
        <v>40010.550000000003</v>
      </c>
      <c r="AA111" s="160">
        <v>178.23</v>
      </c>
      <c r="AB111" s="160">
        <v>0</v>
      </c>
      <c r="AC111" s="160">
        <v>18540.78</v>
      </c>
      <c r="AD111" s="160">
        <v>15136.1</v>
      </c>
      <c r="AE111" s="160">
        <v>36244.74</v>
      </c>
      <c r="AF111" s="160">
        <v>0</v>
      </c>
      <c r="AG111" s="160">
        <v>0</v>
      </c>
      <c r="AH111" s="160">
        <v>0</v>
      </c>
      <c r="AI111" s="160">
        <v>50508.959999999999</v>
      </c>
      <c r="AJ111" s="160">
        <v>15851.7</v>
      </c>
      <c r="AK111" s="160">
        <v>85.5</v>
      </c>
      <c r="AL111" s="160">
        <v>7470.75</v>
      </c>
      <c r="AM111" s="160">
        <v>67128</v>
      </c>
      <c r="AN111" s="160">
        <v>517.66</v>
      </c>
      <c r="AO111" s="160">
        <v>2626.65</v>
      </c>
      <c r="AP111" s="160">
        <v>0</v>
      </c>
      <c r="AQ111" s="160">
        <v>51059.77</v>
      </c>
      <c r="AR111" s="160">
        <v>29947.37</v>
      </c>
      <c r="AS111" s="160">
        <v>11186.89</v>
      </c>
      <c r="AT111" s="160">
        <v>7669.24</v>
      </c>
      <c r="AU111" s="160">
        <v>3157</v>
      </c>
      <c r="AV111" s="160">
        <v>42152.12</v>
      </c>
      <c r="AW111" s="160">
        <v>0</v>
      </c>
      <c r="AX111" s="160">
        <v>4688.46</v>
      </c>
      <c r="AY111" s="160">
        <v>0</v>
      </c>
      <c r="AZ111" s="160">
        <v>34754.03</v>
      </c>
      <c r="BA111" s="160">
        <v>10801.85</v>
      </c>
      <c r="BB111" s="160">
        <v>43022.76</v>
      </c>
      <c r="BC111" s="160">
        <v>21355.34</v>
      </c>
      <c r="BD111" s="160">
        <v>4618.24</v>
      </c>
      <c r="BE111" s="160">
        <v>13852.32</v>
      </c>
      <c r="BF111" s="160">
        <v>4650.8599999999997</v>
      </c>
      <c r="BG111" s="160">
        <v>0</v>
      </c>
      <c r="BH111" s="160">
        <v>9583.25</v>
      </c>
      <c r="BI111" s="160">
        <v>9608.2000000000007</v>
      </c>
      <c r="BJ111" s="160">
        <v>0</v>
      </c>
      <c r="BK111" s="160">
        <v>0</v>
      </c>
      <c r="BL111" s="160">
        <v>5.43</v>
      </c>
      <c r="BM111" s="160">
        <v>19573.32</v>
      </c>
      <c r="BN111" s="160">
        <v>74799.34</v>
      </c>
      <c r="BO111" s="160">
        <v>15468.82</v>
      </c>
      <c r="BP111" s="160">
        <v>0</v>
      </c>
      <c r="BQ111" s="160">
        <v>72855.45</v>
      </c>
      <c r="BR111" s="160">
        <v>26345.4</v>
      </c>
      <c r="BS111" s="160">
        <v>61536</v>
      </c>
      <c r="BT111" s="160">
        <v>1701.86</v>
      </c>
      <c r="BU111" s="160">
        <v>783.03</v>
      </c>
      <c r="BV111" s="160">
        <v>102084.01</v>
      </c>
      <c r="BW111" s="160">
        <v>30499.119999999999</v>
      </c>
      <c r="BX111" s="160">
        <v>31297.49</v>
      </c>
      <c r="BY111" s="160">
        <v>0</v>
      </c>
      <c r="BZ111" s="160">
        <v>7237.7</v>
      </c>
      <c r="CA111" s="160">
        <v>320.60000000000002</v>
      </c>
      <c r="CB111" s="160">
        <v>14441.84</v>
      </c>
      <c r="CC111" s="160">
        <v>0</v>
      </c>
      <c r="CD111" s="160">
        <v>803.66</v>
      </c>
      <c r="CE111" s="160">
        <v>5737.19</v>
      </c>
      <c r="CF111" s="160">
        <v>71168</v>
      </c>
      <c r="CG111" s="160">
        <v>0</v>
      </c>
      <c r="CH111" s="160">
        <v>0</v>
      </c>
      <c r="CI111" s="160">
        <v>747.6</v>
      </c>
      <c r="CJ111" s="160">
        <v>815.55</v>
      </c>
      <c r="CK111" s="160">
        <v>3177.04</v>
      </c>
      <c r="CL111" s="160">
        <v>0</v>
      </c>
      <c r="CM111" s="160">
        <v>0</v>
      </c>
      <c r="CN111" s="160">
        <v>0</v>
      </c>
      <c r="CO111" s="160">
        <v>0</v>
      </c>
      <c r="CP111" s="160">
        <v>672.84</v>
      </c>
      <c r="CQ111" s="160">
        <v>0</v>
      </c>
      <c r="CR111" s="160">
        <v>18657.73</v>
      </c>
      <c r="CS111" s="160">
        <v>65191</v>
      </c>
      <c r="CT111" s="160">
        <v>87276</v>
      </c>
      <c r="CU111" s="160">
        <v>57055.68</v>
      </c>
      <c r="CV111" s="160">
        <v>24417.81</v>
      </c>
      <c r="CW111" s="160">
        <v>-318.45</v>
      </c>
      <c r="CX111" s="160">
        <v>17119.66</v>
      </c>
      <c r="CY111" s="160">
        <v>9000</v>
      </c>
      <c r="CZ111" s="160">
        <v>146.52000000000001</v>
      </c>
      <c r="DA111" s="160">
        <v>9179.2199999999993</v>
      </c>
      <c r="DB111" s="160">
        <v>5124.16</v>
      </c>
      <c r="DC111" s="160">
        <v>63047.27</v>
      </c>
      <c r="DD111" s="160">
        <v>8157.95</v>
      </c>
      <c r="DE111" s="160">
        <v>0</v>
      </c>
      <c r="DF111" s="160">
        <v>58892.7</v>
      </c>
      <c r="DG111" s="160">
        <v>0</v>
      </c>
      <c r="DH111" s="160">
        <v>352.33</v>
      </c>
      <c r="DI111" s="160">
        <v>0</v>
      </c>
      <c r="DJ111" s="160">
        <v>0</v>
      </c>
      <c r="DK111" s="160">
        <v>5736.3</v>
      </c>
      <c r="DL111" s="160">
        <v>0</v>
      </c>
      <c r="DM111" s="160">
        <v>5011.1400000000003</v>
      </c>
      <c r="DN111" s="160">
        <v>8290.17</v>
      </c>
      <c r="DO111" s="160">
        <v>0</v>
      </c>
      <c r="DP111" s="160">
        <v>1750</v>
      </c>
      <c r="DQ111" s="160">
        <v>26450.12</v>
      </c>
      <c r="DR111" s="160">
        <v>18818.45</v>
      </c>
      <c r="DS111" s="160">
        <v>0</v>
      </c>
      <c r="DT111" s="160">
        <v>18700.78</v>
      </c>
      <c r="DU111" s="160">
        <v>2413.9899999999998</v>
      </c>
      <c r="DV111" s="160">
        <v>1133.2</v>
      </c>
      <c r="DW111" s="160">
        <v>10714.33</v>
      </c>
      <c r="DX111" s="160">
        <v>0</v>
      </c>
      <c r="DY111" s="160">
        <v>33122.65</v>
      </c>
      <c r="DZ111" s="160">
        <v>83455.23</v>
      </c>
      <c r="EA111" s="160">
        <v>954.64</v>
      </c>
      <c r="EB111" s="160">
        <v>78</v>
      </c>
      <c r="EC111" s="160">
        <v>44559.28</v>
      </c>
      <c r="ED111" s="160">
        <v>11744.78</v>
      </c>
      <c r="EE111" s="160">
        <v>0</v>
      </c>
      <c r="EF111" s="160">
        <v>14540.51</v>
      </c>
      <c r="EG111" s="160">
        <v>0</v>
      </c>
      <c r="EH111" s="160">
        <v>13867.33</v>
      </c>
      <c r="EI111" s="160">
        <v>1324.37</v>
      </c>
      <c r="EJ111" s="160">
        <v>30</v>
      </c>
      <c r="EK111" s="160">
        <v>0</v>
      </c>
      <c r="EL111" s="160">
        <v>0</v>
      </c>
      <c r="EM111" s="160">
        <v>1089.8800000000001</v>
      </c>
      <c r="EN111" s="160">
        <v>9920</v>
      </c>
      <c r="EO111" s="160">
        <v>282288.84000000003</v>
      </c>
      <c r="EP111" s="160">
        <v>409380.09</v>
      </c>
      <c r="EQ111" s="160">
        <v>43348.35</v>
      </c>
      <c r="ER111" s="160">
        <v>0</v>
      </c>
      <c r="ES111" s="160">
        <v>61851.48</v>
      </c>
      <c r="ET111" s="160">
        <v>0</v>
      </c>
      <c r="EU111" s="160">
        <v>474</v>
      </c>
      <c r="EV111" s="160">
        <v>5929.27</v>
      </c>
      <c r="EW111" s="160">
        <v>368886.29</v>
      </c>
      <c r="EX111" s="160">
        <v>140364</v>
      </c>
      <c r="EY111" s="160">
        <v>23034.75</v>
      </c>
      <c r="EZ111" s="160">
        <v>40927.89</v>
      </c>
      <c r="FA111" s="160">
        <v>0</v>
      </c>
      <c r="FB111" s="160">
        <v>158831.01999999999</v>
      </c>
      <c r="FC111" s="160">
        <v>80543.360000000001</v>
      </c>
      <c r="FD111" s="160">
        <v>50203.91</v>
      </c>
      <c r="FE111" s="160">
        <v>176295.07</v>
      </c>
      <c r="FF111" s="160">
        <v>45762.94</v>
      </c>
      <c r="FG111" s="160">
        <v>1348.4</v>
      </c>
      <c r="FH111" s="160">
        <v>42129.59</v>
      </c>
      <c r="FI111" s="160">
        <v>3615.51</v>
      </c>
      <c r="FJ111" s="160">
        <v>0</v>
      </c>
      <c r="FK111" s="160">
        <v>821836.95</v>
      </c>
      <c r="FL111" s="160">
        <v>0</v>
      </c>
      <c r="FM111" s="160">
        <v>386181.85</v>
      </c>
      <c r="FN111" s="160">
        <v>3686.24</v>
      </c>
      <c r="FO111" s="160">
        <v>29356.35</v>
      </c>
      <c r="FP111" s="160">
        <v>277841.03999999998</v>
      </c>
      <c r="FQ111" s="160">
        <v>144.63</v>
      </c>
      <c r="FR111" s="160">
        <v>0</v>
      </c>
      <c r="FS111" s="160">
        <v>115.19</v>
      </c>
      <c r="FT111" s="160">
        <v>3306.28</v>
      </c>
      <c r="FU111" s="160">
        <v>12243.35</v>
      </c>
      <c r="FV111" s="160">
        <v>92398.35</v>
      </c>
      <c r="FW111" s="160">
        <v>-150</v>
      </c>
      <c r="FX111" s="160">
        <v>102130.12</v>
      </c>
      <c r="FY111" s="160">
        <v>1284.6600000000001</v>
      </c>
      <c r="FZ111" s="160">
        <v>1004.88</v>
      </c>
      <c r="GA111" s="160">
        <v>0</v>
      </c>
      <c r="GB111" s="160">
        <v>0</v>
      </c>
      <c r="GC111" s="160">
        <v>5089.25</v>
      </c>
      <c r="GD111" s="160">
        <v>31102.65</v>
      </c>
      <c r="GE111" s="160">
        <v>0</v>
      </c>
      <c r="GF111" s="160">
        <v>0</v>
      </c>
      <c r="GG111" s="160">
        <v>8403.7999999999993</v>
      </c>
      <c r="GH111" s="160">
        <v>65</v>
      </c>
      <c r="GI111" s="79">
        <f t="shared" si="1"/>
        <v>5798485.5299999993</v>
      </c>
    </row>
    <row r="112" spans="2:191" x14ac:dyDescent="0.25">
      <c r="B112" s="74" t="s">
        <v>209</v>
      </c>
      <c r="C112" s="175" t="s">
        <v>789</v>
      </c>
      <c r="D112" s="160">
        <v>7263.43</v>
      </c>
      <c r="E112" s="160">
        <v>5168.6400000000003</v>
      </c>
      <c r="F112" s="160">
        <v>397.95</v>
      </c>
      <c r="G112" s="160">
        <v>6684.68</v>
      </c>
      <c r="H112" s="160">
        <v>15</v>
      </c>
      <c r="I112" s="160">
        <v>17348.72</v>
      </c>
      <c r="J112" s="160">
        <v>3602.19</v>
      </c>
      <c r="K112" s="160">
        <v>8675.2900000000009</v>
      </c>
      <c r="L112" s="160">
        <v>4366.1899999999996</v>
      </c>
      <c r="M112" s="160">
        <v>15108.82</v>
      </c>
      <c r="N112" s="160">
        <v>48285.96</v>
      </c>
      <c r="O112" s="160">
        <v>6211.68</v>
      </c>
      <c r="P112" s="160">
        <v>13597.29</v>
      </c>
      <c r="Q112" s="160">
        <v>1391.91</v>
      </c>
      <c r="R112" s="160">
        <v>1584.47</v>
      </c>
      <c r="S112" s="160">
        <v>3541.92</v>
      </c>
      <c r="T112" s="160">
        <v>22215.06</v>
      </c>
      <c r="U112" s="160">
        <v>5314.11</v>
      </c>
      <c r="V112" s="160">
        <v>15394.14</v>
      </c>
      <c r="W112" s="160">
        <v>855.73</v>
      </c>
      <c r="X112" s="160">
        <v>9368.8799999999992</v>
      </c>
      <c r="Y112" s="160">
        <v>22466.18</v>
      </c>
      <c r="Z112" s="160">
        <v>6952.57</v>
      </c>
      <c r="AA112" s="160">
        <v>13054.51</v>
      </c>
      <c r="AB112" s="160">
        <v>35189</v>
      </c>
      <c r="AC112" s="160">
        <v>39423.71</v>
      </c>
      <c r="AD112" s="160">
        <v>6209.29</v>
      </c>
      <c r="AE112" s="160">
        <v>4633</v>
      </c>
      <c r="AF112" s="160">
        <v>1699.93</v>
      </c>
      <c r="AG112" s="160">
        <v>46466.49</v>
      </c>
      <c r="AH112" s="160">
        <v>2866</v>
      </c>
      <c r="AI112" s="160">
        <v>0</v>
      </c>
      <c r="AJ112" s="160">
        <v>0</v>
      </c>
      <c r="AK112" s="160">
        <v>34849.08</v>
      </c>
      <c r="AL112" s="160">
        <v>0</v>
      </c>
      <c r="AM112" s="160">
        <v>0</v>
      </c>
      <c r="AN112" s="160">
        <v>7378.61</v>
      </c>
      <c r="AO112" s="160">
        <v>4753.24</v>
      </c>
      <c r="AP112" s="160">
        <v>5073.1400000000003</v>
      </c>
      <c r="AQ112" s="160">
        <v>11608.82</v>
      </c>
      <c r="AR112" s="160">
        <v>0</v>
      </c>
      <c r="AS112" s="160">
        <v>10390.870000000001</v>
      </c>
      <c r="AT112" s="160">
        <v>14275.65</v>
      </c>
      <c r="AU112" s="160">
        <v>11611.74</v>
      </c>
      <c r="AV112" s="160">
        <v>0</v>
      </c>
      <c r="AW112" s="160">
        <v>9468.4599999999991</v>
      </c>
      <c r="AX112" s="160">
        <v>6546.74</v>
      </c>
      <c r="AY112" s="160">
        <v>8554.92</v>
      </c>
      <c r="AZ112" s="160">
        <v>1500.95</v>
      </c>
      <c r="BA112" s="160">
        <v>6470.73</v>
      </c>
      <c r="BB112" s="160">
        <v>0</v>
      </c>
      <c r="BC112" s="160">
        <v>0</v>
      </c>
      <c r="BD112" s="160">
        <v>3461.42</v>
      </c>
      <c r="BE112" s="160">
        <v>4010.43</v>
      </c>
      <c r="BF112" s="160">
        <v>9022.9599999999991</v>
      </c>
      <c r="BG112" s="160">
        <v>3498.13</v>
      </c>
      <c r="BH112" s="160">
        <v>0</v>
      </c>
      <c r="BI112" s="160">
        <v>98.9</v>
      </c>
      <c r="BJ112" s="160">
        <v>10175.120000000001</v>
      </c>
      <c r="BK112" s="160">
        <v>3157.93</v>
      </c>
      <c r="BL112" s="160">
        <v>5443.68</v>
      </c>
      <c r="BM112" s="160">
        <v>73852</v>
      </c>
      <c r="BN112" s="160">
        <v>0</v>
      </c>
      <c r="BO112" s="160">
        <v>4829.07</v>
      </c>
      <c r="BP112" s="160">
        <v>4950.5200000000004</v>
      </c>
      <c r="BQ112" s="160">
        <v>0</v>
      </c>
      <c r="BR112" s="160">
        <v>9657.19</v>
      </c>
      <c r="BS112" s="160">
        <v>0</v>
      </c>
      <c r="BT112" s="160">
        <v>13265.55</v>
      </c>
      <c r="BU112" s="160">
        <v>1281.68</v>
      </c>
      <c r="BV112" s="160">
        <v>0</v>
      </c>
      <c r="BW112" s="160">
        <v>-18663.009999999998</v>
      </c>
      <c r="BX112" s="160">
        <v>10702.71</v>
      </c>
      <c r="BY112" s="160">
        <v>5925.9</v>
      </c>
      <c r="BZ112" s="160">
        <v>2032.41</v>
      </c>
      <c r="CA112" s="160">
        <v>4883.3999999999996</v>
      </c>
      <c r="CB112" s="160">
        <v>0</v>
      </c>
      <c r="CC112" s="160">
        <v>22282.03</v>
      </c>
      <c r="CD112" s="160">
        <v>8262.08</v>
      </c>
      <c r="CE112" s="160">
        <v>740.87</v>
      </c>
      <c r="CF112" s="160">
        <v>327.42</v>
      </c>
      <c r="CG112" s="160">
        <v>6706.2</v>
      </c>
      <c r="CH112" s="160">
        <v>2956.84</v>
      </c>
      <c r="CI112" s="160">
        <v>1000</v>
      </c>
      <c r="CJ112" s="160">
        <v>1717.78</v>
      </c>
      <c r="CK112" s="160">
        <v>4684.4399999999996</v>
      </c>
      <c r="CL112" s="160">
        <v>9839.07</v>
      </c>
      <c r="CM112" s="160">
        <v>4403.79</v>
      </c>
      <c r="CN112" s="160">
        <v>28532.86</v>
      </c>
      <c r="CO112" s="160">
        <v>55627.65</v>
      </c>
      <c r="CP112" s="160">
        <v>3286.18</v>
      </c>
      <c r="CQ112" s="160">
        <v>7320</v>
      </c>
      <c r="CR112" s="160">
        <v>68178.259999999995</v>
      </c>
      <c r="CS112" s="160">
        <v>3558.87</v>
      </c>
      <c r="CT112" s="160">
        <v>0</v>
      </c>
      <c r="CU112" s="160">
        <v>0</v>
      </c>
      <c r="CV112" s="160">
        <v>0</v>
      </c>
      <c r="CW112" s="160">
        <v>8856.75</v>
      </c>
      <c r="CX112" s="160">
        <v>640</v>
      </c>
      <c r="CY112" s="160">
        <v>1977.54</v>
      </c>
      <c r="CZ112" s="160">
        <v>30808.75</v>
      </c>
      <c r="DA112" s="160">
        <v>8155.45</v>
      </c>
      <c r="DB112" s="160">
        <v>2716.42</v>
      </c>
      <c r="DC112" s="160">
        <v>0</v>
      </c>
      <c r="DD112" s="160">
        <v>3176.61</v>
      </c>
      <c r="DE112" s="160">
        <v>11420.27</v>
      </c>
      <c r="DF112" s="160">
        <v>14749.13</v>
      </c>
      <c r="DG112" s="160">
        <v>3922.3</v>
      </c>
      <c r="DH112" s="160">
        <v>8308.5</v>
      </c>
      <c r="DI112" s="160">
        <v>31300.44</v>
      </c>
      <c r="DJ112" s="160">
        <v>12499.24</v>
      </c>
      <c r="DK112" s="160">
        <v>5045.41</v>
      </c>
      <c r="DL112" s="160">
        <v>4964.09</v>
      </c>
      <c r="DM112" s="160">
        <v>5837.47</v>
      </c>
      <c r="DN112" s="160">
        <v>8442.65</v>
      </c>
      <c r="DO112" s="160">
        <v>3854.37</v>
      </c>
      <c r="DP112" s="160">
        <v>5639.8</v>
      </c>
      <c r="DQ112" s="160">
        <v>0</v>
      </c>
      <c r="DR112" s="160">
        <v>7168.91</v>
      </c>
      <c r="DS112" s="160">
        <v>7410.93</v>
      </c>
      <c r="DT112" s="160">
        <v>2705.94</v>
      </c>
      <c r="DU112" s="160">
        <v>2898.55</v>
      </c>
      <c r="DV112" s="160">
        <v>20302.68</v>
      </c>
      <c r="DW112" s="160">
        <v>34562.980000000003</v>
      </c>
      <c r="DX112" s="160">
        <v>6829.77</v>
      </c>
      <c r="DY112" s="160">
        <v>12161.13</v>
      </c>
      <c r="DZ112" s="160">
        <v>19708.2</v>
      </c>
      <c r="EA112" s="160">
        <v>2963.36</v>
      </c>
      <c r="EB112" s="160">
        <v>10391.379999999999</v>
      </c>
      <c r="EC112" s="160">
        <v>10185.06</v>
      </c>
      <c r="ED112" s="160">
        <v>2713.13</v>
      </c>
      <c r="EE112" s="160">
        <v>10673.66</v>
      </c>
      <c r="EF112" s="160">
        <v>2497.63</v>
      </c>
      <c r="EG112" s="160">
        <v>13775.89</v>
      </c>
      <c r="EH112" s="160">
        <v>5523.93</v>
      </c>
      <c r="EI112" s="160">
        <v>11678.07</v>
      </c>
      <c r="EJ112" s="160">
        <v>13853.6</v>
      </c>
      <c r="EK112" s="160">
        <v>3336.05</v>
      </c>
      <c r="EL112" s="160">
        <v>2669.53</v>
      </c>
      <c r="EM112" s="160">
        <v>2201.66</v>
      </c>
      <c r="EN112" s="160">
        <v>1729.99</v>
      </c>
      <c r="EO112" s="160">
        <v>0</v>
      </c>
      <c r="EP112" s="160">
        <v>13462.47</v>
      </c>
      <c r="EQ112" s="160">
        <v>41584.22</v>
      </c>
      <c r="ER112" s="160">
        <v>-300.24</v>
      </c>
      <c r="ES112" s="160">
        <v>118614.1</v>
      </c>
      <c r="ET112" s="160">
        <v>69046.12</v>
      </c>
      <c r="EU112" s="160">
        <v>88617.83</v>
      </c>
      <c r="EV112" s="160">
        <v>1040.98</v>
      </c>
      <c r="EW112" s="160">
        <v>5228.4399999999996</v>
      </c>
      <c r="EX112" s="160">
        <v>1239.46</v>
      </c>
      <c r="EY112" s="160">
        <v>161494.10999999999</v>
      </c>
      <c r="EZ112" s="160">
        <v>53174.01</v>
      </c>
      <c r="FA112" s="160">
        <v>91690.03</v>
      </c>
      <c r="FB112" s="160">
        <v>47082.19</v>
      </c>
      <c r="FC112" s="160">
        <v>59071.1</v>
      </c>
      <c r="FD112" s="160">
        <v>48680.52</v>
      </c>
      <c r="FE112" s="160">
        <v>50314.45</v>
      </c>
      <c r="FF112" s="160">
        <v>0</v>
      </c>
      <c r="FG112" s="160">
        <v>8073.19</v>
      </c>
      <c r="FH112" s="160">
        <v>86275.7</v>
      </c>
      <c r="FI112" s="160">
        <v>39350.6</v>
      </c>
      <c r="FJ112" s="160">
        <v>89516.7</v>
      </c>
      <c r="FK112" s="160">
        <v>96933.79</v>
      </c>
      <c r="FL112" s="160">
        <v>76098.490000000005</v>
      </c>
      <c r="FM112" s="160">
        <v>36179.9</v>
      </c>
      <c r="FN112" s="160">
        <v>42850.15</v>
      </c>
      <c r="FO112" s="160">
        <v>71062.679999999993</v>
      </c>
      <c r="FP112" s="160">
        <v>124631.1</v>
      </c>
      <c r="FQ112" s="160">
        <v>35564.29</v>
      </c>
      <c r="FR112" s="160">
        <v>0</v>
      </c>
      <c r="FS112" s="160">
        <v>3275.57</v>
      </c>
      <c r="FT112" s="160">
        <v>0</v>
      </c>
      <c r="FU112" s="160">
        <v>-34.99</v>
      </c>
      <c r="FV112" s="160">
        <v>0</v>
      </c>
      <c r="FW112" s="160">
        <v>4271.6499999999996</v>
      </c>
      <c r="FX112" s="160">
        <v>4824.71</v>
      </c>
      <c r="FY112" s="160">
        <v>12416.76</v>
      </c>
      <c r="FZ112" s="160">
        <v>5280.99</v>
      </c>
      <c r="GA112" s="160">
        <v>4401.03</v>
      </c>
      <c r="GB112" s="160">
        <v>1707.2</v>
      </c>
      <c r="GC112" s="160">
        <v>1117.75</v>
      </c>
      <c r="GD112" s="160">
        <v>17267.27</v>
      </c>
      <c r="GE112" s="160">
        <v>10718.1</v>
      </c>
      <c r="GF112" s="160">
        <v>38204.75</v>
      </c>
      <c r="GG112" s="160">
        <v>8088.55</v>
      </c>
      <c r="GH112" s="160">
        <v>5789.27</v>
      </c>
      <c r="GI112" s="79">
        <f t="shared" si="1"/>
        <v>2943008.23</v>
      </c>
    </row>
    <row r="113" spans="2:191" x14ac:dyDescent="0.25">
      <c r="B113" s="74" t="s">
        <v>211</v>
      </c>
      <c r="C113" s="175" t="s">
        <v>789</v>
      </c>
      <c r="D113" s="160">
        <v>1691.17</v>
      </c>
      <c r="E113" s="160">
        <v>937.18</v>
      </c>
      <c r="F113" s="160">
        <v>1145</v>
      </c>
      <c r="G113" s="160">
        <v>483.99</v>
      </c>
      <c r="H113" s="160">
        <v>100</v>
      </c>
      <c r="I113" s="160">
        <v>602.79999999999995</v>
      </c>
      <c r="J113" s="160">
        <v>1775.14</v>
      </c>
      <c r="K113" s="160">
        <v>3140.93</v>
      </c>
      <c r="L113" s="160">
        <v>1105</v>
      </c>
      <c r="M113" s="160">
        <v>5481.72</v>
      </c>
      <c r="N113" s="160">
        <v>95105.54</v>
      </c>
      <c r="O113" s="160">
        <v>804.54</v>
      </c>
      <c r="P113" s="160">
        <v>0</v>
      </c>
      <c r="Q113" s="160">
        <v>1060</v>
      </c>
      <c r="R113" s="160">
        <v>453.32</v>
      </c>
      <c r="S113" s="160">
        <v>10804.36</v>
      </c>
      <c r="T113" s="160">
        <v>1119.96</v>
      </c>
      <c r="U113" s="160">
        <v>3385.1</v>
      </c>
      <c r="V113" s="160">
        <v>1300</v>
      </c>
      <c r="W113" s="160">
        <v>3579</v>
      </c>
      <c r="X113" s="160">
        <v>580</v>
      </c>
      <c r="Y113" s="160">
        <v>1688.35</v>
      </c>
      <c r="Z113" s="160">
        <v>2419.96</v>
      </c>
      <c r="AA113" s="160">
        <v>78</v>
      </c>
      <c r="AB113" s="160">
        <v>0</v>
      </c>
      <c r="AC113" s="160">
        <v>0</v>
      </c>
      <c r="AD113" s="160">
        <v>954</v>
      </c>
      <c r="AE113" s="160">
        <v>7175.68</v>
      </c>
      <c r="AF113" s="160">
        <v>3122.24</v>
      </c>
      <c r="AG113" s="160">
        <v>1030</v>
      </c>
      <c r="AH113" s="160">
        <v>995.14</v>
      </c>
      <c r="AI113" s="160">
        <v>4246.32</v>
      </c>
      <c r="AJ113" s="160">
        <v>0</v>
      </c>
      <c r="AK113" s="160">
        <v>1205.3800000000001</v>
      </c>
      <c r="AL113" s="160">
        <v>0</v>
      </c>
      <c r="AM113" s="160">
        <v>0</v>
      </c>
      <c r="AN113" s="160">
        <v>94.54</v>
      </c>
      <c r="AO113" s="160">
        <v>1303.8399999999999</v>
      </c>
      <c r="AP113" s="160">
        <v>538.02</v>
      </c>
      <c r="AQ113" s="160">
        <v>8276.85</v>
      </c>
      <c r="AR113" s="160">
        <v>6219.52</v>
      </c>
      <c r="AS113" s="160">
        <v>1712.91</v>
      </c>
      <c r="AT113" s="160">
        <v>924</v>
      </c>
      <c r="AU113" s="160">
        <v>21.81</v>
      </c>
      <c r="AV113" s="160">
        <v>4644</v>
      </c>
      <c r="AW113" s="160">
        <v>4500</v>
      </c>
      <c r="AX113" s="160">
        <v>1817.76</v>
      </c>
      <c r="AY113" s="160">
        <v>5</v>
      </c>
      <c r="AZ113" s="160">
        <v>34931.910000000003</v>
      </c>
      <c r="BA113" s="160">
        <v>2930.7</v>
      </c>
      <c r="BB113" s="160">
        <v>2332.02</v>
      </c>
      <c r="BC113" s="160">
        <v>3519</v>
      </c>
      <c r="BD113" s="160">
        <v>816.62</v>
      </c>
      <c r="BE113" s="160">
        <v>2977.36</v>
      </c>
      <c r="BF113" s="160">
        <v>65</v>
      </c>
      <c r="BG113" s="160">
        <v>1241.06</v>
      </c>
      <c r="BH113" s="160">
        <v>1971.79</v>
      </c>
      <c r="BI113" s="160">
        <v>0</v>
      </c>
      <c r="BJ113" s="160">
        <v>3120</v>
      </c>
      <c r="BK113" s="160">
        <v>0</v>
      </c>
      <c r="BL113" s="160">
        <v>0</v>
      </c>
      <c r="BM113" s="160">
        <v>4052</v>
      </c>
      <c r="BN113" s="160">
        <v>1570.47</v>
      </c>
      <c r="BO113" s="160">
        <v>192</v>
      </c>
      <c r="BP113" s="160">
        <v>2780</v>
      </c>
      <c r="BQ113" s="160">
        <v>8049</v>
      </c>
      <c r="BR113" s="160">
        <v>0</v>
      </c>
      <c r="BS113" s="160">
        <v>1752</v>
      </c>
      <c r="BT113" s="160">
        <v>1170</v>
      </c>
      <c r="BU113" s="160">
        <v>2849.86</v>
      </c>
      <c r="BV113" s="160">
        <v>5738.45</v>
      </c>
      <c r="BW113" s="160">
        <v>122.33</v>
      </c>
      <c r="BX113" s="160">
        <v>0</v>
      </c>
      <c r="BY113" s="160">
        <v>2548.17</v>
      </c>
      <c r="BZ113" s="160">
        <v>1020</v>
      </c>
      <c r="CA113" s="160">
        <v>9795</v>
      </c>
      <c r="CB113" s="160">
        <v>1068.1099999999999</v>
      </c>
      <c r="CC113" s="160">
        <v>1050</v>
      </c>
      <c r="CD113" s="160">
        <v>2030</v>
      </c>
      <c r="CE113" s="160">
        <v>0</v>
      </c>
      <c r="CF113" s="160">
        <v>5532</v>
      </c>
      <c r="CG113" s="160">
        <v>2259.8000000000002</v>
      </c>
      <c r="CH113" s="160">
        <v>0</v>
      </c>
      <c r="CI113" s="160">
        <v>3060</v>
      </c>
      <c r="CJ113" s="160">
        <v>876</v>
      </c>
      <c r="CK113" s="160">
        <v>908</v>
      </c>
      <c r="CL113" s="160">
        <v>1678.49</v>
      </c>
      <c r="CM113" s="160">
        <v>200</v>
      </c>
      <c r="CN113" s="160">
        <v>0</v>
      </c>
      <c r="CO113" s="160">
        <v>3134.65</v>
      </c>
      <c r="CP113" s="160">
        <v>0</v>
      </c>
      <c r="CQ113" s="160">
        <v>6992.94</v>
      </c>
      <c r="CR113" s="160">
        <v>2876.76</v>
      </c>
      <c r="CS113" s="160">
        <v>6802</v>
      </c>
      <c r="CT113" s="160">
        <v>0</v>
      </c>
      <c r="CU113" s="160">
        <v>2593.44</v>
      </c>
      <c r="CV113" s="160">
        <v>40</v>
      </c>
      <c r="CW113" s="160">
        <v>1406.44</v>
      </c>
      <c r="CX113" s="160">
        <v>2545.92</v>
      </c>
      <c r="CY113" s="160">
        <v>1836.81</v>
      </c>
      <c r="CZ113" s="160">
        <v>0</v>
      </c>
      <c r="DA113" s="160">
        <v>0</v>
      </c>
      <c r="DB113" s="160">
        <v>2190</v>
      </c>
      <c r="DC113" s="160">
        <v>0</v>
      </c>
      <c r="DD113" s="160">
        <v>401.24</v>
      </c>
      <c r="DE113" s="160">
        <v>2584.0100000000002</v>
      </c>
      <c r="DF113" s="160">
        <v>8603.5</v>
      </c>
      <c r="DG113" s="160">
        <v>0</v>
      </c>
      <c r="DH113" s="160">
        <v>1161.4000000000001</v>
      </c>
      <c r="DI113" s="160">
        <v>2231.7399999999998</v>
      </c>
      <c r="DJ113" s="160">
        <v>1948</v>
      </c>
      <c r="DK113" s="160">
        <v>3410.39</v>
      </c>
      <c r="DL113" s="160">
        <v>630</v>
      </c>
      <c r="DM113" s="160">
        <v>1470</v>
      </c>
      <c r="DN113" s="160">
        <v>4356.22</v>
      </c>
      <c r="DO113" s="160">
        <v>0</v>
      </c>
      <c r="DP113" s="160">
        <v>0</v>
      </c>
      <c r="DQ113" s="160">
        <v>1856.2</v>
      </c>
      <c r="DR113" s="160">
        <v>3058.96</v>
      </c>
      <c r="DS113" s="160">
        <v>2022.15</v>
      </c>
      <c r="DT113" s="160">
        <v>2995</v>
      </c>
      <c r="DU113" s="160">
        <v>2891.07</v>
      </c>
      <c r="DV113" s="160">
        <v>7025.5</v>
      </c>
      <c r="DW113" s="160">
        <v>7425</v>
      </c>
      <c r="DX113" s="160">
        <v>332</v>
      </c>
      <c r="DY113" s="160">
        <v>1555.52</v>
      </c>
      <c r="DZ113" s="160">
        <v>540</v>
      </c>
      <c r="EA113" s="160">
        <v>528</v>
      </c>
      <c r="EB113" s="160">
        <v>2849.72</v>
      </c>
      <c r="EC113" s="160">
        <v>0</v>
      </c>
      <c r="ED113" s="160">
        <v>837.75</v>
      </c>
      <c r="EE113" s="160">
        <v>1922.6</v>
      </c>
      <c r="EF113" s="160">
        <v>1170.97</v>
      </c>
      <c r="EG113" s="160">
        <v>0</v>
      </c>
      <c r="EH113" s="160">
        <v>0</v>
      </c>
      <c r="EI113" s="160">
        <v>1914.02</v>
      </c>
      <c r="EJ113" s="160">
        <v>3022.25</v>
      </c>
      <c r="EK113" s="160">
        <v>1135</v>
      </c>
      <c r="EL113" s="160">
        <v>5500</v>
      </c>
      <c r="EM113" s="160">
        <v>1444.84</v>
      </c>
      <c r="EN113" s="160">
        <v>1178.6400000000001</v>
      </c>
      <c r="EO113" s="160">
        <v>37062</v>
      </c>
      <c r="EP113" s="160">
        <v>48147</v>
      </c>
      <c r="EQ113" s="160">
        <v>23531.72</v>
      </c>
      <c r="ER113" s="160">
        <v>8343</v>
      </c>
      <c r="ES113" s="160">
        <v>22125.84</v>
      </c>
      <c r="ET113" s="160">
        <v>11659.08</v>
      </c>
      <c r="EU113" s="160">
        <v>12722.76</v>
      </c>
      <c r="EV113" s="160">
        <v>714.55</v>
      </c>
      <c r="EW113" s="160">
        <v>26277</v>
      </c>
      <c r="EX113" s="160">
        <v>31706</v>
      </c>
      <c r="EY113" s="160">
        <v>2764.74</v>
      </c>
      <c r="EZ113" s="160">
        <v>17788.310000000001</v>
      </c>
      <c r="FA113" s="160">
        <v>4841.26</v>
      </c>
      <c r="FB113" s="160">
        <v>4004</v>
      </c>
      <c r="FC113" s="160">
        <v>0</v>
      </c>
      <c r="FD113" s="160">
        <v>19803.07</v>
      </c>
      <c r="FE113" s="160">
        <v>3554.5</v>
      </c>
      <c r="FF113" s="160">
        <v>5447</v>
      </c>
      <c r="FG113" s="160">
        <v>1346.64</v>
      </c>
      <c r="FH113" s="160">
        <v>6158.84</v>
      </c>
      <c r="FI113" s="160">
        <v>7807.96</v>
      </c>
      <c r="FJ113" s="160">
        <v>16168.18</v>
      </c>
      <c r="FK113" s="160">
        <v>20080.63</v>
      </c>
      <c r="FL113" s="160">
        <v>13958.89</v>
      </c>
      <c r="FM113" s="160">
        <v>0</v>
      </c>
      <c r="FN113" s="160">
        <v>4929.6099999999997</v>
      </c>
      <c r="FO113" s="160">
        <v>18792.64</v>
      </c>
      <c r="FP113" s="160">
        <v>13770.69</v>
      </c>
      <c r="FQ113" s="160">
        <v>6691.84</v>
      </c>
      <c r="FR113" s="160">
        <v>0</v>
      </c>
      <c r="FS113" s="160">
        <v>0</v>
      </c>
      <c r="FT113" s="160">
        <v>0</v>
      </c>
      <c r="FU113" s="160">
        <v>8137.81</v>
      </c>
      <c r="FV113" s="160">
        <v>2623.31</v>
      </c>
      <c r="FW113" s="160">
        <v>1715</v>
      </c>
      <c r="FX113" s="160">
        <v>10207.799999999999</v>
      </c>
      <c r="FY113" s="160">
        <v>4556.6400000000003</v>
      </c>
      <c r="FZ113" s="160">
        <v>4700.99</v>
      </c>
      <c r="GA113" s="160">
        <v>2350.79</v>
      </c>
      <c r="GB113" s="160">
        <v>0</v>
      </c>
      <c r="GC113" s="160">
        <v>875.01</v>
      </c>
      <c r="GD113" s="160">
        <v>2607.6799999999998</v>
      </c>
      <c r="GE113" s="160">
        <v>324.95999999999998</v>
      </c>
      <c r="GF113" s="160">
        <v>12340.4</v>
      </c>
      <c r="GG113" s="160">
        <v>11770</v>
      </c>
      <c r="GH113" s="160">
        <v>3107.88</v>
      </c>
      <c r="GI113" s="79">
        <f t="shared" si="1"/>
        <v>865771.88000000024</v>
      </c>
    </row>
    <row r="114" spans="2:191" x14ac:dyDescent="0.25">
      <c r="B114" s="74" t="s">
        <v>211</v>
      </c>
      <c r="C114" s="175" t="s">
        <v>789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0">
        <v>0</v>
      </c>
      <c r="R114" s="160">
        <v>0</v>
      </c>
      <c r="S114" s="160">
        <v>0</v>
      </c>
      <c r="T114" s="160">
        <v>0</v>
      </c>
      <c r="U114" s="160">
        <v>0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  <c r="AF114" s="160">
        <v>0</v>
      </c>
      <c r="AG114" s="160">
        <v>0</v>
      </c>
      <c r="AH114" s="160">
        <v>0</v>
      </c>
      <c r="AI114" s="160">
        <v>0</v>
      </c>
      <c r="AJ114" s="160">
        <v>0</v>
      </c>
      <c r="AK114" s="160">
        <v>0</v>
      </c>
      <c r="AL114" s="160">
        <v>0</v>
      </c>
      <c r="AM114" s="160">
        <v>0</v>
      </c>
      <c r="AN114" s="160">
        <v>0</v>
      </c>
      <c r="AO114" s="160">
        <v>0</v>
      </c>
      <c r="AP114" s="160">
        <v>0</v>
      </c>
      <c r="AQ114" s="160">
        <v>0</v>
      </c>
      <c r="AR114" s="160">
        <v>0</v>
      </c>
      <c r="AS114" s="160">
        <v>0</v>
      </c>
      <c r="AT114" s="160">
        <v>0</v>
      </c>
      <c r="AU114" s="160">
        <v>0</v>
      </c>
      <c r="AV114" s="160">
        <v>0</v>
      </c>
      <c r="AW114" s="160">
        <v>0</v>
      </c>
      <c r="AX114" s="160">
        <v>0</v>
      </c>
      <c r="AY114" s="160">
        <v>0</v>
      </c>
      <c r="AZ114" s="160">
        <v>0</v>
      </c>
      <c r="BA114" s="160">
        <v>803.4</v>
      </c>
      <c r="BB114" s="160">
        <v>0</v>
      </c>
      <c r="BC114" s="160">
        <v>0</v>
      </c>
      <c r="BD114" s="160">
        <v>0</v>
      </c>
      <c r="BE114" s="160">
        <v>0</v>
      </c>
      <c r="BF114" s="160">
        <v>0</v>
      </c>
      <c r="BG114" s="160">
        <v>0</v>
      </c>
      <c r="BH114" s="160">
        <v>0</v>
      </c>
      <c r="BI114" s="160">
        <v>0</v>
      </c>
      <c r="BJ114" s="160">
        <v>0</v>
      </c>
      <c r="BK114" s="160">
        <v>0</v>
      </c>
      <c r="BL114" s="160">
        <v>0</v>
      </c>
      <c r="BM114" s="160">
        <v>0</v>
      </c>
      <c r="BN114" s="160">
        <v>0</v>
      </c>
      <c r="BO114" s="160">
        <v>0</v>
      </c>
      <c r="BP114" s="160">
        <v>0</v>
      </c>
      <c r="BQ114" s="160">
        <v>0</v>
      </c>
      <c r="BR114" s="160">
        <v>0</v>
      </c>
      <c r="BS114" s="160">
        <v>0</v>
      </c>
      <c r="BT114" s="160">
        <v>0</v>
      </c>
      <c r="BU114" s="160">
        <v>0</v>
      </c>
      <c r="BV114" s="160">
        <v>0</v>
      </c>
      <c r="BW114" s="160">
        <v>0</v>
      </c>
      <c r="BX114" s="160">
        <v>0</v>
      </c>
      <c r="BY114" s="160">
        <v>0</v>
      </c>
      <c r="BZ114" s="160">
        <v>0</v>
      </c>
      <c r="CA114" s="160">
        <v>0</v>
      </c>
      <c r="CB114" s="160">
        <v>0</v>
      </c>
      <c r="CC114" s="160">
        <v>0</v>
      </c>
      <c r="CD114" s="160">
        <v>0</v>
      </c>
      <c r="CE114" s="160">
        <v>0</v>
      </c>
      <c r="CF114" s="160">
        <v>0</v>
      </c>
      <c r="CG114" s="160">
        <v>0</v>
      </c>
      <c r="CH114" s="160">
        <v>0</v>
      </c>
      <c r="CI114" s="160">
        <v>0</v>
      </c>
      <c r="CJ114" s="160">
        <v>0</v>
      </c>
      <c r="CK114" s="160">
        <v>0</v>
      </c>
      <c r="CL114" s="160">
        <v>0</v>
      </c>
      <c r="CM114" s="160">
        <v>0</v>
      </c>
      <c r="CN114" s="160">
        <v>0</v>
      </c>
      <c r="CO114" s="160">
        <v>0</v>
      </c>
      <c r="CP114" s="160">
        <v>0</v>
      </c>
      <c r="CQ114" s="160">
        <v>0</v>
      </c>
      <c r="CR114" s="160">
        <v>0</v>
      </c>
      <c r="CS114" s="160">
        <v>0</v>
      </c>
      <c r="CT114" s="160">
        <v>0</v>
      </c>
      <c r="CU114" s="160">
        <v>0</v>
      </c>
      <c r="CV114" s="160">
        <v>0</v>
      </c>
      <c r="CW114" s="160">
        <v>0</v>
      </c>
      <c r="CX114" s="160">
        <v>0</v>
      </c>
      <c r="CY114" s="160">
        <v>0</v>
      </c>
      <c r="CZ114" s="160">
        <v>0</v>
      </c>
      <c r="DA114" s="160">
        <v>0</v>
      </c>
      <c r="DB114" s="160">
        <v>0</v>
      </c>
      <c r="DC114" s="160">
        <v>0</v>
      </c>
      <c r="DD114" s="160">
        <v>0</v>
      </c>
      <c r="DE114" s="160">
        <v>0</v>
      </c>
      <c r="DF114" s="160">
        <v>0</v>
      </c>
      <c r="DG114" s="160">
        <v>0</v>
      </c>
      <c r="DH114" s="160">
        <v>0</v>
      </c>
      <c r="DI114" s="160">
        <v>0</v>
      </c>
      <c r="DJ114" s="160">
        <v>0</v>
      </c>
      <c r="DK114" s="160">
        <v>0</v>
      </c>
      <c r="DL114" s="160">
        <v>0</v>
      </c>
      <c r="DM114" s="160">
        <v>0</v>
      </c>
      <c r="DN114" s="160">
        <v>0</v>
      </c>
      <c r="DO114" s="160">
        <v>0</v>
      </c>
      <c r="DP114" s="160">
        <v>0</v>
      </c>
      <c r="DQ114" s="160">
        <v>176.01</v>
      </c>
      <c r="DR114" s="160">
        <v>0</v>
      </c>
      <c r="DS114" s="160">
        <v>0</v>
      </c>
      <c r="DT114" s="160">
        <v>0</v>
      </c>
      <c r="DU114" s="160">
        <v>0</v>
      </c>
      <c r="DV114" s="160">
        <v>0</v>
      </c>
      <c r="DW114" s="160">
        <v>0</v>
      </c>
      <c r="DX114" s="160">
        <v>0</v>
      </c>
      <c r="DY114" s="160">
        <v>0</v>
      </c>
      <c r="DZ114" s="160">
        <v>0</v>
      </c>
      <c r="EA114" s="160">
        <v>0</v>
      </c>
      <c r="EB114" s="160">
        <v>0</v>
      </c>
      <c r="EC114" s="160">
        <v>0</v>
      </c>
      <c r="ED114" s="160">
        <v>0</v>
      </c>
      <c r="EE114" s="160">
        <v>0</v>
      </c>
      <c r="EF114" s="160">
        <v>0</v>
      </c>
      <c r="EG114" s="160">
        <v>0</v>
      </c>
      <c r="EH114" s="160">
        <v>0</v>
      </c>
      <c r="EI114" s="160">
        <v>0</v>
      </c>
      <c r="EJ114" s="160">
        <v>0</v>
      </c>
      <c r="EK114" s="160">
        <v>0</v>
      </c>
      <c r="EL114" s="160">
        <v>0</v>
      </c>
      <c r="EM114" s="160">
        <v>0</v>
      </c>
      <c r="EN114" s="160">
        <v>0</v>
      </c>
      <c r="EO114" s="160">
        <v>0</v>
      </c>
      <c r="EP114" s="160">
        <v>0</v>
      </c>
      <c r="EQ114" s="160">
        <v>0</v>
      </c>
      <c r="ER114" s="160">
        <v>0</v>
      </c>
      <c r="ES114" s="160">
        <v>0</v>
      </c>
      <c r="ET114" s="160">
        <v>0</v>
      </c>
      <c r="EU114" s="160">
        <v>0</v>
      </c>
      <c r="EV114" s="160">
        <v>32.6</v>
      </c>
      <c r="EW114" s="160">
        <v>0</v>
      </c>
      <c r="EX114" s="160">
        <v>0</v>
      </c>
      <c r="EY114" s="160">
        <v>0</v>
      </c>
      <c r="EZ114" s="160">
        <v>0</v>
      </c>
      <c r="FA114" s="160">
        <v>0</v>
      </c>
      <c r="FB114" s="160">
        <v>0</v>
      </c>
      <c r="FC114" s="160">
        <v>0</v>
      </c>
      <c r="FD114" s="160">
        <v>0</v>
      </c>
      <c r="FE114" s="160">
        <v>963.24</v>
      </c>
      <c r="FF114" s="160">
        <v>0</v>
      </c>
      <c r="FG114" s="160">
        <v>0</v>
      </c>
      <c r="FH114" s="160">
        <v>9187.6200000000008</v>
      </c>
      <c r="FI114" s="160">
        <v>5500</v>
      </c>
      <c r="FJ114" s="160">
        <v>0</v>
      </c>
      <c r="FK114" s="160">
        <v>0</v>
      </c>
      <c r="FL114" s="160">
        <v>0</v>
      </c>
      <c r="FM114" s="160">
        <v>0</v>
      </c>
      <c r="FN114" s="160">
        <v>0</v>
      </c>
      <c r="FO114" s="160">
        <v>0</v>
      </c>
      <c r="FP114" s="160">
        <v>0</v>
      </c>
      <c r="FQ114" s="160">
        <v>5128.38</v>
      </c>
      <c r="FR114" s="160">
        <v>0</v>
      </c>
      <c r="FS114" s="160">
        <v>0</v>
      </c>
      <c r="FT114" s="160">
        <v>0</v>
      </c>
      <c r="FU114" s="160">
        <v>0</v>
      </c>
      <c r="FV114" s="160">
        <v>0</v>
      </c>
      <c r="FW114" s="160">
        <v>0</v>
      </c>
      <c r="FX114" s="160">
        <v>0</v>
      </c>
      <c r="FY114" s="160">
        <v>0</v>
      </c>
      <c r="FZ114" s="160">
        <v>0</v>
      </c>
      <c r="GA114" s="160">
        <v>0</v>
      </c>
      <c r="GB114" s="160">
        <v>0</v>
      </c>
      <c r="GC114" s="160">
        <v>0</v>
      </c>
      <c r="GD114" s="160">
        <v>0</v>
      </c>
      <c r="GE114" s="160">
        <v>0</v>
      </c>
      <c r="GF114" s="160">
        <v>0</v>
      </c>
      <c r="GG114" s="160">
        <v>2325.35</v>
      </c>
      <c r="GH114" s="160">
        <v>0</v>
      </c>
      <c r="GI114" s="79">
        <f t="shared" si="1"/>
        <v>24116.600000000002</v>
      </c>
    </row>
    <row r="115" spans="2:191" x14ac:dyDescent="0.25">
      <c r="B115" s="74" t="s">
        <v>245</v>
      </c>
      <c r="C115" s="175" t="s">
        <v>789</v>
      </c>
      <c r="D115" s="160">
        <v>0</v>
      </c>
      <c r="E115" s="160">
        <v>0</v>
      </c>
      <c r="F115" s="160">
        <v>0</v>
      </c>
      <c r="G115" s="160">
        <v>0</v>
      </c>
      <c r="H115" s="160">
        <v>0</v>
      </c>
      <c r="I115" s="160">
        <v>0</v>
      </c>
      <c r="J115" s="160">
        <v>0</v>
      </c>
      <c r="K115" s="160">
        <v>0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0">
        <v>0</v>
      </c>
      <c r="R115" s="160">
        <v>0</v>
      </c>
      <c r="S115" s="160">
        <v>0</v>
      </c>
      <c r="T115" s="160">
        <v>0</v>
      </c>
      <c r="U115" s="160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  <c r="AF115" s="160">
        <v>0</v>
      </c>
      <c r="AG115" s="160">
        <v>0</v>
      </c>
      <c r="AH115" s="160">
        <v>0</v>
      </c>
      <c r="AI115" s="160">
        <v>0</v>
      </c>
      <c r="AJ115" s="160">
        <v>0</v>
      </c>
      <c r="AK115" s="160">
        <v>0</v>
      </c>
      <c r="AL115" s="160">
        <v>0</v>
      </c>
      <c r="AM115" s="160">
        <v>0</v>
      </c>
      <c r="AN115" s="160">
        <v>0</v>
      </c>
      <c r="AO115" s="160">
        <v>0</v>
      </c>
      <c r="AP115" s="160">
        <v>0</v>
      </c>
      <c r="AQ115" s="160">
        <v>0</v>
      </c>
      <c r="AR115" s="160">
        <v>0</v>
      </c>
      <c r="AS115" s="160">
        <v>0</v>
      </c>
      <c r="AT115" s="160">
        <v>0</v>
      </c>
      <c r="AU115" s="160">
        <v>0</v>
      </c>
      <c r="AV115" s="160">
        <v>0</v>
      </c>
      <c r="AW115" s="160">
        <v>0</v>
      </c>
      <c r="AX115" s="160">
        <v>0</v>
      </c>
      <c r="AY115" s="160">
        <v>0</v>
      </c>
      <c r="AZ115" s="160">
        <v>0</v>
      </c>
      <c r="BA115" s="160">
        <v>0</v>
      </c>
      <c r="BB115" s="160">
        <v>0</v>
      </c>
      <c r="BC115" s="160">
        <v>0</v>
      </c>
      <c r="BD115" s="160">
        <v>0</v>
      </c>
      <c r="BE115" s="160">
        <v>0</v>
      </c>
      <c r="BF115" s="160">
        <v>0</v>
      </c>
      <c r="BG115" s="160">
        <v>0</v>
      </c>
      <c r="BH115" s="160">
        <v>0</v>
      </c>
      <c r="BI115" s="160">
        <v>0</v>
      </c>
      <c r="BJ115" s="160">
        <v>0</v>
      </c>
      <c r="BK115" s="160">
        <v>0</v>
      </c>
      <c r="BL115" s="160">
        <v>0</v>
      </c>
      <c r="BM115" s="160">
        <v>0</v>
      </c>
      <c r="BN115" s="160">
        <v>0</v>
      </c>
      <c r="BO115" s="160">
        <v>0</v>
      </c>
      <c r="BP115" s="160">
        <v>0</v>
      </c>
      <c r="BQ115" s="160">
        <v>0</v>
      </c>
      <c r="BR115" s="160">
        <v>0</v>
      </c>
      <c r="BS115" s="160">
        <v>0</v>
      </c>
      <c r="BT115" s="160">
        <v>0</v>
      </c>
      <c r="BU115" s="160">
        <v>0</v>
      </c>
      <c r="BV115" s="160">
        <v>0</v>
      </c>
      <c r="BW115" s="160">
        <v>0</v>
      </c>
      <c r="BX115" s="160">
        <v>0</v>
      </c>
      <c r="BY115" s="160">
        <v>0</v>
      </c>
      <c r="BZ115" s="160">
        <v>0</v>
      </c>
      <c r="CA115" s="160">
        <v>0</v>
      </c>
      <c r="CB115" s="160">
        <v>0</v>
      </c>
      <c r="CC115" s="160">
        <v>0</v>
      </c>
      <c r="CD115" s="160">
        <v>0</v>
      </c>
      <c r="CE115" s="160">
        <v>0</v>
      </c>
      <c r="CF115" s="160">
        <v>0</v>
      </c>
      <c r="CG115" s="160">
        <v>0</v>
      </c>
      <c r="CH115" s="160">
        <v>0</v>
      </c>
      <c r="CI115" s="160">
        <v>0</v>
      </c>
      <c r="CJ115" s="160">
        <v>0</v>
      </c>
      <c r="CK115" s="160">
        <v>0</v>
      </c>
      <c r="CL115" s="160">
        <v>0</v>
      </c>
      <c r="CM115" s="160">
        <v>0</v>
      </c>
      <c r="CN115" s="160">
        <v>0</v>
      </c>
      <c r="CO115" s="160">
        <v>0</v>
      </c>
      <c r="CP115" s="160">
        <v>0</v>
      </c>
      <c r="CQ115" s="160">
        <v>0</v>
      </c>
      <c r="CR115" s="160">
        <v>0</v>
      </c>
      <c r="CS115" s="160">
        <v>0</v>
      </c>
      <c r="CT115" s="160">
        <v>0</v>
      </c>
      <c r="CU115" s="160">
        <v>0</v>
      </c>
      <c r="CV115" s="160">
        <v>0</v>
      </c>
      <c r="CW115" s="160">
        <v>0</v>
      </c>
      <c r="CX115" s="160">
        <v>0</v>
      </c>
      <c r="CY115" s="160">
        <v>0</v>
      </c>
      <c r="CZ115" s="160">
        <v>0</v>
      </c>
      <c r="DA115" s="160">
        <v>0</v>
      </c>
      <c r="DB115" s="160">
        <v>0</v>
      </c>
      <c r="DC115" s="160">
        <v>0</v>
      </c>
      <c r="DD115" s="160">
        <v>0</v>
      </c>
      <c r="DE115" s="160">
        <v>0</v>
      </c>
      <c r="DF115" s="160">
        <v>0</v>
      </c>
      <c r="DG115" s="160">
        <v>0</v>
      </c>
      <c r="DH115" s="160">
        <v>0</v>
      </c>
      <c r="DI115" s="160">
        <v>0</v>
      </c>
      <c r="DJ115" s="160">
        <v>0</v>
      </c>
      <c r="DK115" s="160">
        <v>0</v>
      </c>
      <c r="DL115" s="160">
        <v>0</v>
      </c>
      <c r="DM115" s="160">
        <v>0</v>
      </c>
      <c r="DN115" s="160">
        <v>0</v>
      </c>
      <c r="DO115" s="160">
        <v>0</v>
      </c>
      <c r="DP115" s="160">
        <v>0</v>
      </c>
      <c r="DQ115" s="160">
        <v>0</v>
      </c>
      <c r="DR115" s="160">
        <v>0</v>
      </c>
      <c r="DS115" s="160">
        <v>0</v>
      </c>
      <c r="DT115" s="160">
        <v>0</v>
      </c>
      <c r="DU115" s="160">
        <v>0</v>
      </c>
      <c r="DV115" s="160">
        <v>0</v>
      </c>
      <c r="DW115" s="160">
        <v>0</v>
      </c>
      <c r="DX115" s="160">
        <v>0</v>
      </c>
      <c r="DY115" s="160">
        <v>0</v>
      </c>
      <c r="DZ115" s="160">
        <v>0</v>
      </c>
      <c r="EA115" s="160">
        <v>0</v>
      </c>
      <c r="EB115" s="160">
        <v>0</v>
      </c>
      <c r="EC115" s="160">
        <v>0</v>
      </c>
      <c r="ED115" s="160">
        <v>0</v>
      </c>
      <c r="EE115" s="160">
        <v>0</v>
      </c>
      <c r="EF115" s="160">
        <v>0</v>
      </c>
      <c r="EG115" s="160">
        <v>0</v>
      </c>
      <c r="EH115" s="160">
        <v>0</v>
      </c>
      <c r="EI115" s="160">
        <v>0</v>
      </c>
      <c r="EJ115" s="160">
        <v>0</v>
      </c>
      <c r="EK115" s="160">
        <v>0</v>
      </c>
      <c r="EL115" s="160">
        <v>0</v>
      </c>
      <c r="EM115" s="160">
        <v>0</v>
      </c>
      <c r="EN115" s="160">
        <v>0</v>
      </c>
      <c r="EO115" s="160">
        <v>0</v>
      </c>
      <c r="EP115" s="160">
        <v>0</v>
      </c>
      <c r="EQ115" s="160">
        <v>0</v>
      </c>
      <c r="ER115" s="160">
        <v>0</v>
      </c>
      <c r="ES115" s="160">
        <v>0</v>
      </c>
      <c r="ET115" s="160">
        <v>0</v>
      </c>
      <c r="EU115" s="160">
        <v>0</v>
      </c>
      <c r="EV115" s="160">
        <v>0</v>
      </c>
      <c r="EW115" s="160">
        <v>0</v>
      </c>
      <c r="EX115" s="160">
        <v>0</v>
      </c>
      <c r="EY115" s="160">
        <v>0</v>
      </c>
      <c r="EZ115" s="160">
        <v>0</v>
      </c>
      <c r="FA115" s="160">
        <v>0</v>
      </c>
      <c r="FB115" s="160">
        <v>41560</v>
      </c>
      <c r="FC115" s="160">
        <v>0</v>
      </c>
      <c r="FD115" s="160">
        <v>12415.54</v>
      </c>
      <c r="FE115" s="160">
        <v>0</v>
      </c>
      <c r="FF115" s="160">
        <v>0</v>
      </c>
      <c r="FG115" s="160">
        <v>15255</v>
      </c>
      <c r="FH115" s="160">
        <v>0</v>
      </c>
      <c r="FI115" s="160">
        <v>0</v>
      </c>
      <c r="FJ115" s="160">
        <v>0</v>
      </c>
      <c r="FK115" s="160">
        <v>0</v>
      </c>
      <c r="FL115" s="160">
        <v>0</v>
      </c>
      <c r="FM115" s="160">
        <v>0</v>
      </c>
      <c r="FN115" s="160">
        <v>19830.55</v>
      </c>
      <c r="FO115" s="160">
        <v>12750</v>
      </c>
      <c r="FP115" s="160">
        <v>0</v>
      </c>
      <c r="FQ115" s="160">
        <v>1067.8699999999999</v>
      </c>
      <c r="FR115" s="160">
        <v>0</v>
      </c>
      <c r="FS115" s="160">
        <v>0</v>
      </c>
      <c r="FT115" s="160">
        <v>0</v>
      </c>
      <c r="FU115" s="160">
        <v>0</v>
      </c>
      <c r="FV115" s="160">
        <v>0</v>
      </c>
      <c r="FW115" s="160">
        <v>0</v>
      </c>
      <c r="FX115" s="160">
        <v>0</v>
      </c>
      <c r="FY115" s="160">
        <v>0</v>
      </c>
      <c r="FZ115" s="160">
        <v>0</v>
      </c>
      <c r="GA115" s="160">
        <v>0</v>
      </c>
      <c r="GB115" s="160">
        <v>0</v>
      </c>
      <c r="GC115" s="160">
        <v>0</v>
      </c>
      <c r="GD115" s="160">
        <v>0</v>
      </c>
      <c r="GE115" s="160">
        <v>0</v>
      </c>
      <c r="GF115" s="160">
        <v>0</v>
      </c>
      <c r="GG115" s="160">
        <v>0</v>
      </c>
      <c r="GH115" s="160">
        <v>0</v>
      </c>
      <c r="GI115" s="79">
        <f t="shared" si="1"/>
        <v>102878.96</v>
      </c>
    </row>
    <row r="116" spans="2:191" x14ac:dyDescent="0.25">
      <c r="B116" s="74" t="s">
        <v>641</v>
      </c>
      <c r="C116" s="175">
        <v>29198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0">
        <v>0</v>
      </c>
      <c r="Q116" s="160">
        <v>0</v>
      </c>
      <c r="R116" s="160">
        <v>0</v>
      </c>
      <c r="S116" s="160">
        <v>0</v>
      </c>
      <c r="T116" s="160">
        <v>0</v>
      </c>
      <c r="U116" s="160">
        <v>0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  <c r="AF116" s="160">
        <v>0</v>
      </c>
      <c r="AG116" s="160">
        <v>0</v>
      </c>
      <c r="AH116" s="160">
        <v>0</v>
      </c>
      <c r="AI116" s="160">
        <v>0</v>
      </c>
      <c r="AJ116" s="160">
        <v>0</v>
      </c>
      <c r="AK116" s="160">
        <v>0</v>
      </c>
      <c r="AL116" s="160">
        <v>0</v>
      </c>
      <c r="AM116" s="160">
        <v>0</v>
      </c>
      <c r="AN116" s="160">
        <v>0</v>
      </c>
      <c r="AO116" s="160">
        <v>0</v>
      </c>
      <c r="AP116" s="160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60">
        <v>0</v>
      </c>
      <c r="AW116" s="160">
        <v>0</v>
      </c>
      <c r="AX116" s="160">
        <v>0</v>
      </c>
      <c r="AY116" s="160">
        <v>0</v>
      </c>
      <c r="AZ116" s="160">
        <v>0</v>
      </c>
      <c r="BA116" s="160">
        <v>0</v>
      </c>
      <c r="BB116" s="160">
        <v>0</v>
      </c>
      <c r="BC116" s="160">
        <v>0</v>
      </c>
      <c r="BD116" s="160">
        <v>0</v>
      </c>
      <c r="BE116" s="160">
        <v>0</v>
      </c>
      <c r="BF116" s="160">
        <v>0</v>
      </c>
      <c r="BG116" s="160">
        <v>0</v>
      </c>
      <c r="BH116" s="160">
        <v>0</v>
      </c>
      <c r="BI116" s="160">
        <v>0</v>
      </c>
      <c r="BJ116" s="160">
        <v>0</v>
      </c>
      <c r="BK116" s="160">
        <v>0</v>
      </c>
      <c r="BL116" s="160">
        <v>0</v>
      </c>
      <c r="BM116" s="160">
        <v>0</v>
      </c>
      <c r="BN116" s="160">
        <v>0</v>
      </c>
      <c r="BO116" s="160">
        <v>0</v>
      </c>
      <c r="BP116" s="160">
        <v>0</v>
      </c>
      <c r="BQ116" s="160">
        <v>0</v>
      </c>
      <c r="BR116" s="160">
        <v>0</v>
      </c>
      <c r="BS116" s="160">
        <v>0</v>
      </c>
      <c r="BT116" s="160">
        <v>0</v>
      </c>
      <c r="BU116" s="160">
        <v>0</v>
      </c>
      <c r="BV116" s="160">
        <v>0</v>
      </c>
      <c r="BW116" s="160">
        <v>0</v>
      </c>
      <c r="BX116" s="160">
        <v>0</v>
      </c>
      <c r="BY116" s="160">
        <v>0</v>
      </c>
      <c r="BZ116" s="160">
        <v>0</v>
      </c>
      <c r="CA116" s="160">
        <v>0</v>
      </c>
      <c r="CB116" s="160">
        <v>0</v>
      </c>
      <c r="CC116" s="160">
        <v>0</v>
      </c>
      <c r="CD116" s="160">
        <v>0</v>
      </c>
      <c r="CE116" s="160">
        <v>0</v>
      </c>
      <c r="CF116" s="160">
        <v>0</v>
      </c>
      <c r="CG116" s="160">
        <v>0</v>
      </c>
      <c r="CH116" s="160">
        <v>0</v>
      </c>
      <c r="CI116" s="160">
        <v>0</v>
      </c>
      <c r="CJ116" s="160">
        <v>0</v>
      </c>
      <c r="CK116" s="160">
        <v>0</v>
      </c>
      <c r="CL116" s="160">
        <v>0</v>
      </c>
      <c r="CM116" s="160">
        <v>0</v>
      </c>
      <c r="CN116" s="160">
        <v>0</v>
      </c>
      <c r="CO116" s="160">
        <v>0</v>
      </c>
      <c r="CP116" s="160">
        <v>0</v>
      </c>
      <c r="CQ116" s="160">
        <v>0</v>
      </c>
      <c r="CR116" s="160">
        <v>0</v>
      </c>
      <c r="CS116" s="160">
        <v>0</v>
      </c>
      <c r="CT116" s="160">
        <v>0</v>
      </c>
      <c r="CU116" s="160">
        <v>0</v>
      </c>
      <c r="CV116" s="160">
        <v>0</v>
      </c>
      <c r="CW116" s="160">
        <v>0</v>
      </c>
      <c r="CX116" s="160">
        <v>0</v>
      </c>
      <c r="CY116" s="160">
        <v>0</v>
      </c>
      <c r="CZ116" s="160">
        <v>0</v>
      </c>
      <c r="DA116" s="160">
        <v>0</v>
      </c>
      <c r="DB116" s="160">
        <v>0</v>
      </c>
      <c r="DC116" s="160">
        <v>0</v>
      </c>
      <c r="DD116" s="160">
        <v>0</v>
      </c>
      <c r="DE116" s="160">
        <v>0</v>
      </c>
      <c r="DF116" s="160">
        <v>0</v>
      </c>
      <c r="DG116" s="160">
        <v>0</v>
      </c>
      <c r="DH116" s="160">
        <v>0</v>
      </c>
      <c r="DI116" s="160">
        <v>0</v>
      </c>
      <c r="DJ116" s="160">
        <v>0</v>
      </c>
      <c r="DK116" s="160">
        <v>0</v>
      </c>
      <c r="DL116" s="160">
        <v>0</v>
      </c>
      <c r="DM116" s="160">
        <v>0</v>
      </c>
      <c r="DN116" s="160">
        <v>0</v>
      </c>
      <c r="DO116" s="160">
        <v>0</v>
      </c>
      <c r="DP116" s="160">
        <v>0</v>
      </c>
      <c r="DQ116" s="160">
        <v>0</v>
      </c>
      <c r="DR116" s="160">
        <v>0</v>
      </c>
      <c r="DS116" s="160">
        <v>0</v>
      </c>
      <c r="DT116" s="160">
        <v>0</v>
      </c>
      <c r="DU116" s="160">
        <v>0</v>
      </c>
      <c r="DV116" s="160">
        <v>0</v>
      </c>
      <c r="DW116" s="160">
        <v>0</v>
      </c>
      <c r="DX116" s="160">
        <v>0</v>
      </c>
      <c r="DY116" s="160">
        <v>0</v>
      </c>
      <c r="DZ116" s="160">
        <v>0</v>
      </c>
      <c r="EA116" s="160">
        <v>0</v>
      </c>
      <c r="EB116" s="160">
        <v>0</v>
      </c>
      <c r="EC116" s="160">
        <v>0</v>
      </c>
      <c r="ED116" s="160">
        <v>0</v>
      </c>
      <c r="EE116" s="160">
        <v>0</v>
      </c>
      <c r="EF116" s="160">
        <v>0</v>
      </c>
      <c r="EG116" s="160">
        <v>0</v>
      </c>
      <c r="EH116" s="160">
        <v>0</v>
      </c>
      <c r="EI116" s="160">
        <v>0</v>
      </c>
      <c r="EJ116" s="160">
        <v>0</v>
      </c>
      <c r="EK116" s="160">
        <v>0</v>
      </c>
      <c r="EL116" s="160">
        <v>0</v>
      </c>
      <c r="EM116" s="160">
        <v>0</v>
      </c>
      <c r="EN116" s="160">
        <v>0</v>
      </c>
      <c r="EO116" s="160">
        <v>0</v>
      </c>
      <c r="EP116" s="160">
        <v>0</v>
      </c>
      <c r="EQ116" s="160">
        <v>0</v>
      </c>
      <c r="ER116" s="160">
        <v>0</v>
      </c>
      <c r="ES116" s="160">
        <v>0</v>
      </c>
      <c r="ET116" s="160">
        <v>0</v>
      </c>
      <c r="EU116" s="160">
        <v>0</v>
      </c>
      <c r="EV116" s="160">
        <v>0</v>
      </c>
      <c r="EW116" s="160">
        <v>0</v>
      </c>
      <c r="EX116" s="160">
        <v>0</v>
      </c>
      <c r="EY116" s="160">
        <v>0</v>
      </c>
      <c r="EZ116" s="160">
        <v>0</v>
      </c>
      <c r="FA116" s="160">
        <v>0</v>
      </c>
      <c r="FB116" s="160">
        <v>0</v>
      </c>
      <c r="FC116" s="160">
        <v>0</v>
      </c>
      <c r="FD116" s="160">
        <v>0</v>
      </c>
      <c r="FE116" s="160">
        <v>0</v>
      </c>
      <c r="FF116" s="160">
        <v>0</v>
      </c>
      <c r="FG116" s="160">
        <v>0</v>
      </c>
      <c r="FH116" s="160">
        <v>0</v>
      </c>
      <c r="FI116" s="160">
        <v>0</v>
      </c>
      <c r="FJ116" s="160">
        <v>0</v>
      </c>
      <c r="FK116" s="160">
        <v>0</v>
      </c>
      <c r="FL116" s="160">
        <v>0</v>
      </c>
      <c r="FM116" s="160">
        <v>0</v>
      </c>
      <c r="FN116" s="160">
        <v>0</v>
      </c>
      <c r="FO116" s="160">
        <v>0</v>
      </c>
      <c r="FP116" s="160">
        <v>0</v>
      </c>
      <c r="FQ116" s="160">
        <v>0</v>
      </c>
      <c r="FR116" s="160">
        <v>0</v>
      </c>
      <c r="FS116" s="160">
        <v>0</v>
      </c>
      <c r="FT116" s="160">
        <v>0</v>
      </c>
      <c r="FU116" s="160">
        <v>0</v>
      </c>
      <c r="FV116" s="160">
        <v>0</v>
      </c>
      <c r="FW116" s="160">
        <v>0</v>
      </c>
      <c r="FX116" s="160">
        <v>0</v>
      </c>
      <c r="FY116" s="160">
        <v>0</v>
      </c>
      <c r="FZ116" s="160">
        <v>0</v>
      </c>
      <c r="GA116" s="160">
        <v>0</v>
      </c>
      <c r="GB116" s="160">
        <v>0</v>
      </c>
      <c r="GC116" s="160">
        <v>0</v>
      </c>
      <c r="GD116" s="160">
        <v>0</v>
      </c>
      <c r="GE116" s="160">
        <v>0</v>
      </c>
      <c r="GF116" s="160">
        <v>0</v>
      </c>
      <c r="GG116" s="160">
        <v>0</v>
      </c>
      <c r="GH116" s="160">
        <v>0</v>
      </c>
      <c r="GI116" s="79">
        <f t="shared" si="1"/>
        <v>0</v>
      </c>
    </row>
    <row r="117" spans="2:191" x14ac:dyDescent="0.25">
      <c r="B117" s="74" t="s">
        <v>641</v>
      </c>
      <c r="C117" s="175">
        <v>29199</v>
      </c>
      <c r="D117" s="160">
        <v>518.32000000000005</v>
      </c>
      <c r="E117" s="160">
        <v>0</v>
      </c>
      <c r="F117" s="160">
        <v>0</v>
      </c>
      <c r="G117" s="160">
        <v>0</v>
      </c>
      <c r="H117" s="160">
        <v>0</v>
      </c>
      <c r="I117" s="160">
        <v>0</v>
      </c>
      <c r="J117" s="160"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0">
        <v>0</v>
      </c>
      <c r="Q117" s="160">
        <v>0</v>
      </c>
      <c r="R117" s="160">
        <v>0</v>
      </c>
      <c r="S117" s="160">
        <v>0</v>
      </c>
      <c r="T117" s="160">
        <v>0</v>
      </c>
      <c r="U117" s="160">
        <v>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  <c r="AF117" s="160">
        <v>0</v>
      </c>
      <c r="AG117" s="160">
        <v>0</v>
      </c>
      <c r="AH117" s="160">
        <v>0</v>
      </c>
      <c r="AI117" s="160">
        <v>0</v>
      </c>
      <c r="AJ117" s="160">
        <v>0</v>
      </c>
      <c r="AK117" s="160">
        <v>0</v>
      </c>
      <c r="AL117" s="160">
        <v>0</v>
      </c>
      <c r="AM117" s="160">
        <v>0</v>
      </c>
      <c r="AN117" s="160">
        <v>0</v>
      </c>
      <c r="AO117" s="160">
        <v>0</v>
      </c>
      <c r="AP117" s="160">
        <v>0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60">
        <v>0</v>
      </c>
      <c r="AW117" s="160">
        <v>0</v>
      </c>
      <c r="AX117" s="160">
        <v>0</v>
      </c>
      <c r="AY117" s="160">
        <v>0</v>
      </c>
      <c r="AZ117" s="160">
        <v>0</v>
      </c>
      <c r="BA117" s="160">
        <v>0</v>
      </c>
      <c r="BB117" s="160">
        <v>0</v>
      </c>
      <c r="BC117" s="160">
        <v>0</v>
      </c>
      <c r="BD117" s="160">
        <v>0</v>
      </c>
      <c r="BE117" s="160">
        <v>0</v>
      </c>
      <c r="BF117" s="160">
        <v>0</v>
      </c>
      <c r="BG117" s="160">
        <v>0</v>
      </c>
      <c r="BH117" s="160">
        <v>0</v>
      </c>
      <c r="BI117" s="160">
        <v>0</v>
      </c>
      <c r="BJ117" s="160">
        <v>0</v>
      </c>
      <c r="BK117" s="160">
        <v>0</v>
      </c>
      <c r="BL117" s="160">
        <v>0</v>
      </c>
      <c r="BM117" s="160">
        <v>0</v>
      </c>
      <c r="BN117" s="160">
        <v>0</v>
      </c>
      <c r="BO117" s="160">
        <v>0</v>
      </c>
      <c r="BP117" s="160">
        <v>0</v>
      </c>
      <c r="BQ117" s="160">
        <v>0</v>
      </c>
      <c r="BR117" s="160">
        <v>0</v>
      </c>
      <c r="BS117" s="160">
        <v>0</v>
      </c>
      <c r="BT117" s="160">
        <v>0</v>
      </c>
      <c r="BU117" s="160">
        <v>0</v>
      </c>
      <c r="BV117" s="160">
        <v>0</v>
      </c>
      <c r="BW117" s="160">
        <v>0</v>
      </c>
      <c r="BX117" s="160">
        <v>0</v>
      </c>
      <c r="BY117" s="160">
        <v>0</v>
      </c>
      <c r="BZ117" s="160">
        <v>0</v>
      </c>
      <c r="CA117" s="160">
        <v>0</v>
      </c>
      <c r="CB117" s="160">
        <v>0</v>
      </c>
      <c r="CC117" s="160">
        <v>0</v>
      </c>
      <c r="CD117" s="160">
        <v>0</v>
      </c>
      <c r="CE117" s="160">
        <v>0</v>
      </c>
      <c r="CF117" s="160">
        <v>0</v>
      </c>
      <c r="CG117" s="160">
        <v>0</v>
      </c>
      <c r="CH117" s="160">
        <v>0</v>
      </c>
      <c r="CI117" s="160">
        <v>0</v>
      </c>
      <c r="CJ117" s="160">
        <v>0</v>
      </c>
      <c r="CK117" s="160">
        <v>0</v>
      </c>
      <c r="CL117" s="160">
        <v>0</v>
      </c>
      <c r="CM117" s="160">
        <v>0</v>
      </c>
      <c r="CN117" s="160">
        <v>0</v>
      </c>
      <c r="CO117" s="160">
        <v>0</v>
      </c>
      <c r="CP117" s="160">
        <v>0</v>
      </c>
      <c r="CQ117" s="160">
        <v>0</v>
      </c>
      <c r="CR117" s="160">
        <v>0</v>
      </c>
      <c r="CS117" s="160">
        <v>0</v>
      </c>
      <c r="CT117" s="160">
        <v>0</v>
      </c>
      <c r="CU117" s="160">
        <v>0</v>
      </c>
      <c r="CV117" s="160">
        <v>0</v>
      </c>
      <c r="CW117" s="160">
        <v>0</v>
      </c>
      <c r="CX117" s="160">
        <v>0</v>
      </c>
      <c r="CY117" s="160">
        <v>0</v>
      </c>
      <c r="CZ117" s="160">
        <v>0</v>
      </c>
      <c r="DA117" s="160">
        <v>0</v>
      </c>
      <c r="DB117" s="160">
        <v>0</v>
      </c>
      <c r="DC117" s="160">
        <v>0</v>
      </c>
      <c r="DD117" s="160">
        <v>0</v>
      </c>
      <c r="DE117" s="160">
        <v>0</v>
      </c>
      <c r="DF117" s="160">
        <v>0</v>
      </c>
      <c r="DG117" s="160">
        <v>0</v>
      </c>
      <c r="DH117" s="160">
        <v>0</v>
      </c>
      <c r="DI117" s="160">
        <v>0</v>
      </c>
      <c r="DJ117" s="160">
        <v>0</v>
      </c>
      <c r="DK117" s="160">
        <v>0</v>
      </c>
      <c r="DL117" s="160">
        <v>0</v>
      </c>
      <c r="DM117" s="160">
        <v>0</v>
      </c>
      <c r="DN117" s="160">
        <v>0</v>
      </c>
      <c r="DO117" s="160">
        <v>0</v>
      </c>
      <c r="DP117" s="160">
        <v>0</v>
      </c>
      <c r="DQ117" s="160">
        <v>0</v>
      </c>
      <c r="DR117" s="160">
        <v>0</v>
      </c>
      <c r="DS117" s="160">
        <v>0</v>
      </c>
      <c r="DT117" s="160">
        <v>0</v>
      </c>
      <c r="DU117" s="160">
        <v>0</v>
      </c>
      <c r="DV117" s="160">
        <v>0</v>
      </c>
      <c r="DW117" s="160">
        <v>0</v>
      </c>
      <c r="DX117" s="160">
        <v>0</v>
      </c>
      <c r="DY117" s="160">
        <v>0</v>
      </c>
      <c r="DZ117" s="160">
        <v>0</v>
      </c>
      <c r="EA117" s="160">
        <v>0</v>
      </c>
      <c r="EB117" s="160">
        <v>0</v>
      </c>
      <c r="EC117" s="160">
        <v>0</v>
      </c>
      <c r="ED117" s="160">
        <v>0</v>
      </c>
      <c r="EE117" s="160">
        <v>0</v>
      </c>
      <c r="EF117" s="160">
        <v>0</v>
      </c>
      <c r="EG117" s="160">
        <v>0</v>
      </c>
      <c r="EH117" s="160">
        <v>0</v>
      </c>
      <c r="EI117" s="160">
        <v>0</v>
      </c>
      <c r="EJ117" s="160">
        <v>0</v>
      </c>
      <c r="EK117" s="160">
        <v>0</v>
      </c>
      <c r="EL117" s="160">
        <v>0</v>
      </c>
      <c r="EM117" s="160">
        <v>0</v>
      </c>
      <c r="EN117" s="160">
        <v>0</v>
      </c>
      <c r="EO117" s="160">
        <v>0</v>
      </c>
      <c r="EP117" s="160">
        <v>0</v>
      </c>
      <c r="EQ117" s="160">
        <v>0</v>
      </c>
      <c r="ER117" s="160">
        <v>0</v>
      </c>
      <c r="ES117" s="160">
        <v>0</v>
      </c>
      <c r="ET117" s="160">
        <v>0</v>
      </c>
      <c r="EU117" s="160">
        <v>0</v>
      </c>
      <c r="EV117" s="160">
        <v>0</v>
      </c>
      <c r="EW117" s="160">
        <v>0</v>
      </c>
      <c r="EX117" s="160">
        <v>0</v>
      </c>
      <c r="EY117" s="160">
        <v>0</v>
      </c>
      <c r="EZ117" s="160">
        <v>0</v>
      </c>
      <c r="FA117" s="160">
        <v>0</v>
      </c>
      <c r="FB117" s="160">
        <v>0</v>
      </c>
      <c r="FC117" s="160">
        <v>0</v>
      </c>
      <c r="FD117" s="160">
        <v>0</v>
      </c>
      <c r="FE117" s="160">
        <v>0</v>
      </c>
      <c r="FF117" s="160">
        <v>0</v>
      </c>
      <c r="FG117" s="160">
        <v>0</v>
      </c>
      <c r="FH117" s="160">
        <v>0</v>
      </c>
      <c r="FI117" s="160">
        <v>0</v>
      </c>
      <c r="FJ117" s="160">
        <v>0</v>
      </c>
      <c r="FK117" s="160">
        <v>0</v>
      </c>
      <c r="FL117" s="160">
        <v>0</v>
      </c>
      <c r="FM117" s="160">
        <v>0</v>
      </c>
      <c r="FN117" s="160">
        <v>0</v>
      </c>
      <c r="FO117" s="160">
        <v>0</v>
      </c>
      <c r="FP117" s="160">
        <v>0</v>
      </c>
      <c r="FQ117" s="160">
        <v>0</v>
      </c>
      <c r="FR117" s="160">
        <v>0</v>
      </c>
      <c r="FS117" s="160">
        <v>0</v>
      </c>
      <c r="FT117" s="160">
        <v>0</v>
      </c>
      <c r="FU117" s="160">
        <v>0</v>
      </c>
      <c r="FV117" s="160">
        <v>0</v>
      </c>
      <c r="FW117" s="160">
        <v>0</v>
      </c>
      <c r="FX117" s="160">
        <v>0</v>
      </c>
      <c r="FY117" s="160">
        <v>0</v>
      </c>
      <c r="FZ117" s="160">
        <v>0</v>
      </c>
      <c r="GA117" s="160">
        <v>0</v>
      </c>
      <c r="GB117" s="160">
        <v>0</v>
      </c>
      <c r="GC117" s="160">
        <v>0</v>
      </c>
      <c r="GD117" s="160">
        <v>0</v>
      </c>
      <c r="GE117" s="160">
        <v>0</v>
      </c>
      <c r="GF117" s="160">
        <v>0</v>
      </c>
      <c r="GG117" s="160">
        <v>0</v>
      </c>
      <c r="GH117" s="160">
        <v>0</v>
      </c>
      <c r="GI117" s="79">
        <f t="shared" si="1"/>
        <v>518.32000000000005</v>
      </c>
    </row>
    <row r="118" spans="2:191" x14ac:dyDescent="0.25">
      <c r="B118" s="74" t="s">
        <v>213</v>
      </c>
      <c r="C118" s="175" t="s">
        <v>789</v>
      </c>
      <c r="D118" s="160">
        <v>0</v>
      </c>
      <c r="E118" s="160">
        <v>0</v>
      </c>
      <c r="F118" s="160">
        <v>0</v>
      </c>
      <c r="G118" s="160">
        <v>0</v>
      </c>
      <c r="H118" s="160">
        <v>0</v>
      </c>
      <c r="I118" s="160">
        <v>0</v>
      </c>
      <c r="J118" s="160">
        <v>0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v>0</v>
      </c>
      <c r="R118" s="160">
        <v>0</v>
      </c>
      <c r="S118" s="160">
        <v>0</v>
      </c>
      <c r="T118" s="160">
        <v>0</v>
      </c>
      <c r="U118" s="160">
        <v>0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  <c r="AF118" s="160">
        <v>0</v>
      </c>
      <c r="AG118" s="160">
        <v>0</v>
      </c>
      <c r="AH118" s="160">
        <v>0</v>
      </c>
      <c r="AI118" s="160">
        <v>19778.96</v>
      </c>
      <c r="AJ118" s="160">
        <v>0</v>
      </c>
      <c r="AK118" s="160">
        <v>0</v>
      </c>
      <c r="AL118" s="160">
        <v>0</v>
      </c>
      <c r="AM118" s="160">
        <v>21456</v>
      </c>
      <c r="AN118" s="160">
        <v>0</v>
      </c>
      <c r="AO118" s="160">
        <v>0</v>
      </c>
      <c r="AP118" s="160">
        <v>0</v>
      </c>
      <c r="AQ118" s="160">
        <v>0</v>
      </c>
      <c r="AR118" s="160">
        <v>0</v>
      </c>
      <c r="AS118" s="160">
        <v>0</v>
      </c>
      <c r="AT118" s="160">
        <v>0</v>
      </c>
      <c r="AU118" s="160">
        <v>0</v>
      </c>
      <c r="AV118" s="160">
        <v>0</v>
      </c>
      <c r="AW118" s="160">
        <v>0</v>
      </c>
      <c r="AX118" s="160">
        <v>0</v>
      </c>
      <c r="AY118" s="160">
        <v>0</v>
      </c>
      <c r="AZ118" s="160">
        <v>0</v>
      </c>
      <c r="BA118" s="160">
        <v>0</v>
      </c>
      <c r="BB118" s="160">
        <v>400</v>
      </c>
      <c r="BC118" s="160">
        <v>0</v>
      </c>
      <c r="BD118" s="160">
        <v>0</v>
      </c>
      <c r="BE118" s="160">
        <v>0</v>
      </c>
      <c r="BF118" s="160">
        <v>0</v>
      </c>
      <c r="BG118" s="160">
        <v>0</v>
      </c>
      <c r="BH118" s="160">
        <v>0</v>
      </c>
      <c r="BI118" s="160">
        <v>0</v>
      </c>
      <c r="BJ118" s="160">
        <v>0</v>
      </c>
      <c r="BK118" s="160">
        <v>0</v>
      </c>
      <c r="BL118" s="160">
        <v>0</v>
      </c>
      <c r="BM118" s="160">
        <v>27519</v>
      </c>
      <c r="BN118" s="160">
        <v>20412.810000000001</v>
      </c>
      <c r="BO118" s="160">
        <v>0</v>
      </c>
      <c r="BP118" s="160">
        <v>0</v>
      </c>
      <c r="BQ118" s="160">
        <v>0</v>
      </c>
      <c r="BR118" s="160">
        <v>0</v>
      </c>
      <c r="BS118" s="160">
        <v>14544</v>
      </c>
      <c r="BT118" s="160">
        <v>0</v>
      </c>
      <c r="BU118" s="160">
        <v>0</v>
      </c>
      <c r="BV118" s="160">
        <v>26962.57</v>
      </c>
      <c r="BW118" s="160">
        <v>0</v>
      </c>
      <c r="BX118" s="160">
        <v>0</v>
      </c>
      <c r="BY118" s="160">
        <v>0</v>
      </c>
      <c r="BZ118" s="160">
        <v>0</v>
      </c>
      <c r="CA118" s="160">
        <v>0</v>
      </c>
      <c r="CB118" s="160">
        <v>0</v>
      </c>
      <c r="CC118" s="160">
        <v>0</v>
      </c>
      <c r="CD118" s="160">
        <v>0</v>
      </c>
      <c r="CE118" s="160">
        <v>0</v>
      </c>
      <c r="CF118" s="160">
        <v>25788</v>
      </c>
      <c r="CG118" s="160">
        <v>0</v>
      </c>
      <c r="CH118" s="160">
        <v>0</v>
      </c>
      <c r="CI118" s="160">
        <v>0</v>
      </c>
      <c r="CJ118" s="160">
        <v>0</v>
      </c>
      <c r="CK118" s="160">
        <v>0</v>
      </c>
      <c r="CL118" s="160">
        <v>0</v>
      </c>
      <c r="CM118" s="160">
        <v>0</v>
      </c>
      <c r="CN118" s="160">
        <v>0</v>
      </c>
      <c r="CO118" s="160">
        <v>16765.54</v>
      </c>
      <c r="CP118" s="160">
        <v>0</v>
      </c>
      <c r="CQ118" s="160">
        <v>0</v>
      </c>
      <c r="CR118" s="160">
        <v>0</v>
      </c>
      <c r="CS118" s="160">
        <v>32429</v>
      </c>
      <c r="CT118" s="160">
        <v>28428</v>
      </c>
      <c r="CU118" s="160">
        <v>0</v>
      </c>
      <c r="CV118" s="160">
        <v>0</v>
      </c>
      <c r="CW118" s="160">
        <v>1647.75</v>
      </c>
      <c r="CX118" s="160">
        <v>0</v>
      </c>
      <c r="CY118" s="160">
        <v>0</v>
      </c>
      <c r="CZ118" s="160">
        <v>0</v>
      </c>
      <c r="DA118" s="160">
        <v>0</v>
      </c>
      <c r="DB118" s="160">
        <v>0</v>
      </c>
      <c r="DC118" s="160">
        <v>0</v>
      </c>
      <c r="DD118" s="160">
        <v>0</v>
      </c>
      <c r="DE118" s="160">
        <v>0</v>
      </c>
      <c r="DF118" s="160">
        <v>0</v>
      </c>
      <c r="DG118" s="160">
        <v>0</v>
      </c>
      <c r="DH118" s="160">
        <v>0</v>
      </c>
      <c r="DI118" s="160">
        <v>0</v>
      </c>
      <c r="DJ118" s="160">
        <v>0</v>
      </c>
      <c r="DK118" s="160">
        <v>0</v>
      </c>
      <c r="DL118" s="160">
        <v>0</v>
      </c>
      <c r="DM118" s="160">
        <v>0</v>
      </c>
      <c r="DN118" s="160">
        <v>0</v>
      </c>
      <c r="DO118" s="160">
        <v>0</v>
      </c>
      <c r="DP118" s="160">
        <v>0</v>
      </c>
      <c r="DQ118" s="160">
        <v>0</v>
      </c>
      <c r="DR118" s="160">
        <v>0</v>
      </c>
      <c r="DS118" s="160">
        <v>0</v>
      </c>
      <c r="DT118" s="160">
        <v>0</v>
      </c>
      <c r="DU118" s="160">
        <v>0</v>
      </c>
      <c r="DV118" s="160">
        <v>0</v>
      </c>
      <c r="DW118" s="160">
        <v>0</v>
      </c>
      <c r="DX118" s="160">
        <v>0</v>
      </c>
      <c r="DY118" s="160">
        <v>0</v>
      </c>
      <c r="DZ118" s="160">
        <v>0</v>
      </c>
      <c r="EA118" s="160">
        <v>0</v>
      </c>
      <c r="EB118" s="160">
        <v>0</v>
      </c>
      <c r="EC118" s="160">
        <v>0</v>
      </c>
      <c r="ED118" s="160">
        <v>0</v>
      </c>
      <c r="EE118" s="160">
        <v>0</v>
      </c>
      <c r="EF118" s="160">
        <v>0</v>
      </c>
      <c r="EG118" s="160">
        <v>0</v>
      </c>
      <c r="EH118" s="160">
        <v>0</v>
      </c>
      <c r="EI118" s="160">
        <v>0</v>
      </c>
      <c r="EJ118" s="160">
        <v>0</v>
      </c>
      <c r="EK118" s="160">
        <v>0</v>
      </c>
      <c r="EL118" s="160">
        <v>0</v>
      </c>
      <c r="EM118" s="160">
        <v>0</v>
      </c>
      <c r="EN118" s="160">
        <v>0</v>
      </c>
      <c r="EO118" s="160">
        <v>75977.16</v>
      </c>
      <c r="EP118" s="160">
        <v>87756</v>
      </c>
      <c r="EQ118" s="160">
        <v>0</v>
      </c>
      <c r="ER118" s="160">
        <v>0</v>
      </c>
      <c r="ES118" s="160">
        <v>49604.639999999999</v>
      </c>
      <c r="ET118" s="160">
        <v>0</v>
      </c>
      <c r="EU118" s="160">
        <v>0</v>
      </c>
      <c r="EV118" s="160">
        <v>0</v>
      </c>
      <c r="EW118" s="160">
        <v>47894</v>
      </c>
      <c r="EX118" s="160">
        <v>47188</v>
      </c>
      <c r="EY118" s="160">
        <v>281.45999999999998</v>
      </c>
      <c r="EZ118" s="160">
        <v>0</v>
      </c>
      <c r="FA118" s="160">
        <v>0</v>
      </c>
      <c r="FB118" s="160">
        <v>0</v>
      </c>
      <c r="FC118" s="160">
        <v>0</v>
      </c>
      <c r="FD118" s="160">
        <v>0</v>
      </c>
      <c r="FE118" s="160">
        <v>0</v>
      </c>
      <c r="FF118" s="160">
        <v>0</v>
      </c>
      <c r="FG118" s="160">
        <v>0</v>
      </c>
      <c r="FH118" s="160">
        <v>0</v>
      </c>
      <c r="FI118" s="160">
        <v>0</v>
      </c>
      <c r="FJ118" s="160">
        <v>138337.1</v>
      </c>
      <c r="FK118" s="160">
        <v>0</v>
      </c>
      <c r="FL118" s="160">
        <v>0</v>
      </c>
      <c r="FM118" s="160">
        <v>0</v>
      </c>
      <c r="FN118" s="160">
        <v>0</v>
      </c>
      <c r="FO118" s="160">
        <v>0</v>
      </c>
      <c r="FP118" s="160">
        <v>0</v>
      </c>
      <c r="FQ118" s="160">
        <v>0</v>
      </c>
      <c r="FR118" s="160">
        <v>0</v>
      </c>
      <c r="FS118" s="160">
        <v>0</v>
      </c>
      <c r="FT118" s="160">
        <v>1720.19</v>
      </c>
      <c r="FU118" s="160">
        <v>0</v>
      </c>
      <c r="FV118" s="160">
        <v>0</v>
      </c>
      <c r="FW118" s="160">
        <v>0</v>
      </c>
      <c r="FX118" s="160">
        <v>0</v>
      </c>
      <c r="FY118" s="160">
        <v>0</v>
      </c>
      <c r="FZ118" s="160">
        <v>0</v>
      </c>
      <c r="GA118" s="160">
        <v>2558.5</v>
      </c>
      <c r="GB118" s="160">
        <v>0</v>
      </c>
      <c r="GC118" s="160">
        <v>0</v>
      </c>
      <c r="GD118" s="160">
        <v>0</v>
      </c>
      <c r="GE118" s="160">
        <v>0</v>
      </c>
      <c r="GF118" s="160">
        <v>0</v>
      </c>
      <c r="GG118" s="160">
        <v>0</v>
      </c>
      <c r="GH118" s="160">
        <v>0</v>
      </c>
      <c r="GI118" s="79">
        <f t="shared" si="1"/>
        <v>687448.67999999993</v>
      </c>
    </row>
    <row r="119" spans="2:191" x14ac:dyDescent="0.25">
      <c r="B119" s="74" t="s">
        <v>223</v>
      </c>
      <c r="C119" s="175" t="s">
        <v>789</v>
      </c>
      <c r="D119" s="160">
        <v>0</v>
      </c>
      <c r="E119" s="160">
        <v>0</v>
      </c>
      <c r="F119" s="160">
        <v>0</v>
      </c>
      <c r="G119" s="160">
        <v>19521.490000000002</v>
      </c>
      <c r="H119" s="160">
        <v>0</v>
      </c>
      <c r="I119" s="160">
        <v>0</v>
      </c>
      <c r="J119" s="160">
        <v>0</v>
      </c>
      <c r="K119" s="160">
        <v>0</v>
      </c>
      <c r="L119" s="160">
        <v>0</v>
      </c>
      <c r="M119" s="160">
        <v>0</v>
      </c>
      <c r="N119" s="160">
        <v>0</v>
      </c>
      <c r="O119" s="160">
        <v>0</v>
      </c>
      <c r="P119" s="160">
        <v>0</v>
      </c>
      <c r="Q119" s="160">
        <v>0</v>
      </c>
      <c r="R119" s="160">
        <v>0</v>
      </c>
      <c r="S119" s="160">
        <v>0</v>
      </c>
      <c r="T119" s="160">
        <v>0</v>
      </c>
      <c r="U119" s="160">
        <v>0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  <c r="AF119" s="160">
        <v>0</v>
      </c>
      <c r="AG119" s="160">
        <v>0</v>
      </c>
      <c r="AH119" s="160">
        <v>0</v>
      </c>
      <c r="AI119" s="160">
        <v>0</v>
      </c>
      <c r="AJ119" s="160">
        <v>0</v>
      </c>
      <c r="AK119" s="160">
        <v>0</v>
      </c>
      <c r="AL119" s="160">
        <v>0</v>
      </c>
      <c r="AM119" s="160">
        <v>58.05</v>
      </c>
      <c r="AN119" s="160">
        <v>0</v>
      </c>
      <c r="AO119" s="160">
        <v>0</v>
      </c>
      <c r="AP119" s="160">
        <v>0</v>
      </c>
      <c r="AQ119" s="160">
        <v>13.72</v>
      </c>
      <c r="AR119" s="160">
        <v>0</v>
      </c>
      <c r="AS119" s="160">
        <v>0</v>
      </c>
      <c r="AT119" s="160">
        <v>0</v>
      </c>
      <c r="AU119" s="160">
        <v>0</v>
      </c>
      <c r="AV119" s="160">
        <v>0</v>
      </c>
      <c r="AW119" s="160">
        <v>0</v>
      </c>
      <c r="AX119" s="160">
        <v>0</v>
      </c>
      <c r="AY119" s="160">
        <v>1.24</v>
      </c>
      <c r="AZ119" s="160">
        <v>0</v>
      </c>
      <c r="BA119" s="160">
        <v>0</v>
      </c>
      <c r="BB119" s="160">
        <v>0</v>
      </c>
      <c r="BC119" s="160">
        <v>0</v>
      </c>
      <c r="BD119" s="160">
        <v>0</v>
      </c>
      <c r="BE119" s="160">
        <v>0</v>
      </c>
      <c r="BF119" s="160">
        <v>0</v>
      </c>
      <c r="BG119" s="160">
        <v>0</v>
      </c>
      <c r="BH119" s="160">
        <v>0</v>
      </c>
      <c r="BI119" s="160">
        <v>512.16</v>
      </c>
      <c r="BJ119" s="160">
        <v>0</v>
      </c>
      <c r="BK119" s="160">
        <v>0</v>
      </c>
      <c r="BL119" s="160">
        <v>0</v>
      </c>
      <c r="BM119" s="160">
        <v>0</v>
      </c>
      <c r="BN119" s="160">
        <v>0</v>
      </c>
      <c r="BO119" s="160">
        <v>0</v>
      </c>
      <c r="BP119" s="160">
        <v>0</v>
      </c>
      <c r="BQ119" s="160">
        <v>0</v>
      </c>
      <c r="BR119" s="160">
        <v>0</v>
      </c>
      <c r="BS119" s="160">
        <v>0</v>
      </c>
      <c r="BT119" s="160">
        <v>0</v>
      </c>
      <c r="BU119" s="160">
        <v>0</v>
      </c>
      <c r="BV119" s="160">
        <v>19203.32</v>
      </c>
      <c r="BW119" s="160">
        <v>0</v>
      </c>
      <c r="BX119" s="160">
        <v>0</v>
      </c>
      <c r="BY119" s="160">
        <v>0</v>
      </c>
      <c r="BZ119" s="160">
        <v>0</v>
      </c>
      <c r="CA119" s="160">
        <v>0</v>
      </c>
      <c r="CB119" s="160">
        <v>0</v>
      </c>
      <c r="CC119" s="160">
        <v>0</v>
      </c>
      <c r="CD119" s="160">
        <v>0</v>
      </c>
      <c r="CE119" s="160">
        <v>0</v>
      </c>
      <c r="CF119" s="160">
        <v>0</v>
      </c>
      <c r="CG119" s="160">
        <v>0</v>
      </c>
      <c r="CH119" s="160">
        <v>0</v>
      </c>
      <c r="CI119" s="160">
        <v>0</v>
      </c>
      <c r="CJ119" s="160">
        <v>0</v>
      </c>
      <c r="CK119" s="160">
        <v>0</v>
      </c>
      <c r="CL119" s="160">
        <v>0</v>
      </c>
      <c r="CM119" s="160">
        <v>0</v>
      </c>
      <c r="CN119" s="160">
        <v>0</v>
      </c>
      <c r="CO119" s="160">
        <v>13.4</v>
      </c>
      <c r="CP119" s="160">
        <v>0</v>
      </c>
      <c r="CQ119" s="160">
        <v>0</v>
      </c>
      <c r="CR119" s="160">
        <v>0</v>
      </c>
      <c r="CS119" s="160">
        <v>32757</v>
      </c>
      <c r="CT119" s="160">
        <v>0</v>
      </c>
      <c r="CU119" s="160">
        <v>0</v>
      </c>
      <c r="CV119" s="160">
        <v>0</v>
      </c>
      <c r="CW119" s="160">
        <v>163.62</v>
      </c>
      <c r="CX119" s="160">
        <v>0</v>
      </c>
      <c r="CY119" s="160">
        <v>0</v>
      </c>
      <c r="CZ119" s="160">
        <v>0</v>
      </c>
      <c r="DA119" s="160">
        <v>0</v>
      </c>
      <c r="DB119" s="160">
        <v>0</v>
      </c>
      <c r="DC119" s="160">
        <v>0</v>
      </c>
      <c r="DD119" s="160">
        <v>5.95</v>
      </c>
      <c r="DE119" s="160">
        <v>0</v>
      </c>
      <c r="DF119" s="160">
        <v>0</v>
      </c>
      <c r="DG119" s="160">
        <v>0</v>
      </c>
      <c r="DH119" s="160">
        <v>0</v>
      </c>
      <c r="DI119" s="160">
        <v>12.12</v>
      </c>
      <c r="DJ119" s="160">
        <v>0</v>
      </c>
      <c r="DK119" s="160">
        <v>0</v>
      </c>
      <c r="DL119" s="160">
        <v>0</v>
      </c>
      <c r="DM119" s="160">
        <v>0</v>
      </c>
      <c r="DN119" s="160">
        <v>0</v>
      </c>
      <c r="DO119" s="160">
        <v>0</v>
      </c>
      <c r="DP119" s="160">
        <v>0</v>
      </c>
      <c r="DQ119" s="160">
        <v>0</v>
      </c>
      <c r="DR119" s="160">
        <v>0</v>
      </c>
      <c r="DS119" s="160">
        <v>0</v>
      </c>
      <c r="DT119" s="160">
        <v>0</v>
      </c>
      <c r="DU119" s="160">
        <v>0</v>
      </c>
      <c r="DV119" s="160">
        <v>0</v>
      </c>
      <c r="DW119" s="160">
        <v>4292.88</v>
      </c>
      <c r="DX119" s="160">
        <v>0</v>
      </c>
      <c r="DY119" s="160">
        <v>0</v>
      </c>
      <c r="DZ119" s="160">
        <v>0</v>
      </c>
      <c r="EA119" s="160">
        <v>0</v>
      </c>
      <c r="EB119" s="160">
        <v>0</v>
      </c>
      <c r="EC119" s="160">
        <v>0</v>
      </c>
      <c r="ED119" s="160">
        <v>0</v>
      </c>
      <c r="EE119" s="160">
        <v>0</v>
      </c>
      <c r="EF119" s="160">
        <v>0</v>
      </c>
      <c r="EG119" s="160">
        <v>0</v>
      </c>
      <c r="EH119" s="160">
        <v>18208</v>
      </c>
      <c r="EI119" s="160">
        <v>0</v>
      </c>
      <c r="EJ119" s="160">
        <v>871</v>
      </c>
      <c r="EK119" s="160">
        <v>0</v>
      </c>
      <c r="EL119" s="160">
        <v>0</v>
      </c>
      <c r="EM119" s="160">
        <v>0</v>
      </c>
      <c r="EN119" s="160">
        <v>0</v>
      </c>
      <c r="EO119" s="160">
        <v>0</v>
      </c>
      <c r="EP119" s="160">
        <v>0</v>
      </c>
      <c r="EQ119" s="160">
        <v>25.53</v>
      </c>
      <c r="ER119" s="160">
        <v>0</v>
      </c>
      <c r="ES119" s="160">
        <v>0</v>
      </c>
      <c r="ET119" s="160">
        <v>0</v>
      </c>
      <c r="EU119" s="160">
        <v>0</v>
      </c>
      <c r="EV119" s="160">
        <v>0</v>
      </c>
      <c r="EW119" s="160">
        <v>1895.33</v>
      </c>
      <c r="EX119" s="160">
        <v>0</v>
      </c>
      <c r="EY119" s="160">
        <v>0</v>
      </c>
      <c r="EZ119" s="160">
        <v>0</v>
      </c>
      <c r="FA119" s="160">
        <v>0</v>
      </c>
      <c r="FB119" s="160">
        <v>0</v>
      </c>
      <c r="FC119" s="160">
        <v>0</v>
      </c>
      <c r="FD119" s="160">
        <v>0</v>
      </c>
      <c r="FE119" s="160">
        <v>0</v>
      </c>
      <c r="FF119" s="160">
        <v>40282</v>
      </c>
      <c r="FG119" s="160">
        <v>0</v>
      </c>
      <c r="FH119" s="160">
        <v>0</v>
      </c>
      <c r="FI119" s="160">
        <v>0</v>
      </c>
      <c r="FJ119" s="160">
        <v>0</v>
      </c>
      <c r="FK119" s="160">
        <v>0</v>
      </c>
      <c r="FL119" s="160">
        <v>8642.14</v>
      </c>
      <c r="FM119" s="160">
        <v>0</v>
      </c>
      <c r="FN119" s="160">
        <v>160</v>
      </c>
      <c r="FO119" s="160">
        <v>0</v>
      </c>
      <c r="FP119" s="160">
        <v>0</v>
      </c>
      <c r="FQ119" s="160">
        <v>0</v>
      </c>
      <c r="FR119" s="160">
        <v>0</v>
      </c>
      <c r="FS119" s="160">
        <v>0</v>
      </c>
      <c r="FT119" s="160">
        <v>0</v>
      </c>
      <c r="FU119" s="160">
        <v>0</v>
      </c>
      <c r="FV119" s="160">
        <v>1892</v>
      </c>
      <c r="FW119" s="160">
        <v>0</v>
      </c>
      <c r="FX119" s="160">
        <v>0</v>
      </c>
      <c r="FY119" s="160">
        <v>0</v>
      </c>
      <c r="FZ119" s="160">
        <v>0</v>
      </c>
      <c r="GA119" s="160">
        <v>0</v>
      </c>
      <c r="GB119" s="160">
        <v>0</v>
      </c>
      <c r="GC119" s="160">
        <v>0</v>
      </c>
      <c r="GD119" s="160">
        <v>0</v>
      </c>
      <c r="GE119" s="160">
        <v>28599</v>
      </c>
      <c r="GF119" s="160">
        <v>0</v>
      </c>
      <c r="GG119" s="160">
        <v>48330</v>
      </c>
      <c r="GH119" s="160">
        <v>0</v>
      </c>
      <c r="GI119" s="79">
        <f t="shared" si="1"/>
        <v>225459.95</v>
      </c>
    </row>
    <row r="120" spans="2:191" x14ac:dyDescent="0.25">
      <c r="B120" s="74" t="s">
        <v>641</v>
      </c>
      <c r="C120" s="175">
        <v>31299</v>
      </c>
      <c r="D120" s="160">
        <v>0</v>
      </c>
      <c r="E120" s="160">
        <v>0</v>
      </c>
      <c r="F120" s="160">
        <v>0</v>
      </c>
      <c r="G120" s="160">
        <v>0</v>
      </c>
      <c r="H120" s="160">
        <v>0</v>
      </c>
      <c r="I120" s="160">
        <v>0</v>
      </c>
      <c r="J120" s="160">
        <v>0</v>
      </c>
      <c r="K120" s="160">
        <v>0</v>
      </c>
      <c r="L120" s="160">
        <v>0</v>
      </c>
      <c r="M120" s="160">
        <v>0</v>
      </c>
      <c r="N120" s="160">
        <v>0</v>
      </c>
      <c r="O120" s="160">
        <v>0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v>0</v>
      </c>
      <c r="AK120" s="160">
        <v>0</v>
      </c>
      <c r="AL120" s="160">
        <v>0</v>
      </c>
      <c r="AM120" s="160">
        <v>0</v>
      </c>
      <c r="AN120" s="160">
        <v>0</v>
      </c>
      <c r="AO120" s="160">
        <v>0</v>
      </c>
      <c r="AP120" s="160">
        <v>0</v>
      </c>
      <c r="AQ120" s="160">
        <v>0</v>
      </c>
      <c r="AR120" s="160">
        <v>0</v>
      </c>
      <c r="AS120" s="160">
        <v>0</v>
      </c>
      <c r="AT120" s="160">
        <v>0</v>
      </c>
      <c r="AU120" s="160">
        <v>0</v>
      </c>
      <c r="AV120" s="160">
        <v>0</v>
      </c>
      <c r="AW120" s="160">
        <v>0</v>
      </c>
      <c r="AX120" s="160">
        <v>0</v>
      </c>
      <c r="AY120" s="160">
        <v>0</v>
      </c>
      <c r="AZ120" s="160">
        <v>0</v>
      </c>
      <c r="BA120" s="160">
        <v>0</v>
      </c>
      <c r="BB120" s="160">
        <v>0</v>
      </c>
      <c r="BC120" s="160">
        <v>0</v>
      </c>
      <c r="BD120" s="160">
        <v>0</v>
      </c>
      <c r="BE120" s="160">
        <v>0</v>
      </c>
      <c r="BF120" s="160">
        <v>0</v>
      </c>
      <c r="BG120" s="160">
        <v>0</v>
      </c>
      <c r="BH120" s="160">
        <v>0</v>
      </c>
      <c r="BI120" s="160">
        <v>0</v>
      </c>
      <c r="BJ120" s="160">
        <v>0</v>
      </c>
      <c r="BK120" s="160">
        <v>0</v>
      </c>
      <c r="BL120" s="160">
        <v>0</v>
      </c>
      <c r="BM120" s="160">
        <v>0</v>
      </c>
      <c r="BN120" s="160">
        <v>0</v>
      </c>
      <c r="BO120" s="160">
        <v>0</v>
      </c>
      <c r="BP120" s="160">
        <v>0</v>
      </c>
      <c r="BQ120" s="160">
        <v>0</v>
      </c>
      <c r="BR120" s="160">
        <v>0</v>
      </c>
      <c r="BS120" s="160">
        <v>0</v>
      </c>
      <c r="BT120" s="160">
        <v>0</v>
      </c>
      <c r="BU120" s="160">
        <v>0</v>
      </c>
      <c r="BV120" s="160">
        <v>0</v>
      </c>
      <c r="BW120" s="160">
        <v>0</v>
      </c>
      <c r="BX120" s="160">
        <v>0</v>
      </c>
      <c r="BY120" s="160">
        <v>0</v>
      </c>
      <c r="BZ120" s="160">
        <v>0</v>
      </c>
      <c r="CA120" s="160">
        <v>0</v>
      </c>
      <c r="CB120" s="160">
        <v>0</v>
      </c>
      <c r="CC120" s="160">
        <v>0</v>
      </c>
      <c r="CD120" s="160">
        <v>0</v>
      </c>
      <c r="CE120" s="160">
        <v>0</v>
      </c>
      <c r="CF120" s="160">
        <v>0</v>
      </c>
      <c r="CG120" s="160">
        <v>0</v>
      </c>
      <c r="CH120" s="160">
        <v>0</v>
      </c>
      <c r="CI120" s="160">
        <v>0</v>
      </c>
      <c r="CJ120" s="160">
        <v>0</v>
      </c>
      <c r="CK120" s="160">
        <v>0</v>
      </c>
      <c r="CL120" s="160">
        <v>0</v>
      </c>
      <c r="CM120" s="160">
        <v>0</v>
      </c>
      <c r="CN120" s="160">
        <v>0</v>
      </c>
      <c r="CO120" s="160">
        <v>0</v>
      </c>
      <c r="CP120" s="160">
        <v>0</v>
      </c>
      <c r="CQ120" s="160">
        <v>0</v>
      </c>
      <c r="CR120" s="160">
        <v>0</v>
      </c>
      <c r="CS120" s="160">
        <v>0</v>
      </c>
      <c r="CT120" s="160">
        <v>0</v>
      </c>
      <c r="CU120" s="160">
        <v>0</v>
      </c>
      <c r="CV120" s="160">
        <v>0</v>
      </c>
      <c r="CW120" s="160">
        <v>0</v>
      </c>
      <c r="CX120" s="160">
        <v>0</v>
      </c>
      <c r="CY120" s="160">
        <v>0</v>
      </c>
      <c r="CZ120" s="160">
        <v>0</v>
      </c>
      <c r="DA120" s="160">
        <v>0</v>
      </c>
      <c r="DB120" s="160">
        <v>0</v>
      </c>
      <c r="DC120" s="160">
        <v>0</v>
      </c>
      <c r="DD120" s="160">
        <v>0</v>
      </c>
      <c r="DE120" s="160">
        <v>0</v>
      </c>
      <c r="DF120" s="160">
        <v>0</v>
      </c>
      <c r="DG120" s="160">
        <v>0</v>
      </c>
      <c r="DH120" s="160">
        <v>0</v>
      </c>
      <c r="DI120" s="160">
        <v>0</v>
      </c>
      <c r="DJ120" s="160">
        <v>0</v>
      </c>
      <c r="DK120" s="160">
        <v>0</v>
      </c>
      <c r="DL120" s="160">
        <v>0</v>
      </c>
      <c r="DM120" s="160">
        <v>0</v>
      </c>
      <c r="DN120" s="160">
        <v>0</v>
      </c>
      <c r="DO120" s="160">
        <v>0</v>
      </c>
      <c r="DP120" s="160">
        <v>0</v>
      </c>
      <c r="DQ120" s="160">
        <v>0</v>
      </c>
      <c r="DR120" s="160">
        <v>0</v>
      </c>
      <c r="DS120" s="160">
        <v>0</v>
      </c>
      <c r="DT120" s="160">
        <v>0</v>
      </c>
      <c r="DU120" s="160">
        <v>0</v>
      </c>
      <c r="DV120" s="160">
        <v>0</v>
      </c>
      <c r="DW120" s="160">
        <v>0</v>
      </c>
      <c r="DX120" s="160">
        <v>0</v>
      </c>
      <c r="DY120" s="160">
        <v>0</v>
      </c>
      <c r="DZ120" s="160">
        <v>0</v>
      </c>
      <c r="EA120" s="160">
        <v>0</v>
      </c>
      <c r="EB120" s="160">
        <v>0</v>
      </c>
      <c r="EC120" s="160">
        <v>0</v>
      </c>
      <c r="ED120" s="160">
        <v>0</v>
      </c>
      <c r="EE120" s="160">
        <v>0</v>
      </c>
      <c r="EF120" s="160">
        <v>0</v>
      </c>
      <c r="EG120" s="160">
        <v>0</v>
      </c>
      <c r="EH120" s="160">
        <v>0</v>
      </c>
      <c r="EI120" s="160">
        <v>0</v>
      </c>
      <c r="EJ120" s="160">
        <v>0</v>
      </c>
      <c r="EK120" s="160">
        <v>0</v>
      </c>
      <c r="EL120" s="160">
        <v>0</v>
      </c>
      <c r="EM120" s="160">
        <v>0</v>
      </c>
      <c r="EN120" s="160">
        <v>0</v>
      </c>
      <c r="EO120" s="160">
        <v>0</v>
      </c>
      <c r="EP120" s="160">
        <v>0</v>
      </c>
      <c r="EQ120" s="160">
        <v>0</v>
      </c>
      <c r="ER120" s="160">
        <v>0</v>
      </c>
      <c r="ES120" s="160">
        <v>0</v>
      </c>
      <c r="ET120" s="160">
        <v>0</v>
      </c>
      <c r="EU120" s="160">
        <v>0</v>
      </c>
      <c r="EV120" s="160">
        <v>0</v>
      </c>
      <c r="EW120" s="160">
        <v>0</v>
      </c>
      <c r="EX120" s="160">
        <v>-492.69</v>
      </c>
      <c r="EY120" s="160">
        <v>0</v>
      </c>
      <c r="EZ120" s="160">
        <v>0</v>
      </c>
      <c r="FA120" s="160">
        <v>0</v>
      </c>
      <c r="FB120" s="160">
        <v>0</v>
      </c>
      <c r="FC120" s="160">
        <v>0</v>
      </c>
      <c r="FD120" s="160">
        <v>0</v>
      </c>
      <c r="FE120" s="160">
        <v>0</v>
      </c>
      <c r="FF120" s="160">
        <v>0</v>
      </c>
      <c r="FG120" s="160">
        <v>0</v>
      </c>
      <c r="FH120" s="160">
        <v>0</v>
      </c>
      <c r="FI120" s="160">
        <v>0</v>
      </c>
      <c r="FJ120" s="160">
        <v>0</v>
      </c>
      <c r="FK120" s="160">
        <v>0</v>
      </c>
      <c r="FL120" s="160">
        <v>0</v>
      </c>
      <c r="FM120" s="160">
        <v>0</v>
      </c>
      <c r="FN120" s="160">
        <v>0</v>
      </c>
      <c r="FO120" s="160">
        <v>0</v>
      </c>
      <c r="FP120" s="160">
        <v>0</v>
      </c>
      <c r="FQ120" s="160">
        <v>0</v>
      </c>
      <c r="FR120" s="160">
        <v>0</v>
      </c>
      <c r="FS120" s="160">
        <v>0</v>
      </c>
      <c r="FT120" s="160">
        <v>0</v>
      </c>
      <c r="FU120" s="160">
        <v>0</v>
      </c>
      <c r="FV120" s="160">
        <v>0</v>
      </c>
      <c r="FW120" s="160">
        <v>0</v>
      </c>
      <c r="FX120" s="160">
        <v>0</v>
      </c>
      <c r="FY120" s="160">
        <v>0</v>
      </c>
      <c r="FZ120" s="160">
        <v>0</v>
      </c>
      <c r="GA120" s="160">
        <v>0</v>
      </c>
      <c r="GB120" s="160">
        <v>-320.43</v>
      </c>
      <c r="GC120" s="160">
        <v>0</v>
      </c>
      <c r="GD120" s="160">
        <v>0</v>
      </c>
      <c r="GE120" s="160">
        <v>0</v>
      </c>
      <c r="GF120" s="160">
        <v>0</v>
      </c>
      <c r="GG120" s="160">
        <v>0</v>
      </c>
      <c r="GH120" s="160">
        <v>0</v>
      </c>
      <c r="GI120" s="79">
        <f t="shared" si="1"/>
        <v>-813.12</v>
      </c>
    </row>
    <row r="121" spans="2:191" x14ac:dyDescent="0.25">
      <c r="B121" s="74" t="s">
        <v>641</v>
      </c>
      <c r="C121" s="175">
        <v>31699</v>
      </c>
      <c r="D121" s="160">
        <v>0</v>
      </c>
      <c r="E121" s="160">
        <v>0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  <c r="K121" s="160">
        <v>0</v>
      </c>
      <c r="L121" s="160">
        <v>0</v>
      </c>
      <c r="M121" s="160">
        <v>0</v>
      </c>
      <c r="N121" s="160">
        <v>0</v>
      </c>
      <c r="O121" s="160">
        <v>0</v>
      </c>
      <c r="P121" s="160">
        <v>0</v>
      </c>
      <c r="Q121" s="160">
        <v>0</v>
      </c>
      <c r="R121" s="160">
        <v>0</v>
      </c>
      <c r="S121" s="160">
        <v>0</v>
      </c>
      <c r="T121" s="160">
        <v>0</v>
      </c>
      <c r="U121" s="160">
        <v>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  <c r="BL121" s="160">
        <v>0</v>
      </c>
      <c r="BM121" s="160">
        <v>0</v>
      </c>
      <c r="BN121" s="160">
        <v>0</v>
      </c>
      <c r="BO121" s="160">
        <v>0</v>
      </c>
      <c r="BP121" s="160">
        <v>0</v>
      </c>
      <c r="BQ121" s="160">
        <v>0</v>
      </c>
      <c r="BR121" s="160">
        <v>0</v>
      </c>
      <c r="BS121" s="160">
        <v>0</v>
      </c>
      <c r="BT121" s="160">
        <v>0</v>
      </c>
      <c r="BU121" s="160">
        <v>0</v>
      </c>
      <c r="BV121" s="160">
        <v>0</v>
      </c>
      <c r="BW121" s="160">
        <v>0</v>
      </c>
      <c r="BX121" s="160">
        <v>0</v>
      </c>
      <c r="BY121" s="160">
        <v>0</v>
      </c>
      <c r="BZ121" s="160">
        <v>0</v>
      </c>
      <c r="CA121" s="160">
        <v>0</v>
      </c>
      <c r="CB121" s="160">
        <v>0</v>
      </c>
      <c r="CC121" s="160">
        <v>0</v>
      </c>
      <c r="CD121" s="160">
        <v>0</v>
      </c>
      <c r="CE121" s="160">
        <v>0</v>
      </c>
      <c r="CF121" s="160">
        <v>0</v>
      </c>
      <c r="CG121" s="160">
        <v>0</v>
      </c>
      <c r="CH121" s="160">
        <v>0</v>
      </c>
      <c r="CI121" s="160">
        <v>0</v>
      </c>
      <c r="CJ121" s="160">
        <v>0</v>
      </c>
      <c r="CK121" s="160">
        <v>0</v>
      </c>
      <c r="CL121" s="160">
        <v>0</v>
      </c>
      <c r="CM121" s="160">
        <v>0</v>
      </c>
      <c r="CN121" s="160">
        <v>0</v>
      </c>
      <c r="CO121" s="160">
        <v>0</v>
      </c>
      <c r="CP121" s="160">
        <v>0</v>
      </c>
      <c r="CQ121" s="160">
        <v>0</v>
      </c>
      <c r="CR121" s="160">
        <v>0</v>
      </c>
      <c r="CS121" s="160">
        <v>0</v>
      </c>
      <c r="CT121" s="160">
        <v>0</v>
      </c>
      <c r="CU121" s="160">
        <v>0</v>
      </c>
      <c r="CV121" s="160">
        <v>0</v>
      </c>
      <c r="CW121" s="160">
        <v>0</v>
      </c>
      <c r="CX121" s="160">
        <v>0</v>
      </c>
      <c r="CY121" s="160">
        <v>0</v>
      </c>
      <c r="CZ121" s="160">
        <v>0</v>
      </c>
      <c r="DA121" s="160">
        <v>0</v>
      </c>
      <c r="DB121" s="160">
        <v>0</v>
      </c>
      <c r="DC121" s="160">
        <v>0</v>
      </c>
      <c r="DD121" s="160">
        <v>0</v>
      </c>
      <c r="DE121" s="160">
        <v>0</v>
      </c>
      <c r="DF121" s="160">
        <v>0</v>
      </c>
      <c r="DG121" s="160">
        <v>0</v>
      </c>
      <c r="DH121" s="160">
        <v>0</v>
      </c>
      <c r="DI121" s="160">
        <v>0</v>
      </c>
      <c r="DJ121" s="160">
        <v>0</v>
      </c>
      <c r="DK121" s="160">
        <v>0</v>
      </c>
      <c r="DL121" s="160">
        <v>0</v>
      </c>
      <c r="DM121" s="160">
        <v>0</v>
      </c>
      <c r="DN121" s="160">
        <v>0</v>
      </c>
      <c r="DO121" s="160">
        <v>0</v>
      </c>
      <c r="DP121" s="160">
        <v>0</v>
      </c>
      <c r="DQ121" s="160">
        <v>0</v>
      </c>
      <c r="DR121" s="160">
        <v>0</v>
      </c>
      <c r="DS121" s="160">
        <v>0</v>
      </c>
      <c r="DT121" s="160">
        <v>0</v>
      </c>
      <c r="DU121" s="160">
        <v>0</v>
      </c>
      <c r="DV121" s="160">
        <v>0</v>
      </c>
      <c r="DW121" s="160">
        <v>0</v>
      </c>
      <c r="DX121" s="160">
        <v>0</v>
      </c>
      <c r="DY121" s="160">
        <v>0</v>
      </c>
      <c r="DZ121" s="160">
        <v>0</v>
      </c>
      <c r="EA121" s="160">
        <v>0</v>
      </c>
      <c r="EB121" s="160">
        <v>0</v>
      </c>
      <c r="EC121" s="160">
        <v>0</v>
      </c>
      <c r="ED121" s="160">
        <v>0</v>
      </c>
      <c r="EE121" s="160">
        <v>0</v>
      </c>
      <c r="EF121" s="160">
        <v>0</v>
      </c>
      <c r="EG121" s="160">
        <v>0</v>
      </c>
      <c r="EH121" s="160">
        <v>0</v>
      </c>
      <c r="EI121" s="160">
        <v>0</v>
      </c>
      <c r="EJ121" s="160">
        <v>0</v>
      </c>
      <c r="EK121" s="160">
        <v>0</v>
      </c>
      <c r="EL121" s="160">
        <v>0</v>
      </c>
      <c r="EM121" s="160">
        <v>0</v>
      </c>
      <c r="EN121" s="160">
        <v>0</v>
      </c>
      <c r="EO121" s="160">
        <v>0</v>
      </c>
      <c r="EP121" s="160">
        <v>0</v>
      </c>
      <c r="EQ121" s="160">
        <v>0</v>
      </c>
      <c r="ER121" s="160">
        <v>0</v>
      </c>
      <c r="ES121" s="160">
        <v>0</v>
      </c>
      <c r="ET121" s="160">
        <v>0</v>
      </c>
      <c r="EU121" s="160">
        <v>0</v>
      </c>
      <c r="EV121" s="160">
        <v>0</v>
      </c>
      <c r="EW121" s="160">
        <v>0</v>
      </c>
      <c r="EX121" s="160">
        <v>0</v>
      </c>
      <c r="EY121" s="160">
        <v>0</v>
      </c>
      <c r="EZ121" s="160">
        <v>0</v>
      </c>
      <c r="FA121" s="160">
        <v>0</v>
      </c>
      <c r="FB121" s="160">
        <v>0</v>
      </c>
      <c r="FC121" s="160">
        <v>0</v>
      </c>
      <c r="FD121" s="160">
        <v>0</v>
      </c>
      <c r="FE121" s="160">
        <v>0</v>
      </c>
      <c r="FF121" s="160">
        <v>0</v>
      </c>
      <c r="FG121" s="160">
        <v>0</v>
      </c>
      <c r="FH121" s="160">
        <v>0</v>
      </c>
      <c r="FI121" s="160">
        <v>0</v>
      </c>
      <c r="FJ121" s="160">
        <v>0</v>
      </c>
      <c r="FK121" s="160">
        <v>0</v>
      </c>
      <c r="FL121" s="160">
        <v>0</v>
      </c>
      <c r="FM121" s="160">
        <v>0</v>
      </c>
      <c r="FN121" s="160">
        <v>0</v>
      </c>
      <c r="FO121" s="160">
        <v>0</v>
      </c>
      <c r="FP121" s="160">
        <v>0</v>
      </c>
      <c r="FQ121" s="160">
        <v>0</v>
      </c>
      <c r="FR121" s="160">
        <v>0</v>
      </c>
      <c r="FS121" s="160">
        <v>0</v>
      </c>
      <c r="FT121" s="160">
        <v>0</v>
      </c>
      <c r="FU121" s="160">
        <v>0</v>
      </c>
      <c r="FV121" s="160">
        <v>0</v>
      </c>
      <c r="FW121" s="160">
        <v>0</v>
      </c>
      <c r="FX121" s="160">
        <v>0</v>
      </c>
      <c r="FY121" s="160">
        <v>0</v>
      </c>
      <c r="FZ121" s="160">
        <v>0</v>
      </c>
      <c r="GA121" s="160">
        <v>0</v>
      </c>
      <c r="GB121" s="160">
        <v>91.9</v>
      </c>
      <c r="GC121" s="160">
        <v>0</v>
      </c>
      <c r="GD121" s="160">
        <v>0</v>
      </c>
      <c r="GE121" s="160">
        <v>0</v>
      </c>
      <c r="GF121" s="160">
        <v>0</v>
      </c>
      <c r="GG121" s="160">
        <v>0</v>
      </c>
      <c r="GH121" s="160">
        <v>0</v>
      </c>
      <c r="GI121" s="79">
        <f t="shared" si="1"/>
        <v>91.9</v>
      </c>
    </row>
    <row r="122" spans="2:191" x14ac:dyDescent="0.25">
      <c r="B122" s="74" t="s">
        <v>223</v>
      </c>
      <c r="C122" s="175" t="s">
        <v>789</v>
      </c>
      <c r="D122" s="160">
        <v>0</v>
      </c>
      <c r="E122" s="160">
        <v>0</v>
      </c>
      <c r="F122" s="160">
        <v>0</v>
      </c>
      <c r="G122" s="160">
        <v>0</v>
      </c>
      <c r="H122" s="160">
        <v>0</v>
      </c>
      <c r="I122" s="160">
        <v>0</v>
      </c>
      <c r="J122" s="160">
        <v>0</v>
      </c>
      <c r="K122" s="160">
        <v>0</v>
      </c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v>0</v>
      </c>
      <c r="R122" s="160">
        <v>0</v>
      </c>
      <c r="S122" s="160">
        <v>0</v>
      </c>
      <c r="T122" s="160">
        <v>0</v>
      </c>
      <c r="U122" s="160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2295.25</v>
      </c>
      <c r="AE122" s="160">
        <v>0</v>
      </c>
      <c r="AF122" s="160">
        <v>0</v>
      </c>
      <c r="AG122" s="160">
        <v>0</v>
      </c>
      <c r="AH122" s="160">
        <v>929.88</v>
      </c>
      <c r="AI122" s="160">
        <v>0</v>
      </c>
      <c r="AJ122" s="160">
        <v>0</v>
      </c>
      <c r="AK122" s="160">
        <v>0</v>
      </c>
      <c r="AL122" s="160">
        <v>0</v>
      </c>
      <c r="AM122" s="160">
        <v>0</v>
      </c>
      <c r="AN122" s="160">
        <v>0</v>
      </c>
      <c r="AO122" s="160">
        <v>0</v>
      </c>
      <c r="AP122" s="160">
        <v>0</v>
      </c>
      <c r="AQ122" s="160">
        <v>0</v>
      </c>
      <c r="AR122" s="160">
        <v>0</v>
      </c>
      <c r="AS122" s="160">
        <v>0</v>
      </c>
      <c r="AT122" s="160">
        <v>1471.83</v>
      </c>
      <c r="AU122" s="160">
        <v>0</v>
      </c>
      <c r="AV122" s="160">
        <v>0</v>
      </c>
      <c r="AW122" s="160">
        <v>0</v>
      </c>
      <c r="AX122" s="160">
        <v>0</v>
      </c>
      <c r="AY122" s="160">
        <v>0</v>
      </c>
      <c r="AZ122" s="160">
        <v>0</v>
      </c>
      <c r="BA122" s="160">
        <v>0</v>
      </c>
      <c r="BB122" s="160">
        <v>0</v>
      </c>
      <c r="BC122" s="160">
        <v>0</v>
      </c>
      <c r="BD122" s="160">
        <v>377.86</v>
      </c>
      <c r="BE122" s="160">
        <v>0</v>
      </c>
      <c r="BF122" s="160">
        <v>656.64</v>
      </c>
      <c r="BG122" s="160">
        <v>0</v>
      </c>
      <c r="BH122" s="160">
        <v>0</v>
      </c>
      <c r="BI122" s="160">
        <v>471.78</v>
      </c>
      <c r="BJ122" s="160">
        <v>0</v>
      </c>
      <c r="BK122" s="160">
        <v>0</v>
      </c>
      <c r="BL122" s="160">
        <v>875.58</v>
      </c>
      <c r="BM122" s="160">
        <v>119.15</v>
      </c>
      <c r="BN122" s="160">
        <v>0</v>
      </c>
      <c r="BO122" s="160">
        <v>2577.8200000000002</v>
      </c>
      <c r="BP122" s="160">
        <v>0</v>
      </c>
      <c r="BQ122" s="160">
        <v>251.9</v>
      </c>
      <c r="BR122" s="160">
        <v>0</v>
      </c>
      <c r="BS122" s="160">
        <v>0</v>
      </c>
      <c r="BT122" s="160">
        <v>0</v>
      </c>
      <c r="BU122" s="160">
        <v>0</v>
      </c>
      <c r="BV122" s="160">
        <v>0</v>
      </c>
      <c r="BW122" s="160">
        <v>0</v>
      </c>
      <c r="BX122" s="160">
        <v>0</v>
      </c>
      <c r="BY122" s="160">
        <v>0</v>
      </c>
      <c r="BZ122" s="160">
        <v>0</v>
      </c>
      <c r="CA122" s="160">
        <v>0</v>
      </c>
      <c r="CB122" s="160">
        <v>0</v>
      </c>
      <c r="CC122" s="160">
        <v>0</v>
      </c>
      <c r="CD122" s="160">
        <v>0</v>
      </c>
      <c r="CE122" s="160">
        <v>0</v>
      </c>
      <c r="CF122" s="160">
        <v>0</v>
      </c>
      <c r="CG122" s="160">
        <v>0</v>
      </c>
      <c r="CH122" s="160">
        <v>80.5</v>
      </c>
      <c r="CI122" s="160">
        <v>0</v>
      </c>
      <c r="CJ122" s="160">
        <v>479.87</v>
      </c>
      <c r="CK122" s="160">
        <v>0</v>
      </c>
      <c r="CL122" s="160">
        <v>1138.26</v>
      </c>
      <c r="CM122" s="160">
        <v>0</v>
      </c>
      <c r="CN122" s="160">
        <v>757.87</v>
      </c>
      <c r="CO122" s="160">
        <v>0</v>
      </c>
      <c r="CP122" s="160">
        <v>0</v>
      </c>
      <c r="CQ122" s="160">
        <v>0</v>
      </c>
      <c r="CR122" s="160">
        <v>0</v>
      </c>
      <c r="CS122" s="160">
        <v>1364.32</v>
      </c>
      <c r="CT122" s="160">
        <v>55.53</v>
      </c>
      <c r="CU122" s="160">
        <v>0</v>
      </c>
      <c r="CV122" s="160">
        <v>0</v>
      </c>
      <c r="CW122" s="160">
        <v>51.58</v>
      </c>
      <c r="CX122" s="160">
        <v>0</v>
      </c>
      <c r="CY122" s="160">
        <v>0</v>
      </c>
      <c r="CZ122" s="160">
        <v>0</v>
      </c>
      <c r="DA122" s="160">
        <v>0</v>
      </c>
      <c r="DB122" s="160">
        <v>0</v>
      </c>
      <c r="DC122" s="160">
        <v>0</v>
      </c>
      <c r="DD122" s="160">
        <v>0</v>
      </c>
      <c r="DE122" s="160">
        <v>0</v>
      </c>
      <c r="DF122" s="160">
        <v>0</v>
      </c>
      <c r="DG122" s="160">
        <v>0</v>
      </c>
      <c r="DH122" s="160">
        <v>0</v>
      </c>
      <c r="DI122" s="160">
        <v>0</v>
      </c>
      <c r="DJ122" s="160">
        <v>0</v>
      </c>
      <c r="DK122" s="160">
        <v>0</v>
      </c>
      <c r="DL122" s="160">
        <v>0</v>
      </c>
      <c r="DM122" s="160">
        <v>0</v>
      </c>
      <c r="DN122" s="160">
        <v>0</v>
      </c>
      <c r="DO122" s="160">
        <v>0</v>
      </c>
      <c r="DP122" s="160">
        <v>0</v>
      </c>
      <c r="DQ122" s="160">
        <v>0</v>
      </c>
      <c r="DR122" s="160">
        <v>0</v>
      </c>
      <c r="DS122" s="160">
        <v>0</v>
      </c>
      <c r="DT122" s="160">
        <v>0</v>
      </c>
      <c r="DU122" s="160">
        <v>0</v>
      </c>
      <c r="DV122" s="160">
        <v>0</v>
      </c>
      <c r="DW122" s="160">
        <v>2118.7600000000002</v>
      </c>
      <c r="DX122" s="160">
        <v>0</v>
      </c>
      <c r="DY122" s="160">
        <v>0</v>
      </c>
      <c r="DZ122" s="160">
        <v>0</v>
      </c>
      <c r="EA122" s="160">
        <v>0</v>
      </c>
      <c r="EB122" s="160">
        <v>0</v>
      </c>
      <c r="EC122" s="160">
        <v>0</v>
      </c>
      <c r="ED122" s="160">
        <v>0</v>
      </c>
      <c r="EE122" s="160">
        <v>0</v>
      </c>
      <c r="EF122" s="160">
        <v>0</v>
      </c>
      <c r="EG122" s="160">
        <v>0</v>
      </c>
      <c r="EH122" s="160">
        <v>283.58999999999997</v>
      </c>
      <c r="EI122" s="160">
        <v>1522.77</v>
      </c>
      <c r="EJ122" s="160">
        <v>1913.97</v>
      </c>
      <c r="EK122" s="160">
        <v>2937.56</v>
      </c>
      <c r="EL122" s="160">
        <v>0</v>
      </c>
      <c r="EM122" s="160">
        <v>2442.23</v>
      </c>
      <c r="EN122" s="160">
        <v>0</v>
      </c>
      <c r="EO122" s="160">
        <v>415.04</v>
      </c>
      <c r="EP122" s="160">
        <v>330.57</v>
      </c>
      <c r="EQ122" s="160">
        <v>23157.74</v>
      </c>
      <c r="ER122" s="160">
        <v>2903.38</v>
      </c>
      <c r="ES122" s="160">
        <v>1185.3800000000001</v>
      </c>
      <c r="ET122" s="160">
        <v>872.02</v>
      </c>
      <c r="EU122" s="160">
        <v>732.62</v>
      </c>
      <c r="EV122" s="160">
        <v>0</v>
      </c>
      <c r="EW122" s="160">
        <v>1066.06</v>
      </c>
      <c r="EX122" s="160">
        <v>3428.97</v>
      </c>
      <c r="EY122" s="160">
        <v>839.05</v>
      </c>
      <c r="EZ122" s="160">
        <v>710.33</v>
      </c>
      <c r="FA122" s="160">
        <v>689.77</v>
      </c>
      <c r="FB122" s="160">
        <v>799.19</v>
      </c>
      <c r="FC122" s="160">
        <v>1471.42</v>
      </c>
      <c r="FD122" s="160">
        <v>21848.02</v>
      </c>
      <c r="FE122" s="160">
        <v>-21.31</v>
      </c>
      <c r="FF122" s="160">
        <v>648.30999999999995</v>
      </c>
      <c r="FG122" s="160">
        <v>1652.4</v>
      </c>
      <c r="FH122" s="160">
        <v>2643.93</v>
      </c>
      <c r="FI122" s="160">
        <v>3204.35</v>
      </c>
      <c r="FJ122" s="160">
        <v>175</v>
      </c>
      <c r="FK122" s="160">
        <v>2.59</v>
      </c>
      <c r="FL122" s="160">
        <v>3159.96</v>
      </c>
      <c r="FM122" s="160">
        <v>0</v>
      </c>
      <c r="FN122" s="160">
        <v>0</v>
      </c>
      <c r="FO122" s="160">
        <v>1794.33</v>
      </c>
      <c r="FP122" s="160">
        <v>10</v>
      </c>
      <c r="FQ122" s="160">
        <v>0</v>
      </c>
      <c r="FR122" s="160">
        <v>0</v>
      </c>
      <c r="FS122" s="160">
        <v>410.36</v>
      </c>
      <c r="FT122" s="160">
        <v>908.56</v>
      </c>
      <c r="FU122" s="160">
        <v>7263.89</v>
      </c>
      <c r="FV122" s="160">
        <v>1057.23</v>
      </c>
      <c r="FW122" s="160">
        <v>1347.62</v>
      </c>
      <c r="FX122" s="160">
        <v>378.86</v>
      </c>
      <c r="FY122" s="160">
        <v>1677.46</v>
      </c>
      <c r="FZ122" s="160">
        <v>533.41</v>
      </c>
      <c r="GA122" s="160">
        <v>0</v>
      </c>
      <c r="GB122" s="160">
        <v>75</v>
      </c>
      <c r="GC122" s="160">
        <v>1277.25</v>
      </c>
      <c r="GD122" s="160">
        <v>2657.82</v>
      </c>
      <c r="GE122" s="160">
        <v>4641.8100000000004</v>
      </c>
      <c r="GF122" s="160">
        <v>1591.27</v>
      </c>
      <c r="GG122" s="160">
        <v>996.48</v>
      </c>
      <c r="GH122" s="160">
        <v>6584.28</v>
      </c>
      <c r="GI122" s="79">
        <f t="shared" si="1"/>
        <v>130294.92</v>
      </c>
    </row>
    <row r="123" spans="2:191" x14ac:dyDescent="0.25">
      <c r="B123" s="74" t="s">
        <v>231</v>
      </c>
      <c r="C123" s="175" t="s">
        <v>789</v>
      </c>
      <c r="D123" s="160">
        <v>0</v>
      </c>
      <c r="E123" s="160">
        <v>0</v>
      </c>
      <c r="F123" s="160">
        <v>0</v>
      </c>
      <c r="G123" s="160">
        <v>0</v>
      </c>
      <c r="H123" s="160">
        <v>0</v>
      </c>
      <c r="I123" s="160">
        <v>0</v>
      </c>
      <c r="J123" s="160">
        <v>0</v>
      </c>
      <c r="K123" s="160">
        <v>0</v>
      </c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v>0</v>
      </c>
      <c r="R123" s="160">
        <v>0</v>
      </c>
      <c r="S123" s="160">
        <v>0</v>
      </c>
      <c r="T123" s="160">
        <v>0</v>
      </c>
      <c r="U123" s="160">
        <v>0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  <c r="AF123" s="160">
        <v>0</v>
      </c>
      <c r="AG123" s="160">
        <v>0</v>
      </c>
      <c r="AH123" s="160">
        <v>1461.05</v>
      </c>
      <c r="AI123" s="160">
        <v>0</v>
      </c>
      <c r="AJ123" s="160">
        <v>0</v>
      </c>
      <c r="AK123" s="160">
        <v>0</v>
      </c>
      <c r="AL123" s="160">
        <v>0</v>
      </c>
      <c r="AM123" s="160">
        <v>0</v>
      </c>
      <c r="AN123" s="160">
        <v>0</v>
      </c>
      <c r="AO123" s="160">
        <v>0</v>
      </c>
      <c r="AP123" s="160">
        <v>0</v>
      </c>
      <c r="AQ123" s="160">
        <v>0</v>
      </c>
      <c r="AR123" s="160">
        <v>0</v>
      </c>
      <c r="AS123" s="160">
        <v>0</v>
      </c>
      <c r="AT123" s="160">
        <v>0</v>
      </c>
      <c r="AU123" s="160">
        <v>0</v>
      </c>
      <c r="AV123" s="160">
        <v>0</v>
      </c>
      <c r="AW123" s="160">
        <v>0</v>
      </c>
      <c r="AX123" s="160">
        <v>0</v>
      </c>
      <c r="AY123" s="160">
        <v>0</v>
      </c>
      <c r="AZ123" s="160">
        <v>0</v>
      </c>
      <c r="BA123" s="160">
        <v>0</v>
      </c>
      <c r="BB123" s="160">
        <v>0</v>
      </c>
      <c r="BC123" s="160">
        <v>0</v>
      </c>
      <c r="BD123" s="160">
        <v>946.28</v>
      </c>
      <c r="BE123" s="160">
        <v>0</v>
      </c>
      <c r="BF123" s="160">
        <v>1104</v>
      </c>
      <c r="BG123" s="160">
        <v>0</v>
      </c>
      <c r="BH123" s="160">
        <v>0</v>
      </c>
      <c r="BI123" s="160">
        <v>1104</v>
      </c>
      <c r="BJ123" s="160">
        <v>0</v>
      </c>
      <c r="BK123" s="160">
        <v>0</v>
      </c>
      <c r="BL123" s="160">
        <v>1104</v>
      </c>
      <c r="BM123" s="160">
        <v>0</v>
      </c>
      <c r="BN123" s="160">
        <v>0</v>
      </c>
      <c r="BO123" s="160">
        <v>0</v>
      </c>
      <c r="BP123" s="160">
        <v>0</v>
      </c>
      <c r="BQ123" s="160">
        <v>0</v>
      </c>
      <c r="BR123" s="160">
        <v>0</v>
      </c>
      <c r="BS123" s="160">
        <v>0</v>
      </c>
      <c r="BT123" s="160">
        <v>0</v>
      </c>
      <c r="BU123" s="160">
        <v>0</v>
      </c>
      <c r="BV123" s="160">
        <v>1357.05</v>
      </c>
      <c r="BW123" s="160">
        <v>0</v>
      </c>
      <c r="BX123" s="160">
        <v>0</v>
      </c>
      <c r="BY123" s="160">
        <v>0</v>
      </c>
      <c r="BZ123" s="160">
        <v>0</v>
      </c>
      <c r="CA123" s="160">
        <v>0</v>
      </c>
      <c r="CB123" s="160">
        <v>0</v>
      </c>
      <c r="CC123" s="160">
        <v>0</v>
      </c>
      <c r="CD123" s="160">
        <v>0</v>
      </c>
      <c r="CE123" s="160">
        <v>0</v>
      </c>
      <c r="CF123" s="160">
        <v>0</v>
      </c>
      <c r="CG123" s="160">
        <v>0</v>
      </c>
      <c r="CH123" s="160">
        <v>0</v>
      </c>
      <c r="CI123" s="160">
        <v>0</v>
      </c>
      <c r="CJ123" s="160">
        <v>736.67</v>
      </c>
      <c r="CK123" s="160">
        <v>0</v>
      </c>
      <c r="CL123" s="160">
        <v>0</v>
      </c>
      <c r="CM123" s="160">
        <v>0</v>
      </c>
      <c r="CN123" s="160">
        <v>1425</v>
      </c>
      <c r="CO123" s="160">
        <v>0</v>
      </c>
      <c r="CP123" s="160">
        <v>0</v>
      </c>
      <c r="CQ123" s="160">
        <v>0</v>
      </c>
      <c r="CR123" s="160">
        <v>0</v>
      </c>
      <c r="CS123" s="160">
        <v>3069.38</v>
      </c>
      <c r="CT123" s="160">
        <v>0</v>
      </c>
      <c r="CU123" s="160">
        <v>0</v>
      </c>
      <c r="CV123" s="160">
        <v>0</v>
      </c>
      <c r="CW123" s="160">
        <v>0</v>
      </c>
      <c r="CX123" s="160">
        <v>0</v>
      </c>
      <c r="CY123" s="160">
        <v>0</v>
      </c>
      <c r="CZ123" s="160">
        <v>0</v>
      </c>
      <c r="DA123" s="160">
        <v>0</v>
      </c>
      <c r="DB123" s="160">
        <v>0</v>
      </c>
      <c r="DC123" s="160">
        <v>0</v>
      </c>
      <c r="DD123" s="160">
        <v>0</v>
      </c>
      <c r="DE123" s="160">
        <v>0</v>
      </c>
      <c r="DF123" s="160">
        <v>0</v>
      </c>
      <c r="DG123" s="160">
        <v>0</v>
      </c>
      <c r="DH123" s="160">
        <v>0</v>
      </c>
      <c r="DI123" s="160">
        <v>0</v>
      </c>
      <c r="DJ123" s="160">
        <v>0</v>
      </c>
      <c r="DK123" s="160">
        <v>0</v>
      </c>
      <c r="DL123" s="160">
        <v>0</v>
      </c>
      <c r="DM123" s="160">
        <v>0</v>
      </c>
      <c r="DN123" s="160">
        <v>0</v>
      </c>
      <c r="DO123" s="160">
        <v>0</v>
      </c>
      <c r="DP123" s="160">
        <v>0</v>
      </c>
      <c r="DQ123" s="160">
        <v>0</v>
      </c>
      <c r="DR123" s="160">
        <v>0</v>
      </c>
      <c r="DS123" s="160">
        <v>0</v>
      </c>
      <c r="DT123" s="160">
        <v>0</v>
      </c>
      <c r="DU123" s="160">
        <v>0</v>
      </c>
      <c r="DV123" s="160">
        <v>0</v>
      </c>
      <c r="DW123" s="160">
        <v>1224.43</v>
      </c>
      <c r="DX123" s="160">
        <v>0</v>
      </c>
      <c r="DY123" s="160">
        <v>0</v>
      </c>
      <c r="DZ123" s="160">
        <v>0</v>
      </c>
      <c r="EA123" s="160">
        <v>0</v>
      </c>
      <c r="EB123" s="160">
        <v>0</v>
      </c>
      <c r="EC123" s="160">
        <v>0</v>
      </c>
      <c r="ED123" s="160">
        <v>0</v>
      </c>
      <c r="EE123" s="160">
        <v>0</v>
      </c>
      <c r="EF123" s="160">
        <v>0</v>
      </c>
      <c r="EG123" s="160">
        <v>0</v>
      </c>
      <c r="EH123" s="160">
        <v>1657</v>
      </c>
      <c r="EI123" s="160">
        <v>1200.1199999999999</v>
      </c>
      <c r="EJ123" s="160">
        <v>0</v>
      </c>
      <c r="EK123" s="160">
        <v>0</v>
      </c>
      <c r="EL123" s="160">
        <v>0</v>
      </c>
      <c r="EM123" s="160">
        <v>0</v>
      </c>
      <c r="EN123" s="160">
        <v>0</v>
      </c>
      <c r="EO123" s="160">
        <v>863.1</v>
      </c>
      <c r="EP123" s="160">
        <v>1104</v>
      </c>
      <c r="EQ123" s="160">
        <v>2208</v>
      </c>
      <c r="ER123" s="160">
        <v>0</v>
      </c>
      <c r="ES123" s="160">
        <v>1104</v>
      </c>
      <c r="ET123" s="160">
        <v>1375.25</v>
      </c>
      <c r="EU123" s="160">
        <v>1104</v>
      </c>
      <c r="EV123" s="160">
        <v>0</v>
      </c>
      <c r="EW123" s="160">
        <v>1058.72</v>
      </c>
      <c r="EX123" s="160">
        <v>1104</v>
      </c>
      <c r="EY123" s="160">
        <v>2708.59</v>
      </c>
      <c r="EZ123" s="160">
        <v>1250.26</v>
      </c>
      <c r="FA123" s="160">
        <v>1011.63</v>
      </c>
      <c r="FB123" s="160">
        <v>20.64</v>
      </c>
      <c r="FC123" s="160">
        <v>1045.76</v>
      </c>
      <c r="FD123" s="160">
        <v>0</v>
      </c>
      <c r="FE123" s="160">
        <v>0</v>
      </c>
      <c r="FF123" s="160">
        <v>3808.12</v>
      </c>
      <c r="FG123" s="160">
        <v>673.71</v>
      </c>
      <c r="FH123" s="160">
        <v>0</v>
      </c>
      <c r="FI123" s="160">
        <v>2371.37</v>
      </c>
      <c r="FJ123" s="160">
        <v>0</v>
      </c>
      <c r="FK123" s="160">
        <v>0</v>
      </c>
      <c r="FL123" s="160">
        <v>0</v>
      </c>
      <c r="FM123" s="160">
        <v>0</v>
      </c>
      <c r="FN123" s="160">
        <v>0</v>
      </c>
      <c r="FO123" s="160">
        <v>3281.94</v>
      </c>
      <c r="FP123" s="160">
        <v>0</v>
      </c>
      <c r="FQ123" s="160">
        <v>0</v>
      </c>
      <c r="FR123" s="160">
        <v>0</v>
      </c>
      <c r="FS123" s="160">
        <v>1425</v>
      </c>
      <c r="FT123" s="160">
        <v>1506.08</v>
      </c>
      <c r="FU123" s="160">
        <v>0</v>
      </c>
      <c r="FV123" s="160">
        <v>3064.15</v>
      </c>
      <c r="FW123" s="160">
        <v>10</v>
      </c>
      <c r="FX123" s="160">
        <v>1104</v>
      </c>
      <c r="FY123" s="160">
        <v>207.25</v>
      </c>
      <c r="FZ123" s="160">
        <v>2548</v>
      </c>
      <c r="GA123" s="160">
        <v>2850</v>
      </c>
      <c r="GB123" s="160">
        <v>0</v>
      </c>
      <c r="GC123" s="160">
        <v>0</v>
      </c>
      <c r="GD123" s="160">
        <v>6780</v>
      </c>
      <c r="GE123" s="160">
        <v>0</v>
      </c>
      <c r="GF123" s="160">
        <v>1775</v>
      </c>
      <c r="GG123" s="160">
        <v>1669.9</v>
      </c>
      <c r="GH123" s="160">
        <v>0</v>
      </c>
      <c r="GI123" s="79">
        <f t="shared" si="1"/>
        <v>65421.450000000004</v>
      </c>
    </row>
    <row r="124" spans="2:191" x14ac:dyDescent="0.25">
      <c r="B124" s="74" t="s">
        <v>223</v>
      </c>
      <c r="C124" s="175" t="s">
        <v>789</v>
      </c>
      <c r="D124" s="160">
        <v>0</v>
      </c>
      <c r="E124" s="160">
        <v>120</v>
      </c>
      <c r="F124" s="160">
        <v>0</v>
      </c>
      <c r="G124" s="160">
        <v>0</v>
      </c>
      <c r="H124" s="160">
        <v>220</v>
      </c>
      <c r="I124" s="160">
        <v>2281.1999999999998</v>
      </c>
      <c r="J124" s="160">
        <v>0</v>
      </c>
      <c r="K124" s="160">
        <v>2810</v>
      </c>
      <c r="L124" s="160">
        <v>0</v>
      </c>
      <c r="M124" s="160">
        <v>2005</v>
      </c>
      <c r="N124" s="160">
        <v>1460</v>
      </c>
      <c r="O124" s="160">
        <v>0</v>
      </c>
      <c r="P124" s="160">
        <v>0</v>
      </c>
      <c r="Q124" s="160">
        <v>0</v>
      </c>
      <c r="R124" s="160">
        <v>3170</v>
      </c>
      <c r="S124" s="160">
        <v>280</v>
      </c>
      <c r="T124" s="160">
        <v>0</v>
      </c>
      <c r="U124" s="160">
        <v>0</v>
      </c>
      <c r="V124" s="160">
        <v>0</v>
      </c>
      <c r="W124" s="160">
        <v>445</v>
      </c>
      <c r="X124" s="160">
        <v>0</v>
      </c>
      <c r="Y124" s="160">
        <v>0</v>
      </c>
      <c r="Z124" s="160">
        <v>3440</v>
      </c>
      <c r="AA124" s="160">
        <v>0</v>
      </c>
      <c r="AB124" s="160">
        <v>1328.63</v>
      </c>
      <c r="AC124" s="160">
        <v>5770</v>
      </c>
      <c r="AD124" s="160">
        <v>2500</v>
      </c>
      <c r="AE124" s="160">
        <v>0</v>
      </c>
      <c r="AF124" s="160">
        <v>0</v>
      </c>
      <c r="AG124" s="160">
        <v>6510</v>
      </c>
      <c r="AH124" s="160">
        <v>0</v>
      </c>
      <c r="AI124" s="160">
        <v>1865</v>
      </c>
      <c r="AJ124" s="160">
        <v>9795</v>
      </c>
      <c r="AK124" s="160">
        <v>1030</v>
      </c>
      <c r="AL124" s="160">
        <v>2861</v>
      </c>
      <c r="AM124" s="160">
        <v>0</v>
      </c>
      <c r="AN124" s="160">
        <v>2945</v>
      </c>
      <c r="AO124" s="160">
        <v>8000</v>
      </c>
      <c r="AP124" s="160">
        <v>0</v>
      </c>
      <c r="AQ124" s="160">
        <v>0</v>
      </c>
      <c r="AR124" s="160">
        <v>0</v>
      </c>
      <c r="AS124" s="160">
        <v>0</v>
      </c>
      <c r="AT124" s="160">
        <v>1390.25</v>
      </c>
      <c r="AU124" s="160">
        <v>817.02</v>
      </c>
      <c r="AV124" s="160">
        <v>7407.61</v>
      </c>
      <c r="AW124" s="160">
        <v>1330.98</v>
      </c>
      <c r="AX124" s="160">
        <v>1635</v>
      </c>
      <c r="AY124" s="160">
        <v>1875</v>
      </c>
      <c r="AZ124" s="160">
        <v>5290</v>
      </c>
      <c r="BA124" s="160">
        <v>2661.5</v>
      </c>
      <c r="BB124" s="160">
        <v>4150</v>
      </c>
      <c r="BC124" s="160">
        <v>420</v>
      </c>
      <c r="BD124" s="160">
        <v>530</v>
      </c>
      <c r="BE124" s="160">
        <v>0</v>
      </c>
      <c r="BF124" s="160">
        <v>0</v>
      </c>
      <c r="BG124" s="160">
        <v>0</v>
      </c>
      <c r="BH124" s="160">
        <v>1304</v>
      </c>
      <c r="BI124" s="160">
        <v>1029.08</v>
      </c>
      <c r="BJ124" s="160">
        <v>4060</v>
      </c>
      <c r="BK124" s="160">
        <v>3119</v>
      </c>
      <c r="BL124" s="160">
        <v>0</v>
      </c>
      <c r="BM124" s="160">
        <v>4940</v>
      </c>
      <c r="BN124" s="160">
        <v>4055</v>
      </c>
      <c r="BO124" s="160">
        <v>2980</v>
      </c>
      <c r="BP124" s="160">
        <v>3615</v>
      </c>
      <c r="BQ124" s="160">
        <v>2782.9</v>
      </c>
      <c r="BR124" s="160">
        <v>2249.1</v>
      </c>
      <c r="BS124" s="160">
        <v>2665.45</v>
      </c>
      <c r="BT124" s="160">
        <v>270</v>
      </c>
      <c r="BU124" s="160">
        <v>595</v>
      </c>
      <c r="BV124" s="160">
        <v>1050</v>
      </c>
      <c r="BW124" s="160">
        <v>9995.2199999999993</v>
      </c>
      <c r="BX124" s="160">
        <v>5945</v>
      </c>
      <c r="BY124" s="160">
        <v>195</v>
      </c>
      <c r="BZ124" s="160">
        <v>3300.21</v>
      </c>
      <c r="CA124" s="160">
        <v>2880.5</v>
      </c>
      <c r="CB124" s="160">
        <v>2450</v>
      </c>
      <c r="CC124" s="160">
        <v>1925</v>
      </c>
      <c r="CD124" s="160">
        <v>8425</v>
      </c>
      <c r="CE124" s="160">
        <v>2983.52</v>
      </c>
      <c r="CF124" s="160">
        <v>0</v>
      </c>
      <c r="CG124" s="160">
        <v>852</v>
      </c>
      <c r="CH124" s="160">
        <v>1090</v>
      </c>
      <c r="CI124" s="160">
        <v>38.340000000000003</v>
      </c>
      <c r="CJ124" s="160">
        <v>1847.86</v>
      </c>
      <c r="CK124" s="160">
        <v>330</v>
      </c>
      <c r="CL124" s="160">
        <v>0</v>
      </c>
      <c r="CM124" s="160">
        <v>1910</v>
      </c>
      <c r="CN124" s="160">
        <v>2295.5</v>
      </c>
      <c r="CO124" s="160">
        <v>2940</v>
      </c>
      <c r="CP124" s="160">
        <v>7018.97</v>
      </c>
      <c r="CQ124" s="160">
        <v>3811.45</v>
      </c>
      <c r="CR124" s="160">
        <v>768.72</v>
      </c>
      <c r="CS124" s="160">
        <v>4855</v>
      </c>
      <c r="CT124" s="160">
        <v>1434</v>
      </c>
      <c r="CU124" s="160">
        <v>4050</v>
      </c>
      <c r="CV124" s="160">
        <v>621</v>
      </c>
      <c r="CW124" s="160">
        <v>0</v>
      </c>
      <c r="CX124" s="160">
        <v>2425</v>
      </c>
      <c r="CY124" s="160">
        <v>0</v>
      </c>
      <c r="CZ124" s="160">
        <v>90</v>
      </c>
      <c r="DA124" s="160">
        <v>2953.8</v>
      </c>
      <c r="DB124" s="160">
        <v>2265</v>
      </c>
      <c r="DC124" s="160">
        <v>540</v>
      </c>
      <c r="DD124" s="160">
        <v>0</v>
      </c>
      <c r="DE124" s="160">
        <v>4795</v>
      </c>
      <c r="DF124" s="160">
        <v>6024.63</v>
      </c>
      <c r="DG124" s="160">
        <v>0</v>
      </c>
      <c r="DH124" s="160">
        <v>0</v>
      </c>
      <c r="DI124" s="160">
        <v>1400</v>
      </c>
      <c r="DJ124" s="160">
        <v>0</v>
      </c>
      <c r="DK124" s="160">
        <v>0</v>
      </c>
      <c r="DL124" s="160">
        <v>0</v>
      </c>
      <c r="DM124" s="160">
        <v>4505.8500000000004</v>
      </c>
      <c r="DN124" s="160">
        <v>0</v>
      </c>
      <c r="DO124" s="160">
        <v>3829.53</v>
      </c>
      <c r="DP124" s="160">
        <v>0</v>
      </c>
      <c r="DQ124" s="160">
        <v>11050</v>
      </c>
      <c r="DR124" s="160">
        <v>3670</v>
      </c>
      <c r="DS124" s="160">
        <v>249.16</v>
      </c>
      <c r="DT124" s="160">
        <v>0</v>
      </c>
      <c r="DU124" s="160">
        <v>4920</v>
      </c>
      <c r="DV124" s="160">
        <v>2890</v>
      </c>
      <c r="DW124" s="160">
        <v>0</v>
      </c>
      <c r="DX124" s="160">
        <v>870</v>
      </c>
      <c r="DY124" s="160">
        <v>1977</v>
      </c>
      <c r="DZ124" s="160">
        <v>6078.19</v>
      </c>
      <c r="EA124" s="160">
        <v>-300</v>
      </c>
      <c r="EB124" s="160">
        <v>2610</v>
      </c>
      <c r="EC124" s="160">
        <v>0</v>
      </c>
      <c r="ED124" s="160">
        <v>0</v>
      </c>
      <c r="EE124" s="160">
        <v>1020</v>
      </c>
      <c r="EF124" s="160">
        <v>150</v>
      </c>
      <c r="EG124" s="160">
        <v>2180</v>
      </c>
      <c r="EH124" s="160">
        <v>2418</v>
      </c>
      <c r="EI124" s="160">
        <v>0</v>
      </c>
      <c r="EJ124" s="160">
        <v>3400</v>
      </c>
      <c r="EK124" s="160">
        <v>559.91999999999996</v>
      </c>
      <c r="EL124" s="160">
        <v>0</v>
      </c>
      <c r="EM124" s="160">
        <v>3050</v>
      </c>
      <c r="EN124" s="160">
        <v>2110.5</v>
      </c>
      <c r="EO124" s="160">
        <v>16879.02</v>
      </c>
      <c r="EP124" s="160">
        <v>2855.24</v>
      </c>
      <c r="EQ124" s="160">
        <v>0</v>
      </c>
      <c r="ER124" s="160">
        <v>1595</v>
      </c>
      <c r="ES124" s="160">
        <v>5064.79</v>
      </c>
      <c r="ET124" s="160">
        <v>10827.54</v>
      </c>
      <c r="EU124" s="160">
        <v>13970</v>
      </c>
      <c r="EV124" s="160">
        <v>0</v>
      </c>
      <c r="EW124" s="160">
        <v>15826.44</v>
      </c>
      <c r="EX124" s="160">
        <v>13626.29</v>
      </c>
      <c r="EY124" s="160">
        <v>186884.87</v>
      </c>
      <c r="EZ124" s="160">
        <v>42.89</v>
      </c>
      <c r="FA124" s="160">
        <v>4100</v>
      </c>
      <c r="FB124" s="160">
        <v>7709.61</v>
      </c>
      <c r="FC124" s="160">
        <v>14331.75</v>
      </c>
      <c r="FD124" s="160">
        <v>4317.75</v>
      </c>
      <c r="FE124" s="160">
        <v>1945</v>
      </c>
      <c r="FF124" s="160">
        <v>395</v>
      </c>
      <c r="FG124" s="160">
        <v>737</v>
      </c>
      <c r="FH124" s="160">
        <v>5992.03</v>
      </c>
      <c r="FI124" s="160">
        <v>7118.32</v>
      </c>
      <c r="FJ124" s="160">
        <v>0</v>
      </c>
      <c r="FK124" s="160">
        <v>22199.88</v>
      </c>
      <c r="FL124" s="160">
        <v>2566.73</v>
      </c>
      <c r="FM124" s="160">
        <v>11707.76</v>
      </c>
      <c r="FN124" s="160">
        <v>18339.93</v>
      </c>
      <c r="FO124" s="160">
        <v>22610</v>
      </c>
      <c r="FP124" s="160">
        <v>36308.78</v>
      </c>
      <c r="FQ124" s="160">
        <v>0</v>
      </c>
      <c r="FR124" s="160">
        <v>0</v>
      </c>
      <c r="FS124" s="160">
        <v>240</v>
      </c>
      <c r="FT124" s="160">
        <v>1615</v>
      </c>
      <c r="FU124" s="160">
        <v>0</v>
      </c>
      <c r="FV124" s="160">
        <v>623</v>
      </c>
      <c r="FW124" s="160">
        <v>0</v>
      </c>
      <c r="FX124" s="160">
        <v>0</v>
      </c>
      <c r="FY124" s="160">
        <v>75145.7</v>
      </c>
      <c r="FZ124" s="160">
        <v>0</v>
      </c>
      <c r="GA124" s="160">
        <v>0</v>
      </c>
      <c r="GB124" s="160">
        <v>112.74</v>
      </c>
      <c r="GC124" s="160">
        <v>0</v>
      </c>
      <c r="GD124" s="160">
        <v>120</v>
      </c>
      <c r="GE124" s="160">
        <v>0</v>
      </c>
      <c r="GF124" s="160">
        <v>10384.370000000001</v>
      </c>
      <c r="GG124" s="160">
        <v>0</v>
      </c>
      <c r="GH124" s="160">
        <v>40</v>
      </c>
      <c r="GI124" s="79">
        <f t="shared" si="1"/>
        <v>786984.0199999999</v>
      </c>
    </row>
    <row r="125" spans="2:191" x14ac:dyDescent="0.25">
      <c r="B125" s="74" t="s">
        <v>200</v>
      </c>
      <c r="C125" s="175" t="s">
        <v>789</v>
      </c>
      <c r="D125" s="160">
        <v>0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  <c r="K125" s="160">
        <v>0</v>
      </c>
      <c r="L125" s="160">
        <v>0</v>
      </c>
      <c r="M125" s="160">
        <v>0</v>
      </c>
      <c r="N125" s="160">
        <v>0</v>
      </c>
      <c r="O125" s="160">
        <v>0</v>
      </c>
      <c r="P125" s="160">
        <v>0</v>
      </c>
      <c r="Q125" s="160">
        <v>839.58</v>
      </c>
      <c r="R125" s="160">
        <v>0</v>
      </c>
      <c r="S125" s="160">
        <v>0</v>
      </c>
      <c r="T125" s="160">
        <v>0</v>
      </c>
      <c r="U125" s="160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  <c r="AF125" s="160">
        <v>0</v>
      </c>
      <c r="AG125" s="160">
        <v>0</v>
      </c>
      <c r="AH125" s="160">
        <v>0</v>
      </c>
      <c r="AI125" s="160">
        <v>0</v>
      </c>
      <c r="AJ125" s="160">
        <v>0</v>
      </c>
      <c r="AK125" s="160">
        <v>0</v>
      </c>
      <c r="AL125" s="160">
        <v>0</v>
      </c>
      <c r="AM125" s="160">
        <v>30</v>
      </c>
      <c r="AN125" s="160">
        <v>0</v>
      </c>
      <c r="AO125" s="160">
        <v>0</v>
      </c>
      <c r="AP125" s="160">
        <v>0</v>
      </c>
      <c r="AQ125" s="160">
        <v>0</v>
      </c>
      <c r="AR125" s="160">
        <v>0</v>
      </c>
      <c r="AS125" s="160">
        <v>0</v>
      </c>
      <c r="AT125" s="160">
        <v>0</v>
      </c>
      <c r="AU125" s="160">
        <v>0</v>
      </c>
      <c r="AV125" s="160">
        <v>0</v>
      </c>
      <c r="AW125" s="160">
        <v>0</v>
      </c>
      <c r="AX125" s="160">
        <v>0</v>
      </c>
      <c r="AY125" s="160">
        <v>0</v>
      </c>
      <c r="AZ125" s="160">
        <v>0</v>
      </c>
      <c r="BA125" s="160">
        <v>0</v>
      </c>
      <c r="BB125" s="160">
        <v>0</v>
      </c>
      <c r="BC125" s="160">
        <v>0</v>
      </c>
      <c r="BD125" s="160">
        <v>0</v>
      </c>
      <c r="BE125" s="160">
        <v>0</v>
      </c>
      <c r="BF125" s="160">
        <v>0</v>
      </c>
      <c r="BG125" s="160">
        <v>0</v>
      </c>
      <c r="BH125" s="160">
        <v>0</v>
      </c>
      <c r="BI125" s="160">
        <v>0</v>
      </c>
      <c r="BJ125" s="160">
        <v>0</v>
      </c>
      <c r="BK125" s="160">
        <v>0</v>
      </c>
      <c r="BL125" s="160">
        <v>0</v>
      </c>
      <c r="BM125" s="160">
        <v>0</v>
      </c>
      <c r="BN125" s="160">
        <v>0</v>
      </c>
      <c r="BO125" s="160">
        <v>0</v>
      </c>
      <c r="BP125" s="160">
        <v>0</v>
      </c>
      <c r="BQ125" s="160">
        <v>0</v>
      </c>
      <c r="BR125" s="160">
        <v>102.92</v>
      </c>
      <c r="BS125" s="160">
        <v>0</v>
      </c>
      <c r="BT125" s="160">
        <v>0</v>
      </c>
      <c r="BU125" s="160">
        <v>0</v>
      </c>
      <c r="BV125" s="160">
        <v>0</v>
      </c>
      <c r="BW125" s="160">
        <v>0</v>
      </c>
      <c r="BX125" s="160">
        <v>0</v>
      </c>
      <c r="BY125" s="160">
        <v>0</v>
      </c>
      <c r="BZ125" s="160">
        <v>0</v>
      </c>
      <c r="CA125" s="160">
        <v>0</v>
      </c>
      <c r="CB125" s="160">
        <v>0</v>
      </c>
      <c r="CC125" s="160">
        <v>0</v>
      </c>
      <c r="CD125" s="160">
        <v>0</v>
      </c>
      <c r="CE125" s="160">
        <v>0</v>
      </c>
      <c r="CF125" s="160">
        <v>0</v>
      </c>
      <c r="CG125" s="160">
        <v>0</v>
      </c>
      <c r="CH125" s="160">
        <v>0</v>
      </c>
      <c r="CI125" s="160">
        <v>0</v>
      </c>
      <c r="CJ125" s="160">
        <v>0</v>
      </c>
      <c r="CK125" s="160">
        <v>0</v>
      </c>
      <c r="CL125" s="160">
        <v>0</v>
      </c>
      <c r="CM125" s="160">
        <v>0</v>
      </c>
      <c r="CN125" s="160">
        <v>0</v>
      </c>
      <c r="CO125" s="160">
        <v>0</v>
      </c>
      <c r="CP125" s="160">
        <v>0</v>
      </c>
      <c r="CQ125" s="160">
        <v>0</v>
      </c>
      <c r="CR125" s="160">
        <v>0</v>
      </c>
      <c r="CS125" s="160">
        <v>0</v>
      </c>
      <c r="CT125" s="160">
        <v>0</v>
      </c>
      <c r="CU125" s="160">
        <v>0</v>
      </c>
      <c r="CV125" s="160">
        <v>0</v>
      </c>
      <c r="CW125" s="160">
        <v>0</v>
      </c>
      <c r="CX125" s="160">
        <v>0</v>
      </c>
      <c r="CY125" s="160">
        <v>0</v>
      </c>
      <c r="CZ125" s="160">
        <v>0</v>
      </c>
      <c r="DA125" s="160">
        <v>0</v>
      </c>
      <c r="DB125" s="160">
        <v>0</v>
      </c>
      <c r="DC125" s="160">
        <v>0</v>
      </c>
      <c r="DD125" s="160">
        <v>0</v>
      </c>
      <c r="DE125" s="160">
        <v>0</v>
      </c>
      <c r="DF125" s="160">
        <v>0</v>
      </c>
      <c r="DG125" s="160">
        <v>0</v>
      </c>
      <c r="DH125" s="160">
        <v>0</v>
      </c>
      <c r="DI125" s="160">
        <v>0</v>
      </c>
      <c r="DJ125" s="160">
        <v>0</v>
      </c>
      <c r="DK125" s="160">
        <v>0</v>
      </c>
      <c r="DL125" s="160">
        <v>0</v>
      </c>
      <c r="DM125" s="160">
        <v>0</v>
      </c>
      <c r="DN125" s="160">
        <v>0</v>
      </c>
      <c r="DO125" s="160">
        <v>104.03</v>
      </c>
      <c r="DP125" s="160">
        <v>0</v>
      </c>
      <c r="DQ125" s="160">
        <v>0</v>
      </c>
      <c r="DR125" s="160">
        <v>0</v>
      </c>
      <c r="DS125" s="160">
        <v>0</v>
      </c>
      <c r="DT125" s="160">
        <v>0</v>
      </c>
      <c r="DU125" s="160">
        <v>0</v>
      </c>
      <c r="DV125" s="160">
        <v>0</v>
      </c>
      <c r="DW125" s="160">
        <v>0</v>
      </c>
      <c r="DX125" s="160">
        <v>0</v>
      </c>
      <c r="DY125" s="160">
        <v>0</v>
      </c>
      <c r="DZ125" s="160">
        <v>0</v>
      </c>
      <c r="EA125" s="160">
        <v>0</v>
      </c>
      <c r="EB125" s="160">
        <v>0</v>
      </c>
      <c r="EC125" s="160">
        <v>0</v>
      </c>
      <c r="ED125" s="160">
        <v>0</v>
      </c>
      <c r="EE125" s="160">
        <v>0</v>
      </c>
      <c r="EF125" s="160">
        <v>0</v>
      </c>
      <c r="EG125" s="160">
        <v>0</v>
      </c>
      <c r="EH125" s="160">
        <v>0</v>
      </c>
      <c r="EI125" s="160">
        <v>0</v>
      </c>
      <c r="EJ125" s="160">
        <v>0</v>
      </c>
      <c r="EK125" s="160">
        <v>0</v>
      </c>
      <c r="EL125" s="160">
        <v>0</v>
      </c>
      <c r="EM125" s="160">
        <v>0</v>
      </c>
      <c r="EN125" s="160">
        <v>231.15</v>
      </c>
      <c r="EO125" s="160">
        <v>773.78</v>
      </c>
      <c r="EP125" s="160">
        <v>0</v>
      </c>
      <c r="EQ125" s="160">
        <v>0</v>
      </c>
      <c r="ER125" s="160">
        <v>71.72</v>
      </c>
      <c r="ES125" s="160">
        <v>0</v>
      </c>
      <c r="ET125" s="160">
        <v>0</v>
      </c>
      <c r="EU125" s="160">
        <v>0</v>
      </c>
      <c r="EV125" s="160">
        <v>0</v>
      </c>
      <c r="EW125" s="160">
        <v>0</v>
      </c>
      <c r="EX125" s="160">
        <v>2628.78</v>
      </c>
      <c r="EY125" s="160">
        <v>43225</v>
      </c>
      <c r="EZ125" s="160">
        <v>15.99</v>
      </c>
      <c r="FA125" s="160">
        <v>0</v>
      </c>
      <c r="FB125" s="160">
        <v>0</v>
      </c>
      <c r="FC125" s="160">
        <v>1814.97</v>
      </c>
      <c r="FD125" s="160">
        <v>0</v>
      </c>
      <c r="FE125" s="160">
        <v>0</v>
      </c>
      <c r="FF125" s="160">
        <v>0</v>
      </c>
      <c r="FG125" s="160">
        <v>0</v>
      </c>
      <c r="FH125" s="160">
        <v>0</v>
      </c>
      <c r="FI125" s="160">
        <v>0</v>
      </c>
      <c r="FJ125" s="160">
        <v>4552.58</v>
      </c>
      <c r="FK125" s="160">
        <v>3900.57</v>
      </c>
      <c r="FL125" s="160">
        <v>0</v>
      </c>
      <c r="FM125" s="160">
        <v>60</v>
      </c>
      <c r="FN125" s="160">
        <v>0</v>
      </c>
      <c r="FO125" s="160">
        <v>49734.2</v>
      </c>
      <c r="FP125" s="160">
        <v>271.7</v>
      </c>
      <c r="FQ125" s="160">
        <v>0</v>
      </c>
      <c r="FR125" s="160">
        <v>0</v>
      </c>
      <c r="FS125" s="160">
        <v>0</v>
      </c>
      <c r="FT125" s="160">
        <v>0</v>
      </c>
      <c r="FU125" s="160">
        <v>0</v>
      </c>
      <c r="FV125" s="160">
        <v>0</v>
      </c>
      <c r="FW125" s="160">
        <v>0</v>
      </c>
      <c r="FX125" s="160">
        <v>0</v>
      </c>
      <c r="FY125" s="160">
        <v>0</v>
      </c>
      <c r="FZ125" s="160">
        <v>0</v>
      </c>
      <c r="GA125" s="160">
        <v>348.8</v>
      </c>
      <c r="GB125" s="160">
        <v>-92.41</v>
      </c>
      <c r="GC125" s="160">
        <v>0</v>
      </c>
      <c r="GD125" s="160">
        <v>0</v>
      </c>
      <c r="GE125" s="160">
        <v>0</v>
      </c>
      <c r="GF125" s="160">
        <v>0</v>
      </c>
      <c r="GG125" s="160">
        <v>0</v>
      </c>
      <c r="GH125" s="160">
        <v>0</v>
      </c>
      <c r="GI125" s="79">
        <f t="shared" si="1"/>
        <v>108613.35999999999</v>
      </c>
    </row>
    <row r="126" spans="2:191" x14ac:dyDescent="0.25">
      <c r="B126" s="74" t="s">
        <v>223</v>
      </c>
      <c r="C126" s="175" t="s">
        <v>789</v>
      </c>
      <c r="D126" s="160">
        <v>0</v>
      </c>
      <c r="E126" s="160">
        <v>39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  <c r="K126" s="160">
        <v>0</v>
      </c>
      <c r="L126" s="160">
        <v>0</v>
      </c>
      <c r="M126" s="160">
        <v>0</v>
      </c>
      <c r="N126" s="160">
        <v>0</v>
      </c>
      <c r="O126" s="160">
        <v>0</v>
      </c>
      <c r="P126" s="160">
        <v>0</v>
      </c>
      <c r="Q126" s="160">
        <v>0</v>
      </c>
      <c r="R126" s="160">
        <v>0</v>
      </c>
      <c r="S126" s="160">
        <v>0</v>
      </c>
      <c r="T126" s="160">
        <v>0</v>
      </c>
      <c r="U126" s="160">
        <v>0</v>
      </c>
      <c r="V126" s="160">
        <v>0</v>
      </c>
      <c r="W126" s="160">
        <v>0</v>
      </c>
      <c r="X126" s="160">
        <v>0</v>
      </c>
      <c r="Y126" s="160">
        <v>56.2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1040</v>
      </c>
      <c r="AF126" s="160">
        <v>0</v>
      </c>
      <c r="AG126" s="160">
        <v>0</v>
      </c>
      <c r="AH126" s="160">
        <v>0</v>
      </c>
      <c r="AI126" s="160">
        <v>0</v>
      </c>
      <c r="AJ126" s="160">
        <v>0</v>
      </c>
      <c r="AK126" s="160">
        <v>0</v>
      </c>
      <c r="AL126" s="160">
        <v>0</v>
      </c>
      <c r="AM126" s="160">
        <v>0</v>
      </c>
      <c r="AN126" s="160">
        <v>0</v>
      </c>
      <c r="AO126" s="160">
        <v>0</v>
      </c>
      <c r="AP126" s="160">
        <v>0</v>
      </c>
      <c r="AQ126" s="160">
        <v>3380</v>
      </c>
      <c r="AR126" s="160">
        <v>0</v>
      </c>
      <c r="AS126" s="160">
        <v>0</v>
      </c>
      <c r="AT126" s="160">
        <v>103</v>
      </c>
      <c r="AU126" s="160">
        <v>7.2</v>
      </c>
      <c r="AV126" s="160">
        <v>18.29</v>
      </c>
      <c r="AW126" s="160">
        <v>0</v>
      </c>
      <c r="AX126" s="160">
        <v>346.78</v>
      </c>
      <c r="AY126" s="160">
        <v>0</v>
      </c>
      <c r="AZ126" s="160">
        <v>0</v>
      </c>
      <c r="BA126" s="160">
        <v>0</v>
      </c>
      <c r="BB126" s="160">
        <v>0</v>
      </c>
      <c r="BC126" s="160">
        <v>0</v>
      </c>
      <c r="BD126" s="160">
        <v>0</v>
      </c>
      <c r="BE126" s="160">
        <v>0</v>
      </c>
      <c r="BF126" s="160">
        <v>1142.1300000000001</v>
      </c>
      <c r="BG126" s="160">
        <v>0</v>
      </c>
      <c r="BH126" s="160">
        <v>0</v>
      </c>
      <c r="BI126" s="160">
        <v>0</v>
      </c>
      <c r="BJ126" s="160">
        <v>0</v>
      </c>
      <c r="BK126" s="160">
        <v>0</v>
      </c>
      <c r="BL126" s="160">
        <v>0</v>
      </c>
      <c r="BM126" s="160">
        <v>314.64999999999998</v>
      </c>
      <c r="BN126" s="160">
        <v>109.8</v>
      </c>
      <c r="BO126" s="160">
        <v>18.8</v>
      </c>
      <c r="BP126" s="160">
        <v>0</v>
      </c>
      <c r="BQ126" s="160">
        <v>0</v>
      </c>
      <c r="BR126" s="160">
        <v>0</v>
      </c>
      <c r="BS126" s="160">
        <v>0</v>
      </c>
      <c r="BT126" s="160">
        <v>180</v>
      </c>
      <c r="BU126" s="160">
        <v>0</v>
      </c>
      <c r="BV126" s="160">
        <v>0</v>
      </c>
      <c r="BW126" s="160">
        <v>43.7</v>
      </c>
      <c r="BX126" s="160">
        <v>0</v>
      </c>
      <c r="BY126" s="160">
        <v>0</v>
      </c>
      <c r="BZ126" s="160">
        <v>0</v>
      </c>
      <c r="CA126" s="160">
        <v>115</v>
      </c>
      <c r="CB126" s="160">
        <v>170</v>
      </c>
      <c r="CC126" s="160">
        <v>0</v>
      </c>
      <c r="CD126" s="160">
        <v>0</v>
      </c>
      <c r="CE126" s="160">
        <v>0</v>
      </c>
      <c r="CF126" s="160">
        <v>0</v>
      </c>
      <c r="CG126" s="160">
        <v>0</v>
      </c>
      <c r="CH126" s="160">
        <v>630.55999999999995</v>
      </c>
      <c r="CI126" s="160">
        <v>0</v>
      </c>
      <c r="CJ126" s="160">
        <v>0</v>
      </c>
      <c r="CK126" s="160">
        <v>0</v>
      </c>
      <c r="CL126" s="160">
        <v>3599.34</v>
      </c>
      <c r="CM126" s="160">
        <v>0</v>
      </c>
      <c r="CN126" s="160">
        <v>963.51</v>
      </c>
      <c r="CO126" s="160">
        <v>0</v>
      </c>
      <c r="CP126" s="160">
        <v>30.1</v>
      </c>
      <c r="CQ126" s="160">
        <v>0</v>
      </c>
      <c r="CR126" s="160">
        <v>335.58</v>
      </c>
      <c r="CS126" s="160">
        <v>0</v>
      </c>
      <c r="CT126" s="160">
        <v>150.80000000000001</v>
      </c>
      <c r="CU126" s="160">
        <v>0</v>
      </c>
      <c r="CV126" s="160">
        <v>12.3</v>
      </c>
      <c r="CW126" s="160">
        <v>0</v>
      </c>
      <c r="CX126" s="160">
        <v>0</v>
      </c>
      <c r="CY126" s="160">
        <v>0</v>
      </c>
      <c r="CZ126" s="160">
        <v>0</v>
      </c>
      <c r="DA126" s="160">
        <v>22</v>
      </c>
      <c r="DB126" s="160">
        <v>450</v>
      </c>
      <c r="DC126" s="160">
        <v>0</v>
      </c>
      <c r="DD126" s="160">
        <v>9</v>
      </c>
      <c r="DE126" s="160">
        <v>17.850000000000001</v>
      </c>
      <c r="DF126" s="160">
        <v>0</v>
      </c>
      <c r="DG126" s="160">
        <v>0</v>
      </c>
      <c r="DH126" s="160">
        <v>36.5</v>
      </c>
      <c r="DI126" s="160">
        <v>0</v>
      </c>
      <c r="DJ126" s="160">
        <v>0</v>
      </c>
      <c r="DK126" s="160">
        <v>0</v>
      </c>
      <c r="DL126" s="160">
        <v>0</v>
      </c>
      <c r="DM126" s="160">
        <v>109.68</v>
      </c>
      <c r="DN126" s="160">
        <v>0</v>
      </c>
      <c r="DO126" s="160">
        <v>0</v>
      </c>
      <c r="DP126" s="160">
        <v>0</v>
      </c>
      <c r="DQ126" s="160">
        <v>0</v>
      </c>
      <c r="DR126" s="160">
        <v>100.63</v>
      </c>
      <c r="DS126" s="160">
        <v>30.9</v>
      </c>
      <c r="DT126" s="160">
        <v>0</v>
      </c>
      <c r="DU126" s="160">
        <v>78.489999999999995</v>
      </c>
      <c r="DV126" s="160">
        <v>0</v>
      </c>
      <c r="DW126" s="160">
        <v>19.89</v>
      </c>
      <c r="DX126" s="160">
        <v>0</v>
      </c>
      <c r="DY126" s="160">
        <v>0</v>
      </c>
      <c r="DZ126" s="160">
        <v>0</v>
      </c>
      <c r="EA126" s="160">
        <v>17.309999999999999</v>
      </c>
      <c r="EB126" s="160">
        <v>325</v>
      </c>
      <c r="EC126" s="160">
        <v>0</v>
      </c>
      <c r="ED126" s="160">
        <v>0</v>
      </c>
      <c r="EE126" s="160">
        <v>1230</v>
      </c>
      <c r="EF126" s="160">
        <v>0</v>
      </c>
      <c r="EG126" s="160">
        <v>0</v>
      </c>
      <c r="EH126" s="160">
        <v>0</v>
      </c>
      <c r="EI126" s="160">
        <v>0</v>
      </c>
      <c r="EJ126" s="160">
        <v>0</v>
      </c>
      <c r="EK126" s="160">
        <v>0</v>
      </c>
      <c r="EL126" s="160">
        <v>0</v>
      </c>
      <c r="EM126" s="160">
        <v>0</v>
      </c>
      <c r="EN126" s="160">
        <v>0</v>
      </c>
      <c r="EO126" s="160">
        <v>11832.94</v>
      </c>
      <c r="EP126" s="160">
        <v>3233.25</v>
      </c>
      <c r="EQ126" s="160">
        <v>1564.99</v>
      </c>
      <c r="ER126" s="160">
        <v>2276.75</v>
      </c>
      <c r="ES126" s="160">
        <v>3851.86</v>
      </c>
      <c r="ET126" s="160">
        <v>12403.74</v>
      </c>
      <c r="EU126" s="160">
        <v>3826.4</v>
      </c>
      <c r="EV126" s="160">
        <v>0</v>
      </c>
      <c r="EW126" s="160">
        <v>1132.9000000000001</v>
      </c>
      <c r="EX126" s="160">
        <v>137</v>
      </c>
      <c r="EY126" s="160">
        <v>0</v>
      </c>
      <c r="EZ126" s="160">
        <v>42.8</v>
      </c>
      <c r="FA126" s="160">
        <v>1177.7</v>
      </c>
      <c r="FB126" s="160">
        <v>3425.27</v>
      </c>
      <c r="FC126" s="160">
        <v>0</v>
      </c>
      <c r="FD126" s="160">
        <v>0</v>
      </c>
      <c r="FE126" s="160">
        <v>3361.6</v>
      </c>
      <c r="FF126" s="160">
        <v>794.35</v>
      </c>
      <c r="FG126" s="160">
        <v>80.37</v>
      </c>
      <c r="FH126" s="160">
        <v>2599.84</v>
      </c>
      <c r="FI126" s="160">
        <v>163.38</v>
      </c>
      <c r="FJ126" s="160">
        <v>25.74</v>
      </c>
      <c r="FK126" s="160">
        <v>923</v>
      </c>
      <c r="FL126" s="160">
        <v>4733.68</v>
      </c>
      <c r="FM126" s="160">
        <v>3936.46</v>
      </c>
      <c r="FN126" s="160">
        <v>730.96</v>
      </c>
      <c r="FO126" s="160">
        <v>2142.13</v>
      </c>
      <c r="FP126" s="160">
        <v>-5099.42</v>
      </c>
      <c r="FQ126" s="160">
        <v>3.5</v>
      </c>
      <c r="FR126" s="160">
        <v>0</v>
      </c>
      <c r="FS126" s="160">
        <v>0</v>
      </c>
      <c r="FT126" s="160">
        <v>75</v>
      </c>
      <c r="FU126" s="160">
        <v>0</v>
      </c>
      <c r="FV126" s="160">
        <v>247.05</v>
      </c>
      <c r="FW126" s="160">
        <v>0</v>
      </c>
      <c r="FX126" s="160">
        <v>96.2</v>
      </c>
      <c r="FY126" s="160">
        <v>46.55</v>
      </c>
      <c r="FZ126" s="160">
        <v>0</v>
      </c>
      <c r="GA126" s="160">
        <v>0</v>
      </c>
      <c r="GB126" s="160">
        <v>0</v>
      </c>
      <c r="GC126" s="160">
        <v>63.85</v>
      </c>
      <c r="GD126" s="160">
        <v>260.54000000000002</v>
      </c>
      <c r="GE126" s="160">
        <v>11.4</v>
      </c>
      <c r="GF126" s="160">
        <v>0</v>
      </c>
      <c r="GG126" s="160">
        <v>0</v>
      </c>
      <c r="GH126" s="160">
        <v>631.74</v>
      </c>
      <c r="GI126" s="79">
        <f t="shared" si="1"/>
        <v>75987.510000000038</v>
      </c>
    </row>
    <row r="127" spans="2:191" x14ac:dyDescent="0.25">
      <c r="B127" s="74" t="s">
        <v>237</v>
      </c>
      <c r="C127" s="175" t="s">
        <v>789</v>
      </c>
      <c r="D127" s="160">
        <v>0</v>
      </c>
      <c r="E127" s="160">
        <v>1129.8</v>
      </c>
      <c r="F127" s="160">
        <v>0</v>
      </c>
      <c r="G127" s="160">
        <v>0</v>
      </c>
      <c r="H127" s="160">
        <v>0</v>
      </c>
      <c r="I127" s="160">
        <v>89.5</v>
      </c>
      <c r="J127" s="160">
        <v>0</v>
      </c>
      <c r="K127" s="160">
        <v>0</v>
      </c>
      <c r="L127" s="160">
        <v>0</v>
      </c>
      <c r="M127" s="160">
        <v>0</v>
      </c>
      <c r="N127" s="160">
        <v>0</v>
      </c>
      <c r="O127" s="160">
        <v>380</v>
      </c>
      <c r="P127" s="160">
        <v>0</v>
      </c>
      <c r="Q127" s="160">
        <v>0</v>
      </c>
      <c r="R127" s="160">
        <v>0</v>
      </c>
      <c r="S127" s="160">
        <v>149.25</v>
      </c>
      <c r="T127" s="160">
        <v>0</v>
      </c>
      <c r="U127" s="160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  <c r="AF127" s="160">
        <v>0</v>
      </c>
      <c r="AG127" s="160">
        <v>0</v>
      </c>
      <c r="AH127" s="160">
        <v>0</v>
      </c>
      <c r="AI127" s="160">
        <v>0</v>
      </c>
      <c r="AJ127" s="160">
        <v>1390</v>
      </c>
      <c r="AK127" s="160">
        <v>318.31</v>
      </c>
      <c r="AL127" s="160">
        <v>0</v>
      </c>
      <c r="AM127" s="160">
        <v>0</v>
      </c>
      <c r="AN127" s="160">
        <v>0</v>
      </c>
      <c r="AO127" s="160">
        <v>0</v>
      </c>
      <c r="AP127" s="160">
        <v>0</v>
      </c>
      <c r="AQ127" s="160">
        <v>2633.5</v>
      </c>
      <c r="AR127" s="160">
        <v>0</v>
      </c>
      <c r="AS127" s="160">
        <v>0</v>
      </c>
      <c r="AT127" s="160">
        <v>0</v>
      </c>
      <c r="AU127" s="160">
        <v>0</v>
      </c>
      <c r="AV127" s="160">
        <v>0</v>
      </c>
      <c r="AW127" s="160">
        <v>0</v>
      </c>
      <c r="AX127" s="160">
        <v>498</v>
      </c>
      <c r="AY127" s="160">
        <v>725</v>
      </c>
      <c r="AZ127" s="160">
        <v>0</v>
      </c>
      <c r="BA127" s="160">
        <v>142.58000000000001</v>
      </c>
      <c r="BB127" s="160">
        <v>0</v>
      </c>
      <c r="BC127" s="160">
        <v>0</v>
      </c>
      <c r="BD127" s="160">
        <v>0</v>
      </c>
      <c r="BE127" s="160">
        <v>0</v>
      </c>
      <c r="BF127" s="160">
        <v>333.3</v>
      </c>
      <c r="BG127" s="160">
        <v>25</v>
      </c>
      <c r="BH127" s="160">
        <v>0</v>
      </c>
      <c r="BI127" s="160">
        <v>0</v>
      </c>
      <c r="BJ127" s="160">
        <v>0</v>
      </c>
      <c r="BK127" s="160">
        <v>0</v>
      </c>
      <c r="BL127" s="160">
        <v>0</v>
      </c>
      <c r="BM127" s="160">
        <v>485.65</v>
      </c>
      <c r="BN127" s="160">
        <v>0</v>
      </c>
      <c r="BO127" s="160">
        <v>0</v>
      </c>
      <c r="BP127" s="160">
        <v>0</v>
      </c>
      <c r="BQ127" s="160">
        <v>0</v>
      </c>
      <c r="BR127" s="160">
        <v>265.5</v>
      </c>
      <c r="BS127" s="160">
        <v>139.94</v>
      </c>
      <c r="BT127" s="160">
        <v>0</v>
      </c>
      <c r="BU127" s="160">
        <v>0</v>
      </c>
      <c r="BV127" s="160">
        <v>7.4</v>
      </c>
      <c r="BW127" s="160">
        <v>32</v>
      </c>
      <c r="BX127" s="160">
        <v>220.12</v>
      </c>
      <c r="BY127" s="160">
        <v>0</v>
      </c>
      <c r="BZ127" s="160">
        <v>0</v>
      </c>
      <c r="CA127" s="160">
        <v>0</v>
      </c>
      <c r="CB127" s="160">
        <v>0</v>
      </c>
      <c r="CC127" s="160">
        <v>0</v>
      </c>
      <c r="CD127" s="160">
        <v>0</v>
      </c>
      <c r="CE127" s="160">
        <v>0</v>
      </c>
      <c r="CF127" s="160">
        <v>0</v>
      </c>
      <c r="CG127" s="160">
        <v>0</v>
      </c>
      <c r="CH127" s="160">
        <v>0</v>
      </c>
      <c r="CI127" s="160">
        <v>0</v>
      </c>
      <c r="CJ127" s="160">
        <v>0</v>
      </c>
      <c r="CK127" s="160">
        <v>0</v>
      </c>
      <c r="CL127" s="160">
        <v>0</v>
      </c>
      <c r="CM127" s="160">
        <v>0</v>
      </c>
      <c r="CN127" s="160">
        <v>0</v>
      </c>
      <c r="CO127" s="160">
        <v>0</v>
      </c>
      <c r="CP127" s="160">
        <v>203.58</v>
      </c>
      <c r="CQ127" s="160">
        <v>0</v>
      </c>
      <c r="CR127" s="160">
        <v>0</v>
      </c>
      <c r="CS127" s="160">
        <v>0</v>
      </c>
      <c r="CT127" s="160">
        <v>0</v>
      </c>
      <c r="CU127" s="160">
        <v>0</v>
      </c>
      <c r="CV127" s="160">
        <v>17.8</v>
      </c>
      <c r="CW127" s="160">
        <v>0</v>
      </c>
      <c r="CX127" s="160">
        <v>0</v>
      </c>
      <c r="CY127" s="160">
        <v>167</v>
      </c>
      <c r="CZ127" s="160">
        <v>0</v>
      </c>
      <c r="DA127" s="160">
        <v>0</v>
      </c>
      <c r="DB127" s="160">
        <v>0</v>
      </c>
      <c r="DC127" s="160">
        <v>0</v>
      </c>
      <c r="DD127" s="160">
        <v>112.8</v>
      </c>
      <c r="DE127" s="160">
        <v>0</v>
      </c>
      <c r="DF127" s="160">
        <v>0</v>
      </c>
      <c r="DG127" s="160">
        <v>0</v>
      </c>
      <c r="DH127" s="160">
        <v>0</v>
      </c>
      <c r="DI127" s="160">
        <v>0</v>
      </c>
      <c r="DJ127" s="160">
        <v>90</v>
      </c>
      <c r="DK127" s="160">
        <v>103.61</v>
      </c>
      <c r="DL127" s="160">
        <v>0</v>
      </c>
      <c r="DM127" s="160">
        <v>0</v>
      </c>
      <c r="DN127" s="160">
        <v>190.92</v>
      </c>
      <c r="DO127" s="160">
        <v>0</v>
      </c>
      <c r="DP127" s="160">
        <v>0</v>
      </c>
      <c r="DQ127" s="160">
        <v>0</v>
      </c>
      <c r="DR127" s="160">
        <v>0</v>
      </c>
      <c r="DS127" s="160">
        <v>0</v>
      </c>
      <c r="DT127" s="160">
        <v>0</v>
      </c>
      <c r="DU127" s="160">
        <v>2500</v>
      </c>
      <c r="DV127" s="160">
        <v>0</v>
      </c>
      <c r="DW127" s="160">
        <v>0</v>
      </c>
      <c r="DX127" s="160">
        <v>0</v>
      </c>
      <c r="DY127" s="160">
        <v>0</v>
      </c>
      <c r="DZ127" s="160">
        <v>0</v>
      </c>
      <c r="EA127" s="160">
        <v>2072</v>
      </c>
      <c r="EB127" s="160">
        <v>0</v>
      </c>
      <c r="EC127" s="160">
        <v>102.69</v>
      </c>
      <c r="ED127" s="160">
        <v>0</v>
      </c>
      <c r="EE127" s="160">
        <v>0</v>
      </c>
      <c r="EF127" s="160">
        <v>0</v>
      </c>
      <c r="EG127" s="160">
        <v>0</v>
      </c>
      <c r="EH127" s="160">
        <v>0</v>
      </c>
      <c r="EI127" s="160">
        <v>0</v>
      </c>
      <c r="EJ127" s="160">
        <v>0</v>
      </c>
      <c r="EK127" s="160">
        <v>0</v>
      </c>
      <c r="EL127" s="160">
        <v>0</v>
      </c>
      <c r="EM127" s="160">
        <v>0</v>
      </c>
      <c r="EN127" s="160">
        <v>0</v>
      </c>
      <c r="EO127" s="160">
        <v>2554.4499999999998</v>
      </c>
      <c r="EP127" s="160">
        <v>510.45</v>
      </c>
      <c r="EQ127" s="160">
        <v>238293.57</v>
      </c>
      <c r="ER127" s="160">
        <v>0</v>
      </c>
      <c r="ES127" s="160">
        <v>2400</v>
      </c>
      <c r="ET127" s="160">
        <v>532.62</v>
      </c>
      <c r="EU127" s="160">
        <v>307.08</v>
      </c>
      <c r="EV127" s="160">
        <v>0</v>
      </c>
      <c r="EW127" s="160">
        <v>1314.53</v>
      </c>
      <c r="EX127" s="160">
        <v>0</v>
      </c>
      <c r="EY127" s="160">
        <v>1162.6199999999999</v>
      </c>
      <c r="EZ127" s="160">
        <v>22539.11</v>
      </c>
      <c r="FA127" s="160">
        <v>0</v>
      </c>
      <c r="FB127" s="160">
        <v>3188.73</v>
      </c>
      <c r="FC127" s="160">
        <v>639.63</v>
      </c>
      <c r="FD127" s="160">
        <v>0</v>
      </c>
      <c r="FE127" s="160">
        <v>0</v>
      </c>
      <c r="FF127" s="160">
        <v>453.18</v>
      </c>
      <c r="FG127" s="160">
        <v>0</v>
      </c>
      <c r="FH127" s="160">
        <v>320.01</v>
      </c>
      <c r="FI127" s="160">
        <v>220.39</v>
      </c>
      <c r="FJ127" s="160">
        <v>0</v>
      </c>
      <c r="FK127" s="160">
        <v>162.97999999999999</v>
      </c>
      <c r="FL127" s="160">
        <v>0</v>
      </c>
      <c r="FM127" s="160">
        <v>0</v>
      </c>
      <c r="FN127" s="160">
        <v>1992.32</v>
      </c>
      <c r="FO127" s="160">
        <v>0</v>
      </c>
      <c r="FP127" s="160">
        <v>0</v>
      </c>
      <c r="FQ127" s="160">
        <v>0</v>
      </c>
      <c r="FR127" s="160">
        <v>0</v>
      </c>
      <c r="FS127" s="160">
        <v>140.44</v>
      </c>
      <c r="FT127" s="160">
        <v>269.7</v>
      </c>
      <c r="FU127" s="160">
        <v>0</v>
      </c>
      <c r="FV127" s="160">
        <v>0</v>
      </c>
      <c r="FW127" s="160">
        <v>0</v>
      </c>
      <c r="FX127" s="160">
        <v>0</v>
      </c>
      <c r="FY127" s="160">
        <v>0</v>
      </c>
      <c r="FZ127" s="160">
        <v>0</v>
      </c>
      <c r="GA127" s="160">
        <v>0</v>
      </c>
      <c r="GB127" s="160">
        <v>0</v>
      </c>
      <c r="GC127" s="160">
        <v>44.9</v>
      </c>
      <c r="GD127" s="160">
        <v>360</v>
      </c>
      <c r="GE127" s="160">
        <v>0</v>
      </c>
      <c r="GF127" s="160">
        <v>0</v>
      </c>
      <c r="GG127" s="160">
        <v>727</v>
      </c>
      <c r="GH127" s="160">
        <v>969.7</v>
      </c>
      <c r="GI127" s="79">
        <f t="shared" si="1"/>
        <v>293628.66000000003</v>
      </c>
    </row>
    <row r="128" spans="2:191" x14ac:dyDescent="0.25">
      <c r="B128" s="74" t="s">
        <v>200</v>
      </c>
      <c r="C128" s="175" t="s">
        <v>789</v>
      </c>
      <c r="D128" s="160">
        <v>0</v>
      </c>
      <c r="E128" s="160">
        <v>90.94</v>
      </c>
      <c r="F128" s="160">
        <v>0</v>
      </c>
      <c r="G128" s="160">
        <v>0</v>
      </c>
      <c r="H128" s="160">
        <v>127.11</v>
      </c>
      <c r="I128" s="160">
        <v>0</v>
      </c>
      <c r="J128" s="160">
        <v>0</v>
      </c>
      <c r="K128" s="160">
        <v>0</v>
      </c>
      <c r="L128" s="160">
        <v>0</v>
      </c>
      <c r="M128" s="160">
        <v>0</v>
      </c>
      <c r="N128" s="160">
        <v>0</v>
      </c>
      <c r="O128" s="160">
        <v>0</v>
      </c>
      <c r="P128" s="160">
        <v>0</v>
      </c>
      <c r="Q128" s="160">
        <v>0</v>
      </c>
      <c r="R128" s="160">
        <v>0</v>
      </c>
      <c r="S128" s="160">
        <v>0</v>
      </c>
      <c r="T128" s="160">
        <v>0</v>
      </c>
      <c r="U128" s="160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174.05</v>
      </c>
      <c r="AC128" s="160">
        <v>0</v>
      </c>
      <c r="AD128" s="160">
        <v>0</v>
      </c>
      <c r="AE128" s="160">
        <v>206.88</v>
      </c>
      <c r="AF128" s="160">
        <v>0</v>
      </c>
      <c r="AG128" s="160">
        <v>0</v>
      </c>
      <c r="AH128" s="160">
        <v>0</v>
      </c>
      <c r="AI128" s="160">
        <v>1149.96</v>
      </c>
      <c r="AJ128" s="160">
        <v>0</v>
      </c>
      <c r="AK128" s="160">
        <v>0</v>
      </c>
      <c r="AL128" s="160">
        <v>0</v>
      </c>
      <c r="AM128" s="160">
        <v>0</v>
      </c>
      <c r="AN128" s="160">
        <v>0</v>
      </c>
      <c r="AO128" s="160">
        <v>0</v>
      </c>
      <c r="AP128" s="160">
        <v>0</v>
      </c>
      <c r="AQ128" s="160">
        <v>0</v>
      </c>
      <c r="AR128" s="160">
        <v>0</v>
      </c>
      <c r="AS128" s="160">
        <v>28.88</v>
      </c>
      <c r="AT128" s="160">
        <v>0</v>
      </c>
      <c r="AU128" s="160">
        <v>0</v>
      </c>
      <c r="AV128" s="160">
        <v>0</v>
      </c>
      <c r="AW128" s="160">
        <v>0</v>
      </c>
      <c r="AX128" s="160">
        <v>0</v>
      </c>
      <c r="AY128" s="160">
        <v>0</v>
      </c>
      <c r="AZ128" s="160">
        <v>0</v>
      </c>
      <c r="BA128" s="160">
        <v>43.01</v>
      </c>
      <c r="BB128" s="160">
        <v>126.48</v>
      </c>
      <c r="BC128" s="160">
        <v>0</v>
      </c>
      <c r="BD128" s="160">
        <v>119.35</v>
      </c>
      <c r="BE128" s="160">
        <v>0</v>
      </c>
      <c r="BF128" s="160">
        <v>182.75</v>
      </c>
      <c r="BG128" s="160">
        <v>0</v>
      </c>
      <c r="BH128" s="160">
        <v>810.53</v>
      </c>
      <c r="BI128" s="160">
        <v>0</v>
      </c>
      <c r="BJ128" s="160">
        <v>0</v>
      </c>
      <c r="BK128" s="160">
        <v>0</v>
      </c>
      <c r="BL128" s="160">
        <v>0</v>
      </c>
      <c r="BM128" s="160">
        <v>697.21</v>
      </c>
      <c r="BN128" s="160">
        <v>0</v>
      </c>
      <c r="BO128" s="160">
        <v>87.8</v>
      </c>
      <c r="BP128" s="160">
        <v>0</v>
      </c>
      <c r="BQ128" s="160">
        <v>138.18</v>
      </c>
      <c r="BR128" s="160">
        <v>0</v>
      </c>
      <c r="BS128" s="160">
        <v>1158.6600000000001</v>
      </c>
      <c r="BT128" s="160">
        <v>212.48</v>
      </c>
      <c r="BU128" s="160">
        <v>0</v>
      </c>
      <c r="BV128" s="160">
        <v>0</v>
      </c>
      <c r="BW128" s="160">
        <v>0</v>
      </c>
      <c r="BX128" s="160">
        <v>0</v>
      </c>
      <c r="BY128" s="160">
        <v>0</v>
      </c>
      <c r="BZ128" s="160">
        <v>44.39</v>
      </c>
      <c r="CA128" s="160">
        <v>134.47</v>
      </c>
      <c r="CB128" s="160">
        <v>0</v>
      </c>
      <c r="CC128" s="160">
        <v>0</v>
      </c>
      <c r="CD128" s="160">
        <v>0</v>
      </c>
      <c r="CE128" s="160">
        <v>0</v>
      </c>
      <c r="CF128" s="160">
        <v>0</v>
      </c>
      <c r="CG128" s="160">
        <v>867.61</v>
      </c>
      <c r="CH128" s="160">
        <v>0</v>
      </c>
      <c r="CI128" s="160">
        <v>413.32</v>
      </c>
      <c r="CJ128" s="160">
        <v>0</v>
      </c>
      <c r="CK128" s="160">
        <v>0</v>
      </c>
      <c r="CL128" s="160">
        <v>0</v>
      </c>
      <c r="CM128" s="160">
        <v>0</v>
      </c>
      <c r="CN128" s="160">
        <v>12.93</v>
      </c>
      <c r="CO128" s="160">
        <v>130.52000000000001</v>
      </c>
      <c r="CP128" s="160">
        <v>0</v>
      </c>
      <c r="CQ128" s="160">
        <v>0</v>
      </c>
      <c r="CR128" s="160">
        <v>0</v>
      </c>
      <c r="CS128" s="160">
        <v>597.12</v>
      </c>
      <c r="CT128" s="160">
        <v>235.84</v>
      </c>
      <c r="CU128" s="160">
        <v>0</v>
      </c>
      <c r="CV128" s="160">
        <v>0</v>
      </c>
      <c r="CW128" s="160">
        <v>0</v>
      </c>
      <c r="CX128" s="160">
        <v>0</v>
      </c>
      <c r="CY128" s="160">
        <v>0</v>
      </c>
      <c r="CZ128" s="160">
        <v>0</v>
      </c>
      <c r="DA128" s="160">
        <v>471.71</v>
      </c>
      <c r="DB128" s="160">
        <v>1.68</v>
      </c>
      <c r="DC128" s="160">
        <v>0</v>
      </c>
      <c r="DD128" s="160">
        <v>324.97000000000003</v>
      </c>
      <c r="DE128" s="160">
        <v>286.62</v>
      </c>
      <c r="DF128" s="160">
        <v>153.87</v>
      </c>
      <c r="DG128" s="160">
        <v>0</v>
      </c>
      <c r="DH128" s="160">
        <v>73.87</v>
      </c>
      <c r="DI128" s="160">
        <v>0</v>
      </c>
      <c r="DJ128" s="160">
        <v>0</v>
      </c>
      <c r="DK128" s="160">
        <v>0</v>
      </c>
      <c r="DL128" s="160">
        <v>0</v>
      </c>
      <c r="DM128" s="160">
        <v>427.12</v>
      </c>
      <c r="DN128" s="160">
        <v>0</v>
      </c>
      <c r="DO128" s="160">
        <v>0</v>
      </c>
      <c r="DP128" s="160">
        <v>0</v>
      </c>
      <c r="DQ128" s="160">
        <v>0</v>
      </c>
      <c r="DR128" s="160">
        <v>0</v>
      </c>
      <c r="DS128" s="160">
        <v>0</v>
      </c>
      <c r="DT128" s="160">
        <v>0</v>
      </c>
      <c r="DU128" s="160">
        <v>0</v>
      </c>
      <c r="DV128" s="160">
        <v>0</v>
      </c>
      <c r="DW128" s="160">
        <v>0</v>
      </c>
      <c r="DX128" s="160">
        <v>82.75</v>
      </c>
      <c r="DY128" s="160">
        <v>0</v>
      </c>
      <c r="DZ128" s="160">
        <v>0</v>
      </c>
      <c r="EA128" s="160">
        <v>0</v>
      </c>
      <c r="EB128" s="160">
        <v>0</v>
      </c>
      <c r="EC128" s="160">
        <v>83.27</v>
      </c>
      <c r="ED128" s="160">
        <v>0</v>
      </c>
      <c r="EE128" s="160">
        <v>0</v>
      </c>
      <c r="EF128" s="160">
        <v>0</v>
      </c>
      <c r="EG128" s="160">
        <v>0</v>
      </c>
      <c r="EH128" s="160">
        <v>175.38</v>
      </c>
      <c r="EI128" s="160">
        <v>0</v>
      </c>
      <c r="EJ128" s="160">
        <v>0</v>
      </c>
      <c r="EK128" s="160">
        <v>0</v>
      </c>
      <c r="EL128" s="160">
        <v>0</v>
      </c>
      <c r="EM128" s="160">
        <v>241.79</v>
      </c>
      <c r="EN128" s="160">
        <v>0</v>
      </c>
      <c r="EO128" s="160">
        <v>0</v>
      </c>
      <c r="EP128" s="160">
        <v>0</v>
      </c>
      <c r="EQ128" s="160">
        <v>0</v>
      </c>
      <c r="ER128" s="160">
        <v>1134.8499999999999</v>
      </c>
      <c r="ES128" s="160">
        <v>1726.83</v>
      </c>
      <c r="ET128" s="160">
        <v>2305.89</v>
      </c>
      <c r="EU128" s="160">
        <v>72.47</v>
      </c>
      <c r="EV128" s="160">
        <v>0</v>
      </c>
      <c r="EW128" s="160">
        <v>0</v>
      </c>
      <c r="EX128" s="160">
        <v>167.15</v>
      </c>
      <c r="EY128" s="160">
        <v>910.68</v>
      </c>
      <c r="EZ128" s="160">
        <v>0</v>
      </c>
      <c r="FA128" s="160">
        <v>1337.64</v>
      </c>
      <c r="FB128" s="160">
        <v>0</v>
      </c>
      <c r="FC128" s="160">
        <v>0</v>
      </c>
      <c r="FD128" s="160">
        <v>0</v>
      </c>
      <c r="FE128" s="160">
        <v>1301.6199999999999</v>
      </c>
      <c r="FF128" s="160">
        <v>131.21</v>
      </c>
      <c r="FG128" s="160">
        <v>0</v>
      </c>
      <c r="FH128" s="160">
        <v>2959.91</v>
      </c>
      <c r="FI128" s="160">
        <v>0</v>
      </c>
      <c r="FJ128" s="160">
        <v>0</v>
      </c>
      <c r="FK128" s="160">
        <v>208.8</v>
      </c>
      <c r="FL128" s="160">
        <v>0</v>
      </c>
      <c r="FM128" s="160">
        <v>58.19</v>
      </c>
      <c r="FN128" s="160">
        <v>0</v>
      </c>
      <c r="FO128" s="160">
        <v>12827.44</v>
      </c>
      <c r="FP128" s="160">
        <v>0</v>
      </c>
      <c r="FQ128" s="160">
        <v>0</v>
      </c>
      <c r="FR128" s="160">
        <v>0</v>
      </c>
      <c r="FS128" s="160">
        <v>0</v>
      </c>
      <c r="FT128" s="160">
        <v>475.46</v>
      </c>
      <c r="FU128" s="160">
        <v>648.51</v>
      </c>
      <c r="FV128" s="160">
        <v>121.54</v>
      </c>
      <c r="FW128" s="160">
        <v>1316.44</v>
      </c>
      <c r="FX128" s="160">
        <v>1716.98</v>
      </c>
      <c r="FY128" s="160">
        <v>0</v>
      </c>
      <c r="FZ128" s="160">
        <v>4494.49</v>
      </c>
      <c r="GA128" s="160">
        <v>0</v>
      </c>
      <c r="GB128" s="160">
        <v>2597.3200000000002</v>
      </c>
      <c r="GC128" s="160">
        <v>840.94</v>
      </c>
      <c r="GD128" s="160">
        <v>3297</v>
      </c>
      <c r="GE128" s="160">
        <v>0</v>
      </c>
      <c r="GF128" s="160">
        <v>23.27</v>
      </c>
      <c r="GG128" s="160">
        <v>22.41</v>
      </c>
      <c r="GH128" s="160">
        <v>0</v>
      </c>
      <c r="GI128" s="79">
        <f t="shared" si="1"/>
        <v>50810.540000000008</v>
      </c>
    </row>
    <row r="129" spans="2:191" x14ac:dyDescent="0.25">
      <c r="B129" s="74" t="s">
        <v>235</v>
      </c>
      <c r="C129" s="175" t="s">
        <v>789</v>
      </c>
      <c r="D129" s="160">
        <v>0</v>
      </c>
      <c r="E129" s="160">
        <v>0</v>
      </c>
      <c r="F129" s="160">
        <v>0</v>
      </c>
      <c r="G129" s="160">
        <v>31399.200000000001</v>
      </c>
      <c r="H129" s="160">
        <v>0</v>
      </c>
      <c r="I129" s="160">
        <v>497.76</v>
      </c>
      <c r="J129" s="160">
        <v>0</v>
      </c>
      <c r="K129" s="160">
        <v>3450.85</v>
      </c>
      <c r="L129" s="160">
        <v>6500.97</v>
      </c>
      <c r="M129" s="160">
        <v>0</v>
      </c>
      <c r="N129" s="160">
        <v>1176.83</v>
      </c>
      <c r="O129" s="160">
        <v>0</v>
      </c>
      <c r="P129" s="160">
        <v>0</v>
      </c>
      <c r="Q129" s="160">
        <v>697.11</v>
      </c>
      <c r="R129" s="160">
        <v>0</v>
      </c>
      <c r="S129" s="160">
        <v>75.33</v>
      </c>
      <c r="T129" s="160">
        <v>0</v>
      </c>
      <c r="U129" s="160">
        <v>0</v>
      </c>
      <c r="V129" s="160">
        <v>0</v>
      </c>
      <c r="W129" s="160">
        <v>0</v>
      </c>
      <c r="X129" s="160">
        <v>1678.8</v>
      </c>
      <c r="Y129" s="160">
        <v>0</v>
      </c>
      <c r="Z129" s="160">
        <v>308.8</v>
      </c>
      <c r="AA129" s="160">
        <v>0</v>
      </c>
      <c r="AB129" s="160">
        <v>0</v>
      </c>
      <c r="AC129" s="160">
        <v>47</v>
      </c>
      <c r="AD129" s="160">
        <v>0</v>
      </c>
      <c r="AE129" s="160">
        <v>0</v>
      </c>
      <c r="AF129" s="160">
        <v>0</v>
      </c>
      <c r="AG129" s="160">
        <v>0</v>
      </c>
      <c r="AH129" s="160">
        <v>0</v>
      </c>
      <c r="AI129" s="160">
        <v>0</v>
      </c>
      <c r="AJ129" s="160">
        <v>0</v>
      </c>
      <c r="AK129" s="160">
        <v>0</v>
      </c>
      <c r="AL129" s="160">
        <v>0</v>
      </c>
      <c r="AM129" s="160">
        <v>0</v>
      </c>
      <c r="AN129" s="160">
        <v>0</v>
      </c>
      <c r="AO129" s="160">
        <v>331.64</v>
      </c>
      <c r="AP129" s="160">
        <v>0</v>
      </c>
      <c r="AQ129" s="160">
        <v>0</v>
      </c>
      <c r="AR129" s="160">
        <v>0</v>
      </c>
      <c r="AS129" s="160">
        <v>1701.08</v>
      </c>
      <c r="AT129" s="160">
        <v>755</v>
      </c>
      <c r="AU129" s="160">
        <v>0</v>
      </c>
      <c r="AV129" s="160">
        <v>0</v>
      </c>
      <c r="AW129" s="160">
        <v>0</v>
      </c>
      <c r="AX129" s="160">
        <v>0</v>
      </c>
      <c r="AY129" s="160">
        <v>0</v>
      </c>
      <c r="AZ129" s="160">
        <v>676.34</v>
      </c>
      <c r="BA129" s="160">
        <v>1209</v>
      </c>
      <c r="BB129" s="160">
        <v>0</v>
      </c>
      <c r="BC129" s="160">
        <v>0</v>
      </c>
      <c r="BD129" s="160">
        <v>0</v>
      </c>
      <c r="BE129" s="160">
        <v>13680.93</v>
      </c>
      <c r="BF129" s="160">
        <v>0</v>
      </c>
      <c r="BG129" s="160">
        <v>3062.51</v>
      </c>
      <c r="BH129" s="160">
        <v>0</v>
      </c>
      <c r="BI129" s="160">
        <v>5328.5</v>
      </c>
      <c r="BJ129" s="160">
        <v>482.28</v>
      </c>
      <c r="BK129" s="160">
        <v>0</v>
      </c>
      <c r="BL129" s="160">
        <v>0</v>
      </c>
      <c r="BM129" s="160">
        <v>0</v>
      </c>
      <c r="BN129" s="160">
        <v>0</v>
      </c>
      <c r="BO129" s="160">
        <v>158.19999999999999</v>
      </c>
      <c r="BP129" s="160">
        <v>0</v>
      </c>
      <c r="BQ129" s="160">
        <v>24147</v>
      </c>
      <c r="BR129" s="160">
        <v>1486</v>
      </c>
      <c r="BS129" s="160">
        <v>0</v>
      </c>
      <c r="BT129" s="160">
        <v>1049.45</v>
      </c>
      <c r="BU129" s="160">
        <v>0</v>
      </c>
      <c r="BV129" s="160">
        <v>0</v>
      </c>
      <c r="BW129" s="160">
        <v>26689.73</v>
      </c>
      <c r="BX129" s="160">
        <v>0</v>
      </c>
      <c r="BY129" s="160">
        <v>0</v>
      </c>
      <c r="BZ129" s="160">
        <v>0</v>
      </c>
      <c r="CA129" s="160">
        <v>0</v>
      </c>
      <c r="CB129" s="160">
        <v>1041</v>
      </c>
      <c r="CC129" s="160">
        <v>64109.18</v>
      </c>
      <c r="CD129" s="160">
        <v>0</v>
      </c>
      <c r="CE129" s="160">
        <v>0</v>
      </c>
      <c r="CF129" s="160">
        <v>0</v>
      </c>
      <c r="CG129" s="160">
        <v>0</v>
      </c>
      <c r="CH129" s="160">
        <v>67653</v>
      </c>
      <c r="CI129" s="160">
        <v>0</v>
      </c>
      <c r="CJ129" s="160">
        <v>0</v>
      </c>
      <c r="CK129" s="160">
        <v>665.55</v>
      </c>
      <c r="CL129" s="160">
        <v>0</v>
      </c>
      <c r="CM129" s="160">
        <v>783</v>
      </c>
      <c r="CN129" s="160">
        <v>1268</v>
      </c>
      <c r="CO129" s="160">
        <v>0</v>
      </c>
      <c r="CP129" s="160">
        <v>29757.58</v>
      </c>
      <c r="CQ129" s="160">
        <v>0</v>
      </c>
      <c r="CR129" s="160">
        <v>0</v>
      </c>
      <c r="CS129" s="160">
        <v>0</v>
      </c>
      <c r="CT129" s="160">
        <v>0</v>
      </c>
      <c r="CU129" s="160">
        <v>0</v>
      </c>
      <c r="CV129" s="160">
        <v>63.84</v>
      </c>
      <c r="CW129" s="160">
        <v>0</v>
      </c>
      <c r="CX129" s="160">
        <v>0</v>
      </c>
      <c r="CY129" s="160">
        <v>0</v>
      </c>
      <c r="CZ129" s="160">
        <v>1962.96</v>
      </c>
      <c r="DA129" s="160">
        <v>2520.64</v>
      </c>
      <c r="DB129" s="160">
        <v>0</v>
      </c>
      <c r="DC129" s="160">
        <v>0</v>
      </c>
      <c r="DD129" s="160">
        <v>1218.8</v>
      </c>
      <c r="DE129" s="160">
        <v>0</v>
      </c>
      <c r="DF129" s="160">
        <v>0</v>
      </c>
      <c r="DG129" s="160">
        <v>5.97</v>
      </c>
      <c r="DH129" s="160">
        <v>0</v>
      </c>
      <c r="DI129" s="160">
        <v>0</v>
      </c>
      <c r="DJ129" s="160">
        <v>0</v>
      </c>
      <c r="DK129" s="160">
        <v>0</v>
      </c>
      <c r="DL129" s="160">
        <v>0</v>
      </c>
      <c r="DM129" s="160">
        <v>120</v>
      </c>
      <c r="DN129" s="160">
        <v>0</v>
      </c>
      <c r="DO129" s="160">
        <v>0</v>
      </c>
      <c r="DP129" s="160">
        <v>26.85</v>
      </c>
      <c r="DQ129" s="160">
        <v>4350</v>
      </c>
      <c r="DR129" s="160">
        <v>0</v>
      </c>
      <c r="DS129" s="160">
        <v>0</v>
      </c>
      <c r="DT129" s="160">
        <v>0</v>
      </c>
      <c r="DU129" s="160">
        <v>0</v>
      </c>
      <c r="DV129" s="160">
        <v>1826.09</v>
      </c>
      <c r="DW129" s="160">
        <v>0</v>
      </c>
      <c r="DX129" s="160">
        <v>0</v>
      </c>
      <c r="DY129" s="160">
        <v>790</v>
      </c>
      <c r="DZ129" s="160">
        <v>165.8</v>
      </c>
      <c r="EA129" s="160">
        <v>-320</v>
      </c>
      <c r="EB129" s="160">
        <v>0</v>
      </c>
      <c r="EC129" s="160">
        <v>0</v>
      </c>
      <c r="ED129" s="160">
        <v>0</v>
      </c>
      <c r="EE129" s="160">
        <v>0</v>
      </c>
      <c r="EF129" s="160">
        <v>0</v>
      </c>
      <c r="EG129" s="160">
        <v>0</v>
      </c>
      <c r="EH129" s="160">
        <v>29.47</v>
      </c>
      <c r="EI129" s="160">
        <v>0</v>
      </c>
      <c r="EJ129" s="160">
        <v>102.09</v>
      </c>
      <c r="EK129" s="160">
        <v>0</v>
      </c>
      <c r="EL129" s="160">
        <v>1330</v>
      </c>
      <c r="EM129" s="160">
        <v>0</v>
      </c>
      <c r="EN129" s="160">
        <v>0</v>
      </c>
      <c r="EO129" s="160">
        <v>0</v>
      </c>
      <c r="EP129" s="160">
        <v>0</v>
      </c>
      <c r="EQ129" s="160">
        <v>5643.68</v>
      </c>
      <c r="ER129" s="160">
        <v>8360.2999999999993</v>
      </c>
      <c r="ES129" s="160">
        <v>0</v>
      </c>
      <c r="ET129" s="160">
        <v>9332.8700000000008</v>
      </c>
      <c r="EU129" s="160">
        <v>2483.75</v>
      </c>
      <c r="EV129" s="160">
        <v>173.89</v>
      </c>
      <c r="EW129" s="160">
        <v>0</v>
      </c>
      <c r="EX129" s="160">
        <v>0</v>
      </c>
      <c r="EY129" s="160">
        <v>7055.05</v>
      </c>
      <c r="EZ129" s="160">
        <v>3626.5</v>
      </c>
      <c r="FA129" s="160">
        <v>4029.83</v>
      </c>
      <c r="FB129" s="160">
        <v>0</v>
      </c>
      <c r="FC129" s="160">
        <v>5399.22</v>
      </c>
      <c r="FD129" s="160">
        <v>8248.3700000000008</v>
      </c>
      <c r="FE129" s="160">
        <v>2559.4499999999998</v>
      </c>
      <c r="FF129" s="160">
        <v>2256.4</v>
      </c>
      <c r="FG129" s="160">
        <v>1582.55</v>
      </c>
      <c r="FH129" s="160">
        <v>16688.22</v>
      </c>
      <c r="FI129" s="160">
        <v>4023.34</v>
      </c>
      <c r="FJ129" s="160">
        <v>2471.79</v>
      </c>
      <c r="FK129" s="160">
        <v>31276.85</v>
      </c>
      <c r="FL129" s="160">
        <v>0</v>
      </c>
      <c r="FM129" s="160">
        <v>320.73</v>
      </c>
      <c r="FN129" s="160">
        <v>1453.5</v>
      </c>
      <c r="FO129" s="160">
        <v>9108.25</v>
      </c>
      <c r="FP129" s="160">
        <v>7949.78</v>
      </c>
      <c r="FQ129" s="160">
        <v>2817.06</v>
      </c>
      <c r="FR129" s="160">
        <v>0</v>
      </c>
      <c r="FS129" s="160">
        <v>0</v>
      </c>
      <c r="FT129" s="160">
        <v>0</v>
      </c>
      <c r="FU129" s="160">
        <v>0</v>
      </c>
      <c r="FV129" s="160">
        <v>0</v>
      </c>
      <c r="FW129" s="160">
        <v>-1244</v>
      </c>
      <c r="FX129" s="160">
        <v>0</v>
      </c>
      <c r="FY129" s="160">
        <v>4843.25</v>
      </c>
      <c r="FZ129" s="160">
        <v>0</v>
      </c>
      <c r="GA129" s="160">
        <v>25607</v>
      </c>
      <c r="GB129" s="160">
        <v>0</v>
      </c>
      <c r="GC129" s="160">
        <v>0</v>
      </c>
      <c r="GD129" s="160">
        <v>0</v>
      </c>
      <c r="GE129" s="160">
        <v>486.11</v>
      </c>
      <c r="GF129" s="160">
        <v>0</v>
      </c>
      <c r="GG129" s="160">
        <v>183.88</v>
      </c>
      <c r="GH129" s="160">
        <v>6633.09</v>
      </c>
      <c r="GI129" s="79">
        <f t="shared" si="1"/>
        <v>479430.83999999997</v>
      </c>
    </row>
    <row r="130" spans="2:191" x14ac:dyDescent="0.25">
      <c r="B130" s="74" t="s">
        <v>235</v>
      </c>
      <c r="C130" s="175" t="s">
        <v>789</v>
      </c>
      <c r="D130" s="160">
        <v>0</v>
      </c>
      <c r="E130" s="160">
        <v>0</v>
      </c>
      <c r="F130" s="160">
        <v>0</v>
      </c>
      <c r="G130" s="160">
        <v>45.81</v>
      </c>
      <c r="H130" s="160">
        <v>0</v>
      </c>
      <c r="I130" s="160">
        <v>0</v>
      </c>
      <c r="J130" s="160">
        <v>0</v>
      </c>
      <c r="K130" s="160">
        <v>0</v>
      </c>
      <c r="L130" s="160">
        <v>182.99</v>
      </c>
      <c r="M130" s="160">
        <v>0</v>
      </c>
      <c r="N130" s="160">
        <v>36383</v>
      </c>
      <c r="O130" s="160">
        <v>0</v>
      </c>
      <c r="P130" s="160">
        <v>0</v>
      </c>
      <c r="Q130" s="160">
        <v>0</v>
      </c>
      <c r="R130" s="160">
        <v>0</v>
      </c>
      <c r="S130" s="160">
        <v>10930.4</v>
      </c>
      <c r="T130" s="160">
        <v>0</v>
      </c>
      <c r="U130" s="160">
        <v>0</v>
      </c>
      <c r="V130" s="160">
        <v>0</v>
      </c>
      <c r="W130" s="160">
        <v>0</v>
      </c>
      <c r="X130" s="160">
        <v>0</v>
      </c>
      <c r="Y130" s="160">
        <v>0</v>
      </c>
      <c r="Z130" s="160">
        <v>20041.48</v>
      </c>
      <c r="AA130" s="160">
        <v>0</v>
      </c>
      <c r="AB130" s="160">
        <v>55856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0">
        <v>0</v>
      </c>
      <c r="AI130" s="160">
        <v>0</v>
      </c>
      <c r="AJ130" s="160">
        <v>0</v>
      </c>
      <c r="AK130" s="160">
        <v>0</v>
      </c>
      <c r="AL130" s="160">
        <v>90045</v>
      </c>
      <c r="AM130" s="160">
        <v>1302.43</v>
      </c>
      <c r="AN130" s="160">
        <v>0</v>
      </c>
      <c r="AO130" s="160">
        <v>0</v>
      </c>
      <c r="AP130" s="160">
        <v>0</v>
      </c>
      <c r="AQ130" s="160">
        <v>11099</v>
      </c>
      <c r="AR130" s="160">
        <v>0</v>
      </c>
      <c r="AS130" s="160">
        <v>38182.18</v>
      </c>
      <c r="AT130" s="160">
        <v>32336</v>
      </c>
      <c r="AU130" s="160">
        <v>0</v>
      </c>
      <c r="AV130" s="160">
        <v>0</v>
      </c>
      <c r="AW130" s="160">
        <v>0</v>
      </c>
      <c r="AX130" s="160">
        <v>0</v>
      </c>
      <c r="AY130" s="160">
        <v>0</v>
      </c>
      <c r="AZ130" s="160">
        <v>0</v>
      </c>
      <c r="BA130" s="160">
        <v>0</v>
      </c>
      <c r="BB130" s="160">
        <v>0</v>
      </c>
      <c r="BC130" s="160">
        <v>0</v>
      </c>
      <c r="BD130" s="160">
        <v>41330</v>
      </c>
      <c r="BE130" s="160">
        <v>24743.75</v>
      </c>
      <c r="BF130" s="160">
        <v>0</v>
      </c>
      <c r="BG130" s="160">
        <v>20267.310000000001</v>
      </c>
      <c r="BH130" s="160">
        <v>0</v>
      </c>
      <c r="BI130" s="160">
        <v>203.3</v>
      </c>
      <c r="BJ130" s="160">
        <v>88.59</v>
      </c>
      <c r="BK130" s="160">
        <v>0</v>
      </c>
      <c r="BL130" s="160">
        <v>34796</v>
      </c>
      <c r="BM130" s="160">
        <v>0</v>
      </c>
      <c r="BN130" s="160">
        <v>0</v>
      </c>
      <c r="BO130" s="160">
        <v>32.08</v>
      </c>
      <c r="BP130" s="160">
        <v>0</v>
      </c>
      <c r="BQ130" s="160">
        <v>0</v>
      </c>
      <c r="BR130" s="160">
        <v>0</v>
      </c>
      <c r="BS130" s="160">
        <v>0</v>
      </c>
      <c r="BT130" s="160">
        <v>0</v>
      </c>
      <c r="BU130" s="160">
        <v>38492</v>
      </c>
      <c r="BV130" s="160">
        <v>0</v>
      </c>
      <c r="BW130" s="160">
        <v>0</v>
      </c>
      <c r="BX130" s="160">
        <v>0</v>
      </c>
      <c r="BY130" s="160">
        <v>0</v>
      </c>
      <c r="BZ130" s="160">
        <v>0</v>
      </c>
      <c r="CA130" s="160">
        <v>0</v>
      </c>
      <c r="CB130" s="160">
        <v>0</v>
      </c>
      <c r="CC130" s="160">
        <v>0</v>
      </c>
      <c r="CD130" s="160">
        <v>0</v>
      </c>
      <c r="CE130" s="160">
        <v>0</v>
      </c>
      <c r="CF130" s="160">
        <v>0</v>
      </c>
      <c r="CG130" s="160">
        <v>0</v>
      </c>
      <c r="CH130" s="160">
        <v>0</v>
      </c>
      <c r="CI130" s="160">
        <v>0</v>
      </c>
      <c r="CJ130" s="160">
        <v>0</v>
      </c>
      <c r="CK130" s="160">
        <v>0</v>
      </c>
      <c r="CL130" s="160">
        <v>0</v>
      </c>
      <c r="CM130" s="160">
        <v>0</v>
      </c>
      <c r="CN130" s="160">
        <v>36062</v>
      </c>
      <c r="CO130" s="160">
        <v>0</v>
      </c>
      <c r="CP130" s="160">
        <v>0</v>
      </c>
      <c r="CQ130" s="160">
        <v>0</v>
      </c>
      <c r="CR130" s="160">
        <v>0</v>
      </c>
      <c r="CS130" s="160">
        <v>0</v>
      </c>
      <c r="CT130" s="160">
        <v>0</v>
      </c>
      <c r="CU130" s="160">
        <v>0</v>
      </c>
      <c r="CV130" s="160">
        <v>0</v>
      </c>
      <c r="CW130" s="160">
        <v>0</v>
      </c>
      <c r="CX130" s="160">
        <v>0</v>
      </c>
      <c r="CY130" s="160">
        <v>0</v>
      </c>
      <c r="CZ130" s="160">
        <v>51.5</v>
      </c>
      <c r="DA130" s="160">
        <v>0</v>
      </c>
      <c r="DB130" s="160">
        <v>0</v>
      </c>
      <c r="DC130" s="160">
        <v>0</v>
      </c>
      <c r="DD130" s="160">
        <v>9649.26</v>
      </c>
      <c r="DE130" s="160">
        <v>0</v>
      </c>
      <c r="DF130" s="160">
        <v>38821</v>
      </c>
      <c r="DG130" s="160">
        <v>0</v>
      </c>
      <c r="DH130" s="160">
        <v>0</v>
      </c>
      <c r="DI130" s="160">
        <v>-6.72</v>
      </c>
      <c r="DJ130" s="160">
        <v>0</v>
      </c>
      <c r="DK130" s="160">
        <v>0</v>
      </c>
      <c r="DL130" s="160">
        <v>0</v>
      </c>
      <c r="DM130" s="160">
        <v>0</v>
      </c>
      <c r="DN130" s="160">
        <v>0</v>
      </c>
      <c r="DO130" s="160">
        <v>0</v>
      </c>
      <c r="DP130" s="160">
        <v>0</v>
      </c>
      <c r="DQ130" s="160">
        <v>0</v>
      </c>
      <c r="DR130" s="160">
        <v>0</v>
      </c>
      <c r="DS130" s="160">
        <v>188.31</v>
      </c>
      <c r="DT130" s="160">
        <v>0</v>
      </c>
      <c r="DU130" s="160">
        <v>0</v>
      </c>
      <c r="DV130" s="160">
        <v>0</v>
      </c>
      <c r="DW130" s="160">
        <v>60149</v>
      </c>
      <c r="DX130" s="160">
        <v>0</v>
      </c>
      <c r="DY130" s="160">
        <v>0</v>
      </c>
      <c r="DZ130" s="160">
        <v>0</v>
      </c>
      <c r="EA130" s="160">
        <v>0</v>
      </c>
      <c r="EB130" s="160">
        <v>0</v>
      </c>
      <c r="EC130" s="160">
        <v>0</v>
      </c>
      <c r="ED130" s="160">
        <v>0</v>
      </c>
      <c r="EE130" s="160">
        <v>27.69</v>
      </c>
      <c r="EF130" s="160">
        <v>0</v>
      </c>
      <c r="EG130" s="160">
        <v>0</v>
      </c>
      <c r="EH130" s="160">
        <v>0</v>
      </c>
      <c r="EI130" s="160">
        <v>0</v>
      </c>
      <c r="EJ130" s="160">
        <v>35861.68</v>
      </c>
      <c r="EK130" s="160">
        <v>0</v>
      </c>
      <c r="EL130" s="160">
        <v>0</v>
      </c>
      <c r="EM130" s="160">
        <v>0</v>
      </c>
      <c r="EN130" s="160">
        <v>615.42999999999995</v>
      </c>
      <c r="EO130" s="160">
        <v>0</v>
      </c>
      <c r="EP130" s="160">
        <v>0</v>
      </c>
      <c r="EQ130" s="160">
        <v>122656.72</v>
      </c>
      <c r="ER130" s="160">
        <v>51415.85</v>
      </c>
      <c r="ES130" s="160">
        <v>119.27</v>
      </c>
      <c r="ET130" s="160">
        <v>464.48</v>
      </c>
      <c r="EU130" s="160">
        <v>110662.09</v>
      </c>
      <c r="EV130" s="160">
        <v>542.21</v>
      </c>
      <c r="EW130" s="160">
        <v>0</v>
      </c>
      <c r="EX130" s="160">
        <v>358.2</v>
      </c>
      <c r="EY130" s="160">
        <v>124197</v>
      </c>
      <c r="EZ130" s="160">
        <v>0</v>
      </c>
      <c r="FA130" s="160">
        <v>0</v>
      </c>
      <c r="FB130" s="160">
        <v>0</v>
      </c>
      <c r="FC130" s="160">
        <v>55684.34</v>
      </c>
      <c r="FD130" s="160">
        <v>98022.3</v>
      </c>
      <c r="FE130" s="160">
        <v>8000.68</v>
      </c>
      <c r="FF130" s="160">
        <v>0</v>
      </c>
      <c r="FG130" s="160">
        <v>24480.48</v>
      </c>
      <c r="FH130" s="160">
        <v>120516.76</v>
      </c>
      <c r="FI130" s="160">
        <v>47395.97</v>
      </c>
      <c r="FJ130" s="160">
        <v>5126.1400000000003</v>
      </c>
      <c r="FK130" s="160">
        <v>93899.91</v>
      </c>
      <c r="FL130" s="160">
        <v>0</v>
      </c>
      <c r="FM130" s="160">
        <v>56300.46</v>
      </c>
      <c r="FN130" s="160">
        <v>0</v>
      </c>
      <c r="FO130" s="160">
        <v>4211.42</v>
      </c>
      <c r="FP130" s="160">
        <v>76407.17</v>
      </c>
      <c r="FQ130" s="160">
        <v>35227.360000000001</v>
      </c>
      <c r="FR130" s="160">
        <v>0</v>
      </c>
      <c r="FS130" s="160">
        <v>0</v>
      </c>
      <c r="FT130" s="160">
        <v>0</v>
      </c>
      <c r="FU130" s="160">
        <v>0</v>
      </c>
      <c r="FV130" s="160">
        <v>1452.13</v>
      </c>
      <c r="FW130" s="160">
        <v>0</v>
      </c>
      <c r="FX130" s="160">
        <v>554.27</v>
      </c>
      <c r="FY130" s="160">
        <v>20.34</v>
      </c>
      <c r="FZ130" s="160">
        <v>34475</v>
      </c>
      <c r="GA130" s="160">
        <v>0</v>
      </c>
      <c r="GB130" s="160">
        <v>0</v>
      </c>
      <c r="GC130" s="160">
        <v>60.49</v>
      </c>
      <c r="GD130" s="160">
        <v>0</v>
      </c>
      <c r="GE130" s="160">
        <v>0</v>
      </c>
      <c r="GF130" s="160">
        <v>0</v>
      </c>
      <c r="GG130" s="160">
        <v>0</v>
      </c>
      <c r="GH130" s="160">
        <v>0</v>
      </c>
      <c r="GI130" s="79">
        <f t="shared" si="1"/>
        <v>1710027.5099999998</v>
      </c>
    </row>
    <row r="131" spans="2:191" x14ac:dyDescent="0.25">
      <c r="B131" s="74" t="s">
        <v>235</v>
      </c>
      <c r="C131" s="175" t="s">
        <v>789</v>
      </c>
      <c r="D131" s="160">
        <v>8889</v>
      </c>
      <c r="E131" s="160">
        <v>0</v>
      </c>
      <c r="F131" s="160">
        <v>0</v>
      </c>
      <c r="G131" s="160">
        <v>0</v>
      </c>
      <c r="H131" s="160">
        <v>0</v>
      </c>
      <c r="I131" s="160">
        <v>39641.120000000003</v>
      </c>
      <c r="J131" s="160">
        <v>10511</v>
      </c>
      <c r="K131" s="160">
        <v>19033</v>
      </c>
      <c r="L131" s="160">
        <v>15380</v>
      </c>
      <c r="M131" s="160">
        <v>10638</v>
      </c>
      <c r="N131" s="160">
        <v>0</v>
      </c>
      <c r="O131" s="160">
        <v>21399</v>
      </c>
      <c r="P131" s="160">
        <v>10420</v>
      </c>
      <c r="Q131" s="160">
        <v>30094.94</v>
      </c>
      <c r="R131" s="160">
        <v>34018</v>
      </c>
      <c r="S131" s="160">
        <v>0</v>
      </c>
      <c r="T131" s="160">
        <v>17986</v>
      </c>
      <c r="U131" s="160">
        <v>10013</v>
      </c>
      <c r="V131" s="160">
        <v>26728</v>
      </c>
      <c r="W131" s="160">
        <v>17162.830000000002</v>
      </c>
      <c r="X131" s="160">
        <v>48713.37</v>
      </c>
      <c r="Y131" s="160">
        <v>21500</v>
      </c>
      <c r="Z131" s="160">
        <v>21355.75</v>
      </c>
      <c r="AA131" s="160">
        <v>50881</v>
      </c>
      <c r="AB131" s="160">
        <v>0</v>
      </c>
      <c r="AC131" s="160">
        <v>34990.75</v>
      </c>
      <c r="AD131" s="160">
        <v>6118</v>
      </c>
      <c r="AE131" s="160">
        <v>20251</v>
      </c>
      <c r="AF131" s="160">
        <v>36360</v>
      </c>
      <c r="AG131" s="160">
        <v>16056</v>
      </c>
      <c r="AH131" s="160">
        <v>14674</v>
      </c>
      <c r="AI131" s="160">
        <v>33747.14</v>
      </c>
      <c r="AJ131" s="160">
        <v>49061</v>
      </c>
      <c r="AK131" s="160">
        <v>28711</v>
      </c>
      <c r="AL131" s="160">
        <v>0</v>
      </c>
      <c r="AM131" s="160">
        <v>44568</v>
      </c>
      <c r="AN131" s="160">
        <v>10297</v>
      </c>
      <c r="AO131" s="160">
        <v>31467.56</v>
      </c>
      <c r="AP131" s="160">
        <v>45050</v>
      </c>
      <c r="AQ131" s="160">
        <v>0</v>
      </c>
      <c r="AR131" s="160">
        <v>25169</v>
      </c>
      <c r="AS131" s="160">
        <v>0</v>
      </c>
      <c r="AT131" s="160">
        <v>0</v>
      </c>
      <c r="AU131" s="160">
        <v>21534</v>
      </c>
      <c r="AV131" s="160">
        <v>28654</v>
      </c>
      <c r="AW131" s="160">
        <v>32100</v>
      </c>
      <c r="AX131" s="160">
        <v>38326</v>
      </c>
      <c r="AY131" s="160">
        <v>21075</v>
      </c>
      <c r="AZ131" s="160">
        <v>58589.96</v>
      </c>
      <c r="BA131" s="160">
        <v>39470</v>
      </c>
      <c r="BB131" s="160">
        <v>59457</v>
      </c>
      <c r="BC131" s="160">
        <v>29361</v>
      </c>
      <c r="BD131" s="160">
        <v>0</v>
      </c>
      <c r="BE131" s="160">
        <v>9660</v>
      </c>
      <c r="BF131" s="160">
        <v>48670</v>
      </c>
      <c r="BG131" s="160">
        <v>0</v>
      </c>
      <c r="BH131" s="160">
        <v>32034</v>
      </c>
      <c r="BI131" s="160">
        <v>60640.800000000003</v>
      </c>
      <c r="BJ131" s="160">
        <v>10013</v>
      </c>
      <c r="BK131" s="160">
        <v>40563</v>
      </c>
      <c r="BL131" s="160">
        <v>0</v>
      </c>
      <c r="BM131" s="160">
        <v>28314</v>
      </c>
      <c r="BN131" s="160">
        <v>40682.839999999997</v>
      </c>
      <c r="BO131" s="160">
        <v>91244.56</v>
      </c>
      <c r="BP131" s="160">
        <v>13015</v>
      </c>
      <c r="BQ131" s="160">
        <v>0</v>
      </c>
      <c r="BR131" s="160">
        <v>51347</v>
      </c>
      <c r="BS131" s="160">
        <v>28308</v>
      </c>
      <c r="BT131" s="160">
        <v>42426</v>
      </c>
      <c r="BU131" s="160">
        <v>0</v>
      </c>
      <c r="BV131" s="160">
        <v>57269.33</v>
      </c>
      <c r="BW131" s="160">
        <v>0</v>
      </c>
      <c r="BX131" s="160">
        <v>55663.37</v>
      </c>
      <c r="BY131" s="160">
        <v>16021</v>
      </c>
      <c r="BZ131" s="160">
        <v>54013.69</v>
      </c>
      <c r="CA131" s="160">
        <v>61901</v>
      </c>
      <c r="CB131" s="160">
        <v>25126</v>
      </c>
      <c r="CC131" s="160">
        <v>17968.669999999998</v>
      </c>
      <c r="CD131" s="160">
        <v>33825</v>
      </c>
      <c r="CE131" s="160">
        <v>37023</v>
      </c>
      <c r="CF131" s="160">
        <v>63192.72</v>
      </c>
      <c r="CG131" s="160">
        <v>75389</v>
      </c>
      <c r="CH131" s="160">
        <v>0</v>
      </c>
      <c r="CI131" s="160">
        <v>15646</v>
      </c>
      <c r="CJ131" s="160">
        <v>62135</v>
      </c>
      <c r="CK131" s="160">
        <v>38412.67</v>
      </c>
      <c r="CL131" s="160">
        <v>42931</v>
      </c>
      <c r="CM131" s="160">
        <v>58138</v>
      </c>
      <c r="CN131" s="160">
        <v>0</v>
      </c>
      <c r="CO131" s="160">
        <v>41842.769999999997</v>
      </c>
      <c r="CP131" s="160">
        <v>21255.42</v>
      </c>
      <c r="CQ131" s="160">
        <v>60000</v>
      </c>
      <c r="CR131" s="160">
        <v>41354</v>
      </c>
      <c r="CS131" s="160">
        <v>30600</v>
      </c>
      <c r="CT131" s="160">
        <v>63816</v>
      </c>
      <c r="CU131" s="160">
        <v>47978.64</v>
      </c>
      <c r="CV131" s="160">
        <v>41725</v>
      </c>
      <c r="CW131" s="160">
        <v>-6154.45</v>
      </c>
      <c r="CX131" s="160">
        <v>11127</v>
      </c>
      <c r="CY131" s="160">
        <v>15413</v>
      </c>
      <c r="CZ131" s="160">
        <v>41848</v>
      </c>
      <c r="DA131" s="160">
        <v>58631.28</v>
      </c>
      <c r="DB131" s="160">
        <v>25774</v>
      </c>
      <c r="DC131" s="160">
        <v>4845</v>
      </c>
      <c r="DD131" s="160">
        <v>27720.1</v>
      </c>
      <c r="DE131" s="160">
        <v>55015</v>
      </c>
      <c r="DF131" s="160">
        <v>0</v>
      </c>
      <c r="DG131" s="160">
        <v>37410.720000000001</v>
      </c>
      <c r="DH131" s="160">
        <v>31543</v>
      </c>
      <c r="DI131" s="160">
        <v>75771</v>
      </c>
      <c r="DJ131" s="160">
        <v>9790</v>
      </c>
      <c r="DK131" s="160">
        <v>24949</v>
      </c>
      <c r="DL131" s="160">
        <v>0</v>
      </c>
      <c r="DM131" s="160">
        <v>20995</v>
      </c>
      <c r="DN131" s="160">
        <v>26232</v>
      </c>
      <c r="DO131" s="160">
        <v>26016</v>
      </c>
      <c r="DP131" s="160">
        <v>17556</v>
      </c>
      <c r="DQ131" s="160">
        <v>9687</v>
      </c>
      <c r="DR131" s="160">
        <v>35063</v>
      </c>
      <c r="DS131" s="160">
        <v>13777</v>
      </c>
      <c r="DT131" s="160">
        <v>56885</v>
      </c>
      <c r="DU131" s="160">
        <v>10013</v>
      </c>
      <c r="DV131" s="160">
        <v>36917</v>
      </c>
      <c r="DW131" s="160">
        <v>0</v>
      </c>
      <c r="DX131" s="160">
        <v>26998</v>
      </c>
      <c r="DY131" s="160">
        <v>5000</v>
      </c>
      <c r="DZ131" s="160">
        <v>21886</v>
      </c>
      <c r="EA131" s="160">
        <v>56452</v>
      </c>
      <c r="EB131" s="160">
        <v>12211</v>
      </c>
      <c r="EC131" s="160">
        <v>27325</v>
      </c>
      <c r="ED131" s="160">
        <v>61487</v>
      </c>
      <c r="EE131" s="160">
        <v>23464</v>
      </c>
      <c r="EF131" s="160">
        <v>32441</v>
      </c>
      <c r="EG131" s="160">
        <v>21839</v>
      </c>
      <c r="EH131" s="160">
        <v>29657.83</v>
      </c>
      <c r="EI131" s="160">
        <v>7323</v>
      </c>
      <c r="EJ131" s="160">
        <v>0</v>
      </c>
      <c r="EK131" s="160">
        <v>41453</v>
      </c>
      <c r="EL131" s="160">
        <v>44517.5</v>
      </c>
      <c r="EM131" s="160">
        <v>101023</v>
      </c>
      <c r="EN131" s="160">
        <v>63402.74</v>
      </c>
      <c r="EO131" s="160">
        <v>180986.16</v>
      </c>
      <c r="EP131" s="160">
        <v>110364</v>
      </c>
      <c r="EQ131" s="160">
        <v>327.72</v>
      </c>
      <c r="ER131" s="160">
        <v>2217.31</v>
      </c>
      <c r="ES131" s="160">
        <v>89217</v>
      </c>
      <c r="ET131" s="160">
        <v>293341.34000000003</v>
      </c>
      <c r="EU131" s="160">
        <v>0</v>
      </c>
      <c r="EV131" s="160">
        <v>19653.080000000002</v>
      </c>
      <c r="EW131" s="160">
        <v>139441</v>
      </c>
      <c r="EX131" s="160">
        <v>137869.95000000001</v>
      </c>
      <c r="EY131" s="160">
        <v>51645.69</v>
      </c>
      <c r="EZ131" s="160">
        <v>128702.59</v>
      </c>
      <c r="FA131" s="160">
        <v>116530.23</v>
      </c>
      <c r="FB131" s="160">
        <v>20884.66</v>
      </c>
      <c r="FC131" s="160">
        <v>0</v>
      </c>
      <c r="FD131" s="160">
        <v>9287.67</v>
      </c>
      <c r="FE131" s="160">
        <v>109831.84</v>
      </c>
      <c r="FF131" s="160">
        <v>84754.06</v>
      </c>
      <c r="FG131" s="160">
        <v>61.12</v>
      </c>
      <c r="FH131" s="160">
        <v>0</v>
      </c>
      <c r="FI131" s="160">
        <v>11142.75</v>
      </c>
      <c r="FJ131" s="160">
        <v>149685.35999999999</v>
      </c>
      <c r="FK131" s="160">
        <v>33248.82</v>
      </c>
      <c r="FL131" s="160">
        <v>72864.960000000006</v>
      </c>
      <c r="FM131" s="160">
        <v>-14944.48</v>
      </c>
      <c r="FN131" s="160">
        <v>105568.09</v>
      </c>
      <c r="FO131" s="160">
        <v>318894.90000000002</v>
      </c>
      <c r="FP131" s="160">
        <v>0</v>
      </c>
      <c r="FQ131" s="160">
        <v>0</v>
      </c>
      <c r="FR131" s="160">
        <v>0</v>
      </c>
      <c r="FS131" s="160">
        <v>2657</v>
      </c>
      <c r="FT131" s="160">
        <v>4374.03</v>
      </c>
      <c r="FU131" s="160">
        <v>54778.97</v>
      </c>
      <c r="FV131" s="160">
        <v>14092.7</v>
      </c>
      <c r="FW131" s="160">
        <v>11100.83</v>
      </c>
      <c r="FX131" s="160">
        <v>2.04</v>
      </c>
      <c r="FY131" s="160">
        <v>-16455.759999999998</v>
      </c>
      <c r="FZ131" s="160">
        <v>0</v>
      </c>
      <c r="GA131" s="160">
        <v>0</v>
      </c>
      <c r="GB131" s="160">
        <v>11550</v>
      </c>
      <c r="GC131" s="160">
        <v>14027.14</v>
      </c>
      <c r="GD131" s="160">
        <v>14578</v>
      </c>
      <c r="GE131" s="160">
        <v>13318</v>
      </c>
      <c r="GF131" s="160">
        <v>16707.990000000002</v>
      </c>
      <c r="GG131" s="160">
        <v>11894</v>
      </c>
      <c r="GH131" s="160">
        <v>26571.13</v>
      </c>
      <c r="GI131" s="79">
        <f t="shared" si="1"/>
        <v>6293672.5100000016</v>
      </c>
    </row>
    <row r="132" spans="2:191" x14ac:dyDescent="0.25">
      <c r="B132" s="74" t="s">
        <v>233</v>
      </c>
      <c r="C132" s="175" t="s">
        <v>789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200.25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0</v>
      </c>
      <c r="V132" s="160">
        <v>211.75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1420.2</v>
      </c>
      <c r="AZ132" s="160">
        <v>0</v>
      </c>
      <c r="BA132" s="160">
        <v>0</v>
      </c>
      <c r="BB132" s="160">
        <v>0</v>
      </c>
      <c r="BC132" s="160">
        <v>0</v>
      </c>
      <c r="BD132" s="160">
        <v>0</v>
      </c>
      <c r="BE132" s="160">
        <v>0</v>
      </c>
      <c r="BF132" s="160">
        <v>50.5</v>
      </c>
      <c r="BG132" s="160">
        <v>1.98</v>
      </c>
      <c r="BH132" s="160">
        <v>0</v>
      </c>
      <c r="BI132" s="160">
        <v>605.79999999999995</v>
      </c>
      <c r="BJ132" s="160">
        <v>0</v>
      </c>
      <c r="BK132" s="160">
        <v>0</v>
      </c>
      <c r="BL132" s="160">
        <v>0</v>
      </c>
      <c r="BM132" s="160">
        <v>0</v>
      </c>
      <c r="BN132" s="160">
        <v>0</v>
      </c>
      <c r="BO132" s="160">
        <v>0</v>
      </c>
      <c r="BP132" s="160">
        <v>0</v>
      </c>
      <c r="BQ132" s="160">
        <v>0</v>
      </c>
      <c r="BR132" s="160">
        <v>0</v>
      </c>
      <c r="BS132" s="160">
        <v>3629.6</v>
      </c>
      <c r="BT132" s="160">
        <v>0</v>
      </c>
      <c r="BU132" s="160">
        <v>0</v>
      </c>
      <c r="BV132" s="160">
        <v>0</v>
      </c>
      <c r="BW132" s="160">
        <v>0</v>
      </c>
      <c r="BX132" s="160">
        <v>0</v>
      </c>
      <c r="BY132" s="160">
        <v>0</v>
      </c>
      <c r="BZ132" s="160">
        <v>0</v>
      </c>
      <c r="CA132" s="160">
        <v>0</v>
      </c>
      <c r="CB132" s="160">
        <v>163.75</v>
      </c>
      <c r="CC132" s="160">
        <v>0</v>
      </c>
      <c r="CD132" s="160">
        <v>0</v>
      </c>
      <c r="CE132" s="160">
        <v>0</v>
      </c>
      <c r="CF132" s="160">
        <v>0</v>
      </c>
      <c r="CG132" s="160">
        <v>0</v>
      </c>
      <c r="CH132" s="160">
        <v>0</v>
      </c>
      <c r="CI132" s="160">
        <v>0</v>
      </c>
      <c r="CJ132" s="160">
        <v>0</v>
      </c>
      <c r="CK132" s="160">
        <v>0</v>
      </c>
      <c r="CL132" s="160">
        <v>2634.7</v>
      </c>
      <c r="CM132" s="160">
        <v>0</v>
      </c>
      <c r="CN132" s="160">
        <v>0</v>
      </c>
      <c r="CO132" s="160">
        <v>0</v>
      </c>
      <c r="CP132" s="160">
        <v>0</v>
      </c>
      <c r="CQ132" s="160">
        <v>0</v>
      </c>
      <c r="CR132" s="160">
        <v>240</v>
      </c>
      <c r="CS132" s="160">
        <v>0</v>
      </c>
      <c r="CT132" s="160">
        <v>0</v>
      </c>
      <c r="CU132" s="160">
        <v>0</v>
      </c>
      <c r="CV132" s="160">
        <v>0</v>
      </c>
      <c r="CW132" s="160">
        <v>0</v>
      </c>
      <c r="CX132" s="160">
        <v>0</v>
      </c>
      <c r="CY132" s="160">
        <v>0</v>
      </c>
      <c r="CZ132" s="160">
        <v>0</v>
      </c>
      <c r="DA132" s="160">
        <v>0</v>
      </c>
      <c r="DB132" s="160">
        <v>0</v>
      </c>
      <c r="DC132" s="160">
        <v>0</v>
      </c>
      <c r="DD132" s="160">
        <v>0</v>
      </c>
      <c r="DE132" s="160">
        <v>0</v>
      </c>
      <c r="DF132" s="160">
        <v>0</v>
      </c>
      <c r="DG132" s="160">
        <v>0</v>
      </c>
      <c r="DH132" s="160">
        <v>0</v>
      </c>
      <c r="DI132" s="160">
        <v>0</v>
      </c>
      <c r="DJ132" s="160">
        <v>0</v>
      </c>
      <c r="DK132" s="160">
        <v>0</v>
      </c>
      <c r="DL132" s="160">
        <v>0</v>
      </c>
      <c r="DM132" s="160">
        <v>0</v>
      </c>
      <c r="DN132" s="160">
        <v>0</v>
      </c>
      <c r="DO132" s="160">
        <v>0</v>
      </c>
      <c r="DP132" s="160">
        <v>0</v>
      </c>
      <c r="DQ132" s="160">
        <v>0</v>
      </c>
      <c r="DR132" s="160">
        <v>0</v>
      </c>
      <c r="DS132" s="160">
        <v>0</v>
      </c>
      <c r="DT132" s="160">
        <v>0</v>
      </c>
      <c r="DU132" s="160">
        <v>0</v>
      </c>
      <c r="DV132" s="160">
        <v>430</v>
      </c>
      <c r="DW132" s="160">
        <v>0</v>
      </c>
      <c r="DX132" s="160">
        <v>0</v>
      </c>
      <c r="DY132" s="160">
        <v>0</v>
      </c>
      <c r="DZ132" s="160">
        <v>0</v>
      </c>
      <c r="EA132" s="160">
        <v>0</v>
      </c>
      <c r="EB132" s="160">
        <v>0</v>
      </c>
      <c r="EC132" s="160">
        <v>0</v>
      </c>
      <c r="ED132" s="160">
        <v>0</v>
      </c>
      <c r="EE132" s="160">
        <v>28.01</v>
      </c>
      <c r="EF132" s="160">
        <v>0</v>
      </c>
      <c r="EG132" s="160">
        <v>0</v>
      </c>
      <c r="EH132" s="160">
        <v>0</v>
      </c>
      <c r="EI132" s="160">
        <v>0</v>
      </c>
      <c r="EJ132" s="160">
        <v>0</v>
      </c>
      <c r="EK132" s="160">
        <v>0</v>
      </c>
      <c r="EL132" s="160">
        <v>0</v>
      </c>
      <c r="EM132" s="160">
        <v>0</v>
      </c>
      <c r="EN132" s="160">
        <v>0</v>
      </c>
      <c r="EO132" s="160">
        <v>29.98</v>
      </c>
      <c r="EP132" s="160">
        <v>0</v>
      </c>
      <c r="EQ132" s="160">
        <v>747.25</v>
      </c>
      <c r="ER132" s="160">
        <v>105.6</v>
      </c>
      <c r="ES132" s="160">
        <v>677.65</v>
      </c>
      <c r="ET132" s="160">
        <v>841.53</v>
      </c>
      <c r="EU132" s="160">
        <v>1976.3</v>
      </c>
      <c r="EV132" s="160">
        <v>0</v>
      </c>
      <c r="EW132" s="160">
        <v>811.4</v>
      </c>
      <c r="EX132" s="160">
        <v>1332.54</v>
      </c>
      <c r="EY132" s="160">
        <v>0</v>
      </c>
      <c r="EZ132" s="160">
        <v>0</v>
      </c>
      <c r="FA132" s="160">
        <v>863.26</v>
      </c>
      <c r="FB132" s="160">
        <v>20</v>
      </c>
      <c r="FC132" s="160">
        <v>0</v>
      </c>
      <c r="FD132" s="160">
        <v>26395.9</v>
      </c>
      <c r="FE132" s="160">
        <v>0</v>
      </c>
      <c r="FF132" s="160">
        <v>0</v>
      </c>
      <c r="FG132" s="160">
        <v>0</v>
      </c>
      <c r="FH132" s="160">
        <v>0</v>
      </c>
      <c r="FI132" s="160">
        <v>2138.64</v>
      </c>
      <c r="FJ132" s="160">
        <v>0</v>
      </c>
      <c r="FK132" s="160">
        <v>13155.81</v>
      </c>
      <c r="FL132" s="160">
        <v>0</v>
      </c>
      <c r="FM132" s="160">
        <v>954.58</v>
      </c>
      <c r="FN132" s="160">
        <v>0</v>
      </c>
      <c r="FO132" s="160">
        <v>0</v>
      </c>
      <c r="FP132" s="160">
        <v>0</v>
      </c>
      <c r="FQ132" s="160">
        <v>0</v>
      </c>
      <c r="FR132" s="160">
        <v>0</v>
      </c>
      <c r="FS132" s="160">
        <v>102</v>
      </c>
      <c r="FT132" s="160">
        <v>180.7</v>
      </c>
      <c r="FU132" s="160">
        <v>0</v>
      </c>
      <c r="FV132" s="160">
        <v>415.38</v>
      </c>
      <c r="FW132" s="160">
        <v>0</v>
      </c>
      <c r="FX132" s="160">
        <v>808</v>
      </c>
      <c r="FY132" s="160">
        <v>558.75</v>
      </c>
      <c r="FZ132" s="160">
        <v>889.98</v>
      </c>
      <c r="GA132" s="160">
        <v>0</v>
      </c>
      <c r="GB132" s="160">
        <v>1512.19</v>
      </c>
      <c r="GC132" s="160">
        <v>0</v>
      </c>
      <c r="GD132" s="160">
        <v>846.45</v>
      </c>
      <c r="GE132" s="160">
        <v>0</v>
      </c>
      <c r="GF132" s="160">
        <v>0</v>
      </c>
      <c r="GG132" s="160">
        <v>0</v>
      </c>
      <c r="GH132" s="160">
        <v>0</v>
      </c>
      <c r="GI132" s="79">
        <f t="shared" ref="GI132:GI195" si="2">SUM(D132:GH132)</f>
        <v>64980.429999999993</v>
      </c>
    </row>
    <row r="133" spans="2:191" x14ac:dyDescent="0.25">
      <c r="B133" s="74" t="s">
        <v>213</v>
      </c>
      <c r="C133" s="175" t="s">
        <v>789</v>
      </c>
      <c r="D133" s="160">
        <v>85.38</v>
      </c>
      <c r="E133" s="160">
        <v>0</v>
      </c>
      <c r="F133" s="160">
        <v>0</v>
      </c>
      <c r="G133" s="160">
        <v>0</v>
      </c>
      <c r="H133" s="160">
        <v>0</v>
      </c>
      <c r="I133" s="160">
        <v>0</v>
      </c>
      <c r="J133" s="160">
        <v>0</v>
      </c>
      <c r="K133" s="160">
        <v>0</v>
      </c>
      <c r="L133" s="160">
        <v>0</v>
      </c>
      <c r="M133" s="160">
        <v>0</v>
      </c>
      <c r="N133" s="160">
        <v>0</v>
      </c>
      <c r="O133" s="160">
        <v>64</v>
      </c>
      <c r="P133" s="160">
        <v>0</v>
      </c>
      <c r="Q133" s="160">
        <v>98</v>
      </c>
      <c r="R133" s="160">
        <v>62.61</v>
      </c>
      <c r="S133" s="160">
        <v>149.85</v>
      </c>
      <c r="T133" s="160">
        <v>95.1</v>
      </c>
      <c r="U133" s="160">
        <v>0</v>
      </c>
      <c r="V133" s="160">
        <v>75.599999999999994</v>
      </c>
      <c r="W133" s="160">
        <v>0</v>
      </c>
      <c r="X133" s="160">
        <v>0</v>
      </c>
      <c r="Y133" s="160">
        <v>13.48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  <c r="AF133" s="160">
        <v>0</v>
      </c>
      <c r="AG133" s="160">
        <v>0</v>
      </c>
      <c r="AH133" s="160">
        <v>0</v>
      </c>
      <c r="AI133" s="160">
        <v>0</v>
      </c>
      <c r="AJ133" s="160">
        <v>0</v>
      </c>
      <c r="AK133" s="160">
        <v>0</v>
      </c>
      <c r="AL133" s="160">
        <v>0</v>
      </c>
      <c r="AM133" s="160">
        <v>0</v>
      </c>
      <c r="AN133" s="160">
        <v>0</v>
      </c>
      <c r="AO133" s="160">
        <v>183.06</v>
      </c>
      <c r="AP133" s="160">
        <v>55</v>
      </c>
      <c r="AQ133" s="160">
        <v>0</v>
      </c>
      <c r="AR133" s="160">
        <v>29.99</v>
      </c>
      <c r="AS133" s="160">
        <v>0</v>
      </c>
      <c r="AT133" s="160">
        <v>323.22000000000003</v>
      </c>
      <c r="AU133" s="160">
        <v>0</v>
      </c>
      <c r="AV133" s="160">
        <v>0</v>
      </c>
      <c r="AW133" s="160">
        <v>0</v>
      </c>
      <c r="AX133" s="160">
        <v>0</v>
      </c>
      <c r="AY133" s="160">
        <v>0</v>
      </c>
      <c r="AZ133" s="160">
        <v>0</v>
      </c>
      <c r="BA133" s="160">
        <v>0</v>
      </c>
      <c r="BB133" s="160">
        <v>0</v>
      </c>
      <c r="BC133" s="160">
        <v>24.98</v>
      </c>
      <c r="BD133" s="160">
        <v>19.91</v>
      </c>
      <c r="BE133" s="160">
        <v>0</v>
      </c>
      <c r="BF133" s="160">
        <v>2636.76</v>
      </c>
      <c r="BG133" s="160">
        <v>0</v>
      </c>
      <c r="BH133" s="160">
        <v>4524</v>
      </c>
      <c r="BI133" s="160">
        <v>0</v>
      </c>
      <c r="BJ133" s="160">
        <v>123.57</v>
      </c>
      <c r="BK133" s="160">
        <v>0</v>
      </c>
      <c r="BL133" s="160">
        <v>0</v>
      </c>
      <c r="BM133" s="160">
        <v>0</v>
      </c>
      <c r="BN133" s="160">
        <v>0</v>
      </c>
      <c r="BO133" s="160">
        <v>171.94</v>
      </c>
      <c r="BP133" s="160">
        <v>59.13</v>
      </c>
      <c r="BQ133" s="160">
        <v>0</v>
      </c>
      <c r="BR133" s="160">
        <v>0</v>
      </c>
      <c r="BS133" s="160">
        <v>0</v>
      </c>
      <c r="BT133" s="160">
        <v>0</v>
      </c>
      <c r="BU133" s="160">
        <v>0</v>
      </c>
      <c r="BV133" s="160">
        <v>0</v>
      </c>
      <c r="BW133" s="160">
        <v>0</v>
      </c>
      <c r="BX133" s="160">
        <v>0</v>
      </c>
      <c r="BY133" s="160">
        <v>43.8</v>
      </c>
      <c r="BZ133" s="160">
        <v>0</v>
      </c>
      <c r="CA133" s="160">
        <v>0</v>
      </c>
      <c r="CB133" s="160">
        <v>53.99</v>
      </c>
      <c r="CC133" s="160">
        <v>0</v>
      </c>
      <c r="CD133" s="160">
        <v>0</v>
      </c>
      <c r="CE133" s="160">
        <v>30</v>
      </c>
      <c r="CF133" s="160">
        <v>0</v>
      </c>
      <c r="CG133" s="160">
        <v>0</v>
      </c>
      <c r="CH133" s="160">
        <v>0</v>
      </c>
      <c r="CI133" s="160">
        <v>0</v>
      </c>
      <c r="CJ133" s="160">
        <v>0</v>
      </c>
      <c r="CK133" s="160">
        <v>0</v>
      </c>
      <c r="CL133" s="160">
        <v>0</v>
      </c>
      <c r="CM133" s="160">
        <v>0</v>
      </c>
      <c r="CN133" s="160">
        <v>95.77</v>
      </c>
      <c r="CO133" s="160">
        <v>0</v>
      </c>
      <c r="CP133" s="160">
        <v>0</v>
      </c>
      <c r="CQ133" s="160">
        <v>139.99</v>
      </c>
      <c r="CR133" s="160">
        <v>0</v>
      </c>
      <c r="CS133" s="160">
        <v>0</v>
      </c>
      <c r="CT133" s="160">
        <v>0</v>
      </c>
      <c r="CU133" s="160">
        <v>0</v>
      </c>
      <c r="CV133" s="160">
        <v>0</v>
      </c>
      <c r="CW133" s="160">
        <v>0</v>
      </c>
      <c r="CX133" s="160">
        <v>0</v>
      </c>
      <c r="CY133" s="160">
        <v>0</v>
      </c>
      <c r="CZ133" s="160">
        <v>0</v>
      </c>
      <c r="DA133" s="160">
        <v>0</v>
      </c>
      <c r="DB133" s="160">
        <v>0</v>
      </c>
      <c r="DC133" s="160">
        <v>0</v>
      </c>
      <c r="DD133" s="160">
        <v>0</v>
      </c>
      <c r="DE133" s="160">
        <v>0</v>
      </c>
      <c r="DF133" s="160">
        <v>0</v>
      </c>
      <c r="DG133" s="160">
        <v>0</v>
      </c>
      <c r="DH133" s="160">
        <v>0</v>
      </c>
      <c r="DI133" s="160">
        <v>0</v>
      </c>
      <c r="DJ133" s="160">
        <v>0</v>
      </c>
      <c r="DK133" s="160">
        <v>0</v>
      </c>
      <c r="DL133" s="160">
        <v>0</v>
      </c>
      <c r="DM133" s="160">
        <v>0</v>
      </c>
      <c r="DN133" s="160">
        <v>0</v>
      </c>
      <c r="DO133" s="160">
        <v>0</v>
      </c>
      <c r="DP133" s="160">
        <v>42.65</v>
      </c>
      <c r="DQ133" s="160">
        <v>0</v>
      </c>
      <c r="DR133" s="160">
        <v>0</v>
      </c>
      <c r="DS133" s="160">
        <v>0</v>
      </c>
      <c r="DT133" s="160">
        <v>0</v>
      </c>
      <c r="DU133" s="160">
        <v>0</v>
      </c>
      <c r="DV133" s="160">
        <v>17.559999999999999</v>
      </c>
      <c r="DW133" s="160">
        <v>137.41999999999999</v>
      </c>
      <c r="DX133" s="160">
        <v>0</v>
      </c>
      <c r="DY133" s="160">
        <v>20</v>
      </c>
      <c r="DZ133" s="160">
        <v>0</v>
      </c>
      <c r="EA133" s="160">
        <v>0</v>
      </c>
      <c r="EB133" s="160">
        <v>0</v>
      </c>
      <c r="EC133" s="160">
        <v>33.299999999999997</v>
      </c>
      <c r="ED133" s="160">
        <v>0</v>
      </c>
      <c r="EE133" s="160">
        <v>60.92</v>
      </c>
      <c r="EF133" s="160">
        <v>0</v>
      </c>
      <c r="EG133" s="160">
        <v>0</v>
      </c>
      <c r="EH133" s="160">
        <v>0.99</v>
      </c>
      <c r="EI133" s="160">
        <v>295.44</v>
      </c>
      <c r="EJ133" s="160">
        <v>0</v>
      </c>
      <c r="EK133" s="160">
        <v>0</v>
      </c>
      <c r="EL133" s="160">
        <v>0</v>
      </c>
      <c r="EM133" s="160">
        <v>21.76</v>
      </c>
      <c r="EN133" s="160">
        <v>0</v>
      </c>
      <c r="EO133" s="160">
        <v>-29.98</v>
      </c>
      <c r="EP133" s="160">
        <v>27.73</v>
      </c>
      <c r="EQ133" s="160">
        <v>631.89</v>
      </c>
      <c r="ER133" s="160">
        <v>96.2</v>
      </c>
      <c r="ES133" s="160">
        <v>0</v>
      </c>
      <c r="ET133" s="160">
        <v>81.8</v>
      </c>
      <c r="EU133" s="160">
        <v>370.5</v>
      </c>
      <c r="EV133" s="160">
        <v>50</v>
      </c>
      <c r="EW133" s="160">
        <v>0</v>
      </c>
      <c r="EX133" s="160">
        <v>0</v>
      </c>
      <c r="EY133" s="160">
        <v>0</v>
      </c>
      <c r="EZ133" s="160">
        <v>0</v>
      </c>
      <c r="FA133" s="160">
        <v>76.92</v>
      </c>
      <c r="FB133" s="160">
        <v>0</v>
      </c>
      <c r="FC133" s="160">
        <v>266.64</v>
      </c>
      <c r="FD133" s="160">
        <v>71.25</v>
      </c>
      <c r="FE133" s="160">
        <v>0</v>
      </c>
      <c r="FF133" s="160">
        <v>25.53</v>
      </c>
      <c r="FG133" s="160">
        <v>0</v>
      </c>
      <c r="FH133" s="160">
        <v>216.76</v>
      </c>
      <c r="FI133" s="160">
        <v>9.5</v>
      </c>
      <c r="FJ133" s="160">
        <v>0</v>
      </c>
      <c r="FK133" s="160">
        <v>255.77</v>
      </c>
      <c r="FL133" s="160">
        <v>0</v>
      </c>
      <c r="FM133" s="160">
        <v>198.67</v>
      </c>
      <c r="FN133" s="160">
        <v>59.57</v>
      </c>
      <c r="FO133" s="160">
        <v>1812.66</v>
      </c>
      <c r="FP133" s="160">
        <v>0</v>
      </c>
      <c r="FQ133" s="160">
        <v>20.43</v>
      </c>
      <c r="FR133" s="160">
        <v>0</v>
      </c>
      <c r="FS133" s="160">
        <v>0</v>
      </c>
      <c r="FT133" s="160">
        <v>0</v>
      </c>
      <c r="FU133" s="160">
        <v>0</v>
      </c>
      <c r="FV133" s="160">
        <v>0</v>
      </c>
      <c r="FW133" s="160">
        <v>0</v>
      </c>
      <c r="FX133" s="160">
        <v>0</v>
      </c>
      <c r="FY133" s="160">
        <v>0</v>
      </c>
      <c r="FZ133" s="160">
        <v>0</v>
      </c>
      <c r="GA133" s="160">
        <v>0</v>
      </c>
      <c r="GB133" s="160">
        <v>0</v>
      </c>
      <c r="GC133" s="160">
        <v>0</v>
      </c>
      <c r="GD133" s="160">
        <v>0</v>
      </c>
      <c r="GE133" s="160">
        <v>7.68</v>
      </c>
      <c r="GF133" s="160">
        <v>0</v>
      </c>
      <c r="GG133" s="160">
        <v>0</v>
      </c>
      <c r="GH133" s="160">
        <v>0</v>
      </c>
      <c r="GI133" s="79">
        <f t="shared" si="2"/>
        <v>14038.689999999999</v>
      </c>
    </row>
    <row r="134" spans="2:191" x14ac:dyDescent="0.25">
      <c r="B134" s="74" t="s">
        <v>229</v>
      </c>
      <c r="C134" s="175" t="s">
        <v>789</v>
      </c>
      <c r="D134" s="160">
        <v>0</v>
      </c>
      <c r="E134" s="160">
        <v>0</v>
      </c>
      <c r="F134" s="160">
        <v>0</v>
      </c>
      <c r="G134" s="160">
        <v>0</v>
      </c>
      <c r="H134" s="160">
        <v>0</v>
      </c>
      <c r="I134" s="160">
        <v>41.9</v>
      </c>
      <c r="J134" s="160">
        <v>0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41.83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71.650000000000006</v>
      </c>
      <c r="AD134" s="160">
        <v>0</v>
      </c>
      <c r="AE134" s="160">
        <v>0</v>
      </c>
      <c r="AF134" s="160">
        <v>0</v>
      </c>
      <c r="AG134" s="160">
        <v>0</v>
      </c>
      <c r="AH134" s="160">
        <v>0</v>
      </c>
      <c r="AI134" s="160">
        <v>0</v>
      </c>
      <c r="AJ134" s="160">
        <v>0</v>
      </c>
      <c r="AK134" s="160">
        <v>0</v>
      </c>
      <c r="AL134" s="160">
        <v>664.53</v>
      </c>
      <c r="AM134" s="160">
        <v>0.99</v>
      </c>
      <c r="AN134" s="160">
        <v>0</v>
      </c>
      <c r="AO134" s="160">
        <v>0</v>
      </c>
      <c r="AP134" s="160">
        <v>0</v>
      </c>
      <c r="AQ134" s="160">
        <v>0</v>
      </c>
      <c r="AR134" s="160">
        <v>0</v>
      </c>
      <c r="AS134" s="160">
        <v>0</v>
      </c>
      <c r="AT134" s="160">
        <v>1830.4</v>
      </c>
      <c r="AU134" s="160">
        <v>0</v>
      </c>
      <c r="AV134" s="160">
        <v>5916</v>
      </c>
      <c r="AW134" s="160">
        <v>0</v>
      </c>
      <c r="AX134" s="160">
        <v>682.7</v>
      </c>
      <c r="AY134" s="160">
        <v>390</v>
      </c>
      <c r="AZ134" s="160">
        <v>0</v>
      </c>
      <c r="BA134" s="160">
        <v>0</v>
      </c>
      <c r="BB134" s="160">
        <v>0</v>
      </c>
      <c r="BC134" s="160">
        <v>0</v>
      </c>
      <c r="BD134" s="160">
        <v>0</v>
      </c>
      <c r="BE134" s="160">
        <v>323.14999999999998</v>
      </c>
      <c r="BF134" s="160">
        <v>103.98</v>
      </c>
      <c r="BG134" s="160">
        <v>0</v>
      </c>
      <c r="BH134" s="160">
        <v>0</v>
      </c>
      <c r="BI134" s="160">
        <v>115.65</v>
      </c>
      <c r="BJ134" s="160">
        <v>322.64999999999998</v>
      </c>
      <c r="BK134" s="160">
        <v>0</v>
      </c>
      <c r="BL134" s="160">
        <v>0</v>
      </c>
      <c r="BM134" s="160">
        <v>0</v>
      </c>
      <c r="BN134" s="160">
        <v>0</v>
      </c>
      <c r="BO134" s="160">
        <v>0</v>
      </c>
      <c r="BP134" s="160">
        <v>67.5</v>
      </c>
      <c r="BQ134" s="160">
        <v>60.55</v>
      </c>
      <c r="BR134" s="160">
        <v>35.85</v>
      </c>
      <c r="BS134" s="160">
        <v>173.55</v>
      </c>
      <c r="BT134" s="160">
        <v>0</v>
      </c>
      <c r="BU134" s="160">
        <v>0</v>
      </c>
      <c r="BV134" s="160">
        <v>61</v>
      </c>
      <c r="BW134" s="160">
        <v>0</v>
      </c>
      <c r="BX134" s="160">
        <v>0</v>
      </c>
      <c r="BY134" s="160">
        <v>0</v>
      </c>
      <c r="BZ134" s="160">
        <v>0</v>
      </c>
      <c r="CA134" s="160">
        <v>0</v>
      </c>
      <c r="CB134" s="160">
        <v>0</v>
      </c>
      <c r="CC134" s="160">
        <v>0</v>
      </c>
      <c r="CD134" s="160">
        <v>0</v>
      </c>
      <c r="CE134" s="160">
        <v>0</v>
      </c>
      <c r="CF134" s="160">
        <v>0</v>
      </c>
      <c r="CG134" s="160">
        <v>0</v>
      </c>
      <c r="CH134" s="160">
        <v>0</v>
      </c>
      <c r="CI134" s="160">
        <v>0</v>
      </c>
      <c r="CJ134" s="160">
        <v>219</v>
      </c>
      <c r="CK134" s="160">
        <v>0</v>
      </c>
      <c r="CL134" s="160">
        <v>0</v>
      </c>
      <c r="CM134" s="160">
        <v>0</v>
      </c>
      <c r="CN134" s="160">
        <v>233.85</v>
      </c>
      <c r="CO134" s="160">
        <v>0</v>
      </c>
      <c r="CP134" s="160">
        <v>0</v>
      </c>
      <c r="CQ134" s="160">
        <v>0</v>
      </c>
      <c r="CR134" s="160">
        <v>0</v>
      </c>
      <c r="CS134" s="160">
        <v>0</v>
      </c>
      <c r="CT134" s="160">
        <v>0</v>
      </c>
      <c r="CU134" s="160">
        <v>0</v>
      </c>
      <c r="CV134" s="160">
        <v>0</v>
      </c>
      <c r="CW134" s="160">
        <v>0</v>
      </c>
      <c r="CX134" s="160">
        <v>0</v>
      </c>
      <c r="CY134" s="160">
        <v>0</v>
      </c>
      <c r="CZ134" s="160">
        <v>0</v>
      </c>
      <c r="DA134" s="160">
        <v>0</v>
      </c>
      <c r="DB134" s="160">
        <v>0</v>
      </c>
      <c r="DC134" s="160">
        <v>0</v>
      </c>
      <c r="DD134" s="160">
        <v>0</v>
      </c>
      <c r="DE134" s="160">
        <v>0</v>
      </c>
      <c r="DF134" s="160">
        <v>0</v>
      </c>
      <c r="DG134" s="160">
        <v>0</v>
      </c>
      <c r="DH134" s="160">
        <v>0</v>
      </c>
      <c r="DI134" s="160">
        <v>0</v>
      </c>
      <c r="DJ134" s="160">
        <v>0</v>
      </c>
      <c r="DK134" s="160">
        <v>329.92</v>
      </c>
      <c r="DL134" s="160">
        <v>0</v>
      </c>
      <c r="DM134" s="160">
        <v>0</v>
      </c>
      <c r="DN134" s="160">
        <v>0</v>
      </c>
      <c r="DO134" s="160">
        <v>0</v>
      </c>
      <c r="DP134" s="160">
        <v>0</v>
      </c>
      <c r="DQ134" s="160">
        <v>0</v>
      </c>
      <c r="DR134" s="160">
        <v>0</v>
      </c>
      <c r="DS134" s="160">
        <v>0</v>
      </c>
      <c r="DT134" s="160">
        <v>0</v>
      </c>
      <c r="DU134" s="160">
        <v>142.25</v>
      </c>
      <c r="DV134" s="160">
        <v>270.64999999999998</v>
      </c>
      <c r="DW134" s="160">
        <v>0</v>
      </c>
      <c r="DX134" s="160">
        <v>0</v>
      </c>
      <c r="DY134" s="160">
        <v>0</v>
      </c>
      <c r="DZ134" s="160">
        <v>0</v>
      </c>
      <c r="EA134" s="160">
        <v>0</v>
      </c>
      <c r="EB134" s="160">
        <v>0</v>
      </c>
      <c r="EC134" s="160">
        <v>72.8</v>
      </c>
      <c r="ED134" s="160">
        <v>0</v>
      </c>
      <c r="EE134" s="160">
        <v>0</v>
      </c>
      <c r="EF134" s="160">
        <v>0</v>
      </c>
      <c r="EG134" s="160">
        <v>0</v>
      </c>
      <c r="EH134" s="160">
        <v>42.24</v>
      </c>
      <c r="EI134" s="160">
        <v>0</v>
      </c>
      <c r="EJ134" s="160">
        <v>0</v>
      </c>
      <c r="EK134" s="160">
        <v>0</v>
      </c>
      <c r="EL134" s="160">
        <v>0</v>
      </c>
      <c r="EM134" s="160">
        <v>0</v>
      </c>
      <c r="EN134" s="160">
        <v>0</v>
      </c>
      <c r="EO134" s="160">
        <v>0</v>
      </c>
      <c r="EP134" s="160">
        <v>0</v>
      </c>
      <c r="EQ134" s="160">
        <v>476.77</v>
      </c>
      <c r="ER134" s="160">
        <v>130.81</v>
      </c>
      <c r="ES134" s="160">
        <v>1265.03</v>
      </c>
      <c r="ET134" s="160">
        <v>1084.49</v>
      </c>
      <c r="EU134" s="160">
        <v>452.45</v>
      </c>
      <c r="EV134" s="160">
        <v>0</v>
      </c>
      <c r="EW134" s="160">
        <v>35</v>
      </c>
      <c r="EX134" s="160">
        <v>2212.48</v>
      </c>
      <c r="EY134" s="160">
        <v>0</v>
      </c>
      <c r="EZ134" s="160">
        <v>0</v>
      </c>
      <c r="FA134" s="160">
        <v>84.47</v>
      </c>
      <c r="FB134" s="160">
        <v>86.9</v>
      </c>
      <c r="FC134" s="160">
        <v>-23.2</v>
      </c>
      <c r="FD134" s="160">
        <v>0</v>
      </c>
      <c r="FE134" s="160">
        <v>0</v>
      </c>
      <c r="FF134" s="160">
        <v>0</v>
      </c>
      <c r="FG134" s="160">
        <v>0</v>
      </c>
      <c r="FH134" s="160">
        <v>385.85</v>
      </c>
      <c r="FI134" s="160">
        <v>615.35</v>
      </c>
      <c r="FJ134" s="160">
        <v>0</v>
      </c>
      <c r="FK134" s="160">
        <v>2471.2399999999998</v>
      </c>
      <c r="FL134" s="160">
        <v>0</v>
      </c>
      <c r="FM134" s="160">
        <v>15</v>
      </c>
      <c r="FN134" s="160">
        <v>0</v>
      </c>
      <c r="FO134" s="160">
        <v>0</v>
      </c>
      <c r="FP134" s="160">
        <v>236.1</v>
      </c>
      <c r="FQ134" s="160">
        <v>0</v>
      </c>
      <c r="FR134" s="160">
        <v>0</v>
      </c>
      <c r="FS134" s="160">
        <v>0</v>
      </c>
      <c r="FT134" s="160">
        <v>490</v>
      </c>
      <c r="FU134" s="160">
        <v>0</v>
      </c>
      <c r="FV134" s="160">
        <v>0</v>
      </c>
      <c r="FW134" s="160">
        <v>0</v>
      </c>
      <c r="FX134" s="160">
        <v>18.5</v>
      </c>
      <c r="FY134" s="160">
        <v>0</v>
      </c>
      <c r="FZ134" s="160">
        <v>0</v>
      </c>
      <c r="GA134" s="160">
        <v>343.9</v>
      </c>
      <c r="GB134" s="160">
        <v>0</v>
      </c>
      <c r="GC134" s="160">
        <v>0</v>
      </c>
      <c r="GD134" s="160">
        <v>16.600000000000001</v>
      </c>
      <c r="GE134" s="160">
        <v>0</v>
      </c>
      <c r="GF134" s="160">
        <v>0</v>
      </c>
      <c r="GG134" s="160">
        <v>0</v>
      </c>
      <c r="GH134" s="160">
        <v>0</v>
      </c>
      <c r="GI134" s="79">
        <f t="shared" si="2"/>
        <v>22612.329999999994</v>
      </c>
    </row>
    <row r="135" spans="2:191" x14ac:dyDescent="0.25">
      <c r="B135" s="74" t="s">
        <v>229</v>
      </c>
      <c r="C135" s="175" t="s">
        <v>789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78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 s="160">
        <v>0</v>
      </c>
      <c r="BD135" s="160">
        <v>0</v>
      </c>
      <c r="BE135" s="160">
        <v>0</v>
      </c>
      <c r="BF135" s="160">
        <v>0</v>
      </c>
      <c r="BG135" s="160">
        <v>0</v>
      </c>
      <c r="BH135" s="160">
        <v>0</v>
      </c>
      <c r="BI135" s="160">
        <v>0</v>
      </c>
      <c r="BJ135" s="160">
        <v>0</v>
      </c>
      <c r="BK135" s="160">
        <v>0</v>
      </c>
      <c r="BL135" s="160">
        <v>0</v>
      </c>
      <c r="BM135" s="160">
        <v>0</v>
      </c>
      <c r="BN135" s="160">
        <v>0</v>
      </c>
      <c r="BO135" s="160">
        <v>0</v>
      </c>
      <c r="BP135" s="160">
        <v>0</v>
      </c>
      <c r="BQ135" s="160">
        <v>0</v>
      </c>
      <c r="BR135" s="160">
        <v>11.03</v>
      </c>
      <c r="BS135" s="160">
        <v>0</v>
      </c>
      <c r="BT135" s="160">
        <v>0</v>
      </c>
      <c r="BU135" s="160">
        <v>0</v>
      </c>
      <c r="BV135" s="160">
        <v>0</v>
      </c>
      <c r="BW135" s="160">
        <v>0</v>
      </c>
      <c r="BX135" s="160">
        <v>0</v>
      </c>
      <c r="BY135" s="160">
        <v>0</v>
      </c>
      <c r="BZ135" s="160">
        <v>0</v>
      </c>
      <c r="CA135" s="160">
        <v>0</v>
      </c>
      <c r="CB135" s="160">
        <v>0</v>
      </c>
      <c r="CC135" s="160">
        <v>0</v>
      </c>
      <c r="CD135" s="160">
        <v>0</v>
      </c>
      <c r="CE135" s="160">
        <v>0</v>
      </c>
      <c r="CF135" s="160">
        <v>0</v>
      </c>
      <c r="CG135" s="160">
        <v>0</v>
      </c>
      <c r="CH135" s="160">
        <v>0</v>
      </c>
      <c r="CI135" s="160">
        <v>0</v>
      </c>
      <c r="CJ135" s="160">
        <v>0</v>
      </c>
      <c r="CK135" s="160">
        <v>0</v>
      </c>
      <c r="CL135" s="160">
        <v>0</v>
      </c>
      <c r="CM135" s="160">
        <v>0</v>
      </c>
      <c r="CN135" s="160">
        <v>0</v>
      </c>
      <c r="CO135" s="160">
        <v>0</v>
      </c>
      <c r="CP135" s="160">
        <v>47.74</v>
      </c>
      <c r="CQ135" s="160">
        <v>0</v>
      </c>
      <c r="CR135" s="160">
        <v>0</v>
      </c>
      <c r="CS135" s="160">
        <v>0</v>
      </c>
      <c r="CT135" s="160">
        <v>0</v>
      </c>
      <c r="CU135" s="160">
        <v>0</v>
      </c>
      <c r="CV135" s="160">
        <v>0</v>
      </c>
      <c r="CW135" s="160">
        <v>0</v>
      </c>
      <c r="CX135" s="160">
        <v>0</v>
      </c>
      <c r="CY135" s="160">
        <v>0</v>
      </c>
      <c r="CZ135" s="160">
        <v>0</v>
      </c>
      <c r="DA135" s="160">
        <v>0</v>
      </c>
      <c r="DB135" s="160">
        <v>0</v>
      </c>
      <c r="DC135" s="160">
        <v>0</v>
      </c>
      <c r="DD135" s="160">
        <v>0</v>
      </c>
      <c r="DE135" s="160">
        <v>0</v>
      </c>
      <c r="DF135" s="160">
        <v>0</v>
      </c>
      <c r="DG135" s="160">
        <v>0</v>
      </c>
      <c r="DH135" s="160">
        <v>0</v>
      </c>
      <c r="DI135" s="160">
        <v>94.97</v>
      </c>
      <c r="DJ135" s="160">
        <v>0</v>
      </c>
      <c r="DK135" s="160">
        <v>0</v>
      </c>
      <c r="DL135" s="160">
        <v>0</v>
      </c>
      <c r="DM135" s="160">
        <v>0</v>
      </c>
      <c r="DN135" s="160">
        <v>0</v>
      </c>
      <c r="DO135" s="160">
        <v>0</v>
      </c>
      <c r="DP135" s="160">
        <v>0</v>
      </c>
      <c r="DQ135" s="160">
        <v>0</v>
      </c>
      <c r="DR135" s="160">
        <v>0</v>
      </c>
      <c r="DS135" s="160">
        <v>0</v>
      </c>
      <c r="DT135" s="160">
        <v>0</v>
      </c>
      <c r="DU135" s="160">
        <v>0</v>
      </c>
      <c r="DV135" s="160">
        <v>0</v>
      </c>
      <c r="DW135" s="160">
        <v>0</v>
      </c>
      <c r="DX135" s="160">
        <v>0</v>
      </c>
      <c r="DY135" s="160">
        <v>0</v>
      </c>
      <c r="DZ135" s="160">
        <v>0</v>
      </c>
      <c r="EA135" s="160">
        <v>0</v>
      </c>
      <c r="EB135" s="160">
        <v>0</v>
      </c>
      <c r="EC135" s="160">
        <v>0</v>
      </c>
      <c r="ED135" s="160">
        <v>0</v>
      </c>
      <c r="EE135" s="160">
        <v>0</v>
      </c>
      <c r="EF135" s="160">
        <v>0</v>
      </c>
      <c r="EG135" s="160">
        <v>0</v>
      </c>
      <c r="EH135" s="160">
        <v>0</v>
      </c>
      <c r="EI135" s="160">
        <v>0</v>
      </c>
      <c r="EJ135" s="160">
        <v>0</v>
      </c>
      <c r="EK135" s="160">
        <v>0</v>
      </c>
      <c r="EL135" s="160">
        <v>0</v>
      </c>
      <c r="EM135" s="160">
        <v>0</v>
      </c>
      <c r="EN135" s="160">
        <v>0</v>
      </c>
      <c r="EO135" s="160">
        <v>0</v>
      </c>
      <c r="EP135" s="160">
        <v>0</v>
      </c>
      <c r="EQ135" s="160">
        <v>0</v>
      </c>
      <c r="ER135" s="160">
        <v>0</v>
      </c>
      <c r="ES135" s="160">
        <v>0</v>
      </c>
      <c r="ET135" s="160">
        <v>0</v>
      </c>
      <c r="EU135" s="160">
        <v>0</v>
      </c>
      <c r="EV135" s="160">
        <v>0</v>
      </c>
      <c r="EW135" s="160">
        <v>0</v>
      </c>
      <c r="EX135" s="160">
        <v>0</v>
      </c>
      <c r="EY135" s="160">
        <v>0</v>
      </c>
      <c r="EZ135" s="160">
        <v>0</v>
      </c>
      <c r="FA135" s="160">
        <v>0</v>
      </c>
      <c r="FB135" s="160">
        <v>0</v>
      </c>
      <c r="FC135" s="160">
        <v>0</v>
      </c>
      <c r="FD135" s="160">
        <v>0</v>
      </c>
      <c r="FE135" s="160">
        <v>0</v>
      </c>
      <c r="FF135" s="160">
        <v>0</v>
      </c>
      <c r="FG135" s="160">
        <v>0</v>
      </c>
      <c r="FH135" s="160">
        <v>0</v>
      </c>
      <c r="FI135" s="160">
        <v>0</v>
      </c>
      <c r="FJ135" s="160">
        <v>0</v>
      </c>
      <c r="FK135" s="160">
        <v>0</v>
      </c>
      <c r="FL135" s="160">
        <v>0</v>
      </c>
      <c r="FM135" s="160">
        <v>0</v>
      </c>
      <c r="FN135" s="160">
        <v>0</v>
      </c>
      <c r="FO135" s="160">
        <v>261.23</v>
      </c>
      <c r="FP135" s="160">
        <v>0</v>
      </c>
      <c r="FQ135" s="160">
        <v>0</v>
      </c>
      <c r="FR135" s="160">
        <v>0</v>
      </c>
      <c r="FS135" s="160">
        <v>0</v>
      </c>
      <c r="FT135" s="160">
        <v>0</v>
      </c>
      <c r="FU135" s="160">
        <v>0</v>
      </c>
      <c r="FV135" s="160">
        <v>0</v>
      </c>
      <c r="FW135" s="160">
        <v>0</v>
      </c>
      <c r="FX135" s="160">
        <v>0</v>
      </c>
      <c r="FY135" s="160">
        <v>0</v>
      </c>
      <c r="FZ135" s="160">
        <v>0</v>
      </c>
      <c r="GA135" s="160">
        <v>0</v>
      </c>
      <c r="GB135" s="160">
        <v>0</v>
      </c>
      <c r="GC135" s="160">
        <v>0</v>
      </c>
      <c r="GD135" s="160">
        <v>0</v>
      </c>
      <c r="GE135" s="160">
        <v>0</v>
      </c>
      <c r="GF135" s="160">
        <v>0</v>
      </c>
      <c r="GG135" s="160">
        <v>0</v>
      </c>
      <c r="GH135" s="160">
        <v>0</v>
      </c>
      <c r="GI135" s="79">
        <f t="shared" si="2"/>
        <v>492.97</v>
      </c>
    </row>
    <row r="136" spans="2:191" x14ac:dyDescent="0.25">
      <c r="B136" s="74" t="s">
        <v>229</v>
      </c>
      <c r="C136" s="175" t="s">
        <v>789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19.5</v>
      </c>
      <c r="L136" s="160">
        <v>110</v>
      </c>
      <c r="M136" s="160">
        <v>0</v>
      </c>
      <c r="N136" s="160">
        <v>0</v>
      </c>
      <c r="O136" s="160">
        <v>20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  <c r="AF136" s="160">
        <v>0</v>
      </c>
      <c r="AG136" s="160">
        <v>0</v>
      </c>
      <c r="AH136" s="160">
        <v>0</v>
      </c>
      <c r="AI136" s="160">
        <v>0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0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 s="160">
        <v>0</v>
      </c>
      <c r="BD136" s="160">
        <v>0</v>
      </c>
      <c r="BE136" s="160">
        <v>0</v>
      </c>
      <c r="BF136" s="160">
        <v>0</v>
      </c>
      <c r="BG136" s="160">
        <v>0</v>
      </c>
      <c r="BH136" s="160">
        <v>0</v>
      </c>
      <c r="BI136" s="160">
        <v>0</v>
      </c>
      <c r="BJ136" s="160">
        <v>0</v>
      </c>
      <c r="BK136" s="160">
        <v>0</v>
      </c>
      <c r="BL136" s="160">
        <v>0</v>
      </c>
      <c r="BM136" s="160">
        <v>0</v>
      </c>
      <c r="BN136" s="160">
        <v>0</v>
      </c>
      <c r="BO136" s="160">
        <v>0</v>
      </c>
      <c r="BP136" s="160">
        <v>0</v>
      </c>
      <c r="BQ136" s="160">
        <v>0</v>
      </c>
      <c r="BR136" s="160">
        <v>72.91</v>
      </c>
      <c r="BS136" s="160">
        <v>0</v>
      </c>
      <c r="BT136" s="160">
        <v>0</v>
      </c>
      <c r="BU136" s="160">
        <v>0</v>
      </c>
      <c r="BV136" s="160">
        <v>0</v>
      </c>
      <c r="BW136" s="160">
        <v>0</v>
      </c>
      <c r="BX136" s="160">
        <v>0</v>
      </c>
      <c r="BY136" s="160">
        <v>0</v>
      </c>
      <c r="BZ136" s="160">
        <v>0</v>
      </c>
      <c r="CA136" s="160">
        <v>0</v>
      </c>
      <c r="CB136" s="160">
        <v>0</v>
      </c>
      <c r="CC136" s="160">
        <v>0</v>
      </c>
      <c r="CD136" s="160">
        <v>0</v>
      </c>
      <c r="CE136" s="160">
        <v>0</v>
      </c>
      <c r="CF136" s="160">
        <v>0</v>
      </c>
      <c r="CG136" s="160">
        <v>0</v>
      </c>
      <c r="CH136" s="160">
        <v>0</v>
      </c>
      <c r="CI136" s="160">
        <v>0</v>
      </c>
      <c r="CJ136" s="160">
        <v>0</v>
      </c>
      <c r="CK136" s="160">
        <v>0</v>
      </c>
      <c r="CL136" s="160">
        <v>0</v>
      </c>
      <c r="CM136" s="160">
        <v>0</v>
      </c>
      <c r="CN136" s="160">
        <v>0</v>
      </c>
      <c r="CO136" s="160">
        <v>0</v>
      </c>
      <c r="CP136" s="160">
        <v>-10</v>
      </c>
      <c r="CQ136" s="160">
        <v>0</v>
      </c>
      <c r="CR136" s="160">
        <v>0</v>
      </c>
      <c r="CS136" s="160">
        <v>0</v>
      </c>
      <c r="CT136" s="160">
        <v>0</v>
      </c>
      <c r="CU136" s="160">
        <v>0</v>
      </c>
      <c r="CV136" s="160">
        <v>0</v>
      </c>
      <c r="CW136" s="160">
        <v>0</v>
      </c>
      <c r="CX136" s="160">
        <v>0</v>
      </c>
      <c r="CY136" s="160">
        <v>0</v>
      </c>
      <c r="CZ136" s="160">
        <v>0</v>
      </c>
      <c r="DA136" s="160">
        <v>0</v>
      </c>
      <c r="DB136" s="160">
        <v>0</v>
      </c>
      <c r="DC136" s="160">
        <v>0</v>
      </c>
      <c r="DD136" s="160">
        <v>0</v>
      </c>
      <c r="DE136" s="160">
        <v>0</v>
      </c>
      <c r="DF136" s="160">
        <v>0</v>
      </c>
      <c r="DG136" s="160">
        <v>0</v>
      </c>
      <c r="DH136" s="160">
        <v>0</v>
      </c>
      <c r="DI136" s="160">
        <v>0</v>
      </c>
      <c r="DJ136" s="160">
        <v>0</v>
      </c>
      <c r="DK136" s="160">
        <v>0</v>
      </c>
      <c r="DL136" s="160">
        <v>0</v>
      </c>
      <c r="DM136" s="160">
        <v>0</v>
      </c>
      <c r="DN136" s="160">
        <v>0</v>
      </c>
      <c r="DO136" s="160">
        <v>0</v>
      </c>
      <c r="DP136" s="160">
        <v>0</v>
      </c>
      <c r="DQ136" s="160">
        <v>0</v>
      </c>
      <c r="DR136" s="160">
        <v>0</v>
      </c>
      <c r="DS136" s="160">
        <v>0</v>
      </c>
      <c r="DT136" s="160">
        <v>0</v>
      </c>
      <c r="DU136" s="160">
        <v>0</v>
      </c>
      <c r="DV136" s="160">
        <v>0</v>
      </c>
      <c r="DW136" s="160">
        <v>0</v>
      </c>
      <c r="DX136" s="160">
        <v>0</v>
      </c>
      <c r="DY136" s="160">
        <v>0</v>
      </c>
      <c r="DZ136" s="160">
        <v>0</v>
      </c>
      <c r="EA136" s="160">
        <v>0</v>
      </c>
      <c r="EB136" s="160">
        <v>0</v>
      </c>
      <c r="EC136" s="160">
        <v>0</v>
      </c>
      <c r="ED136" s="160">
        <v>0</v>
      </c>
      <c r="EE136" s="160">
        <v>0</v>
      </c>
      <c r="EF136" s="160">
        <v>0</v>
      </c>
      <c r="EG136" s="160">
        <v>0</v>
      </c>
      <c r="EH136" s="160">
        <v>0</v>
      </c>
      <c r="EI136" s="160">
        <v>0</v>
      </c>
      <c r="EJ136" s="160">
        <v>0</v>
      </c>
      <c r="EK136" s="160">
        <v>0</v>
      </c>
      <c r="EL136" s="160">
        <v>0</v>
      </c>
      <c r="EM136" s="160">
        <v>0</v>
      </c>
      <c r="EN136" s="160">
        <v>0</v>
      </c>
      <c r="EO136" s="160">
        <v>0</v>
      </c>
      <c r="EP136" s="160">
        <v>0</v>
      </c>
      <c r="EQ136" s="160">
        <v>0</v>
      </c>
      <c r="ER136" s="160">
        <v>0</v>
      </c>
      <c r="ES136" s="160">
        <v>0</v>
      </c>
      <c r="ET136" s="160">
        <v>0</v>
      </c>
      <c r="EU136" s="160">
        <v>0</v>
      </c>
      <c r="EV136" s="160">
        <v>0</v>
      </c>
      <c r="EW136" s="160">
        <v>0</v>
      </c>
      <c r="EX136" s="160">
        <v>0</v>
      </c>
      <c r="EY136" s="160">
        <v>0</v>
      </c>
      <c r="EZ136" s="160">
        <v>0</v>
      </c>
      <c r="FA136" s="160">
        <v>0</v>
      </c>
      <c r="FB136" s="160">
        <v>0</v>
      </c>
      <c r="FC136" s="160">
        <v>0</v>
      </c>
      <c r="FD136" s="160">
        <v>0</v>
      </c>
      <c r="FE136" s="160">
        <v>0</v>
      </c>
      <c r="FF136" s="160">
        <v>0</v>
      </c>
      <c r="FG136" s="160">
        <v>0</v>
      </c>
      <c r="FH136" s="160">
        <v>0</v>
      </c>
      <c r="FI136" s="160">
        <v>0</v>
      </c>
      <c r="FJ136" s="160">
        <v>0</v>
      </c>
      <c r="FK136" s="160">
        <v>0</v>
      </c>
      <c r="FL136" s="160">
        <v>0</v>
      </c>
      <c r="FM136" s="160">
        <v>0</v>
      </c>
      <c r="FN136" s="160">
        <v>0</v>
      </c>
      <c r="FO136" s="160">
        <v>0</v>
      </c>
      <c r="FP136" s="160">
        <v>0</v>
      </c>
      <c r="FQ136" s="160">
        <v>0</v>
      </c>
      <c r="FR136" s="160">
        <v>0</v>
      </c>
      <c r="FS136" s="160">
        <v>0</v>
      </c>
      <c r="FT136" s="160">
        <v>0</v>
      </c>
      <c r="FU136" s="160">
        <v>0</v>
      </c>
      <c r="FV136" s="160">
        <v>0</v>
      </c>
      <c r="FW136" s="160">
        <v>0</v>
      </c>
      <c r="FX136" s="160">
        <v>0</v>
      </c>
      <c r="FY136" s="160">
        <v>0</v>
      </c>
      <c r="FZ136" s="160">
        <v>0</v>
      </c>
      <c r="GA136" s="160">
        <v>0</v>
      </c>
      <c r="GB136" s="160">
        <v>0</v>
      </c>
      <c r="GC136" s="160">
        <v>0</v>
      </c>
      <c r="GD136" s="160">
        <v>0</v>
      </c>
      <c r="GE136" s="160">
        <v>0</v>
      </c>
      <c r="GF136" s="160">
        <v>0</v>
      </c>
      <c r="GG136" s="160">
        <v>0</v>
      </c>
      <c r="GH136" s="160">
        <v>0</v>
      </c>
      <c r="GI136" s="79">
        <f t="shared" si="2"/>
        <v>212.41</v>
      </c>
    </row>
    <row r="137" spans="2:191" x14ac:dyDescent="0.25">
      <c r="B137" s="74" t="s">
        <v>229</v>
      </c>
      <c r="C137" s="175" t="s">
        <v>789</v>
      </c>
      <c r="D137" s="160">
        <v>16</v>
      </c>
      <c r="E137" s="160">
        <v>103.72</v>
      </c>
      <c r="F137" s="160">
        <v>0</v>
      </c>
      <c r="G137" s="160">
        <v>344.86</v>
      </c>
      <c r="H137" s="160">
        <v>49.98</v>
      </c>
      <c r="I137" s="160">
        <v>3481.54</v>
      </c>
      <c r="J137" s="160">
        <v>0</v>
      </c>
      <c r="K137" s="160">
        <v>1794.2</v>
      </c>
      <c r="L137" s="160">
        <v>98.69</v>
      </c>
      <c r="M137" s="160">
        <v>1597.72</v>
      </c>
      <c r="N137" s="160">
        <v>3997.26</v>
      </c>
      <c r="O137" s="160">
        <v>73.7</v>
      </c>
      <c r="P137" s="160">
        <v>99</v>
      </c>
      <c r="Q137" s="160">
        <v>1078.82</v>
      </c>
      <c r="R137" s="160">
        <v>1025.43</v>
      </c>
      <c r="S137" s="160">
        <v>251.98</v>
      </c>
      <c r="T137" s="160">
        <v>2500.37</v>
      </c>
      <c r="U137" s="160">
        <v>203.4</v>
      </c>
      <c r="V137" s="160">
        <v>655.85</v>
      </c>
      <c r="W137" s="160">
        <v>125</v>
      </c>
      <c r="X137" s="160">
        <v>2288.98</v>
      </c>
      <c r="Y137" s="160">
        <v>2476.1999999999998</v>
      </c>
      <c r="Z137" s="160">
        <v>1604.91</v>
      </c>
      <c r="AA137" s="160">
        <v>3625.8</v>
      </c>
      <c r="AB137" s="160">
        <v>2523.54</v>
      </c>
      <c r="AC137" s="160">
        <v>371.72</v>
      </c>
      <c r="AD137" s="160">
        <v>65</v>
      </c>
      <c r="AE137" s="160">
        <v>0</v>
      </c>
      <c r="AF137" s="160">
        <v>0</v>
      </c>
      <c r="AG137" s="160">
        <v>2307.34</v>
      </c>
      <c r="AH137" s="160">
        <v>67</v>
      </c>
      <c r="AI137" s="160">
        <v>0</v>
      </c>
      <c r="AJ137" s="160">
        <v>0</v>
      </c>
      <c r="AK137" s="160">
        <v>0</v>
      </c>
      <c r="AL137" s="160">
        <v>377.91</v>
      </c>
      <c r="AM137" s="160">
        <v>0</v>
      </c>
      <c r="AN137" s="160">
        <v>113.81</v>
      </c>
      <c r="AO137" s="160">
        <v>4958.84</v>
      </c>
      <c r="AP137" s="160">
        <v>70</v>
      </c>
      <c r="AQ137" s="160">
        <v>4607.5</v>
      </c>
      <c r="AR137" s="160">
        <v>4579.28</v>
      </c>
      <c r="AS137" s="160">
        <v>1663.14</v>
      </c>
      <c r="AT137" s="160">
        <v>119.88</v>
      </c>
      <c r="AU137" s="160">
        <v>1158.42</v>
      </c>
      <c r="AV137" s="160">
        <v>1547</v>
      </c>
      <c r="AW137" s="160">
        <v>3938.98</v>
      </c>
      <c r="AX137" s="160">
        <v>0</v>
      </c>
      <c r="AY137" s="160">
        <v>962.64</v>
      </c>
      <c r="AZ137" s="160">
        <v>501.99</v>
      </c>
      <c r="BA137" s="160">
        <v>2030.51</v>
      </c>
      <c r="BB137" s="160">
        <v>443.54</v>
      </c>
      <c r="BC137" s="160">
        <v>2674.41</v>
      </c>
      <c r="BD137" s="160">
        <v>3512.11</v>
      </c>
      <c r="BE137" s="160">
        <v>1093.3800000000001</v>
      </c>
      <c r="BF137" s="160">
        <v>7256.02</v>
      </c>
      <c r="BG137" s="160">
        <v>4270.67</v>
      </c>
      <c r="BH137" s="160">
        <v>458</v>
      </c>
      <c r="BI137" s="160">
        <v>1008.89</v>
      </c>
      <c r="BJ137" s="160">
        <v>8282.9599999999991</v>
      </c>
      <c r="BK137" s="160">
        <v>203.9</v>
      </c>
      <c r="BL137" s="160">
        <v>232.59</v>
      </c>
      <c r="BM137" s="160">
        <v>23892.66</v>
      </c>
      <c r="BN137" s="160">
        <v>3952.3</v>
      </c>
      <c r="BO137" s="160">
        <v>780.74</v>
      </c>
      <c r="BP137" s="160">
        <v>1240</v>
      </c>
      <c r="BQ137" s="160">
        <v>571.29999999999995</v>
      </c>
      <c r="BR137" s="160">
        <v>116.98</v>
      </c>
      <c r="BS137" s="160">
        <v>1665.72</v>
      </c>
      <c r="BT137" s="160">
        <v>1027.8699999999999</v>
      </c>
      <c r="BU137" s="160">
        <v>0</v>
      </c>
      <c r="BV137" s="160">
        <v>5598.26</v>
      </c>
      <c r="BW137" s="160">
        <v>268.45999999999998</v>
      </c>
      <c r="BX137" s="160">
        <v>745.72</v>
      </c>
      <c r="BY137" s="160">
        <v>0</v>
      </c>
      <c r="BZ137" s="160">
        <v>167.42</v>
      </c>
      <c r="CA137" s="160">
        <v>2730.93</v>
      </c>
      <c r="CB137" s="160">
        <v>762.01</v>
      </c>
      <c r="CC137" s="160">
        <v>4637.76</v>
      </c>
      <c r="CD137" s="160">
        <v>0</v>
      </c>
      <c r="CE137" s="160">
        <v>0</v>
      </c>
      <c r="CF137" s="160">
        <v>3323.53</v>
      </c>
      <c r="CG137" s="160">
        <v>0</v>
      </c>
      <c r="CH137" s="160">
        <v>2352.8200000000002</v>
      </c>
      <c r="CI137" s="160">
        <v>0</v>
      </c>
      <c r="CJ137" s="160">
        <v>0</v>
      </c>
      <c r="CK137" s="160">
        <v>140.21</v>
      </c>
      <c r="CL137" s="160">
        <v>0</v>
      </c>
      <c r="CM137" s="160">
        <v>0</v>
      </c>
      <c r="CN137" s="160">
        <v>1116.23</v>
      </c>
      <c r="CO137" s="160">
        <v>264.14</v>
      </c>
      <c r="CP137" s="160">
        <v>528.03</v>
      </c>
      <c r="CQ137" s="160">
        <v>0</v>
      </c>
      <c r="CR137" s="160">
        <v>4636.38</v>
      </c>
      <c r="CS137" s="160">
        <v>3913.11</v>
      </c>
      <c r="CT137" s="160">
        <v>512.78</v>
      </c>
      <c r="CU137" s="160">
        <v>2978.64</v>
      </c>
      <c r="CV137" s="160">
        <v>3973.27</v>
      </c>
      <c r="CW137" s="160">
        <v>2583</v>
      </c>
      <c r="CX137" s="160">
        <v>288.77</v>
      </c>
      <c r="CY137" s="160">
        <v>545.05999999999995</v>
      </c>
      <c r="CZ137" s="160">
        <v>2373</v>
      </c>
      <c r="DA137" s="160">
        <v>983.2</v>
      </c>
      <c r="DB137" s="160">
        <v>439.97</v>
      </c>
      <c r="DC137" s="160">
        <v>868.14</v>
      </c>
      <c r="DD137" s="160">
        <v>2145.6</v>
      </c>
      <c r="DE137" s="160">
        <v>5103.3100000000004</v>
      </c>
      <c r="DF137" s="160">
        <v>194.65</v>
      </c>
      <c r="DG137" s="160">
        <v>427</v>
      </c>
      <c r="DH137" s="160">
        <v>1022.15</v>
      </c>
      <c r="DI137" s="160">
        <v>1300</v>
      </c>
      <c r="DJ137" s="160">
        <v>465</v>
      </c>
      <c r="DK137" s="160">
        <v>0</v>
      </c>
      <c r="DL137" s="160">
        <v>0</v>
      </c>
      <c r="DM137" s="160">
        <v>195.34</v>
      </c>
      <c r="DN137" s="160">
        <v>254.05</v>
      </c>
      <c r="DO137" s="160">
        <v>3372.74</v>
      </c>
      <c r="DP137" s="160">
        <v>2075</v>
      </c>
      <c r="DQ137" s="160">
        <v>4097.07</v>
      </c>
      <c r="DR137" s="160">
        <v>813.35</v>
      </c>
      <c r="DS137" s="160">
        <v>0</v>
      </c>
      <c r="DT137" s="160">
        <v>491</v>
      </c>
      <c r="DU137" s="160">
        <v>3151.83</v>
      </c>
      <c r="DV137" s="160">
        <v>4524.59</v>
      </c>
      <c r="DW137" s="160">
        <v>3690.73</v>
      </c>
      <c r="DX137" s="160">
        <v>77.97</v>
      </c>
      <c r="DY137" s="160">
        <v>278.85000000000002</v>
      </c>
      <c r="DZ137" s="160">
        <v>4604.1099999999997</v>
      </c>
      <c r="EA137" s="160">
        <v>6232.23</v>
      </c>
      <c r="EB137" s="160">
        <v>542.85</v>
      </c>
      <c r="EC137" s="160">
        <v>0</v>
      </c>
      <c r="ED137" s="160">
        <v>6119.12</v>
      </c>
      <c r="EE137" s="160">
        <v>356.2</v>
      </c>
      <c r="EF137" s="160">
        <v>0</v>
      </c>
      <c r="EG137" s="160">
        <v>0</v>
      </c>
      <c r="EH137" s="160">
        <v>291</v>
      </c>
      <c r="EI137" s="160">
        <v>1512.7</v>
      </c>
      <c r="EJ137" s="160">
        <v>2247.4</v>
      </c>
      <c r="EK137" s="160">
        <v>0</v>
      </c>
      <c r="EL137" s="160">
        <v>2882.41</v>
      </c>
      <c r="EM137" s="160">
        <v>2650.51</v>
      </c>
      <c r="EN137" s="160">
        <v>0</v>
      </c>
      <c r="EO137" s="160">
        <v>6934.68</v>
      </c>
      <c r="EP137" s="160">
        <v>376.75</v>
      </c>
      <c r="EQ137" s="160">
        <v>35567.93</v>
      </c>
      <c r="ER137" s="160">
        <v>3364.73</v>
      </c>
      <c r="ES137" s="160">
        <v>3208.92</v>
      </c>
      <c r="ET137" s="160">
        <v>52107.4</v>
      </c>
      <c r="EU137" s="160">
        <v>4190.18</v>
      </c>
      <c r="EV137" s="160">
        <v>11400.12</v>
      </c>
      <c r="EW137" s="160">
        <v>17305.18</v>
      </c>
      <c r="EX137" s="160">
        <v>926.85</v>
      </c>
      <c r="EY137" s="160">
        <v>45539.34</v>
      </c>
      <c r="EZ137" s="160">
        <v>8000</v>
      </c>
      <c r="FA137" s="160">
        <v>31481.01</v>
      </c>
      <c r="FB137" s="160">
        <v>2411.8200000000002</v>
      </c>
      <c r="FC137" s="160">
        <v>2400.84</v>
      </c>
      <c r="FD137" s="160">
        <v>3392.25</v>
      </c>
      <c r="FE137" s="160">
        <v>12557.9</v>
      </c>
      <c r="FF137" s="160">
        <v>248.14</v>
      </c>
      <c r="FG137" s="160">
        <v>0</v>
      </c>
      <c r="FH137" s="160">
        <v>2320.31</v>
      </c>
      <c r="FI137" s="160">
        <v>5275</v>
      </c>
      <c r="FJ137" s="160">
        <v>2431.65</v>
      </c>
      <c r="FK137" s="160">
        <v>6011.08</v>
      </c>
      <c r="FL137" s="160">
        <v>0</v>
      </c>
      <c r="FM137" s="160">
        <v>2492.37</v>
      </c>
      <c r="FN137" s="160">
        <v>25580.9</v>
      </c>
      <c r="FO137" s="160">
        <v>15846.26</v>
      </c>
      <c r="FP137" s="160">
        <v>1215.8499999999999</v>
      </c>
      <c r="FQ137" s="160">
        <v>165.47</v>
      </c>
      <c r="FR137" s="160">
        <v>0</v>
      </c>
      <c r="FS137" s="160">
        <v>15.6</v>
      </c>
      <c r="FT137" s="160">
        <v>808.57</v>
      </c>
      <c r="FU137" s="160">
        <v>179</v>
      </c>
      <c r="FV137" s="160">
        <v>818.09</v>
      </c>
      <c r="FW137" s="160">
        <v>0</v>
      </c>
      <c r="FX137" s="160">
        <v>918.93</v>
      </c>
      <c r="FY137" s="160">
        <v>124.89</v>
      </c>
      <c r="FZ137" s="160">
        <v>69.989999999999995</v>
      </c>
      <c r="GA137" s="160">
        <v>114.5</v>
      </c>
      <c r="GB137" s="160">
        <v>0</v>
      </c>
      <c r="GC137" s="160">
        <v>39</v>
      </c>
      <c r="GD137" s="160">
        <v>899.03</v>
      </c>
      <c r="GE137" s="160">
        <v>0</v>
      </c>
      <c r="GF137" s="160">
        <v>355.27</v>
      </c>
      <c r="GG137" s="160">
        <v>-278</v>
      </c>
      <c r="GH137" s="160">
        <v>109.45</v>
      </c>
      <c r="GI137" s="79">
        <f t="shared" si="2"/>
        <v>536918.80000000005</v>
      </c>
    </row>
    <row r="138" spans="2:191" x14ac:dyDescent="0.25">
      <c r="B138" s="74" t="s">
        <v>641</v>
      </c>
      <c r="C138" s="175">
        <v>45299</v>
      </c>
      <c r="D138" s="160">
        <v>0</v>
      </c>
      <c r="E138" s="160">
        <v>0</v>
      </c>
      <c r="F138" s="160">
        <v>0</v>
      </c>
      <c r="G138" s="160">
        <v>0</v>
      </c>
      <c r="H138" s="160">
        <v>0</v>
      </c>
      <c r="I138" s="160">
        <v>0</v>
      </c>
      <c r="J138" s="160">
        <v>0</v>
      </c>
      <c r="K138" s="160">
        <v>0</v>
      </c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  <c r="AF138" s="160">
        <v>0</v>
      </c>
      <c r="AG138" s="160">
        <v>0</v>
      </c>
      <c r="AH138" s="160">
        <v>0</v>
      </c>
      <c r="AI138" s="160">
        <v>0</v>
      </c>
      <c r="AJ138" s="160">
        <v>0</v>
      </c>
      <c r="AK138" s="160">
        <v>0</v>
      </c>
      <c r="AL138" s="160">
        <v>0</v>
      </c>
      <c r="AM138" s="160">
        <v>0</v>
      </c>
      <c r="AN138" s="160">
        <v>0</v>
      </c>
      <c r="AO138" s="160">
        <v>0</v>
      </c>
      <c r="AP138" s="160">
        <v>0</v>
      </c>
      <c r="AQ138" s="160">
        <v>0</v>
      </c>
      <c r="AR138" s="160">
        <v>0</v>
      </c>
      <c r="AS138" s="160">
        <v>0</v>
      </c>
      <c r="AT138" s="160">
        <v>0</v>
      </c>
      <c r="AU138" s="160">
        <v>0</v>
      </c>
      <c r="AV138" s="160">
        <v>0</v>
      </c>
      <c r="AW138" s="160">
        <v>0</v>
      </c>
      <c r="AX138" s="160">
        <v>0</v>
      </c>
      <c r="AY138" s="160">
        <v>0</v>
      </c>
      <c r="AZ138" s="160">
        <v>0</v>
      </c>
      <c r="BA138" s="160">
        <v>0</v>
      </c>
      <c r="BB138" s="160">
        <v>0</v>
      </c>
      <c r="BC138" s="160">
        <v>0</v>
      </c>
      <c r="BD138" s="160">
        <v>0</v>
      </c>
      <c r="BE138" s="160">
        <v>0</v>
      </c>
      <c r="BF138" s="160">
        <v>0</v>
      </c>
      <c r="BG138" s="160">
        <v>0</v>
      </c>
      <c r="BH138" s="160">
        <v>0</v>
      </c>
      <c r="BI138" s="160">
        <v>0</v>
      </c>
      <c r="BJ138" s="160">
        <v>0</v>
      </c>
      <c r="BK138" s="160">
        <v>0</v>
      </c>
      <c r="BL138" s="160">
        <v>0</v>
      </c>
      <c r="BM138" s="160">
        <v>0</v>
      </c>
      <c r="BN138" s="160">
        <v>0</v>
      </c>
      <c r="BO138" s="160">
        <v>0</v>
      </c>
      <c r="BP138" s="160">
        <v>0</v>
      </c>
      <c r="BQ138" s="160">
        <v>0</v>
      </c>
      <c r="BR138" s="160">
        <v>0</v>
      </c>
      <c r="BS138" s="160">
        <v>0</v>
      </c>
      <c r="BT138" s="160">
        <v>0</v>
      </c>
      <c r="BU138" s="160">
        <v>0</v>
      </c>
      <c r="BV138" s="160">
        <v>0</v>
      </c>
      <c r="BW138" s="160">
        <v>0</v>
      </c>
      <c r="BX138" s="160">
        <v>0</v>
      </c>
      <c r="BY138" s="160">
        <v>0</v>
      </c>
      <c r="BZ138" s="160">
        <v>0</v>
      </c>
      <c r="CA138" s="160">
        <v>0</v>
      </c>
      <c r="CB138" s="160">
        <v>0</v>
      </c>
      <c r="CC138" s="160">
        <v>0</v>
      </c>
      <c r="CD138" s="160">
        <v>0</v>
      </c>
      <c r="CE138" s="160">
        <v>0</v>
      </c>
      <c r="CF138" s="160">
        <v>0</v>
      </c>
      <c r="CG138" s="160">
        <v>0</v>
      </c>
      <c r="CH138" s="160">
        <v>0</v>
      </c>
      <c r="CI138" s="160">
        <v>0</v>
      </c>
      <c r="CJ138" s="160">
        <v>0</v>
      </c>
      <c r="CK138" s="160">
        <v>0</v>
      </c>
      <c r="CL138" s="160">
        <v>0</v>
      </c>
      <c r="CM138" s="160">
        <v>0</v>
      </c>
      <c r="CN138" s="160">
        <v>0</v>
      </c>
      <c r="CO138" s="160">
        <v>0</v>
      </c>
      <c r="CP138" s="160">
        <v>0</v>
      </c>
      <c r="CQ138" s="160">
        <v>0</v>
      </c>
      <c r="CR138" s="160">
        <v>0</v>
      </c>
      <c r="CS138" s="160">
        <v>0</v>
      </c>
      <c r="CT138" s="160">
        <v>0</v>
      </c>
      <c r="CU138" s="160">
        <v>0</v>
      </c>
      <c r="CV138" s="160">
        <v>0</v>
      </c>
      <c r="CW138" s="160">
        <v>0</v>
      </c>
      <c r="CX138" s="160">
        <v>0</v>
      </c>
      <c r="CY138" s="160">
        <v>0</v>
      </c>
      <c r="CZ138" s="160">
        <v>0</v>
      </c>
      <c r="DA138" s="160">
        <v>0</v>
      </c>
      <c r="DB138" s="160">
        <v>0</v>
      </c>
      <c r="DC138" s="160">
        <v>0</v>
      </c>
      <c r="DD138" s="160">
        <v>0</v>
      </c>
      <c r="DE138" s="160">
        <v>0</v>
      </c>
      <c r="DF138" s="160">
        <v>0</v>
      </c>
      <c r="DG138" s="160">
        <v>0</v>
      </c>
      <c r="DH138" s="160">
        <v>0</v>
      </c>
      <c r="DI138" s="160">
        <v>0</v>
      </c>
      <c r="DJ138" s="160">
        <v>12.5</v>
      </c>
      <c r="DK138" s="160">
        <v>0</v>
      </c>
      <c r="DL138" s="160">
        <v>0</v>
      </c>
      <c r="DM138" s="160">
        <v>0</v>
      </c>
      <c r="DN138" s="160">
        <v>0</v>
      </c>
      <c r="DO138" s="160">
        <v>0</v>
      </c>
      <c r="DP138" s="160">
        <v>0</v>
      </c>
      <c r="DQ138" s="160">
        <v>0</v>
      </c>
      <c r="DR138" s="160">
        <v>0</v>
      </c>
      <c r="DS138" s="160">
        <v>0</v>
      </c>
      <c r="DT138" s="160">
        <v>0</v>
      </c>
      <c r="DU138" s="160">
        <v>0</v>
      </c>
      <c r="DV138" s="160">
        <v>0</v>
      </c>
      <c r="DW138" s="160">
        <v>0</v>
      </c>
      <c r="DX138" s="160">
        <v>0</v>
      </c>
      <c r="DY138" s="160">
        <v>0</v>
      </c>
      <c r="DZ138" s="160">
        <v>0</v>
      </c>
      <c r="EA138" s="160">
        <v>0</v>
      </c>
      <c r="EB138" s="160">
        <v>0</v>
      </c>
      <c r="EC138" s="160">
        <v>0</v>
      </c>
      <c r="ED138" s="160">
        <v>0</v>
      </c>
      <c r="EE138" s="160">
        <v>0</v>
      </c>
      <c r="EF138" s="160">
        <v>0</v>
      </c>
      <c r="EG138" s="160">
        <v>0</v>
      </c>
      <c r="EH138" s="160">
        <v>0</v>
      </c>
      <c r="EI138" s="160">
        <v>0</v>
      </c>
      <c r="EJ138" s="160">
        <v>0</v>
      </c>
      <c r="EK138" s="160">
        <v>0</v>
      </c>
      <c r="EL138" s="160">
        <v>0</v>
      </c>
      <c r="EM138" s="160">
        <v>0</v>
      </c>
      <c r="EN138" s="160">
        <v>0</v>
      </c>
      <c r="EO138" s="160">
        <v>0</v>
      </c>
      <c r="EP138" s="160">
        <v>0</v>
      </c>
      <c r="EQ138" s="160">
        <v>0</v>
      </c>
      <c r="ER138" s="160">
        <v>0</v>
      </c>
      <c r="ES138" s="160">
        <v>0</v>
      </c>
      <c r="ET138" s="160">
        <v>0</v>
      </c>
      <c r="EU138" s="160">
        <v>0</v>
      </c>
      <c r="EV138" s="160">
        <v>0</v>
      </c>
      <c r="EW138" s="160">
        <v>0</v>
      </c>
      <c r="EX138" s="160">
        <v>0</v>
      </c>
      <c r="EY138" s="160">
        <v>0</v>
      </c>
      <c r="EZ138" s="160">
        <v>0</v>
      </c>
      <c r="FA138" s="160">
        <v>0</v>
      </c>
      <c r="FB138" s="160">
        <v>0</v>
      </c>
      <c r="FC138" s="160">
        <v>0</v>
      </c>
      <c r="FD138" s="160">
        <v>0</v>
      </c>
      <c r="FE138" s="160">
        <v>0</v>
      </c>
      <c r="FF138" s="160">
        <v>0</v>
      </c>
      <c r="FG138" s="160">
        <v>0</v>
      </c>
      <c r="FH138" s="160">
        <v>0</v>
      </c>
      <c r="FI138" s="160">
        <v>0</v>
      </c>
      <c r="FJ138" s="160">
        <v>0</v>
      </c>
      <c r="FK138" s="160">
        <v>0</v>
      </c>
      <c r="FL138" s="160">
        <v>0</v>
      </c>
      <c r="FM138" s="160">
        <v>0</v>
      </c>
      <c r="FN138" s="160">
        <v>0</v>
      </c>
      <c r="FO138" s="160">
        <v>0</v>
      </c>
      <c r="FP138" s="160">
        <v>0</v>
      </c>
      <c r="FQ138" s="160">
        <v>0</v>
      </c>
      <c r="FR138" s="160">
        <v>0</v>
      </c>
      <c r="FS138" s="160">
        <v>0</v>
      </c>
      <c r="FT138" s="160">
        <v>0</v>
      </c>
      <c r="FU138" s="160">
        <v>0</v>
      </c>
      <c r="FV138" s="160">
        <v>0</v>
      </c>
      <c r="FW138" s="160">
        <v>0</v>
      </c>
      <c r="FX138" s="160">
        <v>0</v>
      </c>
      <c r="FY138" s="160">
        <v>0</v>
      </c>
      <c r="FZ138" s="160">
        <v>0</v>
      </c>
      <c r="GA138" s="160">
        <v>0</v>
      </c>
      <c r="GB138" s="160">
        <v>0</v>
      </c>
      <c r="GC138" s="160">
        <v>0</v>
      </c>
      <c r="GD138" s="160">
        <v>0</v>
      </c>
      <c r="GE138" s="160">
        <v>0</v>
      </c>
      <c r="GF138" s="160">
        <v>0</v>
      </c>
      <c r="GG138" s="160">
        <v>0</v>
      </c>
      <c r="GH138" s="160">
        <v>0</v>
      </c>
      <c r="GI138" s="79">
        <f t="shared" si="2"/>
        <v>12.5</v>
      </c>
    </row>
    <row r="139" spans="2:191" x14ac:dyDescent="0.25">
      <c r="B139" s="74" t="s">
        <v>229</v>
      </c>
      <c r="C139" s="175" t="s">
        <v>789</v>
      </c>
      <c r="D139" s="160">
        <v>98.32</v>
      </c>
      <c r="E139" s="160">
        <v>401.79</v>
      </c>
      <c r="F139" s="160">
        <v>811.26</v>
      </c>
      <c r="G139" s="160">
        <v>3948.48</v>
      </c>
      <c r="H139" s="160">
        <v>106.42</v>
      </c>
      <c r="I139" s="160">
        <v>195.56</v>
      </c>
      <c r="J139" s="160">
        <v>1442.91</v>
      </c>
      <c r="K139" s="160">
        <v>2880.64</v>
      </c>
      <c r="L139" s="160">
        <v>2037.59</v>
      </c>
      <c r="M139" s="160">
        <v>656.69</v>
      </c>
      <c r="N139" s="160">
        <v>1026.32</v>
      </c>
      <c r="O139" s="160">
        <v>2704.39</v>
      </c>
      <c r="P139" s="160">
        <v>0</v>
      </c>
      <c r="Q139" s="160">
        <v>3492.97</v>
      </c>
      <c r="R139" s="160">
        <v>362.82</v>
      </c>
      <c r="S139" s="160">
        <v>3201.97</v>
      </c>
      <c r="T139" s="160">
        <v>476.05</v>
      </c>
      <c r="U139" s="160">
        <v>666.03</v>
      </c>
      <c r="V139" s="160">
        <v>1513.63</v>
      </c>
      <c r="W139" s="160">
        <v>209.86</v>
      </c>
      <c r="X139" s="160">
        <v>828.2</v>
      </c>
      <c r="Y139" s="160">
        <v>524.44000000000005</v>
      </c>
      <c r="Z139" s="160">
        <v>965.61</v>
      </c>
      <c r="AA139" s="160">
        <v>1677.25</v>
      </c>
      <c r="AB139" s="160">
        <v>4343.75</v>
      </c>
      <c r="AC139" s="160">
        <v>1527.27</v>
      </c>
      <c r="AD139" s="160">
        <v>2813.38</v>
      </c>
      <c r="AE139" s="160">
        <v>5136.22</v>
      </c>
      <c r="AF139" s="160">
        <v>3958.16</v>
      </c>
      <c r="AG139" s="160">
        <v>4460.1899999999996</v>
      </c>
      <c r="AH139" s="160">
        <v>651.41999999999996</v>
      </c>
      <c r="AI139" s="160">
        <v>78.84</v>
      </c>
      <c r="AJ139" s="160">
        <v>0</v>
      </c>
      <c r="AK139" s="160">
        <v>1411.93</v>
      </c>
      <c r="AL139" s="160">
        <v>5551.08</v>
      </c>
      <c r="AM139" s="160">
        <v>0</v>
      </c>
      <c r="AN139" s="160">
        <v>5071.7700000000004</v>
      </c>
      <c r="AO139" s="160">
        <v>2528.6</v>
      </c>
      <c r="AP139" s="160">
        <v>118.34</v>
      </c>
      <c r="AQ139" s="160">
        <v>1894.68</v>
      </c>
      <c r="AR139" s="160">
        <v>768.25</v>
      </c>
      <c r="AS139" s="160">
        <v>3598.65</v>
      </c>
      <c r="AT139" s="160">
        <v>140.47999999999999</v>
      </c>
      <c r="AU139" s="160">
        <v>1327.96</v>
      </c>
      <c r="AV139" s="160">
        <v>2198.67</v>
      </c>
      <c r="AW139" s="160">
        <v>0</v>
      </c>
      <c r="AX139" s="160">
        <v>267.36</v>
      </c>
      <c r="AY139" s="160">
        <v>0</v>
      </c>
      <c r="AZ139" s="160">
        <v>1817.59</v>
      </c>
      <c r="BA139" s="160">
        <v>3146.01</v>
      </c>
      <c r="BB139" s="160">
        <v>1115.24</v>
      </c>
      <c r="BC139" s="160">
        <v>897.08</v>
      </c>
      <c r="BD139" s="160">
        <v>160.69999999999999</v>
      </c>
      <c r="BE139" s="160">
        <v>5942.03</v>
      </c>
      <c r="BF139" s="160">
        <v>0</v>
      </c>
      <c r="BG139" s="160">
        <v>46.99</v>
      </c>
      <c r="BH139" s="160">
        <v>12.5</v>
      </c>
      <c r="BI139" s="160">
        <v>0</v>
      </c>
      <c r="BJ139" s="160">
        <v>2403.5</v>
      </c>
      <c r="BK139" s="160">
        <v>1239.4100000000001</v>
      </c>
      <c r="BL139" s="160">
        <v>1088.78</v>
      </c>
      <c r="BM139" s="160">
        <v>1919.08</v>
      </c>
      <c r="BN139" s="160">
        <v>1791.11</v>
      </c>
      <c r="BO139" s="160">
        <v>3280.98</v>
      </c>
      <c r="BP139" s="160">
        <v>73.38</v>
      </c>
      <c r="BQ139" s="160">
        <v>1610.81</v>
      </c>
      <c r="BR139" s="160">
        <v>819.67</v>
      </c>
      <c r="BS139" s="160">
        <v>2151.64</v>
      </c>
      <c r="BT139" s="160">
        <v>2823.48</v>
      </c>
      <c r="BU139" s="160">
        <v>10.78</v>
      </c>
      <c r="BV139" s="160">
        <v>1184.24</v>
      </c>
      <c r="BW139" s="160">
        <v>0</v>
      </c>
      <c r="BX139" s="160">
        <v>0</v>
      </c>
      <c r="BY139" s="160">
        <v>0</v>
      </c>
      <c r="BZ139" s="160">
        <v>3247.34</v>
      </c>
      <c r="CA139" s="160">
        <v>175.52</v>
      </c>
      <c r="CB139" s="160">
        <v>523.76</v>
      </c>
      <c r="CC139" s="160">
        <v>0</v>
      </c>
      <c r="CD139" s="160">
        <v>2505.77</v>
      </c>
      <c r="CE139" s="160">
        <v>3689.09</v>
      </c>
      <c r="CF139" s="160">
        <v>458.53</v>
      </c>
      <c r="CG139" s="160">
        <v>4499.05</v>
      </c>
      <c r="CH139" s="160">
        <v>13385.39</v>
      </c>
      <c r="CI139" s="160">
        <v>617.23</v>
      </c>
      <c r="CJ139" s="160">
        <v>332.66</v>
      </c>
      <c r="CK139" s="160">
        <v>1371.09</v>
      </c>
      <c r="CL139" s="160">
        <v>5545.2</v>
      </c>
      <c r="CM139" s="160">
        <v>195.6</v>
      </c>
      <c r="CN139" s="160">
        <v>74.16</v>
      </c>
      <c r="CO139" s="160">
        <v>650.67999999999995</v>
      </c>
      <c r="CP139" s="160">
        <v>7277.61</v>
      </c>
      <c r="CQ139" s="160">
        <v>1745.53</v>
      </c>
      <c r="CR139" s="160">
        <v>1198.77</v>
      </c>
      <c r="CS139" s="160">
        <v>1632.05</v>
      </c>
      <c r="CT139" s="160">
        <v>80</v>
      </c>
      <c r="CU139" s="160">
        <v>653.16</v>
      </c>
      <c r="CV139" s="160">
        <v>9210.52</v>
      </c>
      <c r="CW139" s="160">
        <v>2082.79</v>
      </c>
      <c r="CX139" s="160">
        <v>0</v>
      </c>
      <c r="CY139" s="160">
        <v>1937.01</v>
      </c>
      <c r="CZ139" s="160">
        <v>5343.06</v>
      </c>
      <c r="DA139" s="160">
        <v>2882.44</v>
      </c>
      <c r="DB139" s="160">
        <v>528.39</v>
      </c>
      <c r="DC139" s="160">
        <v>800</v>
      </c>
      <c r="DD139" s="160">
        <v>1466.5</v>
      </c>
      <c r="DE139" s="160">
        <v>130.19999999999999</v>
      </c>
      <c r="DF139" s="160">
        <v>3718.03</v>
      </c>
      <c r="DG139" s="160">
        <v>1187.3</v>
      </c>
      <c r="DH139" s="160">
        <v>1250.27</v>
      </c>
      <c r="DI139" s="160">
        <v>6104.89</v>
      </c>
      <c r="DJ139" s="160">
        <v>2811.31</v>
      </c>
      <c r="DK139" s="160">
        <v>0</v>
      </c>
      <c r="DL139" s="160">
        <v>3859.47</v>
      </c>
      <c r="DM139" s="160">
        <v>623.70000000000005</v>
      </c>
      <c r="DN139" s="160">
        <v>1783.83</v>
      </c>
      <c r="DO139" s="160">
        <v>2335.5</v>
      </c>
      <c r="DP139" s="160">
        <v>0</v>
      </c>
      <c r="DQ139" s="160">
        <v>1169.68</v>
      </c>
      <c r="DR139" s="160">
        <v>2149.75</v>
      </c>
      <c r="DS139" s="160">
        <v>6207.97</v>
      </c>
      <c r="DT139" s="160">
        <v>1471.32</v>
      </c>
      <c r="DU139" s="160">
        <v>1531.86</v>
      </c>
      <c r="DV139" s="160">
        <v>2033.24</v>
      </c>
      <c r="DW139" s="160">
        <v>6343</v>
      </c>
      <c r="DX139" s="160">
        <v>3373.22</v>
      </c>
      <c r="DY139" s="160">
        <v>1860.37</v>
      </c>
      <c r="DZ139" s="160">
        <v>1082.0999999999999</v>
      </c>
      <c r="EA139" s="160">
        <v>2067.1999999999998</v>
      </c>
      <c r="EB139" s="160">
        <v>2055.4299999999998</v>
      </c>
      <c r="EC139" s="160">
        <v>2513.63</v>
      </c>
      <c r="ED139" s="160">
        <v>853.42</v>
      </c>
      <c r="EE139" s="160">
        <v>1201.4100000000001</v>
      </c>
      <c r="EF139" s="160">
        <v>871.16</v>
      </c>
      <c r="EG139" s="160">
        <v>37.46</v>
      </c>
      <c r="EH139" s="160">
        <v>3193.55</v>
      </c>
      <c r="EI139" s="160">
        <v>2085.92</v>
      </c>
      <c r="EJ139" s="160">
        <v>1095.67</v>
      </c>
      <c r="EK139" s="160">
        <v>0</v>
      </c>
      <c r="EL139" s="160">
        <v>1465.19</v>
      </c>
      <c r="EM139" s="160">
        <v>2110.65</v>
      </c>
      <c r="EN139" s="160">
        <v>397.68</v>
      </c>
      <c r="EO139" s="160">
        <v>42225.95</v>
      </c>
      <c r="EP139" s="160">
        <v>0</v>
      </c>
      <c r="EQ139" s="160">
        <v>15796.42</v>
      </c>
      <c r="ER139" s="160">
        <v>7703.69</v>
      </c>
      <c r="ES139" s="160">
        <v>16597.04</v>
      </c>
      <c r="ET139" s="160">
        <v>8958.0300000000007</v>
      </c>
      <c r="EU139" s="160">
        <v>22220.09</v>
      </c>
      <c r="EV139" s="160">
        <v>0</v>
      </c>
      <c r="EW139" s="160">
        <v>24.99</v>
      </c>
      <c r="EX139" s="160">
        <v>10460.700000000001</v>
      </c>
      <c r="EY139" s="160">
        <v>40528.67</v>
      </c>
      <c r="EZ139" s="160">
        <v>29437.77</v>
      </c>
      <c r="FA139" s="160">
        <v>22816.63</v>
      </c>
      <c r="FB139" s="160">
        <v>5075.09</v>
      </c>
      <c r="FC139" s="160">
        <v>0</v>
      </c>
      <c r="FD139" s="160">
        <v>0</v>
      </c>
      <c r="FE139" s="160">
        <v>0</v>
      </c>
      <c r="FF139" s="160">
        <v>0</v>
      </c>
      <c r="FG139" s="160">
        <v>16631.63</v>
      </c>
      <c r="FH139" s="160">
        <v>4965.58</v>
      </c>
      <c r="FI139" s="160">
        <v>3894.72</v>
      </c>
      <c r="FJ139" s="160">
        <v>0</v>
      </c>
      <c r="FK139" s="160">
        <v>17866.95</v>
      </c>
      <c r="FL139" s="160">
        <v>0</v>
      </c>
      <c r="FM139" s="160">
        <v>15669.01</v>
      </c>
      <c r="FN139" s="160">
        <v>0</v>
      </c>
      <c r="FO139" s="160">
        <v>2308.25</v>
      </c>
      <c r="FP139" s="160">
        <v>1667.05</v>
      </c>
      <c r="FQ139" s="160">
        <v>0</v>
      </c>
      <c r="FR139" s="160">
        <v>0</v>
      </c>
      <c r="FS139" s="160">
        <v>1188.25</v>
      </c>
      <c r="FT139" s="160">
        <v>186.9</v>
      </c>
      <c r="FU139" s="160">
        <v>2924.17</v>
      </c>
      <c r="FV139" s="160">
        <v>3638.61</v>
      </c>
      <c r="FW139" s="160">
        <v>307.07</v>
      </c>
      <c r="FX139" s="160">
        <v>67.25</v>
      </c>
      <c r="FY139" s="160">
        <v>2036.11</v>
      </c>
      <c r="FZ139" s="160">
        <v>1776.31</v>
      </c>
      <c r="GA139" s="160">
        <v>6587.3</v>
      </c>
      <c r="GB139" s="160">
        <v>39.6</v>
      </c>
      <c r="GC139" s="160">
        <v>314.33999999999997</v>
      </c>
      <c r="GD139" s="160">
        <v>1452.98</v>
      </c>
      <c r="GE139" s="160">
        <v>3902.93</v>
      </c>
      <c r="GF139" s="160">
        <v>3783.12</v>
      </c>
      <c r="GG139" s="160">
        <v>553</v>
      </c>
      <c r="GH139" s="160">
        <v>1059.71</v>
      </c>
      <c r="GI139" s="79">
        <f t="shared" si="2"/>
        <v>571361.39000000013</v>
      </c>
    </row>
    <row r="140" spans="2:191" x14ac:dyDescent="0.25">
      <c r="B140" s="74" t="s">
        <v>229</v>
      </c>
      <c r="C140" s="175" t="s">
        <v>789</v>
      </c>
      <c r="D140" s="160">
        <v>17.82</v>
      </c>
      <c r="E140" s="160">
        <v>25</v>
      </c>
      <c r="F140" s="160">
        <v>64.16</v>
      </c>
      <c r="G140" s="160">
        <v>0</v>
      </c>
      <c r="H140" s="160">
        <v>0</v>
      </c>
      <c r="I140" s="160">
        <v>1032.28</v>
      </c>
      <c r="J140" s="160">
        <v>0</v>
      </c>
      <c r="K140" s="160">
        <v>245.97</v>
      </c>
      <c r="L140" s="160">
        <v>1384.86</v>
      </c>
      <c r="M140" s="160">
        <v>0</v>
      </c>
      <c r="N140" s="160">
        <v>0</v>
      </c>
      <c r="O140" s="160">
        <v>0</v>
      </c>
      <c r="P140" s="160">
        <v>98</v>
      </c>
      <c r="Q140" s="160">
        <v>243.99</v>
      </c>
      <c r="R140" s="160">
        <v>177.18</v>
      </c>
      <c r="S140" s="160">
        <v>84.2</v>
      </c>
      <c r="T140" s="160">
        <v>1296.17</v>
      </c>
      <c r="U140" s="160">
        <v>510.18</v>
      </c>
      <c r="V140" s="160">
        <v>1343.75</v>
      </c>
      <c r="W140" s="160">
        <v>737.33</v>
      </c>
      <c r="X140" s="160">
        <v>0</v>
      </c>
      <c r="Y140" s="160">
        <v>390</v>
      </c>
      <c r="Z140" s="160">
        <v>2395.1</v>
      </c>
      <c r="AA140" s="160">
        <v>581.14</v>
      </c>
      <c r="AB140" s="160">
        <v>508.49</v>
      </c>
      <c r="AC140" s="160">
        <v>1497.2</v>
      </c>
      <c r="AD140" s="160">
        <v>636.1</v>
      </c>
      <c r="AE140" s="160">
        <v>1148.96</v>
      </c>
      <c r="AF140" s="160">
        <v>0</v>
      </c>
      <c r="AG140" s="160">
        <v>0</v>
      </c>
      <c r="AH140" s="160">
        <v>2990.12</v>
      </c>
      <c r="AI140" s="160">
        <v>4234.6099999999997</v>
      </c>
      <c r="AJ140" s="160">
        <v>0</v>
      </c>
      <c r="AK140" s="160">
        <v>0</v>
      </c>
      <c r="AL140" s="160">
        <v>1043</v>
      </c>
      <c r="AM140" s="160">
        <v>0</v>
      </c>
      <c r="AN140" s="160">
        <v>798.12</v>
      </c>
      <c r="AO140" s="160">
        <v>1644.49</v>
      </c>
      <c r="AP140" s="160">
        <v>0</v>
      </c>
      <c r="AQ140" s="160">
        <v>0</v>
      </c>
      <c r="AR140" s="160">
        <v>13.2</v>
      </c>
      <c r="AS140" s="160">
        <v>805.75</v>
      </c>
      <c r="AT140" s="160">
        <v>196.05</v>
      </c>
      <c r="AU140" s="160">
        <v>169.83</v>
      </c>
      <c r="AV140" s="160">
        <v>131</v>
      </c>
      <c r="AW140" s="160">
        <v>1392.64</v>
      </c>
      <c r="AX140" s="160">
        <v>3145.4</v>
      </c>
      <c r="AY140" s="160">
        <v>1753.2</v>
      </c>
      <c r="AZ140" s="160">
        <v>512.41</v>
      </c>
      <c r="BA140" s="160">
        <v>0</v>
      </c>
      <c r="BB140" s="160">
        <v>99.46</v>
      </c>
      <c r="BC140" s="160">
        <v>1283.17</v>
      </c>
      <c r="BD140" s="160">
        <v>70</v>
      </c>
      <c r="BE140" s="160">
        <v>637.88</v>
      </c>
      <c r="BF140" s="160">
        <v>4022.85</v>
      </c>
      <c r="BG140" s="160">
        <v>0</v>
      </c>
      <c r="BH140" s="160">
        <v>146</v>
      </c>
      <c r="BI140" s="160">
        <v>852</v>
      </c>
      <c r="BJ140" s="160">
        <v>280.8</v>
      </c>
      <c r="BK140" s="160">
        <v>0</v>
      </c>
      <c r="BL140" s="160">
        <v>96.36</v>
      </c>
      <c r="BM140" s="160">
        <v>0</v>
      </c>
      <c r="BN140" s="160">
        <v>36</v>
      </c>
      <c r="BO140" s="160">
        <v>0</v>
      </c>
      <c r="BP140" s="160">
        <v>0</v>
      </c>
      <c r="BQ140" s="160">
        <v>1777.3</v>
      </c>
      <c r="BR140" s="160">
        <v>1648.94</v>
      </c>
      <c r="BS140" s="160">
        <v>279.92</v>
      </c>
      <c r="BT140" s="160">
        <v>614.45000000000005</v>
      </c>
      <c r="BU140" s="160">
        <v>0</v>
      </c>
      <c r="BV140" s="160">
        <v>3076.55</v>
      </c>
      <c r="BW140" s="160">
        <v>0</v>
      </c>
      <c r="BX140" s="160">
        <v>138.93</v>
      </c>
      <c r="BY140" s="160">
        <v>0</v>
      </c>
      <c r="BZ140" s="160">
        <v>238.2</v>
      </c>
      <c r="CA140" s="160">
        <v>0</v>
      </c>
      <c r="CB140" s="160">
        <v>0</v>
      </c>
      <c r="CC140" s="160">
        <v>510</v>
      </c>
      <c r="CD140" s="160">
        <v>627.38</v>
      </c>
      <c r="CE140" s="160">
        <v>277.83</v>
      </c>
      <c r="CF140" s="160">
        <v>0</v>
      </c>
      <c r="CG140" s="160">
        <v>2609.2199999999998</v>
      </c>
      <c r="CH140" s="160">
        <v>0</v>
      </c>
      <c r="CI140" s="160">
        <v>0</v>
      </c>
      <c r="CJ140" s="160">
        <v>0</v>
      </c>
      <c r="CK140" s="160">
        <v>365.86</v>
      </c>
      <c r="CL140" s="160">
        <v>345.8</v>
      </c>
      <c r="CM140" s="160">
        <v>18.54</v>
      </c>
      <c r="CN140" s="160">
        <v>149</v>
      </c>
      <c r="CO140" s="160">
        <v>832.69</v>
      </c>
      <c r="CP140" s="160">
        <v>64.900000000000006</v>
      </c>
      <c r="CQ140" s="160">
        <v>185.4</v>
      </c>
      <c r="CR140" s="160">
        <v>516.98</v>
      </c>
      <c r="CS140" s="160">
        <v>113.89</v>
      </c>
      <c r="CT140" s="160">
        <v>0</v>
      </c>
      <c r="CU140" s="160">
        <v>0</v>
      </c>
      <c r="CV140" s="160">
        <v>0</v>
      </c>
      <c r="CW140" s="160">
        <v>569.13</v>
      </c>
      <c r="CX140" s="160">
        <v>742.5</v>
      </c>
      <c r="CY140" s="160">
        <v>476.97</v>
      </c>
      <c r="CZ140" s="160">
        <v>0</v>
      </c>
      <c r="DA140" s="160">
        <v>0</v>
      </c>
      <c r="DB140" s="160">
        <v>3868.79</v>
      </c>
      <c r="DC140" s="160">
        <v>1000</v>
      </c>
      <c r="DD140" s="160">
        <v>723.65</v>
      </c>
      <c r="DE140" s="160">
        <v>621.16999999999996</v>
      </c>
      <c r="DF140" s="160">
        <v>155.68</v>
      </c>
      <c r="DG140" s="160">
        <v>0</v>
      </c>
      <c r="DH140" s="160">
        <v>473.88</v>
      </c>
      <c r="DI140" s="160">
        <v>0</v>
      </c>
      <c r="DJ140" s="160">
        <v>0</v>
      </c>
      <c r="DK140" s="160">
        <v>0</v>
      </c>
      <c r="DL140" s="160">
        <v>0</v>
      </c>
      <c r="DM140" s="160">
        <v>1320.44</v>
      </c>
      <c r="DN140" s="160">
        <v>1036.26</v>
      </c>
      <c r="DO140" s="160">
        <v>1025.3900000000001</v>
      </c>
      <c r="DP140" s="160">
        <v>72.8</v>
      </c>
      <c r="DQ140" s="160">
        <v>360.18</v>
      </c>
      <c r="DR140" s="160">
        <v>545.96</v>
      </c>
      <c r="DS140" s="160">
        <v>0</v>
      </c>
      <c r="DT140" s="160">
        <v>316.25</v>
      </c>
      <c r="DU140" s="160">
        <v>48.44</v>
      </c>
      <c r="DV140" s="160">
        <v>581.36</v>
      </c>
      <c r="DW140" s="160">
        <v>0</v>
      </c>
      <c r="DX140" s="160">
        <v>48.65</v>
      </c>
      <c r="DY140" s="160">
        <v>736.6</v>
      </c>
      <c r="DZ140" s="160">
        <v>0</v>
      </c>
      <c r="EA140" s="160">
        <v>1924.33</v>
      </c>
      <c r="EB140" s="160">
        <v>101.92</v>
      </c>
      <c r="EC140" s="160">
        <v>969.34</v>
      </c>
      <c r="ED140" s="160">
        <v>0</v>
      </c>
      <c r="EE140" s="160">
        <v>121.8</v>
      </c>
      <c r="EF140" s="160">
        <v>1150</v>
      </c>
      <c r="EG140" s="160">
        <v>0</v>
      </c>
      <c r="EH140" s="160">
        <v>1294.3499999999999</v>
      </c>
      <c r="EI140" s="160">
        <v>512.13</v>
      </c>
      <c r="EJ140" s="160">
        <v>921.55</v>
      </c>
      <c r="EK140" s="160">
        <v>9.8000000000000007</v>
      </c>
      <c r="EL140" s="160">
        <v>0</v>
      </c>
      <c r="EM140" s="160">
        <v>268.35000000000002</v>
      </c>
      <c r="EN140" s="160">
        <v>54</v>
      </c>
      <c r="EO140" s="160">
        <v>16829.47</v>
      </c>
      <c r="EP140" s="160">
        <v>44386.03</v>
      </c>
      <c r="EQ140" s="160">
        <v>1634.27</v>
      </c>
      <c r="ER140" s="160">
        <v>4295</v>
      </c>
      <c r="ES140" s="160">
        <v>4899.55</v>
      </c>
      <c r="ET140" s="160">
        <v>8223.61</v>
      </c>
      <c r="EU140" s="160">
        <v>31759.9</v>
      </c>
      <c r="EV140" s="160">
        <v>0</v>
      </c>
      <c r="EW140" s="160">
        <v>27852.07</v>
      </c>
      <c r="EX140" s="160">
        <v>29433.05</v>
      </c>
      <c r="EY140" s="160">
        <v>3239.57</v>
      </c>
      <c r="EZ140" s="160">
        <v>4888.2700000000004</v>
      </c>
      <c r="FA140" s="160">
        <v>7876</v>
      </c>
      <c r="FB140" s="160">
        <v>58.22</v>
      </c>
      <c r="FC140" s="160">
        <v>330.2</v>
      </c>
      <c r="FD140" s="160">
        <v>9869.2000000000007</v>
      </c>
      <c r="FE140" s="160">
        <v>8080.88</v>
      </c>
      <c r="FF140" s="160">
        <v>0</v>
      </c>
      <c r="FG140" s="160">
        <v>0</v>
      </c>
      <c r="FH140" s="160">
        <v>28227.14</v>
      </c>
      <c r="FI140" s="160">
        <v>3440</v>
      </c>
      <c r="FJ140" s="160">
        <v>9.3000000000000007</v>
      </c>
      <c r="FK140" s="160">
        <v>12342.47</v>
      </c>
      <c r="FL140" s="160">
        <v>7131</v>
      </c>
      <c r="FM140" s="160">
        <v>919.03</v>
      </c>
      <c r="FN140" s="160">
        <v>3400</v>
      </c>
      <c r="FO140" s="160">
        <v>11063.91</v>
      </c>
      <c r="FP140" s="160">
        <v>9945.43</v>
      </c>
      <c r="FQ140" s="160">
        <v>1520</v>
      </c>
      <c r="FR140" s="160">
        <v>0</v>
      </c>
      <c r="FS140" s="160">
        <v>0</v>
      </c>
      <c r="FT140" s="160">
        <v>0</v>
      </c>
      <c r="FU140" s="160">
        <v>613.55999999999995</v>
      </c>
      <c r="FV140" s="160">
        <v>761.97</v>
      </c>
      <c r="FW140" s="160">
        <v>2154.21</v>
      </c>
      <c r="FX140" s="160">
        <v>1437.7</v>
      </c>
      <c r="FY140" s="160">
        <v>928.9</v>
      </c>
      <c r="FZ140" s="160">
        <v>0</v>
      </c>
      <c r="GA140" s="160">
        <v>0</v>
      </c>
      <c r="GB140" s="160">
        <v>0</v>
      </c>
      <c r="GC140" s="160">
        <v>406.65</v>
      </c>
      <c r="GD140" s="160">
        <v>822.5</v>
      </c>
      <c r="GE140" s="160">
        <v>0</v>
      </c>
      <c r="GF140" s="160">
        <v>0</v>
      </c>
      <c r="GG140" s="160">
        <v>21.7</v>
      </c>
      <c r="GH140" s="160">
        <v>69.23</v>
      </c>
      <c r="GI140" s="79">
        <f t="shared" si="2"/>
        <v>366085.66000000003</v>
      </c>
    </row>
    <row r="141" spans="2:191" x14ac:dyDescent="0.25">
      <c r="B141" s="74" t="s">
        <v>229</v>
      </c>
      <c r="C141" s="175" t="s">
        <v>789</v>
      </c>
      <c r="D141" s="160">
        <v>232.46</v>
      </c>
      <c r="E141" s="160">
        <v>567.59</v>
      </c>
      <c r="F141" s="160">
        <v>246.13</v>
      </c>
      <c r="G141" s="160">
        <v>987.1</v>
      </c>
      <c r="H141" s="160">
        <v>103.16</v>
      </c>
      <c r="I141" s="160">
        <v>194.45</v>
      </c>
      <c r="J141" s="160">
        <v>0</v>
      </c>
      <c r="K141" s="160">
        <v>2451.12</v>
      </c>
      <c r="L141" s="160">
        <v>289.08</v>
      </c>
      <c r="M141" s="160">
        <v>518.54999999999995</v>
      </c>
      <c r="N141" s="160">
        <v>0</v>
      </c>
      <c r="O141" s="160">
        <v>618.29999999999995</v>
      </c>
      <c r="P141" s="160">
        <v>25</v>
      </c>
      <c r="Q141" s="160">
        <v>76.239999999999995</v>
      </c>
      <c r="R141" s="160">
        <v>72.78</v>
      </c>
      <c r="S141" s="160">
        <v>2406.4499999999998</v>
      </c>
      <c r="T141" s="160">
        <v>1288.79</v>
      </c>
      <c r="U141" s="160">
        <v>1064.5</v>
      </c>
      <c r="V141" s="160">
        <v>1219.4000000000001</v>
      </c>
      <c r="W141" s="160">
        <v>106.38</v>
      </c>
      <c r="X141" s="160">
        <v>1248.82</v>
      </c>
      <c r="Y141" s="160">
        <v>1323.34</v>
      </c>
      <c r="Z141" s="160">
        <v>2670.09</v>
      </c>
      <c r="AA141" s="160">
        <v>1428.85</v>
      </c>
      <c r="AB141" s="160">
        <v>3159.54</v>
      </c>
      <c r="AC141" s="160">
        <v>494.18</v>
      </c>
      <c r="AD141" s="160">
        <v>3031.57</v>
      </c>
      <c r="AE141" s="160">
        <v>2739.35</v>
      </c>
      <c r="AF141" s="160">
        <v>0</v>
      </c>
      <c r="AG141" s="160">
        <v>0</v>
      </c>
      <c r="AH141" s="160">
        <v>1431.83</v>
      </c>
      <c r="AI141" s="160">
        <v>2097.7199999999998</v>
      </c>
      <c r="AJ141" s="160">
        <v>0</v>
      </c>
      <c r="AK141" s="160">
        <v>0</v>
      </c>
      <c r="AL141" s="160">
        <v>1334.52</v>
      </c>
      <c r="AM141" s="160">
        <v>0</v>
      </c>
      <c r="AN141" s="160">
        <v>1015.89</v>
      </c>
      <c r="AO141" s="160">
        <v>1657.27</v>
      </c>
      <c r="AP141" s="160">
        <v>2502.64</v>
      </c>
      <c r="AQ141" s="160">
        <v>2746.43</v>
      </c>
      <c r="AR141" s="160">
        <v>1248.81</v>
      </c>
      <c r="AS141" s="160">
        <v>850.98</v>
      </c>
      <c r="AT141" s="160">
        <v>399.72</v>
      </c>
      <c r="AU141" s="160">
        <v>391.13</v>
      </c>
      <c r="AV141" s="160">
        <v>2452.91</v>
      </c>
      <c r="AW141" s="160">
        <v>146.1</v>
      </c>
      <c r="AX141" s="160">
        <v>2355.11</v>
      </c>
      <c r="AY141" s="160">
        <v>1245.45</v>
      </c>
      <c r="AZ141" s="160">
        <v>2497.58</v>
      </c>
      <c r="BA141" s="160">
        <v>1086.05</v>
      </c>
      <c r="BB141" s="160">
        <v>631.52</v>
      </c>
      <c r="BC141" s="160">
        <v>1206.1500000000001</v>
      </c>
      <c r="BD141" s="160">
        <v>344.49</v>
      </c>
      <c r="BE141" s="160">
        <v>3759.31</v>
      </c>
      <c r="BF141" s="160">
        <v>3111.47</v>
      </c>
      <c r="BG141" s="160">
        <v>1095.73</v>
      </c>
      <c r="BH141" s="160">
        <v>1334.38</v>
      </c>
      <c r="BI141" s="160">
        <v>737.83</v>
      </c>
      <c r="BJ141" s="160">
        <v>824.78</v>
      </c>
      <c r="BK141" s="160">
        <v>2585.46</v>
      </c>
      <c r="BL141" s="160">
        <v>2193.5100000000002</v>
      </c>
      <c r="BM141" s="160">
        <v>2082.85</v>
      </c>
      <c r="BN141" s="160">
        <v>599.30999999999995</v>
      </c>
      <c r="BO141" s="160">
        <v>1368.46</v>
      </c>
      <c r="BP141" s="160">
        <v>38.4</v>
      </c>
      <c r="BQ141" s="160">
        <v>896.16</v>
      </c>
      <c r="BR141" s="160">
        <v>3343.94</v>
      </c>
      <c r="BS141" s="160">
        <v>5153.2</v>
      </c>
      <c r="BT141" s="160">
        <v>1916.62</v>
      </c>
      <c r="BU141" s="160">
        <v>491.28</v>
      </c>
      <c r="BV141" s="160">
        <v>2399.12</v>
      </c>
      <c r="BW141" s="160">
        <v>410.08</v>
      </c>
      <c r="BX141" s="160">
        <v>1147.68</v>
      </c>
      <c r="BY141" s="160">
        <v>7870.46</v>
      </c>
      <c r="BZ141" s="160">
        <v>883.91</v>
      </c>
      <c r="CA141" s="160">
        <v>927.05</v>
      </c>
      <c r="CB141" s="160">
        <v>972.22</v>
      </c>
      <c r="CC141" s="160">
        <v>0</v>
      </c>
      <c r="CD141" s="160">
        <v>283.08</v>
      </c>
      <c r="CE141" s="160">
        <v>2595.46</v>
      </c>
      <c r="CF141" s="160">
        <v>998.69</v>
      </c>
      <c r="CG141" s="160">
        <v>164</v>
      </c>
      <c r="CH141" s="160">
        <v>634.28</v>
      </c>
      <c r="CI141" s="160">
        <v>0</v>
      </c>
      <c r="CJ141" s="160">
        <v>928.27</v>
      </c>
      <c r="CK141" s="160">
        <v>437.1</v>
      </c>
      <c r="CL141" s="160">
        <v>1338.59</v>
      </c>
      <c r="CM141" s="160">
        <v>513.19000000000005</v>
      </c>
      <c r="CN141" s="160">
        <v>1882.05</v>
      </c>
      <c r="CO141" s="160">
        <v>350.74</v>
      </c>
      <c r="CP141" s="160">
        <v>1761.83</v>
      </c>
      <c r="CQ141" s="160">
        <v>4454.41</v>
      </c>
      <c r="CR141" s="160">
        <v>1562.03</v>
      </c>
      <c r="CS141" s="160">
        <v>966.08</v>
      </c>
      <c r="CT141" s="160">
        <v>1873.48</v>
      </c>
      <c r="CU141" s="160">
        <v>780.81</v>
      </c>
      <c r="CV141" s="160">
        <v>1073.25</v>
      </c>
      <c r="CW141" s="160">
        <v>811.54</v>
      </c>
      <c r="CX141" s="160">
        <v>2045.72</v>
      </c>
      <c r="CY141" s="160">
        <v>0</v>
      </c>
      <c r="CZ141" s="160">
        <v>1843.43</v>
      </c>
      <c r="DA141" s="160">
        <v>1241.8399999999999</v>
      </c>
      <c r="DB141" s="160">
        <v>8628.14</v>
      </c>
      <c r="DC141" s="160">
        <v>493.13</v>
      </c>
      <c r="DD141" s="160">
        <v>249.54</v>
      </c>
      <c r="DE141" s="160">
        <v>1399.19</v>
      </c>
      <c r="DF141" s="160">
        <v>84.02</v>
      </c>
      <c r="DG141" s="160">
        <v>3997.16</v>
      </c>
      <c r="DH141" s="160">
        <v>414.88</v>
      </c>
      <c r="DI141" s="160">
        <v>7798.43</v>
      </c>
      <c r="DJ141" s="160">
        <v>4168.05</v>
      </c>
      <c r="DK141" s="160">
        <v>536.02</v>
      </c>
      <c r="DL141" s="160">
        <v>3134.04</v>
      </c>
      <c r="DM141" s="160">
        <v>-3190.3</v>
      </c>
      <c r="DN141" s="160">
        <v>2718.57</v>
      </c>
      <c r="DO141" s="160">
        <v>3232.69</v>
      </c>
      <c r="DP141" s="160">
        <v>590.74</v>
      </c>
      <c r="DQ141" s="160">
        <v>71.8</v>
      </c>
      <c r="DR141" s="160">
        <v>2605.86</v>
      </c>
      <c r="DS141" s="160">
        <v>997.06</v>
      </c>
      <c r="DT141" s="160">
        <v>983.71</v>
      </c>
      <c r="DU141" s="160">
        <v>1551.23</v>
      </c>
      <c r="DV141" s="160">
        <v>7395.07</v>
      </c>
      <c r="DW141" s="160">
        <v>2254.84</v>
      </c>
      <c r="DX141" s="160">
        <v>122.48</v>
      </c>
      <c r="DY141" s="160">
        <v>1749.58</v>
      </c>
      <c r="DZ141" s="160">
        <v>2243.65</v>
      </c>
      <c r="EA141" s="160">
        <v>637.79999999999995</v>
      </c>
      <c r="EB141" s="160">
        <v>78.41</v>
      </c>
      <c r="EC141" s="160">
        <v>2855.92</v>
      </c>
      <c r="ED141" s="160">
        <v>682.95</v>
      </c>
      <c r="EE141" s="160">
        <v>1244.73</v>
      </c>
      <c r="EF141" s="160">
        <v>527.1</v>
      </c>
      <c r="EG141" s="160">
        <v>104.85</v>
      </c>
      <c r="EH141" s="160">
        <v>60.03</v>
      </c>
      <c r="EI141" s="160">
        <v>1846.51</v>
      </c>
      <c r="EJ141" s="160">
        <v>1424.57</v>
      </c>
      <c r="EK141" s="160">
        <v>0</v>
      </c>
      <c r="EL141" s="160">
        <v>827.2</v>
      </c>
      <c r="EM141" s="160">
        <v>1295.1300000000001</v>
      </c>
      <c r="EN141" s="160">
        <v>519.20000000000005</v>
      </c>
      <c r="EO141" s="160">
        <v>5889.83</v>
      </c>
      <c r="EP141" s="160">
        <v>11955.41</v>
      </c>
      <c r="EQ141" s="160">
        <v>19067.990000000002</v>
      </c>
      <c r="ER141" s="160">
        <v>7969.89</v>
      </c>
      <c r="ES141" s="160">
        <v>12430</v>
      </c>
      <c r="ET141" s="160">
        <v>6452.11</v>
      </c>
      <c r="EU141" s="160">
        <v>8060.28</v>
      </c>
      <c r="EV141" s="160">
        <v>2477.81</v>
      </c>
      <c r="EW141" s="160">
        <v>13936.76</v>
      </c>
      <c r="EX141" s="160">
        <v>13133.31</v>
      </c>
      <c r="EY141" s="160">
        <v>26303.37</v>
      </c>
      <c r="EZ141" s="160">
        <v>2562.02</v>
      </c>
      <c r="FA141" s="160">
        <v>8836.51</v>
      </c>
      <c r="FB141" s="160">
        <v>6610.94</v>
      </c>
      <c r="FC141" s="160">
        <v>5661.32</v>
      </c>
      <c r="FD141" s="160">
        <v>4398.5600000000004</v>
      </c>
      <c r="FE141" s="160">
        <v>37048.14</v>
      </c>
      <c r="FF141" s="160">
        <v>3576.85</v>
      </c>
      <c r="FG141" s="160">
        <v>0</v>
      </c>
      <c r="FH141" s="160">
        <v>4933.6000000000004</v>
      </c>
      <c r="FI141" s="160">
        <v>10523.24</v>
      </c>
      <c r="FJ141" s="160">
        <v>3841.86</v>
      </c>
      <c r="FK141" s="160">
        <v>23937.13</v>
      </c>
      <c r="FL141" s="160">
        <v>1582.25</v>
      </c>
      <c r="FM141" s="160">
        <v>2925.5</v>
      </c>
      <c r="FN141" s="160">
        <v>17504.8</v>
      </c>
      <c r="FO141" s="160">
        <v>21240.18</v>
      </c>
      <c r="FP141" s="160">
        <v>24953.34</v>
      </c>
      <c r="FQ141" s="160">
        <v>3961.92</v>
      </c>
      <c r="FR141" s="160">
        <v>0</v>
      </c>
      <c r="FS141" s="160">
        <v>1365.03</v>
      </c>
      <c r="FT141" s="160">
        <v>1229.29</v>
      </c>
      <c r="FU141" s="160">
        <v>3125.88</v>
      </c>
      <c r="FV141" s="160">
        <v>1499.88</v>
      </c>
      <c r="FW141" s="160">
        <v>23.98</v>
      </c>
      <c r="FX141" s="160">
        <v>1595.98</v>
      </c>
      <c r="FY141" s="160">
        <v>1343.92</v>
      </c>
      <c r="FZ141" s="160">
        <v>0</v>
      </c>
      <c r="GA141" s="160">
        <v>811.99</v>
      </c>
      <c r="GB141" s="160">
        <v>0</v>
      </c>
      <c r="GC141" s="160">
        <v>47.35</v>
      </c>
      <c r="GD141" s="160">
        <v>898.51</v>
      </c>
      <c r="GE141" s="160">
        <v>748.42</v>
      </c>
      <c r="GF141" s="160">
        <v>2503.7199999999998</v>
      </c>
      <c r="GG141" s="160">
        <v>2309.87</v>
      </c>
      <c r="GH141" s="160">
        <v>1199.6099999999999</v>
      </c>
      <c r="GI141" s="79">
        <f t="shared" si="2"/>
        <v>527700.92999999993</v>
      </c>
    </row>
    <row r="142" spans="2:191" x14ac:dyDescent="0.25">
      <c r="B142" s="74" t="s">
        <v>229</v>
      </c>
      <c r="C142" s="175" t="s">
        <v>789</v>
      </c>
      <c r="D142" s="160">
        <v>0</v>
      </c>
      <c r="E142" s="160">
        <v>121</v>
      </c>
      <c r="F142" s="160">
        <v>0</v>
      </c>
      <c r="G142" s="160">
        <v>413.61</v>
      </c>
      <c r="H142" s="160">
        <v>276.85000000000002</v>
      </c>
      <c r="I142" s="160">
        <v>439.95</v>
      </c>
      <c r="J142" s="160">
        <v>0</v>
      </c>
      <c r="K142" s="160">
        <v>0</v>
      </c>
      <c r="L142" s="160">
        <v>59.98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943.37</v>
      </c>
      <c r="T142" s="160">
        <v>421.24</v>
      </c>
      <c r="U142" s="160">
        <v>279.08999999999997</v>
      </c>
      <c r="V142" s="160">
        <v>232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680.35</v>
      </c>
      <c r="AF142" s="160">
        <v>0</v>
      </c>
      <c r="AG142" s="160">
        <v>0</v>
      </c>
      <c r="AH142" s="160">
        <v>55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208</v>
      </c>
      <c r="AP142" s="160">
        <v>0</v>
      </c>
      <c r="AQ142" s="160">
        <v>0</v>
      </c>
      <c r="AR142" s="160">
        <v>799.77</v>
      </c>
      <c r="AS142" s="160">
        <v>22.95</v>
      </c>
      <c r="AT142" s="160">
        <v>0</v>
      </c>
      <c r="AU142" s="160">
        <v>0</v>
      </c>
      <c r="AV142" s="160">
        <v>2635</v>
      </c>
      <c r="AW142" s="160">
        <v>0</v>
      </c>
      <c r="AX142" s="160">
        <v>255.5</v>
      </c>
      <c r="AY142" s="160">
        <v>0</v>
      </c>
      <c r="AZ142" s="160">
        <v>305.8</v>
      </c>
      <c r="BA142" s="160">
        <v>0</v>
      </c>
      <c r="BB142" s="160">
        <v>86.5</v>
      </c>
      <c r="BC142" s="160">
        <v>545.79999999999995</v>
      </c>
      <c r="BD142" s="160">
        <v>0</v>
      </c>
      <c r="BE142" s="160">
        <v>0</v>
      </c>
      <c r="BF142" s="160">
        <v>167</v>
      </c>
      <c r="BG142" s="160">
        <v>29</v>
      </c>
      <c r="BH142" s="160">
        <v>1010.31</v>
      </c>
      <c r="BI142" s="160">
        <v>81.5</v>
      </c>
      <c r="BJ142" s="160">
        <v>0</v>
      </c>
      <c r="BK142" s="160">
        <v>399</v>
      </c>
      <c r="BL142" s="160">
        <v>188.55</v>
      </c>
      <c r="BM142" s="160">
        <v>45</v>
      </c>
      <c r="BN142" s="160">
        <v>0</v>
      </c>
      <c r="BO142" s="160">
        <v>42.19</v>
      </c>
      <c r="BP142" s="160">
        <v>0</v>
      </c>
      <c r="BQ142" s="160">
        <v>0</v>
      </c>
      <c r="BR142" s="160">
        <v>0</v>
      </c>
      <c r="BS142" s="160">
        <v>52.02</v>
      </c>
      <c r="BT142" s="160">
        <v>0</v>
      </c>
      <c r="BU142" s="160">
        <v>0</v>
      </c>
      <c r="BV142" s="160">
        <v>0</v>
      </c>
      <c r="BW142" s="160">
        <v>0</v>
      </c>
      <c r="BX142" s="160">
        <v>0</v>
      </c>
      <c r="BY142" s="160">
        <v>0</v>
      </c>
      <c r="BZ142" s="160">
        <v>0</v>
      </c>
      <c r="CA142" s="160">
        <v>0</v>
      </c>
      <c r="CB142" s="160">
        <v>0</v>
      </c>
      <c r="CC142" s="160">
        <v>0</v>
      </c>
      <c r="CD142" s="160">
        <v>0</v>
      </c>
      <c r="CE142" s="160">
        <v>0</v>
      </c>
      <c r="CF142" s="160">
        <v>0</v>
      </c>
      <c r="CG142" s="160">
        <v>0</v>
      </c>
      <c r="CH142" s="160">
        <v>0</v>
      </c>
      <c r="CI142" s="160">
        <v>0</v>
      </c>
      <c r="CJ142" s="160">
        <v>0</v>
      </c>
      <c r="CK142" s="160">
        <v>180</v>
      </c>
      <c r="CL142" s="160">
        <v>386.63</v>
      </c>
      <c r="CM142" s="160">
        <v>592.75</v>
      </c>
      <c r="CN142" s="160">
        <v>0</v>
      </c>
      <c r="CO142" s="160">
        <v>1140.9000000000001</v>
      </c>
      <c r="CP142" s="160">
        <v>0</v>
      </c>
      <c r="CQ142" s="160">
        <v>0</v>
      </c>
      <c r="CR142" s="160">
        <v>834.95</v>
      </c>
      <c r="CS142" s="160">
        <v>0</v>
      </c>
      <c r="CT142" s="160">
        <v>1101.8399999999999</v>
      </c>
      <c r="CU142" s="160">
        <v>0</v>
      </c>
      <c r="CV142" s="160">
        <v>66.5</v>
      </c>
      <c r="CW142" s="160">
        <v>0</v>
      </c>
      <c r="CX142" s="160">
        <v>0</v>
      </c>
      <c r="CY142" s="160">
        <v>166</v>
      </c>
      <c r="CZ142" s="160">
        <v>0</v>
      </c>
      <c r="DA142" s="160">
        <v>0</v>
      </c>
      <c r="DB142" s="160">
        <v>0</v>
      </c>
      <c r="DC142" s="160">
        <v>0</v>
      </c>
      <c r="DD142" s="160">
        <v>0</v>
      </c>
      <c r="DE142" s="160">
        <v>0</v>
      </c>
      <c r="DF142" s="160">
        <v>0</v>
      </c>
      <c r="DG142" s="160">
        <v>0</v>
      </c>
      <c r="DH142" s="160">
        <v>39.840000000000003</v>
      </c>
      <c r="DI142" s="160">
        <v>0</v>
      </c>
      <c r="DJ142" s="160">
        <v>587.5</v>
      </c>
      <c r="DK142" s="160">
        <v>0</v>
      </c>
      <c r="DL142" s="160">
        <v>0</v>
      </c>
      <c r="DM142" s="160">
        <v>96</v>
      </c>
      <c r="DN142" s="160">
        <v>228.03</v>
      </c>
      <c r="DO142" s="160">
        <v>0</v>
      </c>
      <c r="DP142" s="160">
        <v>848.39</v>
      </c>
      <c r="DQ142" s="160">
        <v>0</v>
      </c>
      <c r="DR142" s="160">
        <v>0</v>
      </c>
      <c r="DS142" s="160">
        <v>307</v>
      </c>
      <c r="DT142" s="160">
        <v>0</v>
      </c>
      <c r="DU142" s="160">
        <v>17.5</v>
      </c>
      <c r="DV142" s="160">
        <v>0</v>
      </c>
      <c r="DW142" s="160">
        <v>0</v>
      </c>
      <c r="DX142" s="160">
        <v>0</v>
      </c>
      <c r="DY142" s="160">
        <v>256.99</v>
      </c>
      <c r="DZ142" s="160">
        <v>160</v>
      </c>
      <c r="EA142" s="160">
        <v>197.3</v>
      </c>
      <c r="EB142" s="160">
        <v>34.99</v>
      </c>
      <c r="EC142" s="160">
        <v>15</v>
      </c>
      <c r="ED142" s="160">
        <v>405</v>
      </c>
      <c r="EE142" s="160">
        <v>0</v>
      </c>
      <c r="EF142" s="160">
        <v>54</v>
      </c>
      <c r="EG142" s="160">
        <v>0</v>
      </c>
      <c r="EH142" s="160">
        <v>0</v>
      </c>
      <c r="EI142" s="160">
        <v>0</v>
      </c>
      <c r="EJ142" s="160">
        <v>0</v>
      </c>
      <c r="EK142" s="160">
        <v>0</v>
      </c>
      <c r="EL142" s="160">
        <v>1046.8800000000001</v>
      </c>
      <c r="EM142" s="160">
        <v>0</v>
      </c>
      <c r="EN142" s="160">
        <v>126.1</v>
      </c>
      <c r="EO142" s="160">
        <v>606.80999999999995</v>
      </c>
      <c r="EP142" s="160">
        <v>495.75</v>
      </c>
      <c r="EQ142" s="160">
        <v>2403.69</v>
      </c>
      <c r="ER142" s="160">
        <v>0</v>
      </c>
      <c r="ES142" s="160">
        <v>0</v>
      </c>
      <c r="ET142" s="160">
        <v>128</v>
      </c>
      <c r="EU142" s="160">
        <v>21.56</v>
      </c>
      <c r="EV142" s="160">
        <v>3645</v>
      </c>
      <c r="EW142" s="160">
        <v>783.5</v>
      </c>
      <c r="EX142" s="160">
        <v>774</v>
      </c>
      <c r="EY142" s="160">
        <v>943.2</v>
      </c>
      <c r="EZ142" s="160">
        <v>2778.59</v>
      </c>
      <c r="FA142" s="160">
        <v>96.12</v>
      </c>
      <c r="FB142" s="160">
        <v>747.85</v>
      </c>
      <c r="FC142" s="160">
        <v>180.9</v>
      </c>
      <c r="FD142" s="160">
        <v>0</v>
      </c>
      <c r="FE142" s="160">
        <v>90</v>
      </c>
      <c r="FF142" s="160">
        <v>6026.35</v>
      </c>
      <c r="FG142" s="160">
        <v>0</v>
      </c>
      <c r="FH142" s="160">
        <v>0</v>
      </c>
      <c r="FI142" s="160">
        <v>1040.78</v>
      </c>
      <c r="FJ142" s="160">
        <v>255.42</v>
      </c>
      <c r="FK142" s="160">
        <v>1375.75</v>
      </c>
      <c r="FL142" s="160">
        <v>0</v>
      </c>
      <c r="FM142" s="160">
        <v>758.45</v>
      </c>
      <c r="FN142" s="160">
        <v>0</v>
      </c>
      <c r="FO142" s="160">
        <v>969.25</v>
      </c>
      <c r="FP142" s="160">
        <v>2474.2800000000002</v>
      </c>
      <c r="FQ142" s="160">
        <v>608.9</v>
      </c>
      <c r="FR142" s="160">
        <v>0</v>
      </c>
      <c r="FS142" s="160">
        <v>0</v>
      </c>
      <c r="FT142" s="160">
        <v>424.79</v>
      </c>
      <c r="FU142" s="160">
        <v>60</v>
      </c>
      <c r="FV142" s="160">
        <v>650.91</v>
      </c>
      <c r="FW142" s="160">
        <v>135.30000000000001</v>
      </c>
      <c r="FX142" s="160">
        <v>52.88</v>
      </c>
      <c r="FY142" s="160">
        <v>0</v>
      </c>
      <c r="FZ142" s="160">
        <v>0</v>
      </c>
      <c r="GA142" s="160">
        <v>0</v>
      </c>
      <c r="GB142" s="160">
        <v>0</v>
      </c>
      <c r="GC142" s="160">
        <v>0</v>
      </c>
      <c r="GD142" s="160">
        <v>0</v>
      </c>
      <c r="GE142" s="160">
        <v>657.77</v>
      </c>
      <c r="GF142" s="160">
        <v>0</v>
      </c>
      <c r="GG142" s="160">
        <v>886.47</v>
      </c>
      <c r="GH142" s="160">
        <v>35</v>
      </c>
      <c r="GI142" s="79">
        <f t="shared" si="2"/>
        <v>49793.69</v>
      </c>
    </row>
    <row r="143" spans="2:191" x14ac:dyDescent="0.25">
      <c r="B143" s="74" t="s">
        <v>223</v>
      </c>
      <c r="C143" s="175" t="s">
        <v>789</v>
      </c>
      <c r="D143" s="160">
        <v>0</v>
      </c>
      <c r="E143" s="160">
        <v>222.15</v>
      </c>
      <c r="F143" s="160">
        <v>0</v>
      </c>
      <c r="G143" s="160">
        <v>0</v>
      </c>
      <c r="H143" s="160">
        <v>0</v>
      </c>
      <c r="I143" s="160">
        <v>929.76</v>
      </c>
      <c r="J143" s="160">
        <v>1234.83</v>
      </c>
      <c r="K143" s="160">
        <v>0</v>
      </c>
      <c r="L143" s="160">
        <v>0</v>
      </c>
      <c r="M143" s="160">
        <v>353.91</v>
      </c>
      <c r="N143" s="160">
        <v>0</v>
      </c>
      <c r="O143" s="160">
        <v>407.7</v>
      </c>
      <c r="P143" s="160">
        <v>1687.34</v>
      </c>
      <c r="Q143" s="160">
        <v>0</v>
      </c>
      <c r="R143" s="160">
        <v>0</v>
      </c>
      <c r="S143" s="160">
        <v>0</v>
      </c>
      <c r="T143" s="160">
        <v>663.1</v>
      </c>
      <c r="U143" s="160">
        <v>421.9</v>
      </c>
      <c r="V143" s="160">
        <v>0</v>
      </c>
      <c r="W143" s="160">
        <v>1405.47</v>
      </c>
      <c r="X143" s="160">
        <v>0</v>
      </c>
      <c r="Y143" s="160">
        <v>1044.1199999999999</v>
      </c>
      <c r="Z143" s="160">
        <v>0</v>
      </c>
      <c r="AA143" s="160">
        <v>0</v>
      </c>
      <c r="AB143" s="160">
        <v>0</v>
      </c>
      <c r="AC143" s="160">
        <v>338.12</v>
      </c>
      <c r="AD143" s="160">
        <v>0</v>
      </c>
      <c r="AE143" s="160">
        <v>0</v>
      </c>
      <c r="AF143" s="160">
        <v>0</v>
      </c>
      <c r="AG143" s="160">
        <v>164.57</v>
      </c>
      <c r="AH143" s="160">
        <v>0</v>
      </c>
      <c r="AI143" s="160">
        <v>0</v>
      </c>
      <c r="AJ143" s="160">
        <v>1721.19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1261.75</v>
      </c>
      <c r="AQ143" s="160">
        <v>0</v>
      </c>
      <c r="AR143" s="160">
        <v>3035.57</v>
      </c>
      <c r="AS143" s="160">
        <v>0</v>
      </c>
      <c r="AT143" s="160">
        <v>6339.58</v>
      </c>
      <c r="AU143" s="160">
        <v>0</v>
      </c>
      <c r="AV143" s="160">
        <v>249</v>
      </c>
      <c r="AW143" s="160">
        <v>0</v>
      </c>
      <c r="AX143" s="160">
        <v>0</v>
      </c>
      <c r="AY143" s="160">
        <v>1181.8599999999999</v>
      </c>
      <c r="AZ143" s="160">
        <v>1476.29</v>
      </c>
      <c r="BA143" s="160">
        <v>0</v>
      </c>
      <c r="BB143" s="160">
        <v>4025.86</v>
      </c>
      <c r="BC143" s="160">
        <v>0</v>
      </c>
      <c r="BD143" s="160">
        <v>429.66</v>
      </c>
      <c r="BE143" s="160">
        <v>0</v>
      </c>
      <c r="BF143" s="160">
        <v>56.75</v>
      </c>
      <c r="BG143" s="160">
        <v>2088.85</v>
      </c>
      <c r="BH143" s="160">
        <v>2744.48</v>
      </c>
      <c r="BI143" s="160">
        <v>1514</v>
      </c>
      <c r="BJ143" s="160">
        <v>126.75</v>
      </c>
      <c r="BK143" s="160">
        <v>1109.46</v>
      </c>
      <c r="BL143" s="160">
        <v>122.5</v>
      </c>
      <c r="BM143" s="160">
        <v>1257.24</v>
      </c>
      <c r="BN143" s="160">
        <v>1092.52</v>
      </c>
      <c r="BO143" s="160">
        <v>0</v>
      </c>
      <c r="BP143" s="160">
        <v>418.15</v>
      </c>
      <c r="BQ143" s="160">
        <v>757.11</v>
      </c>
      <c r="BR143" s="160">
        <v>0</v>
      </c>
      <c r="BS143" s="160">
        <v>0</v>
      </c>
      <c r="BT143" s="160">
        <v>620.34</v>
      </c>
      <c r="BU143" s="160">
        <v>2566.33</v>
      </c>
      <c r="BV143" s="160">
        <v>-10</v>
      </c>
      <c r="BW143" s="160">
        <v>22.8</v>
      </c>
      <c r="BX143" s="160">
        <v>0</v>
      </c>
      <c r="BY143" s="160">
        <v>0</v>
      </c>
      <c r="BZ143" s="160">
        <v>0</v>
      </c>
      <c r="CA143" s="160">
        <v>468.92</v>
      </c>
      <c r="CB143" s="160">
        <v>2226.0500000000002</v>
      </c>
      <c r="CC143" s="160">
        <v>2462.44</v>
      </c>
      <c r="CD143" s="160">
        <v>10599.13</v>
      </c>
      <c r="CE143" s="160">
        <v>311.36</v>
      </c>
      <c r="CF143" s="160">
        <v>3525.98</v>
      </c>
      <c r="CG143" s="160">
        <v>0</v>
      </c>
      <c r="CH143" s="160">
        <v>0</v>
      </c>
      <c r="CI143" s="160">
        <v>1500.74</v>
      </c>
      <c r="CJ143" s="160">
        <v>2184.89</v>
      </c>
      <c r="CK143" s="160">
        <v>0</v>
      </c>
      <c r="CL143" s="160">
        <v>0</v>
      </c>
      <c r="CM143" s="160">
        <v>10911.51</v>
      </c>
      <c r="CN143" s="160">
        <v>383.78</v>
      </c>
      <c r="CO143" s="160">
        <v>1133.6099999999999</v>
      </c>
      <c r="CP143" s="160">
        <v>29065.08</v>
      </c>
      <c r="CQ143" s="160">
        <v>1363.68</v>
      </c>
      <c r="CR143" s="160">
        <v>105.27</v>
      </c>
      <c r="CS143" s="160">
        <v>2368.52</v>
      </c>
      <c r="CT143" s="160">
        <v>1.24</v>
      </c>
      <c r="CU143" s="160">
        <v>1267.3800000000001</v>
      </c>
      <c r="CV143" s="160">
        <v>333.29</v>
      </c>
      <c r="CW143" s="160">
        <v>1609.46</v>
      </c>
      <c r="CX143" s="160">
        <v>0</v>
      </c>
      <c r="CY143" s="160">
        <v>936.96</v>
      </c>
      <c r="CZ143" s="160">
        <v>0</v>
      </c>
      <c r="DA143" s="160">
        <v>0</v>
      </c>
      <c r="DB143" s="160">
        <v>0</v>
      </c>
      <c r="DC143" s="160">
        <v>1002.32</v>
      </c>
      <c r="DD143" s="160">
        <v>0</v>
      </c>
      <c r="DE143" s="160">
        <v>3123.27</v>
      </c>
      <c r="DF143" s="160">
        <v>1665</v>
      </c>
      <c r="DG143" s="160">
        <v>0</v>
      </c>
      <c r="DH143" s="160">
        <v>1905.73</v>
      </c>
      <c r="DI143" s="160">
        <v>0</v>
      </c>
      <c r="DJ143" s="160">
        <v>0</v>
      </c>
      <c r="DK143" s="160">
        <v>1884.1</v>
      </c>
      <c r="DL143" s="160">
        <v>122.07</v>
      </c>
      <c r="DM143" s="160">
        <v>0</v>
      </c>
      <c r="DN143" s="160">
        <v>0</v>
      </c>
      <c r="DO143" s="160">
        <v>11.9</v>
      </c>
      <c r="DP143" s="160">
        <v>1451.37</v>
      </c>
      <c r="DQ143" s="160">
        <v>1613</v>
      </c>
      <c r="DR143" s="160">
        <v>803.51</v>
      </c>
      <c r="DS143" s="160">
        <v>0</v>
      </c>
      <c r="DT143" s="160">
        <v>1045.06</v>
      </c>
      <c r="DU143" s="160">
        <v>218.92</v>
      </c>
      <c r="DV143" s="160">
        <v>416.34</v>
      </c>
      <c r="DW143" s="160">
        <v>0</v>
      </c>
      <c r="DX143" s="160">
        <v>295.52999999999997</v>
      </c>
      <c r="DY143" s="160">
        <v>0</v>
      </c>
      <c r="DZ143" s="160">
        <v>0</v>
      </c>
      <c r="EA143" s="160">
        <v>494.01</v>
      </c>
      <c r="EB143" s="160">
        <v>0</v>
      </c>
      <c r="EC143" s="160">
        <v>0</v>
      </c>
      <c r="ED143" s="160">
        <v>10905.58</v>
      </c>
      <c r="EE143" s="160">
        <v>0</v>
      </c>
      <c r="EF143" s="160">
        <v>0</v>
      </c>
      <c r="EG143" s="160">
        <v>1083.24</v>
      </c>
      <c r="EH143" s="160">
        <v>0</v>
      </c>
      <c r="EI143" s="160">
        <v>0</v>
      </c>
      <c r="EJ143" s="160">
        <v>167.5</v>
      </c>
      <c r="EK143" s="160">
        <v>165</v>
      </c>
      <c r="EL143" s="160">
        <v>824.23</v>
      </c>
      <c r="EM143" s="160">
        <v>956.73</v>
      </c>
      <c r="EN143" s="160">
        <v>2270.4899999999998</v>
      </c>
      <c r="EO143" s="160">
        <v>10314.35</v>
      </c>
      <c r="EP143" s="160">
        <v>0</v>
      </c>
      <c r="EQ143" s="160">
        <v>610.4</v>
      </c>
      <c r="ER143" s="160">
        <v>5488.67</v>
      </c>
      <c r="ES143" s="160">
        <v>336.85</v>
      </c>
      <c r="ET143" s="160">
        <v>917.67</v>
      </c>
      <c r="EU143" s="160">
        <v>-3903.24</v>
      </c>
      <c r="EV143" s="160">
        <v>0</v>
      </c>
      <c r="EW143" s="160">
        <v>476.32</v>
      </c>
      <c r="EX143" s="160">
        <v>0</v>
      </c>
      <c r="EY143" s="160">
        <v>0</v>
      </c>
      <c r="EZ143" s="160">
        <v>0</v>
      </c>
      <c r="FA143" s="160">
        <v>22349.79</v>
      </c>
      <c r="FB143" s="160">
        <v>17902.32</v>
      </c>
      <c r="FC143" s="160">
        <v>26911.64</v>
      </c>
      <c r="FD143" s="160">
        <v>9673.82</v>
      </c>
      <c r="FE143" s="160">
        <v>1474.51</v>
      </c>
      <c r="FF143" s="160">
        <v>48190.86</v>
      </c>
      <c r="FG143" s="160">
        <v>89.67</v>
      </c>
      <c r="FH143" s="160">
        <v>539.48</v>
      </c>
      <c r="FI143" s="160">
        <v>1537.66</v>
      </c>
      <c r="FJ143" s="160">
        <v>33141.279999999999</v>
      </c>
      <c r="FK143" s="160">
        <v>29559.38</v>
      </c>
      <c r="FL143" s="160">
        <v>32318.25</v>
      </c>
      <c r="FM143" s="160">
        <v>250.5</v>
      </c>
      <c r="FN143" s="160">
        <v>8481.7999999999993</v>
      </c>
      <c r="FO143" s="160">
        <v>32439.25</v>
      </c>
      <c r="FP143" s="160">
        <v>0</v>
      </c>
      <c r="FQ143" s="160">
        <v>-63.15</v>
      </c>
      <c r="FR143" s="160">
        <v>0</v>
      </c>
      <c r="FS143" s="160">
        <v>0</v>
      </c>
      <c r="FT143" s="160">
        <v>0</v>
      </c>
      <c r="FU143" s="160">
        <v>0</v>
      </c>
      <c r="FV143" s="160">
        <v>11.29</v>
      </c>
      <c r="FW143" s="160">
        <v>0</v>
      </c>
      <c r="FX143" s="160">
        <v>47146.96</v>
      </c>
      <c r="FY143" s="160">
        <v>0</v>
      </c>
      <c r="FZ143" s="160">
        <v>1059.28</v>
      </c>
      <c r="GA143" s="160">
        <v>0</v>
      </c>
      <c r="GB143" s="160">
        <v>1623.68</v>
      </c>
      <c r="GC143" s="160">
        <v>241.22</v>
      </c>
      <c r="GD143" s="160">
        <v>20</v>
      </c>
      <c r="GE143" s="160">
        <v>0</v>
      </c>
      <c r="GF143" s="160">
        <v>0</v>
      </c>
      <c r="GG143" s="160">
        <v>0</v>
      </c>
      <c r="GH143" s="160">
        <v>46.21</v>
      </c>
      <c r="GI143" s="79">
        <f t="shared" si="2"/>
        <v>477451.92</v>
      </c>
    </row>
    <row r="144" spans="2:191" x14ac:dyDescent="0.25">
      <c r="B144" s="74" t="s">
        <v>223</v>
      </c>
      <c r="C144" s="175" t="s">
        <v>789</v>
      </c>
      <c r="D144" s="160">
        <v>9343.3799999999992</v>
      </c>
      <c r="E144" s="160">
        <v>7182.74</v>
      </c>
      <c r="F144" s="160">
        <v>3193.25</v>
      </c>
      <c r="G144" s="160">
        <v>27816.47</v>
      </c>
      <c r="H144" s="160">
        <v>3260.4</v>
      </c>
      <c r="I144" s="160">
        <v>34399.11</v>
      </c>
      <c r="J144" s="160">
        <v>23314.3</v>
      </c>
      <c r="K144" s="160">
        <v>10599.83</v>
      </c>
      <c r="L144" s="160">
        <v>6902.59</v>
      </c>
      <c r="M144" s="160">
        <v>2264.4499999999998</v>
      </c>
      <c r="N144" s="160">
        <v>21103.119999999999</v>
      </c>
      <c r="O144" s="160">
        <v>16132.18</v>
      </c>
      <c r="P144" s="160">
        <v>18076.080000000002</v>
      </c>
      <c r="Q144" s="160">
        <v>4862.91</v>
      </c>
      <c r="R144" s="160">
        <v>12195.61</v>
      </c>
      <c r="S144" s="160">
        <v>11615.68</v>
      </c>
      <c r="T144" s="160">
        <v>10443.85</v>
      </c>
      <c r="U144" s="160">
        <v>9465.49</v>
      </c>
      <c r="V144" s="160">
        <v>9974.91</v>
      </c>
      <c r="W144" s="160">
        <v>19381.439999999999</v>
      </c>
      <c r="X144" s="160">
        <v>22605.96</v>
      </c>
      <c r="Y144" s="160">
        <v>16424.29</v>
      </c>
      <c r="Z144" s="160">
        <v>25736.84</v>
      </c>
      <c r="AA144" s="160">
        <v>15767.04</v>
      </c>
      <c r="AB144" s="160">
        <v>48477.33</v>
      </c>
      <c r="AC144" s="160">
        <v>24955.58</v>
      </c>
      <c r="AD144" s="160">
        <v>85156.32</v>
      </c>
      <c r="AE144" s="160">
        <v>52109.37</v>
      </c>
      <c r="AF144" s="160">
        <v>16273.6</v>
      </c>
      <c r="AG144" s="160">
        <v>14492.42</v>
      </c>
      <c r="AH144" s="160">
        <v>14154.96</v>
      </c>
      <c r="AI144" s="160">
        <v>27936.87</v>
      </c>
      <c r="AJ144" s="160">
        <v>11908.7</v>
      </c>
      <c r="AK144" s="160">
        <v>12643.94</v>
      </c>
      <c r="AL144" s="160">
        <v>19752.169999999998</v>
      </c>
      <c r="AM144" s="160">
        <v>37614.449999999997</v>
      </c>
      <c r="AN144" s="160">
        <v>7273.99</v>
      </c>
      <c r="AO144" s="160">
        <v>23411.06</v>
      </c>
      <c r="AP144" s="160">
        <v>18651.21</v>
      </c>
      <c r="AQ144" s="160">
        <v>24370.49</v>
      </c>
      <c r="AR144" s="160">
        <v>24162.43</v>
      </c>
      <c r="AS144" s="160">
        <v>30722.78</v>
      </c>
      <c r="AT144" s="160">
        <v>12672.74</v>
      </c>
      <c r="AU144" s="160">
        <v>9282.02</v>
      </c>
      <c r="AV144" s="160">
        <v>33194.370000000003</v>
      </c>
      <c r="AW144" s="160">
        <v>21309.54</v>
      </c>
      <c r="AX144" s="160">
        <v>20176.54</v>
      </c>
      <c r="AY144" s="160">
        <v>7387.59</v>
      </c>
      <c r="AZ144" s="160">
        <v>39782.06</v>
      </c>
      <c r="BA144" s="160">
        <v>34922.26</v>
      </c>
      <c r="BB144" s="160">
        <v>17390.990000000002</v>
      </c>
      <c r="BC144" s="160">
        <v>24699.51</v>
      </c>
      <c r="BD144" s="160">
        <v>6440.6</v>
      </c>
      <c r="BE144" s="160">
        <v>14354.49</v>
      </c>
      <c r="BF144" s="160">
        <v>41982.18</v>
      </c>
      <c r="BG144" s="160">
        <v>17665.759999999998</v>
      </c>
      <c r="BH144" s="160">
        <v>9403.44</v>
      </c>
      <c r="BI144" s="160">
        <v>31909.48</v>
      </c>
      <c r="BJ144" s="160">
        <v>18688.240000000002</v>
      </c>
      <c r="BK144" s="160">
        <v>41915.64</v>
      </c>
      <c r="BL144" s="160">
        <v>23695.13</v>
      </c>
      <c r="BM144" s="160">
        <v>32371.200000000001</v>
      </c>
      <c r="BN144" s="160">
        <v>28939.53</v>
      </c>
      <c r="BO144" s="160">
        <v>8285.6</v>
      </c>
      <c r="BP144" s="160">
        <v>9510.82</v>
      </c>
      <c r="BQ144" s="160">
        <v>10215.92</v>
      </c>
      <c r="BR144" s="160">
        <v>35020.120000000003</v>
      </c>
      <c r="BS144" s="160">
        <v>24945.360000000001</v>
      </c>
      <c r="BT144" s="160">
        <v>19743.330000000002</v>
      </c>
      <c r="BU144" s="160">
        <v>49781.39</v>
      </c>
      <c r="BV144" s="160">
        <v>41911.82</v>
      </c>
      <c r="BW144" s="160">
        <v>64532.9</v>
      </c>
      <c r="BX144" s="160">
        <v>53056.05</v>
      </c>
      <c r="BY144" s="160">
        <v>20425.32</v>
      </c>
      <c r="BZ144" s="160">
        <v>15647.79</v>
      </c>
      <c r="CA144" s="160">
        <v>55869.17</v>
      </c>
      <c r="CB144" s="160">
        <v>29212.91</v>
      </c>
      <c r="CC144" s="160">
        <v>63620.54</v>
      </c>
      <c r="CD144" s="160">
        <v>16016.23</v>
      </c>
      <c r="CE144" s="160">
        <v>6754.84</v>
      </c>
      <c r="CF144" s="160">
        <v>18930.490000000002</v>
      </c>
      <c r="CG144" s="160">
        <v>62162.239999999998</v>
      </c>
      <c r="CH144" s="160">
        <v>29794.81</v>
      </c>
      <c r="CI144" s="160">
        <v>11282.58</v>
      </c>
      <c r="CJ144" s="160">
        <v>20306.740000000002</v>
      </c>
      <c r="CK144" s="160">
        <v>15764.18</v>
      </c>
      <c r="CL144" s="160">
        <v>34010.480000000003</v>
      </c>
      <c r="CM144" s="160">
        <v>25214.63</v>
      </c>
      <c r="CN144" s="160">
        <v>15141.43</v>
      </c>
      <c r="CO144" s="160">
        <v>18243.689999999999</v>
      </c>
      <c r="CP144" s="160">
        <v>31756.94</v>
      </c>
      <c r="CQ144" s="160">
        <v>11780.59</v>
      </c>
      <c r="CR144" s="160">
        <v>10882.87</v>
      </c>
      <c r="CS144" s="160">
        <v>16028.98</v>
      </c>
      <c r="CT144" s="160">
        <v>19673.25</v>
      </c>
      <c r="CU144" s="160">
        <v>11994.12</v>
      </c>
      <c r="CV144" s="160">
        <v>21005.69</v>
      </c>
      <c r="CW144" s="160">
        <v>5457.5</v>
      </c>
      <c r="CX144" s="160">
        <v>23379.68</v>
      </c>
      <c r="CY144" s="160">
        <v>25562.66</v>
      </c>
      <c r="CZ144" s="160">
        <v>23359.79</v>
      </c>
      <c r="DA144" s="160">
        <v>15581.63</v>
      </c>
      <c r="DB144" s="160">
        <v>32706.720000000001</v>
      </c>
      <c r="DC144" s="160">
        <v>15103.71</v>
      </c>
      <c r="DD144" s="160">
        <v>16218.02</v>
      </c>
      <c r="DE144" s="160">
        <v>23368.05</v>
      </c>
      <c r="DF144" s="160">
        <v>103250.7</v>
      </c>
      <c r="DG144" s="160">
        <v>22858.47</v>
      </c>
      <c r="DH144" s="160">
        <v>9024.49</v>
      </c>
      <c r="DI144" s="160">
        <v>36747.49</v>
      </c>
      <c r="DJ144" s="160">
        <v>15165.25</v>
      </c>
      <c r="DK144" s="160">
        <v>19931.18</v>
      </c>
      <c r="DL144" s="160">
        <v>16823.78</v>
      </c>
      <c r="DM144" s="160">
        <v>7952.74</v>
      </c>
      <c r="DN144" s="160">
        <v>14792.88</v>
      </c>
      <c r="DO144" s="160">
        <v>6881.2</v>
      </c>
      <c r="DP144" s="160">
        <v>59878.95</v>
      </c>
      <c r="DQ144" s="160">
        <v>25210.17</v>
      </c>
      <c r="DR144" s="160">
        <v>16358.73</v>
      </c>
      <c r="DS144" s="160">
        <v>19397.599999999999</v>
      </c>
      <c r="DT144" s="160">
        <v>29047.97</v>
      </c>
      <c r="DU144" s="160">
        <v>12737.31</v>
      </c>
      <c r="DV144" s="160">
        <v>14529.61</v>
      </c>
      <c r="DW144" s="160">
        <v>52750.47</v>
      </c>
      <c r="DX144" s="160">
        <v>15629.48</v>
      </c>
      <c r="DY144" s="160">
        <v>8649.06</v>
      </c>
      <c r="DZ144" s="160">
        <v>36685.01</v>
      </c>
      <c r="EA144" s="160">
        <v>187812.99</v>
      </c>
      <c r="EB144" s="160">
        <v>12114.04</v>
      </c>
      <c r="EC144" s="160">
        <v>23855.52</v>
      </c>
      <c r="ED144" s="160">
        <v>33769.519999999997</v>
      </c>
      <c r="EE144" s="160">
        <v>7106.38</v>
      </c>
      <c r="EF144" s="160">
        <v>21939.08</v>
      </c>
      <c r="EG144" s="160">
        <v>8203.8700000000008</v>
      </c>
      <c r="EH144" s="160">
        <v>27868.37</v>
      </c>
      <c r="EI144" s="160">
        <v>33842.46</v>
      </c>
      <c r="EJ144" s="160">
        <v>13748.17</v>
      </c>
      <c r="EK144" s="160">
        <v>27258.55</v>
      </c>
      <c r="EL144" s="160">
        <v>2913.07</v>
      </c>
      <c r="EM144" s="160">
        <v>42114.85</v>
      </c>
      <c r="EN144" s="160">
        <v>18776.96</v>
      </c>
      <c r="EO144" s="160">
        <v>221384.23</v>
      </c>
      <c r="EP144" s="160">
        <v>280909.14</v>
      </c>
      <c r="EQ144" s="160">
        <v>114706.14</v>
      </c>
      <c r="ER144" s="160">
        <v>31494.639999999999</v>
      </c>
      <c r="ES144" s="160">
        <v>31859.88</v>
      </c>
      <c r="ET144" s="160">
        <v>76754.539999999994</v>
      </c>
      <c r="EU144" s="160">
        <v>207883.36</v>
      </c>
      <c r="EV144" s="160">
        <v>11535.26</v>
      </c>
      <c r="EW144" s="160">
        <v>92358.04</v>
      </c>
      <c r="EX144" s="160">
        <v>33440.51</v>
      </c>
      <c r="EY144" s="160">
        <v>57911.1</v>
      </c>
      <c r="EZ144" s="160">
        <v>171367.93</v>
      </c>
      <c r="FA144" s="160">
        <v>78063.39</v>
      </c>
      <c r="FB144" s="160">
        <v>20357.2</v>
      </c>
      <c r="FC144" s="160">
        <v>8139.95</v>
      </c>
      <c r="FD144" s="160">
        <v>69975.02</v>
      </c>
      <c r="FE144" s="160">
        <v>21867.03</v>
      </c>
      <c r="FF144" s="160">
        <v>149643.93</v>
      </c>
      <c r="FG144" s="160">
        <v>111910.59</v>
      </c>
      <c r="FH144" s="160">
        <v>67645.36</v>
      </c>
      <c r="FI144" s="160">
        <v>10631.95</v>
      </c>
      <c r="FJ144" s="160">
        <v>131136.62</v>
      </c>
      <c r="FK144" s="160">
        <v>67573.31</v>
      </c>
      <c r="FL144" s="160">
        <v>12841.35</v>
      </c>
      <c r="FM144" s="160">
        <v>66142.41</v>
      </c>
      <c r="FN144" s="160">
        <v>149244.49</v>
      </c>
      <c r="FO144" s="160">
        <v>78853.25</v>
      </c>
      <c r="FP144" s="160">
        <v>236336.78</v>
      </c>
      <c r="FQ144" s="160">
        <v>28331.7</v>
      </c>
      <c r="FR144" s="160">
        <v>0</v>
      </c>
      <c r="FS144" s="160">
        <v>11438.2</v>
      </c>
      <c r="FT144" s="160">
        <v>643.16</v>
      </c>
      <c r="FU144" s="160">
        <v>9826.4599999999991</v>
      </c>
      <c r="FV144" s="160">
        <v>22873.99</v>
      </c>
      <c r="FW144" s="160">
        <v>69712.800000000003</v>
      </c>
      <c r="FX144" s="160">
        <v>29185.98</v>
      </c>
      <c r="FY144" s="160">
        <v>4219.9399999999996</v>
      </c>
      <c r="FZ144" s="160">
        <v>23078.93</v>
      </c>
      <c r="GA144" s="160">
        <v>5306.99</v>
      </c>
      <c r="GB144" s="160">
        <v>3730.71</v>
      </c>
      <c r="GC144" s="160">
        <v>5592.06</v>
      </c>
      <c r="GD144" s="160">
        <v>12814.42</v>
      </c>
      <c r="GE144" s="160">
        <v>33024.18</v>
      </c>
      <c r="GF144" s="160">
        <v>0</v>
      </c>
      <c r="GG144" s="160">
        <v>1.88</v>
      </c>
      <c r="GH144" s="160">
        <v>54847.87</v>
      </c>
      <c r="GI144" s="79">
        <f t="shared" si="2"/>
        <v>6335797.5200000014</v>
      </c>
    </row>
    <row r="145" spans="2:191" x14ac:dyDescent="0.25">
      <c r="B145" s="74" t="s">
        <v>223</v>
      </c>
      <c r="C145" s="175" t="s">
        <v>789</v>
      </c>
      <c r="D145" s="160">
        <v>1054.71</v>
      </c>
      <c r="E145" s="160">
        <v>0</v>
      </c>
      <c r="F145" s="160">
        <v>133.56</v>
      </c>
      <c r="G145" s="160">
        <v>688.57</v>
      </c>
      <c r="H145" s="160">
        <v>0</v>
      </c>
      <c r="I145" s="160">
        <v>194.89</v>
      </c>
      <c r="J145" s="160">
        <v>5</v>
      </c>
      <c r="K145" s="160">
        <v>0</v>
      </c>
      <c r="L145" s="160">
        <v>195.49</v>
      </c>
      <c r="M145" s="160">
        <v>25</v>
      </c>
      <c r="N145" s="160">
        <v>6220.39</v>
      </c>
      <c r="O145" s="160">
        <v>0</v>
      </c>
      <c r="P145" s="160">
        <v>0</v>
      </c>
      <c r="Q145" s="160">
        <v>0</v>
      </c>
      <c r="R145" s="160">
        <v>1856.02</v>
      </c>
      <c r="S145" s="160">
        <v>0</v>
      </c>
      <c r="T145" s="160">
        <v>300.99</v>
      </c>
      <c r="U145" s="160">
        <v>189.58</v>
      </c>
      <c r="V145" s="160">
        <v>25</v>
      </c>
      <c r="W145" s="160">
        <v>1036.22</v>
      </c>
      <c r="X145" s="160">
        <v>25</v>
      </c>
      <c r="Y145" s="160">
        <v>232.4</v>
      </c>
      <c r="Z145" s="160">
        <v>20</v>
      </c>
      <c r="AA145" s="160">
        <v>218.59</v>
      </c>
      <c r="AB145" s="160">
        <v>346.95</v>
      </c>
      <c r="AC145" s="160">
        <v>35.99</v>
      </c>
      <c r="AD145" s="160">
        <v>0</v>
      </c>
      <c r="AE145" s="160">
        <v>0</v>
      </c>
      <c r="AF145" s="160">
        <v>0</v>
      </c>
      <c r="AG145" s="160">
        <v>932.53</v>
      </c>
      <c r="AH145" s="160">
        <v>0</v>
      </c>
      <c r="AI145" s="160">
        <v>0</v>
      </c>
      <c r="AJ145" s="160">
        <v>0</v>
      </c>
      <c r="AK145" s="160">
        <v>0</v>
      </c>
      <c r="AL145" s="160">
        <v>11.48</v>
      </c>
      <c r="AM145" s="160">
        <v>0</v>
      </c>
      <c r="AN145" s="160">
        <v>25</v>
      </c>
      <c r="AO145" s="160">
        <v>97.9</v>
      </c>
      <c r="AP145" s="160">
        <v>264.95</v>
      </c>
      <c r="AQ145" s="160">
        <v>0</v>
      </c>
      <c r="AR145" s="160">
        <v>1501.42</v>
      </c>
      <c r="AS145" s="160">
        <v>0</v>
      </c>
      <c r="AT145" s="160">
        <v>1971.6</v>
      </c>
      <c r="AU145" s="160">
        <v>1.98</v>
      </c>
      <c r="AV145" s="160">
        <v>25</v>
      </c>
      <c r="AW145" s="160">
        <v>8.98</v>
      </c>
      <c r="AX145" s="160">
        <v>215.74</v>
      </c>
      <c r="AY145" s="160">
        <v>2292.8200000000002</v>
      </c>
      <c r="AZ145" s="160">
        <v>1454.59</v>
      </c>
      <c r="BA145" s="160">
        <v>502.8</v>
      </c>
      <c r="BB145" s="160">
        <v>506.5</v>
      </c>
      <c r="BC145" s="160">
        <v>0</v>
      </c>
      <c r="BD145" s="160">
        <v>1247.82</v>
      </c>
      <c r="BE145" s="160">
        <v>0</v>
      </c>
      <c r="BF145" s="160">
        <v>25</v>
      </c>
      <c r="BG145" s="160">
        <v>36.770000000000003</v>
      </c>
      <c r="BH145" s="160">
        <v>987.8</v>
      </c>
      <c r="BI145" s="160">
        <v>9276.27</v>
      </c>
      <c r="BJ145" s="160">
        <v>131.5</v>
      </c>
      <c r="BK145" s="160">
        <v>0</v>
      </c>
      <c r="BL145" s="160">
        <v>0</v>
      </c>
      <c r="BM145" s="160">
        <v>0</v>
      </c>
      <c r="BN145" s="160">
        <v>20</v>
      </c>
      <c r="BO145" s="160">
        <v>8</v>
      </c>
      <c r="BP145" s="160">
        <v>50</v>
      </c>
      <c r="BQ145" s="160">
        <v>2079.85</v>
      </c>
      <c r="BR145" s="160">
        <v>0</v>
      </c>
      <c r="BS145" s="160">
        <v>0</v>
      </c>
      <c r="BT145" s="160">
        <v>7.35</v>
      </c>
      <c r="BU145" s="160">
        <v>0</v>
      </c>
      <c r="BV145" s="160">
        <v>790.16</v>
      </c>
      <c r="BW145" s="160">
        <v>0</v>
      </c>
      <c r="BX145" s="160">
        <v>0</v>
      </c>
      <c r="BY145" s="160">
        <v>261.97000000000003</v>
      </c>
      <c r="BZ145" s="160">
        <v>0</v>
      </c>
      <c r="CA145" s="160">
        <v>0</v>
      </c>
      <c r="CB145" s="160">
        <v>3.36</v>
      </c>
      <c r="CC145" s="160">
        <v>100</v>
      </c>
      <c r="CD145" s="160">
        <v>0</v>
      </c>
      <c r="CE145" s="160">
        <v>151.81</v>
      </c>
      <c r="CF145" s="160">
        <v>2802.58</v>
      </c>
      <c r="CG145" s="160">
        <v>0</v>
      </c>
      <c r="CH145" s="160">
        <v>5293.57</v>
      </c>
      <c r="CI145" s="160">
        <v>0</v>
      </c>
      <c r="CJ145" s="160">
        <v>953.52</v>
      </c>
      <c r="CK145" s="160">
        <v>0</v>
      </c>
      <c r="CL145" s="160">
        <v>0</v>
      </c>
      <c r="CM145" s="160">
        <v>283.2</v>
      </c>
      <c r="CN145" s="160">
        <v>660.4</v>
      </c>
      <c r="CO145" s="160">
        <v>0</v>
      </c>
      <c r="CP145" s="160">
        <v>826.66</v>
      </c>
      <c r="CQ145" s="160">
        <v>0</v>
      </c>
      <c r="CR145" s="160">
        <v>445.18</v>
      </c>
      <c r="CS145" s="160">
        <v>4661.3999999999996</v>
      </c>
      <c r="CT145" s="160">
        <v>0</v>
      </c>
      <c r="CU145" s="160">
        <v>536.54999999999995</v>
      </c>
      <c r="CV145" s="160">
        <v>8455.7900000000009</v>
      </c>
      <c r="CW145" s="160">
        <v>921.08</v>
      </c>
      <c r="CX145" s="160">
        <v>760.71</v>
      </c>
      <c r="CY145" s="160">
        <v>277.89999999999998</v>
      </c>
      <c r="CZ145" s="160">
        <v>12754.7</v>
      </c>
      <c r="DA145" s="160">
        <v>0</v>
      </c>
      <c r="DB145" s="160">
        <v>0</v>
      </c>
      <c r="DC145" s="160">
        <v>621.72</v>
      </c>
      <c r="DD145" s="160">
        <v>213</v>
      </c>
      <c r="DE145" s="160">
        <v>711.11</v>
      </c>
      <c r="DF145" s="160">
        <v>0</v>
      </c>
      <c r="DG145" s="160">
        <v>0</v>
      </c>
      <c r="DH145" s="160">
        <v>155</v>
      </c>
      <c r="DI145" s="160">
        <v>25</v>
      </c>
      <c r="DJ145" s="160">
        <v>442</v>
      </c>
      <c r="DK145" s="160">
        <v>0</v>
      </c>
      <c r="DL145" s="160">
        <v>0</v>
      </c>
      <c r="DM145" s="160">
        <v>713.09</v>
      </c>
      <c r="DN145" s="160">
        <v>240</v>
      </c>
      <c r="DO145" s="160">
        <v>0</v>
      </c>
      <c r="DP145" s="160">
        <v>0</v>
      </c>
      <c r="DQ145" s="160">
        <v>241</v>
      </c>
      <c r="DR145" s="160">
        <v>1412.85</v>
      </c>
      <c r="DS145" s="160">
        <v>74.900000000000006</v>
      </c>
      <c r="DT145" s="160">
        <v>353.93</v>
      </c>
      <c r="DU145" s="160">
        <v>1432.86</v>
      </c>
      <c r="DV145" s="160">
        <v>331.92</v>
      </c>
      <c r="DW145" s="160">
        <v>7862</v>
      </c>
      <c r="DX145" s="160">
        <v>0</v>
      </c>
      <c r="DY145" s="160">
        <v>693.39</v>
      </c>
      <c r="DZ145" s="160">
        <v>407.44</v>
      </c>
      <c r="EA145" s="160">
        <v>0</v>
      </c>
      <c r="EB145" s="160">
        <v>117.55</v>
      </c>
      <c r="EC145" s="160">
        <v>0</v>
      </c>
      <c r="ED145" s="160">
        <v>0</v>
      </c>
      <c r="EE145" s="160">
        <v>121.2</v>
      </c>
      <c r="EF145" s="160">
        <v>0</v>
      </c>
      <c r="EG145" s="160">
        <v>47.27</v>
      </c>
      <c r="EH145" s="160">
        <v>2238.06</v>
      </c>
      <c r="EI145" s="160">
        <v>0</v>
      </c>
      <c r="EJ145" s="160">
        <v>2725.02</v>
      </c>
      <c r="EK145" s="160">
        <v>283.83</v>
      </c>
      <c r="EL145" s="160">
        <v>2773.74</v>
      </c>
      <c r="EM145" s="160">
        <v>547.84</v>
      </c>
      <c r="EN145" s="160">
        <v>950.21</v>
      </c>
      <c r="EO145" s="160">
        <v>780.25</v>
      </c>
      <c r="EP145" s="160">
        <v>4.5</v>
      </c>
      <c r="EQ145" s="160">
        <v>19224.38</v>
      </c>
      <c r="ER145" s="160">
        <v>503.35</v>
      </c>
      <c r="ES145" s="160">
        <v>38530.26</v>
      </c>
      <c r="ET145" s="160">
        <v>4790.37</v>
      </c>
      <c r="EU145" s="160">
        <v>1659.84</v>
      </c>
      <c r="EV145" s="160">
        <v>682.36</v>
      </c>
      <c r="EW145" s="160">
        <v>9924.84</v>
      </c>
      <c r="EX145" s="160">
        <v>1177.45</v>
      </c>
      <c r="EY145" s="160">
        <v>4579.92</v>
      </c>
      <c r="EZ145" s="160">
        <v>4186.18</v>
      </c>
      <c r="FA145" s="160">
        <v>5297.91</v>
      </c>
      <c r="FB145" s="160">
        <v>2319.56</v>
      </c>
      <c r="FC145" s="160">
        <v>1581.57</v>
      </c>
      <c r="FD145" s="160">
        <v>0</v>
      </c>
      <c r="FE145" s="160">
        <v>44076.7</v>
      </c>
      <c r="FF145" s="160">
        <v>57334.64</v>
      </c>
      <c r="FG145" s="160">
        <v>744.88</v>
      </c>
      <c r="FH145" s="160">
        <v>988.81</v>
      </c>
      <c r="FI145" s="160">
        <v>1897.73</v>
      </c>
      <c r="FJ145" s="160">
        <v>26273.62</v>
      </c>
      <c r="FK145" s="160">
        <v>30742.83</v>
      </c>
      <c r="FL145" s="160">
        <v>10276.450000000001</v>
      </c>
      <c r="FM145" s="160">
        <v>2491.8000000000002</v>
      </c>
      <c r="FN145" s="160">
        <v>1078.6500000000001</v>
      </c>
      <c r="FO145" s="160">
        <v>1822.22</v>
      </c>
      <c r="FP145" s="160">
        <v>4405.45</v>
      </c>
      <c r="FQ145" s="160">
        <v>31125.63</v>
      </c>
      <c r="FR145" s="160">
        <v>0</v>
      </c>
      <c r="FS145" s="160">
        <v>0</v>
      </c>
      <c r="FT145" s="160">
        <v>0</v>
      </c>
      <c r="FU145" s="160">
        <v>3052.17</v>
      </c>
      <c r="FV145" s="160">
        <v>1364.92</v>
      </c>
      <c r="FW145" s="160">
        <v>0</v>
      </c>
      <c r="FX145" s="160">
        <v>4.5999999999999996</v>
      </c>
      <c r="FY145" s="160">
        <v>1036.22</v>
      </c>
      <c r="FZ145" s="160">
        <v>1423.79</v>
      </c>
      <c r="GA145" s="160">
        <v>0</v>
      </c>
      <c r="GB145" s="160">
        <v>127</v>
      </c>
      <c r="GC145" s="160">
        <v>131</v>
      </c>
      <c r="GD145" s="160">
        <v>366.12</v>
      </c>
      <c r="GE145" s="160">
        <v>250.45</v>
      </c>
      <c r="GF145" s="160">
        <v>30</v>
      </c>
      <c r="GG145" s="160">
        <v>0</v>
      </c>
      <c r="GH145" s="160">
        <v>0</v>
      </c>
      <c r="GI145" s="79">
        <f t="shared" si="2"/>
        <v>419452.88999999996</v>
      </c>
    </row>
    <row r="146" spans="2:191" x14ac:dyDescent="0.25">
      <c r="B146" s="74" t="s">
        <v>223</v>
      </c>
      <c r="C146" s="175" t="s">
        <v>789</v>
      </c>
      <c r="D146" s="160">
        <v>2195.59</v>
      </c>
      <c r="E146" s="160">
        <v>1000</v>
      </c>
      <c r="F146" s="160">
        <v>60.85</v>
      </c>
      <c r="G146" s="160">
        <v>0</v>
      </c>
      <c r="H146" s="160">
        <v>0</v>
      </c>
      <c r="I146" s="160">
        <v>6458.5</v>
      </c>
      <c r="J146" s="160">
        <v>338</v>
      </c>
      <c r="K146" s="160">
        <v>1089.32</v>
      </c>
      <c r="L146" s="160">
        <v>5820.96</v>
      </c>
      <c r="M146" s="160">
        <v>20513.29</v>
      </c>
      <c r="N146" s="160">
        <v>559.85</v>
      </c>
      <c r="O146" s="160">
        <v>1560</v>
      </c>
      <c r="P146" s="160">
        <v>5571</v>
      </c>
      <c r="Q146" s="160">
        <v>0</v>
      </c>
      <c r="R146" s="160">
        <v>501.99</v>
      </c>
      <c r="S146" s="160">
        <v>0</v>
      </c>
      <c r="T146" s="160">
        <v>10803.9</v>
      </c>
      <c r="U146" s="160">
        <v>11282</v>
      </c>
      <c r="V146" s="160">
        <v>430</v>
      </c>
      <c r="W146" s="160">
        <v>0</v>
      </c>
      <c r="X146" s="160">
        <v>57.99</v>
      </c>
      <c r="Y146" s="160">
        <v>9213.69</v>
      </c>
      <c r="Z146" s="160">
        <v>3792.53</v>
      </c>
      <c r="AA146" s="160">
        <v>6</v>
      </c>
      <c r="AB146" s="160">
        <v>1141.2</v>
      </c>
      <c r="AC146" s="160">
        <v>962.5</v>
      </c>
      <c r="AD146" s="160">
        <v>0</v>
      </c>
      <c r="AE146" s="160">
        <v>0</v>
      </c>
      <c r="AF146" s="160">
        <v>0</v>
      </c>
      <c r="AG146" s="160">
        <v>1917.97</v>
      </c>
      <c r="AH146" s="160">
        <v>5269.55</v>
      </c>
      <c r="AI146" s="160">
        <v>957.02</v>
      </c>
      <c r="AJ146" s="160">
        <v>0</v>
      </c>
      <c r="AK146" s="160">
        <v>0</v>
      </c>
      <c r="AL146" s="160">
        <v>2421.75</v>
      </c>
      <c r="AM146" s="160">
        <v>0</v>
      </c>
      <c r="AN146" s="160">
        <v>57.29</v>
      </c>
      <c r="AO146" s="160">
        <v>124.9</v>
      </c>
      <c r="AP146" s="160">
        <v>8356.4500000000007</v>
      </c>
      <c r="AQ146" s="160">
        <v>-201</v>
      </c>
      <c r="AR146" s="160">
        <v>8094.87</v>
      </c>
      <c r="AS146" s="160">
        <v>0</v>
      </c>
      <c r="AT146" s="160">
        <v>767.43</v>
      </c>
      <c r="AU146" s="160">
        <v>0</v>
      </c>
      <c r="AV146" s="160">
        <v>13405.25</v>
      </c>
      <c r="AW146" s="160">
        <v>115</v>
      </c>
      <c r="AX146" s="160">
        <v>0</v>
      </c>
      <c r="AY146" s="160">
        <v>4379.05</v>
      </c>
      <c r="AZ146" s="160">
        <v>2915.39</v>
      </c>
      <c r="BA146" s="160">
        <v>1353.33</v>
      </c>
      <c r="BB146" s="160">
        <v>3702.17</v>
      </c>
      <c r="BC146" s="160">
        <v>0</v>
      </c>
      <c r="BD146" s="160">
        <v>4332.7299999999996</v>
      </c>
      <c r="BE146" s="160">
        <v>94</v>
      </c>
      <c r="BF146" s="160">
        <v>66.45</v>
      </c>
      <c r="BG146" s="160">
        <v>6672.47</v>
      </c>
      <c r="BH146" s="160">
        <v>5196.76</v>
      </c>
      <c r="BI146" s="160">
        <v>1316.53</v>
      </c>
      <c r="BJ146" s="160">
        <v>514.65</v>
      </c>
      <c r="BK146" s="160">
        <v>710.08</v>
      </c>
      <c r="BL146" s="160">
        <v>13006.84</v>
      </c>
      <c r="BM146" s="160">
        <v>3304.02</v>
      </c>
      <c r="BN146" s="160">
        <v>4505.82</v>
      </c>
      <c r="BO146" s="160">
        <v>5052.9399999999996</v>
      </c>
      <c r="BP146" s="160">
        <v>0</v>
      </c>
      <c r="BQ146" s="160">
        <v>3310.3</v>
      </c>
      <c r="BR146" s="160">
        <v>0</v>
      </c>
      <c r="BS146" s="160">
        <v>547.88</v>
      </c>
      <c r="BT146" s="160">
        <v>3516.85</v>
      </c>
      <c r="BU146" s="160">
        <v>0</v>
      </c>
      <c r="BV146" s="160">
        <v>1454.21</v>
      </c>
      <c r="BW146" s="160">
        <v>0</v>
      </c>
      <c r="BX146" s="160">
        <v>0</v>
      </c>
      <c r="BY146" s="160">
        <v>0</v>
      </c>
      <c r="BZ146" s="160">
        <v>233.97</v>
      </c>
      <c r="CA146" s="160">
        <v>0</v>
      </c>
      <c r="CB146" s="160">
        <v>1726.24</v>
      </c>
      <c r="CC146" s="160">
        <v>174.39</v>
      </c>
      <c r="CD146" s="160">
        <v>463.2</v>
      </c>
      <c r="CE146" s="160">
        <v>99.99</v>
      </c>
      <c r="CF146" s="160">
        <v>7505.44</v>
      </c>
      <c r="CG146" s="160">
        <v>0</v>
      </c>
      <c r="CH146" s="160">
        <v>703.73</v>
      </c>
      <c r="CI146" s="160">
        <v>0</v>
      </c>
      <c r="CJ146" s="160">
        <v>1463.98</v>
      </c>
      <c r="CK146" s="160">
        <v>875</v>
      </c>
      <c r="CL146" s="160">
        <v>0</v>
      </c>
      <c r="CM146" s="160">
        <v>1373.84</v>
      </c>
      <c r="CN146" s="160">
        <v>5197.41</v>
      </c>
      <c r="CO146" s="160">
        <v>487.46</v>
      </c>
      <c r="CP146" s="160">
        <v>10.119999999999999</v>
      </c>
      <c r="CQ146" s="160">
        <v>0</v>
      </c>
      <c r="CR146" s="160">
        <v>6658.72</v>
      </c>
      <c r="CS146" s="160">
        <v>17099.939999999999</v>
      </c>
      <c r="CT146" s="160">
        <v>0</v>
      </c>
      <c r="CU146" s="160">
        <v>1391.8</v>
      </c>
      <c r="CV146" s="160">
        <v>5808.28</v>
      </c>
      <c r="CW146" s="160">
        <v>1394.94</v>
      </c>
      <c r="CX146" s="160">
        <v>5456.86</v>
      </c>
      <c r="CY146" s="160">
        <v>0</v>
      </c>
      <c r="CZ146" s="160">
        <v>3286.28</v>
      </c>
      <c r="DA146" s="160">
        <v>0</v>
      </c>
      <c r="DB146" s="160">
        <v>0</v>
      </c>
      <c r="DC146" s="160">
        <v>926.2</v>
      </c>
      <c r="DD146" s="160">
        <v>8417.11</v>
      </c>
      <c r="DE146" s="160">
        <v>4110.3</v>
      </c>
      <c r="DF146" s="160">
        <v>0</v>
      </c>
      <c r="DG146" s="160">
        <v>0</v>
      </c>
      <c r="DH146" s="160">
        <v>1116.1099999999999</v>
      </c>
      <c r="DI146" s="160">
        <v>0</v>
      </c>
      <c r="DJ146" s="160">
        <v>211.91</v>
      </c>
      <c r="DK146" s="160">
        <v>2872.9</v>
      </c>
      <c r="DL146" s="160">
        <v>0</v>
      </c>
      <c r="DM146" s="160">
        <v>0</v>
      </c>
      <c r="DN146" s="160">
        <v>14841.58</v>
      </c>
      <c r="DO146" s="160">
        <v>9573.23</v>
      </c>
      <c r="DP146" s="160">
        <v>3597.78</v>
      </c>
      <c r="DQ146" s="160">
        <v>5723.62</v>
      </c>
      <c r="DR146" s="160">
        <v>173.97</v>
      </c>
      <c r="DS146" s="160">
        <v>743.5</v>
      </c>
      <c r="DT146" s="160">
        <v>16353.28</v>
      </c>
      <c r="DU146" s="160">
        <v>1830.57</v>
      </c>
      <c r="DV146" s="160">
        <v>1177.48</v>
      </c>
      <c r="DW146" s="160">
        <v>750</v>
      </c>
      <c r="DX146" s="160">
        <v>443.93</v>
      </c>
      <c r="DY146" s="160">
        <v>3076.52</v>
      </c>
      <c r="DZ146" s="160">
        <v>3452.63</v>
      </c>
      <c r="EA146" s="160">
        <v>6457</v>
      </c>
      <c r="EB146" s="160">
        <v>3427.92</v>
      </c>
      <c r="EC146" s="160">
        <v>0</v>
      </c>
      <c r="ED146" s="160">
        <v>5880.4</v>
      </c>
      <c r="EE146" s="160">
        <v>4694.71</v>
      </c>
      <c r="EF146" s="160">
        <v>0</v>
      </c>
      <c r="EG146" s="160">
        <v>0</v>
      </c>
      <c r="EH146" s="160">
        <v>228.68</v>
      </c>
      <c r="EI146" s="160">
        <v>8791.77</v>
      </c>
      <c r="EJ146" s="160">
        <v>5922.8</v>
      </c>
      <c r="EK146" s="160">
        <v>29.99</v>
      </c>
      <c r="EL146" s="160">
        <v>893.1</v>
      </c>
      <c r="EM146" s="160">
        <v>0</v>
      </c>
      <c r="EN146" s="160">
        <v>13.13</v>
      </c>
      <c r="EO146" s="160">
        <v>154792.04</v>
      </c>
      <c r="EP146" s="160">
        <v>11532.76</v>
      </c>
      <c r="EQ146" s="160">
        <v>16272.01</v>
      </c>
      <c r="ER146" s="160">
        <v>574.62</v>
      </c>
      <c r="ES146" s="160">
        <v>81013.5</v>
      </c>
      <c r="ET146" s="160">
        <v>16228.22</v>
      </c>
      <c r="EU146" s="160">
        <v>85464.98</v>
      </c>
      <c r="EV146" s="160">
        <v>475.93</v>
      </c>
      <c r="EW146" s="160">
        <v>20404.7</v>
      </c>
      <c r="EX146" s="160">
        <v>14169.18</v>
      </c>
      <c r="EY146" s="160">
        <v>15799.22</v>
      </c>
      <c r="EZ146" s="160">
        <v>118329.35</v>
      </c>
      <c r="FA146" s="160">
        <v>14910.28</v>
      </c>
      <c r="FB146" s="160">
        <v>111621.6</v>
      </c>
      <c r="FC146" s="160">
        <v>34869.199999999997</v>
      </c>
      <c r="FD146" s="160">
        <v>23884.25</v>
      </c>
      <c r="FE146" s="160">
        <v>304.79000000000002</v>
      </c>
      <c r="FF146" s="160">
        <v>43251.6</v>
      </c>
      <c r="FG146" s="160">
        <v>11.94</v>
      </c>
      <c r="FH146" s="160">
        <v>11573.19</v>
      </c>
      <c r="FI146" s="160">
        <v>4115.78</v>
      </c>
      <c r="FJ146" s="160">
        <v>151880.82999999999</v>
      </c>
      <c r="FK146" s="160">
        <v>24774.47</v>
      </c>
      <c r="FL146" s="160">
        <v>5078.93</v>
      </c>
      <c r="FM146" s="160">
        <v>21413.17</v>
      </c>
      <c r="FN146" s="160">
        <v>31707.99</v>
      </c>
      <c r="FO146" s="160">
        <v>12777.68</v>
      </c>
      <c r="FP146" s="160">
        <v>73288.89</v>
      </c>
      <c r="FQ146" s="160">
        <v>10156.31</v>
      </c>
      <c r="FR146" s="160">
        <v>0</v>
      </c>
      <c r="FS146" s="160">
        <v>0</v>
      </c>
      <c r="FT146" s="160">
        <v>7577.81</v>
      </c>
      <c r="FU146" s="160">
        <v>2276.62</v>
      </c>
      <c r="FV146" s="160">
        <v>40666.699999999997</v>
      </c>
      <c r="FW146" s="160">
        <v>19.98</v>
      </c>
      <c r="FX146" s="160">
        <v>419.24</v>
      </c>
      <c r="FY146" s="160">
        <v>1822.34</v>
      </c>
      <c r="FZ146" s="160">
        <v>241</v>
      </c>
      <c r="GA146" s="160">
        <v>0</v>
      </c>
      <c r="GB146" s="160">
        <v>0</v>
      </c>
      <c r="GC146" s="160">
        <v>14580</v>
      </c>
      <c r="GD146" s="160">
        <v>13568.53</v>
      </c>
      <c r="GE146" s="160">
        <v>2832.96</v>
      </c>
      <c r="GF146" s="160">
        <v>15804.62</v>
      </c>
      <c r="GG146" s="160">
        <v>16661.29</v>
      </c>
      <c r="GH146" s="160">
        <v>0</v>
      </c>
      <c r="GI146" s="79">
        <f t="shared" si="2"/>
        <v>1594890.32</v>
      </c>
    </row>
    <row r="147" spans="2:191" x14ac:dyDescent="0.25">
      <c r="B147" s="74" t="s">
        <v>223</v>
      </c>
      <c r="C147" s="175" t="s">
        <v>789</v>
      </c>
      <c r="D147" s="160">
        <v>836.73</v>
      </c>
      <c r="E147" s="160">
        <v>323</v>
      </c>
      <c r="F147" s="160">
        <v>517.15</v>
      </c>
      <c r="G147" s="160">
        <v>0</v>
      </c>
      <c r="H147" s="160">
        <v>318.02999999999997</v>
      </c>
      <c r="I147" s="160">
        <v>2291.58</v>
      </c>
      <c r="J147" s="160">
        <v>0</v>
      </c>
      <c r="K147" s="160">
        <v>871.4</v>
      </c>
      <c r="L147" s="160">
        <v>2594.7399999999998</v>
      </c>
      <c r="M147" s="160">
        <v>6597.65</v>
      </c>
      <c r="N147" s="160">
        <v>321.81</v>
      </c>
      <c r="O147" s="160">
        <v>2098.38</v>
      </c>
      <c r="P147" s="160">
        <v>0</v>
      </c>
      <c r="Q147" s="160">
        <v>37.75</v>
      </c>
      <c r="R147" s="160">
        <v>2955.65</v>
      </c>
      <c r="S147" s="160">
        <v>50</v>
      </c>
      <c r="T147" s="160">
        <v>500.19</v>
      </c>
      <c r="U147" s="160">
        <v>1196.21</v>
      </c>
      <c r="V147" s="160">
        <v>15681.38</v>
      </c>
      <c r="W147" s="160">
        <v>64</v>
      </c>
      <c r="X147" s="160">
        <v>298</v>
      </c>
      <c r="Y147" s="160">
        <v>258.16000000000003</v>
      </c>
      <c r="Z147" s="160">
        <v>269.7</v>
      </c>
      <c r="AA147" s="160">
        <v>3345.74</v>
      </c>
      <c r="AB147" s="160">
        <v>0</v>
      </c>
      <c r="AC147" s="160">
        <v>509.19</v>
      </c>
      <c r="AD147" s="160">
        <v>82</v>
      </c>
      <c r="AE147" s="160">
        <v>141.49</v>
      </c>
      <c r="AF147" s="160">
        <v>0</v>
      </c>
      <c r="AG147" s="160">
        <v>5117.54</v>
      </c>
      <c r="AH147" s="160">
        <v>3015.86</v>
      </c>
      <c r="AI147" s="160">
        <v>1457.52</v>
      </c>
      <c r="AJ147" s="160">
        <v>465.43</v>
      </c>
      <c r="AK147" s="160">
        <v>0</v>
      </c>
      <c r="AL147" s="160">
        <v>1761.63</v>
      </c>
      <c r="AM147" s="160">
        <v>0</v>
      </c>
      <c r="AN147" s="160">
        <v>1978.39</v>
      </c>
      <c r="AO147" s="160">
        <v>477.34</v>
      </c>
      <c r="AP147" s="160">
        <v>1201.6300000000001</v>
      </c>
      <c r="AQ147" s="160">
        <v>1514.94</v>
      </c>
      <c r="AR147" s="160">
        <v>4809.99</v>
      </c>
      <c r="AS147" s="160">
        <v>0</v>
      </c>
      <c r="AT147" s="160">
        <v>5329.06</v>
      </c>
      <c r="AU147" s="160">
        <v>0</v>
      </c>
      <c r="AV147" s="160">
        <v>3152.05</v>
      </c>
      <c r="AW147" s="160">
        <v>314.22000000000003</v>
      </c>
      <c r="AX147" s="160">
        <v>0</v>
      </c>
      <c r="AY147" s="160">
        <v>1069.1500000000001</v>
      </c>
      <c r="AZ147" s="160">
        <v>14734.49</v>
      </c>
      <c r="BA147" s="160">
        <v>45</v>
      </c>
      <c r="BB147" s="160">
        <v>4312.04</v>
      </c>
      <c r="BC147" s="160">
        <v>45.75</v>
      </c>
      <c r="BD147" s="160">
        <v>1167.46</v>
      </c>
      <c r="BE147" s="160">
        <v>3380.29</v>
      </c>
      <c r="BF147" s="160">
        <v>2360.5500000000002</v>
      </c>
      <c r="BG147" s="160">
        <v>1037.45</v>
      </c>
      <c r="BH147" s="160">
        <v>1302.75</v>
      </c>
      <c r="BI147" s="160">
        <v>0</v>
      </c>
      <c r="BJ147" s="160">
        <v>19.8</v>
      </c>
      <c r="BK147" s="160">
        <v>0</v>
      </c>
      <c r="BL147" s="160">
        <v>0</v>
      </c>
      <c r="BM147" s="160">
        <v>0</v>
      </c>
      <c r="BN147" s="160">
        <v>0</v>
      </c>
      <c r="BO147" s="160">
        <v>545.51</v>
      </c>
      <c r="BP147" s="160">
        <v>208.33</v>
      </c>
      <c r="BQ147" s="160">
        <v>6657.46</v>
      </c>
      <c r="BR147" s="160">
        <v>0</v>
      </c>
      <c r="BS147" s="160">
        <v>369.81</v>
      </c>
      <c r="BT147" s="160">
        <v>1774.65</v>
      </c>
      <c r="BU147" s="160">
        <v>140.15</v>
      </c>
      <c r="BV147" s="160">
        <v>1820.13</v>
      </c>
      <c r="BW147" s="160">
        <v>0</v>
      </c>
      <c r="BX147" s="160">
        <v>0</v>
      </c>
      <c r="BY147" s="160">
        <v>0</v>
      </c>
      <c r="BZ147" s="160">
        <v>15</v>
      </c>
      <c r="CA147" s="160">
        <v>0</v>
      </c>
      <c r="CB147" s="160">
        <v>2751.45</v>
      </c>
      <c r="CC147" s="160">
        <v>240</v>
      </c>
      <c r="CD147" s="160">
        <v>106.34</v>
      </c>
      <c r="CE147" s="160">
        <v>586.75</v>
      </c>
      <c r="CF147" s="160">
        <v>1556.44</v>
      </c>
      <c r="CG147" s="160">
        <v>292.32</v>
      </c>
      <c r="CH147" s="160">
        <v>14557.27</v>
      </c>
      <c r="CI147" s="160">
        <v>166</v>
      </c>
      <c r="CJ147" s="160">
        <v>1588.12</v>
      </c>
      <c r="CK147" s="160">
        <v>3489.92</v>
      </c>
      <c r="CL147" s="160">
        <v>0</v>
      </c>
      <c r="CM147" s="160">
        <v>1298.93</v>
      </c>
      <c r="CN147" s="160">
        <v>8090.47</v>
      </c>
      <c r="CO147" s="160">
        <v>1674.49</v>
      </c>
      <c r="CP147" s="160">
        <v>2012.9</v>
      </c>
      <c r="CQ147" s="160">
        <v>387.32</v>
      </c>
      <c r="CR147" s="160">
        <v>13998.48</v>
      </c>
      <c r="CS147" s="160">
        <v>1363.27</v>
      </c>
      <c r="CT147" s="160">
        <v>0</v>
      </c>
      <c r="CU147" s="160">
        <v>109.07</v>
      </c>
      <c r="CV147" s="160">
        <v>0</v>
      </c>
      <c r="CW147" s="160">
        <v>1950.66</v>
      </c>
      <c r="CX147" s="160">
        <v>8431.67</v>
      </c>
      <c r="CY147" s="160">
        <v>872.08</v>
      </c>
      <c r="CZ147" s="160">
        <v>355.85</v>
      </c>
      <c r="DA147" s="160">
        <v>5</v>
      </c>
      <c r="DB147" s="160">
        <v>611.88</v>
      </c>
      <c r="DC147" s="160">
        <v>1155.55</v>
      </c>
      <c r="DD147" s="160">
        <v>502.35</v>
      </c>
      <c r="DE147" s="160">
        <v>602.35</v>
      </c>
      <c r="DF147" s="160">
        <v>9.99</v>
      </c>
      <c r="DG147" s="160">
        <v>0</v>
      </c>
      <c r="DH147" s="160">
        <v>2088.71</v>
      </c>
      <c r="DI147" s="160">
        <v>0</v>
      </c>
      <c r="DJ147" s="160">
        <v>145</v>
      </c>
      <c r="DK147" s="160">
        <v>1399.69</v>
      </c>
      <c r="DL147" s="160">
        <v>0</v>
      </c>
      <c r="DM147" s="160">
        <v>579.94000000000005</v>
      </c>
      <c r="DN147" s="160">
        <v>34.99</v>
      </c>
      <c r="DO147" s="160">
        <v>230.85</v>
      </c>
      <c r="DP147" s="160">
        <v>0</v>
      </c>
      <c r="DQ147" s="160">
        <v>240</v>
      </c>
      <c r="DR147" s="160">
        <v>142.94999999999999</v>
      </c>
      <c r="DS147" s="160">
        <v>615.15</v>
      </c>
      <c r="DT147" s="160">
        <v>654.84</v>
      </c>
      <c r="DU147" s="160">
        <v>2164.0500000000002</v>
      </c>
      <c r="DV147" s="160">
        <v>2766.46</v>
      </c>
      <c r="DW147" s="160">
        <v>400</v>
      </c>
      <c r="DX147" s="160">
        <v>0</v>
      </c>
      <c r="DY147" s="160">
        <v>434.95</v>
      </c>
      <c r="DZ147" s="160">
        <v>3318.59</v>
      </c>
      <c r="EA147" s="160">
        <v>5488.49</v>
      </c>
      <c r="EB147" s="160">
        <v>864.04</v>
      </c>
      <c r="EC147" s="160">
        <v>450</v>
      </c>
      <c r="ED147" s="160">
        <v>3457.93</v>
      </c>
      <c r="EE147" s="160">
        <v>592.75</v>
      </c>
      <c r="EF147" s="160">
        <v>0</v>
      </c>
      <c r="EG147" s="160">
        <v>0</v>
      </c>
      <c r="EH147" s="160">
        <v>100</v>
      </c>
      <c r="EI147" s="160">
        <v>4353.92</v>
      </c>
      <c r="EJ147" s="160">
        <v>16299.25</v>
      </c>
      <c r="EK147" s="160">
        <v>0</v>
      </c>
      <c r="EL147" s="160">
        <v>4005.2</v>
      </c>
      <c r="EM147" s="160">
        <v>0</v>
      </c>
      <c r="EN147" s="160">
        <v>0</v>
      </c>
      <c r="EO147" s="160">
        <v>2270.5300000000002</v>
      </c>
      <c r="EP147" s="160">
        <v>0</v>
      </c>
      <c r="EQ147" s="160">
        <v>18970.3</v>
      </c>
      <c r="ER147" s="160">
        <v>0</v>
      </c>
      <c r="ES147" s="160">
        <v>6552.47</v>
      </c>
      <c r="ET147" s="160">
        <v>931.57</v>
      </c>
      <c r="EU147" s="160">
        <v>2873.2</v>
      </c>
      <c r="EV147" s="160">
        <v>502.5</v>
      </c>
      <c r="EW147" s="160">
        <v>11869.26</v>
      </c>
      <c r="EX147" s="160">
        <v>5221.83</v>
      </c>
      <c r="EY147" s="160">
        <v>133084.26999999999</v>
      </c>
      <c r="EZ147" s="160">
        <v>490.47</v>
      </c>
      <c r="FA147" s="160">
        <v>12288.23</v>
      </c>
      <c r="FB147" s="160">
        <v>6526.58</v>
      </c>
      <c r="FC147" s="160">
        <v>6770.54</v>
      </c>
      <c r="FD147" s="160">
        <v>51022.52</v>
      </c>
      <c r="FE147" s="160">
        <v>31829.53</v>
      </c>
      <c r="FF147" s="160">
        <v>32151.16</v>
      </c>
      <c r="FG147" s="160">
        <v>2529.61</v>
      </c>
      <c r="FH147" s="160">
        <v>2409.39</v>
      </c>
      <c r="FI147" s="160">
        <v>2964.26</v>
      </c>
      <c r="FJ147" s="160">
        <v>43202.93</v>
      </c>
      <c r="FK147" s="160">
        <v>24940.89</v>
      </c>
      <c r="FL147" s="160">
        <v>45281.23</v>
      </c>
      <c r="FM147" s="160">
        <v>2026.76</v>
      </c>
      <c r="FN147" s="160">
        <v>0</v>
      </c>
      <c r="FO147" s="160">
        <v>32523.17</v>
      </c>
      <c r="FP147" s="160">
        <v>0</v>
      </c>
      <c r="FQ147" s="160">
        <v>1276.57</v>
      </c>
      <c r="FR147" s="160">
        <v>0</v>
      </c>
      <c r="FS147" s="160">
        <v>2367.89</v>
      </c>
      <c r="FT147" s="160">
        <v>1972.95</v>
      </c>
      <c r="FU147" s="160">
        <v>2456.33</v>
      </c>
      <c r="FV147" s="160">
        <v>3185.22</v>
      </c>
      <c r="FW147" s="160">
        <v>184</v>
      </c>
      <c r="FX147" s="160">
        <v>44.95</v>
      </c>
      <c r="FY147" s="160">
        <v>7672.63</v>
      </c>
      <c r="FZ147" s="160">
        <v>0</v>
      </c>
      <c r="GA147" s="160">
        <v>475.6</v>
      </c>
      <c r="GB147" s="160">
        <v>389</v>
      </c>
      <c r="GC147" s="160">
        <v>7112.03</v>
      </c>
      <c r="GD147" s="160">
        <v>13149.92</v>
      </c>
      <c r="GE147" s="160">
        <v>3805.42</v>
      </c>
      <c r="GF147" s="160">
        <v>20378.669999999998</v>
      </c>
      <c r="GG147" s="160">
        <v>14153.6</v>
      </c>
      <c r="GH147" s="160">
        <v>604.32000000000005</v>
      </c>
      <c r="GI147" s="79">
        <f t="shared" si="2"/>
        <v>791818.27</v>
      </c>
    </row>
    <row r="148" spans="2:191" x14ac:dyDescent="0.25">
      <c r="B148" s="74" t="s">
        <v>223</v>
      </c>
      <c r="C148" s="175" t="s">
        <v>789</v>
      </c>
      <c r="D148" s="160">
        <v>0</v>
      </c>
      <c r="E148" s="160">
        <v>0</v>
      </c>
      <c r="F148" s="160">
        <v>0</v>
      </c>
      <c r="G148" s="160">
        <v>0</v>
      </c>
      <c r="H148" s="160">
        <v>0</v>
      </c>
      <c r="I148" s="160">
        <v>768.9</v>
      </c>
      <c r="J148" s="160">
        <v>0</v>
      </c>
      <c r="K148" s="160">
        <v>0</v>
      </c>
      <c r="L148" s="160">
        <v>838.22</v>
      </c>
      <c r="M148" s="160">
        <v>4.99</v>
      </c>
      <c r="N148" s="160">
        <v>0</v>
      </c>
      <c r="O148" s="160">
        <v>0</v>
      </c>
      <c r="P148" s="160">
        <v>0</v>
      </c>
      <c r="Q148" s="160">
        <v>0</v>
      </c>
      <c r="R148" s="160">
        <v>1496.51</v>
      </c>
      <c r="S148" s="160">
        <v>0</v>
      </c>
      <c r="T148" s="160">
        <v>3676.98</v>
      </c>
      <c r="U148" s="160">
        <v>2220.44</v>
      </c>
      <c r="V148" s="160">
        <v>0</v>
      </c>
      <c r="W148" s="160">
        <v>0</v>
      </c>
      <c r="X148" s="160">
        <v>0</v>
      </c>
      <c r="Y148" s="160">
        <v>0</v>
      </c>
      <c r="Z148" s="160">
        <v>140</v>
      </c>
      <c r="AA148" s="160">
        <v>265</v>
      </c>
      <c r="AB148" s="160">
        <v>14.92</v>
      </c>
      <c r="AC148" s="160">
        <v>0</v>
      </c>
      <c r="AD148" s="160">
        <v>0</v>
      </c>
      <c r="AE148" s="160">
        <v>0</v>
      </c>
      <c r="AF148" s="160">
        <v>0</v>
      </c>
      <c r="AG148" s="160">
        <v>0</v>
      </c>
      <c r="AH148" s="160">
        <v>928.35</v>
      </c>
      <c r="AI148" s="160">
        <v>0</v>
      </c>
      <c r="AJ148" s="160">
        <v>0</v>
      </c>
      <c r="AK148" s="160">
        <v>0</v>
      </c>
      <c r="AL148" s="160">
        <v>49.98</v>
      </c>
      <c r="AM148" s="160">
        <v>0</v>
      </c>
      <c r="AN148" s="160">
        <v>0</v>
      </c>
      <c r="AO148" s="160">
        <v>2976.44</v>
      </c>
      <c r="AP148" s="160">
        <v>720.21</v>
      </c>
      <c r="AQ148" s="160">
        <v>103.91</v>
      </c>
      <c r="AR148" s="160">
        <v>28.44</v>
      </c>
      <c r="AS148" s="160">
        <v>0</v>
      </c>
      <c r="AT148" s="160">
        <v>110</v>
      </c>
      <c r="AU148" s="160">
        <v>0</v>
      </c>
      <c r="AV148" s="160">
        <v>0</v>
      </c>
      <c r="AW148" s="160">
        <v>0</v>
      </c>
      <c r="AX148" s="160">
        <v>0</v>
      </c>
      <c r="AY148" s="160">
        <v>5</v>
      </c>
      <c r="AZ148" s="160">
        <v>328.69</v>
      </c>
      <c r="BA148" s="160">
        <v>0</v>
      </c>
      <c r="BB148" s="160">
        <v>0</v>
      </c>
      <c r="BC148" s="160">
        <v>0</v>
      </c>
      <c r="BD148" s="160">
        <v>1113.04</v>
      </c>
      <c r="BE148" s="160">
        <v>0</v>
      </c>
      <c r="BF148" s="160">
        <v>0</v>
      </c>
      <c r="BG148" s="160">
        <v>2301.65</v>
      </c>
      <c r="BH148" s="160">
        <v>4218.41</v>
      </c>
      <c r="BI148" s="160">
        <v>0</v>
      </c>
      <c r="BJ148" s="160">
        <v>0</v>
      </c>
      <c r="BK148" s="160">
        <v>0</v>
      </c>
      <c r="BL148" s="160">
        <v>0</v>
      </c>
      <c r="BM148" s="160">
        <v>0</v>
      </c>
      <c r="BN148" s="160">
        <v>0</v>
      </c>
      <c r="BO148" s="160">
        <v>651.24</v>
      </c>
      <c r="BP148" s="160">
        <v>0</v>
      </c>
      <c r="BQ148" s="160">
        <v>0</v>
      </c>
      <c r="BR148" s="160">
        <v>0</v>
      </c>
      <c r="BS148" s="160">
        <v>101.65</v>
      </c>
      <c r="BT148" s="160">
        <v>0</v>
      </c>
      <c r="BU148" s="160">
        <v>0</v>
      </c>
      <c r="BV148" s="160">
        <v>540</v>
      </c>
      <c r="BW148" s="160">
        <v>0</v>
      </c>
      <c r="BX148" s="160">
        <v>0</v>
      </c>
      <c r="BY148" s="160">
        <v>0</v>
      </c>
      <c r="BZ148" s="160">
        <v>0</v>
      </c>
      <c r="CA148" s="160">
        <v>0</v>
      </c>
      <c r="CB148" s="160">
        <v>0</v>
      </c>
      <c r="CC148" s="160">
        <v>0</v>
      </c>
      <c r="CD148" s="160">
        <v>104.59</v>
      </c>
      <c r="CE148" s="160">
        <v>75</v>
      </c>
      <c r="CF148" s="160">
        <v>120.84</v>
      </c>
      <c r="CG148" s="160">
        <v>0</v>
      </c>
      <c r="CH148" s="160">
        <v>90.65</v>
      </c>
      <c r="CI148" s="160">
        <v>0</v>
      </c>
      <c r="CJ148" s="160">
        <v>0</v>
      </c>
      <c r="CK148" s="160">
        <v>0</v>
      </c>
      <c r="CL148" s="160">
        <v>0</v>
      </c>
      <c r="CM148" s="160">
        <v>0</v>
      </c>
      <c r="CN148" s="160">
        <v>0</v>
      </c>
      <c r="CO148" s="160">
        <v>0</v>
      </c>
      <c r="CP148" s="160">
        <v>0</v>
      </c>
      <c r="CQ148" s="160">
        <v>0</v>
      </c>
      <c r="CR148" s="160">
        <v>438.36</v>
      </c>
      <c r="CS148" s="160">
        <v>3353.65</v>
      </c>
      <c r="CT148" s="160">
        <v>0</v>
      </c>
      <c r="CU148" s="160">
        <v>0</v>
      </c>
      <c r="CV148" s="160">
        <v>23</v>
      </c>
      <c r="CW148" s="160">
        <v>0</v>
      </c>
      <c r="CX148" s="160">
        <v>0</v>
      </c>
      <c r="CY148" s="160">
        <v>0</v>
      </c>
      <c r="CZ148" s="160">
        <v>0</v>
      </c>
      <c r="DA148" s="160">
        <v>0</v>
      </c>
      <c r="DB148" s="160">
        <v>0</v>
      </c>
      <c r="DC148" s="160">
        <v>0</v>
      </c>
      <c r="DD148" s="160">
        <v>0</v>
      </c>
      <c r="DE148" s="160">
        <v>2933.11</v>
      </c>
      <c r="DF148" s="160">
        <v>0</v>
      </c>
      <c r="DG148" s="160">
        <v>0</v>
      </c>
      <c r="DH148" s="160">
        <v>89.95</v>
      </c>
      <c r="DI148" s="160">
        <v>0</v>
      </c>
      <c r="DJ148" s="160">
        <v>0</v>
      </c>
      <c r="DK148" s="160">
        <v>150</v>
      </c>
      <c r="DL148" s="160">
        <v>0</v>
      </c>
      <c r="DM148" s="160">
        <v>578.45000000000005</v>
      </c>
      <c r="DN148" s="160">
        <v>5717.44</v>
      </c>
      <c r="DO148" s="160">
        <v>0</v>
      </c>
      <c r="DP148" s="160">
        <v>0</v>
      </c>
      <c r="DQ148" s="160">
        <v>0</v>
      </c>
      <c r="DR148" s="160">
        <v>0</v>
      </c>
      <c r="DS148" s="160">
        <v>0</v>
      </c>
      <c r="DT148" s="160">
        <v>237.48</v>
      </c>
      <c r="DU148" s="160">
        <v>389.94</v>
      </c>
      <c r="DV148" s="160">
        <v>0</v>
      </c>
      <c r="DW148" s="160">
        <v>568.45000000000005</v>
      </c>
      <c r="DX148" s="160">
        <v>0</v>
      </c>
      <c r="DY148" s="160">
        <v>1912.14</v>
      </c>
      <c r="DZ148" s="160">
        <v>0</v>
      </c>
      <c r="EA148" s="160">
        <v>0</v>
      </c>
      <c r="EB148" s="160">
        <v>0</v>
      </c>
      <c r="EC148" s="160">
        <v>4580.96</v>
      </c>
      <c r="ED148" s="160">
        <v>4500</v>
      </c>
      <c r="EE148" s="160">
        <v>35.979999999999997</v>
      </c>
      <c r="EF148" s="160">
        <v>0</v>
      </c>
      <c r="EG148" s="160">
        <v>0</v>
      </c>
      <c r="EH148" s="160">
        <v>798.38</v>
      </c>
      <c r="EI148" s="160">
        <v>0</v>
      </c>
      <c r="EJ148" s="160">
        <v>0</v>
      </c>
      <c r="EK148" s="160">
        <v>0</v>
      </c>
      <c r="EL148" s="160">
        <v>820.66</v>
      </c>
      <c r="EM148" s="160">
        <v>0</v>
      </c>
      <c r="EN148" s="160">
        <v>0</v>
      </c>
      <c r="EO148" s="160">
        <v>40648.269999999997</v>
      </c>
      <c r="EP148" s="160">
        <v>1962.07</v>
      </c>
      <c r="EQ148" s="160">
        <v>4076.61</v>
      </c>
      <c r="ER148" s="160">
        <v>493.25</v>
      </c>
      <c r="ES148" s="160">
        <v>25091.79</v>
      </c>
      <c r="ET148" s="160">
        <v>27020.84</v>
      </c>
      <c r="EU148" s="160">
        <v>11517.99</v>
      </c>
      <c r="EV148" s="160">
        <v>715.14</v>
      </c>
      <c r="EW148" s="160">
        <v>0</v>
      </c>
      <c r="EX148" s="160">
        <v>5527.68</v>
      </c>
      <c r="EY148" s="160">
        <v>44402.89</v>
      </c>
      <c r="EZ148" s="160">
        <v>24568.87</v>
      </c>
      <c r="FA148" s="160">
        <v>19734.37</v>
      </c>
      <c r="FB148" s="160">
        <v>36715.879999999997</v>
      </c>
      <c r="FC148" s="160">
        <v>38766.93</v>
      </c>
      <c r="FD148" s="160">
        <v>0</v>
      </c>
      <c r="FE148" s="160">
        <v>898.66</v>
      </c>
      <c r="FF148" s="160">
        <v>43988.86</v>
      </c>
      <c r="FG148" s="160">
        <v>2501.39</v>
      </c>
      <c r="FH148" s="160">
        <v>7667.34</v>
      </c>
      <c r="FI148" s="160">
        <v>3301.45</v>
      </c>
      <c r="FJ148" s="160">
        <v>40901.85</v>
      </c>
      <c r="FK148" s="160">
        <v>28414.86</v>
      </c>
      <c r="FL148" s="160">
        <v>14407.42</v>
      </c>
      <c r="FM148" s="160">
        <v>22485.73</v>
      </c>
      <c r="FN148" s="160">
        <v>0</v>
      </c>
      <c r="FO148" s="160">
        <v>4147.72</v>
      </c>
      <c r="FP148" s="160">
        <v>0</v>
      </c>
      <c r="FQ148" s="160">
        <v>3164.51</v>
      </c>
      <c r="FR148" s="160">
        <v>0</v>
      </c>
      <c r="FS148" s="160">
        <v>0</v>
      </c>
      <c r="FT148" s="160">
        <v>18.989999999999998</v>
      </c>
      <c r="FU148" s="160">
        <v>44.97</v>
      </c>
      <c r="FV148" s="160">
        <v>192.75</v>
      </c>
      <c r="FW148" s="160">
        <v>0</v>
      </c>
      <c r="FX148" s="160">
        <v>1483.82</v>
      </c>
      <c r="FY148" s="160">
        <v>3.95</v>
      </c>
      <c r="FZ148" s="160">
        <v>0</v>
      </c>
      <c r="GA148" s="160">
        <v>0</v>
      </c>
      <c r="GB148" s="160">
        <v>0</v>
      </c>
      <c r="GC148" s="160">
        <v>0</v>
      </c>
      <c r="GD148" s="160">
        <v>869.8</v>
      </c>
      <c r="GE148" s="160">
        <v>466.37</v>
      </c>
      <c r="GF148" s="160">
        <v>0</v>
      </c>
      <c r="GG148" s="160">
        <v>237.3</v>
      </c>
      <c r="GH148" s="160">
        <v>0</v>
      </c>
      <c r="GI148" s="79">
        <f t="shared" si="2"/>
        <v>507562.31999999989</v>
      </c>
    </row>
    <row r="149" spans="2:191" x14ac:dyDescent="0.25">
      <c r="B149" s="74" t="s">
        <v>641</v>
      </c>
      <c r="C149" s="175">
        <v>47199</v>
      </c>
      <c r="D149" s="160">
        <v>0</v>
      </c>
      <c r="E149" s="160">
        <v>0</v>
      </c>
      <c r="F149" s="160">
        <v>0</v>
      </c>
      <c r="G149" s="160">
        <v>0</v>
      </c>
      <c r="H149" s="160">
        <v>0</v>
      </c>
      <c r="I149" s="160">
        <v>0</v>
      </c>
      <c r="J149" s="160">
        <v>0</v>
      </c>
      <c r="K149" s="160">
        <v>906</v>
      </c>
      <c r="L149" s="160">
        <v>89</v>
      </c>
      <c r="M149" s="160">
        <v>0</v>
      </c>
      <c r="N149" s="160">
        <v>0</v>
      </c>
      <c r="O149" s="160">
        <v>0</v>
      </c>
      <c r="P149" s="160">
        <v>0</v>
      </c>
      <c r="Q149" s="160">
        <v>0</v>
      </c>
      <c r="R149" s="160">
        <v>0</v>
      </c>
      <c r="S149" s="160">
        <v>0</v>
      </c>
      <c r="T149" s="160">
        <v>0</v>
      </c>
      <c r="U149" s="160">
        <v>0</v>
      </c>
      <c r="V149" s="160">
        <v>0</v>
      </c>
      <c r="W149" s="160">
        <v>0</v>
      </c>
      <c r="X149" s="160">
        <v>0</v>
      </c>
      <c r="Y149" s="160">
        <v>0</v>
      </c>
      <c r="Z149" s="160">
        <v>0</v>
      </c>
      <c r="AA149" s="160">
        <v>0</v>
      </c>
      <c r="AB149" s="160">
        <v>0</v>
      </c>
      <c r="AC149" s="160">
        <v>0</v>
      </c>
      <c r="AD149" s="160">
        <v>0</v>
      </c>
      <c r="AE149" s="160">
        <v>0</v>
      </c>
      <c r="AF149" s="160">
        <v>0</v>
      </c>
      <c r="AG149" s="160">
        <v>0</v>
      </c>
      <c r="AH149" s="160">
        <v>149</v>
      </c>
      <c r="AI149" s="160">
        <v>0</v>
      </c>
      <c r="AJ149" s="160">
        <v>0</v>
      </c>
      <c r="AK149" s="160">
        <v>0</v>
      </c>
      <c r="AL149" s="160">
        <v>0</v>
      </c>
      <c r="AM149" s="160">
        <v>0</v>
      </c>
      <c r="AN149" s="160">
        <v>0</v>
      </c>
      <c r="AO149" s="160">
        <v>0</v>
      </c>
      <c r="AP149" s="160">
        <v>0</v>
      </c>
      <c r="AQ149" s="160">
        <v>0</v>
      </c>
      <c r="AR149" s="160">
        <v>0</v>
      </c>
      <c r="AS149" s="160">
        <v>0</v>
      </c>
      <c r="AT149" s="160">
        <v>0</v>
      </c>
      <c r="AU149" s="160">
        <v>0</v>
      </c>
      <c r="AV149" s="160">
        <v>0</v>
      </c>
      <c r="AW149" s="160">
        <v>0</v>
      </c>
      <c r="AX149" s="160">
        <v>0</v>
      </c>
      <c r="AY149" s="160">
        <v>0</v>
      </c>
      <c r="AZ149" s="160">
        <v>0</v>
      </c>
      <c r="BA149" s="160">
        <v>0</v>
      </c>
      <c r="BB149" s="160">
        <v>0</v>
      </c>
      <c r="BC149" s="160">
        <v>0</v>
      </c>
      <c r="BD149" s="160">
        <v>0</v>
      </c>
      <c r="BE149" s="160">
        <v>0</v>
      </c>
      <c r="BF149" s="160">
        <v>0</v>
      </c>
      <c r="BG149" s="160">
        <v>0</v>
      </c>
      <c r="BH149" s="160">
        <v>1606.51</v>
      </c>
      <c r="BI149" s="160">
        <v>0</v>
      </c>
      <c r="BJ149" s="160">
        <v>0</v>
      </c>
      <c r="BK149" s="160">
        <v>0</v>
      </c>
      <c r="BL149" s="160">
        <v>0</v>
      </c>
      <c r="BM149" s="160">
        <v>15290</v>
      </c>
      <c r="BN149" s="160">
        <v>0</v>
      </c>
      <c r="BO149" s="160">
        <v>0</v>
      </c>
      <c r="BP149" s="160">
        <v>0</v>
      </c>
      <c r="BQ149" s="160">
        <v>0</v>
      </c>
      <c r="BR149" s="160">
        <v>0</v>
      </c>
      <c r="BS149" s="160">
        <v>0</v>
      </c>
      <c r="BT149" s="160">
        <v>0</v>
      </c>
      <c r="BU149" s="160">
        <v>0</v>
      </c>
      <c r="BV149" s="160">
        <v>0</v>
      </c>
      <c r="BW149" s="160">
        <v>0</v>
      </c>
      <c r="BX149" s="160">
        <v>0</v>
      </c>
      <c r="BY149" s="160">
        <v>0</v>
      </c>
      <c r="BZ149" s="160">
        <v>0</v>
      </c>
      <c r="CA149" s="160">
        <v>9972</v>
      </c>
      <c r="CB149" s="160">
        <v>0</v>
      </c>
      <c r="CC149" s="160">
        <v>0</v>
      </c>
      <c r="CD149" s="160">
        <v>0</v>
      </c>
      <c r="CE149" s="160">
        <v>0</v>
      </c>
      <c r="CF149" s="160">
        <v>0</v>
      </c>
      <c r="CG149" s="160">
        <v>0</v>
      </c>
      <c r="CH149" s="160">
        <v>0</v>
      </c>
      <c r="CI149" s="160">
        <v>0</v>
      </c>
      <c r="CJ149" s="160">
        <v>0</v>
      </c>
      <c r="CK149" s="160">
        <v>0</v>
      </c>
      <c r="CL149" s="160">
        <v>0</v>
      </c>
      <c r="CM149" s="160">
        <v>0</v>
      </c>
      <c r="CN149" s="160">
        <v>0</v>
      </c>
      <c r="CO149" s="160">
        <v>0</v>
      </c>
      <c r="CP149" s="160">
        <v>0</v>
      </c>
      <c r="CQ149" s="160">
        <v>0</v>
      </c>
      <c r="CR149" s="160">
        <v>0</v>
      </c>
      <c r="CS149" s="160">
        <v>0</v>
      </c>
      <c r="CT149" s="160">
        <v>0</v>
      </c>
      <c r="CU149" s="160">
        <v>0</v>
      </c>
      <c r="CV149" s="160">
        <v>0</v>
      </c>
      <c r="CW149" s="160">
        <v>75</v>
      </c>
      <c r="CX149" s="160">
        <v>0</v>
      </c>
      <c r="CY149" s="160">
        <v>0</v>
      </c>
      <c r="CZ149" s="160">
        <v>0</v>
      </c>
      <c r="DA149" s="160">
        <v>0</v>
      </c>
      <c r="DB149" s="160">
        <v>0</v>
      </c>
      <c r="DC149" s="160">
        <v>0</v>
      </c>
      <c r="DD149" s="160">
        <v>0</v>
      </c>
      <c r="DE149" s="160">
        <v>546</v>
      </c>
      <c r="DF149" s="160">
        <v>0</v>
      </c>
      <c r="DG149" s="160">
        <v>0</v>
      </c>
      <c r="DH149" s="160">
        <v>0</v>
      </c>
      <c r="DI149" s="160">
        <v>0</v>
      </c>
      <c r="DJ149" s="160">
        <v>0</v>
      </c>
      <c r="DK149" s="160">
        <v>0</v>
      </c>
      <c r="DL149" s="160">
        <v>0</v>
      </c>
      <c r="DM149" s="160">
        <v>0</v>
      </c>
      <c r="DN149" s="160">
        <v>0</v>
      </c>
      <c r="DO149" s="160">
        <v>1687.48</v>
      </c>
      <c r="DP149" s="160">
        <v>0</v>
      </c>
      <c r="DQ149" s="160">
        <v>0</v>
      </c>
      <c r="DR149" s="160">
        <v>0</v>
      </c>
      <c r="DS149" s="160">
        <v>0</v>
      </c>
      <c r="DT149" s="160">
        <v>0</v>
      </c>
      <c r="DU149" s="160">
        <v>0</v>
      </c>
      <c r="DV149" s="160">
        <v>0</v>
      </c>
      <c r="DW149" s="160">
        <v>0</v>
      </c>
      <c r="DX149" s="160">
        <v>0</v>
      </c>
      <c r="DY149" s="160">
        <v>0</v>
      </c>
      <c r="DZ149" s="160">
        <v>0</v>
      </c>
      <c r="EA149" s="160">
        <v>0</v>
      </c>
      <c r="EB149" s="160">
        <v>0</v>
      </c>
      <c r="EC149" s="160">
        <v>0</v>
      </c>
      <c r="ED149" s="160">
        <v>0</v>
      </c>
      <c r="EE149" s="160">
        <v>0</v>
      </c>
      <c r="EF149" s="160">
        <v>1334</v>
      </c>
      <c r="EG149" s="160">
        <v>0</v>
      </c>
      <c r="EH149" s="160">
        <v>0</v>
      </c>
      <c r="EI149" s="160">
        <v>0</v>
      </c>
      <c r="EJ149" s="160">
        <v>0</v>
      </c>
      <c r="EK149" s="160">
        <v>0</v>
      </c>
      <c r="EL149" s="160">
        <v>0</v>
      </c>
      <c r="EM149" s="160">
        <v>0</v>
      </c>
      <c r="EN149" s="160">
        <v>2374</v>
      </c>
      <c r="EO149" s="160">
        <v>0</v>
      </c>
      <c r="EP149" s="160">
        <v>0</v>
      </c>
      <c r="EQ149" s="160">
        <v>0</v>
      </c>
      <c r="ER149" s="160">
        <v>0</v>
      </c>
      <c r="ES149" s="160">
        <v>0</v>
      </c>
      <c r="ET149" s="160">
        <v>0</v>
      </c>
      <c r="EU149" s="160">
        <v>0</v>
      </c>
      <c r="EV149" s="160">
        <v>0</v>
      </c>
      <c r="EW149" s="160">
        <v>0</v>
      </c>
      <c r="EX149" s="160">
        <v>0</v>
      </c>
      <c r="EY149" s="160">
        <v>0</v>
      </c>
      <c r="EZ149" s="160">
        <v>0</v>
      </c>
      <c r="FA149" s="160">
        <v>0</v>
      </c>
      <c r="FB149" s="160">
        <v>0</v>
      </c>
      <c r="FC149" s="160">
        <v>0</v>
      </c>
      <c r="FD149" s="160">
        <v>0</v>
      </c>
      <c r="FE149" s="160">
        <v>0</v>
      </c>
      <c r="FF149" s="160">
        <v>0</v>
      </c>
      <c r="FG149" s="160">
        <v>0</v>
      </c>
      <c r="FH149" s="160">
        <v>0</v>
      </c>
      <c r="FI149" s="160">
        <v>0</v>
      </c>
      <c r="FJ149" s="160">
        <v>0</v>
      </c>
      <c r="FK149" s="160">
        <v>3288</v>
      </c>
      <c r="FL149" s="160">
        <v>0</v>
      </c>
      <c r="FM149" s="160">
        <v>0</v>
      </c>
      <c r="FN149" s="160">
        <v>0</v>
      </c>
      <c r="FO149" s="160">
        <v>0</v>
      </c>
      <c r="FP149" s="160">
        <v>0</v>
      </c>
      <c r="FQ149" s="160">
        <v>0</v>
      </c>
      <c r="FR149" s="160">
        <v>0</v>
      </c>
      <c r="FS149" s="160">
        <v>0</v>
      </c>
      <c r="FT149" s="160">
        <v>0</v>
      </c>
      <c r="FU149" s="160">
        <v>0</v>
      </c>
      <c r="FV149" s="160">
        <v>0</v>
      </c>
      <c r="FW149" s="160">
        <v>0</v>
      </c>
      <c r="FX149" s="160">
        <v>0</v>
      </c>
      <c r="FY149" s="160">
        <v>176</v>
      </c>
      <c r="FZ149" s="160">
        <v>0</v>
      </c>
      <c r="GA149" s="160">
        <v>0</v>
      </c>
      <c r="GB149" s="160">
        <v>0</v>
      </c>
      <c r="GC149" s="160">
        <v>0</v>
      </c>
      <c r="GD149" s="160">
        <v>0</v>
      </c>
      <c r="GE149" s="160">
        <v>0</v>
      </c>
      <c r="GF149" s="160">
        <v>0</v>
      </c>
      <c r="GG149" s="160">
        <v>0</v>
      </c>
      <c r="GH149" s="160">
        <v>0</v>
      </c>
      <c r="GI149" s="79">
        <f t="shared" si="2"/>
        <v>37492.990000000005</v>
      </c>
    </row>
    <row r="150" spans="2:191" x14ac:dyDescent="0.25">
      <c r="B150" s="74" t="s">
        <v>641</v>
      </c>
      <c r="C150" s="175">
        <v>47399</v>
      </c>
      <c r="D150" s="160">
        <v>0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  <c r="K150" s="160">
        <v>0</v>
      </c>
      <c r="L150" s="160">
        <v>16</v>
      </c>
      <c r="M150" s="160">
        <v>0</v>
      </c>
      <c r="N150" s="160">
        <v>0</v>
      </c>
      <c r="O150" s="160">
        <v>0</v>
      </c>
      <c r="P150" s="160">
        <v>0</v>
      </c>
      <c r="Q150" s="160">
        <v>0</v>
      </c>
      <c r="R150" s="160">
        <v>0</v>
      </c>
      <c r="S150" s="160">
        <v>0</v>
      </c>
      <c r="T150" s="160">
        <v>0</v>
      </c>
      <c r="U150" s="160">
        <v>0</v>
      </c>
      <c r="V150" s="160">
        <v>0</v>
      </c>
      <c r="W150" s="160">
        <v>0</v>
      </c>
      <c r="X150" s="160">
        <v>0</v>
      </c>
      <c r="Y150" s="160">
        <v>0</v>
      </c>
      <c r="Z150" s="160">
        <v>0</v>
      </c>
      <c r="AA150" s="160">
        <v>0</v>
      </c>
      <c r="AB150" s="160">
        <v>0</v>
      </c>
      <c r="AC150" s="160">
        <v>0</v>
      </c>
      <c r="AD150" s="160">
        <v>0</v>
      </c>
      <c r="AE150" s="160">
        <v>0</v>
      </c>
      <c r="AF150" s="160">
        <v>0</v>
      </c>
      <c r="AG150" s="160">
        <v>0</v>
      </c>
      <c r="AH150" s="160">
        <v>41</v>
      </c>
      <c r="AI150" s="160">
        <v>0</v>
      </c>
      <c r="AJ150" s="160">
        <v>0</v>
      </c>
      <c r="AK150" s="160">
        <v>0</v>
      </c>
      <c r="AL150" s="160">
        <v>0</v>
      </c>
      <c r="AM150" s="160">
        <v>0</v>
      </c>
      <c r="AN150" s="160">
        <v>0</v>
      </c>
      <c r="AO150" s="160">
        <v>0</v>
      </c>
      <c r="AP150" s="160">
        <v>0</v>
      </c>
      <c r="AQ150" s="160">
        <v>0</v>
      </c>
      <c r="AR150" s="160">
        <v>0</v>
      </c>
      <c r="AS150" s="160">
        <v>0</v>
      </c>
      <c r="AT150" s="160">
        <v>0</v>
      </c>
      <c r="AU150" s="160">
        <v>0</v>
      </c>
      <c r="AV150" s="160">
        <v>0</v>
      </c>
      <c r="AW150" s="160">
        <v>0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 s="160">
        <v>0</v>
      </c>
      <c r="BD150" s="160">
        <v>0</v>
      </c>
      <c r="BE150" s="160">
        <v>0</v>
      </c>
      <c r="BF150" s="160">
        <v>0</v>
      </c>
      <c r="BG150" s="160">
        <v>0</v>
      </c>
      <c r="BH150" s="160">
        <v>0</v>
      </c>
      <c r="BI150" s="160">
        <v>0</v>
      </c>
      <c r="BJ150" s="160">
        <v>0</v>
      </c>
      <c r="BK150" s="160">
        <v>0</v>
      </c>
      <c r="BL150" s="160">
        <v>0</v>
      </c>
      <c r="BM150" s="160">
        <v>0</v>
      </c>
      <c r="BN150" s="160">
        <v>0</v>
      </c>
      <c r="BO150" s="160">
        <v>0</v>
      </c>
      <c r="BP150" s="160">
        <v>0</v>
      </c>
      <c r="BQ150" s="160">
        <v>0</v>
      </c>
      <c r="BR150" s="160">
        <v>0</v>
      </c>
      <c r="BS150" s="160">
        <v>0</v>
      </c>
      <c r="BT150" s="160">
        <v>0</v>
      </c>
      <c r="BU150" s="160">
        <v>0</v>
      </c>
      <c r="BV150" s="160">
        <v>0</v>
      </c>
      <c r="BW150" s="160">
        <v>0</v>
      </c>
      <c r="BX150" s="160">
        <v>0</v>
      </c>
      <c r="BY150" s="160">
        <v>0</v>
      </c>
      <c r="BZ150" s="160">
        <v>0</v>
      </c>
      <c r="CA150" s="160">
        <v>0</v>
      </c>
      <c r="CB150" s="160">
        <v>0</v>
      </c>
      <c r="CC150" s="160">
        <v>0</v>
      </c>
      <c r="CD150" s="160">
        <v>0</v>
      </c>
      <c r="CE150" s="160">
        <v>0</v>
      </c>
      <c r="CF150" s="160">
        <v>0</v>
      </c>
      <c r="CG150" s="160">
        <v>0</v>
      </c>
      <c r="CH150" s="160">
        <v>0</v>
      </c>
      <c r="CI150" s="160">
        <v>0</v>
      </c>
      <c r="CJ150" s="160">
        <v>0</v>
      </c>
      <c r="CK150" s="160">
        <v>0</v>
      </c>
      <c r="CL150" s="160">
        <v>0</v>
      </c>
      <c r="CM150" s="160">
        <v>0</v>
      </c>
      <c r="CN150" s="160">
        <v>0</v>
      </c>
      <c r="CO150" s="160">
        <v>0</v>
      </c>
      <c r="CP150" s="160">
        <v>0</v>
      </c>
      <c r="CQ150" s="160">
        <v>0</v>
      </c>
      <c r="CR150" s="160">
        <v>0</v>
      </c>
      <c r="CS150" s="160">
        <v>0</v>
      </c>
      <c r="CT150" s="160">
        <v>0</v>
      </c>
      <c r="CU150" s="160">
        <v>0</v>
      </c>
      <c r="CV150" s="160">
        <v>0</v>
      </c>
      <c r="CW150" s="160">
        <v>0</v>
      </c>
      <c r="CX150" s="160">
        <v>0</v>
      </c>
      <c r="CY150" s="160">
        <v>0</v>
      </c>
      <c r="CZ150" s="160">
        <v>0</v>
      </c>
      <c r="DA150" s="160">
        <v>0</v>
      </c>
      <c r="DB150" s="160">
        <v>-11</v>
      </c>
      <c r="DC150" s="160">
        <v>0</v>
      </c>
      <c r="DD150" s="160">
        <v>0</v>
      </c>
      <c r="DE150" s="160">
        <v>0</v>
      </c>
      <c r="DF150" s="160">
        <v>0</v>
      </c>
      <c r="DG150" s="160">
        <v>0</v>
      </c>
      <c r="DH150" s="160">
        <v>0</v>
      </c>
      <c r="DI150" s="160">
        <v>0</v>
      </c>
      <c r="DJ150" s="160">
        <v>0</v>
      </c>
      <c r="DK150" s="160">
        <v>0</v>
      </c>
      <c r="DL150" s="160">
        <v>0</v>
      </c>
      <c r="DM150" s="160">
        <v>0</v>
      </c>
      <c r="DN150" s="160">
        <v>0</v>
      </c>
      <c r="DO150" s="160">
        <v>0</v>
      </c>
      <c r="DP150" s="160">
        <v>0</v>
      </c>
      <c r="DQ150" s="160">
        <v>0</v>
      </c>
      <c r="DR150" s="160">
        <v>0</v>
      </c>
      <c r="DS150" s="160">
        <v>0</v>
      </c>
      <c r="DT150" s="160">
        <v>0</v>
      </c>
      <c r="DU150" s="160">
        <v>0</v>
      </c>
      <c r="DV150" s="160">
        <v>0</v>
      </c>
      <c r="DW150" s="160">
        <v>0</v>
      </c>
      <c r="DX150" s="160">
        <v>0</v>
      </c>
      <c r="DY150" s="160">
        <v>0</v>
      </c>
      <c r="DZ150" s="160">
        <v>0</v>
      </c>
      <c r="EA150" s="160">
        <v>0</v>
      </c>
      <c r="EB150" s="160">
        <v>0</v>
      </c>
      <c r="EC150" s="160">
        <v>0</v>
      </c>
      <c r="ED150" s="160">
        <v>0</v>
      </c>
      <c r="EE150" s="160">
        <v>0</v>
      </c>
      <c r="EF150" s="160">
        <v>0</v>
      </c>
      <c r="EG150" s="160">
        <v>0</v>
      </c>
      <c r="EH150" s="160">
        <v>0</v>
      </c>
      <c r="EI150" s="160">
        <v>0</v>
      </c>
      <c r="EJ150" s="160">
        <v>0</v>
      </c>
      <c r="EK150" s="160">
        <v>0</v>
      </c>
      <c r="EL150" s="160">
        <v>0</v>
      </c>
      <c r="EM150" s="160">
        <v>0</v>
      </c>
      <c r="EN150" s="160">
        <v>802</v>
      </c>
      <c r="EO150" s="160">
        <v>0</v>
      </c>
      <c r="EP150" s="160">
        <v>0</v>
      </c>
      <c r="EQ150" s="160">
        <v>0</v>
      </c>
      <c r="ER150" s="160">
        <v>0</v>
      </c>
      <c r="ES150" s="160">
        <v>0</v>
      </c>
      <c r="ET150" s="160">
        <v>0</v>
      </c>
      <c r="EU150" s="160">
        <v>0</v>
      </c>
      <c r="EV150" s="160">
        <v>0</v>
      </c>
      <c r="EW150" s="160">
        <v>0</v>
      </c>
      <c r="EX150" s="160">
        <v>0</v>
      </c>
      <c r="EY150" s="160">
        <v>0</v>
      </c>
      <c r="EZ150" s="160">
        <v>0</v>
      </c>
      <c r="FA150" s="160">
        <v>0</v>
      </c>
      <c r="FB150" s="160">
        <v>0</v>
      </c>
      <c r="FC150" s="160">
        <v>0</v>
      </c>
      <c r="FD150" s="160">
        <v>0</v>
      </c>
      <c r="FE150" s="160">
        <v>0</v>
      </c>
      <c r="FF150" s="160">
        <v>0</v>
      </c>
      <c r="FG150" s="160">
        <v>0</v>
      </c>
      <c r="FH150" s="160">
        <v>0</v>
      </c>
      <c r="FI150" s="160">
        <v>0</v>
      </c>
      <c r="FJ150" s="160">
        <v>0</v>
      </c>
      <c r="FK150" s="160">
        <v>0</v>
      </c>
      <c r="FL150" s="160">
        <v>0</v>
      </c>
      <c r="FM150" s="160">
        <v>0</v>
      </c>
      <c r="FN150" s="160">
        <v>0</v>
      </c>
      <c r="FO150" s="160">
        <v>0</v>
      </c>
      <c r="FP150" s="160">
        <v>0</v>
      </c>
      <c r="FQ150" s="160">
        <v>0</v>
      </c>
      <c r="FR150" s="160">
        <v>0</v>
      </c>
      <c r="FS150" s="160">
        <v>0</v>
      </c>
      <c r="FT150" s="160">
        <v>0</v>
      </c>
      <c r="FU150" s="160">
        <v>0</v>
      </c>
      <c r="FV150" s="160">
        <v>0</v>
      </c>
      <c r="FW150" s="160">
        <v>0</v>
      </c>
      <c r="FX150" s="160">
        <v>0</v>
      </c>
      <c r="FY150" s="160">
        <v>0</v>
      </c>
      <c r="FZ150" s="160">
        <v>0</v>
      </c>
      <c r="GA150" s="160">
        <v>0</v>
      </c>
      <c r="GB150" s="160">
        <v>0</v>
      </c>
      <c r="GC150" s="160">
        <v>0</v>
      </c>
      <c r="GD150" s="160">
        <v>0</v>
      </c>
      <c r="GE150" s="160">
        <v>0</v>
      </c>
      <c r="GF150" s="160">
        <v>0</v>
      </c>
      <c r="GG150" s="160">
        <v>0</v>
      </c>
      <c r="GH150" s="160">
        <v>0</v>
      </c>
      <c r="GI150" s="79">
        <f t="shared" si="2"/>
        <v>848</v>
      </c>
    </row>
    <row r="151" spans="2:191" x14ac:dyDescent="0.25">
      <c r="B151" s="74" t="s">
        <v>225</v>
      </c>
      <c r="C151" s="175" t="s">
        <v>789</v>
      </c>
      <c r="D151" s="160">
        <v>4913.46</v>
      </c>
      <c r="E151" s="160">
        <v>7051.8</v>
      </c>
      <c r="F151" s="160">
        <v>4479.3999999999996</v>
      </c>
      <c r="G151" s="160">
        <v>5854.48</v>
      </c>
      <c r="H151" s="160">
        <v>734.92</v>
      </c>
      <c r="I151" s="160">
        <v>6316.82</v>
      </c>
      <c r="J151" s="160">
        <v>20636.23</v>
      </c>
      <c r="K151" s="160">
        <v>7560.79</v>
      </c>
      <c r="L151" s="160">
        <v>6518.68</v>
      </c>
      <c r="M151" s="160">
        <v>3190.48</v>
      </c>
      <c r="N151" s="160">
        <v>10563.2</v>
      </c>
      <c r="O151" s="160">
        <v>6539.84</v>
      </c>
      <c r="P151" s="160">
        <v>0</v>
      </c>
      <c r="Q151" s="160">
        <v>7187.84</v>
      </c>
      <c r="R151" s="160">
        <v>21767.34</v>
      </c>
      <c r="S151" s="160">
        <v>14055.41</v>
      </c>
      <c r="T151" s="160">
        <v>17289.95</v>
      </c>
      <c r="U151" s="160">
        <v>13034.44</v>
      </c>
      <c r="V151" s="160">
        <v>30936.69</v>
      </c>
      <c r="W151" s="160">
        <v>16697.09</v>
      </c>
      <c r="X151" s="160">
        <v>28729.42</v>
      </c>
      <c r="Y151" s="160">
        <v>25627</v>
      </c>
      <c r="Z151" s="160">
        <v>29426.54</v>
      </c>
      <c r="AA151" s="160">
        <v>0</v>
      </c>
      <c r="AB151" s="160">
        <v>7999.48</v>
      </c>
      <c r="AC151" s="160">
        <v>27982.69</v>
      </c>
      <c r="AD151" s="160">
        <v>3348.09</v>
      </c>
      <c r="AE151" s="160">
        <v>30587.360000000001</v>
      </c>
      <c r="AF151" s="160">
        <v>7243</v>
      </c>
      <c r="AG151" s="160">
        <v>25051.95</v>
      </c>
      <c r="AH151" s="160">
        <v>8548.3700000000008</v>
      </c>
      <c r="AI151" s="160">
        <v>6640</v>
      </c>
      <c r="AJ151" s="160">
        <v>6294</v>
      </c>
      <c r="AK151" s="160">
        <v>13421.29</v>
      </c>
      <c r="AL151" s="160">
        <v>0</v>
      </c>
      <c r="AM151" s="160">
        <v>0</v>
      </c>
      <c r="AN151" s="160">
        <v>8326.73</v>
      </c>
      <c r="AO151" s="160">
        <v>26461.29</v>
      </c>
      <c r="AP151" s="160">
        <v>22040.5</v>
      </c>
      <c r="AQ151" s="160">
        <v>34194.94</v>
      </c>
      <c r="AR151" s="160">
        <v>20546.78</v>
      </c>
      <c r="AS151" s="160">
        <v>7333.97</v>
      </c>
      <c r="AT151" s="160">
        <v>23894.86</v>
      </c>
      <c r="AU151" s="160">
        <v>13799.78</v>
      </c>
      <c r="AV151" s="160">
        <v>18154.27</v>
      </c>
      <c r="AW151" s="160">
        <v>8541.51</v>
      </c>
      <c r="AX151" s="160">
        <v>10584.55</v>
      </c>
      <c r="AY151" s="160">
        <v>12985.57</v>
      </c>
      <c r="AZ151" s="160">
        <v>12072.37</v>
      </c>
      <c r="BA151" s="160">
        <v>6871.63</v>
      </c>
      <c r="BB151" s="160">
        <v>34270.21</v>
      </c>
      <c r="BC151" s="160">
        <v>13444.01</v>
      </c>
      <c r="BD151" s="160">
        <v>9196.9699999999993</v>
      </c>
      <c r="BE151" s="160">
        <v>19270.37</v>
      </c>
      <c r="BF151" s="160">
        <v>7017.98</v>
      </c>
      <c r="BG151" s="160">
        <v>42981.17</v>
      </c>
      <c r="BH151" s="160">
        <v>4705.92</v>
      </c>
      <c r="BI151" s="160">
        <v>19098.84</v>
      </c>
      <c r="BJ151" s="160">
        <v>13710.26</v>
      </c>
      <c r="BK151" s="160">
        <v>12809.04</v>
      </c>
      <c r="BL151" s="160">
        <v>15570.88</v>
      </c>
      <c r="BM151" s="160">
        <v>39408.199999999997</v>
      </c>
      <c r="BN151" s="160">
        <v>12858.88</v>
      </c>
      <c r="BO151" s="160">
        <v>30311.68</v>
      </c>
      <c r="BP151" s="160">
        <v>2265.3200000000002</v>
      </c>
      <c r="BQ151" s="160">
        <v>21078.2</v>
      </c>
      <c r="BR151" s="160">
        <v>0</v>
      </c>
      <c r="BS151" s="160">
        <v>2656.86</v>
      </c>
      <c r="BT151" s="160">
        <v>1392.06</v>
      </c>
      <c r="BU151" s="160">
        <v>7001.98</v>
      </c>
      <c r="BV151" s="160">
        <v>18381.37</v>
      </c>
      <c r="BW151" s="160">
        <v>20114.580000000002</v>
      </c>
      <c r="BX151" s="160">
        <v>0</v>
      </c>
      <c r="BY151" s="160">
        <v>18543.22</v>
      </c>
      <c r="BZ151" s="160">
        <v>14465.96</v>
      </c>
      <c r="CA151" s="160">
        <v>7531.16</v>
      </c>
      <c r="CB151" s="160">
        <v>18641.060000000001</v>
      </c>
      <c r="CC151" s="160">
        <v>33838.239999999998</v>
      </c>
      <c r="CD151" s="160">
        <v>7814.96</v>
      </c>
      <c r="CE151" s="160">
        <v>439.11</v>
      </c>
      <c r="CF151" s="160">
        <v>5022.16</v>
      </c>
      <c r="CG151" s="160">
        <v>758.23</v>
      </c>
      <c r="CH151" s="160">
        <v>2994.21</v>
      </c>
      <c r="CI151" s="160">
        <v>515</v>
      </c>
      <c r="CJ151" s="160">
        <v>2802.1</v>
      </c>
      <c r="CK151" s="160">
        <v>6904.36</v>
      </c>
      <c r="CL151" s="160">
        <v>0</v>
      </c>
      <c r="CM151" s="160">
        <v>18478.28</v>
      </c>
      <c r="CN151" s="160">
        <v>24731.96</v>
      </c>
      <c r="CO151" s="160">
        <v>5111</v>
      </c>
      <c r="CP151" s="160">
        <v>14172.4</v>
      </c>
      <c r="CQ151" s="160">
        <v>11010.34</v>
      </c>
      <c r="CR151" s="160">
        <v>12391.58</v>
      </c>
      <c r="CS151" s="160">
        <v>45640.77</v>
      </c>
      <c r="CT151" s="160">
        <v>10456.44</v>
      </c>
      <c r="CU151" s="160">
        <v>33384.71</v>
      </c>
      <c r="CV151" s="160">
        <v>25657.25</v>
      </c>
      <c r="CW151" s="160">
        <v>5367.63</v>
      </c>
      <c r="CX151" s="160">
        <v>17103.43</v>
      </c>
      <c r="CY151" s="160">
        <v>7919.79</v>
      </c>
      <c r="CZ151" s="160">
        <v>11428.14</v>
      </c>
      <c r="DA151" s="160">
        <v>44497.91</v>
      </c>
      <c r="DB151" s="160">
        <v>17407</v>
      </c>
      <c r="DC151" s="160">
        <v>7464</v>
      </c>
      <c r="DD151" s="160">
        <v>11492.64</v>
      </c>
      <c r="DE151" s="160">
        <v>16020.76</v>
      </c>
      <c r="DF151" s="160">
        <v>5234.57</v>
      </c>
      <c r="DG151" s="160">
        <v>7065.58</v>
      </c>
      <c r="DH151" s="160">
        <v>5927.93</v>
      </c>
      <c r="DI151" s="160">
        <v>23904.12</v>
      </c>
      <c r="DJ151" s="160">
        <v>9424.4</v>
      </c>
      <c r="DK151" s="160">
        <v>-1899.47</v>
      </c>
      <c r="DL151" s="160">
        <v>2100.1</v>
      </c>
      <c r="DM151" s="160">
        <v>6753.28</v>
      </c>
      <c r="DN151" s="160">
        <v>12522.52</v>
      </c>
      <c r="DO151" s="160">
        <v>18307.43</v>
      </c>
      <c r="DP151" s="160">
        <v>30369.57</v>
      </c>
      <c r="DQ151" s="160">
        <v>26476.3</v>
      </c>
      <c r="DR151" s="160">
        <v>14149.24</v>
      </c>
      <c r="DS151" s="160">
        <v>12044.57</v>
      </c>
      <c r="DT151" s="160">
        <v>16869.849999999999</v>
      </c>
      <c r="DU151" s="160">
        <v>9533.17</v>
      </c>
      <c r="DV151" s="160">
        <v>23927.279999999999</v>
      </c>
      <c r="DW151" s="160">
        <v>10616.54</v>
      </c>
      <c r="DX151" s="160">
        <v>4777.87</v>
      </c>
      <c r="DY151" s="160">
        <v>12183.06</v>
      </c>
      <c r="DZ151" s="160">
        <v>60256.33</v>
      </c>
      <c r="EA151" s="160">
        <v>10814.65</v>
      </c>
      <c r="EB151" s="160">
        <v>9771.7199999999993</v>
      </c>
      <c r="EC151" s="160">
        <v>16701.61</v>
      </c>
      <c r="ED151" s="160">
        <v>32012.22</v>
      </c>
      <c r="EE151" s="160">
        <v>13374.31</v>
      </c>
      <c r="EF151" s="160">
        <v>19858.060000000001</v>
      </c>
      <c r="EG151" s="160">
        <v>12353.91</v>
      </c>
      <c r="EH151" s="160">
        <v>5652.34</v>
      </c>
      <c r="EI151" s="160">
        <v>9123.7800000000007</v>
      </c>
      <c r="EJ151" s="160">
        <v>36615.18</v>
      </c>
      <c r="EK151" s="160">
        <v>4409.78</v>
      </c>
      <c r="EL151" s="160">
        <v>13997.39</v>
      </c>
      <c r="EM151" s="160">
        <v>6774.68</v>
      </c>
      <c r="EN151" s="160">
        <v>-9306.51</v>
      </c>
      <c r="EO151" s="160">
        <v>104725.87</v>
      </c>
      <c r="EP151" s="160">
        <v>0</v>
      </c>
      <c r="EQ151" s="160">
        <v>162047.28</v>
      </c>
      <c r="ER151" s="160">
        <v>14991.67</v>
      </c>
      <c r="ES151" s="160">
        <v>168200.61</v>
      </c>
      <c r="ET151" s="160">
        <v>163386.64000000001</v>
      </c>
      <c r="EU151" s="160">
        <v>14320.02</v>
      </c>
      <c r="EV151" s="160">
        <v>0</v>
      </c>
      <c r="EW151" s="160">
        <v>239715.23</v>
      </c>
      <c r="EX151" s="160">
        <v>54793.48</v>
      </c>
      <c r="EY151" s="160">
        <v>213806.13</v>
      </c>
      <c r="EZ151" s="160">
        <v>180655.13</v>
      </c>
      <c r="FA151" s="160">
        <v>81083.58</v>
      </c>
      <c r="FB151" s="160">
        <v>115876.75</v>
      </c>
      <c r="FC151" s="160">
        <v>200401.29</v>
      </c>
      <c r="FD151" s="160">
        <v>172541.86</v>
      </c>
      <c r="FE151" s="160">
        <v>0</v>
      </c>
      <c r="FF151" s="160">
        <v>207632.94</v>
      </c>
      <c r="FG151" s="160">
        <v>40199.29</v>
      </c>
      <c r="FH151" s="160">
        <v>95452.57</v>
      </c>
      <c r="FI151" s="160">
        <v>37160.61</v>
      </c>
      <c r="FJ151" s="160">
        <v>0</v>
      </c>
      <c r="FK151" s="160">
        <v>252190.22</v>
      </c>
      <c r="FL151" s="160">
        <v>226564.56</v>
      </c>
      <c r="FM151" s="160">
        <v>204080.23</v>
      </c>
      <c r="FN151" s="160">
        <v>66422.429999999993</v>
      </c>
      <c r="FO151" s="160">
        <v>104547.34</v>
      </c>
      <c r="FP151" s="160">
        <v>351037.93</v>
      </c>
      <c r="FQ151" s="160">
        <v>11609.85</v>
      </c>
      <c r="FR151" s="160">
        <v>0</v>
      </c>
      <c r="FS151" s="160">
        <v>5805.31</v>
      </c>
      <c r="FT151" s="160">
        <v>7030.46</v>
      </c>
      <c r="FU151" s="160">
        <v>19030.14</v>
      </c>
      <c r="FV151" s="160">
        <v>9710.59</v>
      </c>
      <c r="FW151" s="160">
        <v>11514.6</v>
      </c>
      <c r="FX151" s="160">
        <v>17189.05</v>
      </c>
      <c r="FY151" s="160">
        <v>2644</v>
      </c>
      <c r="FZ151" s="160">
        <v>3513.69</v>
      </c>
      <c r="GA151" s="160">
        <v>10642.68</v>
      </c>
      <c r="GB151" s="160">
        <v>453.84</v>
      </c>
      <c r="GC151" s="160">
        <v>8052.14</v>
      </c>
      <c r="GD151" s="160">
        <v>53928.12</v>
      </c>
      <c r="GE151" s="160">
        <v>21449.3</v>
      </c>
      <c r="GF151" s="160">
        <v>48099.63</v>
      </c>
      <c r="GG151" s="160">
        <v>10406.81</v>
      </c>
      <c r="GH151" s="160">
        <v>14945.75</v>
      </c>
      <c r="GI151" s="79">
        <f t="shared" si="2"/>
        <v>5680144.3599999957</v>
      </c>
    </row>
    <row r="152" spans="2:191" x14ac:dyDescent="0.25">
      <c r="B152" s="74" t="s">
        <v>641</v>
      </c>
      <c r="C152" s="175">
        <v>47899</v>
      </c>
      <c r="D152" s="160">
        <v>0</v>
      </c>
      <c r="E152" s="160">
        <v>0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0">
        <v>0</v>
      </c>
      <c r="Q152" s="160">
        <v>0</v>
      </c>
      <c r="R152" s="160">
        <v>0</v>
      </c>
      <c r="S152" s="160">
        <v>0</v>
      </c>
      <c r="T152" s="160">
        <v>0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0">
        <v>0</v>
      </c>
      <c r="AI152" s="160">
        <v>0</v>
      </c>
      <c r="AJ152" s="160">
        <v>0</v>
      </c>
      <c r="AK152" s="160">
        <v>0</v>
      </c>
      <c r="AL152" s="160">
        <v>0</v>
      </c>
      <c r="AM152" s="160">
        <v>0</v>
      </c>
      <c r="AN152" s="160">
        <v>0</v>
      </c>
      <c r="AO152" s="160">
        <v>0</v>
      </c>
      <c r="AP152" s="160">
        <v>0</v>
      </c>
      <c r="AQ152" s="160">
        <v>0</v>
      </c>
      <c r="AR152" s="160">
        <v>0</v>
      </c>
      <c r="AS152" s="160">
        <v>0</v>
      </c>
      <c r="AT152" s="160">
        <v>0</v>
      </c>
      <c r="AU152" s="160">
        <v>0</v>
      </c>
      <c r="AV152" s="160">
        <v>0</v>
      </c>
      <c r="AW152" s="160">
        <v>0</v>
      </c>
      <c r="AX152" s="160">
        <v>0</v>
      </c>
      <c r="AY152" s="160">
        <v>0</v>
      </c>
      <c r="AZ152" s="160">
        <v>0</v>
      </c>
      <c r="BA152" s="160">
        <v>0</v>
      </c>
      <c r="BB152" s="160">
        <v>0</v>
      </c>
      <c r="BC152" s="160">
        <v>0</v>
      </c>
      <c r="BD152" s="160">
        <v>0</v>
      </c>
      <c r="BE152" s="160">
        <v>0</v>
      </c>
      <c r="BF152" s="160">
        <v>0</v>
      </c>
      <c r="BG152" s="160">
        <v>0</v>
      </c>
      <c r="BH152" s="160">
        <v>0</v>
      </c>
      <c r="BI152" s="160">
        <v>0</v>
      </c>
      <c r="BJ152" s="160">
        <v>0</v>
      </c>
      <c r="BK152" s="160">
        <v>0</v>
      </c>
      <c r="BL152" s="160">
        <v>0</v>
      </c>
      <c r="BM152" s="160">
        <v>0</v>
      </c>
      <c r="BN152" s="160">
        <v>0</v>
      </c>
      <c r="BO152" s="160">
        <v>0</v>
      </c>
      <c r="BP152" s="160">
        <v>0</v>
      </c>
      <c r="BQ152" s="160">
        <v>0</v>
      </c>
      <c r="BR152" s="160">
        <v>0</v>
      </c>
      <c r="BS152" s="160">
        <v>0</v>
      </c>
      <c r="BT152" s="160">
        <v>0</v>
      </c>
      <c r="BU152" s="160">
        <v>0</v>
      </c>
      <c r="BV152" s="160">
        <v>0</v>
      </c>
      <c r="BW152" s="160">
        <v>0</v>
      </c>
      <c r="BX152" s="160">
        <v>0</v>
      </c>
      <c r="BY152" s="160">
        <v>0</v>
      </c>
      <c r="BZ152" s="160">
        <v>0</v>
      </c>
      <c r="CA152" s="160">
        <v>0</v>
      </c>
      <c r="CB152" s="160">
        <v>0</v>
      </c>
      <c r="CC152" s="160">
        <v>0</v>
      </c>
      <c r="CD152" s="160">
        <v>0</v>
      </c>
      <c r="CE152" s="160">
        <v>0</v>
      </c>
      <c r="CF152" s="160">
        <v>0</v>
      </c>
      <c r="CG152" s="160">
        <v>0</v>
      </c>
      <c r="CH152" s="160">
        <v>0</v>
      </c>
      <c r="CI152" s="160">
        <v>0</v>
      </c>
      <c r="CJ152" s="160">
        <v>0</v>
      </c>
      <c r="CK152" s="160">
        <v>0</v>
      </c>
      <c r="CL152" s="160">
        <v>0</v>
      </c>
      <c r="CM152" s="160">
        <v>0</v>
      </c>
      <c r="CN152" s="160">
        <v>0</v>
      </c>
      <c r="CO152" s="160">
        <v>0</v>
      </c>
      <c r="CP152" s="160">
        <v>0</v>
      </c>
      <c r="CQ152" s="160">
        <v>0</v>
      </c>
      <c r="CR152" s="160">
        <v>0</v>
      </c>
      <c r="CS152" s="160">
        <v>0</v>
      </c>
      <c r="CT152" s="160">
        <v>0</v>
      </c>
      <c r="CU152" s="160">
        <v>0</v>
      </c>
      <c r="CV152" s="160">
        <v>0</v>
      </c>
      <c r="CW152" s="160">
        <v>0</v>
      </c>
      <c r="CX152" s="160">
        <v>0</v>
      </c>
      <c r="CY152" s="160">
        <v>0</v>
      </c>
      <c r="CZ152" s="160">
        <v>0</v>
      </c>
      <c r="DA152" s="160">
        <v>0</v>
      </c>
      <c r="DB152" s="160">
        <v>0</v>
      </c>
      <c r="DC152" s="160">
        <v>0</v>
      </c>
      <c r="DD152" s="160">
        <v>0</v>
      </c>
      <c r="DE152" s="160">
        <v>532</v>
      </c>
      <c r="DF152" s="160">
        <v>0</v>
      </c>
      <c r="DG152" s="160">
        <v>0</v>
      </c>
      <c r="DH152" s="160">
        <v>0</v>
      </c>
      <c r="DI152" s="160">
        <v>0</v>
      </c>
      <c r="DJ152" s="160">
        <v>0</v>
      </c>
      <c r="DK152" s="160">
        <v>0</v>
      </c>
      <c r="DL152" s="160">
        <v>0</v>
      </c>
      <c r="DM152" s="160">
        <v>0</v>
      </c>
      <c r="DN152" s="160">
        <v>0</v>
      </c>
      <c r="DO152" s="160">
        <v>0</v>
      </c>
      <c r="DP152" s="160">
        <v>0</v>
      </c>
      <c r="DQ152" s="160">
        <v>0</v>
      </c>
      <c r="DR152" s="160">
        <v>0</v>
      </c>
      <c r="DS152" s="160">
        <v>0</v>
      </c>
      <c r="DT152" s="160">
        <v>0</v>
      </c>
      <c r="DU152" s="160">
        <v>0</v>
      </c>
      <c r="DV152" s="160">
        <v>0</v>
      </c>
      <c r="DW152" s="160">
        <v>0</v>
      </c>
      <c r="DX152" s="160">
        <v>0</v>
      </c>
      <c r="DY152" s="160">
        <v>0</v>
      </c>
      <c r="DZ152" s="160">
        <v>0</v>
      </c>
      <c r="EA152" s="160">
        <v>0</v>
      </c>
      <c r="EB152" s="160">
        <v>0</v>
      </c>
      <c r="EC152" s="160">
        <v>0</v>
      </c>
      <c r="ED152" s="160">
        <v>0</v>
      </c>
      <c r="EE152" s="160">
        <v>0</v>
      </c>
      <c r="EF152" s="160">
        <v>0</v>
      </c>
      <c r="EG152" s="160">
        <v>0</v>
      </c>
      <c r="EH152" s="160">
        <v>0</v>
      </c>
      <c r="EI152" s="160">
        <v>0</v>
      </c>
      <c r="EJ152" s="160">
        <v>0</v>
      </c>
      <c r="EK152" s="160">
        <v>0</v>
      </c>
      <c r="EL152" s="160">
        <v>0</v>
      </c>
      <c r="EM152" s="160">
        <v>0</v>
      </c>
      <c r="EN152" s="160">
        <v>0</v>
      </c>
      <c r="EO152" s="160">
        <v>0</v>
      </c>
      <c r="EP152" s="160">
        <v>0</v>
      </c>
      <c r="EQ152" s="160">
        <v>0</v>
      </c>
      <c r="ER152" s="160">
        <v>0</v>
      </c>
      <c r="ES152" s="160">
        <v>0</v>
      </c>
      <c r="ET152" s="160">
        <v>0</v>
      </c>
      <c r="EU152" s="160">
        <v>0</v>
      </c>
      <c r="EV152" s="160">
        <v>0</v>
      </c>
      <c r="EW152" s="160">
        <v>0</v>
      </c>
      <c r="EX152" s="160">
        <v>0</v>
      </c>
      <c r="EY152" s="160">
        <v>0</v>
      </c>
      <c r="EZ152" s="160">
        <v>0</v>
      </c>
      <c r="FA152" s="160">
        <v>0</v>
      </c>
      <c r="FB152" s="160">
        <v>0</v>
      </c>
      <c r="FC152" s="160">
        <v>0</v>
      </c>
      <c r="FD152" s="160">
        <v>0</v>
      </c>
      <c r="FE152" s="160">
        <v>0</v>
      </c>
      <c r="FF152" s="160">
        <v>0</v>
      </c>
      <c r="FG152" s="160">
        <v>0</v>
      </c>
      <c r="FH152" s="160">
        <v>0</v>
      </c>
      <c r="FI152" s="160">
        <v>0</v>
      </c>
      <c r="FJ152" s="160">
        <v>0</v>
      </c>
      <c r="FK152" s="160">
        <v>0</v>
      </c>
      <c r="FL152" s="160">
        <v>0</v>
      </c>
      <c r="FM152" s="160">
        <v>0</v>
      </c>
      <c r="FN152" s="160">
        <v>0</v>
      </c>
      <c r="FO152" s="160">
        <v>0</v>
      </c>
      <c r="FP152" s="160">
        <v>0</v>
      </c>
      <c r="FQ152" s="160">
        <v>0</v>
      </c>
      <c r="FR152" s="160">
        <v>0</v>
      </c>
      <c r="FS152" s="160">
        <v>0</v>
      </c>
      <c r="FT152" s="160">
        <v>0</v>
      </c>
      <c r="FU152" s="160">
        <v>0</v>
      </c>
      <c r="FV152" s="160">
        <v>0</v>
      </c>
      <c r="FW152" s="160">
        <v>0</v>
      </c>
      <c r="FX152" s="160">
        <v>0</v>
      </c>
      <c r="FY152" s="160">
        <v>0</v>
      </c>
      <c r="FZ152" s="160">
        <v>0</v>
      </c>
      <c r="GA152" s="160">
        <v>0</v>
      </c>
      <c r="GB152" s="160">
        <v>0</v>
      </c>
      <c r="GC152" s="160">
        <v>0</v>
      </c>
      <c r="GD152" s="160">
        <v>0</v>
      </c>
      <c r="GE152" s="160">
        <v>0</v>
      </c>
      <c r="GF152" s="160">
        <v>0</v>
      </c>
      <c r="GG152" s="160">
        <v>0</v>
      </c>
      <c r="GH152" s="160">
        <v>0</v>
      </c>
      <c r="GI152" s="79">
        <f t="shared" si="2"/>
        <v>532</v>
      </c>
    </row>
    <row r="153" spans="2:191" x14ac:dyDescent="0.25">
      <c r="B153" s="74" t="s">
        <v>229</v>
      </c>
      <c r="C153" s="175" t="s">
        <v>789</v>
      </c>
      <c r="D153" s="160">
        <v>114.02</v>
      </c>
      <c r="E153" s="160">
        <v>132.22</v>
      </c>
      <c r="F153" s="160">
        <v>240.52</v>
      </c>
      <c r="G153" s="160">
        <v>1758.23</v>
      </c>
      <c r="H153" s="160">
        <v>71.77</v>
      </c>
      <c r="I153" s="160">
        <v>144.97</v>
      </c>
      <c r="J153" s="160">
        <v>0</v>
      </c>
      <c r="K153" s="160">
        <v>486.47</v>
      </c>
      <c r="L153" s="160">
        <v>196.42</v>
      </c>
      <c r="M153" s="160">
        <v>343.88</v>
      </c>
      <c r="N153" s="160">
        <v>293.70999999999998</v>
      </c>
      <c r="O153" s="160">
        <v>177.99</v>
      </c>
      <c r="P153" s="160">
        <v>385.78</v>
      </c>
      <c r="Q153" s="160">
        <v>145.22</v>
      </c>
      <c r="R153" s="160">
        <v>281.75</v>
      </c>
      <c r="S153" s="160">
        <v>408.87</v>
      </c>
      <c r="T153" s="160">
        <v>669.85</v>
      </c>
      <c r="U153" s="160">
        <v>223.44</v>
      </c>
      <c r="V153" s="160">
        <v>378.61</v>
      </c>
      <c r="W153" s="160">
        <v>148.05000000000001</v>
      </c>
      <c r="X153" s="160">
        <v>110.92</v>
      </c>
      <c r="Y153" s="160">
        <v>201.83</v>
      </c>
      <c r="Z153" s="160">
        <v>268.85000000000002</v>
      </c>
      <c r="AA153" s="160">
        <v>160.91999999999999</v>
      </c>
      <c r="AB153" s="160">
        <v>766.75</v>
      </c>
      <c r="AC153" s="160">
        <v>220.8</v>
      </c>
      <c r="AD153" s="160">
        <v>276.43</v>
      </c>
      <c r="AE153" s="160">
        <v>619.05999999999995</v>
      </c>
      <c r="AF153" s="160">
        <v>259.95</v>
      </c>
      <c r="AG153" s="160">
        <v>277.43</v>
      </c>
      <c r="AH153" s="160">
        <v>507</v>
      </c>
      <c r="AI153" s="160">
        <v>244.73</v>
      </c>
      <c r="AJ153" s="160">
        <v>415.6</v>
      </c>
      <c r="AK153" s="160">
        <v>538.91999999999996</v>
      </c>
      <c r="AL153" s="160">
        <v>508.39</v>
      </c>
      <c r="AM153" s="160">
        <v>0</v>
      </c>
      <c r="AN153" s="160">
        <v>459.41</v>
      </c>
      <c r="AO153" s="160">
        <v>427.14</v>
      </c>
      <c r="AP153" s="160">
        <v>349.66</v>
      </c>
      <c r="AQ153" s="160">
        <v>513.14</v>
      </c>
      <c r="AR153" s="160">
        <v>48.52</v>
      </c>
      <c r="AS153" s="160">
        <v>557.74</v>
      </c>
      <c r="AT153" s="160">
        <v>473.24</v>
      </c>
      <c r="AU153" s="160">
        <v>229.31</v>
      </c>
      <c r="AV153" s="160">
        <v>528.46</v>
      </c>
      <c r="AW153" s="160">
        <v>93.62</v>
      </c>
      <c r="AX153" s="160">
        <v>433.42</v>
      </c>
      <c r="AY153" s="160">
        <v>259.58999999999997</v>
      </c>
      <c r="AZ153" s="160">
        <v>317.89999999999998</v>
      </c>
      <c r="BA153" s="160">
        <v>143.35</v>
      </c>
      <c r="BB153" s="160">
        <v>509.97</v>
      </c>
      <c r="BC153" s="160">
        <v>149.91999999999999</v>
      </c>
      <c r="BD153" s="160">
        <v>450.23</v>
      </c>
      <c r="BE153" s="160">
        <v>725.09</v>
      </c>
      <c r="BF153" s="160">
        <v>510.96</v>
      </c>
      <c r="BG153" s="160">
        <v>356.22</v>
      </c>
      <c r="BH153" s="160">
        <v>224.38</v>
      </c>
      <c r="BI153" s="160">
        <v>494.94</v>
      </c>
      <c r="BJ153" s="160">
        <v>599.84</v>
      </c>
      <c r="BK153" s="160">
        <v>0</v>
      </c>
      <c r="BL153" s="160">
        <v>260.39</v>
      </c>
      <c r="BM153" s="160">
        <v>265.05</v>
      </c>
      <c r="BN153" s="160">
        <v>333.73</v>
      </c>
      <c r="BO153" s="160">
        <v>359.9</v>
      </c>
      <c r="BP153" s="160">
        <v>139.88999999999999</v>
      </c>
      <c r="BQ153" s="160">
        <v>741.65</v>
      </c>
      <c r="BR153" s="160">
        <v>248.95</v>
      </c>
      <c r="BS153" s="160">
        <v>358.98</v>
      </c>
      <c r="BT153" s="160">
        <v>412.2</v>
      </c>
      <c r="BU153" s="160">
        <v>727.94</v>
      </c>
      <c r="BV153" s="160">
        <v>266.99</v>
      </c>
      <c r="BW153" s="160">
        <v>427.47</v>
      </c>
      <c r="BX153" s="160">
        <v>330.67</v>
      </c>
      <c r="BY153" s="160">
        <v>223.8</v>
      </c>
      <c r="BZ153" s="160">
        <v>317.22000000000003</v>
      </c>
      <c r="CA153" s="160">
        <v>469.36</v>
      </c>
      <c r="CB153" s="160">
        <v>416.46</v>
      </c>
      <c r="CC153" s="160">
        <v>366.22</v>
      </c>
      <c r="CD153" s="160">
        <v>116.5</v>
      </c>
      <c r="CE153" s="160">
        <v>943.25</v>
      </c>
      <c r="CF153" s="160">
        <v>169.25</v>
      </c>
      <c r="CG153" s="160">
        <v>304.76</v>
      </c>
      <c r="CH153" s="160">
        <v>469.68</v>
      </c>
      <c r="CI153" s="160">
        <v>148.94999999999999</v>
      </c>
      <c r="CJ153" s="160">
        <v>151.19</v>
      </c>
      <c r="CK153" s="160">
        <v>258.62</v>
      </c>
      <c r="CL153" s="160">
        <v>242.89</v>
      </c>
      <c r="CM153" s="160">
        <v>526.76</v>
      </c>
      <c r="CN153" s="160">
        <v>751.59</v>
      </c>
      <c r="CO153" s="160">
        <v>178.96</v>
      </c>
      <c r="CP153" s="160">
        <v>799.81</v>
      </c>
      <c r="CQ153" s="160">
        <v>224.82</v>
      </c>
      <c r="CR153" s="160">
        <v>659.32</v>
      </c>
      <c r="CS153" s="160">
        <v>314.56</v>
      </c>
      <c r="CT153" s="160">
        <v>311.88</v>
      </c>
      <c r="CU153" s="160">
        <v>226.07</v>
      </c>
      <c r="CV153" s="160">
        <v>684.76</v>
      </c>
      <c r="CW153" s="160">
        <v>344.89</v>
      </c>
      <c r="CX153" s="160">
        <v>295.62</v>
      </c>
      <c r="CY153" s="160">
        <v>292.10000000000002</v>
      </c>
      <c r="CZ153" s="160">
        <v>293.75</v>
      </c>
      <c r="DA153" s="160">
        <v>277.04000000000002</v>
      </c>
      <c r="DB153" s="160">
        <v>569.88</v>
      </c>
      <c r="DC153" s="160">
        <v>224.54</v>
      </c>
      <c r="DD153" s="160">
        <v>281.56</v>
      </c>
      <c r="DE153" s="160">
        <v>337.72</v>
      </c>
      <c r="DF153" s="160">
        <v>276.95</v>
      </c>
      <c r="DG153" s="160">
        <v>198.71</v>
      </c>
      <c r="DH153" s="160">
        <v>130.12</v>
      </c>
      <c r="DI153" s="160">
        <v>840.95</v>
      </c>
      <c r="DJ153" s="160">
        <v>351.35</v>
      </c>
      <c r="DK153" s="160">
        <v>553.22</v>
      </c>
      <c r="DL153" s="160">
        <v>0</v>
      </c>
      <c r="DM153" s="160">
        <v>263.55</v>
      </c>
      <c r="DN153" s="160">
        <v>231.32</v>
      </c>
      <c r="DO153" s="160">
        <v>271.35000000000002</v>
      </c>
      <c r="DP153" s="160">
        <v>533.11</v>
      </c>
      <c r="DQ153" s="160">
        <v>363.43</v>
      </c>
      <c r="DR153" s="160">
        <v>252.62</v>
      </c>
      <c r="DS153" s="160">
        <v>963.37</v>
      </c>
      <c r="DT153" s="160">
        <v>307.69</v>
      </c>
      <c r="DU153" s="160">
        <v>514.94000000000005</v>
      </c>
      <c r="DV153" s="160">
        <v>659.27</v>
      </c>
      <c r="DW153" s="160">
        <v>541.25</v>
      </c>
      <c r="DX153" s="160">
        <v>180.36</v>
      </c>
      <c r="DY153" s="160">
        <v>297.98</v>
      </c>
      <c r="DZ153" s="160">
        <v>349</v>
      </c>
      <c r="EA153" s="160">
        <v>135.32</v>
      </c>
      <c r="EB153" s="160">
        <v>133.18</v>
      </c>
      <c r="EC153" s="160">
        <v>445.65</v>
      </c>
      <c r="ED153" s="160">
        <v>373.94</v>
      </c>
      <c r="EE153" s="160">
        <v>210.98</v>
      </c>
      <c r="EF153" s="160">
        <v>477.18</v>
      </c>
      <c r="EG153" s="160">
        <v>74.98</v>
      </c>
      <c r="EH153" s="160">
        <v>372.34</v>
      </c>
      <c r="EI153" s="160">
        <v>302.44</v>
      </c>
      <c r="EJ153" s="160">
        <v>448</v>
      </c>
      <c r="EK153" s="160">
        <v>152.97</v>
      </c>
      <c r="EL153" s="160">
        <v>65.849999999999994</v>
      </c>
      <c r="EM153" s="160">
        <v>493.82</v>
      </c>
      <c r="EN153" s="160">
        <v>393.98</v>
      </c>
      <c r="EO153" s="160">
        <v>9981.51</v>
      </c>
      <c r="EP153" s="160">
        <v>11472.11</v>
      </c>
      <c r="EQ153" s="160">
        <v>13466.74</v>
      </c>
      <c r="ER153" s="160">
        <v>5006.53</v>
      </c>
      <c r="ES153" s="160">
        <v>4173.8999999999996</v>
      </c>
      <c r="ET153" s="160">
        <v>12115.72</v>
      </c>
      <c r="EU153" s="160">
        <v>10233.129999999999</v>
      </c>
      <c r="EV153" s="160">
        <v>3891.66</v>
      </c>
      <c r="EW153" s="160">
        <v>12126.79</v>
      </c>
      <c r="EX153" s="160">
        <v>4913.83</v>
      </c>
      <c r="EY153" s="160">
        <v>9594.69</v>
      </c>
      <c r="EZ153" s="160">
        <v>11889.01</v>
      </c>
      <c r="FA153" s="160">
        <v>7108.72</v>
      </c>
      <c r="FB153" s="160">
        <v>4726.54</v>
      </c>
      <c r="FC153" s="160">
        <v>3419.93</v>
      </c>
      <c r="FD153" s="160">
        <v>4596.49</v>
      </c>
      <c r="FE153" s="160">
        <v>9498.8700000000008</v>
      </c>
      <c r="FF153" s="160">
        <v>4771.04</v>
      </c>
      <c r="FG153" s="160">
        <v>2573.35</v>
      </c>
      <c r="FH153" s="160">
        <v>8727.39</v>
      </c>
      <c r="FI153" s="160">
        <v>3087.87</v>
      </c>
      <c r="FJ153" s="160">
        <v>14982.54</v>
      </c>
      <c r="FK153" s="160">
        <v>10794.96</v>
      </c>
      <c r="FL153" s="160">
        <v>6705.5</v>
      </c>
      <c r="FM153" s="160">
        <v>2561.33</v>
      </c>
      <c r="FN153" s="160">
        <v>7295.21</v>
      </c>
      <c r="FO153" s="160">
        <v>8129.43</v>
      </c>
      <c r="FP153" s="160">
        <v>4977.78</v>
      </c>
      <c r="FQ153" s="160">
        <v>3261.54</v>
      </c>
      <c r="FR153" s="160">
        <v>0</v>
      </c>
      <c r="FS153" s="160">
        <v>135.22999999999999</v>
      </c>
      <c r="FT153" s="160">
        <v>355.66</v>
      </c>
      <c r="FU153" s="160">
        <v>711.51</v>
      </c>
      <c r="FV153" s="160">
        <v>1178.96</v>
      </c>
      <c r="FW153" s="160">
        <v>511.73</v>
      </c>
      <c r="FX153" s="160">
        <v>510.77</v>
      </c>
      <c r="FY153" s="160">
        <v>1560.64</v>
      </c>
      <c r="FZ153" s="160">
        <v>1631.44</v>
      </c>
      <c r="GA153" s="160">
        <v>274.32</v>
      </c>
      <c r="GB153" s="160">
        <v>283.24</v>
      </c>
      <c r="GC153" s="160">
        <v>166.04</v>
      </c>
      <c r="GD153" s="160">
        <v>600.9</v>
      </c>
      <c r="GE153" s="160">
        <v>253.53</v>
      </c>
      <c r="GF153" s="160">
        <v>1006.31</v>
      </c>
      <c r="GG153" s="160">
        <v>494.19</v>
      </c>
      <c r="GH153" s="160">
        <v>661.7</v>
      </c>
      <c r="GI153" s="79">
        <f t="shared" si="2"/>
        <v>276484.44000000006</v>
      </c>
    </row>
    <row r="154" spans="2:191" x14ac:dyDescent="0.25">
      <c r="B154" s="74" t="s">
        <v>641</v>
      </c>
      <c r="C154" s="175">
        <v>52212</v>
      </c>
      <c r="D154" s="160">
        <v>0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v>0</v>
      </c>
      <c r="R154" s="160">
        <v>0</v>
      </c>
      <c r="S154" s="160">
        <v>0</v>
      </c>
      <c r="T154" s="160">
        <v>0</v>
      </c>
      <c r="U154" s="160">
        <v>0</v>
      </c>
      <c r="V154" s="160">
        <v>0</v>
      </c>
      <c r="W154" s="160">
        <v>0</v>
      </c>
      <c r="X154" s="160">
        <v>0</v>
      </c>
      <c r="Y154" s="160">
        <v>0</v>
      </c>
      <c r="Z154" s="160">
        <v>0</v>
      </c>
      <c r="AA154" s="160">
        <v>0</v>
      </c>
      <c r="AB154" s="160">
        <v>0</v>
      </c>
      <c r="AC154" s="160">
        <v>0</v>
      </c>
      <c r="AD154" s="160">
        <v>0</v>
      </c>
      <c r="AE154" s="160">
        <v>0</v>
      </c>
      <c r="AF154" s="160">
        <v>0</v>
      </c>
      <c r="AG154" s="160">
        <v>0</v>
      </c>
      <c r="AH154" s="160">
        <v>0</v>
      </c>
      <c r="AI154" s="160">
        <v>0</v>
      </c>
      <c r="AJ154" s="160">
        <v>0</v>
      </c>
      <c r="AK154" s="160">
        <v>0</v>
      </c>
      <c r="AL154" s="160">
        <v>0</v>
      </c>
      <c r="AM154" s="160">
        <v>0</v>
      </c>
      <c r="AN154" s="160">
        <v>0</v>
      </c>
      <c r="AO154" s="160">
        <v>0</v>
      </c>
      <c r="AP154" s="160">
        <v>0</v>
      </c>
      <c r="AQ154" s="160">
        <v>0</v>
      </c>
      <c r="AR154" s="160">
        <v>0</v>
      </c>
      <c r="AS154" s="160">
        <v>0</v>
      </c>
      <c r="AT154" s="160">
        <v>0</v>
      </c>
      <c r="AU154" s="160">
        <v>0</v>
      </c>
      <c r="AV154" s="160">
        <v>0</v>
      </c>
      <c r="AW154" s="160">
        <v>0</v>
      </c>
      <c r="AX154" s="160">
        <v>0</v>
      </c>
      <c r="AY154" s="160">
        <v>0</v>
      </c>
      <c r="AZ154" s="160">
        <v>0</v>
      </c>
      <c r="BA154" s="160">
        <v>0</v>
      </c>
      <c r="BB154" s="160">
        <v>0</v>
      </c>
      <c r="BC154" s="160">
        <v>0</v>
      </c>
      <c r="BD154" s="160">
        <v>358.27</v>
      </c>
      <c r="BE154" s="160">
        <v>0</v>
      </c>
      <c r="BF154" s="160">
        <v>0</v>
      </c>
      <c r="BG154" s="160">
        <v>0</v>
      </c>
      <c r="BH154" s="160">
        <v>0</v>
      </c>
      <c r="BI154" s="160">
        <v>0</v>
      </c>
      <c r="BJ154" s="160">
        <v>0</v>
      </c>
      <c r="BK154" s="160">
        <v>0</v>
      </c>
      <c r="BL154" s="160">
        <v>0</v>
      </c>
      <c r="BM154" s="160">
        <v>0</v>
      </c>
      <c r="BN154" s="160">
        <v>0</v>
      </c>
      <c r="BO154" s="160">
        <v>0</v>
      </c>
      <c r="BP154" s="160">
        <v>0</v>
      </c>
      <c r="BQ154" s="160">
        <v>0</v>
      </c>
      <c r="BR154" s="160">
        <v>0</v>
      </c>
      <c r="BS154" s="160">
        <v>0</v>
      </c>
      <c r="BT154" s="160">
        <v>0</v>
      </c>
      <c r="BU154" s="160">
        <v>0</v>
      </c>
      <c r="BV154" s="160">
        <v>0</v>
      </c>
      <c r="BW154" s="160">
        <v>0</v>
      </c>
      <c r="BX154" s="160">
        <v>0</v>
      </c>
      <c r="BY154" s="160">
        <v>0</v>
      </c>
      <c r="BZ154" s="160">
        <v>0</v>
      </c>
      <c r="CA154" s="160">
        <v>0</v>
      </c>
      <c r="CB154" s="160">
        <v>0</v>
      </c>
      <c r="CC154" s="160">
        <v>0</v>
      </c>
      <c r="CD154" s="160">
        <v>0</v>
      </c>
      <c r="CE154" s="160">
        <v>0</v>
      </c>
      <c r="CF154" s="160">
        <v>0</v>
      </c>
      <c r="CG154" s="160">
        <v>0</v>
      </c>
      <c r="CH154" s="160">
        <v>0</v>
      </c>
      <c r="CI154" s="160">
        <v>0</v>
      </c>
      <c r="CJ154" s="160">
        <v>0</v>
      </c>
      <c r="CK154" s="160">
        <v>0</v>
      </c>
      <c r="CL154" s="160">
        <v>0</v>
      </c>
      <c r="CM154" s="160">
        <v>0</v>
      </c>
      <c r="CN154" s="160">
        <v>0</v>
      </c>
      <c r="CO154" s="160">
        <v>0</v>
      </c>
      <c r="CP154" s="160">
        <v>0</v>
      </c>
      <c r="CQ154" s="160">
        <v>0</v>
      </c>
      <c r="CR154" s="160">
        <v>0</v>
      </c>
      <c r="CS154" s="160">
        <v>0</v>
      </c>
      <c r="CT154" s="160">
        <v>0</v>
      </c>
      <c r="CU154" s="160">
        <v>0</v>
      </c>
      <c r="CV154" s="160">
        <v>0</v>
      </c>
      <c r="CW154" s="160">
        <v>0</v>
      </c>
      <c r="CX154" s="160">
        <v>0</v>
      </c>
      <c r="CY154" s="160">
        <v>0</v>
      </c>
      <c r="CZ154" s="160">
        <v>0</v>
      </c>
      <c r="DA154" s="160">
        <v>0</v>
      </c>
      <c r="DB154" s="160">
        <v>0</v>
      </c>
      <c r="DC154" s="160">
        <v>0</v>
      </c>
      <c r="DD154" s="160">
        <v>0</v>
      </c>
      <c r="DE154" s="160">
        <v>0</v>
      </c>
      <c r="DF154" s="160">
        <v>0</v>
      </c>
      <c r="DG154" s="160">
        <v>0</v>
      </c>
      <c r="DH154" s="160">
        <v>0</v>
      </c>
      <c r="DI154" s="160">
        <v>0</v>
      </c>
      <c r="DJ154" s="160">
        <v>0</v>
      </c>
      <c r="DK154" s="160">
        <v>0</v>
      </c>
      <c r="DL154" s="160">
        <v>0</v>
      </c>
      <c r="DM154" s="160">
        <v>0</v>
      </c>
      <c r="DN154" s="160">
        <v>0</v>
      </c>
      <c r="DO154" s="160">
        <v>0</v>
      </c>
      <c r="DP154" s="160">
        <v>0</v>
      </c>
      <c r="DQ154" s="160">
        <v>0</v>
      </c>
      <c r="DR154" s="160">
        <v>0</v>
      </c>
      <c r="DS154" s="160">
        <v>0</v>
      </c>
      <c r="DT154" s="160">
        <v>0</v>
      </c>
      <c r="DU154" s="160">
        <v>0</v>
      </c>
      <c r="DV154" s="160">
        <v>0</v>
      </c>
      <c r="DW154" s="160">
        <v>0</v>
      </c>
      <c r="DX154" s="160">
        <v>0</v>
      </c>
      <c r="DY154" s="160">
        <v>0</v>
      </c>
      <c r="DZ154" s="160">
        <v>0</v>
      </c>
      <c r="EA154" s="160">
        <v>0</v>
      </c>
      <c r="EB154" s="160">
        <v>0</v>
      </c>
      <c r="EC154" s="160">
        <v>0</v>
      </c>
      <c r="ED154" s="160">
        <v>0</v>
      </c>
      <c r="EE154" s="160">
        <v>0</v>
      </c>
      <c r="EF154" s="160">
        <v>0</v>
      </c>
      <c r="EG154" s="160">
        <v>0</v>
      </c>
      <c r="EH154" s="160">
        <v>0</v>
      </c>
      <c r="EI154" s="160">
        <v>0</v>
      </c>
      <c r="EJ154" s="160">
        <v>0</v>
      </c>
      <c r="EK154" s="160">
        <v>0</v>
      </c>
      <c r="EL154" s="160">
        <v>0</v>
      </c>
      <c r="EM154" s="160">
        <v>0</v>
      </c>
      <c r="EN154" s="160">
        <v>0</v>
      </c>
      <c r="EO154" s="160">
        <v>0</v>
      </c>
      <c r="EP154" s="160">
        <v>0</v>
      </c>
      <c r="EQ154" s="160">
        <v>0</v>
      </c>
      <c r="ER154" s="160">
        <v>-78.28</v>
      </c>
      <c r="ES154" s="160">
        <v>0</v>
      </c>
      <c r="ET154" s="160">
        <v>0</v>
      </c>
      <c r="EU154" s="160">
        <v>0</v>
      </c>
      <c r="EV154" s="160">
        <v>0</v>
      </c>
      <c r="EW154" s="160">
        <v>0</v>
      </c>
      <c r="EX154" s="160">
        <v>0</v>
      </c>
      <c r="EY154" s="160">
        <v>0</v>
      </c>
      <c r="EZ154" s="160">
        <v>0</v>
      </c>
      <c r="FA154" s="160">
        <v>0</v>
      </c>
      <c r="FB154" s="160">
        <v>0</v>
      </c>
      <c r="FC154" s="160">
        <v>0</v>
      </c>
      <c r="FD154" s="160">
        <v>0</v>
      </c>
      <c r="FE154" s="160">
        <v>0</v>
      </c>
      <c r="FF154" s="160">
        <v>0</v>
      </c>
      <c r="FG154" s="160">
        <v>0</v>
      </c>
      <c r="FH154" s="160">
        <v>0</v>
      </c>
      <c r="FI154" s="160">
        <v>0</v>
      </c>
      <c r="FJ154" s="160">
        <v>0</v>
      </c>
      <c r="FK154" s="160">
        <v>0</v>
      </c>
      <c r="FL154" s="160">
        <v>0</v>
      </c>
      <c r="FM154" s="160">
        <v>0</v>
      </c>
      <c r="FN154" s="160">
        <v>0</v>
      </c>
      <c r="FO154" s="160">
        <v>0</v>
      </c>
      <c r="FP154" s="160">
        <v>0</v>
      </c>
      <c r="FQ154" s="160">
        <v>0</v>
      </c>
      <c r="FR154" s="160">
        <v>0</v>
      </c>
      <c r="FS154" s="160">
        <v>0</v>
      </c>
      <c r="FT154" s="160">
        <v>0</v>
      </c>
      <c r="FU154" s="160">
        <v>0</v>
      </c>
      <c r="FV154" s="160">
        <v>0</v>
      </c>
      <c r="FW154" s="160">
        <v>0</v>
      </c>
      <c r="FX154" s="160">
        <v>0</v>
      </c>
      <c r="FY154" s="160">
        <v>0</v>
      </c>
      <c r="FZ154" s="160">
        <v>0</v>
      </c>
      <c r="GA154" s="160">
        <v>0</v>
      </c>
      <c r="GB154" s="160">
        <v>0</v>
      </c>
      <c r="GC154" s="160">
        <v>0</v>
      </c>
      <c r="GD154" s="160">
        <v>0</v>
      </c>
      <c r="GE154" s="160">
        <v>0</v>
      </c>
      <c r="GF154" s="160">
        <v>0</v>
      </c>
      <c r="GG154" s="160">
        <v>0</v>
      </c>
      <c r="GH154" s="160">
        <v>0</v>
      </c>
      <c r="GI154" s="79">
        <f t="shared" si="2"/>
        <v>279.99</v>
      </c>
    </row>
    <row r="155" spans="2:191" x14ac:dyDescent="0.25">
      <c r="B155" s="74" t="s">
        <v>641</v>
      </c>
      <c r="C155" s="175">
        <v>52238</v>
      </c>
      <c r="D155" s="160">
        <v>0</v>
      </c>
      <c r="E155" s="160">
        <v>0</v>
      </c>
      <c r="F155" s="160">
        <v>0</v>
      </c>
      <c r="G155" s="160">
        <v>0</v>
      </c>
      <c r="H155" s="160">
        <v>0</v>
      </c>
      <c r="I155" s="160">
        <v>0</v>
      </c>
      <c r="J155" s="160">
        <v>0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0">
        <v>0</v>
      </c>
      <c r="Q155" s="160">
        <v>0</v>
      </c>
      <c r="R155" s="160">
        <v>0</v>
      </c>
      <c r="S155" s="160">
        <v>0</v>
      </c>
      <c r="T155" s="160">
        <v>0</v>
      </c>
      <c r="U155" s="160">
        <v>0</v>
      </c>
      <c r="V155" s="160">
        <v>0</v>
      </c>
      <c r="W155" s="160">
        <v>0</v>
      </c>
      <c r="X155" s="160">
        <v>0</v>
      </c>
      <c r="Y155" s="160">
        <v>27.85</v>
      </c>
      <c r="Z155" s="160">
        <v>0</v>
      </c>
      <c r="AA155" s="160">
        <v>0</v>
      </c>
      <c r="AB155" s="160">
        <v>0</v>
      </c>
      <c r="AC155" s="160">
        <v>0</v>
      </c>
      <c r="AD155" s="160">
        <v>0</v>
      </c>
      <c r="AE155" s="160">
        <v>0</v>
      </c>
      <c r="AF155" s="160">
        <v>0</v>
      </c>
      <c r="AG155" s="160">
        <v>0</v>
      </c>
      <c r="AH155" s="160">
        <v>0</v>
      </c>
      <c r="AI155" s="160">
        <v>0</v>
      </c>
      <c r="AJ155" s="160">
        <v>0</v>
      </c>
      <c r="AK155" s="160">
        <v>0</v>
      </c>
      <c r="AL155" s="160">
        <v>0</v>
      </c>
      <c r="AM155" s="160">
        <v>1531.78</v>
      </c>
      <c r="AN155" s="160">
        <v>0</v>
      </c>
      <c r="AO155" s="160">
        <v>0</v>
      </c>
      <c r="AP155" s="160">
        <v>0</v>
      </c>
      <c r="AQ155" s="160">
        <v>0</v>
      </c>
      <c r="AR155" s="160">
        <v>0</v>
      </c>
      <c r="AS155" s="160">
        <v>0</v>
      </c>
      <c r="AT155" s="160">
        <v>0</v>
      </c>
      <c r="AU155" s="160">
        <v>0</v>
      </c>
      <c r="AV155" s="160">
        <v>0</v>
      </c>
      <c r="AW155" s="160">
        <v>0</v>
      </c>
      <c r="AX155" s="160">
        <v>0</v>
      </c>
      <c r="AY155" s="160">
        <v>0</v>
      </c>
      <c r="AZ155" s="160">
        <v>0</v>
      </c>
      <c r="BA155" s="160">
        <v>0</v>
      </c>
      <c r="BB155" s="160">
        <v>0</v>
      </c>
      <c r="BC155" s="160">
        <v>0</v>
      </c>
      <c r="BD155" s="160">
        <v>0</v>
      </c>
      <c r="BE155" s="160">
        <v>0</v>
      </c>
      <c r="BF155" s="160">
        <v>0</v>
      </c>
      <c r="BG155" s="160">
        <v>0</v>
      </c>
      <c r="BH155" s="160">
        <v>0</v>
      </c>
      <c r="BI155" s="160">
        <v>0</v>
      </c>
      <c r="BJ155" s="160">
        <v>0</v>
      </c>
      <c r="BK155" s="160">
        <v>0</v>
      </c>
      <c r="BL155" s="160">
        <v>72.290000000000006</v>
      </c>
      <c r="BM155" s="160">
        <v>0</v>
      </c>
      <c r="BN155" s="160">
        <v>0</v>
      </c>
      <c r="BO155" s="160">
        <v>0</v>
      </c>
      <c r="BP155" s="160">
        <v>0</v>
      </c>
      <c r="BQ155" s="160">
        <v>0</v>
      </c>
      <c r="BR155" s="160">
        <v>0</v>
      </c>
      <c r="BS155" s="160">
        <v>4.2300000000000004</v>
      </c>
      <c r="BT155" s="160">
        <v>0</v>
      </c>
      <c r="BU155" s="160">
        <v>0</v>
      </c>
      <c r="BV155" s="160">
        <v>0</v>
      </c>
      <c r="BW155" s="160">
        <v>0</v>
      </c>
      <c r="BX155" s="160">
        <v>0</v>
      </c>
      <c r="BY155" s="160">
        <v>0</v>
      </c>
      <c r="BZ155" s="160">
        <v>0</v>
      </c>
      <c r="CA155" s="160">
        <v>33.07</v>
      </c>
      <c r="CB155" s="160">
        <v>0</v>
      </c>
      <c r="CC155" s="160">
        <v>0</v>
      </c>
      <c r="CD155" s="160">
        <v>0</v>
      </c>
      <c r="CE155" s="160">
        <v>0</v>
      </c>
      <c r="CF155" s="160">
        <v>0</v>
      </c>
      <c r="CG155" s="160">
        <v>0</v>
      </c>
      <c r="CH155" s="160">
        <v>0</v>
      </c>
      <c r="CI155" s="160">
        <v>0</v>
      </c>
      <c r="CJ155" s="160">
        <v>0</v>
      </c>
      <c r="CK155" s="160">
        <v>0</v>
      </c>
      <c r="CL155" s="160">
        <v>0</v>
      </c>
      <c r="CM155" s="160">
        <v>0</v>
      </c>
      <c r="CN155" s="160">
        <v>0</v>
      </c>
      <c r="CO155" s="160">
        <v>0</v>
      </c>
      <c r="CP155" s="160">
        <v>0</v>
      </c>
      <c r="CQ155" s="160">
        <v>14.21</v>
      </c>
      <c r="CR155" s="160">
        <v>2.76</v>
      </c>
      <c r="CS155" s="160">
        <v>0</v>
      </c>
      <c r="CT155" s="160">
        <v>0</v>
      </c>
      <c r="CU155" s="160">
        <v>0</v>
      </c>
      <c r="CV155" s="160">
        <v>0</v>
      </c>
      <c r="CW155" s="160">
        <v>0</v>
      </c>
      <c r="CX155" s="160">
        <v>0</v>
      </c>
      <c r="CY155" s="160">
        <v>0</v>
      </c>
      <c r="CZ155" s="160">
        <v>0</v>
      </c>
      <c r="DA155" s="160">
        <v>0</v>
      </c>
      <c r="DB155" s="160">
        <v>0</v>
      </c>
      <c r="DC155" s="160">
        <v>0</v>
      </c>
      <c r="DD155" s="160">
        <v>0</v>
      </c>
      <c r="DE155" s="160">
        <v>0</v>
      </c>
      <c r="DF155" s="160">
        <v>0</v>
      </c>
      <c r="DG155" s="160">
        <v>0</v>
      </c>
      <c r="DH155" s="160">
        <v>0</v>
      </c>
      <c r="DI155" s="160">
        <v>0</v>
      </c>
      <c r="DJ155" s="160">
        <v>0</v>
      </c>
      <c r="DK155" s="160">
        <v>0</v>
      </c>
      <c r="DL155" s="160">
        <v>0</v>
      </c>
      <c r="DM155" s="160">
        <v>0</v>
      </c>
      <c r="DN155" s="160">
        <v>0</v>
      </c>
      <c r="DO155" s="160">
        <v>0</v>
      </c>
      <c r="DP155" s="160">
        <v>0</v>
      </c>
      <c r="DQ155" s="160">
        <v>0</v>
      </c>
      <c r="DR155" s="160">
        <v>0</v>
      </c>
      <c r="DS155" s="160">
        <v>0</v>
      </c>
      <c r="DT155" s="160">
        <v>0</v>
      </c>
      <c r="DU155" s="160">
        <v>0</v>
      </c>
      <c r="DV155" s="160">
        <v>0</v>
      </c>
      <c r="DW155" s="160">
        <v>0</v>
      </c>
      <c r="DX155" s="160">
        <v>0</v>
      </c>
      <c r="DY155" s="160">
        <v>0</v>
      </c>
      <c r="DZ155" s="160">
        <v>0</v>
      </c>
      <c r="EA155" s="160">
        <v>0</v>
      </c>
      <c r="EB155" s="160">
        <v>0</v>
      </c>
      <c r="EC155" s="160">
        <v>0</v>
      </c>
      <c r="ED155" s="160">
        <v>0</v>
      </c>
      <c r="EE155" s="160">
        <v>0</v>
      </c>
      <c r="EF155" s="160">
        <v>0</v>
      </c>
      <c r="EG155" s="160">
        <v>0</v>
      </c>
      <c r="EH155" s="160">
        <v>0</v>
      </c>
      <c r="EI155" s="160">
        <v>0</v>
      </c>
      <c r="EJ155" s="160">
        <v>0</v>
      </c>
      <c r="EK155" s="160">
        <v>0</v>
      </c>
      <c r="EL155" s="160">
        <v>0</v>
      </c>
      <c r="EM155" s="160">
        <v>0</v>
      </c>
      <c r="EN155" s="160">
        <v>0</v>
      </c>
      <c r="EO155" s="160">
        <v>0</v>
      </c>
      <c r="EP155" s="160">
        <v>0</v>
      </c>
      <c r="EQ155" s="160">
        <v>0</v>
      </c>
      <c r="ER155" s="160">
        <v>0</v>
      </c>
      <c r="ES155" s="160">
        <v>0</v>
      </c>
      <c r="ET155" s="160">
        <v>13.38</v>
      </c>
      <c r="EU155" s="160">
        <v>0</v>
      </c>
      <c r="EV155" s="160">
        <v>0</v>
      </c>
      <c r="EW155" s="160">
        <v>0</v>
      </c>
      <c r="EX155" s="160">
        <v>0</v>
      </c>
      <c r="EY155" s="160">
        <v>0</v>
      </c>
      <c r="EZ155" s="160">
        <v>0</v>
      </c>
      <c r="FA155" s="160">
        <v>0</v>
      </c>
      <c r="FB155" s="160">
        <v>0</v>
      </c>
      <c r="FC155" s="160">
        <v>0</v>
      </c>
      <c r="FD155" s="160">
        <v>0</v>
      </c>
      <c r="FE155" s="160">
        <v>0</v>
      </c>
      <c r="FF155" s="160">
        <v>0</v>
      </c>
      <c r="FG155" s="160">
        <v>0</v>
      </c>
      <c r="FH155" s="160">
        <v>0</v>
      </c>
      <c r="FI155" s="160">
        <v>0</v>
      </c>
      <c r="FJ155" s="160">
        <v>0</v>
      </c>
      <c r="FK155" s="160">
        <v>0</v>
      </c>
      <c r="FL155" s="160">
        <v>0</v>
      </c>
      <c r="FM155" s="160">
        <v>0</v>
      </c>
      <c r="FN155" s="160">
        <v>0</v>
      </c>
      <c r="FO155" s="160">
        <v>0</v>
      </c>
      <c r="FP155" s="160">
        <v>0</v>
      </c>
      <c r="FQ155" s="160">
        <v>0</v>
      </c>
      <c r="FR155" s="160">
        <v>0</v>
      </c>
      <c r="FS155" s="160">
        <v>0</v>
      </c>
      <c r="FT155" s="160">
        <v>0</v>
      </c>
      <c r="FU155" s="160">
        <v>0</v>
      </c>
      <c r="FV155" s="160">
        <v>0</v>
      </c>
      <c r="FW155" s="160">
        <v>0</v>
      </c>
      <c r="FX155" s="160">
        <v>0</v>
      </c>
      <c r="FY155" s="160">
        <v>0</v>
      </c>
      <c r="FZ155" s="160">
        <v>0</v>
      </c>
      <c r="GA155" s="160">
        <v>0</v>
      </c>
      <c r="GB155" s="160">
        <v>0</v>
      </c>
      <c r="GC155" s="160">
        <v>0</v>
      </c>
      <c r="GD155" s="160">
        <v>0</v>
      </c>
      <c r="GE155" s="160">
        <v>0</v>
      </c>
      <c r="GF155" s="160">
        <v>0</v>
      </c>
      <c r="GG155" s="160">
        <v>0</v>
      </c>
      <c r="GH155" s="160">
        <v>0</v>
      </c>
      <c r="GI155" s="79">
        <f t="shared" si="2"/>
        <v>1699.57</v>
      </c>
    </row>
    <row r="156" spans="2:191" x14ac:dyDescent="0.25">
      <c r="B156" s="74" t="s">
        <v>229</v>
      </c>
      <c r="C156" s="175" t="s">
        <v>789</v>
      </c>
      <c r="D156" s="160">
        <v>871.08</v>
      </c>
      <c r="E156" s="160">
        <v>1256.67</v>
      </c>
      <c r="F156" s="160">
        <v>646.9</v>
      </c>
      <c r="G156" s="160">
        <v>1</v>
      </c>
      <c r="H156" s="160">
        <v>0</v>
      </c>
      <c r="I156" s="160">
        <v>1030.81</v>
      </c>
      <c r="J156" s="160">
        <v>1855.57</v>
      </c>
      <c r="K156" s="160">
        <v>1326.71</v>
      </c>
      <c r="L156" s="160">
        <v>2479.37</v>
      </c>
      <c r="M156" s="160">
        <v>1008.11</v>
      </c>
      <c r="N156" s="160">
        <v>757.05</v>
      </c>
      <c r="O156" s="160">
        <v>1157.46</v>
      </c>
      <c r="P156" s="160">
        <v>875.42</v>
      </c>
      <c r="Q156" s="160">
        <v>1047.83</v>
      </c>
      <c r="R156" s="160">
        <v>820.7</v>
      </c>
      <c r="S156" s="160">
        <v>895.91</v>
      </c>
      <c r="T156" s="160">
        <v>1744.26</v>
      </c>
      <c r="U156" s="160">
        <v>1590.48</v>
      </c>
      <c r="V156" s="160">
        <v>1024.6400000000001</v>
      </c>
      <c r="W156" s="160">
        <v>915.22</v>
      </c>
      <c r="X156" s="160">
        <v>1288.79</v>
      </c>
      <c r="Y156" s="160">
        <v>1202.07</v>
      </c>
      <c r="Z156" s="160">
        <v>1971.42</v>
      </c>
      <c r="AA156" s="160">
        <v>1269.45</v>
      </c>
      <c r="AB156" s="160">
        <v>2517.63</v>
      </c>
      <c r="AC156" s="160">
        <v>2342.64</v>
      </c>
      <c r="AD156" s="160">
        <v>1673.32</v>
      </c>
      <c r="AE156" s="160">
        <v>4779.12</v>
      </c>
      <c r="AF156" s="160">
        <v>2303.96</v>
      </c>
      <c r="AG156" s="160">
        <v>1704.95</v>
      </c>
      <c r="AH156" s="160">
        <v>1856.21</v>
      </c>
      <c r="AI156" s="160">
        <v>1093.77</v>
      </c>
      <c r="AJ156" s="160">
        <v>1333.25</v>
      </c>
      <c r="AK156" s="160">
        <v>246.69</v>
      </c>
      <c r="AL156" s="160">
        <v>795.75</v>
      </c>
      <c r="AM156" s="160">
        <v>0</v>
      </c>
      <c r="AN156" s="160">
        <v>1907</v>
      </c>
      <c r="AO156" s="160">
        <v>1838.11</v>
      </c>
      <c r="AP156" s="160">
        <v>1237.8900000000001</v>
      </c>
      <c r="AQ156" s="160">
        <v>2718.63</v>
      </c>
      <c r="AR156" s="160">
        <v>6613.43</v>
      </c>
      <c r="AS156" s="160">
        <v>1724.17</v>
      </c>
      <c r="AT156" s="160">
        <v>1941.86</v>
      </c>
      <c r="AU156" s="160">
        <v>1653.04</v>
      </c>
      <c r="AV156" s="160">
        <v>1224.42</v>
      </c>
      <c r="AW156" s="160">
        <v>1563.19</v>
      </c>
      <c r="AX156" s="160">
        <v>1588.45</v>
      </c>
      <c r="AY156" s="160">
        <v>2525.42</v>
      </c>
      <c r="AZ156" s="160">
        <v>1737.96</v>
      </c>
      <c r="BA156" s="160">
        <v>2498.54</v>
      </c>
      <c r="BB156" s="160">
        <v>0</v>
      </c>
      <c r="BC156" s="160">
        <v>1518.6</v>
      </c>
      <c r="BD156" s="160">
        <v>3198.59</v>
      </c>
      <c r="BE156" s="160">
        <v>3137.29</v>
      </c>
      <c r="BF156" s="160">
        <v>2390.5</v>
      </c>
      <c r="BG156" s="160">
        <v>3382.1</v>
      </c>
      <c r="BH156" s="160">
        <v>1917.22</v>
      </c>
      <c r="BI156" s="160">
        <v>1989.23</v>
      </c>
      <c r="BJ156" s="160">
        <v>1972.62</v>
      </c>
      <c r="BK156" s="160">
        <v>1772.71</v>
      </c>
      <c r="BL156" s="160">
        <v>979.51</v>
      </c>
      <c r="BM156" s="160">
        <v>1934.75</v>
      </c>
      <c r="BN156" s="160">
        <v>1645.21</v>
      </c>
      <c r="BO156" s="160">
        <v>2046.38</v>
      </c>
      <c r="BP156" s="160">
        <v>906.97</v>
      </c>
      <c r="BQ156" s="160">
        <v>1311.27</v>
      </c>
      <c r="BR156" s="160">
        <v>2416.29</v>
      </c>
      <c r="BS156" s="160">
        <v>2050.71</v>
      </c>
      <c r="BT156" s="160">
        <v>0</v>
      </c>
      <c r="BU156" s="160">
        <v>2784.62</v>
      </c>
      <c r="BV156" s="160">
        <v>929.98</v>
      </c>
      <c r="BW156" s="160">
        <v>464.2</v>
      </c>
      <c r="BX156" s="160">
        <v>2011.25</v>
      </c>
      <c r="BY156" s="160">
        <v>205.84</v>
      </c>
      <c r="BZ156" s="160">
        <v>1533.9</v>
      </c>
      <c r="CA156" s="160">
        <v>1723.12</v>
      </c>
      <c r="CB156" s="160">
        <v>2309.14</v>
      </c>
      <c r="CC156" s="160">
        <v>3390.88</v>
      </c>
      <c r="CD156" s="160">
        <v>3243.96</v>
      </c>
      <c r="CE156" s="160">
        <v>383.45</v>
      </c>
      <c r="CF156" s="160">
        <v>1778.71</v>
      </c>
      <c r="CG156" s="160">
        <v>2504.83</v>
      </c>
      <c r="CH156" s="160">
        <v>1549.1</v>
      </c>
      <c r="CI156" s="160">
        <v>1261.3499999999999</v>
      </c>
      <c r="CJ156" s="160">
        <v>1167.18</v>
      </c>
      <c r="CK156" s="160">
        <v>1079.46</v>
      </c>
      <c r="CL156" s="160">
        <v>2070.5300000000002</v>
      </c>
      <c r="CM156" s="160">
        <v>4961.66</v>
      </c>
      <c r="CN156" s="160">
        <v>1953.2</v>
      </c>
      <c r="CO156" s="160">
        <v>1519.49</v>
      </c>
      <c r="CP156" s="160">
        <v>7704.68</v>
      </c>
      <c r="CQ156" s="160">
        <v>1354.18</v>
      </c>
      <c r="CR156" s="160">
        <v>1351.47</v>
      </c>
      <c r="CS156" s="160">
        <v>1910.78</v>
      </c>
      <c r="CT156" s="160">
        <v>1438.05</v>
      </c>
      <c r="CU156" s="160">
        <v>1234.31</v>
      </c>
      <c r="CV156" s="160">
        <v>1946.46</v>
      </c>
      <c r="CW156" s="160">
        <v>1533.16</v>
      </c>
      <c r="CX156" s="160">
        <v>1824.96</v>
      </c>
      <c r="CY156" s="160">
        <v>1681.07</v>
      </c>
      <c r="CZ156" s="160">
        <v>204.12</v>
      </c>
      <c r="DA156" s="160">
        <v>1398.45</v>
      </c>
      <c r="DB156" s="160">
        <v>3299.73</v>
      </c>
      <c r="DC156" s="160">
        <v>1855.92</v>
      </c>
      <c r="DD156" s="160">
        <v>1681.23</v>
      </c>
      <c r="DE156" s="160">
        <v>2339.8000000000002</v>
      </c>
      <c r="DF156" s="160">
        <v>1255.46</v>
      </c>
      <c r="DG156" s="160">
        <v>1776.1</v>
      </c>
      <c r="DH156" s="160">
        <v>1845.77</v>
      </c>
      <c r="DI156" s="160">
        <v>3307.18</v>
      </c>
      <c r="DJ156" s="160">
        <v>1439.29</v>
      </c>
      <c r="DK156" s="160">
        <v>162.94999999999999</v>
      </c>
      <c r="DL156" s="160">
        <v>3520.63</v>
      </c>
      <c r="DM156" s="160">
        <v>2710.22</v>
      </c>
      <c r="DN156" s="160">
        <v>3763.02</v>
      </c>
      <c r="DO156" s="160">
        <v>1751.3</v>
      </c>
      <c r="DP156" s="160">
        <v>1212.1099999999999</v>
      </c>
      <c r="DQ156" s="160">
        <v>1321.56</v>
      </c>
      <c r="DR156" s="160">
        <v>1678.97</v>
      </c>
      <c r="DS156" s="160">
        <v>1524.19</v>
      </c>
      <c r="DT156" s="160">
        <v>3563.73</v>
      </c>
      <c r="DU156" s="160">
        <v>3220.82</v>
      </c>
      <c r="DV156" s="160">
        <v>1439.68</v>
      </c>
      <c r="DW156" s="160">
        <v>2625.51</v>
      </c>
      <c r="DX156" s="160">
        <v>189.01</v>
      </c>
      <c r="DY156" s="160">
        <v>1550.29</v>
      </c>
      <c r="DZ156" s="160">
        <v>2154.33</v>
      </c>
      <c r="EA156" s="160">
        <v>2745.88</v>
      </c>
      <c r="EB156" s="160">
        <v>182.93</v>
      </c>
      <c r="EC156" s="160">
        <v>2240.65</v>
      </c>
      <c r="ED156" s="160">
        <v>3452.72</v>
      </c>
      <c r="EE156" s="160">
        <v>828.11</v>
      </c>
      <c r="EF156" s="160">
        <v>1057.0899999999999</v>
      </c>
      <c r="EG156" s="160">
        <v>749.3</v>
      </c>
      <c r="EH156" s="160">
        <v>1369.49</v>
      </c>
      <c r="EI156" s="160">
        <v>5842.19</v>
      </c>
      <c r="EJ156" s="160">
        <v>3472.75</v>
      </c>
      <c r="EK156" s="160">
        <v>1908.85</v>
      </c>
      <c r="EL156" s="160">
        <v>1496.72</v>
      </c>
      <c r="EM156" s="160">
        <v>0</v>
      </c>
      <c r="EN156" s="160">
        <v>1747.52</v>
      </c>
      <c r="EO156" s="160">
        <v>13617.97</v>
      </c>
      <c r="EP156" s="160">
        <v>7271.66</v>
      </c>
      <c r="EQ156" s="160">
        <v>17342.560000000001</v>
      </c>
      <c r="ER156" s="160">
        <v>7240.99</v>
      </c>
      <c r="ES156" s="160">
        <v>9652.7099999999991</v>
      </c>
      <c r="ET156" s="160">
        <v>13899.32</v>
      </c>
      <c r="EU156" s="160">
        <v>25660.95</v>
      </c>
      <c r="EV156" s="160">
        <v>2842.77</v>
      </c>
      <c r="EW156" s="160">
        <v>14743.33</v>
      </c>
      <c r="EX156" s="160">
        <v>4814.1499999999996</v>
      </c>
      <c r="EY156" s="160">
        <v>9989.2000000000007</v>
      </c>
      <c r="EZ156" s="160">
        <v>29253.87</v>
      </c>
      <c r="FA156" s="160">
        <v>13247.68</v>
      </c>
      <c r="FB156" s="160">
        <v>7677.76</v>
      </c>
      <c r="FC156" s="160">
        <v>4314.28</v>
      </c>
      <c r="FD156" s="160">
        <v>7939.9</v>
      </c>
      <c r="FE156" s="160">
        <v>9810.39</v>
      </c>
      <c r="FF156" s="160">
        <v>9993.34</v>
      </c>
      <c r="FG156" s="160">
        <v>5587.5</v>
      </c>
      <c r="FH156" s="160">
        <v>10500.63</v>
      </c>
      <c r="FI156" s="160">
        <v>6910.18</v>
      </c>
      <c r="FJ156" s="160">
        <v>13634.69</v>
      </c>
      <c r="FK156" s="160">
        <v>21634.81</v>
      </c>
      <c r="FL156" s="160">
        <v>4585.12</v>
      </c>
      <c r="FM156" s="160">
        <v>13120.82</v>
      </c>
      <c r="FN156" s="160">
        <v>7391.5</v>
      </c>
      <c r="FO156" s="160">
        <v>17092.419999999998</v>
      </c>
      <c r="FP156" s="160">
        <v>6911.96</v>
      </c>
      <c r="FQ156" s="160">
        <v>3271.99</v>
      </c>
      <c r="FR156" s="160">
        <v>0</v>
      </c>
      <c r="FS156" s="160">
        <v>76.55</v>
      </c>
      <c r="FT156" s="160">
        <v>0</v>
      </c>
      <c r="FU156" s="160">
        <v>3601.71</v>
      </c>
      <c r="FV156" s="160">
        <v>3068.85</v>
      </c>
      <c r="FW156" s="160">
        <v>4907.97</v>
      </c>
      <c r="FX156" s="160">
        <v>3331.39</v>
      </c>
      <c r="FY156" s="160">
        <v>3468.24</v>
      </c>
      <c r="FZ156" s="160">
        <v>4038.01</v>
      </c>
      <c r="GA156" s="160">
        <v>218.92</v>
      </c>
      <c r="GB156" s="160">
        <v>1703.37</v>
      </c>
      <c r="GC156" s="160">
        <v>1048.7</v>
      </c>
      <c r="GD156" s="160">
        <v>2755.8</v>
      </c>
      <c r="GE156" s="160">
        <v>1092.5899999999999</v>
      </c>
      <c r="GF156" s="160">
        <v>3825.7</v>
      </c>
      <c r="GG156" s="160">
        <v>971.03</v>
      </c>
      <c r="GH156" s="160">
        <v>2393.12</v>
      </c>
      <c r="GI156" s="79">
        <f t="shared" si="2"/>
        <v>610173.21</v>
      </c>
    </row>
    <row r="157" spans="2:191" x14ac:dyDescent="0.25">
      <c r="B157" s="74" t="s">
        <v>641</v>
      </c>
      <c r="C157" s="175">
        <v>53199</v>
      </c>
      <c r="D157" s="160">
        <v>0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  <c r="K157" s="160">
        <v>0</v>
      </c>
      <c r="L157" s="160">
        <v>0</v>
      </c>
      <c r="M157" s="160">
        <v>0</v>
      </c>
      <c r="N157" s="160">
        <v>0</v>
      </c>
      <c r="O157" s="160">
        <v>0</v>
      </c>
      <c r="P157" s="160">
        <v>0</v>
      </c>
      <c r="Q157" s="160">
        <v>0</v>
      </c>
      <c r="R157" s="160">
        <v>0</v>
      </c>
      <c r="S157" s="160">
        <v>0</v>
      </c>
      <c r="T157" s="160">
        <v>0</v>
      </c>
      <c r="U157" s="160">
        <v>0</v>
      </c>
      <c r="V157" s="160">
        <v>0</v>
      </c>
      <c r="W157" s="160">
        <v>0</v>
      </c>
      <c r="X157" s="160">
        <v>0</v>
      </c>
      <c r="Y157" s="160">
        <v>0</v>
      </c>
      <c r="Z157" s="160">
        <v>0</v>
      </c>
      <c r="AA157" s="160">
        <v>0</v>
      </c>
      <c r="AB157" s="160">
        <v>0</v>
      </c>
      <c r="AC157" s="160">
        <v>0</v>
      </c>
      <c r="AD157" s="160">
        <v>0</v>
      </c>
      <c r="AE157" s="160">
        <v>0</v>
      </c>
      <c r="AF157" s="160">
        <v>0</v>
      </c>
      <c r="AG157" s="160">
        <v>0</v>
      </c>
      <c r="AH157" s="160">
        <v>0</v>
      </c>
      <c r="AI157" s="160">
        <v>0</v>
      </c>
      <c r="AJ157" s="160">
        <v>0</v>
      </c>
      <c r="AK157" s="160">
        <v>0</v>
      </c>
      <c r="AL157" s="160">
        <v>0</v>
      </c>
      <c r="AM157" s="160">
        <v>0</v>
      </c>
      <c r="AN157" s="160">
        <v>0</v>
      </c>
      <c r="AO157" s="160">
        <v>0</v>
      </c>
      <c r="AP157" s="160">
        <v>0</v>
      </c>
      <c r="AQ157" s="160">
        <v>0</v>
      </c>
      <c r="AR157" s="160">
        <v>0</v>
      </c>
      <c r="AS157" s="160">
        <v>0</v>
      </c>
      <c r="AT157" s="160">
        <v>0</v>
      </c>
      <c r="AU157" s="160">
        <v>0</v>
      </c>
      <c r="AV157" s="160">
        <v>0</v>
      </c>
      <c r="AW157" s="160">
        <v>0</v>
      </c>
      <c r="AX157" s="160">
        <v>0</v>
      </c>
      <c r="AY157" s="160">
        <v>0</v>
      </c>
      <c r="AZ157" s="160">
        <v>0</v>
      </c>
      <c r="BA157" s="160">
        <v>0</v>
      </c>
      <c r="BB157" s="160">
        <v>0</v>
      </c>
      <c r="BC157" s="160">
        <v>0</v>
      </c>
      <c r="BD157" s="160">
        <v>0</v>
      </c>
      <c r="BE157" s="160">
        <v>0</v>
      </c>
      <c r="BF157" s="160">
        <v>0</v>
      </c>
      <c r="BG157" s="160">
        <v>0</v>
      </c>
      <c r="BH157" s="160">
        <v>0</v>
      </c>
      <c r="BI157" s="160">
        <v>0</v>
      </c>
      <c r="BJ157" s="160">
        <v>0</v>
      </c>
      <c r="BK157" s="160">
        <v>0</v>
      </c>
      <c r="BL157" s="160">
        <v>0</v>
      </c>
      <c r="BM157" s="160">
        <v>0</v>
      </c>
      <c r="BN157" s="160">
        <v>0</v>
      </c>
      <c r="BO157" s="160">
        <v>0</v>
      </c>
      <c r="BP157" s="160">
        <v>0</v>
      </c>
      <c r="BQ157" s="160">
        <v>0</v>
      </c>
      <c r="BR157" s="160">
        <v>0</v>
      </c>
      <c r="BS157" s="160">
        <v>0</v>
      </c>
      <c r="BT157" s="160">
        <v>250</v>
      </c>
      <c r="BU157" s="160">
        <v>0</v>
      </c>
      <c r="BV157" s="160">
        <v>0</v>
      </c>
      <c r="BW157" s="160">
        <v>0</v>
      </c>
      <c r="BX157" s="160">
        <v>0</v>
      </c>
      <c r="BY157" s="160">
        <v>0</v>
      </c>
      <c r="BZ157" s="160">
        <v>0</v>
      </c>
      <c r="CA157" s="160">
        <v>0</v>
      </c>
      <c r="CB157" s="160">
        <v>0</v>
      </c>
      <c r="CC157" s="160">
        <v>0</v>
      </c>
      <c r="CD157" s="160">
        <v>0</v>
      </c>
      <c r="CE157" s="160">
        <v>0</v>
      </c>
      <c r="CF157" s="160">
        <v>0</v>
      </c>
      <c r="CG157" s="160">
        <v>0</v>
      </c>
      <c r="CH157" s="160">
        <v>0</v>
      </c>
      <c r="CI157" s="160">
        <v>0</v>
      </c>
      <c r="CJ157" s="160">
        <v>0</v>
      </c>
      <c r="CK157" s="160">
        <v>0</v>
      </c>
      <c r="CL157" s="160">
        <v>0</v>
      </c>
      <c r="CM157" s="160">
        <v>0</v>
      </c>
      <c r="CN157" s="160">
        <v>0</v>
      </c>
      <c r="CO157" s="160">
        <v>0</v>
      </c>
      <c r="CP157" s="160">
        <v>0</v>
      </c>
      <c r="CQ157" s="160">
        <v>0</v>
      </c>
      <c r="CR157" s="160">
        <v>0</v>
      </c>
      <c r="CS157" s="160">
        <v>0</v>
      </c>
      <c r="CT157" s="160">
        <v>0</v>
      </c>
      <c r="CU157" s="160">
        <v>0</v>
      </c>
      <c r="CV157" s="160">
        <v>0</v>
      </c>
      <c r="CW157" s="160">
        <v>0</v>
      </c>
      <c r="CX157" s="160">
        <v>0</v>
      </c>
      <c r="CY157" s="160">
        <v>0</v>
      </c>
      <c r="CZ157" s="160">
        <v>0</v>
      </c>
      <c r="DA157" s="160">
        <v>0</v>
      </c>
      <c r="DB157" s="160">
        <v>0</v>
      </c>
      <c r="DC157" s="160">
        <v>0</v>
      </c>
      <c r="DD157" s="160">
        <v>0</v>
      </c>
      <c r="DE157" s="160">
        <v>0</v>
      </c>
      <c r="DF157" s="160">
        <v>0</v>
      </c>
      <c r="DG157" s="160">
        <v>0</v>
      </c>
      <c r="DH157" s="160">
        <v>0</v>
      </c>
      <c r="DI157" s="160">
        <v>0</v>
      </c>
      <c r="DJ157" s="160">
        <v>0</v>
      </c>
      <c r="DK157" s="160">
        <v>0</v>
      </c>
      <c r="DL157" s="160">
        <v>0</v>
      </c>
      <c r="DM157" s="160">
        <v>0</v>
      </c>
      <c r="DN157" s="160">
        <v>0</v>
      </c>
      <c r="DO157" s="160">
        <v>0</v>
      </c>
      <c r="DP157" s="160">
        <v>0</v>
      </c>
      <c r="DQ157" s="160">
        <v>0</v>
      </c>
      <c r="DR157" s="160">
        <v>0</v>
      </c>
      <c r="DS157" s="160">
        <v>0</v>
      </c>
      <c r="DT157" s="160">
        <v>0</v>
      </c>
      <c r="DU157" s="160">
        <v>0</v>
      </c>
      <c r="DV157" s="160">
        <v>0</v>
      </c>
      <c r="DW157" s="160">
        <v>0</v>
      </c>
      <c r="DX157" s="160">
        <v>0</v>
      </c>
      <c r="DY157" s="160">
        <v>0</v>
      </c>
      <c r="DZ157" s="160">
        <v>0</v>
      </c>
      <c r="EA157" s="160">
        <v>0</v>
      </c>
      <c r="EB157" s="160">
        <v>0</v>
      </c>
      <c r="EC157" s="160">
        <v>0</v>
      </c>
      <c r="ED157" s="160">
        <v>0</v>
      </c>
      <c r="EE157" s="160">
        <v>0</v>
      </c>
      <c r="EF157" s="160">
        <v>0</v>
      </c>
      <c r="EG157" s="160">
        <v>0</v>
      </c>
      <c r="EH157" s="160">
        <v>0</v>
      </c>
      <c r="EI157" s="160">
        <v>0</v>
      </c>
      <c r="EJ157" s="160">
        <v>0</v>
      </c>
      <c r="EK157" s="160">
        <v>0</v>
      </c>
      <c r="EL157" s="160">
        <v>0</v>
      </c>
      <c r="EM157" s="160">
        <v>0</v>
      </c>
      <c r="EN157" s="160">
        <v>155</v>
      </c>
      <c r="EO157" s="160">
        <v>0</v>
      </c>
      <c r="EP157" s="160">
        <v>0</v>
      </c>
      <c r="EQ157" s="160">
        <v>0</v>
      </c>
      <c r="ER157" s="160">
        <v>0</v>
      </c>
      <c r="ES157" s="160">
        <v>0</v>
      </c>
      <c r="ET157" s="160">
        <v>105</v>
      </c>
      <c r="EU157" s="160">
        <v>0</v>
      </c>
      <c r="EV157" s="160">
        <v>0</v>
      </c>
      <c r="EW157" s="160">
        <v>0</v>
      </c>
      <c r="EX157" s="160">
        <v>0</v>
      </c>
      <c r="EY157" s="160">
        <v>0</v>
      </c>
      <c r="EZ157" s="160">
        <v>0</v>
      </c>
      <c r="FA157" s="160">
        <v>40</v>
      </c>
      <c r="FB157" s="160">
        <v>0</v>
      </c>
      <c r="FC157" s="160">
        <v>0</v>
      </c>
      <c r="FD157" s="160">
        <v>0</v>
      </c>
      <c r="FE157" s="160">
        <v>0</v>
      </c>
      <c r="FF157" s="160">
        <v>0</v>
      </c>
      <c r="FG157" s="160">
        <v>0</v>
      </c>
      <c r="FH157" s="160">
        <v>0</v>
      </c>
      <c r="FI157" s="160">
        <v>0</v>
      </c>
      <c r="FJ157" s="160">
        <v>0</v>
      </c>
      <c r="FK157" s="160">
        <v>0</v>
      </c>
      <c r="FL157" s="160">
        <v>0</v>
      </c>
      <c r="FM157" s="160">
        <v>0</v>
      </c>
      <c r="FN157" s="160">
        <v>0</v>
      </c>
      <c r="FO157" s="160">
        <v>0</v>
      </c>
      <c r="FP157" s="160">
        <v>0</v>
      </c>
      <c r="FQ157" s="160">
        <v>0</v>
      </c>
      <c r="FR157" s="160">
        <v>0</v>
      </c>
      <c r="FS157" s="160">
        <v>0</v>
      </c>
      <c r="FT157" s="160">
        <v>0</v>
      </c>
      <c r="FU157" s="160">
        <v>0</v>
      </c>
      <c r="FV157" s="160">
        <v>0</v>
      </c>
      <c r="FW157" s="160">
        <v>0</v>
      </c>
      <c r="FX157" s="160">
        <v>0</v>
      </c>
      <c r="FY157" s="160">
        <v>0</v>
      </c>
      <c r="FZ157" s="160">
        <v>0</v>
      </c>
      <c r="GA157" s="160">
        <v>0</v>
      </c>
      <c r="GB157" s="160">
        <v>0</v>
      </c>
      <c r="GC157" s="160">
        <v>0</v>
      </c>
      <c r="GD157" s="160">
        <v>0</v>
      </c>
      <c r="GE157" s="160">
        <v>0</v>
      </c>
      <c r="GF157" s="160">
        <v>0</v>
      </c>
      <c r="GG157" s="160">
        <v>0</v>
      </c>
      <c r="GH157" s="160">
        <v>0</v>
      </c>
      <c r="GI157" s="79">
        <f t="shared" si="2"/>
        <v>550</v>
      </c>
    </row>
    <row r="158" spans="2:191" x14ac:dyDescent="0.25">
      <c r="B158" s="74" t="s">
        <v>237</v>
      </c>
      <c r="C158" s="175" t="s">
        <v>789</v>
      </c>
      <c r="D158" s="160">
        <v>18499.03</v>
      </c>
      <c r="E158" s="160">
        <v>15537.32</v>
      </c>
      <c r="F158" s="160">
        <v>2316.5500000000002</v>
      </c>
      <c r="G158" s="160">
        <v>51081.41</v>
      </c>
      <c r="H158" s="160">
        <v>11221.64</v>
      </c>
      <c r="I158" s="160">
        <v>18753.7</v>
      </c>
      <c r="J158" s="160">
        <v>26069.83</v>
      </c>
      <c r="K158" s="160">
        <v>4893.5</v>
      </c>
      <c r="L158" s="160">
        <v>15381.4</v>
      </c>
      <c r="M158" s="160">
        <v>26776.9</v>
      </c>
      <c r="N158" s="160">
        <v>0</v>
      </c>
      <c r="O158" s="160">
        <v>12616.75</v>
      </c>
      <c r="P158" s="160">
        <v>38416.85</v>
      </c>
      <c r="Q158" s="160">
        <v>43241.120000000003</v>
      </c>
      <c r="R158" s="160">
        <v>2416.5</v>
      </c>
      <c r="S158" s="160">
        <v>23857</v>
      </c>
      <c r="T158" s="160">
        <v>1705</v>
      </c>
      <c r="U158" s="160">
        <v>86</v>
      </c>
      <c r="V158" s="160">
        <v>14566.47</v>
      </c>
      <c r="W158" s="160">
        <v>0</v>
      </c>
      <c r="X158" s="160">
        <v>36677</v>
      </c>
      <c r="Y158" s="160">
        <v>5901.63</v>
      </c>
      <c r="Z158" s="160">
        <v>648.55999999999995</v>
      </c>
      <c r="AA158" s="160">
        <v>7413.7</v>
      </c>
      <c r="AB158" s="160">
        <v>28696.5</v>
      </c>
      <c r="AC158" s="160">
        <v>1590.5</v>
      </c>
      <c r="AD158" s="160">
        <v>0</v>
      </c>
      <c r="AE158" s="160">
        <v>33393.51</v>
      </c>
      <c r="AF158" s="160">
        <v>5660</v>
      </c>
      <c r="AG158" s="160">
        <v>4966.6000000000004</v>
      </c>
      <c r="AH158" s="160">
        <v>1685</v>
      </c>
      <c r="AI158" s="160">
        <v>15377.5</v>
      </c>
      <c r="AJ158" s="160">
        <v>31655</v>
      </c>
      <c r="AK158" s="160">
        <v>4305.13</v>
      </c>
      <c r="AL158" s="160">
        <v>38764.49</v>
      </c>
      <c r="AM158" s="160">
        <v>56965.95</v>
      </c>
      <c r="AN158" s="160">
        <v>7406.57</v>
      </c>
      <c r="AO158" s="160">
        <v>18362.25</v>
      </c>
      <c r="AP158" s="160">
        <v>28714.07</v>
      </c>
      <c r="AQ158" s="160">
        <v>43285.04</v>
      </c>
      <c r="AR158" s="160">
        <v>728.52</v>
      </c>
      <c r="AS158" s="160">
        <v>15881.87</v>
      </c>
      <c r="AT158" s="160">
        <v>7503</v>
      </c>
      <c r="AU158" s="160">
        <v>2578.9</v>
      </c>
      <c r="AV158" s="160">
        <v>44609.06</v>
      </c>
      <c r="AW158" s="160">
        <v>29146.54</v>
      </c>
      <c r="AX158" s="160">
        <v>7479.79</v>
      </c>
      <c r="AY158" s="160">
        <v>26530</v>
      </c>
      <c r="AZ158" s="160">
        <v>5138</v>
      </c>
      <c r="BA158" s="160">
        <v>26765.98</v>
      </c>
      <c r="BB158" s="160">
        <v>30132.15</v>
      </c>
      <c r="BC158" s="160">
        <v>3266</v>
      </c>
      <c r="BD158" s="160">
        <v>41290.629999999997</v>
      </c>
      <c r="BE158" s="160">
        <v>15685.4</v>
      </c>
      <c r="BF158" s="160">
        <v>15045.91</v>
      </c>
      <c r="BG158" s="160">
        <v>36865.339999999997</v>
      </c>
      <c r="BH158" s="160">
        <v>21970.6</v>
      </c>
      <c r="BI158" s="160">
        <v>31662</v>
      </c>
      <c r="BJ158" s="160">
        <v>16565.5</v>
      </c>
      <c r="BK158" s="160">
        <v>0</v>
      </c>
      <c r="BL158" s="160">
        <v>62525.05</v>
      </c>
      <c r="BM158" s="160">
        <v>19573.3</v>
      </c>
      <c r="BN158" s="160">
        <v>24600.95</v>
      </c>
      <c r="BO158" s="160">
        <v>23714</v>
      </c>
      <c r="BP158" s="160">
        <v>10831</v>
      </c>
      <c r="BQ158" s="160">
        <v>17317.55</v>
      </c>
      <c r="BR158" s="160">
        <v>21182.7</v>
      </c>
      <c r="BS158" s="160">
        <v>17129.439999999999</v>
      </c>
      <c r="BT158" s="160">
        <v>18204.439999999999</v>
      </c>
      <c r="BU158" s="160">
        <v>5909.4</v>
      </c>
      <c r="BV158" s="160">
        <v>30997.599999999999</v>
      </c>
      <c r="BW158" s="160">
        <v>11364.67</v>
      </c>
      <c r="BX158" s="160">
        <v>123333.01</v>
      </c>
      <c r="BY158" s="160">
        <v>18305.689999999999</v>
      </c>
      <c r="BZ158" s="160">
        <v>45396.92</v>
      </c>
      <c r="CA158" s="160">
        <v>11300.77</v>
      </c>
      <c r="CB158" s="160">
        <v>44096.66</v>
      </c>
      <c r="CC158" s="160">
        <v>102062.9</v>
      </c>
      <c r="CD158" s="160">
        <v>9731.91</v>
      </c>
      <c r="CE158" s="160">
        <v>10927.43</v>
      </c>
      <c r="CF158" s="160">
        <v>61338.99</v>
      </c>
      <c r="CG158" s="160">
        <v>3122.2</v>
      </c>
      <c r="CH158" s="160">
        <v>7215.27</v>
      </c>
      <c r="CI158" s="160">
        <v>1700</v>
      </c>
      <c r="CJ158" s="160">
        <v>22611.09</v>
      </c>
      <c r="CK158" s="160">
        <v>12546</v>
      </c>
      <c r="CL158" s="160">
        <v>51442.83</v>
      </c>
      <c r="CM158" s="160">
        <v>73501.399999999994</v>
      </c>
      <c r="CN158" s="160">
        <v>187632.62</v>
      </c>
      <c r="CO158" s="160">
        <v>23458.71</v>
      </c>
      <c r="CP158" s="160">
        <v>18309.18</v>
      </c>
      <c r="CQ158" s="160">
        <v>49347.18</v>
      </c>
      <c r="CR158" s="160">
        <v>30244.2</v>
      </c>
      <c r="CS158" s="160">
        <v>15323.95</v>
      </c>
      <c r="CT158" s="160">
        <v>17149</v>
      </c>
      <c r="CU158" s="160">
        <v>4495.3900000000003</v>
      </c>
      <c r="CV158" s="160">
        <v>23331.5</v>
      </c>
      <c r="CW158" s="160">
        <v>12159.02</v>
      </c>
      <c r="CX158" s="160">
        <v>12078</v>
      </c>
      <c r="CY158" s="160">
        <v>6242.42</v>
      </c>
      <c r="CZ158" s="160">
        <v>19673.509999999998</v>
      </c>
      <c r="DA158" s="160">
        <v>56226.38</v>
      </c>
      <c r="DB158" s="160">
        <v>8000</v>
      </c>
      <c r="DC158" s="160">
        <v>1159.5</v>
      </c>
      <c r="DD158" s="160">
        <v>5485.46</v>
      </c>
      <c r="DE158" s="160">
        <v>16933.810000000001</v>
      </c>
      <c r="DF158" s="160">
        <v>36549.769999999997</v>
      </c>
      <c r="DG158" s="160">
        <v>18597</v>
      </c>
      <c r="DH158" s="160">
        <v>11121.78</v>
      </c>
      <c r="DI158" s="160">
        <v>35137.78</v>
      </c>
      <c r="DJ158" s="160">
        <v>30708.03</v>
      </c>
      <c r="DK158" s="160">
        <v>22070</v>
      </c>
      <c r="DL158" s="160">
        <v>9470.7999999999993</v>
      </c>
      <c r="DM158" s="160">
        <v>7956.51</v>
      </c>
      <c r="DN158" s="160">
        <v>28851.759999999998</v>
      </c>
      <c r="DO158" s="160">
        <v>7181.78</v>
      </c>
      <c r="DP158" s="160">
        <v>30413.4</v>
      </c>
      <c r="DQ158" s="160">
        <v>9656</v>
      </c>
      <c r="DR158" s="160">
        <v>31378.26</v>
      </c>
      <c r="DS158" s="160">
        <v>20392.2</v>
      </c>
      <c r="DT158" s="160">
        <v>8209.7000000000007</v>
      </c>
      <c r="DU158" s="160">
        <v>34538.15</v>
      </c>
      <c r="DV158" s="160">
        <v>37518.5</v>
      </c>
      <c r="DW158" s="160">
        <v>33479.919999999998</v>
      </c>
      <c r="DX158" s="160">
        <v>6189.4</v>
      </c>
      <c r="DY158" s="160">
        <v>8242.35</v>
      </c>
      <c r="DZ158" s="160">
        <v>39113.660000000003</v>
      </c>
      <c r="EA158" s="160">
        <v>32634.53</v>
      </c>
      <c r="EB158" s="160">
        <v>4716.6000000000004</v>
      </c>
      <c r="EC158" s="160">
        <v>10887.15</v>
      </c>
      <c r="ED158" s="160">
        <v>4953.63</v>
      </c>
      <c r="EE158" s="160">
        <v>970.15</v>
      </c>
      <c r="EF158" s="160">
        <v>29726.12</v>
      </c>
      <c r="EG158" s="160">
        <v>0</v>
      </c>
      <c r="EH158" s="160">
        <v>52998.239999999998</v>
      </c>
      <c r="EI158" s="160">
        <v>3709.75</v>
      </c>
      <c r="EJ158" s="160">
        <v>768.9</v>
      </c>
      <c r="EK158" s="160">
        <v>861.05</v>
      </c>
      <c r="EL158" s="160">
        <v>58349.8</v>
      </c>
      <c r="EM158" s="160">
        <v>0</v>
      </c>
      <c r="EN158" s="160">
        <v>81644.490000000005</v>
      </c>
      <c r="EO158" s="160">
        <v>127460.51</v>
      </c>
      <c r="EP158" s="160">
        <v>167842.87</v>
      </c>
      <c r="EQ158" s="160">
        <v>113237.9</v>
      </c>
      <c r="ER158" s="160">
        <v>26489.49</v>
      </c>
      <c r="ES158" s="160">
        <v>10245.299999999999</v>
      </c>
      <c r="ET158" s="160">
        <v>115274.69</v>
      </c>
      <c r="EU158" s="160">
        <v>120062.9</v>
      </c>
      <c r="EV158" s="160">
        <v>50371.040000000001</v>
      </c>
      <c r="EW158" s="160">
        <v>167331.57</v>
      </c>
      <c r="EX158" s="160">
        <v>131429.5</v>
      </c>
      <c r="EY158" s="160">
        <v>178180.86</v>
      </c>
      <c r="EZ158" s="160">
        <v>141736.19</v>
      </c>
      <c r="FA158" s="160">
        <v>237277.35</v>
      </c>
      <c r="FB158" s="160">
        <v>132823.32999999999</v>
      </c>
      <c r="FC158" s="160">
        <v>55622.66</v>
      </c>
      <c r="FD158" s="160">
        <v>11202.09</v>
      </c>
      <c r="FE158" s="160">
        <v>152874.57</v>
      </c>
      <c r="FF158" s="160">
        <v>3530.04</v>
      </c>
      <c r="FG158" s="160">
        <v>27492.68</v>
      </c>
      <c r="FH158" s="160">
        <v>90930.52</v>
      </c>
      <c r="FI158" s="160">
        <v>91628.02</v>
      </c>
      <c r="FJ158" s="160">
        <v>215327.7</v>
      </c>
      <c r="FK158" s="160">
        <v>235524.98</v>
      </c>
      <c r="FL158" s="160">
        <v>10257</v>
      </c>
      <c r="FM158" s="160">
        <v>142303.62</v>
      </c>
      <c r="FN158" s="160">
        <v>145214.1</v>
      </c>
      <c r="FO158" s="160">
        <v>0</v>
      </c>
      <c r="FP158" s="160">
        <v>81181.66</v>
      </c>
      <c r="FQ158" s="160">
        <v>96306.83</v>
      </c>
      <c r="FR158" s="160">
        <v>0</v>
      </c>
      <c r="FS158" s="160">
        <v>83471.199999999997</v>
      </c>
      <c r="FT158" s="160">
        <v>29156.6</v>
      </c>
      <c r="FU158" s="160">
        <v>0</v>
      </c>
      <c r="FV158" s="160">
        <v>11259.4</v>
      </c>
      <c r="FW158" s="160">
        <v>3097.15</v>
      </c>
      <c r="FX158" s="160">
        <v>52937.58</v>
      </c>
      <c r="FY158" s="160">
        <v>34157.18</v>
      </c>
      <c r="FZ158" s="160">
        <v>117335.5</v>
      </c>
      <c r="GA158" s="160">
        <v>41640.239999999998</v>
      </c>
      <c r="GB158" s="160">
        <v>1585.5</v>
      </c>
      <c r="GC158" s="160">
        <v>50700</v>
      </c>
      <c r="GD158" s="160">
        <v>26553.46</v>
      </c>
      <c r="GE158" s="160">
        <v>14329.2</v>
      </c>
      <c r="GF158" s="160">
        <v>88574.74</v>
      </c>
      <c r="GG158" s="160">
        <v>37953.760000000002</v>
      </c>
      <c r="GH158" s="160">
        <v>17964</v>
      </c>
      <c r="GI158" s="79">
        <f t="shared" si="2"/>
        <v>6885856.7999999989</v>
      </c>
    </row>
    <row r="159" spans="2:191" x14ac:dyDescent="0.25">
      <c r="B159" s="74" t="s">
        <v>239</v>
      </c>
      <c r="C159" s="175" t="s">
        <v>789</v>
      </c>
      <c r="D159" s="160">
        <v>4720</v>
      </c>
      <c r="E159" s="160">
        <v>0</v>
      </c>
      <c r="F159" s="160">
        <v>0</v>
      </c>
      <c r="G159" s="160">
        <v>0</v>
      </c>
      <c r="H159" s="160">
        <v>0</v>
      </c>
      <c r="I159" s="160">
        <v>12218.22</v>
      </c>
      <c r="J159" s="160">
        <v>0</v>
      </c>
      <c r="K159" s="160">
        <v>11992.94</v>
      </c>
      <c r="L159" s="160">
        <v>819</v>
      </c>
      <c r="M159" s="160">
        <v>0</v>
      </c>
      <c r="N159" s="160">
        <v>0</v>
      </c>
      <c r="O159" s="160">
        <v>0</v>
      </c>
      <c r="P159" s="160">
        <v>6368</v>
      </c>
      <c r="Q159" s="160">
        <v>0</v>
      </c>
      <c r="R159" s="160">
        <v>0</v>
      </c>
      <c r="S159" s="160">
        <v>0</v>
      </c>
      <c r="T159" s="160">
        <v>9974.67</v>
      </c>
      <c r="U159" s="160">
        <v>5931.7</v>
      </c>
      <c r="V159" s="160">
        <v>6855.44</v>
      </c>
      <c r="W159" s="160">
        <v>0</v>
      </c>
      <c r="X159" s="160">
        <v>0</v>
      </c>
      <c r="Y159" s="160">
        <v>0</v>
      </c>
      <c r="Z159" s="160">
        <v>0</v>
      </c>
      <c r="AA159" s="160">
        <v>0</v>
      </c>
      <c r="AB159" s="160">
        <v>65053.4</v>
      </c>
      <c r="AC159" s="160">
        <v>37408</v>
      </c>
      <c r="AD159" s="160">
        <v>0</v>
      </c>
      <c r="AE159" s="160">
        <v>9326.2000000000007</v>
      </c>
      <c r="AF159" s="160">
        <v>0</v>
      </c>
      <c r="AG159" s="160">
        <v>11035</v>
      </c>
      <c r="AH159" s="160">
        <v>0</v>
      </c>
      <c r="AI159" s="160">
        <v>5892.25</v>
      </c>
      <c r="AJ159" s="160">
        <v>2700</v>
      </c>
      <c r="AK159" s="160">
        <v>0</v>
      </c>
      <c r="AL159" s="160">
        <v>22718</v>
      </c>
      <c r="AM159" s="160">
        <v>0</v>
      </c>
      <c r="AN159" s="160">
        <v>0</v>
      </c>
      <c r="AO159" s="160">
        <v>11350.88</v>
      </c>
      <c r="AP159" s="160">
        <v>0</v>
      </c>
      <c r="AQ159" s="160">
        <v>0</v>
      </c>
      <c r="AR159" s="160">
        <v>24651.16</v>
      </c>
      <c r="AS159" s="160">
        <v>8470.1299999999992</v>
      </c>
      <c r="AT159" s="160">
        <v>30477.040000000001</v>
      </c>
      <c r="AU159" s="160">
        <v>3994.39</v>
      </c>
      <c r="AV159" s="160">
        <v>12467.5</v>
      </c>
      <c r="AW159" s="160">
        <v>11380</v>
      </c>
      <c r="AX159" s="160">
        <v>4034.06</v>
      </c>
      <c r="AY159" s="160">
        <v>300</v>
      </c>
      <c r="AZ159" s="160">
        <v>11500</v>
      </c>
      <c r="BA159" s="160">
        <v>0</v>
      </c>
      <c r="BB159" s="160">
        <v>10142</v>
      </c>
      <c r="BC159" s="160">
        <v>3312.64</v>
      </c>
      <c r="BD159" s="160">
        <v>19919.5</v>
      </c>
      <c r="BE159" s="160">
        <v>21330</v>
      </c>
      <c r="BF159" s="160">
        <v>0</v>
      </c>
      <c r="BG159" s="160">
        <v>14331</v>
      </c>
      <c r="BH159" s="160">
        <v>1800</v>
      </c>
      <c r="BI159" s="160">
        <v>11703.32</v>
      </c>
      <c r="BJ159" s="160">
        <v>1993</v>
      </c>
      <c r="BK159" s="160">
        <v>2143.5</v>
      </c>
      <c r="BL159" s="160">
        <v>14712.83</v>
      </c>
      <c r="BM159" s="160">
        <v>27926.2</v>
      </c>
      <c r="BN159" s="160">
        <v>11060</v>
      </c>
      <c r="BO159" s="160">
        <v>6862</v>
      </c>
      <c r="BP159" s="160">
        <v>2496</v>
      </c>
      <c r="BQ159" s="160">
        <v>4925.3999999999996</v>
      </c>
      <c r="BR159" s="160">
        <v>4093</v>
      </c>
      <c r="BS159" s="160">
        <v>29881.37</v>
      </c>
      <c r="BT159" s="160">
        <v>127.5</v>
      </c>
      <c r="BU159" s="160">
        <v>0</v>
      </c>
      <c r="BV159" s="160">
        <v>885</v>
      </c>
      <c r="BW159" s="160">
        <v>0</v>
      </c>
      <c r="BX159" s="160">
        <v>6545.25</v>
      </c>
      <c r="BY159" s="160">
        <v>3295.5</v>
      </c>
      <c r="BZ159" s="160">
        <v>10241</v>
      </c>
      <c r="CA159" s="160">
        <v>8621.14</v>
      </c>
      <c r="CB159" s="160">
        <v>7165.65</v>
      </c>
      <c r="CC159" s="160">
        <v>9977.5</v>
      </c>
      <c r="CD159" s="160">
        <v>12220.23</v>
      </c>
      <c r="CE159" s="160">
        <v>13094.49</v>
      </c>
      <c r="CF159" s="160">
        <v>8444</v>
      </c>
      <c r="CG159" s="160">
        <v>0</v>
      </c>
      <c r="CH159" s="160">
        <v>0</v>
      </c>
      <c r="CI159" s="160">
        <v>6934.94</v>
      </c>
      <c r="CJ159" s="160">
        <v>16276.72</v>
      </c>
      <c r="CK159" s="160">
        <v>3540</v>
      </c>
      <c r="CL159" s="160">
        <v>9973</v>
      </c>
      <c r="CM159" s="160">
        <v>14712.36</v>
      </c>
      <c r="CN159" s="160">
        <v>7980</v>
      </c>
      <c r="CO159" s="160">
        <v>2412</v>
      </c>
      <c r="CP159" s="160">
        <v>7317.95</v>
      </c>
      <c r="CQ159" s="160">
        <v>29948.13</v>
      </c>
      <c r="CR159" s="160">
        <v>21044.13</v>
      </c>
      <c r="CS159" s="160">
        <v>9980</v>
      </c>
      <c r="CT159" s="160">
        <v>6266</v>
      </c>
      <c r="CU159" s="160">
        <v>7000</v>
      </c>
      <c r="CV159" s="160">
        <v>11382.5</v>
      </c>
      <c r="CW159" s="160">
        <v>0</v>
      </c>
      <c r="CX159" s="160">
        <v>5108</v>
      </c>
      <c r="CY159" s="160">
        <v>11410</v>
      </c>
      <c r="CZ159" s="160">
        <v>1908.16</v>
      </c>
      <c r="DA159" s="160">
        <v>4662</v>
      </c>
      <c r="DB159" s="160">
        <v>0</v>
      </c>
      <c r="DC159" s="160">
        <v>3520</v>
      </c>
      <c r="DD159" s="160">
        <v>10303</v>
      </c>
      <c r="DE159" s="160">
        <v>6541</v>
      </c>
      <c r="DF159" s="160">
        <v>4087.5</v>
      </c>
      <c r="DG159" s="160">
        <v>8278.35</v>
      </c>
      <c r="DH159" s="160">
        <v>2400</v>
      </c>
      <c r="DI159" s="160">
        <v>395</v>
      </c>
      <c r="DJ159" s="160">
        <v>1990</v>
      </c>
      <c r="DK159" s="160">
        <v>300</v>
      </c>
      <c r="DL159" s="160">
        <v>135.09</v>
      </c>
      <c r="DM159" s="160">
        <v>6487.55</v>
      </c>
      <c r="DN159" s="160">
        <v>0</v>
      </c>
      <c r="DO159" s="160">
        <v>1690</v>
      </c>
      <c r="DP159" s="160">
        <v>3228.75</v>
      </c>
      <c r="DQ159" s="160">
        <v>11949.45</v>
      </c>
      <c r="DR159" s="160">
        <v>11133</v>
      </c>
      <c r="DS159" s="160">
        <v>5943.5</v>
      </c>
      <c r="DT159" s="160">
        <v>1320</v>
      </c>
      <c r="DU159" s="160">
        <v>4999.2</v>
      </c>
      <c r="DV159" s="160">
        <v>6822.5</v>
      </c>
      <c r="DW159" s="160">
        <v>9930.89</v>
      </c>
      <c r="DX159" s="160">
        <v>1370</v>
      </c>
      <c r="DY159" s="160">
        <v>6800</v>
      </c>
      <c r="DZ159" s="160">
        <v>6944</v>
      </c>
      <c r="EA159" s="160">
        <v>3831.12</v>
      </c>
      <c r="EB159" s="160">
        <v>3880</v>
      </c>
      <c r="EC159" s="160">
        <v>0</v>
      </c>
      <c r="ED159" s="160">
        <v>12834.5</v>
      </c>
      <c r="EE159" s="160">
        <v>0</v>
      </c>
      <c r="EF159" s="160">
        <v>1181.21</v>
      </c>
      <c r="EG159" s="160">
        <v>0</v>
      </c>
      <c r="EH159" s="160">
        <v>8032</v>
      </c>
      <c r="EI159" s="160">
        <v>25</v>
      </c>
      <c r="EJ159" s="160">
        <v>2243.25</v>
      </c>
      <c r="EK159" s="160">
        <v>12317</v>
      </c>
      <c r="EL159" s="160">
        <v>15666.7</v>
      </c>
      <c r="EM159" s="160">
        <v>5800.2</v>
      </c>
      <c r="EN159" s="160">
        <v>653.32000000000005</v>
      </c>
      <c r="EO159" s="160">
        <v>63234.27</v>
      </c>
      <c r="EP159" s="160">
        <v>8163.25</v>
      </c>
      <c r="EQ159" s="160">
        <v>86797.35</v>
      </c>
      <c r="ER159" s="160">
        <v>49150.32</v>
      </c>
      <c r="ES159" s="160">
        <v>11750.84</v>
      </c>
      <c r="ET159" s="160">
        <v>16066.5</v>
      </c>
      <c r="EU159" s="160">
        <v>53446.28</v>
      </c>
      <c r="EV159" s="160">
        <v>28305.65</v>
      </c>
      <c r="EW159" s="160">
        <v>242733.42</v>
      </c>
      <c r="EX159" s="160">
        <v>34030.839999999997</v>
      </c>
      <c r="EY159" s="160">
        <v>90299.19</v>
      </c>
      <c r="EZ159" s="160">
        <v>45378.48</v>
      </c>
      <c r="FA159" s="160">
        <v>0</v>
      </c>
      <c r="FB159" s="160">
        <v>46482.33</v>
      </c>
      <c r="FC159" s="160">
        <v>31471.83</v>
      </c>
      <c r="FD159" s="160">
        <v>7524.98</v>
      </c>
      <c r="FE159" s="160">
        <v>3600</v>
      </c>
      <c r="FF159" s="160">
        <v>18614.59</v>
      </c>
      <c r="FG159" s="160">
        <v>32785.58</v>
      </c>
      <c r="FH159" s="160">
        <v>149351.57999999999</v>
      </c>
      <c r="FI159" s="160">
        <v>5305</v>
      </c>
      <c r="FJ159" s="160">
        <v>140</v>
      </c>
      <c r="FK159" s="160">
        <v>52678.22</v>
      </c>
      <c r="FL159" s="160">
        <v>110155.36</v>
      </c>
      <c r="FM159" s="160">
        <v>16446.830000000002</v>
      </c>
      <c r="FN159" s="160">
        <v>97791.4</v>
      </c>
      <c r="FO159" s="160">
        <v>78591.789999999994</v>
      </c>
      <c r="FP159" s="160">
        <v>0</v>
      </c>
      <c r="FQ159" s="160">
        <v>67644.399999999994</v>
      </c>
      <c r="FR159" s="160">
        <v>0</v>
      </c>
      <c r="FS159" s="160">
        <v>1400</v>
      </c>
      <c r="FT159" s="160">
        <v>3180</v>
      </c>
      <c r="FU159" s="160">
        <v>897.3</v>
      </c>
      <c r="FV159" s="160">
        <v>61935.02</v>
      </c>
      <c r="FW159" s="160">
        <v>2907.72</v>
      </c>
      <c r="FX159" s="160">
        <v>352</v>
      </c>
      <c r="FY159" s="160">
        <v>5260.65</v>
      </c>
      <c r="FZ159" s="160">
        <v>-57.67</v>
      </c>
      <c r="GA159" s="160">
        <v>4292</v>
      </c>
      <c r="GB159" s="160">
        <v>0</v>
      </c>
      <c r="GC159" s="160">
        <v>120</v>
      </c>
      <c r="GD159" s="160">
        <v>17194.82</v>
      </c>
      <c r="GE159" s="160">
        <v>51.98</v>
      </c>
      <c r="GF159" s="160">
        <v>1177</v>
      </c>
      <c r="GG159" s="160">
        <v>10418.75</v>
      </c>
      <c r="GH159" s="160">
        <v>51.78</v>
      </c>
      <c r="GI159" s="79">
        <f t="shared" si="2"/>
        <v>2518897.5999999996</v>
      </c>
    </row>
    <row r="160" spans="2:191" x14ac:dyDescent="0.25">
      <c r="B160" s="74" t="s">
        <v>203</v>
      </c>
      <c r="C160" s="175" t="s">
        <v>789</v>
      </c>
      <c r="D160" s="160">
        <v>2201.5</v>
      </c>
      <c r="E160" s="160">
        <v>6002.88</v>
      </c>
      <c r="F160" s="160">
        <v>2568.6999999999998</v>
      </c>
      <c r="G160" s="160">
        <v>13797.13</v>
      </c>
      <c r="H160" s="160">
        <v>2738.32</v>
      </c>
      <c r="I160" s="160">
        <v>48919.15</v>
      </c>
      <c r="J160" s="160">
        <v>5886</v>
      </c>
      <c r="K160" s="160">
        <v>8565.24</v>
      </c>
      <c r="L160" s="160">
        <v>5539.3</v>
      </c>
      <c r="M160" s="160">
        <v>13763.41</v>
      </c>
      <c r="N160" s="160">
        <v>5624.95</v>
      </c>
      <c r="O160" s="160">
        <v>6564.23</v>
      </c>
      <c r="P160" s="160">
        <v>3884</v>
      </c>
      <c r="Q160" s="160">
        <v>4703.9799999999996</v>
      </c>
      <c r="R160" s="160">
        <v>12597.35</v>
      </c>
      <c r="S160" s="160">
        <v>7946.26</v>
      </c>
      <c r="T160" s="160">
        <v>7620.65</v>
      </c>
      <c r="U160" s="160">
        <v>7228.95</v>
      </c>
      <c r="V160" s="160">
        <v>13884.95</v>
      </c>
      <c r="W160" s="160">
        <v>5926.5</v>
      </c>
      <c r="X160" s="160">
        <v>5964.28</v>
      </c>
      <c r="Y160" s="160">
        <v>8000</v>
      </c>
      <c r="Z160" s="160">
        <v>10872.86</v>
      </c>
      <c r="AA160" s="160">
        <v>6566</v>
      </c>
      <c r="AB160" s="160">
        <v>9000</v>
      </c>
      <c r="AC160" s="160">
        <v>-34115.360000000001</v>
      </c>
      <c r="AD160" s="160">
        <v>3205</v>
      </c>
      <c r="AE160" s="160">
        <v>9024.09</v>
      </c>
      <c r="AF160" s="160">
        <v>2000</v>
      </c>
      <c r="AG160" s="160">
        <v>9092.15</v>
      </c>
      <c r="AH160" s="160">
        <v>2700</v>
      </c>
      <c r="AI160" s="160">
        <v>18064.98</v>
      </c>
      <c r="AJ160" s="160">
        <v>5371</v>
      </c>
      <c r="AK160" s="160">
        <v>3044</v>
      </c>
      <c r="AL160" s="160">
        <v>7894.37</v>
      </c>
      <c r="AM160" s="160">
        <v>12606.2</v>
      </c>
      <c r="AN160" s="160">
        <v>5844.46</v>
      </c>
      <c r="AO160" s="160">
        <v>9623.23</v>
      </c>
      <c r="AP160" s="160">
        <v>8038.14</v>
      </c>
      <c r="AQ160" s="160">
        <v>10643</v>
      </c>
      <c r="AR160" s="160">
        <v>3549</v>
      </c>
      <c r="AS160" s="160">
        <v>5265.5</v>
      </c>
      <c r="AT160" s="160">
        <v>31139.75</v>
      </c>
      <c r="AU160" s="160">
        <v>10943.2</v>
      </c>
      <c r="AV160" s="160">
        <v>7141</v>
      </c>
      <c r="AW160" s="160">
        <v>4000</v>
      </c>
      <c r="AX160" s="160">
        <v>4203.93</v>
      </c>
      <c r="AY160" s="160">
        <v>6219.62</v>
      </c>
      <c r="AZ160" s="160">
        <v>6053.9</v>
      </c>
      <c r="BA160" s="160">
        <v>8139.14</v>
      </c>
      <c r="BB160" s="160">
        <v>7527.5</v>
      </c>
      <c r="BC160" s="160">
        <v>10840.36</v>
      </c>
      <c r="BD160" s="160">
        <v>7160.76</v>
      </c>
      <c r="BE160" s="160">
        <v>14833.59</v>
      </c>
      <c r="BF160" s="160">
        <v>9190.2800000000007</v>
      </c>
      <c r="BG160" s="160">
        <v>23380.18</v>
      </c>
      <c r="BH160" s="160">
        <v>8350.57</v>
      </c>
      <c r="BI160" s="160">
        <v>6447.03</v>
      </c>
      <c r="BJ160" s="160">
        <v>14589.98</v>
      </c>
      <c r="BK160" s="160">
        <v>2860.5</v>
      </c>
      <c r="BL160" s="160">
        <v>6151.51</v>
      </c>
      <c r="BM160" s="160">
        <v>10187.1</v>
      </c>
      <c r="BN160" s="160">
        <v>6596.46</v>
      </c>
      <c r="BO160" s="160">
        <v>6145.7</v>
      </c>
      <c r="BP160" s="160">
        <v>2488.21</v>
      </c>
      <c r="BQ160" s="160">
        <v>5107.9399999999996</v>
      </c>
      <c r="BR160" s="160">
        <v>7110.68</v>
      </c>
      <c r="BS160" s="160">
        <v>8616.1299999999992</v>
      </c>
      <c r="BT160" s="160">
        <v>8770.98</v>
      </c>
      <c r="BU160" s="160">
        <v>5236.3</v>
      </c>
      <c r="BV160" s="160">
        <v>8464.1200000000008</v>
      </c>
      <c r="BW160" s="160">
        <v>13054.91</v>
      </c>
      <c r="BX160" s="160">
        <v>19847.98</v>
      </c>
      <c r="BY160" s="160">
        <v>3864</v>
      </c>
      <c r="BZ160" s="160">
        <v>4857.08</v>
      </c>
      <c r="CA160" s="160">
        <v>5349.14</v>
      </c>
      <c r="CB160" s="160">
        <v>11727.4</v>
      </c>
      <c r="CC160" s="160">
        <v>10642.35</v>
      </c>
      <c r="CD160" s="160">
        <v>14960.75</v>
      </c>
      <c r="CE160" s="160">
        <v>4700.21</v>
      </c>
      <c r="CF160" s="160">
        <v>9478.14</v>
      </c>
      <c r="CG160" s="160">
        <v>0</v>
      </c>
      <c r="CH160" s="160">
        <v>10538.21</v>
      </c>
      <c r="CI160" s="160">
        <v>2214</v>
      </c>
      <c r="CJ160" s="160">
        <v>8492.3799999999992</v>
      </c>
      <c r="CK160" s="160">
        <v>9960.4</v>
      </c>
      <c r="CL160" s="160">
        <v>5744.05</v>
      </c>
      <c r="CM160" s="160">
        <v>14799.48</v>
      </c>
      <c r="CN160" s="160">
        <v>5007</v>
      </c>
      <c r="CO160" s="160">
        <v>19566.439999999999</v>
      </c>
      <c r="CP160" s="160">
        <v>6570.25</v>
      </c>
      <c r="CQ160" s="160">
        <v>9673.2000000000007</v>
      </c>
      <c r="CR160" s="160">
        <v>11414</v>
      </c>
      <c r="CS160" s="160">
        <v>15961.95</v>
      </c>
      <c r="CT160" s="160">
        <v>6866.9</v>
      </c>
      <c r="CU160" s="160">
        <v>34974.21</v>
      </c>
      <c r="CV160" s="160">
        <v>7458.95</v>
      </c>
      <c r="CW160" s="160">
        <v>5418.15</v>
      </c>
      <c r="CX160" s="160">
        <v>6802</v>
      </c>
      <c r="CY160" s="160">
        <v>3299.38</v>
      </c>
      <c r="CZ160" s="160">
        <v>3880</v>
      </c>
      <c r="DA160" s="160">
        <v>7447.5</v>
      </c>
      <c r="DB160" s="160">
        <v>23741.73</v>
      </c>
      <c r="DC160" s="160">
        <v>4478</v>
      </c>
      <c r="DD160" s="160">
        <v>5194.9799999999996</v>
      </c>
      <c r="DE160" s="160">
        <v>10005.790000000001</v>
      </c>
      <c r="DF160" s="160">
        <v>6464.15</v>
      </c>
      <c r="DG160" s="160">
        <v>11056.67</v>
      </c>
      <c r="DH160" s="160">
        <v>3953.29</v>
      </c>
      <c r="DI160" s="160">
        <v>10107.5</v>
      </c>
      <c r="DJ160" s="160">
        <v>3835.96</v>
      </c>
      <c r="DK160" s="160">
        <v>7321.28</v>
      </c>
      <c r="DL160" s="160">
        <v>2798</v>
      </c>
      <c r="DM160" s="160">
        <v>5385.02</v>
      </c>
      <c r="DN160" s="160">
        <v>16068.83</v>
      </c>
      <c r="DO160" s="160">
        <v>11544.25</v>
      </c>
      <c r="DP160" s="160">
        <v>19805.43</v>
      </c>
      <c r="DQ160" s="160">
        <v>10218.94</v>
      </c>
      <c r="DR160" s="160">
        <v>7615.16</v>
      </c>
      <c r="DS160" s="160">
        <v>11699.1</v>
      </c>
      <c r="DT160" s="160">
        <v>11454.85</v>
      </c>
      <c r="DU160" s="160">
        <v>5487.97</v>
      </c>
      <c r="DV160" s="160">
        <v>33327.379999999997</v>
      </c>
      <c r="DW160" s="160">
        <v>6663</v>
      </c>
      <c r="DX160" s="160">
        <v>3087.94</v>
      </c>
      <c r="DY160" s="160">
        <v>29716.7</v>
      </c>
      <c r="DZ160" s="160">
        <v>14758.2</v>
      </c>
      <c r="EA160" s="160">
        <v>18196.11</v>
      </c>
      <c r="EB160" s="160">
        <v>2538</v>
      </c>
      <c r="EC160" s="160">
        <v>10519.55</v>
      </c>
      <c r="ED160" s="160">
        <v>9351.08</v>
      </c>
      <c r="EE160" s="160">
        <v>2184</v>
      </c>
      <c r="EF160" s="160">
        <v>3666.8</v>
      </c>
      <c r="EG160" s="160">
        <v>4942</v>
      </c>
      <c r="EH160" s="160">
        <v>4073.68</v>
      </c>
      <c r="EI160" s="160">
        <v>9686.99</v>
      </c>
      <c r="EJ160" s="160">
        <v>12532.67</v>
      </c>
      <c r="EK160" s="160">
        <v>2764.89</v>
      </c>
      <c r="EL160" s="160">
        <v>0</v>
      </c>
      <c r="EM160" s="160">
        <v>6662.93</v>
      </c>
      <c r="EN160" s="160">
        <v>18109</v>
      </c>
      <c r="EO160" s="160">
        <v>130099.23</v>
      </c>
      <c r="EP160" s="160">
        <v>32810.480000000003</v>
      </c>
      <c r="EQ160" s="160">
        <v>49783.51</v>
      </c>
      <c r="ER160" s="160">
        <v>15763.66</v>
      </c>
      <c r="ES160" s="160">
        <v>31487.61</v>
      </c>
      <c r="ET160" s="160">
        <v>59750.58</v>
      </c>
      <c r="EU160" s="160">
        <v>31104.63</v>
      </c>
      <c r="EV160" s="160">
        <v>6014</v>
      </c>
      <c r="EW160" s="160">
        <v>52773.37</v>
      </c>
      <c r="EX160" s="160">
        <v>29518.61</v>
      </c>
      <c r="EY160" s="160">
        <v>39283.230000000003</v>
      </c>
      <c r="EZ160" s="160">
        <v>53572.08</v>
      </c>
      <c r="FA160" s="160">
        <v>36484.730000000003</v>
      </c>
      <c r="FB160" s="160">
        <v>27122.78</v>
      </c>
      <c r="FC160" s="160">
        <v>50592.92</v>
      </c>
      <c r="FD160" s="160">
        <v>46792.94</v>
      </c>
      <c r="FE160" s="160">
        <v>13976</v>
      </c>
      <c r="FF160" s="160">
        <v>40071.449999999997</v>
      </c>
      <c r="FG160" s="160">
        <v>13784.44</v>
      </c>
      <c r="FH160" s="160">
        <v>53135.28</v>
      </c>
      <c r="FI160" s="160">
        <v>11257.32</v>
      </c>
      <c r="FJ160" s="160">
        <v>34101.82</v>
      </c>
      <c r="FK160" s="160">
        <v>34336.559999999998</v>
      </c>
      <c r="FL160" s="160">
        <v>14051.14</v>
      </c>
      <c r="FM160" s="160">
        <v>24801.439999999999</v>
      </c>
      <c r="FN160" s="160">
        <v>30402.240000000002</v>
      </c>
      <c r="FO160" s="160">
        <v>53692.18</v>
      </c>
      <c r="FP160" s="160">
        <v>23980.46</v>
      </c>
      <c r="FQ160" s="160">
        <v>18383.55</v>
      </c>
      <c r="FR160" s="160">
        <v>8012</v>
      </c>
      <c r="FS160" s="160">
        <v>6786.47</v>
      </c>
      <c r="FT160" s="160">
        <v>6084.25</v>
      </c>
      <c r="FU160" s="160">
        <v>17685.34</v>
      </c>
      <c r="FV160" s="160">
        <v>9094.82</v>
      </c>
      <c r="FW160" s="160">
        <v>-1042.33</v>
      </c>
      <c r="FX160" s="160">
        <v>7238.54</v>
      </c>
      <c r="FY160" s="160">
        <v>13054.38</v>
      </c>
      <c r="FZ160" s="160">
        <v>3495.09</v>
      </c>
      <c r="GA160" s="160">
        <v>4796.1000000000004</v>
      </c>
      <c r="GB160" s="160">
        <v>3300.5</v>
      </c>
      <c r="GC160" s="160">
        <v>557</v>
      </c>
      <c r="GD160" s="160">
        <v>8595.67</v>
      </c>
      <c r="GE160" s="160">
        <v>7844.98</v>
      </c>
      <c r="GF160" s="160">
        <v>9949.39</v>
      </c>
      <c r="GG160" s="160">
        <v>8303.57</v>
      </c>
      <c r="GH160" s="160">
        <v>8632.8799999999992</v>
      </c>
      <c r="GI160" s="79">
        <f t="shared" si="2"/>
        <v>2423017.8899999997</v>
      </c>
    </row>
    <row r="161" spans="2:191" x14ac:dyDescent="0.25">
      <c r="B161" s="74" t="s">
        <v>641</v>
      </c>
      <c r="C161" s="175">
        <v>54223</v>
      </c>
      <c r="D161" s="160">
        <v>0</v>
      </c>
      <c r="E161" s="160">
        <v>0</v>
      </c>
      <c r="F161" s="160">
        <v>0</v>
      </c>
      <c r="G161" s="160">
        <v>0</v>
      </c>
      <c r="H161" s="160">
        <v>-35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0">
        <v>0</v>
      </c>
      <c r="Q161" s="160">
        <v>0</v>
      </c>
      <c r="R161" s="160">
        <v>0</v>
      </c>
      <c r="S161" s="160">
        <v>0</v>
      </c>
      <c r="T161" s="160">
        <v>0</v>
      </c>
      <c r="U161" s="160">
        <v>0</v>
      </c>
      <c r="V161" s="160">
        <v>0</v>
      </c>
      <c r="W161" s="160">
        <v>0</v>
      </c>
      <c r="X161" s="160">
        <v>0</v>
      </c>
      <c r="Y161" s="160">
        <v>0</v>
      </c>
      <c r="Z161" s="160">
        <v>0</v>
      </c>
      <c r="AA161" s="160">
        <v>0</v>
      </c>
      <c r="AB161" s="160">
        <v>0</v>
      </c>
      <c r="AC161" s="160">
        <v>0</v>
      </c>
      <c r="AD161" s="160">
        <v>0</v>
      </c>
      <c r="AE161" s="160">
        <v>0</v>
      </c>
      <c r="AF161" s="160">
        <v>0</v>
      </c>
      <c r="AG161" s="160">
        <v>0</v>
      </c>
      <c r="AH161" s="160">
        <v>0</v>
      </c>
      <c r="AI161" s="160">
        <v>0</v>
      </c>
      <c r="AJ161" s="160">
        <v>0</v>
      </c>
      <c r="AK161" s="160">
        <v>0</v>
      </c>
      <c r="AL161" s="160">
        <v>0</v>
      </c>
      <c r="AM161" s="160">
        <v>0</v>
      </c>
      <c r="AN161" s="160">
        <v>0</v>
      </c>
      <c r="AO161" s="160">
        <v>0</v>
      </c>
      <c r="AP161" s="160">
        <v>0</v>
      </c>
      <c r="AQ161" s="160">
        <v>0</v>
      </c>
      <c r="AR161" s="160">
        <v>0</v>
      </c>
      <c r="AS161" s="160">
        <v>0</v>
      </c>
      <c r="AT161" s="160">
        <v>0</v>
      </c>
      <c r="AU161" s="160">
        <v>0</v>
      </c>
      <c r="AV161" s="160">
        <v>0</v>
      </c>
      <c r="AW161" s="160">
        <v>0</v>
      </c>
      <c r="AX161" s="160">
        <v>0</v>
      </c>
      <c r="AY161" s="160">
        <v>0</v>
      </c>
      <c r="AZ161" s="160">
        <v>0</v>
      </c>
      <c r="BA161" s="160">
        <v>0</v>
      </c>
      <c r="BB161" s="160">
        <v>0</v>
      </c>
      <c r="BC161" s="160">
        <v>0</v>
      </c>
      <c r="BD161" s="160">
        <v>0</v>
      </c>
      <c r="BE161" s="160">
        <v>0</v>
      </c>
      <c r="BF161" s="160">
        <v>0</v>
      </c>
      <c r="BG161" s="160">
        <v>0</v>
      </c>
      <c r="BH161" s="160">
        <v>0</v>
      </c>
      <c r="BI161" s="160">
        <v>0</v>
      </c>
      <c r="BJ161" s="160">
        <v>0</v>
      </c>
      <c r="BK161" s="160">
        <v>0</v>
      </c>
      <c r="BL161" s="160">
        <v>0</v>
      </c>
      <c r="BM161" s="160">
        <v>0</v>
      </c>
      <c r="BN161" s="160">
        <v>0</v>
      </c>
      <c r="BO161" s="160">
        <v>0</v>
      </c>
      <c r="BP161" s="160">
        <v>0</v>
      </c>
      <c r="BQ161" s="160">
        <v>0</v>
      </c>
      <c r="BR161" s="160">
        <v>0</v>
      </c>
      <c r="BS161" s="160">
        <v>0</v>
      </c>
      <c r="BT161" s="160">
        <v>0</v>
      </c>
      <c r="BU161" s="160">
        <v>0</v>
      </c>
      <c r="BV161" s="160">
        <v>0</v>
      </c>
      <c r="BW161" s="160">
        <v>0</v>
      </c>
      <c r="BX161" s="160">
        <v>0</v>
      </c>
      <c r="BY161" s="160">
        <v>0</v>
      </c>
      <c r="BZ161" s="160">
        <v>0</v>
      </c>
      <c r="CA161" s="160">
        <v>0</v>
      </c>
      <c r="CB161" s="160">
        <v>0</v>
      </c>
      <c r="CC161" s="160">
        <v>0</v>
      </c>
      <c r="CD161" s="160">
        <v>0</v>
      </c>
      <c r="CE161" s="160">
        <v>0</v>
      </c>
      <c r="CF161" s="160">
        <v>0</v>
      </c>
      <c r="CG161" s="160">
        <v>0</v>
      </c>
      <c r="CH161" s="160">
        <v>0</v>
      </c>
      <c r="CI161" s="160">
        <v>0</v>
      </c>
      <c r="CJ161" s="160">
        <v>0</v>
      </c>
      <c r="CK161" s="160">
        <v>0</v>
      </c>
      <c r="CL161" s="160">
        <v>0</v>
      </c>
      <c r="CM161" s="160">
        <v>0</v>
      </c>
      <c r="CN161" s="160">
        <v>0</v>
      </c>
      <c r="CO161" s="160">
        <v>0</v>
      </c>
      <c r="CP161" s="160">
        <v>0</v>
      </c>
      <c r="CQ161" s="160">
        <v>0</v>
      </c>
      <c r="CR161" s="160">
        <v>0</v>
      </c>
      <c r="CS161" s="160">
        <v>0</v>
      </c>
      <c r="CT161" s="160">
        <v>0</v>
      </c>
      <c r="CU161" s="160">
        <v>0</v>
      </c>
      <c r="CV161" s="160">
        <v>0</v>
      </c>
      <c r="CW161" s="160">
        <v>0</v>
      </c>
      <c r="CX161" s="160">
        <v>0</v>
      </c>
      <c r="CY161" s="160">
        <v>0</v>
      </c>
      <c r="CZ161" s="160">
        <v>0</v>
      </c>
      <c r="DA161" s="160">
        <v>0</v>
      </c>
      <c r="DB161" s="160">
        <v>0</v>
      </c>
      <c r="DC161" s="160">
        <v>0</v>
      </c>
      <c r="DD161" s="160">
        <v>0</v>
      </c>
      <c r="DE161" s="160">
        <v>0</v>
      </c>
      <c r="DF161" s="160">
        <v>0</v>
      </c>
      <c r="DG161" s="160">
        <v>0</v>
      </c>
      <c r="DH161" s="160">
        <v>0</v>
      </c>
      <c r="DI161" s="160">
        <v>0</v>
      </c>
      <c r="DJ161" s="160">
        <v>0</v>
      </c>
      <c r="DK161" s="160">
        <v>0</v>
      </c>
      <c r="DL161" s="160">
        <v>0</v>
      </c>
      <c r="DM161" s="160">
        <v>0</v>
      </c>
      <c r="DN161" s="160">
        <v>0</v>
      </c>
      <c r="DO161" s="160">
        <v>0</v>
      </c>
      <c r="DP161" s="160">
        <v>0</v>
      </c>
      <c r="DQ161" s="160">
        <v>0</v>
      </c>
      <c r="DR161" s="160">
        <v>0</v>
      </c>
      <c r="DS161" s="160">
        <v>0</v>
      </c>
      <c r="DT161" s="160">
        <v>0</v>
      </c>
      <c r="DU161" s="160">
        <v>0</v>
      </c>
      <c r="DV161" s="160">
        <v>0</v>
      </c>
      <c r="DW161" s="160">
        <v>0</v>
      </c>
      <c r="DX161" s="160">
        <v>0</v>
      </c>
      <c r="DY161" s="160">
        <v>0</v>
      </c>
      <c r="DZ161" s="160">
        <v>0</v>
      </c>
      <c r="EA161" s="160">
        <v>0</v>
      </c>
      <c r="EB161" s="160">
        <v>0</v>
      </c>
      <c r="EC161" s="160">
        <v>0</v>
      </c>
      <c r="ED161" s="160">
        <v>0</v>
      </c>
      <c r="EE161" s="160">
        <v>0</v>
      </c>
      <c r="EF161" s="160">
        <v>0</v>
      </c>
      <c r="EG161" s="160">
        <v>0</v>
      </c>
      <c r="EH161" s="160">
        <v>0</v>
      </c>
      <c r="EI161" s="160">
        <v>0</v>
      </c>
      <c r="EJ161" s="160">
        <v>0</v>
      </c>
      <c r="EK161" s="160">
        <v>0</v>
      </c>
      <c r="EL161" s="160">
        <v>0</v>
      </c>
      <c r="EM161" s="160">
        <v>0</v>
      </c>
      <c r="EN161" s="160">
        <v>0</v>
      </c>
      <c r="EO161" s="160">
        <v>0</v>
      </c>
      <c r="EP161" s="160">
        <v>0</v>
      </c>
      <c r="EQ161" s="160">
        <v>0</v>
      </c>
      <c r="ER161" s="160">
        <v>0</v>
      </c>
      <c r="ES161" s="160">
        <v>0</v>
      </c>
      <c r="ET161" s="160">
        <v>0</v>
      </c>
      <c r="EU161" s="160">
        <v>0</v>
      </c>
      <c r="EV161" s="160">
        <v>0</v>
      </c>
      <c r="EW161" s="160">
        <v>0</v>
      </c>
      <c r="EX161" s="160">
        <v>0</v>
      </c>
      <c r="EY161" s="160">
        <v>0</v>
      </c>
      <c r="EZ161" s="160">
        <v>0</v>
      </c>
      <c r="FA161" s="160">
        <v>0</v>
      </c>
      <c r="FB161" s="160">
        <v>0</v>
      </c>
      <c r="FC161" s="160">
        <v>0</v>
      </c>
      <c r="FD161" s="160">
        <v>0</v>
      </c>
      <c r="FE161" s="160">
        <v>0</v>
      </c>
      <c r="FF161" s="160">
        <v>0</v>
      </c>
      <c r="FG161" s="160">
        <v>0</v>
      </c>
      <c r="FH161" s="160">
        <v>0</v>
      </c>
      <c r="FI161" s="160">
        <v>0</v>
      </c>
      <c r="FJ161" s="160">
        <v>0</v>
      </c>
      <c r="FK161" s="160">
        <v>0</v>
      </c>
      <c r="FL161" s="160">
        <v>0</v>
      </c>
      <c r="FM161" s="160">
        <v>0</v>
      </c>
      <c r="FN161" s="160">
        <v>0</v>
      </c>
      <c r="FO161" s="160">
        <v>0</v>
      </c>
      <c r="FP161" s="160">
        <v>0</v>
      </c>
      <c r="FQ161" s="160">
        <v>0</v>
      </c>
      <c r="FR161" s="160">
        <v>0</v>
      </c>
      <c r="FS161" s="160">
        <v>0</v>
      </c>
      <c r="FT161" s="160">
        <v>0</v>
      </c>
      <c r="FU161" s="160">
        <v>0</v>
      </c>
      <c r="FV161" s="160">
        <v>0</v>
      </c>
      <c r="FW161" s="160">
        <v>0</v>
      </c>
      <c r="FX161" s="160">
        <v>0</v>
      </c>
      <c r="FY161" s="160">
        <v>0</v>
      </c>
      <c r="FZ161" s="160">
        <v>0</v>
      </c>
      <c r="GA161" s="160">
        <v>0</v>
      </c>
      <c r="GB161" s="160">
        <v>0</v>
      </c>
      <c r="GC161" s="160">
        <v>0</v>
      </c>
      <c r="GD161" s="160">
        <v>0</v>
      </c>
      <c r="GE161" s="160">
        <v>0</v>
      </c>
      <c r="GF161" s="160">
        <v>0</v>
      </c>
      <c r="GG161" s="160">
        <v>0</v>
      </c>
      <c r="GH161" s="160">
        <v>0</v>
      </c>
      <c r="GI161" s="79">
        <f t="shared" si="2"/>
        <v>-35</v>
      </c>
    </row>
    <row r="162" spans="2:191" x14ac:dyDescent="0.25">
      <c r="B162" s="74" t="s">
        <v>641</v>
      </c>
      <c r="C162" s="175">
        <v>54299</v>
      </c>
      <c r="D162" s="160">
        <v>0</v>
      </c>
      <c r="E162" s="160">
        <v>0</v>
      </c>
      <c r="F162" s="160">
        <v>0</v>
      </c>
      <c r="G162" s="160">
        <v>0</v>
      </c>
      <c r="H162" s="160">
        <v>0</v>
      </c>
      <c r="I162" s="160">
        <v>0</v>
      </c>
      <c r="J162" s="160">
        <v>0</v>
      </c>
      <c r="K162" s="160">
        <v>0</v>
      </c>
      <c r="L162" s="160">
        <v>0</v>
      </c>
      <c r="M162" s="160">
        <v>0</v>
      </c>
      <c r="N162" s="160">
        <v>0</v>
      </c>
      <c r="O162" s="160">
        <v>0</v>
      </c>
      <c r="P162" s="160">
        <v>0</v>
      </c>
      <c r="Q162" s="160">
        <v>0</v>
      </c>
      <c r="R162" s="160">
        <v>0</v>
      </c>
      <c r="S162" s="160">
        <v>0</v>
      </c>
      <c r="T162" s="160">
        <v>0</v>
      </c>
      <c r="U162" s="160">
        <v>0</v>
      </c>
      <c r="V162" s="160">
        <v>0</v>
      </c>
      <c r="W162" s="160">
        <v>0</v>
      </c>
      <c r="X162" s="160">
        <v>0</v>
      </c>
      <c r="Y162" s="160">
        <v>0</v>
      </c>
      <c r="Z162" s="160">
        <v>0</v>
      </c>
      <c r="AA162" s="160">
        <v>0</v>
      </c>
      <c r="AB162" s="160">
        <v>0</v>
      </c>
      <c r="AC162" s="160">
        <v>0</v>
      </c>
      <c r="AD162" s="160">
        <v>0</v>
      </c>
      <c r="AE162" s="160">
        <v>0</v>
      </c>
      <c r="AF162" s="160">
        <v>0</v>
      </c>
      <c r="AG162" s="160">
        <v>0</v>
      </c>
      <c r="AH162" s="160">
        <v>0</v>
      </c>
      <c r="AI162" s="160">
        <v>0</v>
      </c>
      <c r="AJ162" s="160">
        <v>0</v>
      </c>
      <c r="AK162" s="160">
        <v>0</v>
      </c>
      <c r="AL162" s="160">
        <v>0</v>
      </c>
      <c r="AM162" s="160">
        <v>0</v>
      </c>
      <c r="AN162" s="160">
        <v>0</v>
      </c>
      <c r="AO162" s="160">
        <v>0</v>
      </c>
      <c r="AP162" s="160">
        <v>0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 s="160">
        <v>0</v>
      </c>
      <c r="BD162" s="160">
        <v>0</v>
      </c>
      <c r="BE162" s="160">
        <v>0</v>
      </c>
      <c r="BF162" s="160">
        <v>0</v>
      </c>
      <c r="BG162" s="160">
        <v>0</v>
      </c>
      <c r="BH162" s="160">
        <v>0</v>
      </c>
      <c r="BI162" s="160">
        <v>0</v>
      </c>
      <c r="BJ162" s="160">
        <v>0</v>
      </c>
      <c r="BK162" s="160">
        <v>0</v>
      </c>
      <c r="BL162" s="160">
        <v>0</v>
      </c>
      <c r="BM162" s="160">
        <v>0</v>
      </c>
      <c r="BN162" s="160">
        <v>0</v>
      </c>
      <c r="BO162" s="160">
        <v>0</v>
      </c>
      <c r="BP162" s="160">
        <v>0</v>
      </c>
      <c r="BQ162" s="160">
        <v>0</v>
      </c>
      <c r="BR162" s="160">
        <v>0</v>
      </c>
      <c r="BS162" s="160">
        <v>0</v>
      </c>
      <c r="BT162" s="160">
        <v>0</v>
      </c>
      <c r="BU162" s="160">
        <v>0</v>
      </c>
      <c r="BV162" s="160">
        <v>0</v>
      </c>
      <c r="BW162" s="160">
        <v>0</v>
      </c>
      <c r="BX162" s="160">
        <v>0</v>
      </c>
      <c r="BY162" s="160">
        <v>0</v>
      </c>
      <c r="BZ162" s="160">
        <v>0</v>
      </c>
      <c r="CA162" s="160">
        <v>0</v>
      </c>
      <c r="CB162" s="160">
        <v>0</v>
      </c>
      <c r="CC162" s="160">
        <v>0</v>
      </c>
      <c r="CD162" s="160">
        <v>0</v>
      </c>
      <c r="CE162" s="160">
        <v>0</v>
      </c>
      <c r="CF162" s="160">
        <v>0</v>
      </c>
      <c r="CG162" s="160">
        <v>0</v>
      </c>
      <c r="CH162" s="160">
        <v>0</v>
      </c>
      <c r="CI162" s="160">
        <v>0</v>
      </c>
      <c r="CJ162" s="160">
        <v>0</v>
      </c>
      <c r="CK162" s="160">
        <v>0</v>
      </c>
      <c r="CL162" s="160">
        <v>0</v>
      </c>
      <c r="CM162" s="160">
        <v>0</v>
      </c>
      <c r="CN162" s="160">
        <v>0</v>
      </c>
      <c r="CO162" s="160">
        <v>0</v>
      </c>
      <c r="CP162" s="160">
        <v>0</v>
      </c>
      <c r="CQ162" s="160">
        <v>0</v>
      </c>
      <c r="CR162" s="160">
        <v>0</v>
      </c>
      <c r="CS162" s="160">
        <v>0</v>
      </c>
      <c r="CT162" s="160">
        <v>0</v>
      </c>
      <c r="CU162" s="160">
        <v>0</v>
      </c>
      <c r="CV162" s="160">
        <v>0</v>
      </c>
      <c r="CW162" s="160">
        <v>0</v>
      </c>
      <c r="CX162" s="160">
        <v>0</v>
      </c>
      <c r="CY162" s="160">
        <v>0</v>
      </c>
      <c r="CZ162" s="160">
        <v>0</v>
      </c>
      <c r="DA162" s="160">
        <v>0</v>
      </c>
      <c r="DB162" s="160">
        <v>0</v>
      </c>
      <c r="DC162" s="160">
        <v>0</v>
      </c>
      <c r="DD162" s="160">
        <v>0</v>
      </c>
      <c r="DE162" s="160">
        <v>0</v>
      </c>
      <c r="DF162" s="160">
        <v>0</v>
      </c>
      <c r="DG162" s="160">
        <v>0</v>
      </c>
      <c r="DH162" s="160">
        <v>0</v>
      </c>
      <c r="DI162" s="160">
        <v>0</v>
      </c>
      <c r="DJ162" s="160">
        <v>0</v>
      </c>
      <c r="DK162" s="160">
        <v>0</v>
      </c>
      <c r="DL162" s="160">
        <v>0</v>
      </c>
      <c r="DM162" s="160">
        <v>0</v>
      </c>
      <c r="DN162" s="160">
        <v>0</v>
      </c>
      <c r="DO162" s="160">
        <v>160</v>
      </c>
      <c r="DP162" s="160">
        <v>0</v>
      </c>
      <c r="DQ162" s="160">
        <v>0</v>
      </c>
      <c r="DR162" s="160">
        <v>0</v>
      </c>
      <c r="DS162" s="160">
        <v>0</v>
      </c>
      <c r="DT162" s="160">
        <v>0</v>
      </c>
      <c r="DU162" s="160">
        <v>0</v>
      </c>
      <c r="DV162" s="160">
        <v>0</v>
      </c>
      <c r="DW162" s="160">
        <v>0</v>
      </c>
      <c r="DX162" s="160">
        <v>0</v>
      </c>
      <c r="DY162" s="160">
        <v>0</v>
      </c>
      <c r="DZ162" s="160">
        <v>0</v>
      </c>
      <c r="EA162" s="160">
        <v>0</v>
      </c>
      <c r="EB162" s="160">
        <v>0</v>
      </c>
      <c r="EC162" s="160">
        <v>0</v>
      </c>
      <c r="ED162" s="160">
        <v>0</v>
      </c>
      <c r="EE162" s="160">
        <v>0</v>
      </c>
      <c r="EF162" s="160">
        <v>0</v>
      </c>
      <c r="EG162" s="160">
        <v>0</v>
      </c>
      <c r="EH162" s="160">
        <v>0</v>
      </c>
      <c r="EI162" s="160">
        <v>0</v>
      </c>
      <c r="EJ162" s="160">
        <v>0</v>
      </c>
      <c r="EK162" s="160">
        <v>0</v>
      </c>
      <c r="EL162" s="160">
        <v>0</v>
      </c>
      <c r="EM162" s="160">
        <v>0</v>
      </c>
      <c r="EN162" s="160">
        <v>0</v>
      </c>
      <c r="EO162" s="160">
        <v>0</v>
      </c>
      <c r="EP162" s="160">
        <v>0</v>
      </c>
      <c r="EQ162" s="160">
        <v>0</v>
      </c>
      <c r="ER162" s="160">
        <v>0</v>
      </c>
      <c r="ES162" s="160">
        <v>0</v>
      </c>
      <c r="ET162" s="160">
        <v>0</v>
      </c>
      <c r="EU162" s="160">
        <v>0</v>
      </c>
      <c r="EV162" s="160">
        <v>0</v>
      </c>
      <c r="EW162" s="160">
        <v>0</v>
      </c>
      <c r="EX162" s="160">
        <v>0</v>
      </c>
      <c r="EY162" s="160">
        <v>0</v>
      </c>
      <c r="EZ162" s="160">
        <v>0</v>
      </c>
      <c r="FA162" s="160">
        <v>0</v>
      </c>
      <c r="FB162" s="160">
        <v>0</v>
      </c>
      <c r="FC162" s="160">
        <v>0</v>
      </c>
      <c r="FD162" s="160">
        <v>0</v>
      </c>
      <c r="FE162" s="160">
        <v>0</v>
      </c>
      <c r="FF162" s="160">
        <v>0</v>
      </c>
      <c r="FG162" s="160">
        <v>0</v>
      </c>
      <c r="FH162" s="160">
        <v>0</v>
      </c>
      <c r="FI162" s="160">
        <v>0</v>
      </c>
      <c r="FJ162" s="160">
        <v>0</v>
      </c>
      <c r="FK162" s="160">
        <v>0</v>
      </c>
      <c r="FL162" s="160">
        <v>0</v>
      </c>
      <c r="FM162" s="160">
        <v>0</v>
      </c>
      <c r="FN162" s="160">
        <v>0</v>
      </c>
      <c r="FO162" s="160">
        <v>0</v>
      </c>
      <c r="FP162" s="160">
        <v>0</v>
      </c>
      <c r="FQ162" s="160">
        <v>0</v>
      </c>
      <c r="FR162" s="160">
        <v>0</v>
      </c>
      <c r="FS162" s="160">
        <v>0</v>
      </c>
      <c r="FT162" s="160">
        <v>0</v>
      </c>
      <c r="FU162" s="160">
        <v>0</v>
      </c>
      <c r="FV162" s="160">
        <v>0</v>
      </c>
      <c r="FW162" s="160">
        <v>0</v>
      </c>
      <c r="FX162" s="160">
        <v>0</v>
      </c>
      <c r="FY162" s="160">
        <v>0</v>
      </c>
      <c r="FZ162" s="160">
        <v>0</v>
      </c>
      <c r="GA162" s="160">
        <v>0</v>
      </c>
      <c r="GB162" s="160">
        <v>0</v>
      </c>
      <c r="GC162" s="160">
        <v>0</v>
      </c>
      <c r="GD162" s="160">
        <v>0</v>
      </c>
      <c r="GE162" s="160">
        <v>0</v>
      </c>
      <c r="GF162" s="160">
        <v>0</v>
      </c>
      <c r="GG162" s="160">
        <v>0</v>
      </c>
      <c r="GH162" s="160">
        <v>0</v>
      </c>
      <c r="GI162" s="79">
        <f t="shared" si="2"/>
        <v>160</v>
      </c>
    </row>
    <row r="163" spans="2:191" x14ac:dyDescent="0.25">
      <c r="B163" s="74" t="s">
        <v>229</v>
      </c>
      <c r="C163" s="175" t="s">
        <v>789</v>
      </c>
      <c r="D163" s="160">
        <v>0</v>
      </c>
      <c r="E163" s="160">
        <v>0</v>
      </c>
      <c r="F163" s="160">
        <v>0</v>
      </c>
      <c r="G163" s="160">
        <v>0</v>
      </c>
      <c r="H163" s="160">
        <v>0</v>
      </c>
      <c r="I163" s="160">
        <v>0</v>
      </c>
      <c r="J163" s="160">
        <v>0</v>
      </c>
      <c r="K163" s="160">
        <v>0</v>
      </c>
      <c r="L163" s="160">
        <v>0</v>
      </c>
      <c r="M163" s="160">
        <v>0</v>
      </c>
      <c r="N163" s="160">
        <v>0</v>
      </c>
      <c r="O163" s="160">
        <v>0</v>
      </c>
      <c r="P163" s="160">
        <v>0</v>
      </c>
      <c r="Q163" s="160">
        <v>0</v>
      </c>
      <c r="R163" s="160">
        <v>0</v>
      </c>
      <c r="S163" s="160">
        <v>0</v>
      </c>
      <c r="T163" s="160">
        <v>3149</v>
      </c>
      <c r="U163" s="160">
        <v>0</v>
      </c>
      <c r="V163" s="160">
        <v>0</v>
      </c>
      <c r="W163" s="160">
        <v>0</v>
      </c>
      <c r="X163" s="160">
        <v>0</v>
      </c>
      <c r="Y163" s="160">
        <v>0</v>
      </c>
      <c r="Z163" s="160">
        <v>0</v>
      </c>
      <c r="AA163" s="160">
        <v>0</v>
      </c>
      <c r="AB163" s="160">
        <v>0</v>
      </c>
      <c r="AC163" s="160">
        <v>0</v>
      </c>
      <c r="AD163" s="160">
        <v>0</v>
      </c>
      <c r="AE163" s="160">
        <v>0</v>
      </c>
      <c r="AF163" s="160">
        <v>0</v>
      </c>
      <c r="AG163" s="160">
        <v>0</v>
      </c>
      <c r="AH163" s="160">
        <v>0</v>
      </c>
      <c r="AI163" s="160">
        <v>2185</v>
      </c>
      <c r="AJ163" s="160">
        <v>0</v>
      </c>
      <c r="AK163" s="160">
        <v>0</v>
      </c>
      <c r="AL163" s="160">
        <v>2353</v>
      </c>
      <c r="AM163" s="160">
        <v>0</v>
      </c>
      <c r="AN163" s="160">
        <v>0</v>
      </c>
      <c r="AO163" s="160">
        <v>0</v>
      </c>
      <c r="AP163" s="160">
        <v>0</v>
      </c>
      <c r="AQ163" s="160">
        <v>0</v>
      </c>
      <c r="AR163" s="160">
        <v>0</v>
      </c>
      <c r="AS163" s="160">
        <v>3463.5</v>
      </c>
      <c r="AT163" s="160">
        <v>0</v>
      </c>
      <c r="AU163" s="160">
        <v>0</v>
      </c>
      <c r="AV163" s="160">
        <v>12543.12</v>
      </c>
      <c r="AW163" s="160">
        <v>0</v>
      </c>
      <c r="AX163" s="160">
        <v>0</v>
      </c>
      <c r="AY163" s="160">
        <v>0</v>
      </c>
      <c r="AZ163" s="160">
        <v>0</v>
      </c>
      <c r="BA163" s="160">
        <v>0</v>
      </c>
      <c r="BB163" s="160">
        <v>0</v>
      </c>
      <c r="BC163" s="160">
        <v>0</v>
      </c>
      <c r="BD163" s="160">
        <v>0</v>
      </c>
      <c r="BE163" s="160">
        <v>0</v>
      </c>
      <c r="BF163" s="160">
        <v>17322.95</v>
      </c>
      <c r="BG163" s="160">
        <v>0</v>
      </c>
      <c r="BH163" s="160">
        <v>0</v>
      </c>
      <c r="BI163" s="160">
        <v>0</v>
      </c>
      <c r="BJ163" s="160">
        <v>0</v>
      </c>
      <c r="BK163" s="160">
        <v>0</v>
      </c>
      <c r="BL163" s="160">
        <v>0</v>
      </c>
      <c r="BM163" s="160">
        <v>0</v>
      </c>
      <c r="BN163" s="160">
        <v>0</v>
      </c>
      <c r="BO163" s="160">
        <v>0</v>
      </c>
      <c r="BP163" s="160">
        <v>0</v>
      </c>
      <c r="BQ163" s="160">
        <v>0</v>
      </c>
      <c r="BR163" s="160">
        <v>0</v>
      </c>
      <c r="BS163" s="160">
        <v>0</v>
      </c>
      <c r="BT163" s="160">
        <v>0</v>
      </c>
      <c r="BU163" s="160">
        <v>0</v>
      </c>
      <c r="BV163" s="160">
        <v>0</v>
      </c>
      <c r="BW163" s="160">
        <v>0</v>
      </c>
      <c r="BX163" s="160">
        <v>0</v>
      </c>
      <c r="BY163" s="160">
        <v>0</v>
      </c>
      <c r="BZ163" s="160">
        <v>0</v>
      </c>
      <c r="CA163" s="160">
        <v>0</v>
      </c>
      <c r="CB163" s="160">
        <v>0</v>
      </c>
      <c r="CC163" s="160">
        <v>0</v>
      </c>
      <c r="CD163" s="160">
        <v>0</v>
      </c>
      <c r="CE163" s="160">
        <v>0</v>
      </c>
      <c r="CF163" s="160">
        <v>0</v>
      </c>
      <c r="CG163" s="160">
        <v>0</v>
      </c>
      <c r="CH163" s="160">
        <v>0</v>
      </c>
      <c r="CI163" s="160">
        <v>0</v>
      </c>
      <c r="CJ163" s="160">
        <v>0</v>
      </c>
      <c r="CK163" s="160">
        <v>0</v>
      </c>
      <c r="CL163" s="160">
        <v>0</v>
      </c>
      <c r="CM163" s="160">
        <v>0</v>
      </c>
      <c r="CN163" s="160">
        <v>0</v>
      </c>
      <c r="CO163" s="160">
        <v>0</v>
      </c>
      <c r="CP163" s="160">
        <v>0</v>
      </c>
      <c r="CQ163" s="160">
        <v>0</v>
      </c>
      <c r="CR163" s="160">
        <v>0</v>
      </c>
      <c r="CS163" s="160">
        <v>0</v>
      </c>
      <c r="CT163" s="160">
        <v>0</v>
      </c>
      <c r="CU163" s="160">
        <v>0</v>
      </c>
      <c r="CV163" s="160">
        <v>0</v>
      </c>
      <c r="CW163" s="160">
        <v>0</v>
      </c>
      <c r="CX163" s="160">
        <v>0</v>
      </c>
      <c r="CY163" s="160">
        <v>0</v>
      </c>
      <c r="CZ163" s="160">
        <v>0</v>
      </c>
      <c r="DA163" s="160">
        <v>0</v>
      </c>
      <c r="DB163" s="160">
        <v>0</v>
      </c>
      <c r="DC163" s="160">
        <v>0</v>
      </c>
      <c r="DD163" s="160">
        <v>0</v>
      </c>
      <c r="DE163" s="160">
        <v>0</v>
      </c>
      <c r="DF163" s="160">
        <v>0</v>
      </c>
      <c r="DG163" s="160">
        <v>-20.85</v>
      </c>
      <c r="DH163" s="160">
        <v>0</v>
      </c>
      <c r="DI163" s="160">
        <v>0</v>
      </c>
      <c r="DJ163" s="160">
        <v>0</v>
      </c>
      <c r="DK163" s="160">
        <v>0</v>
      </c>
      <c r="DL163" s="160">
        <v>0</v>
      </c>
      <c r="DM163" s="160">
        <v>0</v>
      </c>
      <c r="DN163" s="160">
        <v>0</v>
      </c>
      <c r="DO163" s="160">
        <v>0</v>
      </c>
      <c r="DP163" s="160">
        <v>0</v>
      </c>
      <c r="DQ163" s="160">
        <v>0</v>
      </c>
      <c r="DR163" s="160">
        <v>0</v>
      </c>
      <c r="DS163" s="160">
        <v>0</v>
      </c>
      <c r="DT163" s="160">
        <v>0</v>
      </c>
      <c r="DU163" s="160">
        <v>0</v>
      </c>
      <c r="DV163" s="160">
        <v>0</v>
      </c>
      <c r="DW163" s="160">
        <v>840</v>
      </c>
      <c r="DX163" s="160">
        <v>0</v>
      </c>
      <c r="DY163" s="160">
        <v>0</v>
      </c>
      <c r="DZ163" s="160">
        <v>0</v>
      </c>
      <c r="EA163" s="160">
        <v>0</v>
      </c>
      <c r="EB163" s="160">
        <v>0</v>
      </c>
      <c r="EC163" s="160">
        <v>0</v>
      </c>
      <c r="ED163" s="160">
        <v>0</v>
      </c>
      <c r="EE163" s="160">
        <v>19000</v>
      </c>
      <c r="EF163" s="160">
        <v>0</v>
      </c>
      <c r="EG163" s="160">
        <v>0</v>
      </c>
      <c r="EH163" s="160">
        <v>0</v>
      </c>
      <c r="EI163" s="160">
        <v>0</v>
      </c>
      <c r="EJ163" s="160">
        <v>0</v>
      </c>
      <c r="EK163" s="160">
        <v>0</v>
      </c>
      <c r="EL163" s="160">
        <v>0</v>
      </c>
      <c r="EM163" s="160">
        <v>0</v>
      </c>
      <c r="EN163" s="160">
        <v>15105.91</v>
      </c>
      <c r="EO163" s="160">
        <v>0</v>
      </c>
      <c r="EP163" s="160">
        <v>16980</v>
      </c>
      <c r="EQ163" s="160">
        <v>30000</v>
      </c>
      <c r="ER163" s="160">
        <v>0</v>
      </c>
      <c r="ES163" s="160">
        <v>4.2</v>
      </c>
      <c r="ET163" s="160">
        <v>661.95</v>
      </c>
      <c r="EU163" s="160">
        <v>0</v>
      </c>
      <c r="EV163" s="160">
        <v>0</v>
      </c>
      <c r="EW163" s="160">
        <v>0</v>
      </c>
      <c r="EX163" s="160">
        <v>0</v>
      </c>
      <c r="EY163" s="160">
        <v>0</v>
      </c>
      <c r="EZ163" s="160">
        <v>0</v>
      </c>
      <c r="FA163" s="160">
        <v>24392.83</v>
      </c>
      <c r="FB163" s="160">
        <v>0</v>
      </c>
      <c r="FC163" s="160">
        <v>0</v>
      </c>
      <c r="FD163" s="160">
        <v>0</v>
      </c>
      <c r="FE163" s="160">
        <v>0</v>
      </c>
      <c r="FF163" s="160">
        <v>100</v>
      </c>
      <c r="FG163" s="160">
        <v>289</v>
      </c>
      <c r="FH163" s="160">
        <v>0</v>
      </c>
      <c r="FI163" s="160">
        <v>0</v>
      </c>
      <c r="FJ163" s="160">
        <v>0</v>
      </c>
      <c r="FK163" s="160">
        <v>0</v>
      </c>
      <c r="FL163" s="160">
        <v>0</v>
      </c>
      <c r="FM163" s="160">
        <v>12401.41</v>
      </c>
      <c r="FN163" s="160">
        <v>0</v>
      </c>
      <c r="FO163" s="160">
        <v>0</v>
      </c>
      <c r="FP163" s="160">
        <v>0</v>
      </c>
      <c r="FQ163" s="160">
        <v>0</v>
      </c>
      <c r="FR163" s="160">
        <v>0</v>
      </c>
      <c r="FS163" s="160">
        <v>0</v>
      </c>
      <c r="FT163" s="160">
        <v>0</v>
      </c>
      <c r="FU163" s="160">
        <v>0</v>
      </c>
      <c r="FV163" s="160">
        <v>29</v>
      </c>
      <c r="FW163" s="160">
        <v>0</v>
      </c>
      <c r="FX163" s="160">
        <v>0</v>
      </c>
      <c r="FY163" s="160">
        <v>0</v>
      </c>
      <c r="FZ163" s="160">
        <v>0</v>
      </c>
      <c r="GA163" s="160">
        <v>0</v>
      </c>
      <c r="GB163" s="160">
        <v>0</v>
      </c>
      <c r="GC163" s="160">
        <v>0</v>
      </c>
      <c r="GD163" s="160">
        <v>0</v>
      </c>
      <c r="GE163" s="160">
        <v>362.19</v>
      </c>
      <c r="GF163" s="160">
        <v>0</v>
      </c>
      <c r="GG163" s="160">
        <v>0</v>
      </c>
      <c r="GH163" s="160">
        <v>0</v>
      </c>
      <c r="GI163" s="79">
        <f t="shared" si="2"/>
        <v>161162.21</v>
      </c>
    </row>
    <row r="164" spans="2:191" x14ac:dyDescent="0.25">
      <c r="B164" s="74" t="s">
        <v>223</v>
      </c>
      <c r="C164" s="175" t="s">
        <v>789</v>
      </c>
      <c r="D164" s="160">
        <v>98</v>
      </c>
      <c r="E164" s="160">
        <v>300</v>
      </c>
      <c r="F164" s="160">
        <v>0</v>
      </c>
      <c r="G164" s="160">
        <v>0</v>
      </c>
      <c r="H164" s="160">
        <v>663.2</v>
      </c>
      <c r="I164" s="160">
        <v>855</v>
      </c>
      <c r="J164" s="160">
        <v>0</v>
      </c>
      <c r="K164" s="160">
        <v>138</v>
      </c>
      <c r="L164" s="160">
        <v>0</v>
      </c>
      <c r="M164" s="160">
        <v>1704.66</v>
      </c>
      <c r="N164" s="160">
        <v>0</v>
      </c>
      <c r="O164" s="160">
        <v>0</v>
      </c>
      <c r="P164" s="160">
        <v>0</v>
      </c>
      <c r="Q164" s="160">
        <v>0</v>
      </c>
      <c r="R164" s="160">
        <v>0</v>
      </c>
      <c r="S164" s="160">
        <v>3734</v>
      </c>
      <c r="T164" s="160">
        <v>0</v>
      </c>
      <c r="U164" s="160">
        <v>0</v>
      </c>
      <c r="V164" s="160">
        <v>0</v>
      </c>
      <c r="W164" s="160">
        <v>0</v>
      </c>
      <c r="X164" s="160">
        <v>0</v>
      </c>
      <c r="Y164" s="160">
        <v>0</v>
      </c>
      <c r="Z164" s="160">
        <v>1601.35</v>
      </c>
      <c r="AA164" s="160">
        <v>206.09</v>
      </c>
      <c r="AB164" s="160">
        <v>1586.95</v>
      </c>
      <c r="AC164" s="160">
        <v>9450</v>
      </c>
      <c r="AD164" s="160">
        <v>0</v>
      </c>
      <c r="AE164" s="160">
        <v>31769.46</v>
      </c>
      <c r="AF164" s="160">
        <v>0</v>
      </c>
      <c r="AG164" s="160">
        <v>18209.11</v>
      </c>
      <c r="AH164" s="160">
        <v>3787.89</v>
      </c>
      <c r="AI164" s="160">
        <v>8.6</v>
      </c>
      <c r="AJ164" s="160">
        <v>0</v>
      </c>
      <c r="AK164" s="160">
        <v>0</v>
      </c>
      <c r="AL164" s="160">
        <v>698</v>
      </c>
      <c r="AM164" s="160">
        <v>0</v>
      </c>
      <c r="AN164" s="160">
        <v>1462.98</v>
      </c>
      <c r="AO164" s="160">
        <v>3082.42</v>
      </c>
      <c r="AP164" s="160">
        <v>12140.5</v>
      </c>
      <c r="AQ164" s="160">
        <v>9737.4699999999993</v>
      </c>
      <c r="AR164" s="160">
        <v>2646.4</v>
      </c>
      <c r="AS164" s="160">
        <v>0</v>
      </c>
      <c r="AT164" s="160">
        <v>21523.41</v>
      </c>
      <c r="AU164" s="160">
        <v>182.25</v>
      </c>
      <c r="AV164" s="160">
        <v>11749.31</v>
      </c>
      <c r="AW164" s="160">
        <v>4823.01</v>
      </c>
      <c r="AX164" s="160">
        <v>0</v>
      </c>
      <c r="AY164" s="160">
        <v>2751.6</v>
      </c>
      <c r="AZ164" s="160">
        <v>0</v>
      </c>
      <c r="BA164" s="160">
        <v>300</v>
      </c>
      <c r="BB164" s="160">
        <v>465.59</v>
      </c>
      <c r="BC164" s="160">
        <v>2300</v>
      </c>
      <c r="BD164" s="160">
        <v>126.91</v>
      </c>
      <c r="BE164" s="160">
        <v>8.51</v>
      </c>
      <c r="BF164" s="160">
        <v>0</v>
      </c>
      <c r="BG164" s="160">
        <v>12258.94</v>
      </c>
      <c r="BH164" s="160">
        <v>4146</v>
      </c>
      <c r="BI164" s="160">
        <v>0</v>
      </c>
      <c r="BJ164" s="160">
        <v>6268</v>
      </c>
      <c r="BK164" s="160">
        <v>800</v>
      </c>
      <c r="BL164" s="160">
        <v>0</v>
      </c>
      <c r="BM164" s="160">
        <v>1355.51</v>
      </c>
      <c r="BN164" s="160">
        <v>4098</v>
      </c>
      <c r="BO164" s="160">
        <v>2101.1999999999998</v>
      </c>
      <c r="BP164" s="160">
        <v>1330</v>
      </c>
      <c r="BQ164" s="160">
        <v>367.37</v>
      </c>
      <c r="BR164" s="160">
        <v>600</v>
      </c>
      <c r="BS164" s="160">
        <v>1477</v>
      </c>
      <c r="BT164" s="160">
        <v>180</v>
      </c>
      <c r="BU164" s="160">
        <v>0</v>
      </c>
      <c r="BV164" s="160">
        <v>3807.43</v>
      </c>
      <c r="BW164" s="160">
        <v>0</v>
      </c>
      <c r="BX164" s="160">
        <v>285</v>
      </c>
      <c r="BY164" s="160">
        <v>0</v>
      </c>
      <c r="BZ164" s="160">
        <v>272.39999999999998</v>
      </c>
      <c r="CA164" s="160">
        <v>51.96</v>
      </c>
      <c r="CB164" s="160">
        <v>0</v>
      </c>
      <c r="CC164" s="160">
        <v>4043.79</v>
      </c>
      <c r="CD164" s="160">
        <v>674.63</v>
      </c>
      <c r="CE164" s="160">
        <v>0</v>
      </c>
      <c r="CF164" s="160">
        <v>2260.67</v>
      </c>
      <c r="CG164" s="160">
        <v>0</v>
      </c>
      <c r="CH164" s="160">
        <v>601</v>
      </c>
      <c r="CI164" s="160">
        <v>1960.85</v>
      </c>
      <c r="CJ164" s="160">
        <v>620.03</v>
      </c>
      <c r="CK164" s="160">
        <v>3376</v>
      </c>
      <c r="CL164" s="160">
        <v>1750.13</v>
      </c>
      <c r="CM164" s="160">
        <v>19531.060000000001</v>
      </c>
      <c r="CN164" s="160">
        <v>829.32</v>
      </c>
      <c r="CO164" s="160">
        <v>1572.97</v>
      </c>
      <c r="CP164" s="160">
        <v>-7370</v>
      </c>
      <c r="CQ164" s="160">
        <v>0</v>
      </c>
      <c r="CR164" s="160">
        <v>922.07</v>
      </c>
      <c r="CS164" s="160">
        <v>6946.71</v>
      </c>
      <c r="CT164" s="160">
        <v>1436.5</v>
      </c>
      <c r="CU164" s="160">
        <v>0</v>
      </c>
      <c r="CV164" s="160">
        <v>1783.72</v>
      </c>
      <c r="CW164" s="160">
        <v>2735.27</v>
      </c>
      <c r="CX164" s="160">
        <v>0</v>
      </c>
      <c r="CY164" s="160">
        <v>0</v>
      </c>
      <c r="CZ164" s="160">
        <v>2900</v>
      </c>
      <c r="DA164" s="160">
        <v>1800</v>
      </c>
      <c r="DB164" s="160">
        <v>0</v>
      </c>
      <c r="DC164" s="160">
        <v>12837.73</v>
      </c>
      <c r="DD164" s="160">
        <v>10332.540000000001</v>
      </c>
      <c r="DE164" s="160">
        <v>3130.3</v>
      </c>
      <c r="DF164" s="160">
        <v>-180</v>
      </c>
      <c r="DG164" s="160">
        <v>0</v>
      </c>
      <c r="DH164" s="160">
        <v>0</v>
      </c>
      <c r="DI164" s="160">
        <v>0</v>
      </c>
      <c r="DJ164" s="160">
        <v>8621.5</v>
      </c>
      <c r="DK164" s="160">
        <v>6553</v>
      </c>
      <c r="DL164" s="160">
        <v>1705</v>
      </c>
      <c r="DM164" s="160">
        <v>353.18</v>
      </c>
      <c r="DN164" s="160">
        <v>0</v>
      </c>
      <c r="DO164" s="160">
        <v>4576.6400000000003</v>
      </c>
      <c r="DP164" s="160">
        <v>0</v>
      </c>
      <c r="DQ164" s="160">
        <v>28981.200000000001</v>
      </c>
      <c r="DR164" s="160">
        <v>4255.92</v>
      </c>
      <c r="DS164" s="160">
        <v>972.5</v>
      </c>
      <c r="DT164" s="160">
        <v>0</v>
      </c>
      <c r="DU164" s="160">
        <v>2647.94</v>
      </c>
      <c r="DV164" s="160">
        <v>939.56</v>
      </c>
      <c r="DW164" s="160">
        <v>2138.4</v>
      </c>
      <c r="DX164" s="160">
        <v>2400.9</v>
      </c>
      <c r="DY164" s="160">
        <v>283</v>
      </c>
      <c r="DZ164" s="160">
        <v>0</v>
      </c>
      <c r="EA164" s="160">
        <v>0</v>
      </c>
      <c r="EB164" s="160">
        <v>1131</v>
      </c>
      <c r="EC164" s="160">
        <v>1165</v>
      </c>
      <c r="ED164" s="160">
        <v>5268.5</v>
      </c>
      <c r="EE164" s="160">
        <v>0</v>
      </c>
      <c r="EF164" s="160">
        <v>0</v>
      </c>
      <c r="EG164" s="160">
        <v>0</v>
      </c>
      <c r="EH164" s="160">
        <v>9482.43</v>
      </c>
      <c r="EI164" s="160">
        <v>1290</v>
      </c>
      <c r="EJ164" s="160">
        <v>16321.66</v>
      </c>
      <c r="EK164" s="160">
        <v>4919.07</v>
      </c>
      <c r="EL164" s="160">
        <v>1185</v>
      </c>
      <c r="EM164" s="160">
        <v>442.55</v>
      </c>
      <c r="EN164" s="160">
        <v>7396.6</v>
      </c>
      <c r="EO164" s="160">
        <v>81906.41</v>
      </c>
      <c r="EP164" s="160">
        <v>2471.5</v>
      </c>
      <c r="EQ164" s="160">
        <v>113566.43</v>
      </c>
      <c r="ER164" s="160">
        <v>15043.83</v>
      </c>
      <c r="ES164" s="160">
        <v>50403.89</v>
      </c>
      <c r="ET164" s="160">
        <v>71216.56</v>
      </c>
      <c r="EU164" s="160">
        <v>9833.9699999999993</v>
      </c>
      <c r="EV164" s="160">
        <v>1105</v>
      </c>
      <c r="EW164" s="160">
        <v>27287.62</v>
      </c>
      <c r="EX164" s="160">
        <v>138108.09</v>
      </c>
      <c r="EY164" s="160">
        <v>15978.3</v>
      </c>
      <c r="EZ164" s="160">
        <v>14123.8</v>
      </c>
      <c r="FA164" s="160">
        <v>71254</v>
      </c>
      <c r="FB164" s="160">
        <v>50430.58</v>
      </c>
      <c r="FC164" s="160">
        <v>24717.5</v>
      </c>
      <c r="FD164" s="160">
        <v>0</v>
      </c>
      <c r="FE164" s="160">
        <v>1000</v>
      </c>
      <c r="FF164" s="160">
        <v>2422.06</v>
      </c>
      <c r="FG164" s="160">
        <v>18549.21</v>
      </c>
      <c r="FH164" s="160">
        <v>1925</v>
      </c>
      <c r="FI164" s="160">
        <v>23573.49</v>
      </c>
      <c r="FJ164" s="160">
        <v>6913.99</v>
      </c>
      <c r="FK164" s="160">
        <v>78598.94</v>
      </c>
      <c r="FL164" s="160">
        <v>4164.1000000000004</v>
      </c>
      <c r="FM164" s="160">
        <v>53602.2</v>
      </c>
      <c r="FN164" s="160">
        <v>15010.39</v>
      </c>
      <c r="FO164" s="160">
        <v>16184.57</v>
      </c>
      <c r="FP164" s="160">
        <v>19672</v>
      </c>
      <c r="FQ164" s="160">
        <v>4225.6499999999996</v>
      </c>
      <c r="FR164" s="160">
        <v>0</v>
      </c>
      <c r="FS164" s="160">
        <v>0</v>
      </c>
      <c r="FT164" s="160">
        <v>722.98</v>
      </c>
      <c r="FU164" s="160">
        <v>1636.04</v>
      </c>
      <c r="FV164" s="160">
        <v>2519.61</v>
      </c>
      <c r="FW164" s="160">
        <v>0</v>
      </c>
      <c r="FX164" s="160">
        <v>1651.46</v>
      </c>
      <c r="FY164" s="160">
        <v>1037.33</v>
      </c>
      <c r="FZ164" s="160">
        <v>26245.62</v>
      </c>
      <c r="GA164" s="160">
        <v>0</v>
      </c>
      <c r="GB164" s="160">
        <v>4826.57</v>
      </c>
      <c r="GC164" s="160">
        <v>1462.7</v>
      </c>
      <c r="GD164" s="160">
        <v>12112.02</v>
      </c>
      <c r="GE164" s="160">
        <v>4065.44</v>
      </c>
      <c r="GF164" s="160">
        <v>0</v>
      </c>
      <c r="GG164" s="160">
        <v>0</v>
      </c>
      <c r="GH164" s="160">
        <v>0</v>
      </c>
      <c r="GI164" s="79">
        <f t="shared" si="2"/>
        <v>1364604.1700000004</v>
      </c>
    </row>
    <row r="165" spans="2:191" x14ac:dyDescent="0.25">
      <c r="B165" s="74" t="s">
        <v>229</v>
      </c>
      <c r="C165" s="175" t="s">
        <v>789</v>
      </c>
      <c r="D165" s="160">
        <v>225.34</v>
      </c>
      <c r="E165" s="160">
        <v>597.95000000000005</v>
      </c>
      <c r="F165" s="160">
        <v>39.700000000000003</v>
      </c>
      <c r="G165" s="160">
        <v>10090.32</v>
      </c>
      <c r="H165" s="160">
        <v>132.26</v>
      </c>
      <c r="I165" s="160">
        <v>848.66</v>
      </c>
      <c r="J165" s="160">
        <v>0</v>
      </c>
      <c r="K165" s="160">
        <v>1641.57</v>
      </c>
      <c r="L165" s="160">
        <v>1238.6600000000001</v>
      </c>
      <c r="M165" s="160">
        <v>270.87</v>
      </c>
      <c r="N165" s="160">
        <v>74.92</v>
      </c>
      <c r="O165" s="160">
        <v>0</v>
      </c>
      <c r="P165" s="160">
        <v>0</v>
      </c>
      <c r="Q165" s="160">
        <v>161.57</v>
      </c>
      <c r="R165" s="160">
        <v>0</v>
      </c>
      <c r="S165" s="160">
        <v>51</v>
      </c>
      <c r="T165" s="160">
        <v>1868.5</v>
      </c>
      <c r="U165" s="160">
        <v>680.48</v>
      </c>
      <c r="V165" s="160">
        <v>570.29999999999995</v>
      </c>
      <c r="W165" s="160">
        <v>0</v>
      </c>
      <c r="X165" s="160">
        <v>0</v>
      </c>
      <c r="Y165" s="160">
        <v>80.39</v>
      </c>
      <c r="Z165" s="160">
        <v>0</v>
      </c>
      <c r="AA165" s="160">
        <v>0</v>
      </c>
      <c r="AB165" s="160">
        <v>48.26</v>
      </c>
      <c r="AC165" s="160">
        <v>662.8</v>
      </c>
      <c r="AD165" s="160">
        <v>0</v>
      </c>
      <c r="AE165" s="160">
        <v>373.28</v>
      </c>
      <c r="AF165" s="160">
        <v>0</v>
      </c>
      <c r="AG165" s="160">
        <v>204.91</v>
      </c>
      <c r="AH165" s="160">
        <v>1671.72</v>
      </c>
      <c r="AI165" s="160">
        <v>341.75</v>
      </c>
      <c r="AJ165" s="160">
        <v>2.5499999999999998</v>
      </c>
      <c r="AK165" s="160">
        <v>22.5</v>
      </c>
      <c r="AL165" s="160">
        <v>1840.45</v>
      </c>
      <c r="AM165" s="160">
        <v>39.869999999999997</v>
      </c>
      <c r="AN165" s="160">
        <v>466.42</v>
      </c>
      <c r="AO165" s="160">
        <v>223.04</v>
      </c>
      <c r="AP165" s="160">
        <v>481.74</v>
      </c>
      <c r="AQ165" s="160">
        <v>0</v>
      </c>
      <c r="AR165" s="160">
        <v>0</v>
      </c>
      <c r="AS165" s="160">
        <v>575.37</v>
      </c>
      <c r="AT165" s="160">
        <v>1470.77</v>
      </c>
      <c r="AU165" s="160">
        <v>158.44999999999999</v>
      </c>
      <c r="AV165" s="160">
        <v>1801.9</v>
      </c>
      <c r="AW165" s="160">
        <v>0</v>
      </c>
      <c r="AX165" s="160">
        <v>1056.53</v>
      </c>
      <c r="AY165" s="160">
        <v>52.71</v>
      </c>
      <c r="AZ165" s="160">
        <v>1955.95</v>
      </c>
      <c r="BA165" s="160">
        <v>422.65</v>
      </c>
      <c r="BB165" s="160">
        <v>52.81</v>
      </c>
      <c r="BC165" s="160">
        <v>134.34</v>
      </c>
      <c r="BD165" s="160">
        <v>5.27</v>
      </c>
      <c r="BE165" s="160">
        <v>371.89</v>
      </c>
      <c r="BF165" s="160">
        <v>2417.38</v>
      </c>
      <c r="BG165" s="160">
        <v>279.89999999999998</v>
      </c>
      <c r="BH165" s="160">
        <v>15.68</v>
      </c>
      <c r="BI165" s="160">
        <v>160.04</v>
      </c>
      <c r="BJ165" s="160">
        <v>0</v>
      </c>
      <c r="BK165" s="160">
        <v>8.4</v>
      </c>
      <c r="BL165" s="160">
        <v>133</v>
      </c>
      <c r="BM165" s="160">
        <v>636.1</v>
      </c>
      <c r="BN165" s="160">
        <v>0</v>
      </c>
      <c r="BO165" s="160">
        <v>93.89</v>
      </c>
      <c r="BP165" s="160">
        <v>0</v>
      </c>
      <c r="BQ165" s="160">
        <v>926.68</v>
      </c>
      <c r="BR165" s="160">
        <v>133.66999999999999</v>
      </c>
      <c r="BS165" s="160">
        <v>953.76</v>
      </c>
      <c r="BT165" s="160">
        <v>42.52</v>
      </c>
      <c r="BU165" s="160">
        <v>122.3</v>
      </c>
      <c r="BV165" s="160">
        <v>1481.9</v>
      </c>
      <c r="BW165" s="160">
        <v>161</v>
      </c>
      <c r="BX165" s="160">
        <v>88.44</v>
      </c>
      <c r="BY165" s="160">
        <v>0</v>
      </c>
      <c r="BZ165" s="160">
        <v>0</v>
      </c>
      <c r="CA165" s="160">
        <v>552.66999999999996</v>
      </c>
      <c r="CB165" s="160">
        <v>817.39</v>
      </c>
      <c r="CC165" s="160">
        <v>124.52</v>
      </c>
      <c r="CD165" s="160">
        <v>559.1</v>
      </c>
      <c r="CE165" s="160">
        <v>798.27</v>
      </c>
      <c r="CF165" s="160">
        <v>74.34</v>
      </c>
      <c r="CG165" s="160">
        <v>491.11</v>
      </c>
      <c r="CH165" s="160">
        <v>236.48</v>
      </c>
      <c r="CI165" s="160">
        <v>0</v>
      </c>
      <c r="CJ165" s="160">
        <v>357.29</v>
      </c>
      <c r="CK165" s="160">
        <v>210.97</v>
      </c>
      <c r="CL165" s="160">
        <v>981.85</v>
      </c>
      <c r="CM165" s="160">
        <v>638.66</v>
      </c>
      <c r="CN165" s="160">
        <v>325.81</v>
      </c>
      <c r="CO165" s="160">
        <v>281.52</v>
      </c>
      <c r="CP165" s="160">
        <v>3652.41</v>
      </c>
      <c r="CQ165" s="160">
        <v>0</v>
      </c>
      <c r="CR165" s="160">
        <v>1074.02</v>
      </c>
      <c r="CS165" s="160">
        <v>241.25</v>
      </c>
      <c r="CT165" s="160">
        <v>171</v>
      </c>
      <c r="CU165" s="160">
        <v>4.9800000000000004</v>
      </c>
      <c r="CV165" s="160">
        <v>388.39</v>
      </c>
      <c r="CW165" s="160">
        <v>79.760000000000005</v>
      </c>
      <c r="CX165" s="160">
        <v>766.52</v>
      </c>
      <c r="CY165" s="160">
        <v>5.94</v>
      </c>
      <c r="CZ165" s="160">
        <v>701.62</v>
      </c>
      <c r="DA165" s="160">
        <v>269.10000000000002</v>
      </c>
      <c r="DB165" s="160">
        <v>6893.26</v>
      </c>
      <c r="DC165" s="160">
        <v>0</v>
      </c>
      <c r="DD165" s="160">
        <v>857.33</v>
      </c>
      <c r="DE165" s="160">
        <v>0</v>
      </c>
      <c r="DF165" s="160">
        <v>0</v>
      </c>
      <c r="DG165" s="160">
        <v>105.51</v>
      </c>
      <c r="DH165" s="160">
        <v>2053.58</v>
      </c>
      <c r="DI165" s="160">
        <v>17.29</v>
      </c>
      <c r="DJ165" s="160">
        <v>600</v>
      </c>
      <c r="DK165" s="160">
        <v>0</v>
      </c>
      <c r="DL165" s="160">
        <v>0</v>
      </c>
      <c r="DM165" s="160">
        <v>333.21</v>
      </c>
      <c r="DN165" s="160">
        <v>190.95</v>
      </c>
      <c r="DO165" s="160">
        <v>5833.45</v>
      </c>
      <c r="DP165" s="160">
        <v>372.42</v>
      </c>
      <c r="DQ165" s="160">
        <v>638.73</v>
      </c>
      <c r="DR165" s="160">
        <v>199.51</v>
      </c>
      <c r="DS165" s="160">
        <v>0</v>
      </c>
      <c r="DT165" s="160">
        <v>1709.41</v>
      </c>
      <c r="DU165" s="160">
        <v>0</v>
      </c>
      <c r="DV165" s="160">
        <v>3044.17</v>
      </c>
      <c r="DW165" s="160">
        <v>27</v>
      </c>
      <c r="DX165" s="160">
        <v>1360.96</v>
      </c>
      <c r="DY165" s="160">
        <v>562.23</v>
      </c>
      <c r="DZ165" s="160">
        <v>296.11</v>
      </c>
      <c r="EA165" s="160">
        <v>1078.31</v>
      </c>
      <c r="EB165" s="160">
        <v>129.61000000000001</v>
      </c>
      <c r="EC165" s="160">
        <v>2058.5100000000002</v>
      </c>
      <c r="ED165" s="160">
        <v>1993.97</v>
      </c>
      <c r="EE165" s="160">
        <v>93.54</v>
      </c>
      <c r="EF165" s="160">
        <v>48.18</v>
      </c>
      <c r="EG165" s="160">
        <v>0</v>
      </c>
      <c r="EH165" s="160">
        <v>470.79</v>
      </c>
      <c r="EI165" s="160">
        <v>238.19</v>
      </c>
      <c r="EJ165" s="160">
        <v>392.2</v>
      </c>
      <c r="EK165" s="160">
        <v>106.07</v>
      </c>
      <c r="EL165" s="160">
        <v>0</v>
      </c>
      <c r="EM165" s="160">
        <v>867.5</v>
      </c>
      <c r="EN165" s="160">
        <v>55.3</v>
      </c>
      <c r="EO165" s="160">
        <v>4123.3100000000004</v>
      </c>
      <c r="EP165" s="160">
        <v>10407.450000000001</v>
      </c>
      <c r="EQ165" s="160">
        <v>964.28</v>
      </c>
      <c r="ER165" s="160">
        <v>2934.62</v>
      </c>
      <c r="ES165" s="160">
        <v>2491.23</v>
      </c>
      <c r="ET165" s="160">
        <v>8283.9500000000007</v>
      </c>
      <c r="EU165" s="160">
        <v>31935.84</v>
      </c>
      <c r="EV165" s="160">
        <v>340.24</v>
      </c>
      <c r="EW165" s="160">
        <v>35935.82</v>
      </c>
      <c r="EX165" s="160">
        <v>28536.17</v>
      </c>
      <c r="EY165" s="160">
        <v>48359.839999999997</v>
      </c>
      <c r="EZ165" s="160">
        <v>1072.72</v>
      </c>
      <c r="FA165" s="160">
        <v>5813.91</v>
      </c>
      <c r="FB165" s="160">
        <v>5185.38</v>
      </c>
      <c r="FC165" s="160">
        <v>0</v>
      </c>
      <c r="FD165" s="160">
        <v>1103.73</v>
      </c>
      <c r="FE165" s="160">
        <v>416.73</v>
      </c>
      <c r="FF165" s="160">
        <v>1978.45</v>
      </c>
      <c r="FG165" s="160">
        <v>0</v>
      </c>
      <c r="FH165" s="160">
        <v>2162.9899999999998</v>
      </c>
      <c r="FI165" s="160">
        <v>846.36</v>
      </c>
      <c r="FJ165" s="160">
        <v>874.31</v>
      </c>
      <c r="FK165" s="160">
        <v>7079.47</v>
      </c>
      <c r="FL165" s="160">
        <v>2186.86</v>
      </c>
      <c r="FM165" s="160">
        <v>1747.9</v>
      </c>
      <c r="FN165" s="160">
        <v>3574.44</v>
      </c>
      <c r="FO165" s="160">
        <v>393.88</v>
      </c>
      <c r="FP165" s="160">
        <v>16659.79</v>
      </c>
      <c r="FQ165" s="160">
        <v>270.58</v>
      </c>
      <c r="FR165" s="160">
        <v>0</v>
      </c>
      <c r="FS165" s="160">
        <v>886</v>
      </c>
      <c r="FT165" s="160">
        <v>421.44</v>
      </c>
      <c r="FU165" s="160">
        <v>138.38</v>
      </c>
      <c r="FV165" s="160">
        <v>777.56</v>
      </c>
      <c r="FW165" s="160">
        <v>3063.34</v>
      </c>
      <c r="FX165" s="160">
        <v>108.46</v>
      </c>
      <c r="FY165" s="160">
        <v>68.33</v>
      </c>
      <c r="FZ165" s="160">
        <v>372.2</v>
      </c>
      <c r="GA165" s="160">
        <v>182.8</v>
      </c>
      <c r="GB165" s="160">
        <v>187.41</v>
      </c>
      <c r="GC165" s="160">
        <v>407.5</v>
      </c>
      <c r="GD165" s="160">
        <v>577.14</v>
      </c>
      <c r="GE165" s="160">
        <v>211.78</v>
      </c>
      <c r="GF165" s="160">
        <v>108.8</v>
      </c>
      <c r="GG165" s="160">
        <v>428.55</v>
      </c>
      <c r="GH165" s="160">
        <v>481.06</v>
      </c>
      <c r="GI165" s="79">
        <f t="shared" si="2"/>
        <v>321198.33999999991</v>
      </c>
    </row>
    <row r="166" spans="2:191" x14ac:dyDescent="0.25">
      <c r="B166" s="74" t="s">
        <v>241</v>
      </c>
      <c r="C166" s="175" t="s">
        <v>789</v>
      </c>
      <c r="D166" s="160">
        <v>7090.89</v>
      </c>
      <c r="E166" s="160">
        <v>7205.34</v>
      </c>
      <c r="F166" s="160">
        <v>15201.02</v>
      </c>
      <c r="G166" s="160">
        <v>40185.230000000003</v>
      </c>
      <c r="H166" s="160">
        <v>8584.6</v>
      </c>
      <c r="I166" s="160">
        <v>18939.330000000002</v>
      </c>
      <c r="J166" s="160">
        <v>13645.73</v>
      </c>
      <c r="K166" s="160">
        <v>12101.4</v>
      </c>
      <c r="L166" s="160">
        <v>28469.78</v>
      </c>
      <c r="M166" s="160">
        <v>15578.83</v>
      </c>
      <c r="N166" s="160">
        <v>11546</v>
      </c>
      <c r="O166" s="160">
        <v>12992.08</v>
      </c>
      <c r="P166" s="160">
        <v>6637.48</v>
      </c>
      <c r="Q166" s="160">
        <v>18644.64</v>
      </c>
      <c r="R166" s="160">
        <v>8938.7900000000009</v>
      </c>
      <c r="S166" s="160">
        <v>13721.36</v>
      </c>
      <c r="T166" s="160">
        <v>19135.63</v>
      </c>
      <c r="U166" s="160">
        <v>31327.5</v>
      </c>
      <c r="V166" s="160">
        <v>22720.13</v>
      </c>
      <c r="W166" s="160">
        <v>17111.98</v>
      </c>
      <c r="X166" s="160">
        <v>20077.759999999998</v>
      </c>
      <c r="Y166" s="160">
        <v>29031.31</v>
      </c>
      <c r="Z166" s="160">
        <v>15890.52</v>
      </c>
      <c r="AA166" s="160">
        <v>32616.6</v>
      </c>
      <c r="AB166" s="160">
        <v>1946.6</v>
      </c>
      <c r="AC166" s="160">
        <v>29891.11</v>
      </c>
      <c r="AD166" s="160">
        <v>34339.56</v>
      </c>
      <c r="AE166" s="160">
        <v>22454.75</v>
      </c>
      <c r="AF166" s="160">
        <v>32191.33</v>
      </c>
      <c r="AG166" s="160">
        <v>28974.73</v>
      </c>
      <c r="AH166" s="160">
        <v>21999</v>
      </c>
      <c r="AI166" s="160">
        <v>14167.68</v>
      </c>
      <c r="AJ166" s="160">
        <v>27955.08</v>
      </c>
      <c r="AK166" s="160">
        <v>25878.94</v>
      </c>
      <c r="AL166" s="160">
        <v>37455.26</v>
      </c>
      <c r="AM166" s="160">
        <v>25246.12</v>
      </c>
      <c r="AN166" s="160">
        <v>22980.37</v>
      </c>
      <c r="AO166" s="160">
        <v>19737.12</v>
      </c>
      <c r="AP166" s="160">
        <v>23193.32</v>
      </c>
      <c r="AQ166" s="160">
        <v>19733.990000000002</v>
      </c>
      <c r="AR166" s="160">
        <v>15887.13</v>
      </c>
      <c r="AS166" s="160">
        <v>35279.83</v>
      </c>
      <c r="AT166" s="160">
        <v>16374.83</v>
      </c>
      <c r="AU166" s="160">
        <v>12022.57</v>
      </c>
      <c r="AV166" s="160">
        <v>25007.14</v>
      </c>
      <c r="AW166" s="160">
        <v>11474.41</v>
      </c>
      <c r="AX166" s="160">
        <v>22156.58</v>
      </c>
      <c r="AY166" s="160">
        <v>19256.37</v>
      </c>
      <c r="AZ166" s="160">
        <v>15438.97</v>
      </c>
      <c r="BA166" s="160">
        <v>23257.37</v>
      </c>
      <c r="BB166" s="160">
        <v>14958.88</v>
      </c>
      <c r="BC166" s="160">
        <v>24897.95</v>
      </c>
      <c r="BD166" s="160">
        <v>16868.509999999998</v>
      </c>
      <c r="BE166" s="160">
        <v>21323.15</v>
      </c>
      <c r="BF166" s="160">
        <v>23516.05</v>
      </c>
      <c r="BG166" s="160">
        <v>2860</v>
      </c>
      <c r="BH166" s="160">
        <v>19470.45</v>
      </c>
      <c r="BI166" s="160">
        <v>20034</v>
      </c>
      <c r="BJ166" s="160">
        <v>22825.29</v>
      </c>
      <c r="BK166" s="160">
        <v>19675.830000000002</v>
      </c>
      <c r="BL166" s="160">
        <v>30725</v>
      </c>
      <c r="BM166" s="160">
        <v>58227.1</v>
      </c>
      <c r="BN166" s="160">
        <v>29027</v>
      </c>
      <c r="BO166" s="160">
        <v>23019.33</v>
      </c>
      <c r="BP166" s="160">
        <v>6166.83</v>
      </c>
      <c r="BQ166" s="160">
        <v>19546.21</v>
      </c>
      <c r="BR166" s="160">
        <v>33476.89</v>
      </c>
      <c r="BS166" s="160">
        <v>21267.35</v>
      </c>
      <c r="BT166" s="160">
        <v>19699.330000000002</v>
      </c>
      <c r="BU166" s="160">
        <v>26333.55</v>
      </c>
      <c r="BV166" s="160">
        <v>36694</v>
      </c>
      <c r="BW166" s="160">
        <v>27042.94</v>
      </c>
      <c r="BX166" s="160">
        <v>29700.41</v>
      </c>
      <c r="BY166" s="160">
        <v>19205.86</v>
      </c>
      <c r="BZ166" s="160">
        <v>33142.85</v>
      </c>
      <c r="CA166" s="160">
        <v>56763.61</v>
      </c>
      <c r="CB166" s="160">
        <v>48738.080000000002</v>
      </c>
      <c r="CC166" s="160">
        <v>13437.61</v>
      </c>
      <c r="CD166" s="160">
        <v>14805.68</v>
      </c>
      <c r="CE166" s="160">
        <v>38596.19</v>
      </c>
      <c r="CF166" s="160">
        <v>57770.17</v>
      </c>
      <c r="CG166" s="160">
        <v>13734.08</v>
      </c>
      <c r="CH166" s="160">
        <v>19698.62</v>
      </c>
      <c r="CI166" s="160">
        <v>14204.93</v>
      </c>
      <c r="CJ166" s="160">
        <v>16282.43</v>
      </c>
      <c r="CK166" s="160">
        <v>14450.78</v>
      </c>
      <c r="CL166" s="160">
        <v>21524.97</v>
      </c>
      <c r="CM166" s="160">
        <v>26137.39</v>
      </c>
      <c r="CN166" s="160">
        <v>12088.43</v>
      </c>
      <c r="CO166" s="160">
        <v>23049.5</v>
      </c>
      <c r="CP166" s="160">
        <v>22294.66</v>
      </c>
      <c r="CQ166" s="160">
        <v>19667.73</v>
      </c>
      <c r="CR166" s="160">
        <v>36242.44</v>
      </c>
      <c r="CS166" s="160">
        <v>32990.07</v>
      </c>
      <c r="CT166" s="160">
        <v>24438.1</v>
      </c>
      <c r="CU166" s="160">
        <v>18282.72</v>
      </c>
      <c r="CV166" s="160">
        <v>27538.27</v>
      </c>
      <c r="CW166" s="160">
        <v>32365.49</v>
      </c>
      <c r="CX166" s="160">
        <v>24491.119999999999</v>
      </c>
      <c r="CY166" s="160">
        <v>20431.330000000002</v>
      </c>
      <c r="CZ166" s="160">
        <v>23824.52</v>
      </c>
      <c r="DA166" s="160">
        <v>22199.4</v>
      </c>
      <c r="DB166" s="160">
        <v>15488.82</v>
      </c>
      <c r="DC166" s="160">
        <v>16000</v>
      </c>
      <c r="DD166" s="160">
        <v>19117.87</v>
      </c>
      <c r="DE166" s="160">
        <v>13570.23</v>
      </c>
      <c r="DF166" s="160">
        <v>24861.62</v>
      </c>
      <c r="DG166" s="160">
        <v>14845.33</v>
      </c>
      <c r="DH166" s="160">
        <v>15185.91</v>
      </c>
      <c r="DI166" s="160">
        <v>43393.77</v>
      </c>
      <c r="DJ166" s="160">
        <v>22407.27</v>
      </c>
      <c r="DK166" s="160">
        <v>16996.060000000001</v>
      </c>
      <c r="DL166" s="160">
        <v>42569.5</v>
      </c>
      <c r="DM166" s="160">
        <v>23610.9</v>
      </c>
      <c r="DN166" s="160">
        <v>30085.16</v>
      </c>
      <c r="DO166" s="160">
        <v>16640.830000000002</v>
      </c>
      <c r="DP166" s="160">
        <v>10366.44</v>
      </c>
      <c r="DQ166" s="160">
        <v>29240.54</v>
      </c>
      <c r="DR166" s="160">
        <v>21403.77</v>
      </c>
      <c r="DS166" s="160">
        <v>20492.189999999999</v>
      </c>
      <c r="DT166" s="160">
        <v>39143.870000000003</v>
      </c>
      <c r="DU166" s="160">
        <v>18311.07</v>
      </c>
      <c r="DV166" s="160">
        <v>33377.99</v>
      </c>
      <c r="DW166" s="160">
        <v>24790.81</v>
      </c>
      <c r="DX166" s="160">
        <v>21333.38</v>
      </c>
      <c r="DY166" s="160">
        <v>19287.77</v>
      </c>
      <c r="DZ166" s="160">
        <v>40311.300000000003</v>
      </c>
      <c r="EA166" s="160">
        <v>35103.83</v>
      </c>
      <c r="EB166" s="160">
        <v>19154.689999999999</v>
      </c>
      <c r="EC166" s="160">
        <v>22494.43</v>
      </c>
      <c r="ED166" s="160">
        <v>9738.91</v>
      </c>
      <c r="EE166" s="160">
        <v>13558</v>
      </c>
      <c r="EF166" s="160">
        <v>17447.849999999999</v>
      </c>
      <c r="EG166" s="160">
        <v>14186.13</v>
      </c>
      <c r="EH166" s="160">
        <v>14421.9</v>
      </c>
      <c r="EI166" s="160">
        <v>14977.77</v>
      </c>
      <c r="EJ166" s="160">
        <v>20800.330000000002</v>
      </c>
      <c r="EK166" s="160">
        <v>16968.43</v>
      </c>
      <c r="EL166" s="160">
        <v>12838.27</v>
      </c>
      <c r="EM166" s="160">
        <v>25562.47</v>
      </c>
      <c r="EN166" s="160">
        <v>93005.49</v>
      </c>
      <c r="EO166" s="160">
        <v>177521.28</v>
      </c>
      <c r="EP166" s="160">
        <v>40777.67</v>
      </c>
      <c r="EQ166" s="160">
        <v>87039.84</v>
      </c>
      <c r="ER166" s="160">
        <v>40204</v>
      </c>
      <c r="ES166" s="160">
        <v>58827.23</v>
      </c>
      <c r="ET166" s="160">
        <v>52673.440000000002</v>
      </c>
      <c r="EU166" s="160">
        <v>50277</v>
      </c>
      <c r="EV166" s="160">
        <v>31594.65</v>
      </c>
      <c r="EW166" s="160">
        <v>162494.31</v>
      </c>
      <c r="EX166" s="160">
        <v>65082.61</v>
      </c>
      <c r="EY166" s="160">
        <v>261428.4</v>
      </c>
      <c r="EZ166" s="160">
        <v>66032.05</v>
      </c>
      <c r="FA166" s="160">
        <v>31110.2</v>
      </c>
      <c r="FB166" s="160">
        <v>41283.08</v>
      </c>
      <c r="FC166" s="160">
        <v>32750.49</v>
      </c>
      <c r="FD166" s="160">
        <v>12362.95</v>
      </c>
      <c r="FE166" s="160">
        <v>1000</v>
      </c>
      <c r="FF166" s="160">
        <v>53292.09</v>
      </c>
      <c r="FG166" s="160">
        <v>31107.32</v>
      </c>
      <c r="FH166" s="160">
        <v>56944.53</v>
      </c>
      <c r="FI166" s="160">
        <v>57434.17</v>
      </c>
      <c r="FJ166" s="160">
        <v>57303.54</v>
      </c>
      <c r="FK166" s="160">
        <v>120697.56</v>
      </c>
      <c r="FL166" s="160">
        <v>29734.59</v>
      </c>
      <c r="FM166" s="160">
        <v>83258.48</v>
      </c>
      <c r="FN166" s="160">
        <v>137749.76000000001</v>
      </c>
      <c r="FO166" s="160">
        <v>27624.26</v>
      </c>
      <c r="FP166" s="160">
        <v>318211.67</v>
      </c>
      <c r="FQ166" s="160">
        <v>67793.289999999994</v>
      </c>
      <c r="FR166" s="160">
        <v>0</v>
      </c>
      <c r="FS166" s="160">
        <v>15679.18</v>
      </c>
      <c r="FT166" s="160">
        <v>16262</v>
      </c>
      <c r="FU166" s="160">
        <v>18190.27</v>
      </c>
      <c r="FV166" s="160">
        <v>25363.74</v>
      </c>
      <c r="FW166" s="160">
        <v>11695.93</v>
      </c>
      <c r="FX166" s="160">
        <v>11779.53</v>
      </c>
      <c r="FY166" s="160">
        <v>21194.65</v>
      </c>
      <c r="FZ166" s="160">
        <v>13177.21</v>
      </c>
      <c r="GA166" s="160">
        <v>20213.88</v>
      </c>
      <c r="GB166" s="160">
        <v>5308.54</v>
      </c>
      <c r="GC166" s="160">
        <v>3455.4</v>
      </c>
      <c r="GD166" s="160">
        <v>27715.82</v>
      </c>
      <c r="GE166" s="160">
        <v>19983.7</v>
      </c>
      <c r="GF166" s="160">
        <v>54779.1</v>
      </c>
      <c r="GG166" s="160">
        <v>30929.58</v>
      </c>
      <c r="GH166" s="160">
        <v>60396.83</v>
      </c>
      <c r="GI166" s="79">
        <f t="shared" si="2"/>
        <v>5840273.8900000015</v>
      </c>
    </row>
    <row r="167" spans="2:191" x14ac:dyDescent="0.25">
      <c r="B167" s="74" t="s">
        <v>229</v>
      </c>
      <c r="C167" s="175" t="s">
        <v>789</v>
      </c>
      <c r="D167" s="160">
        <v>716</v>
      </c>
      <c r="E167" s="160">
        <v>202.97</v>
      </c>
      <c r="F167" s="160">
        <v>0</v>
      </c>
      <c r="G167" s="160">
        <v>1445.7</v>
      </c>
      <c r="H167" s="160">
        <v>3441.8</v>
      </c>
      <c r="I167" s="160">
        <v>3726.27</v>
      </c>
      <c r="J167" s="160">
        <v>-9975.3799999999992</v>
      </c>
      <c r="K167" s="160">
        <v>1281.74</v>
      </c>
      <c r="L167" s="160">
        <v>1554.1</v>
      </c>
      <c r="M167" s="160">
        <v>2454.5100000000002</v>
      </c>
      <c r="N167" s="160">
        <v>6302.46</v>
      </c>
      <c r="O167" s="160">
        <v>482.8</v>
      </c>
      <c r="P167" s="160">
        <v>953.59</v>
      </c>
      <c r="Q167" s="160">
        <v>2686.17</v>
      </c>
      <c r="R167" s="160">
        <v>213.8</v>
      </c>
      <c r="S167" s="160">
        <v>2876.74</v>
      </c>
      <c r="T167" s="160">
        <v>589.82000000000005</v>
      </c>
      <c r="U167" s="160">
        <v>697.93</v>
      </c>
      <c r="V167" s="160">
        <v>9354.18</v>
      </c>
      <c r="W167" s="160">
        <v>2071.14</v>
      </c>
      <c r="X167" s="160">
        <v>13958.58</v>
      </c>
      <c r="Y167" s="160">
        <v>460.5</v>
      </c>
      <c r="Z167" s="160">
        <v>3063.67</v>
      </c>
      <c r="AA167" s="160">
        <v>1752</v>
      </c>
      <c r="AB167" s="160">
        <v>1019.55</v>
      </c>
      <c r="AC167" s="160">
        <v>5629.72</v>
      </c>
      <c r="AD167" s="160">
        <v>1493.32</v>
      </c>
      <c r="AE167" s="160">
        <v>976.66</v>
      </c>
      <c r="AF167" s="160">
        <v>1964.19</v>
      </c>
      <c r="AG167" s="160">
        <v>0</v>
      </c>
      <c r="AH167" s="160">
        <v>4653.22</v>
      </c>
      <c r="AI167" s="160">
        <v>790.5</v>
      </c>
      <c r="AJ167" s="160">
        <v>20018.61</v>
      </c>
      <c r="AK167" s="160">
        <v>5345.48</v>
      </c>
      <c r="AL167" s="160">
        <v>273.70999999999998</v>
      </c>
      <c r="AM167" s="160">
        <v>4463.3999999999996</v>
      </c>
      <c r="AN167" s="160">
        <v>833.77</v>
      </c>
      <c r="AO167" s="160">
        <v>1123.1600000000001</v>
      </c>
      <c r="AP167" s="160">
        <v>6168.49</v>
      </c>
      <c r="AQ167" s="160">
        <v>7300.76</v>
      </c>
      <c r="AR167" s="160">
        <v>-445.86</v>
      </c>
      <c r="AS167" s="160">
        <v>12848.7</v>
      </c>
      <c r="AT167" s="160">
        <v>2009.11</v>
      </c>
      <c r="AU167" s="160">
        <v>2534.2399999999998</v>
      </c>
      <c r="AV167" s="160">
        <v>9269.89</v>
      </c>
      <c r="AW167" s="160">
        <v>5201.6899999999996</v>
      </c>
      <c r="AX167" s="160">
        <v>5246.73</v>
      </c>
      <c r="AY167" s="160">
        <v>1478.37</v>
      </c>
      <c r="AZ167" s="160">
        <v>4922.74</v>
      </c>
      <c r="BA167" s="160">
        <v>1459.57</v>
      </c>
      <c r="BB167" s="160">
        <v>3718.44</v>
      </c>
      <c r="BC167" s="160">
        <v>4530.12</v>
      </c>
      <c r="BD167" s="160">
        <v>3884.09</v>
      </c>
      <c r="BE167" s="160">
        <v>8953.34</v>
      </c>
      <c r="BF167" s="160">
        <v>9780.33</v>
      </c>
      <c r="BG167" s="160">
        <v>5283.76</v>
      </c>
      <c r="BH167" s="160">
        <v>9722.5</v>
      </c>
      <c r="BI167" s="160">
        <v>349.95</v>
      </c>
      <c r="BJ167" s="160">
        <v>1681.11</v>
      </c>
      <c r="BK167" s="160">
        <v>950</v>
      </c>
      <c r="BL167" s="160">
        <v>5403.79</v>
      </c>
      <c r="BM167" s="160">
        <v>1355.96</v>
      </c>
      <c r="BN167" s="160">
        <v>2258.36</v>
      </c>
      <c r="BO167" s="160">
        <v>4419.7299999999996</v>
      </c>
      <c r="BP167" s="160">
        <v>1204</v>
      </c>
      <c r="BQ167" s="160">
        <v>2437.7600000000002</v>
      </c>
      <c r="BR167" s="160">
        <v>2196.5700000000002</v>
      </c>
      <c r="BS167" s="160">
        <v>1226.74</v>
      </c>
      <c r="BT167" s="160">
        <v>19701.810000000001</v>
      </c>
      <c r="BU167" s="160">
        <v>167.6</v>
      </c>
      <c r="BV167" s="160">
        <v>7809.05</v>
      </c>
      <c r="BW167" s="160">
        <v>392.28</v>
      </c>
      <c r="BX167" s="160">
        <v>0</v>
      </c>
      <c r="BY167" s="160">
        <v>897.32</v>
      </c>
      <c r="BZ167" s="160">
        <v>2706.53</v>
      </c>
      <c r="CA167" s="160">
        <v>98108.74</v>
      </c>
      <c r="CB167" s="160">
        <v>7702.5</v>
      </c>
      <c r="CC167" s="160">
        <v>1300.06</v>
      </c>
      <c r="CD167" s="160">
        <v>17083.54</v>
      </c>
      <c r="CE167" s="160">
        <v>1752.59</v>
      </c>
      <c r="CF167" s="160">
        <v>946.53</v>
      </c>
      <c r="CG167" s="160">
        <v>7301.67</v>
      </c>
      <c r="CH167" s="160">
        <v>1656.26</v>
      </c>
      <c r="CI167" s="160">
        <v>22783.02</v>
      </c>
      <c r="CJ167" s="160">
        <v>5561.16</v>
      </c>
      <c r="CK167" s="160">
        <v>1403.6</v>
      </c>
      <c r="CL167" s="160">
        <v>2413.04</v>
      </c>
      <c r="CM167" s="160">
        <v>14201.33</v>
      </c>
      <c r="CN167" s="160">
        <v>1252.69</v>
      </c>
      <c r="CO167" s="160">
        <v>20040.580000000002</v>
      </c>
      <c r="CP167" s="160">
        <v>1904.83</v>
      </c>
      <c r="CQ167" s="160">
        <v>100</v>
      </c>
      <c r="CR167" s="160">
        <v>1564.86</v>
      </c>
      <c r="CS167" s="160">
        <v>375.65</v>
      </c>
      <c r="CT167" s="160">
        <v>3335.97</v>
      </c>
      <c r="CU167" s="160">
        <v>8684.01</v>
      </c>
      <c r="CV167" s="160">
        <v>6191.91</v>
      </c>
      <c r="CW167" s="160">
        <v>1007.04</v>
      </c>
      <c r="CX167" s="160">
        <v>1158.2</v>
      </c>
      <c r="CY167" s="160">
        <v>1523.31</v>
      </c>
      <c r="CZ167" s="160">
        <v>9629.92</v>
      </c>
      <c r="DA167" s="160">
        <v>6684.34</v>
      </c>
      <c r="DB167" s="160">
        <v>68403.179999999993</v>
      </c>
      <c r="DC167" s="160">
        <v>0</v>
      </c>
      <c r="DD167" s="160">
        <v>433.72</v>
      </c>
      <c r="DE167" s="160">
        <v>2490.29</v>
      </c>
      <c r="DF167" s="160">
        <v>3905.04</v>
      </c>
      <c r="DG167" s="160">
        <v>13501.64</v>
      </c>
      <c r="DH167" s="160">
        <v>5821.44</v>
      </c>
      <c r="DI167" s="160">
        <v>12847.49</v>
      </c>
      <c r="DJ167" s="160">
        <v>2266.33</v>
      </c>
      <c r="DK167" s="160">
        <v>1974.68</v>
      </c>
      <c r="DL167" s="160">
        <v>-1129.1600000000001</v>
      </c>
      <c r="DM167" s="160">
        <v>4136.9799999999996</v>
      </c>
      <c r="DN167" s="160">
        <v>14222.61</v>
      </c>
      <c r="DO167" s="160">
        <v>46507.76</v>
      </c>
      <c r="DP167" s="160">
        <v>5127.7299999999996</v>
      </c>
      <c r="DQ167" s="160">
        <v>2098.7600000000002</v>
      </c>
      <c r="DR167" s="160">
        <v>6275.03</v>
      </c>
      <c r="DS167" s="160">
        <v>3437.51</v>
      </c>
      <c r="DT167" s="160">
        <v>2072.09</v>
      </c>
      <c r="DU167" s="160">
        <v>1509.57</v>
      </c>
      <c r="DV167" s="160">
        <v>41318.31</v>
      </c>
      <c r="DW167" s="160">
        <v>8148.49</v>
      </c>
      <c r="DX167" s="160">
        <v>219.88</v>
      </c>
      <c r="DY167" s="160">
        <v>4886.1899999999996</v>
      </c>
      <c r="DZ167" s="160">
        <v>207.82</v>
      </c>
      <c r="EA167" s="160">
        <v>-1120.32</v>
      </c>
      <c r="EB167" s="160">
        <v>1476.53</v>
      </c>
      <c r="EC167" s="160">
        <v>8936.64</v>
      </c>
      <c r="ED167" s="160">
        <v>203.18</v>
      </c>
      <c r="EE167" s="160">
        <v>8593.19</v>
      </c>
      <c r="EF167" s="160">
        <v>5866.39</v>
      </c>
      <c r="EG167" s="160">
        <v>1577</v>
      </c>
      <c r="EH167" s="160">
        <v>5263.05</v>
      </c>
      <c r="EI167" s="160">
        <v>4626.72</v>
      </c>
      <c r="EJ167" s="160">
        <v>15081.07</v>
      </c>
      <c r="EK167" s="160">
        <v>2808.47</v>
      </c>
      <c r="EL167" s="160">
        <v>3615.91</v>
      </c>
      <c r="EM167" s="160">
        <v>12577.38</v>
      </c>
      <c r="EN167" s="160">
        <v>17357.91</v>
      </c>
      <c r="EO167" s="160">
        <v>40</v>
      </c>
      <c r="EP167" s="160">
        <v>152388.81</v>
      </c>
      <c r="EQ167" s="160">
        <v>1124.21</v>
      </c>
      <c r="ER167" s="160">
        <v>14817.45</v>
      </c>
      <c r="ES167" s="160">
        <v>50553.41</v>
      </c>
      <c r="ET167" s="160">
        <v>78860.070000000007</v>
      </c>
      <c r="EU167" s="160">
        <v>24133.59</v>
      </c>
      <c r="EV167" s="160">
        <v>16037.39</v>
      </c>
      <c r="EW167" s="160">
        <v>8537.49</v>
      </c>
      <c r="EX167" s="160">
        <v>588917.35</v>
      </c>
      <c r="EY167" s="160">
        <v>23567.55</v>
      </c>
      <c r="EZ167" s="160">
        <v>76212.55</v>
      </c>
      <c r="FA167" s="160">
        <v>59047.19</v>
      </c>
      <c r="FB167" s="160">
        <v>9266.98</v>
      </c>
      <c r="FC167" s="160">
        <v>20418.52</v>
      </c>
      <c r="FD167" s="160">
        <v>33848.400000000001</v>
      </c>
      <c r="FE167" s="160">
        <v>900599.75</v>
      </c>
      <c r="FF167" s="160">
        <v>8461.66</v>
      </c>
      <c r="FG167" s="160">
        <v>6923.49</v>
      </c>
      <c r="FH167" s="160">
        <v>379443.07</v>
      </c>
      <c r="FI167" s="160">
        <v>14792.99</v>
      </c>
      <c r="FJ167" s="160">
        <v>182.5</v>
      </c>
      <c r="FK167" s="160">
        <v>36987.74</v>
      </c>
      <c r="FL167" s="160">
        <v>242.87</v>
      </c>
      <c r="FM167" s="160">
        <v>7343.4</v>
      </c>
      <c r="FN167" s="160">
        <v>46218.22</v>
      </c>
      <c r="FO167" s="160">
        <v>48420.21</v>
      </c>
      <c r="FP167" s="160">
        <v>16165.22</v>
      </c>
      <c r="FQ167" s="160">
        <v>638.79999999999995</v>
      </c>
      <c r="FR167" s="160">
        <v>0</v>
      </c>
      <c r="FS167" s="160">
        <v>2446.73</v>
      </c>
      <c r="FT167" s="160">
        <v>1716.84</v>
      </c>
      <c r="FU167" s="160">
        <v>73898.559999999998</v>
      </c>
      <c r="FV167" s="160">
        <v>1737.69</v>
      </c>
      <c r="FW167" s="160">
        <v>461.88</v>
      </c>
      <c r="FX167" s="160">
        <v>1988.36</v>
      </c>
      <c r="FY167" s="160">
        <v>6771.62</v>
      </c>
      <c r="FZ167" s="160">
        <v>2014.39</v>
      </c>
      <c r="GA167" s="160">
        <v>5522.1</v>
      </c>
      <c r="GB167" s="160">
        <v>1042.83</v>
      </c>
      <c r="GC167" s="160">
        <v>1151.8900000000001</v>
      </c>
      <c r="GD167" s="160">
        <v>3403.14</v>
      </c>
      <c r="GE167" s="160">
        <v>2004.89</v>
      </c>
      <c r="GF167" s="160">
        <v>5429.44</v>
      </c>
      <c r="GG167" s="160">
        <v>3493.62</v>
      </c>
      <c r="GH167" s="160">
        <v>479.98</v>
      </c>
      <c r="GI167" s="79">
        <f t="shared" si="2"/>
        <v>3578890.6400000011</v>
      </c>
    </row>
    <row r="168" spans="2:191" x14ac:dyDescent="0.25">
      <c r="B168" s="74" t="s">
        <v>207</v>
      </c>
      <c r="C168" s="175" t="s">
        <v>789</v>
      </c>
      <c r="D168" s="160">
        <v>4500</v>
      </c>
      <c r="E168" s="160">
        <v>3847.64</v>
      </c>
      <c r="F168" s="160">
        <v>5718.71</v>
      </c>
      <c r="G168" s="160">
        <v>0</v>
      </c>
      <c r="H168" s="160">
        <v>0</v>
      </c>
      <c r="I168" s="160">
        <v>0</v>
      </c>
      <c r="J168" s="160">
        <v>0</v>
      </c>
      <c r="K168" s="160">
        <v>0</v>
      </c>
      <c r="L168" s="160">
        <v>0</v>
      </c>
      <c r="M168" s="160">
        <v>1580.09</v>
      </c>
      <c r="N168" s="160">
        <v>0</v>
      </c>
      <c r="O168" s="160">
        <v>0</v>
      </c>
      <c r="P168" s="160">
        <v>0</v>
      </c>
      <c r="Q168" s="160">
        <v>0</v>
      </c>
      <c r="R168" s="160">
        <v>2419.27</v>
      </c>
      <c r="S168" s="160">
        <v>0</v>
      </c>
      <c r="T168" s="160">
        <v>0</v>
      </c>
      <c r="U168" s="160">
        <v>0</v>
      </c>
      <c r="V168" s="160">
        <v>0</v>
      </c>
      <c r="W168" s="160">
        <v>0</v>
      </c>
      <c r="X168" s="160">
        <v>0</v>
      </c>
      <c r="Y168" s="160">
        <v>0</v>
      </c>
      <c r="Z168" s="160">
        <v>0</v>
      </c>
      <c r="AA168" s="160">
        <v>4373</v>
      </c>
      <c r="AB168" s="160">
        <v>0</v>
      </c>
      <c r="AC168" s="160">
        <v>0</v>
      </c>
      <c r="AD168" s="160">
        <v>6919.67</v>
      </c>
      <c r="AE168" s="160">
        <v>0</v>
      </c>
      <c r="AF168" s="160">
        <v>0</v>
      </c>
      <c r="AG168" s="160">
        <v>0</v>
      </c>
      <c r="AH168" s="160">
        <v>0</v>
      </c>
      <c r="AI168" s="160">
        <v>0</v>
      </c>
      <c r="AJ168" s="160">
        <v>0</v>
      </c>
      <c r="AK168" s="160">
        <v>5936.22</v>
      </c>
      <c r="AL168" s="160">
        <v>5626.85</v>
      </c>
      <c r="AM168" s="160">
        <v>5173.37</v>
      </c>
      <c r="AN168" s="160">
        <v>0</v>
      </c>
      <c r="AO168" s="160">
        <v>0</v>
      </c>
      <c r="AP168" s="160">
        <v>8356</v>
      </c>
      <c r="AQ168" s="160">
        <v>9221.31</v>
      </c>
      <c r="AR168" s="160">
        <v>0</v>
      </c>
      <c r="AS168" s="160">
        <v>4231.8999999999996</v>
      </c>
      <c r="AT168" s="160">
        <v>981</v>
      </c>
      <c r="AU168" s="160">
        <v>4075.05</v>
      </c>
      <c r="AV168" s="160">
        <v>5337.37</v>
      </c>
      <c r="AW168" s="160">
        <v>0</v>
      </c>
      <c r="AX168" s="160">
        <v>9859.08</v>
      </c>
      <c r="AY168" s="160">
        <v>0</v>
      </c>
      <c r="AZ168" s="160">
        <v>0</v>
      </c>
      <c r="BA168" s="160">
        <v>0</v>
      </c>
      <c r="BB168" s="160">
        <v>9696.4</v>
      </c>
      <c r="BC168" s="160">
        <v>3540.84</v>
      </c>
      <c r="BD168" s="160">
        <v>0</v>
      </c>
      <c r="BE168" s="160">
        <v>15188.26</v>
      </c>
      <c r="BF168" s="160">
        <v>0</v>
      </c>
      <c r="BG168" s="160">
        <v>0</v>
      </c>
      <c r="BH168" s="160">
        <v>0</v>
      </c>
      <c r="BI168" s="160">
        <v>11771.43</v>
      </c>
      <c r="BJ168" s="160">
        <v>9332.23</v>
      </c>
      <c r="BK168" s="160">
        <v>0</v>
      </c>
      <c r="BL168" s="160">
        <v>0</v>
      </c>
      <c r="BM168" s="160">
        <v>0</v>
      </c>
      <c r="BN168" s="160">
        <v>0</v>
      </c>
      <c r="BO168" s="160">
        <v>0</v>
      </c>
      <c r="BP168" s="160">
        <v>7508.02</v>
      </c>
      <c r="BQ168" s="160">
        <v>0</v>
      </c>
      <c r="BR168" s="160">
        <v>0</v>
      </c>
      <c r="BS168" s="160">
        <v>0</v>
      </c>
      <c r="BT168" s="160">
        <v>0</v>
      </c>
      <c r="BU168" s="160">
        <v>0</v>
      </c>
      <c r="BV168" s="160">
        <v>0</v>
      </c>
      <c r="BW168" s="160">
        <v>0</v>
      </c>
      <c r="BX168" s="160">
        <v>16638.62</v>
      </c>
      <c r="BY168" s="160">
        <v>0</v>
      </c>
      <c r="BZ168" s="160">
        <v>0</v>
      </c>
      <c r="CA168" s="160">
        <v>0</v>
      </c>
      <c r="CB168" s="160">
        <v>0</v>
      </c>
      <c r="CC168" s="160">
        <v>0</v>
      </c>
      <c r="CD168" s="160">
        <v>0</v>
      </c>
      <c r="CE168" s="160">
        <v>7215.97</v>
      </c>
      <c r="CF168" s="160">
        <v>0</v>
      </c>
      <c r="CG168" s="160">
        <v>0</v>
      </c>
      <c r="CH168" s="160">
        <v>12270</v>
      </c>
      <c r="CI168" s="160">
        <v>0</v>
      </c>
      <c r="CJ168" s="160">
        <v>0</v>
      </c>
      <c r="CK168" s="160">
        <v>0</v>
      </c>
      <c r="CL168" s="160">
        <v>0</v>
      </c>
      <c r="CM168" s="160">
        <v>0</v>
      </c>
      <c r="CN168" s="160">
        <v>0</v>
      </c>
      <c r="CO168" s="160">
        <v>0</v>
      </c>
      <c r="CP168" s="160">
        <v>0</v>
      </c>
      <c r="CQ168" s="160">
        <v>0</v>
      </c>
      <c r="CR168" s="160">
        <v>76.59</v>
      </c>
      <c r="CS168" s="160">
        <v>11189.55</v>
      </c>
      <c r="CT168" s="160">
        <v>0</v>
      </c>
      <c r="CU168" s="160">
        <v>7416.15</v>
      </c>
      <c r="CV168" s="160">
        <v>0</v>
      </c>
      <c r="CW168" s="160">
        <v>0</v>
      </c>
      <c r="CX168" s="160">
        <v>0</v>
      </c>
      <c r="CY168" s="160">
        <v>0</v>
      </c>
      <c r="CZ168" s="160">
        <v>0</v>
      </c>
      <c r="DA168" s="160">
        <v>0</v>
      </c>
      <c r="DB168" s="160">
        <v>0</v>
      </c>
      <c r="DC168" s="160">
        <v>0</v>
      </c>
      <c r="DD168" s="160">
        <v>5200</v>
      </c>
      <c r="DE168" s="160">
        <v>6251</v>
      </c>
      <c r="DF168" s="160">
        <v>0</v>
      </c>
      <c r="DG168" s="160">
        <v>0</v>
      </c>
      <c r="DH168" s="160">
        <v>8989</v>
      </c>
      <c r="DI168" s="160">
        <v>15624</v>
      </c>
      <c r="DJ168" s="160">
        <v>0</v>
      </c>
      <c r="DK168" s="160">
        <v>0</v>
      </c>
      <c r="DL168" s="160">
        <v>0</v>
      </c>
      <c r="DM168" s="160">
        <v>0</v>
      </c>
      <c r="DN168" s="160">
        <v>0</v>
      </c>
      <c r="DO168" s="160">
        <v>0</v>
      </c>
      <c r="DP168" s="160">
        <v>1312.77</v>
      </c>
      <c r="DQ168" s="160">
        <v>0</v>
      </c>
      <c r="DR168" s="160">
        <v>0</v>
      </c>
      <c r="DS168" s="160">
        <v>0</v>
      </c>
      <c r="DT168" s="160">
        <v>0</v>
      </c>
      <c r="DU168" s="160">
        <v>0</v>
      </c>
      <c r="DV168" s="160">
        <v>382</v>
      </c>
      <c r="DW168" s="160">
        <v>6982.99</v>
      </c>
      <c r="DX168" s="160">
        <v>0</v>
      </c>
      <c r="DY168" s="160">
        <v>6500</v>
      </c>
      <c r="DZ168" s="160">
        <v>1287.68</v>
      </c>
      <c r="EA168" s="160">
        <v>0</v>
      </c>
      <c r="EB168" s="160">
        <v>0</v>
      </c>
      <c r="EC168" s="160">
        <v>0</v>
      </c>
      <c r="ED168" s="160">
        <v>0</v>
      </c>
      <c r="EE168" s="160">
        <v>3500</v>
      </c>
      <c r="EF168" s="160">
        <v>1113.05</v>
      </c>
      <c r="EG168" s="160">
        <v>2365.14</v>
      </c>
      <c r="EH168" s="160">
        <v>3742.65</v>
      </c>
      <c r="EI168" s="160">
        <v>0</v>
      </c>
      <c r="EJ168" s="160">
        <v>0</v>
      </c>
      <c r="EK168" s="160">
        <v>0</v>
      </c>
      <c r="EL168" s="160">
        <v>5848.25</v>
      </c>
      <c r="EM168" s="160">
        <v>38948.35</v>
      </c>
      <c r="EN168" s="160">
        <v>0</v>
      </c>
      <c r="EO168" s="160">
        <v>0</v>
      </c>
      <c r="EP168" s="160">
        <v>0</v>
      </c>
      <c r="EQ168" s="160">
        <v>0</v>
      </c>
      <c r="ER168" s="160">
        <v>0</v>
      </c>
      <c r="ES168" s="160">
        <v>0</v>
      </c>
      <c r="ET168" s="160">
        <v>0</v>
      </c>
      <c r="EU168" s="160">
        <v>36520</v>
      </c>
      <c r="EV168" s="160">
        <v>0</v>
      </c>
      <c r="EW168" s="160">
        <v>0</v>
      </c>
      <c r="EX168" s="160">
        <v>0</v>
      </c>
      <c r="EY168" s="160">
        <v>0</v>
      </c>
      <c r="EZ168" s="160">
        <v>0</v>
      </c>
      <c r="FA168" s="160">
        <v>0</v>
      </c>
      <c r="FB168" s="160">
        <v>7014.1</v>
      </c>
      <c r="FC168" s="160">
        <v>170</v>
      </c>
      <c r="FD168" s="160">
        <v>18099.25</v>
      </c>
      <c r="FE168" s="160">
        <v>0</v>
      </c>
      <c r="FF168" s="160">
        <v>0</v>
      </c>
      <c r="FG168" s="160">
        <v>0</v>
      </c>
      <c r="FH168" s="160">
        <v>0</v>
      </c>
      <c r="FI168" s="160">
        <v>0</v>
      </c>
      <c r="FJ168" s="160">
        <v>0</v>
      </c>
      <c r="FK168" s="160">
        <v>0</v>
      </c>
      <c r="FL168" s="160">
        <v>3180.24</v>
      </c>
      <c r="FM168" s="160">
        <v>0</v>
      </c>
      <c r="FN168" s="160">
        <v>0</v>
      </c>
      <c r="FO168" s="160">
        <v>1458.61</v>
      </c>
      <c r="FP168" s="160">
        <v>0</v>
      </c>
      <c r="FQ168" s="160">
        <v>0</v>
      </c>
      <c r="FR168" s="160">
        <v>0</v>
      </c>
      <c r="FS168" s="160">
        <v>0</v>
      </c>
      <c r="FT168" s="160">
        <v>5344.46</v>
      </c>
      <c r="FU168" s="160">
        <v>0</v>
      </c>
      <c r="FV168" s="160">
        <v>0</v>
      </c>
      <c r="FW168" s="160">
        <v>0</v>
      </c>
      <c r="FX168" s="160">
        <v>23.37</v>
      </c>
      <c r="FY168" s="160">
        <v>0</v>
      </c>
      <c r="FZ168" s="160">
        <v>0</v>
      </c>
      <c r="GA168" s="160">
        <v>0</v>
      </c>
      <c r="GB168" s="160">
        <v>0</v>
      </c>
      <c r="GC168" s="160">
        <v>0</v>
      </c>
      <c r="GD168" s="160">
        <v>6851</v>
      </c>
      <c r="GE168" s="160">
        <v>0</v>
      </c>
      <c r="GF168" s="160">
        <v>0</v>
      </c>
      <c r="GG168" s="160">
        <v>5702.79</v>
      </c>
      <c r="GH168" s="160">
        <v>0</v>
      </c>
      <c r="GI168" s="79">
        <f t="shared" si="2"/>
        <v>392411.28999999986</v>
      </c>
    </row>
    <row r="169" spans="2:191" x14ac:dyDescent="0.25">
      <c r="B169" s="74" t="s">
        <v>231</v>
      </c>
      <c r="C169" s="175" t="s">
        <v>789</v>
      </c>
      <c r="D169" s="160">
        <v>1125</v>
      </c>
      <c r="E169" s="160">
        <v>0</v>
      </c>
      <c r="F169" s="160">
        <v>0</v>
      </c>
      <c r="G169" s="160">
        <v>0</v>
      </c>
      <c r="H169" s="160">
        <v>770</v>
      </c>
      <c r="I169" s="160">
        <v>8879</v>
      </c>
      <c r="J169" s="160">
        <v>9396</v>
      </c>
      <c r="K169" s="160">
        <v>5727</v>
      </c>
      <c r="L169" s="160">
        <v>2557</v>
      </c>
      <c r="M169" s="160">
        <v>2033</v>
      </c>
      <c r="N169" s="160">
        <v>7075</v>
      </c>
      <c r="O169" s="160">
        <v>0</v>
      </c>
      <c r="P169" s="160">
        <v>0</v>
      </c>
      <c r="Q169" s="160">
        <v>5955</v>
      </c>
      <c r="R169" s="160">
        <v>1937</v>
      </c>
      <c r="S169" s="160">
        <v>7370</v>
      </c>
      <c r="T169" s="160">
        <v>2868</v>
      </c>
      <c r="U169" s="160">
        <v>9949</v>
      </c>
      <c r="V169" s="160">
        <v>12811.93</v>
      </c>
      <c r="W169" s="160">
        <v>5961</v>
      </c>
      <c r="X169" s="160">
        <v>0</v>
      </c>
      <c r="Y169" s="160">
        <v>30</v>
      </c>
      <c r="Z169" s="160">
        <v>1548.22</v>
      </c>
      <c r="AA169" s="160">
        <v>0</v>
      </c>
      <c r="AB169" s="160">
        <v>6781</v>
      </c>
      <c r="AC169" s="160">
        <v>0</v>
      </c>
      <c r="AD169" s="160">
        <v>13192</v>
      </c>
      <c r="AE169" s="160">
        <v>13118</v>
      </c>
      <c r="AF169" s="160">
        <v>2172</v>
      </c>
      <c r="AG169" s="160">
        <v>3771</v>
      </c>
      <c r="AH169" s="160">
        <v>9064</v>
      </c>
      <c r="AI169" s="160">
        <v>1990</v>
      </c>
      <c r="AJ169" s="160">
        <v>8180</v>
      </c>
      <c r="AK169" s="160">
        <v>9360</v>
      </c>
      <c r="AL169" s="160">
        <v>4810</v>
      </c>
      <c r="AM169" s="160">
        <v>0</v>
      </c>
      <c r="AN169" s="160">
        <v>2557</v>
      </c>
      <c r="AO169" s="160">
        <v>12455</v>
      </c>
      <c r="AP169" s="160">
        <v>9453</v>
      </c>
      <c r="AQ169" s="160">
        <v>0</v>
      </c>
      <c r="AR169" s="160">
        <v>0</v>
      </c>
      <c r="AS169" s="160">
        <v>200.68</v>
      </c>
      <c r="AT169" s="160">
        <v>12546</v>
      </c>
      <c r="AU169" s="160">
        <v>0</v>
      </c>
      <c r="AV169" s="160">
        <v>0</v>
      </c>
      <c r="AW169" s="160">
        <v>6922.78</v>
      </c>
      <c r="AX169" s="160">
        <v>6202</v>
      </c>
      <c r="AY169" s="160">
        <v>6987</v>
      </c>
      <c r="AZ169" s="160">
        <v>13959.51</v>
      </c>
      <c r="BA169" s="160">
        <v>655.4</v>
      </c>
      <c r="BB169" s="160">
        <v>10289</v>
      </c>
      <c r="BC169" s="160">
        <v>10690</v>
      </c>
      <c r="BD169" s="160">
        <v>5123</v>
      </c>
      <c r="BE169" s="160">
        <v>16666</v>
      </c>
      <c r="BF169" s="160">
        <v>10956.41</v>
      </c>
      <c r="BG169" s="160">
        <v>10451.31</v>
      </c>
      <c r="BH169" s="160">
        <v>0</v>
      </c>
      <c r="BI169" s="160">
        <v>0</v>
      </c>
      <c r="BJ169" s="160">
        <v>0</v>
      </c>
      <c r="BK169" s="160">
        <v>7407.3</v>
      </c>
      <c r="BL169" s="160">
        <v>0</v>
      </c>
      <c r="BM169" s="160">
        <v>0</v>
      </c>
      <c r="BN169" s="160">
        <v>0</v>
      </c>
      <c r="BO169" s="160">
        <v>12271</v>
      </c>
      <c r="BP169" s="160">
        <v>3076</v>
      </c>
      <c r="BQ169" s="160">
        <v>0</v>
      </c>
      <c r="BR169" s="160">
        <v>6743</v>
      </c>
      <c r="BS169" s="160">
        <v>1845</v>
      </c>
      <c r="BT169" s="160">
        <v>12068</v>
      </c>
      <c r="BU169" s="160">
        <v>0</v>
      </c>
      <c r="BV169" s="160">
        <v>4258</v>
      </c>
      <c r="BW169" s="160">
        <v>4665</v>
      </c>
      <c r="BX169" s="160">
        <v>16803</v>
      </c>
      <c r="BY169" s="160">
        <v>9691</v>
      </c>
      <c r="BZ169" s="160">
        <v>10686</v>
      </c>
      <c r="CA169" s="160">
        <v>7167</v>
      </c>
      <c r="CB169" s="160">
        <v>9195</v>
      </c>
      <c r="CC169" s="160">
        <v>13542</v>
      </c>
      <c r="CD169" s="160">
        <v>3150</v>
      </c>
      <c r="CE169" s="160">
        <v>6761</v>
      </c>
      <c r="CF169" s="160">
        <v>0</v>
      </c>
      <c r="CG169" s="160">
        <v>10963</v>
      </c>
      <c r="CH169" s="160">
        <v>11221</v>
      </c>
      <c r="CI169" s="160">
        <v>7775</v>
      </c>
      <c r="CJ169" s="160">
        <v>7296</v>
      </c>
      <c r="CK169" s="160">
        <v>7979</v>
      </c>
      <c r="CL169" s="160">
        <v>7407</v>
      </c>
      <c r="CM169" s="160">
        <v>4355</v>
      </c>
      <c r="CN169" s="160">
        <v>6514.28</v>
      </c>
      <c r="CO169" s="160">
        <v>0</v>
      </c>
      <c r="CP169" s="160">
        <v>0</v>
      </c>
      <c r="CQ169" s="160">
        <v>18500</v>
      </c>
      <c r="CR169" s="160">
        <v>6706</v>
      </c>
      <c r="CS169" s="160">
        <v>0</v>
      </c>
      <c r="CT169" s="160">
        <v>0</v>
      </c>
      <c r="CU169" s="160">
        <v>7422</v>
      </c>
      <c r="CV169" s="160">
        <v>7037</v>
      </c>
      <c r="CW169" s="160">
        <v>0</v>
      </c>
      <c r="CX169" s="160">
        <v>101.98</v>
      </c>
      <c r="CY169" s="160">
        <v>2531</v>
      </c>
      <c r="CZ169" s="160">
        <v>0</v>
      </c>
      <c r="DA169" s="160">
        <v>7515</v>
      </c>
      <c r="DB169" s="160">
        <v>1251.98</v>
      </c>
      <c r="DC169" s="160">
        <v>2322</v>
      </c>
      <c r="DD169" s="160">
        <v>6695.27</v>
      </c>
      <c r="DE169" s="160">
        <v>9461.64</v>
      </c>
      <c r="DF169" s="160">
        <v>50.99</v>
      </c>
      <c r="DG169" s="160">
        <v>0</v>
      </c>
      <c r="DH169" s="160">
        <v>2144.9899999999998</v>
      </c>
      <c r="DI169" s="160">
        <v>0</v>
      </c>
      <c r="DJ169" s="160">
        <v>10159</v>
      </c>
      <c r="DK169" s="160">
        <v>0</v>
      </c>
      <c r="DL169" s="160">
        <v>0</v>
      </c>
      <c r="DM169" s="160">
        <v>0</v>
      </c>
      <c r="DN169" s="160">
        <v>0</v>
      </c>
      <c r="DO169" s="160">
        <v>1336</v>
      </c>
      <c r="DP169" s="160">
        <v>13397</v>
      </c>
      <c r="DQ169" s="160">
        <v>13125</v>
      </c>
      <c r="DR169" s="160">
        <v>0</v>
      </c>
      <c r="DS169" s="160">
        <v>3278</v>
      </c>
      <c r="DT169" s="160">
        <v>10961.47</v>
      </c>
      <c r="DU169" s="160">
        <v>8666.1200000000008</v>
      </c>
      <c r="DV169" s="160">
        <v>0</v>
      </c>
      <c r="DW169" s="160">
        <v>1342.63</v>
      </c>
      <c r="DX169" s="160">
        <v>5303.6</v>
      </c>
      <c r="DY169" s="160">
        <v>6230.76</v>
      </c>
      <c r="DZ169" s="160">
        <v>928.45</v>
      </c>
      <c r="EA169" s="160">
        <v>0</v>
      </c>
      <c r="EB169" s="160">
        <v>0</v>
      </c>
      <c r="EC169" s="160">
        <v>14313</v>
      </c>
      <c r="ED169" s="160">
        <v>15314.37</v>
      </c>
      <c r="EE169" s="160">
        <v>5224</v>
      </c>
      <c r="EF169" s="160">
        <v>7219</v>
      </c>
      <c r="EG169" s="160">
        <v>4935</v>
      </c>
      <c r="EH169" s="160">
        <v>4294</v>
      </c>
      <c r="EI169" s="160">
        <v>5021.8599999999997</v>
      </c>
      <c r="EJ169" s="160">
        <v>0</v>
      </c>
      <c r="EK169" s="160">
        <v>4854.92</v>
      </c>
      <c r="EL169" s="160">
        <v>9007</v>
      </c>
      <c r="EM169" s="160">
        <v>8363</v>
      </c>
      <c r="EN169" s="160">
        <v>5820</v>
      </c>
      <c r="EO169" s="160">
        <v>0</v>
      </c>
      <c r="EP169" s="160">
        <v>0</v>
      </c>
      <c r="EQ169" s="160">
        <v>14914.23</v>
      </c>
      <c r="ER169" s="160">
        <v>6014</v>
      </c>
      <c r="ES169" s="160">
        <v>0</v>
      </c>
      <c r="ET169" s="160">
        <v>0</v>
      </c>
      <c r="EU169" s="160">
        <v>0</v>
      </c>
      <c r="EV169" s="160">
        <v>0</v>
      </c>
      <c r="EW169" s="160">
        <v>27000</v>
      </c>
      <c r="EX169" s="160">
        <v>0</v>
      </c>
      <c r="EY169" s="160">
        <v>60066.6</v>
      </c>
      <c r="EZ169" s="160">
        <v>0</v>
      </c>
      <c r="FA169" s="160">
        <v>0</v>
      </c>
      <c r="FB169" s="160">
        <v>12250</v>
      </c>
      <c r="FC169" s="160">
        <v>0</v>
      </c>
      <c r="FD169" s="160">
        <v>0</v>
      </c>
      <c r="FE169" s="160">
        <v>26024</v>
      </c>
      <c r="FF169" s="160">
        <v>37668</v>
      </c>
      <c r="FG169" s="160">
        <v>13077</v>
      </c>
      <c r="FH169" s="160">
        <v>30532</v>
      </c>
      <c r="FI169" s="160">
        <v>11590.32</v>
      </c>
      <c r="FJ169" s="160">
        <v>54395.040000000001</v>
      </c>
      <c r="FK169" s="160">
        <v>91182.77</v>
      </c>
      <c r="FL169" s="160">
        <v>21765</v>
      </c>
      <c r="FM169" s="160">
        <v>31739.1</v>
      </c>
      <c r="FN169" s="160">
        <v>60026.17</v>
      </c>
      <c r="FO169" s="160">
        <v>17090.82</v>
      </c>
      <c r="FP169" s="160">
        <v>35683.919999999998</v>
      </c>
      <c r="FQ169" s="160">
        <v>6484</v>
      </c>
      <c r="FR169" s="160">
        <v>0</v>
      </c>
      <c r="FS169" s="160">
        <v>0</v>
      </c>
      <c r="FT169" s="160">
        <v>203</v>
      </c>
      <c r="FU169" s="160">
        <v>12752</v>
      </c>
      <c r="FV169" s="160">
        <v>1731</v>
      </c>
      <c r="FW169" s="160">
        <v>1512</v>
      </c>
      <c r="FX169" s="160">
        <v>1474</v>
      </c>
      <c r="FY169" s="160">
        <v>0</v>
      </c>
      <c r="FZ169" s="160">
        <v>592.16999999999996</v>
      </c>
      <c r="GA169" s="160">
        <v>3944</v>
      </c>
      <c r="GB169" s="160">
        <v>4280.59</v>
      </c>
      <c r="GC169" s="160">
        <v>0</v>
      </c>
      <c r="GD169" s="160">
        <v>0</v>
      </c>
      <c r="GE169" s="160">
        <v>2175</v>
      </c>
      <c r="GF169" s="160">
        <v>2801</v>
      </c>
      <c r="GG169" s="160">
        <v>0</v>
      </c>
      <c r="GH169" s="160">
        <v>0</v>
      </c>
      <c r="GI169" s="79">
        <f t="shared" si="2"/>
        <v>1307184.5799999998</v>
      </c>
    </row>
    <row r="170" spans="2:191" x14ac:dyDescent="0.25">
      <c r="B170" s="74" t="s">
        <v>205</v>
      </c>
      <c r="C170" s="175" t="s">
        <v>789</v>
      </c>
      <c r="D170" s="160">
        <v>0</v>
      </c>
      <c r="E170" s="160">
        <v>30000</v>
      </c>
      <c r="F170" s="160">
        <v>0</v>
      </c>
      <c r="G170" s="160">
        <v>0</v>
      </c>
      <c r="H170" s="160">
        <v>5241.09</v>
      </c>
      <c r="I170" s="160">
        <v>10703.79</v>
      </c>
      <c r="J170" s="160">
        <v>6154.3</v>
      </c>
      <c r="K170" s="160">
        <v>5908.77</v>
      </c>
      <c r="L170" s="160">
        <v>6809.39</v>
      </c>
      <c r="M170" s="160">
        <v>4710.9799999999996</v>
      </c>
      <c r="N170" s="160">
        <v>0</v>
      </c>
      <c r="O170" s="160">
        <v>10922.55</v>
      </c>
      <c r="P170" s="160">
        <v>4000</v>
      </c>
      <c r="Q170" s="160">
        <v>3693.65</v>
      </c>
      <c r="R170" s="160">
        <v>0</v>
      </c>
      <c r="S170" s="160">
        <v>3386.69</v>
      </c>
      <c r="T170" s="160">
        <v>0</v>
      </c>
      <c r="U170" s="160">
        <v>11237.67</v>
      </c>
      <c r="V170" s="160">
        <v>4944.76</v>
      </c>
      <c r="W170" s="160">
        <v>0</v>
      </c>
      <c r="X170" s="160">
        <v>11098.47</v>
      </c>
      <c r="Y170" s="160">
        <v>4000</v>
      </c>
      <c r="Z170" s="160">
        <v>10787.88</v>
      </c>
      <c r="AA170" s="160">
        <v>0</v>
      </c>
      <c r="AB170" s="160">
        <v>0</v>
      </c>
      <c r="AC170" s="160">
        <v>0</v>
      </c>
      <c r="AD170" s="160">
        <v>0</v>
      </c>
      <c r="AE170" s="160">
        <v>12000</v>
      </c>
      <c r="AF170" s="160">
        <v>15548.15</v>
      </c>
      <c r="AG170" s="160">
        <v>6182.96</v>
      </c>
      <c r="AH170" s="160">
        <v>5258.74</v>
      </c>
      <c r="AI170" s="160">
        <v>14002.94</v>
      </c>
      <c r="AJ170" s="160">
        <v>5954.96</v>
      </c>
      <c r="AK170" s="160">
        <v>0</v>
      </c>
      <c r="AL170" s="160">
        <v>0</v>
      </c>
      <c r="AM170" s="160">
        <v>0</v>
      </c>
      <c r="AN170" s="160">
        <v>6806.83</v>
      </c>
      <c r="AO170" s="160">
        <v>0</v>
      </c>
      <c r="AP170" s="160">
        <v>0</v>
      </c>
      <c r="AQ170" s="160">
        <v>0</v>
      </c>
      <c r="AR170" s="160">
        <v>11228.09</v>
      </c>
      <c r="AS170" s="160">
        <v>0</v>
      </c>
      <c r="AT170" s="160">
        <v>10929</v>
      </c>
      <c r="AU170" s="160">
        <v>0</v>
      </c>
      <c r="AV170" s="160">
        <v>0</v>
      </c>
      <c r="AW170" s="160">
        <v>0</v>
      </c>
      <c r="AX170" s="160">
        <v>0</v>
      </c>
      <c r="AY170" s="160">
        <v>8302.74</v>
      </c>
      <c r="AZ170" s="160">
        <v>11999.24</v>
      </c>
      <c r="BA170" s="160">
        <v>7574.2</v>
      </c>
      <c r="BB170" s="160">
        <v>0</v>
      </c>
      <c r="BC170" s="160">
        <v>0</v>
      </c>
      <c r="BD170" s="160">
        <v>7192.5</v>
      </c>
      <c r="BE170" s="160">
        <v>0</v>
      </c>
      <c r="BF170" s="160">
        <v>0</v>
      </c>
      <c r="BG170" s="160">
        <v>0</v>
      </c>
      <c r="BH170" s="160">
        <v>18166.400000000001</v>
      </c>
      <c r="BI170" s="160">
        <v>0</v>
      </c>
      <c r="BJ170" s="160">
        <v>0</v>
      </c>
      <c r="BK170" s="160">
        <v>0</v>
      </c>
      <c r="BL170" s="160">
        <v>10420.73</v>
      </c>
      <c r="BM170" s="160">
        <v>16516.68</v>
      </c>
      <c r="BN170" s="160">
        <v>7608.9</v>
      </c>
      <c r="BO170" s="160">
        <v>0</v>
      </c>
      <c r="BP170" s="160">
        <v>0</v>
      </c>
      <c r="BQ170" s="160">
        <v>5497.25</v>
      </c>
      <c r="BR170" s="160">
        <v>9079.8700000000008</v>
      </c>
      <c r="BS170" s="160">
        <v>4785.6400000000003</v>
      </c>
      <c r="BT170" s="160">
        <v>10091</v>
      </c>
      <c r="BU170" s="160">
        <v>0</v>
      </c>
      <c r="BV170" s="160">
        <v>8399</v>
      </c>
      <c r="BW170" s="160">
        <v>0</v>
      </c>
      <c r="BX170" s="160">
        <v>0</v>
      </c>
      <c r="BY170" s="160">
        <v>1652.45</v>
      </c>
      <c r="BZ170" s="160">
        <v>11134.05</v>
      </c>
      <c r="CA170" s="160">
        <v>0</v>
      </c>
      <c r="CB170" s="160">
        <v>16855.599999999999</v>
      </c>
      <c r="CC170" s="160">
        <v>4747.3599999999997</v>
      </c>
      <c r="CD170" s="160">
        <v>5236.3100000000004</v>
      </c>
      <c r="CE170" s="160">
        <v>1440</v>
      </c>
      <c r="CF170" s="160">
        <v>8101.3</v>
      </c>
      <c r="CG170" s="160">
        <v>0</v>
      </c>
      <c r="CH170" s="160">
        <v>0</v>
      </c>
      <c r="CI170" s="160">
        <v>0</v>
      </c>
      <c r="CJ170" s="160">
        <v>0</v>
      </c>
      <c r="CK170" s="160">
        <v>13075.11</v>
      </c>
      <c r="CL170" s="160">
        <v>5745.73</v>
      </c>
      <c r="CM170" s="160">
        <v>17691.37</v>
      </c>
      <c r="CN170" s="160">
        <v>10216.5</v>
      </c>
      <c r="CO170" s="160">
        <v>4149.7299999999996</v>
      </c>
      <c r="CP170" s="160">
        <v>11162.81</v>
      </c>
      <c r="CQ170" s="160">
        <v>7487.3</v>
      </c>
      <c r="CR170" s="160">
        <v>7528.8</v>
      </c>
      <c r="CS170" s="160">
        <v>0</v>
      </c>
      <c r="CT170" s="160">
        <v>12617.32</v>
      </c>
      <c r="CU170" s="160">
        <v>0</v>
      </c>
      <c r="CV170" s="160">
        <v>4103.62</v>
      </c>
      <c r="CW170" s="160">
        <v>0</v>
      </c>
      <c r="CX170" s="160">
        <v>4863.5600000000004</v>
      </c>
      <c r="CY170" s="160">
        <v>3884.98</v>
      </c>
      <c r="CZ170" s="160">
        <v>0</v>
      </c>
      <c r="DA170" s="160">
        <v>30580.35</v>
      </c>
      <c r="DB170" s="160">
        <v>0</v>
      </c>
      <c r="DC170" s="160">
        <v>0</v>
      </c>
      <c r="DD170" s="160">
        <v>0</v>
      </c>
      <c r="DE170" s="160">
        <v>0</v>
      </c>
      <c r="DF170" s="160">
        <v>5022.2700000000004</v>
      </c>
      <c r="DG170" s="160">
        <v>8834.5</v>
      </c>
      <c r="DH170" s="160">
        <v>0</v>
      </c>
      <c r="DI170" s="160">
        <v>13386.18</v>
      </c>
      <c r="DJ170" s="160">
        <v>9500</v>
      </c>
      <c r="DK170" s="160">
        <v>9775.0300000000007</v>
      </c>
      <c r="DL170" s="160">
        <v>4907.5200000000004</v>
      </c>
      <c r="DM170" s="160">
        <v>0</v>
      </c>
      <c r="DN170" s="160">
        <v>7952</v>
      </c>
      <c r="DO170" s="160">
        <v>0</v>
      </c>
      <c r="DP170" s="160">
        <v>5152</v>
      </c>
      <c r="DQ170" s="160">
        <v>0</v>
      </c>
      <c r="DR170" s="160">
        <v>5341.28</v>
      </c>
      <c r="DS170" s="160">
        <v>7064.82</v>
      </c>
      <c r="DT170" s="160">
        <v>0</v>
      </c>
      <c r="DU170" s="160">
        <v>9257.2900000000009</v>
      </c>
      <c r="DV170" s="160">
        <v>9614.76</v>
      </c>
      <c r="DW170" s="160">
        <v>441.3</v>
      </c>
      <c r="DX170" s="160">
        <v>8513.56</v>
      </c>
      <c r="DY170" s="160">
        <v>0</v>
      </c>
      <c r="DZ170" s="160">
        <v>0</v>
      </c>
      <c r="EA170" s="160">
        <v>0</v>
      </c>
      <c r="EB170" s="160">
        <v>5772.69</v>
      </c>
      <c r="EC170" s="160">
        <v>9213</v>
      </c>
      <c r="ED170" s="160">
        <v>7931.73</v>
      </c>
      <c r="EE170" s="160">
        <v>0</v>
      </c>
      <c r="EF170" s="160">
        <v>4090.46</v>
      </c>
      <c r="EG170" s="160">
        <v>0</v>
      </c>
      <c r="EH170" s="160">
        <v>0</v>
      </c>
      <c r="EI170" s="160">
        <v>8345.5</v>
      </c>
      <c r="EJ170" s="160">
        <v>0</v>
      </c>
      <c r="EK170" s="160">
        <v>4220.2299999999996</v>
      </c>
      <c r="EL170" s="160">
        <v>0</v>
      </c>
      <c r="EM170" s="160">
        <v>0</v>
      </c>
      <c r="EN170" s="160">
        <v>0</v>
      </c>
      <c r="EO170" s="160">
        <v>0</v>
      </c>
      <c r="EP170" s="160">
        <v>0</v>
      </c>
      <c r="EQ170" s="160">
        <v>0</v>
      </c>
      <c r="ER170" s="160">
        <v>0</v>
      </c>
      <c r="ES170" s="160">
        <v>0</v>
      </c>
      <c r="ET170" s="160">
        <v>0</v>
      </c>
      <c r="EU170" s="160">
        <v>47205.62</v>
      </c>
      <c r="EV170" s="160">
        <v>0</v>
      </c>
      <c r="EW170" s="160">
        <v>57725.73</v>
      </c>
      <c r="EX170" s="160">
        <v>32906.959999999999</v>
      </c>
      <c r="EY170" s="160">
        <v>38734.5</v>
      </c>
      <c r="EZ170" s="160">
        <v>800.36</v>
      </c>
      <c r="FA170" s="160">
        <v>41551.06</v>
      </c>
      <c r="FB170" s="160">
        <v>0</v>
      </c>
      <c r="FC170" s="160">
        <v>875</v>
      </c>
      <c r="FD170" s="160">
        <v>0</v>
      </c>
      <c r="FE170" s="160">
        <v>0</v>
      </c>
      <c r="FF170" s="160">
        <v>0</v>
      </c>
      <c r="FG170" s="160">
        <v>12719.7</v>
      </c>
      <c r="FH170" s="160">
        <v>0</v>
      </c>
      <c r="FI170" s="160">
        <v>1700</v>
      </c>
      <c r="FJ170" s="160">
        <v>0</v>
      </c>
      <c r="FK170" s="160">
        <v>82999.08</v>
      </c>
      <c r="FL170" s="160">
        <v>0</v>
      </c>
      <c r="FM170" s="160">
        <v>2276.42</v>
      </c>
      <c r="FN170" s="160">
        <v>0</v>
      </c>
      <c r="FO170" s="160">
        <v>0</v>
      </c>
      <c r="FP170" s="160">
        <v>0</v>
      </c>
      <c r="FQ170" s="160">
        <v>0</v>
      </c>
      <c r="FR170" s="160">
        <v>0</v>
      </c>
      <c r="FS170" s="160">
        <v>6388.2</v>
      </c>
      <c r="FT170" s="160">
        <v>0</v>
      </c>
      <c r="FU170" s="160">
        <v>0</v>
      </c>
      <c r="FV170" s="160">
        <v>11854.08</v>
      </c>
      <c r="FW170" s="160">
        <v>0</v>
      </c>
      <c r="FX170" s="160">
        <v>0</v>
      </c>
      <c r="FY170" s="160">
        <v>0</v>
      </c>
      <c r="FZ170" s="160">
        <v>0</v>
      </c>
      <c r="GA170" s="160">
        <v>0</v>
      </c>
      <c r="GB170" s="160">
        <v>0</v>
      </c>
      <c r="GC170" s="160">
        <v>4500</v>
      </c>
      <c r="GD170" s="160">
        <v>0</v>
      </c>
      <c r="GE170" s="160">
        <v>0</v>
      </c>
      <c r="GF170" s="160">
        <v>9121.6</v>
      </c>
      <c r="GG170" s="160">
        <v>0</v>
      </c>
      <c r="GH170" s="160">
        <v>8989.18</v>
      </c>
      <c r="GI170" s="79">
        <f t="shared" si="2"/>
        <v>1034103.6699999998</v>
      </c>
    </row>
    <row r="171" spans="2:191" x14ac:dyDescent="0.25">
      <c r="B171" s="74" t="s">
        <v>229</v>
      </c>
      <c r="C171" s="175" t="s">
        <v>789</v>
      </c>
      <c r="D171" s="160">
        <v>0</v>
      </c>
      <c r="E171" s="160">
        <v>2080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  <c r="K171" s="160">
        <v>0</v>
      </c>
      <c r="L171" s="160">
        <v>1121</v>
      </c>
      <c r="M171" s="160">
        <v>0</v>
      </c>
      <c r="N171" s="160">
        <v>0</v>
      </c>
      <c r="O171" s="160">
        <v>0</v>
      </c>
      <c r="P171" s="160">
        <v>0</v>
      </c>
      <c r="Q171" s="160">
        <v>0</v>
      </c>
      <c r="R171" s="160">
        <v>0</v>
      </c>
      <c r="S171" s="160">
        <v>0</v>
      </c>
      <c r="T171" s="160">
        <v>104.4</v>
      </c>
      <c r="U171" s="160">
        <v>289</v>
      </c>
      <c r="V171" s="160">
        <v>0</v>
      </c>
      <c r="W171" s="160">
        <v>0</v>
      </c>
      <c r="X171" s="160">
        <v>1333.8</v>
      </c>
      <c r="Y171" s="160">
        <v>0</v>
      </c>
      <c r="Z171" s="160">
        <v>0</v>
      </c>
      <c r="AA171" s="160">
        <v>0</v>
      </c>
      <c r="AB171" s="160">
        <v>0</v>
      </c>
      <c r="AC171" s="160">
        <v>0</v>
      </c>
      <c r="AD171" s="160">
        <v>0</v>
      </c>
      <c r="AE171" s="160">
        <v>0</v>
      </c>
      <c r="AF171" s="160">
        <v>0</v>
      </c>
      <c r="AG171" s="160">
        <v>776.25</v>
      </c>
      <c r="AH171" s="160">
        <v>0</v>
      </c>
      <c r="AI171" s="160">
        <v>0</v>
      </c>
      <c r="AJ171" s="160">
        <v>0</v>
      </c>
      <c r="AK171" s="160">
        <v>0</v>
      </c>
      <c r="AL171" s="160">
        <v>0</v>
      </c>
      <c r="AM171" s="160">
        <v>0</v>
      </c>
      <c r="AN171" s="160">
        <v>45</v>
      </c>
      <c r="AO171" s="160">
        <v>0</v>
      </c>
      <c r="AP171" s="160">
        <v>0</v>
      </c>
      <c r="AQ171" s="160">
        <v>125</v>
      </c>
      <c r="AR171" s="160">
        <v>1248.27</v>
      </c>
      <c r="AS171" s="160">
        <v>0</v>
      </c>
      <c r="AT171" s="160">
        <v>0</v>
      </c>
      <c r="AU171" s="160">
        <v>0</v>
      </c>
      <c r="AV171" s="160">
        <v>225</v>
      </c>
      <c r="AW171" s="160">
        <v>0</v>
      </c>
      <c r="AX171" s="160">
        <v>0</v>
      </c>
      <c r="AY171" s="160">
        <v>0</v>
      </c>
      <c r="AZ171" s="160">
        <v>1019.89</v>
      </c>
      <c r="BA171" s="160">
        <v>0</v>
      </c>
      <c r="BB171" s="160">
        <v>0</v>
      </c>
      <c r="BC171" s="160">
        <v>0</v>
      </c>
      <c r="BD171" s="160">
        <v>0</v>
      </c>
      <c r="BE171" s="160">
        <v>61</v>
      </c>
      <c r="BF171" s="160">
        <v>0</v>
      </c>
      <c r="BG171" s="160">
        <v>3815.84</v>
      </c>
      <c r="BH171" s="160">
        <v>0</v>
      </c>
      <c r="BI171" s="160">
        <v>0</v>
      </c>
      <c r="BJ171" s="160">
        <v>951.28</v>
      </c>
      <c r="BK171" s="160">
        <v>0</v>
      </c>
      <c r="BL171" s="160">
        <v>0</v>
      </c>
      <c r="BM171" s="160">
        <v>83</v>
      </c>
      <c r="BN171" s="160">
        <v>0</v>
      </c>
      <c r="BO171" s="160">
        <v>0</v>
      </c>
      <c r="BP171" s="160">
        <v>0</v>
      </c>
      <c r="BQ171" s="160">
        <v>0</v>
      </c>
      <c r="BR171" s="160">
        <v>0</v>
      </c>
      <c r="BS171" s="160">
        <v>0</v>
      </c>
      <c r="BT171" s="160">
        <v>0</v>
      </c>
      <c r="BU171" s="160">
        <v>0</v>
      </c>
      <c r="BV171" s="160">
        <v>0</v>
      </c>
      <c r="BW171" s="160">
        <v>0</v>
      </c>
      <c r="BX171" s="160">
        <v>0</v>
      </c>
      <c r="BY171" s="160">
        <v>41.15</v>
      </c>
      <c r="BZ171" s="160">
        <v>0</v>
      </c>
      <c r="CA171" s="160">
        <v>4044.04</v>
      </c>
      <c r="CB171" s="160">
        <v>1756.02</v>
      </c>
      <c r="CC171" s="160">
        <v>25</v>
      </c>
      <c r="CD171" s="160">
        <v>0</v>
      </c>
      <c r="CE171" s="160">
        <v>798.57</v>
      </c>
      <c r="CF171" s="160">
        <v>0</v>
      </c>
      <c r="CG171" s="160">
        <v>0</v>
      </c>
      <c r="CH171" s="160">
        <v>612.24</v>
      </c>
      <c r="CI171" s="160">
        <v>0</v>
      </c>
      <c r="CJ171" s="160">
        <v>927.24</v>
      </c>
      <c r="CK171" s="160">
        <v>0</v>
      </c>
      <c r="CL171" s="160">
        <v>911.28</v>
      </c>
      <c r="CM171" s="160">
        <v>1204.72</v>
      </c>
      <c r="CN171" s="160">
        <v>0</v>
      </c>
      <c r="CO171" s="160">
        <v>0</v>
      </c>
      <c r="CP171" s="160">
        <v>380</v>
      </c>
      <c r="CQ171" s="160">
        <v>0</v>
      </c>
      <c r="CR171" s="160">
        <v>0</v>
      </c>
      <c r="CS171" s="160">
        <v>0</v>
      </c>
      <c r="CT171" s="160">
        <v>0</v>
      </c>
      <c r="CU171" s="160">
        <v>0</v>
      </c>
      <c r="CV171" s="160">
        <v>295.8</v>
      </c>
      <c r="CW171" s="160">
        <v>0</v>
      </c>
      <c r="CX171" s="160">
        <v>564.04</v>
      </c>
      <c r="CY171" s="160">
        <v>0</v>
      </c>
      <c r="CZ171" s="160">
        <v>0</v>
      </c>
      <c r="DA171" s="160">
        <v>3136.03</v>
      </c>
      <c r="DB171" s="160">
        <v>0</v>
      </c>
      <c r="DC171" s="160">
        <v>0</v>
      </c>
      <c r="DD171" s="160">
        <v>0</v>
      </c>
      <c r="DE171" s="160">
        <v>0</v>
      </c>
      <c r="DF171" s="160">
        <v>0</v>
      </c>
      <c r="DG171" s="160">
        <v>0</v>
      </c>
      <c r="DH171" s="160">
        <v>0</v>
      </c>
      <c r="DI171" s="160">
        <v>0</v>
      </c>
      <c r="DJ171" s="160">
        <v>0</v>
      </c>
      <c r="DK171" s="160">
        <v>4311.28</v>
      </c>
      <c r="DL171" s="160">
        <v>0</v>
      </c>
      <c r="DM171" s="160">
        <v>0</v>
      </c>
      <c r="DN171" s="160">
        <v>0</v>
      </c>
      <c r="DO171" s="160">
        <v>0</v>
      </c>
      <c r="DP171" s="160">
        <v>0</v>
      </c>
      <c r="DQ171" s="160">
        <v>0</v>
      </c>
      <c r="DR171" s="160">
        <v>0</v>
      </c>
      <c r="DS171" s="160">
        <v>0</v>
      </c>
      <c r="DT171" s="160">
        <v>0</v>
      </c>
      <c r="DU171" s="160">
        <v>0</v>
      </c>
      <c r="DV171" s="160">
        <v>0</v>
      </c>
      <c r="DW171" s="160">
        <v>0</v>
      </c>
      <c r="DX171" s="160">
        <v>0</v>
      </c>
      <c r="DY171" s="160">
        <v>0</v>
      </c>
      <c r="DZ171" s="160">
        <v>0</v>
      </c>
      <c r="EA171" s="160">
        <v>0</v>
      </c>
      <c r="EB171" s="160">
        <v>0</v>
      </c>
      <c r="EC171" s="160">
        <v>0</v>
      </c>
      <c r="ED171" s="160">
        <v>0</v>
      </c>
      <c r="EE171" s="160">
        <v>0</v>
      </c>
      <c r="EF171" s="160">
        <v>0</v>
      </c>
      <c r="EG171" s="160">
        <v>0</v>
      </c>
      <c r="EH171" s="160">
        <v>0</v>
      </c>
      <c r="EI171" s="160">
        <v>2504.52</v>
      </c>
      <c r="EJ171" s="160">
        <v>0</v>
      </c>
      <c r="EK171" s="160">
        <v>295</v>
      </c>
      <c r="EL171" s="160">
        <v>120</v>
      </c>
      <c r="EM171" s="160">
        <v>33.64</v>
      </c>
      <c r="EN171" s="160">
        <v>240</v>
      </c>
      <c r="EO171" s="160">
        <v>5963.69</v>
      </c>
      <c r="EP171" s="160">
        <v>13030.41</v>
      </c>
      <c r="EQ171" s="160">
        <v>9946.6200000000008</v>
      </c>
      <c r="ER171" s="160">
        <v>981.98</v>
      </c>
      <c r="ES171" s="160">
        <v>3008.72</v>
      </c>
      <c r="ET171" s="160">
        <v>8251.76</v>
      </c>
      <c r="EU171" s="160">
        <v>29273.59</v>
      </c>
      <c r="EV171" s="160">
        <v>0</v>
      </c>
      <c r="EW171" s="160">
        <v>17856.8</v>
      </c>
      <c r="EX171" s="160">
        <v>7668.92</v>
      </c>
      <c r="EY171" s="160">
        <v>4856.18</v>
      </c>
      <c r="EZ171" s="160">
        <v>8593.2000000000007</v>
      </c>
      <c r="FA171" s="160">
        <v>12434.01</v>
      </c>
      <c r="FB171" s="160">
        <v>14212.86</v>
      </c>
      <c r="FC171" s="160">
        <v>31522.51</v>
      </c>
      <c r="FD171" s="160">
        <v>31240.17</v>
      </c>
      <c r="FE171" s="160">
        <v>18477.060000000001</v>
      </c>
      <c r="FF171" s="160">
        <v>1891</v>
      </c>
      <c r="FG171" s="160">
        <v>0</v>
      </c>
      <c r="FH171" s="160">
        <v>1709.48</v>
      </c>
      <c r="FI171" s="160">
        <v>32924.1</v>
      </c>
      <c r="FJ171" s="160">
        <v>16536.75</v>
      </c>
      <c r="FK171" s="160">
        <v>1754.94</v>
      </c>
      <c r="FL171" s="160">
        <v>4704.6099999999997</v>
      </c>
      <c r="FM171" s="160">
        <v>34409.06</v>
      </c>
      <c r="FN171" s="160">
        <v>10295.700000000001</v>
      </c>
      <c r="FO171" s="160">
        <v>4917.0600000000004</v>
      </c>
      <c r="FP171" s="160">
        <v>17033.5</v>
      </c>
      <c r="FQ171" s="160">
        <v>2799.08</v>
      </c>
      <c r="FR171" s="160">
        <v>0</v>
      </c>
      <c r="FS171" s="160">
        <v>0</v>
      </c>
      <c r="FT171" s="160">
        <v>0</v>
      </c>
      <c r="FU171" s="160">
        <v>0</v>
      </c>
      <c r="FV171" s="160">
        <v>2329.8000000000002</v>
      </c>
      <c r="FW171" s="160">
        <v>0</v>
      </c>
      <c r="FX171" s="160">
        <v>365.4</v>
      </c>
      <c r="FY171" s="160">
        <v>5083.04</v>
      </c>
      <c r="FZ171" s="160">
        <v>0</v>
      </c>
      <c r="GA171" s="160">
        <v>0</v>
      </c>
      <c r="GB171" s="160">
        <v>0</v>
      </c>
      <c r="GC171" s="160">
        <v>0</v>
      </c>
      <c r="GD171" s="160">
        <v>1.45</v>
      </c>
      <c r="GE171" s="160">
        <v>2425.12</v>
      </c>
      <c r="GF171" s="160">
        <v>961.6</v>
      </c>
      <c r="GG171" s="160">
        <v>0</v>
      </c>
      <c r="GH171" s="160">
        <v>452</v>
      </c>
      <c r="GI171" s="79">
        <f t="shared" si="2"/>
        <v>393391.47000000003</v>
      </c>
    </row>
    <row r="172" spans="2:191" x14ac:dyDescent="0.25">
      <c r="B172" s="74" t="s">
        <v>233</v>
      </c>
      <c r="C172" s="175" t="s">
        <v>789</v>
      </c>
      <c r="D172" s="160">
        <v>0</v>
      </c>
      <c r="E172" s="160">
        <v>0</v>
      </c>
      <c r="F172" s="160">
        <v>0</v>
      </c>
      <c r="G172" s="160">
        <v>0</v>
      </c>
      <c r="H172" s="160">
        <v>1880.06</v>
      </c>
      <c r="I172" s="160">
        <v>0</v>
      </c>
      <c r="J172" s="160">
        <v>0</v>
      </c>
      <c r="K172" s="160">
        <v>0</v>
      </c>
      <c r="L172" s="160">
        <v>0</v>
      </c>
      <c r="M172" s="160">
        <v>0</v>
      </c>
      <c r="N172" s="160">
        <v>0</v>
      </c>
      <c r="O172" s="160">
        <v>0</v>
      </c>
      <c r="P172" s="160">
        <v>0</v>
      </c>
      <c r="Q172" s="160">
        <v>0</v>
      </c>
      <c r="R172" s="160">
        <v>0</v>
      </c>
      <c r="S172" s="160">
        <v>0</v>
      </c>
      <c r="T172" s="160">
        <v>0</v>
      </c>
      <c r="U172" s="160">
        <v>0</v>
      </c>
      <c r="V172" s="160">
        <v>0</v>
      </c>
      <c r="W172" s="160">
        <v>0</v>
      </c>
      <c r="X172" s="160">
        <v>0</v>
      </c>
      <c r="Y172" s="160">
        <v>0</v>
      </c>
      <c r="Z172" s="160">
        <v>0</v>
      </c>
      <c r="AA172" s="160">
        <v>0</v>
      </c>
      <c r="AB172" s="160">
        <v>0</v>
      </c>
      <c r="AC172" s="160">
        <v>86423.54</v>
      </c>
      <c r="AD172" s="160">
        <v>0</v>
      </c>
      <c r="AE172" s="160">
        <v>0</v>
      </c>
      <c r="AF172" s="160">
        <v>0</v>
      </c>
      <c r="AG172" s="160">
        <v>0</v>
      </c>
      <c r="AH172" s="160">
        <v>0</v>
      </c>
      <c r="AI172" s="160">
        <v>0</v>
      </c>
      <c r="AJ172" s="160">
        <v>0</v>
      </c>
      <c r="AK172" s="160">
        <v>0</v>
      </c>
      <c r="AL172" s="160">
        <v>0</v>
      </c>
      <c r="AM172" s="160">
        <v>0</v>
      </c>
      <c r="AN172" s="160">
        <v>0</v>
      </c>
      <c r="AO172" s="160">
        <v>0</v>
      </c>
      <c r="AP172" s="160">
        <v>0</v>
      </c>
      <c r="AQ172" s="160">
        <v>0</v>
      </c>
      <c r="AR172" s="160">
        <v>0</v>
      </c>
      <c r="AS172" s="160">
        <v>0</v>
      </c>
      <c r="AT172" s="160">
        <v>0</v>
      </c>
      <c r="AU172" s="160">
        <v>0</v>
      </c>
      <c r="AV172" s="160">
        <v>0</v>
      </c>
      <c r="AW172" s="160">
        <v>0</v>
      </c>
      <c r="AX172" s="160">
        <v>0</v>
      </c>
      <c r="AY172" s="160">
        <v>0</v>
      </c>
      <c r="AZ172" s="160">
        <v>0</v>
      </c>
      <c r="BA172" s="160">
        <v>0</v>
      </c>
      <c r="BB172" s="160">
        <v>0</v>
      </c>
      <c r="BC172" s="160">
        <v>0</v>
      </c>
      <c r="BD172" s="160">
        <v>0</v>
      </c>
      <c r="BE172" s="160">
        <v>0</v>
      </c>
      <c r="BF172" s="160">
        <v>0</v>
      </c>
      <c r="BG172" s="160">
        <v>0</v>
      </c>
      <c r="BH172" s="160">
        <v>0</v>
      </c>
      <c r="BI172" s="160">
        <v>0</v>
      </c>
      <c r="BJ172" s="160">
        <v>0</v>
      </c>
      <c r="BK172" s="160">
        <v>0</v>
      </c>
      <c r="BL172" s="160">
        <v>0</v>
      </c>
      <c r="BM172" s="160">
        <v>0</v>
      </c>
      <c r="BN172" s="160">
        <v>0</v>
      </c>
      <c r="BO172" s="160">
        <v>0</v>
      </c>
      <c r="BP172" s="160">
        <v>0</v>
      </c>
      <c r="BQ172" s="160">
        <v>0</v>
      </c>
      <c r="BR172" s="160">
        <v>0</v>
      </c>
      <c r="BS172" s="160">
        <v>0</v>
      </c>
      <c r="BT172" s="160">
        <v>0</v>
      </c>
      <c r="BU172" s="160">
        <v>0</v>
      </c>
      <c r="BV172" s="160">
        <v>0</v>
      </c>
      <c r="BW172" s="160">
        <v>0</v>
      </c>
      <c r="BX172" s="160">
        <v>0</v>
      </c>
      <c r="BY172" s="160">
        <v>0</v>
      </c>
      <c r="BZ172" s="160">
        <v>0</v>
      </c>
      <c r="CA172" s="160">
        <v>0</v>
      </c>
      <c r="CB172" s="160">
        <v>0</v>
      </c>
      <c r="CC172" s="160">
        <v>0</v>
      </c>
      <c r="CD172" s="160">
        <v>0</v>
      </c>
      <c r="CE172" s="160">
        <v>0</v>
      </c>
      <c r="CF172" s="160">
        <v>0</v>
      </c>
      <c r="CG172" s="160">
        <v>0</v>
      </c>
      <c r="CH172" s="160">
        <v>0</v>
      </c>
      <c r="CI172" s="160">
        <v>0</v>
      </c>
      <c r="CJ172" s="160">
        <v>0</v>
      </c>
      <c r="CK172" s="160">
        <v>0</v>
      </c>
      <c r="CL172" s="160">
        <v>0</v>
      </c>
      <c r="CM172" s="160">
        <v>5000</v>
      </c>
      <c r="CN172" s="160">
        <v>0</v>
      </c>
      <c r="CO172" s="160">
        <v>28371.200000000001</v>
      </c>
      <c r="CP172" s="160">
        <v>0</v>
      </c>
      <c r="CQ172" s="160">
        <v>0</v>
      </c>
      <c r="CR172" s="160">
        <v>0</v>
      </c>
      <c r="CS172" s="160">
        <v>0</v>
      </c>
      <c r="CT172" s="160">
        <v>0</v>
      </c>
      <c r="CU172" s="160">
        <v>0</v>
      </c>
      <c r="CV172" s="160">
        <v>0</v>
      </c>
      <c r="CW172" s="160">
        <v>0</v>
      </c>
      <c r="CX172" s="160">
        <v>0</v>
      </c>
      <c r="CY172" s="160">
        <v>0</v>
      </c>
      <c r="CZ172" s="160">
        <v>0</v>
      </c>
      <c r="DA172" s="160">
        <v>0</v>
      </c>
      <c r="DB172" s="160">
        <v>27508.15</v>
      </c>
      <c r="DC172" s="160">
        <v>0</v>
      </c>
      <c r="DD172" s="160">
        <v>0</v>
      </c>
      <c r="DE172" s="160">
        <v>0</v>
      </c>
      <c r="DF172" s="160">
        <v>0</v>
      </c>
      <c r="DG172" s="160">
        <v>0</v>
      </c>
      <c r="DH172" s="160">
        <v>0</v>
      </c>
      <c r="DI172" s="160">
        <v>0</v>
      </c>
      <c r="DJ172" s="160">
        <v>0</v>
      </c>
      <c r="DK172" s="160">
        <v>0</v>
      </c>
      <c r="DL172" s="160">
        <v>0</v>
      </c>
      <c r="DM172" s="160">
        <v>0</v>
      </c>
      <c r="DN172" s="160">
        <v>0</v>
      </c>
      <c r="DO172" s="160">
        <v>2185</v>
      </c>
      <c r="DP172" s="160">
        <v>0</v>
      </c>
      <c r="DQ172" s="160">
        <v>0</v>
      </c>
      <c r="DR172" s="160">
        <v>0</v>
      </c>
      <c r="DS172" s="160">
        <v>0</v>
      </c>
      <c r="DT172" s="160">
        <v>0</v>
      </c>
      <c r="DU172" s="160">
        <v>0</v>
      </c>
      <c r="DV172" s="160">
        <v>66135.69</v>
      </c>
      <c r="DW172" s="160">
        <v>0</v>
      </c>
      <c r="DX172" s="160">
        <v>0</v>
      </c>
      <c r="DY172" s="160">
        <v>55930.67</v>
      </c>
      <c r="DZ172" s="160">
        <v>0</v>
      </c>
      <c r="EA172" s="160">
        <v>0</v>
      </c>
      <c r="EB172" s="160">
        <v>0</v>
      </c>
      <c r="EC172" s="160">
        <v>0</v>
      </c>
      <c r="ED172" s="160">
        <v>0</v>
      </c>
      <c r="EE172" s="160">
        <v>0</v>
      </c>
      <c r="EF172" s="160">
        <v>0</v>
      </c>
      <c r="EG172" s="160">
        <v>0</v>
      </c>
      <c r="EH172" s="160">
        <v>0</v>
      </c>
      <c r="EI172" s="160">
        <v>0</v>
      </c>
      <c r="EJ172" s="160">
        <v>0</v>
      </c>
      <c r="EK172" s="160">
        <v>0</v>
      </c>
      <c r="EL172" s="160">
        <v>0</v>
      </c>
      <c r="EM172" s="160">
        <v>0</v>
      </c>
      <c r="EN172" s="160">
        <v>0</v>
      </c>
      <c r="EO172" s="160">
        <v>90125.29</v>
      </c>
      <c r="EP172" s="160">
        <v>0</v>
      </c>
      <c r="EQ172" s="160">
        <v>0</v>
      </c>
      <c r="ER172" s="160">
        <v>0</v>
      </c>
      <c r="ES172" s="160">
        <v>0</v>
      </c>
      <c r="ET172" s="160">
        <v>41215.919999999998</v>
      </c>
      <c r="EU172" s="160">
        <v>0</v>
      </c>
      <c r="EV172" s="160">
        <v>0</v>
      </c>
      <c r="EW172" s="160">
        <v>0</v>
      </c>
      <c r="EX172" s="160">
        <v>0</v>
      </c>
      <c r="EY172" s="160">
        <v>207193.60000000001</v>
      </c>
      <c r="EZ172" s="160">
        <v>0</v>
      </c>
      <c r="FA172" s="160">
        <v>0</v>
      </c>
      <c r="FB172" s="160">
        <v>22.4</v>
      </c>
      <c r="FC172" s="160">
        <v>0</v>
      </c>
      <c r="FD172" s="160">
        <v>0</v>
      </c>
      <c r="FE172" s="160">
        <v>0</v>
      </c>
      <c r="FF172" s="160">
        <v>19616</v>
      </c>
      <c r="FG172" s="160">
        <v>0</v>
      </c>
      <c r="FH172" s="160">
        <v>0</v>
      </c>
      <c r="FI172" s="160">
        <v>0</v>
      </c>
      <c r="FJ172" s="160">
        <v>0</v>
      </c>
      <c r="FK172" s="160">
        <v>0</v>
      </c>
      <c r="FL172" s="160">
        <v>0</v>
      </c>
      <c r="FM172" s="160">
        <v>0</v>
      </c>
      <c r="FN172" s="160">
        <v>0</v>
      </c>
      <c r="FO172" s="160">
        <v>0</v>
      </c>
      <c r="FP172" s="160">
        <v>0</v>
      </c>
      <c r="FQ172" s="160">
        <v>0</v>
      </c>
      <c r="FR172" s="160">
        <v>0</v>
      </c>
      <c r="FS172" s="160">
        <v>0</v>
      </c>
      <c r="FT172" s="160">
        <v>0</v>
      </c>
      <c r="FU172" s="160">
        <v>0</v>
      </c>
      <c r="FV172" s="160">
        <v>0</v>
      </c>
      <c r="FW172" s="160">
        <v>0</v>
      </c>
      <c r="FX172" s="160">
        <v>0</v>
      </c>
      <c r="FY172" s="160">
        <v>0</v>
      </c>
      <c r="FZ172" s="160">
        <v>0</v>
      </c>
      <c r="GA172" s="160">
        <v>0</v>
      </c>
      <c r="GB172" s="160">
        <v>0</v>
      </c>
      <c r="GC172" s="160">
        <v>0</v>
      </c>
      <c r="GD172" s="160">
        <v>0</v>
      </c>
      <c r="GE172" s="160">
        <v>0</v>
      </c>
      <c r="GF172" s="160">
        <v>0</v>
      </c>
      <c r="GG172" s="160">
        <v>0</v>
      </c>
      <c r="GH172" s="160">
        <v>0</v>
      </c>
      <c r="GI172" s="79">
        <f t="shared" si="2"/>
        <v>631607.52</v>
      </c>
    </row>
    <row r="173" spans="2:191" x14ac:dyDescent="0.25">
      <c r="B173" s="74" t="s">
        <v>227</v>
      </c>
      <c r="C173" s="175" t="s">
        <v>789</v>
      </c>
      <c r="D173" s="160">
        <v>0</v>
      </c>
      <c r="E173" s="160">
        <v>0</v>
      </c>
      <c r="F173" s="160">
        <v>0</v>
      </c>
      <c r="G173" s="160">
        <v>0</v>
      </c>
      <c r="H173" s="160">
        <v>0</v>
      </c>
      <c r="I173" s="160">
        <v>0</v>
      </c>
      <c r="J173" s="160">
        <v>0</v>
      </c>
      <c r="K173" s="160">
        <v>0</v>
      </c>
      <c r="L173" s="160">
        <v>0</v>
      </c>
      <c r="M173" s="160">
        <v>0</v>
      </c>
      <c r="N173" s="160">
        <v>0</v>
      </c>
      <c r="O173" s="160">
        <v>0</v>
      </c>
      <c r="P173" s="160">
        <v>0</v>
      </c>
      <c r="Q173" s="160">
        <v>0</v>
      </c>
      <c r="R173" s="160">
        <v>0</v>
      </c>
      <c r="S173" s="160">
        <v>0</v>
      </c>
      <c r="T173" s="160">
        <v>770.6</v>
      </c>
      <c r="U173" s="160">
        <v>0</v>
      </c>
      <c r="V173" s="160">
        <v>0</v>
      </c>
      <c r="W173" s="160">
        <v>0</v>
      </c>
      <c r="X173" s="160">
        <v>0</v>
      </c>
      <c r="Y173" s="160">
        <v>0</v>
      </c>
      <c r="Z173" s="160">
        <v>0</v>
      </c>
      <c r="AA173" s="160">
        <v>0</v>
      </c>
      <c r="AB173" s="160">
        <v>0</v>
      </c>
      <c r="AC173" s="160">
        <v>0</v>
      </c>
      <c r="AD173" s="160">
        <v>0</v>
      </c>
      <c r="AE173" s="160">
        <v>0</v>
      </c>
      <c r="AF173" s="160">
        <v>0</v>
      </c>
      <c r="AG173" s="160">
        <v>0</v>
      </c>
      <c r="AH173" s="160">
        <v>0</v>
      </c>
      <c r="AI173" s="160">
        <v>0</v>
      </c>
      <c r="AJ173" s="160">
        <v>0</v>
      </c>
      <c r="AK173" s="160">
        <v>0</v>
      </c>
      <c r="AL173" s="160">
        <v>0</v>
      </c>
      <c r="AM173" s="160">
        <v>0</v>
      </c>
      <c r="AN173" s="160">
        <v>0</v>
      </c>
      <c r="AO173" s="160">
        <v>0</v>
      </c>
      <c r="AP173" s="160">
        <v>0</v>
      </c>
      <c r="AQ173" s="160">
        <v>0</v>
      </c>
      <c r="AR173" s="160">
        <v>0</v>
      </c>
      <c r="AS173" s="160">
        <v>0</v>
      </c>
      <c r="AT173" s="160">
        <v>0</v>
      </c>
      <c r="AU173" s="160">
        <v>0</v>
      </c>
      <c r="AV173" s="160">
        <v>0</v>
      </c>
      <c r="AW173" s="160">
        <v>0</v>
      </c>
      <c r="AX173" s="160">
        <v>0</v>
      </c>
      <c r="AY173" s="160">
        <v>0</v>
      </c>
      <c r="AZ173" s="160">
        <v>0</v>
      </c>
      <c r="BA173" s="160">
        <v>0</v>
      </c>
      <c r="BB173" s="160">
        <v>0</v>
      </c>
      <c r="BC173" s="160">
        <v>0</v>
      </c>
      <c r="BD173" s="160">
        <v>0</v>
      </c>
      <c r="BE173" s="160">
        <v>0</v>
      </c>
      <c r="BF173" s="160">
        <v>0</v>
      </c>
      <c r="BG173" s="160">
        <v>0</v>
      </c>
      <c r="BH173" s="160">
        <v>0</v>
      </c>
      <c r="BI173" s="160">
        <v>0</v>
      </c>
      <c r="BJ173" s="160">
        <v>0</v>
      </c>
      <c r="BK173" s="160">
        <v>0</v>
      </c>
      <c r="BL173" s="160">
        <v>0</v>
      </c>
      <c r="BM173" s="160">
        <v>0</v>
      </c>
      <c r="BN173" s="160">
        <v>0</v>
      </c>
      <c r="BO173" s="160">
        <v>0</v>
      </c>
      <c r="BP173" s="160">
        <v>0</v>
      </c>
      <c r="BQ173" s="160">
        <v>0</v>
      </c>
      <c r="BR173" s="160">
        <v>0</v>
      </c>
      <c r="BS173" s="160">
        <v>0</v>
      </c>
      <c r="BT173" s="160">
        <v>0</v>
      </c>
      <c r="BU173" s="160">
        <v>0</v>
      </c>
      <c r="BV173" s="160">
        <v>0</v>
      </c>
      <c r="BW173" s="160">
        <v>0</v>
      </c>
      <c r="BX173" s="160">
        <v>0</v>
      </c>
      <c r="BY173" s="160">
        <v>0</v>
      </c>
      <c r="BZ173" s="160">
        <v>0</v>
      </c>
      <c r="CA173" s="160">
        <v>0</v>
      </c>
      <c r="CB173" s="160">
        <v>0</v>
      </c>
      <c r="CC173" s="160">
        <v>0</v>
      </c>
      <c r="CD173" s="160">
        <v>0</v>
      </c>
      <c r="CE173" s="160">
        <v>0</v>
      </c>
      <c r="CF173" s="160">
        <v>0</v>
      </c>
      <c r="CG173" s="160">
        <v>0</v>
      </c>
      <c r="CH173" s="160">
        <v>0</v>
      </c>
      <c r="CI173" s="160">
        <v>0</v>
      </c>
      <c r="CJ173" s="160">
        <v>0</v>
      </c>
      <c r="CK173" s="160">
        <v>0</v>
      </c>
      <c r="CL173" s="160">
        <v>0</v>
      </c>
      <c r="CM173" s="160">
        <v>0</v>
      </c>
      <c r="CN173" s="160">
        <v>0</v>
      </c>
      <c r="CO173" s="160">
        <v>0</v>
      </c>
      <c r="CP173" s="160">
        <v>0</v>
      </c>
      <c r="CQ173" s="160">
        <v>0</v>
      </c>
      <c r="CR173" s="160">
        <v>0</v>
      </c>
      <c r="CS173" s="160">
        <v>0</v>
      </c>
      <c r="CT173" s="160">
        <v>0</v>
      </c>
      <c r="CU173" s="160">
        <v>0</v>
      </c>
      <c r="CV173" s="160">
        <v>248</v>
      </c>
      <c r="CW173" s="160">
        <v>254</v>
      </c>
      <c r="CX173" s="160">
        <v>0</v>
      </c>
      <c r="CY173" s="160">
        <v>0</v>
      </c>
      <c r="CZ173" s="160">
        <v>0</v>
      </c>
      <c r="DA173" s="160">
        <v>0</v>
      </c>
      <c r="DB173" s="160">
        <v>0</v>
      </c>
      <c r="DC173" s="160">
        <v>0</v>
      </c>
      <c r="DD173" s="160">
        <v>0</v>
      </c>
      <c r="DE173" s="160">
        <v>0</v>
      </c>
      <c r="DF173" s="160">
        <v>0</v>
      </c>
      <c r="DG173" s="160">
        <v>0</v>
      </c>
      <c r="DH173" s="160">
        <v>0</v>
      </c>
      <c r="DI173" s="160">
        <v>0</v>
      </c>
      <c r="DJ173" s="160">
        <v>0</v>
      </c>
      <c r="DK173" s="160">
        <v>0</v>
      </c>
      <c r="DL173" s="160">
        <v>0</v>
      </c>
      <c r="DM173" s="160">
        <v>0</v>
      </c>
      <c r="DN173" s="160">
        <v>0</v>
      </c>
      <c r="DO173" s="160">
        <v>0</v>
      </c>
      <c r="DP173" s="160">
        <v>0</v>
      </c>
      <c r="DQ173" s="160">
        <v>0</v>
      </c>
      <c r="DR173" s="160">
        <v>0</v>
      </c>
      <c r="DS173" s="160">
        <v>0</v>
      </c>
      <c r="DT173" s="160">
        <v>0</v>
      </c>
      <c r="DU173" s="160">
        <v>0</v>
      </c>
      <c r="DV173" s="160">
        <v>0</v>
      </c>
      <c r="DW173" s="160">
        <v>0</v>
      </c>
      <c r="DX173" s="160">
        <v>0</v>
      </c>
      <c r="DY173" s="160">
        <v>0</v>
      </c>
      <c r="DZ173" s="160">
        <v>0</v>
      </c>
      <c r="EA173" s="160">
        <v>0</v>
      </c>
      <c r="EB173" s="160">
        <v>0</v>
      </c>
      <c r="EC173" s="160">
        <v>0</v>
      </c>
      <c r="ED173" s="160">
        <v>0</v>
      </c>
      <c r="EE173" s="160">
        <v>0</v>
      </c>
      <c r="EF173" s="160">
        <v>0</v>
      </c>
      <c r="EG173" s="160">
        <v>0</v>
      </c>
      <c r="EH173" s="160">
        <v>0</v>
      </c>
      <c r="EI173" s="160">
        <v>0</v>
      </c>
      <c r="EJ173" s="160">
        <v>1213.69</v>
      </c>
      <c r="EK173" s="160">
        <v>0</v>
      </c>
      <c r="EL173" s="160">
        <v>0</v>
      </c>
      <c r="EM173" s="160">
        <v>0</v>
      </c>
      <c r="EN173" s="160">
        <v>15860.61</v>
      </c>
      <c r="EO173" s="160">
        <v>99321.93</v>
      </c>
      <c r="EP173" s="160">
        <v>111829.64</v>
      </c>
      <c r="EQ173" s="160">
        <v>100027.49</v>
      </c>
      <c r="ER173" s="160">
        <v>49266.93</v>
      </c>
      <c r="ES173" s="160">
        <v>93630.82</v>
      </c>
      <c r="ET173" s="160">
        <v>152049.82999999999</v>
      </c>
      <c r="EU173" s="160">
        <v>64199.6</v>
      </c>
      <c r="EV173" s="160">
        <v>8075.59</v>
      </c>
      <c r="EW173" s="160">
        <v>64138.19</v>
      </c>
      <c r="EX173" s="160">
        <v>56538.25</v>
      </c>
      <c r="EY173" s="160">
        <v>159368.26999999999</v>
      </c>
      <c r="EZ173" s="160">
        <v>105604.81</v>
      </c>
      <c r="FA173" s="160">
        <v>99894.3</v>
      </c>
      <c r="FB173" s="160">
        <v>58367.3</v>
      </c>
      <c r="FC173" s="160">
        <v>71832.73</v>
      </c>
      <c r="FD173" s="160">
        <v>86201.919999999998</v>
      </c>
      <c r="FE173" s="160">
        <v>82480.12</v>
      </c>
      <c r="FF173" s="160">
        <v>89969.53</v>
      </c>
      <c r="FG173" s="160">
        <v>20694.38</v>
      </c>
      <c r="FH173" s="160">
        <v>113231.99</v>
      </c>
      <c r="FI173" s="160">
        <v>64238.6</v>
      </c>
      <c r="FJ173" s="160">
        <v>108663.69</v>
      </c>
      <c r="FK173" s="160">
        <v>111845.77</v>
      </c>
      <c r="FL173" s="160">
        <v>57114.31</v>
      </c>
      <c r="FM173" s="160">
        <v>88645.77</v>
      </c>
      <c r="FN173" s="160">
        <v>83011.429999999993</v>
      </c>
      <c r="FO173" s="160">
        <v>75009.649999999994</v>
      </c>
      <c r="FP173" s="160">
        <v>85412.26</v>
      </c>
      <c r="FQ173" s="160">
        <v>43268.34</v>
      </c>
      <c r="FR173" s="160">
        <v>0</v>
      </c>
      <c r="FS173" s="160">
        <v>0</v>
      </c>
      <c r="FT173" s="160">
        <v>0</v>
      </c>
      <c r="FU173" s="160">
        <v>42</v>
      </c>
      <c r="FV173" s="160">
        <v>0</v>
      </c>
      <c r="FW173" s="160">
        <v>1049.9000000000001</v>
      </c>
      <c r="FX173" s="160">
        <v>0</v>
      </c>
      <c r="FY173" s="160">
        <v>2098.62</v>
      </c>
      <c r="FZ173" s="160">
        <v>4860.8999999999996</v>
      </c>
      <c r="GA173" s="160">
        <v>5502.91</v>
      </c>
      <c r="GB173" s="160">
        <v>835.8</v>
      </c>
      <c r="GC173" s="160">
        <v>1388.75</v>
      </c>
      <c r="GD173" s="160">
        <v>2745.8</v>
      </c>
      <c r="GE173" s="160">
        <v>8</v>
      </c>
      <c r="GF173" s="160">
        <v>470.75</v>
      </c>
      <c r="GG173" s="160">
        <v>0</v>
      </c>
      <c r="GH173" s="160">
        <v>69.36</v>
      </c>
      <c r="GI173" s="79">
        <f t="shared" si="2"/>
        <v>2441353.1299999994</v>
      </c>
    </row>
    <row r="174" spans="2:191" x14ac:dyDescent="0.25">
      <c r="B174" s="74">
        <v>69200</v>
      </c>
      <c r="C174" s="175" t="s">
        <v>789</v>
      </c>
      <c r="D174" s="160">
        <v>0</v>
      </c>
      <c r="E174" s="160">
        <v>0</v>
      </c>
      <c r="F174" s="160">
        <v>0</v>
      </c>
      <c r="G174" s="160">
        <v>0</v>
      </c>
      <c r="H174" s="160">
        <v>0</v>
      </c>
      <c r="I174" s="160">
        <v>0</v>
      </c>
      <c r="J174" s="160">
        <v>0</v>
      </c>
      <c r="K174" s="160">
        <v>0</v>
      </c>
      <c r="L174" s="160">
        <v>0</v>
      </c>
      <c r="M174" s="160">
        <v>0</v>
      </c>
      <c r="N174" s="160">
        <v>0</v>
      </c>
      <c r="O174" s="160">
        <v>0</v>
      </c>
      <c r="P174" s="160">
        <v>0</v>
      </c>
      <c r="Q174" s="160">
        <v>0</v>
      </c>
      <c r="R174" s="160">
        <v>0</v>
      </c>
      <c r="S174" s="160">
        <v>0</v>
      </c>
      <c r="T174" s="160">
        <v>0</v>
      </c>
      <c r="U174" s="160">
        <v>0</v>
      </c>
      <c r="V174" s="160">
        <v>0</v>
      </c>
      <c r="W174" s="160">
        <v>0</v>
      </c>
      <c r="X174" s="160">
        <v>0</v>
      </c>
      <c r="Y174" s="160">
        <v>0</v>
      </c>
      <c r="Z174" s="160">
        <v>0</v>
      </c>
      <c r="AA174" s="160">
        <v>0</v>
      </c>
      <c r="AB174" s="160">
        <v>0</v>
      </c>
      <c r="AC174" s="160">
        <v>0</v>
      </c>
      <c r="AD174" s="160">
        <v>0</v>
      </c>
      <c r="AE174" s="160">
        <v>0</v>
      </c>
      <c r="AF174" s="160">
        <v>0</v>
      </c>
      <c r="AG174" s="160">
        <v>0</v>
      </c>
      <c r="AH174" s="160">
        <v>0</v>
      </c>
      <c r="AI174" s="160">
        <v>0</v>
      </c>
      <c r="AJ174" s="160">
        <v>0</v>
      </c>
      <c r="AK174" s="160">
        <v>0</v>
      </c>
      <c r="AL174" s="160">
        <v>0</v>
      </c>
      <c r="AM174" s="160">
        <v>0</v>
      </c>
      <c r="AN174" s="160">
        <v>0</v>
      </c>
      <c r="AO174" s="160">
        <v>0</v>
      </c>
      <c r="AP174" s="160">
        <v>0</v>
      </c>
      <c r="AQ174" s="160">
        <v>0</v>
      </c>
      <c r="AR174" s="160">
        <v>0</v>
      </c>
      <c r="AS174" s="160">
        <v>0</v>
      </c>
      <c r="AT174" s="160">
        <v>0</v>
      </c>
      <c r="AU174" s="160">
        <v>0</v>
      </c>
      <c r="AV174" s="160">
        <v>0</v>
      </c>
      <c r="AW174" s="160">
        <v>0</v>
      </c>
      <c r="AX174" s="160">
        <v>0</v>
      </c>
      <c r="AY174" s="160">
        <v>0</v>
      </c>
      <c r="AZ174" s="160">
        <v>0</v>
      </c>
      <c r="BA174" s="160">
        <v>0</v>
      </c>
      <c r="BB174" s="160">
        <v>0</v>
      </c>
      <c r="BC174" s="160">
        <v>0</v>
      </c>
      <c r="BD174" s="160">
        <v>0</v>
      </c>
      <c r="BE174" s="160">
        <v>0</v>
      </c>
      <c r="BF174" s="160">
        <v>0</v>
      </c>
      <c r="BG174" s="160">
        <v>0</v>
      </c>
      <c r="BH174" s="160">
        <v>0</v>
      </c>
      <c r="BI174" s="160">
        <v>0</v>
      </c>
      <c r="BJ174" s="160">
        <v>0</v>
      </c>
      <c r="BK174" s="160">
        <v>0</v>
      </c>
      <c r="BL174" s="160">
        <v>0</v>
      </c>
      <c r="BM174" s="160">
        <v>0</v>
      </c>
      <c r="BN174" s="160">
        <v>0</v>
      </c>
      <c r="BO174" s="160">
        <v>0</v>
      </c>
      <c r="BP174" s="160">
        <v>0</v>
      </c>
      <c r="BQ174" s="160">
        <v>0</v>
      </c>
      <c r="BR174" s="160">
        <v>0</v>
      </c>
      <c r="BS174" s="160">
        <v>0</v>
      </c>
      <c r="BT174" s="160">
        <v>0</v>
      </c>
      <c r="BU174" s="160">
        <v>0</v>
      </c>
      <c r="BV174" s="160">
        <v>0</v>
      </c>
      <c r="BW174" s="160">
        <v>0</v>
      </c>
      <c r="BX174" s="160">
        <v>0</v>
      </c>
      <c r="BY174" s="160">
        <v>0</v>
      </c>
      <c r="BZ174" s="160">
        <v>0</v>
      </c>
      <c r="CA174" s="160">
        <v>0</v>
      </c>
      <c r="CB174" s="160">
        <v>0</v>
      </c>
      <c r="CC174" s="160">
        <v>0</v>
      </c>
      <c r="CD174" s="160">
        <v>0</v>
      </c>
      <c r="CE174" s="160">
        <v>0</v>
      </c>
      <c r="CF174" s="160">
        <v>0</v>
      </c>
      <c r="CG174" s="160">
        <v>0</v>
      </c>
      <c r="CH174" s="160">
        <v>0</v>
      </c>
      <c r="CI174" s="160">
        <v>0</v>
      </c>
      <c r="CJ174" s="160">
        <v>0</v>
      </c>
      <c r="CK174" s="160">
        <v>0</v>
      </c>
      <c r="CL174" s="160">
        <v>0</v>
      </c>
      <c r="CM174" s="160">
        <v>0</v>
      </c>
      <c r="CN174" s="160">
        <v>0</v>
      </c>
      <c r="CO174" s="160">
        <v>0</v>
      </c>
      <c r="CP174" s="160">
        <v>0</v>
      </c>
      <c r="CQ174" s="160">
        <v>0</v>
      </c>
      <c r="CR174" s="160">
        <v>0</v>
      </c>
      <c r="CS174" s="160">
        <v>0</v>
      </c>
      <c r="CT174" s="160">
        <v>0</v>
      </c>
      <c r="CU174" s="160">
        <v>0</v>
      </c>
      <c r="CV174" s="160">
        <v>0</v>
      </c>
      <c r="CW174" s="160">
        <v>0</v>
      </c>
      <c r="CX174" s="160">
        <v>0</v>
      </c>
      <c r="CY174" s="160">
        <v>0</v>
      </c>
      <c r="CZ174" s="160">
        <v>0</v>
      </c>
      <c r="DA174" s="160">
        <v>0</v>
      </c>
      <c r="DB174" s="160">
        <v>0</v>
      </c>
      <c r="DC174" s="160">
        <v>0</v>
      </c>
      <c r="DD174" s="160">
        <v>0</v>
      </c>
      <c r="DE174" s="160">
        <v>0</v>
      </c>
      <c r="DF174" s="160">
        <v>0</v>
      </c>
      <c r="DG174" s="160">
        <v>0</v>
      </c>
      <c r="DH174" s="160">
        <v>0</v>
      </c>
      <c r="DI174" s="160">
        <v>0</v>
      </c>
      <c r="DJ174" s="160">
        <v>0</v>
      </c>
      <c r="DK174" s="160">
        <v>0</v>
      </c>
      <c r="DL174" s="160">
        <v>0</v>
      </c>
      <c r="DM174" s="160">
        <v>0</v>
      </c>
      <c r="DN174" s="160">
        <v>0</v>
      </c>
      <c r="DO174" s="160">
        <v>0</v>
      </c>
      <c r="DP174" s="160">
        <v>0</v>
      </c>
      <c r="DQ174" s="160">
        <v>0</v>
      </c>
      <c r="DR174" s="160">
        <v>0</v>
      </c>
      <c r="DS174" s="160">
        <v>0</v>
      </c>
      <c r="DT174" s="160">
        <v>0</v>
      </c>
      <c r="DU174" s="160">
        <v>0</v>
      </c>
      <c r="DV174" s="160">
        <v>0</v>
      </c>
      <c r="DW174" s="160">
        <v>0</v>
      </c>
      <c r="DX174" s="160">
        <v>0</v>
      </c>
      <c r="DY174" s="160">
        <v>0</v>
      </c>
      <c r="DZ174" s="160">
        <v>0</v>
      </c>
      <c r="EA174" s="160">
        <v>0</v>
      </c>
      <c r="EB174" s="160">
        <v>0</v>
      </c>
      <c r="EC174" s="160">
        <v>0</v>
      </c>
      <c r="ED174" s="160">
        <v>0</v>
      </c>
      <c r="EE174" s="160">
        <v>0</v>
      </c>
      <c r="EF174" s="160">
        <v>0</v>
      </c>
      <c r="EG174" s="160">
        <v>0</v>
      </c>
      <c r="EH174" s="160">
        <v>0</v>
      </c>
      <c r="EI174" s="160">
        <v>0</v>
      </c>
      <c r="EJ174" s="160">
        <v>0</v>
      </c>
      <c r="EK174" s="160">
        <v>0</v>
      </c>
      <c r="EL174" s="160">
        <v>0</v>
      </c>
      <c r="EM174" s="160">
        <v>0</v>
      </c>
      <c r="EN174" s="160">
        <v>0</v>
      </c>
      <c r="EO174" s="160">
        <v>0</v>
      </c>
      <c r="EP174" s="160">
        <v>0</v>
      </c>
      <c r="EQ174" s="160">
        <v>0</v>
      </c>
      <c r="ER174" s="160">
        <v>0</v>
      </c>
      <c r="ES174" s="160">
        <v>0</v>
      </c>
      <c r="ET174" s="160">
        <v>0</v>
      </c>
      <c r="EU174" s="160">
        <v>0</v>
      </c>
      <c r="EV174" s="160">
        <v>0</v>
      </c>
      <c r="EW174" s="160">
        <v>0</v>
      </c>
      <c r="EX174" s="160">
        <v>0</v>
      </c>
      <c r="EY174" s="160">
        <v>0</v>
      </c>
      <c r="EZ174" s="160">
        <v>0</v>
      </c>
      <c r="FA174" s="160">
        <v>0</v>
      </c>
      <c r="FB174" s="160">
        <v>0</v>
      </c>
      <c r="FC174" s="160">
        <v>0</v>
      </c>
      <c r="FD174" s="160">
        <v>0</v>
      </c>
      <c r="FE174" s="160">
        <v>0</v>
      </c>
      <c r="FF174" s="160">
        <v>0</v>
      </c>
      <c r="FG174" s="160">
        <v>0</v>
      </c>
      <c r="FH174" s="160">
        <v>0</v>
      </c>
      <c r="FI174" s="160">
        <v>0</v>
      </c>
      <c r="FJ174" s="160">
        <v>0</v>
      </c>
      <c r="FK174" s="160">
        <v>0</v>
      </c>
      <c r="FL174" s="160">
        <v>0</v>
      </c>
      <c r="FM174" s="160">
        <v>0</v>
      </c>
      <c r="FN174" s="160">
        <v>0</v>
      </c>
      <c r="FO174" s="160">
        <v>0</v>
      </c>
      <c r="FP174" s="160">
        <v>0</v>
      </c>
      <c r="FQ174" s="160">
        <v>0</v>
      </c>
      <c r="FR174" s="160">
        <v>0</v>
      </c>
      <c r="FS174" s="160">
        <v>0</v>
      </c>
      <c r="FT174" s="160">
        <v>0</v>
      </c>
      <c r="FU174" s="160">
        <v>0</v>
      </c>
      <c r="FV174" s="160">
        <v>0</v>
      </c>
      <c r="FW174" s="160">
        <v>0</v>
      </c>
      <c r="FX174" s="160">
        <v>0</v>
      </c>
      <c r="FY174" s="160">
        <v>0</v>
      </c>
      <c r="FZ174" s="160">
        <v>0</v>
      </c>
      <c r="GA174" s="160">
        <v>0</v>
      </c>
      <c r="GB174" s="160">
        <v>0</v>
      </c>
      <c r="GC174" s="160">
        <v>0</v>
      </c>
      <c r="GD174" s="160">
        <v>0</v>
      </c>
      <c r="GE174" s="160">
        <v>0</v>
      </c>
      <c r="GF174" s="160">
        <v>0</v>
      </c>
      <c r="GG174" s="160">
        <v>0</v>
      </c>
      <c r="GH174" s="160">
        <v>0</v>
      </c>
      <c r="GI174" s="79">
        <f t="shared" si="2"/>
        <v>0</v>
      </c>
    </row>
    <row r="175" spans="2:191" x14ac:dyDescent="0.25">
      <c r="B175" s="74" t="s">
        <v>172</v>
      </c>
      <c r="C175" s="175" t="s">
        <v>789</v>
      </c>
      <c r="D175" s="160">
        <v>0</v>
      </c>
      <c r="E175" s="160">
        <v>0</v>
      </c>
      <c r="F175" s="160">
        <v>0</v>
      </c>
      <c r="G175" s="160">
        <v>0</v>
      </c>
      <c r="H175" s="160">
        <v>0</v>
      </c>
      <c r="I175" s="160">
        <v>0</v>
      </c>
      <c r="J175" s="160">
        <v>0</v>
      </c>
      <c r="K175" s="160">
        <v>0</v>
      </c>
      <c r="L175" s="160">
        <v>0</v>
      </c>
      <c r="M175" s="160">
        <v>0</v>
      </c>
      <c r="N175" s="160">
        <v>0</v>
      </c>
      <c r="O175" s="160">
        <v>0</v>
      </c>
      <c r="P175" s="160">
        <v>0</v>
      </c>
      <c r="Q175" s="160">
        <v>0</v>
      </c>
      <c r="R175" s="160">
        <v>0</v>
      </c>
      <c r="S175" s="160">
        <v>0</v>
      </c>
      <c r="T175" s="160">
        <v>0</v>
      </c>
      <c r="U175" s="160">
        <v>0</v>
      </c>
      <c r="V175" s="160">
        <v>0</v>
      </c>
      <c r="W175" s="160">
        <v>0</v>
      </c>
      <c r="X175" s="160">
        <v>0</v>
      </c>
      <c r="Y175" s="160">
        <v>0</v>
      </c>
      <c r="Z175" s="160">
        <v>0</v>
      </c>
      <c r="AA175" s="160">
        <v>0</v>
      </c>
      <c r="AB175" s="160">
        <v>0</v>
      </c>
      <c r="AC175" s="160">
        <v>0</v>
      </c>
      <c r="AD175" s="160">
        <v>0</v>
      </c>
      <c r="AE175" s="160">
        <v>0</v>
      </c>
      <c r="AF175" s="160">
        <v>0</v>
      </c>
      <c r="AG175" s="160">
        <v>0</v>
      </c>
      <c r="AH175" s="160">
        <v>0</v>
      </c>
      <c r="AI175" s="160">
        <v>0</v>
      </c>
      <c r="AJ175" s="160">
        <v>0</v>
      </c>
      <c r="AK175" s="160">
        <v>0</v>
      </c>
      <c r="AL175" s="160">
        <v>0</v>
      </c>
      <c r="AM175" s="160">
        <v>0</v>
      </c>
      <c r="AN175" s="160">
        <v>0</v>
      </c>
      <c r="AO175" s="160">
        <v>0</v>
      </c>
      <c r="AP175" s="160">
        <v>0</v>
      </c>
      <c r="AQ175" s="160">
        <v>0</v>
      </c>
      <c r="AR175" s="160">
        <v>0</v>
      </c>
      <c r="AS175" s="160">
        <v>0</v>
      </c>
      <c r="AT175" s="160">
        <v>0</v>
      </c>
      <c r="AU175" s="160">
        <v>0</v>
      </c>
      <c r="AV175" s="160">
        <v>0</v>
      </c>
      <c r="AW175" s="160">
        <v>0</v>
      </c>
      <c r="AX175" s="160">
        <v>0</v>
      </c>
      <c r="AY175" s="160">
        <v>0</v>
      </c>
      <c r="AZ175" s="160">
        <v>0</v>
      </c>
      <c r="BA175" s="160">
        <v>0</v>
      </c>
      <c r="BB175" s="160">
        <v>0</v>
      </c>
      <c r="BC175" s="160">
        <v>0</v>
      </c>
      <c r="BD175" s="160">
        <v>0</v>
      </c>
      <c r="BE175" s="160">
        <v>0</v>
      </c>
      <c r="BF175" s="160">
        <v>0</v>
      </c>
      <c r="BG175" s="160">
        <v>0</v>
      </c>
      <c r="BH175" s="160">
        <v>0</v>
      </c>
      <c r="BI175" s="160">
        <v>0</v>
      </c>
      <c r="BJ175" s="160">
        <v>0</v>
      </c>
      <c r="BK175" s="160">
        <v>0</v>
      </c>
      <c r="BL175" s="160">
        <v>0</v>
      </c>
      <c r="BM175" s="160">
        <v>0</v>
      </c>
      <c r="BN175" s="160">
        <v>0</v>
      </c>
      <c r="BO175" s="160">
        <v>0</v>
      </c>
      <c r="BP175" s="160">
        <v>0</v>
      </c>
      <c r="BQ175" s="160">
        <v>0</v>
      </c>
      <c r="BR175" s="160">
        <v>0</v>
      </c>
      <c r="BS175" s="160">
        <v>0</v>
      </c>
      <c r="BT175" s="160">
        <v>0</v>
      </c>
      <c r="BU175" s="160">
        <v>0</v>
      </c>
      <c r="BV175" s="160">
        <v>0</v>
      </c>
      <c r="BW175" s="160">
        <v>0</v>
      </c>
      <c r="BX175" s="160">
        <v>0</v>
      </c>
      <c r="BY175" s="160">
        <v>0</v>
      </c>
      <c r="BZ175" s="160">
        <v>0</v>
      </c>
      <c r="CA175" s="160">
        <v>0</v>
      </c>
      <c r="CB175" s="160">
        <v>0</v>
      </c>
      <c r="CC175" s="160">
        <v>0</v>
      </c>
      <c r="CD175" s="160">
        <v>0</v>
      </c>
      <c r="CE175" s="160">
        <v>0</v>
      </c>
      <c r="CF175" s="160">
        <v>0</v>
      </c>
      <c r="CG175" s="160">
        <v>0</v>
      </c>
      <c r="CH175" s="160">
        <v>0</v>
      </c>
      <c r="CI175" s="160">
        <v>0</v>
      </c>
      <c r="CJ175" s="160">
        <v>0</v>
      </c>
      <c r="CK175" s="160">
        <v>0</v>
      </c>
      <c r="CL175" s="160">
        <v>0</v>
      </c>
      <c r="CM175" s="160">
        <v>0</v>
      </c>
      <c r="CN175" s="160">
        <v>0</v>
      </c>
      <c r="CO175" s="160">
        <v>0</v>
      </c>
      <c r="CP175" s="160">
        <v>0</v>
      </c>
      <c r="CQ175" s="160">
        <v>0</v>
      </c>
      <c r="CR175" s="160">
        <v>0</v>
      </c>
      <c r="CS175" s="160">
        <v>0</v>
      </c>
      <c r="CT175" s="160">
        <v>0</v>
      </c>
      <c r="CU175" s="160">
        <v>0</v>
      </c>
      <c r="CV175" s="160">
        <v>0</v>
      </c>
      <c r="CW175" s="160">
        <v>0</v>
      </c>
      <c r="CX175" s="160">
        <v>0</v>
      </c>
      <c r="CY175" s="160">
        <v>0</v>
      </c>
      <c r="CZ175" s="160">
        <v>0</v>
      </c>
      <c r="DA175" s="160">
        <v>0</v>
      </c>
      <c r="DB175" s="160">
        <v>0</v>
      </c>
      <c r="DC175" s="160">
        <v>0</v>
      </c>
      <c r="DD175" s="160">
        <v>0</v>
      </c>
      <c r="DE175" s="160">
        <v>0</v>
      </c>
      <c r="DF175" s="160">
        <v>0</v>
      </c>
      <c r="DG175" s="160">
        <v>0</v>
      </c>
      <c r="DH175" s="160">
        <v>0</v>
      </c>
      <c r="DI175" s="160">
        <v>0</v>
      </c>
      <c r="DJ175" s="160">
        <v>0</v>
      </c>
      <c r="DK175" s="160">
        <v>0</v>
      </c>
      <c r="DL175" s="160">
        <v>0</v>
      </c>
      <c r="DM175" s="160">
        <v>0</v>
      </c>
      <c r="DN175" s="160">
        <v>0</v>
      </c>
      <c r="DO175" s="160">
        <v>0</v>
      </c>
      <c r="DP175" s="160">
        <v>0</v>
      </c>
      <c r="DQ175" s="160">
        <v>0</v>
      </c>
      <c r="DR175" s="160">
        <v>0</v>
      </c>
      <c r="DS175" s="160">
        <v>0</v>
      </c>
      <c r="DT175" s="160">
        <v>0</v>
      </c>
      <c r="DU175" s="160">
        <v>0</v>
      </c>
      <c r="DV175" s="160">
        <v>0</v>
      </c>
      <c r="DW175" s="160">
        <v>0</v>
      </c>
      <c r="DX175" s="160">
        <v>0</v>
      </c>
      <c r="DY175" s="160">
        <v>0</v>
      </c>
      <c r="DZ175" s="160">
        <v>0</v>
      </c>
      <c r="EA175" s="160">
        <v>0</v>
      </c>
      <c r="EB175" s="160">
        <v>0</v>
      </c>
      <c r="EC175" s="160">
        <v>0</v>
      </c>
      <c r="ED175" s="160">
        <v>0</v>
      </c>
      <c r="EE175" s="160">
        <v>0</v>
      </c>
      <c r="EF175" s="160">
        <v>0</v>
      </c>
      <c r="EG175" s="160">
        <v>0</v>
      </c>
      <c r="EH175" s="160">
        <v>0</v>
      </c>
      <c r="EI175" s="160">
        <v>0</v>
      </c>
      <c r="EJ175" s="160">
        <v>0</v>
      </c>
      <c r="EK175" s="160">
        <v>0</v>
      </c>
      <c r="EL175" s="160">
        <v>0</v>
      </c>
      <c r="EM175" s="160">
        <v>0</v>
      </c>
      <c r="EN175" s="160">
        <v>0</v>
      </c>
      <c r="EO175" s="160">
        <v>0</v>
      </c>
      <c r="EP175" s="160">
        <v>0</v>
      </c>
      <c r="EQ175" s="160">
        <v>0</v>
      </c>
      <c r="ER175" s="160">
        <v>0</v>
      </c>
      <c r="ES175" s="160">
        <v>0</v>
      </c>
      <c r="ET175" s="160">
        <v>0</v>
      </c>
      <c r="EU175" s="160">
        <v>0</v>
      </c>
      <c r="EV175" s="160">
        <v>0</v>
      </c>
      <c r="EW175" s="160">
        <v>0</v>
      </c>
      <c r="EX175" s="160">
        <v>0</v>
      </c>
      <c r="EY175" s="160">
        <v>0</v>
      </c>
      <c r="EZ175" s="160">
        <v>0</v>
      </c>
      <c r="FA175" s="160">
        <v>0</v>
      </c>
      <c r="FB175" s="160">
        <v>0</v>
      </c>
      <c r="FC175" s="160">
        <v>0</v>
      </c>
      <c r="FD175" s="160">
        <v>0</v>
      </c>
      <c r="FE175" s="160">
        <v>0</v>
      </c>
      <c r="FF175" s="160">
        <v>0</v>
      </c>
      <c r="FG175" s="160">
        <v>0</v>
      </c>
      <c r="FH175" s="160">
        <v>0</v>
      </c>
      <c r="FI175" s="160">
        <v>0</v>
      </c>
      <c r="FJ175" s="160">
        <v>0</v>
      </c>
      <c r="FK175" s="160">
        <v>0</v>
      </c>
      <c r="FL175" s="160">
        <v>0</v>
      </c>
      <c r="FM175" s="160">
        <v>0</v>
      </c>
      <c r="FN175" s="160">
        <v>0</v>
      </c>
      <c r="FO175" s="160">
        <v>0</v>
      </c>
      <c r="FP175" s="160">
        <v>0</v>
      </c>
      <c r="FQ175" s="160">
        <v>0</v>
      </c>
      <c r="FR175" s="160">
        <v>0</v>
      </c>
      <c r="FS175" s="160">
        <v>0</v>
      </c>
      <c r="FT175" s="160">
        <v>0</v>
      </c>
      <c r="FU175" s="160">
        <v>0</v>
      </c>
      <c r="FV175" s="160">
        <v>0</v>
      </c>
      <c r="FW175" s="160">
        <v>0</v>
      </c>
      <c r="FX175" s="160">
        <v>0</v>
      </c>
      <c r="FY175" s="160">
        <v>0</v>
      </c>
      <c r="FZ175" s="160">
        <v>0</v>
      </c>
      <c r="GA175" s="160">
        <v>0</v>
      </c>
      <c r="GB175" s="160">
        <v>0</v>
      </c>
      <c r="GC175" s="160">
        <v>0</v>
      </c>
      <c r="GD175" s="160">
        <v>0</v>
      </c>
      <c r="GE175" s="160">
        <v>0</v>
      </c>
      <c r="GF175" s="160">
        <v>0</v>
      </c>
      <c r="GG175" s="160">
        <v>0</v>
      </c>
      <c r="GH175" s="160">
        <v>0</v>
      </c>
      <c r="GI175" s="79">
        <f t="shared" si="2"/>
        <v>0</v>
      </c>
    </row>
    <row r="176" spans="2:191" x14ac:dyDescent="0.25">
      <c r="B176" s="74" t="s">
        <v>168</v>
      </c>
      <c r="C176" s="175" t="s">
        <v>789</v>
      </c>
      <c r="D176" s="160">
        <v>0</v>
      </c>
      <c r="E176" s="160">
        <v>0</v>
      </c>
      <c r="F176" s="160">
        <v>0</v>
      </c>
      <c r="G176" s="160">
        <v>0</v>
      </c>
      <c r="H176" s="160">
        <v>0</v>
      </c>
      <c r="I176" s="160">
        <v>0</v>
      </c>
      <c r="J176" s="160">
        <v>0</v>
      </c>
      <c r="K176" s="160">
        <v>0</v>
      </c>
      <c r="L176" s="160">
        <v>0</v>
      </c>
      <c r="M176" s="160">
        <v>0</v>
      </c>
      <c r="N176" s="160">
        <v>0</v>
      </c>
      <c r="O176" s="160">
        <v>0</v>
      </c>
      <c r="P176" s="160">
        <v>0</v>
      </c>
      <c r="Q176" s="160">
        <v>0</v>
      </c>
      <c r="R176" s="160">
        <v>-10000</v>
      </c>
      <c r="S176" s="160">
        <v>0</v>
      </c>
      <c r="T176" s="160">
        <v>0</v>
      </c>
      <c r="U176" s="160">
        <v>0</v>
      </c>
      <c r="V176" s="160">
        <v>0</v>
      </c>
      <c r="W176" s="160">
        <v>0</v>
      </c>
      <c r="X176" s="160">
        <v>0</v>
      </c>
      <c r="Y176" s="160">
        <v>0</v>
      </c>
      <c r="Z176" s="160">
        <v>0</v>
      </c>
      <c r="AA176" s="160">
        <v>-10000</v>
      </c>
      <c r="AB176" s="160">
        <v>-10000</v>
      </c>
      <c r="AC176" s="160">
        <v>-41642</v>
      </c>
      <c r="AD176" s="160">
        <v>0</v>
      </c>
      <c r="AE176" s="160">
        <v>0</v>
      </c>
      <c r="AF176" s="160">
        <v>0</v>
      </c>
      <c r="AG176" s="160">
        <v>0</v>
      </c>
      <c r="AH176" s="160">
        <v>0</v>
      </c>
      <c r="AI176" s="160">
        <v>0</v>
      </c>
      <c r="AJ176" s="160">
        <v>-1500</v>
      </c>
      <c r="AK176" s="160">
        <v>0</v>
      </c>
      <c r="AL176" s="160">
        <v>0</v>
      </c>
      <c r="AM176" s="160">
        <v>0</v>
      </c>
      <c r="AN176" s="160">
        <v>0</v>
      </c>
      <c r="AO176" s="160">
        <v>0</v>
      </c>
      <c r="AP176" s="160">
        <v>0</v>
      </c>
      <c r="AQ176" s="160">
        <v>0</v>
      </c>
      <c r="AR176" s="160">
        <v>0</v>
      </c>
      <c r="AS176" s="160">
        <v>0</v>
      </c>
      <c r="AT176" s="160">
        <v>-450</v>
      </c>
      <c r="AU176" s="160">
        <v>-25000</v>
      </c>
      <c r="AV176" s="160">
        <v>0</v>
      </c>
      <c r="AW176" s="160">
        <v>0</v>
      </c>
      <c r="AX176" s="160">
        <v>0</v>
      </c>
      <c r="AY176" s="160">
        <v>0</v>
      </c>
      <c r="AZ176" s="160">
        <v>0</v>
      </c>
      <c r="BA176" s="160">
        <v>-900</v>
      </c>
      <c r="BB176" s="160">
        <v>-3000</v>
      </c>
      <c r="BC176" s="160">
        <v>0</v>
      </c>
      <c r="BD176" s="160">
        <v>0</v>
      </c>
      <c r="BE176" s="160">
        <v>0</v>
      </c>
      <c r="BF176" s="160">
        <v>0</v>
      </c>
      <c r="BG176" s="160">
        <v>0</v>
      </c>
      <c r="BH176" s="160">
        <v>0</v>
      </c>
      <c r="BI176" s="160">
        <v>0</v>
      </c>
      <c r="BJ176" s="160">
        <v>-50</v>
      </c>
      <c r="BK176" s="160">
        <v>0</v>
      </c>
      <c r="BL176" s="160">
        <v>0</v>
      </c>
      <c r="BM176" s="160">
        <v>0</v>
      </c>
      <c r="BN176" s="160">
        <v>0</v>
      </c>
      <c r="BO176" s="160">
        <v>-13500</v>
      </c>
      <c r="BP176" s="160">
        <v>0</v>
      </c>
      <c r="BQ176" s="160">
        <v>0</v>
      </c>
      <c r="BR176" s="160">
        <v>0</v>
      </c>
      <c r="BS176" s="160">
        <v>0</v>
      </c>
      <c r="BT176" s="160">
        <v>0</v>
      </c>
      <c r="BU176" s="160">
        <v>0</v>
      </c>
      <c r="BV176" s="160">
        <v>0</v>
      </c>
      <c r="BW176" s="160">
        <v>0</v>
      </c>
      <c r="BX176" s="160">
        <v>0</v>
      </c>
      <c r="BY176" s="160">
        <v>0</v>
      </c>
      <c r="BZ176" s="160">
        <v>0</v>
      </c>
      <c r="CA176" s="160">
        <v>0</v>
      </c>
      <c r="CB176" s="160">
        <v>0</v>
      </c>
      <c r="CC176" s="160">
        <v>-8524</v>
      </c>
      <c r="CD176" s="160">
        <v>0</v>
      </c>
      <c r="CE176" s="160">
        <v>-3000</v>
      </c>
      <c r="CF176" s="160">
        <v>0</v>
      </c>
      <c r="CG176" s="160">
        <v>0</v>
      </c>
      <c r="CH176" s="160">
        <v>0</v>
      </c>
      <c r="CI176" s="160">
        <v>0</v>
      </c>
      <c r="CJ176" s="160">
        <v>0</v>
      </c>
      <c r="CK176" s="160">
        <v>0</v>
      </c>
      <c r="CL176" s="160">
        <v>0</v>
      </c>
      <c r="CM176" s="160">
        <v>-111190.54</v>
      </c>
      <c r="CN176" s="160">
        <v>0</v>
      </c>
      <c r="CO176" s="160">
        <v>-28055</v>
      </c>
      <c r="CP176" s="160">
        <v>0</v>
      </c>
      <c r="CQ176" s="160">
        <v>0</v>
      </c>
      <c r="CR176" s="160">
        <v>0</v>
      </c>
      <c r="CS176" s="160">
        <v>-269</v>
      </c>
      <c r="CT176" s="160">
        <v>-1500</v>
      </c>
      <c r="CU176" s="160">
        <v>-10000</v>
      </c>
      <c r="CV176" s="160">
        <v>-26662</v>
      </c>
      <c r="CW176" s="160">
        <v>0</v>
      </c>
      <c r="CX176" s="160">
        <v>0</v>
      </c>
      <c r="CY176" s="160">
        <v>0</v>
      </c>
      <c r="CZ176" s="160">
        <v>0</v>
      </c>
      <c r="DA176" s="160">
        <v>0</v>
      </c>
      <c r="DB176" s="160">
        <v>-111391</v>
      </c>
      <c r="DC176" s="160">
        <v>0</v>
      </c>
      <c r="DD176" s="160">
        <v>-5108</v>
      </c>
      <c r="DE176" s="160">
        <v>0</v>
      </c>
      <c r="DF176" s="160">
        <v>0</v>
      </c>
      <c r="DG176" s="160">
        <v>0</v>
      </c>
      <c r="DH176" s="160">
        <v>-1500</v>
      </c>
      <c r="DI176" s="160">
        <v>0</v>
      </c>
      <c r="DJ176" s="160">
        <v>0</v>
      </c>
      <c r="DK176" s="160">
        <v>0</v>
      </c>
      <c r="DL176" s="160">
        <v>0</v>
      </c>
      <c r="DM176" s="160">
        <v>0</v>
      </c>
      <c r="DN176" s="160">
        <v>0</v>
      </c>
      <c r="DO176" s="160">
        <v>-147127</v>
      </c>
      <c r="DP176" s="160">
        <v>0</v>
      </c>
      <c r="DQ176" s="160">
        <v>0</v>
      </c>
      <c r="DR176" s="160">
        <v>0</v>
      </c>
      <c r="DS176" s="160">
        <v>0</v>
      </c>
      <c r="DT176" s="160">
        <v>-10000</v>
      </c>
      <c r="DU176" s="160">
        <v>0</v>
      </c>
      <c r="DV176" s="160">
        <v>-159556</v>
      </c>
      <c r="DW176" s="160">
        <v>-10000</v>
      </c>
      <c r="DX176" s="160">
        <v>0</v>
      </c>
      <c r="DY176" s="160">
        <v>0</v>
      </c>
      <c r="DZ176" s="160">
        <v>0</v>
      </c>
      <c r="EA176" s="160">
        <v>0</v>
      </c>
      <c r="EB176" s="160">
        <v>0</v>
      </c>
      <c r="EC176" s="160">
        <v>0</v>
      </c>
      <c r="ED176" s="160">
        <v>0</v>
      </c>
      <c r="EE176" s="160">
        <v>-95</v>
      </c>
      <c r="EF176" s="160">
        <v>0</v>
      </c>
      <c r="EG176" s="160">
        <v>-10000</v>
      </c>
      <c r="EH176" s="160">
        <v>0</v>
      </c>
      <c r="EI176" s="160">
        <v>0</v>
      </c>
      <c r="EJ176" s="160">
        <v>0</v>
      </c>
      <c r="EK176" s="160">
        <v>0</v>
      </c>
      <c r="EL176" s="160">
        <v>0</v>
      </c>
      <c r="EM176" s="160">
        <v>0</v>
      </c>
      <c r="EN176" s="160">
        <v>0</v>
      </c>
      <c r="EO176" s="160">
        <v>-99997</v>
      </c>
      <c r="EP176" s="160">
        <v>0</v>
      </c>
      <c r="EQ176" s="160">
        <v>0</v>
      </c>
      <c r="ER176" s="160">
        <v>0</v>
      </c>
      <c r="ES176" s="160">
        <v>0</v>
      </c>
      <c r="ET176" s="160">
        <v>-124378</v>
      </c>
      <c r="EU176" s="160">
        <v>0</v>
      </c>
      <c r="EV176" s="160">
        <v>0</v>
      </c>
      <c r="EW176" s="160">
        <v>-37513.1</v>
      </c>
      <c r="EX176" s="160">
        <v>-61053.15</v>
      </c>
      <c r="EY176" s="160">
        <v>-123174</v>
      </c>
      <c r="EZ176" s="160">
        <v>0</v>
      </c>
      <c r="FA176" s="160">
        <v>-92401</v>
      </c>
      <c r="FB176" s="160">
        <v>-1500</v>
      </c>
      <c r="FC176" s="160">
        <v>0</v>
      </c>
      <c r="FD176" s="160">
        <v>0</v>
      </c>
      <c r="FE176" s="160">
        <v>-386689.63</v>
      </c>
      <c r="FF176" s="160">
        <v>-106888</v>
      </c>
      <c r="FG176" s="160">
        <v>0</v>
      </c>
      <c r="FH176" s="160">
        <v>0</v>
      </c>
      <c r="FI176" s="160">
        <v>0</v>
      </c>
      <c r="FJ176" s="160">
        <v>0</v>
      </c>
      <c r="FK176" s="160">
        <v>-8908</v>
      </c>
      <c r="FL176" s="160">
        <v>0</v>
      </c>
      <c r="FM176" s="160">
        <v>-3000</v>
      </c>
      <c r="FN176" s="160">
        <v>7291.69</v>
      </c>
      <c r="FO176" s="160">
        <v>0</v>
      </c>
      <c r="FP176" s="160">
        <v>0</v>
      </c>
      <c r="FQ176" s="160">
        <v>0</v>
      </c>
      <c r="FR176" s="160">
        <v>0</v>
      </c>
      <c r="FS176" s="160">
        <v>0</v>
      </c>
      <c r="FT176" s="160">
        <v>0</v>
      </c>
      <c r="FU176" s="160">
        <v>0</v>
      </c>
      <c r="FV176" s="160">
        <v>0</v>
      </c>
      <c r="FW176" s="160">
        <v>0</v>
      </c>
      <c r="FX176" s="160">
        <v>0</v>
      </c>
      <c r="FY176" s="160">
        <v>0</v>
      </c>
      <c r="FZ176" s="160">
        <v>0</v>
      </c>
      <c r="GA176" s="160">
        <v>0</v>
      </c>
      <c r="GB176" s="160">
        <v>0</v>
      </c>
      <c r="GC176" s="160">
        <v>0</v>
      </c>
      <c r="GD176" s="160">
        <v>-9000</v>
      </c>
      <c r="GE176" s="160">
        <v>0</v>
      </c>
      <c r="GF176" s="160">
        <v>-2133</v>
      </c>
      <c r="GG176" s="160">
        <v>-4053.42</v>
      </c>
      <c r="GH176" s="160">
        <v>0</v>
      </c>
      <c r="GI176" s="79">
        <f t="shared" si="2"/>
        <v>-1813416.15</v>
      </c>
    </row>
    <row r="177" spans="2:191" x14ac:dyDescent="0.25">
      <c r="B177" s="74" t="s">
        <v>168</v>
      </c>
      <c r="C177" s="175" t="s">
        <v>789</v>
      </c>
      <c r="D177" s="160">
        <v>0</v>
      </c>
      <c r="E177" s="160">
        <v>0</v>
      </c>
      <c r="F177" s="160">
        <v>0</v>
      </c>
      <c r="G177" s="160">
        <v>0</v>
      </c>
      <c r="H177" s="160">
        <v>0</v>
      </c>
      <c r="I177" s="160">
        <v>0</v>
      </c>
      <c r="J177" s="160">
        <v>0</v>
      </c>
      <c r="K177" s="160">
        <v>0</v>
      </c>
      <c r="L177" s="160">
        <v>0</v>
      </c>
      <c r="M177" s="160">
        <v>0</v>
      </c>
      <c r="N177" s="160">
        <v>0</v>
      </c>
      <c r="O177" s="160">
        <v>0</v>
      </c>
      <c r="P177" s="160">
        <v>0</v>
      </c>
      <c r="Q177" s="160">
        <v>0</v>
      </c>
      <c r="R177" s="160">
        <v>0</v>
      </c>
      <c r="S177" s="160">
        <v>0</v>
      </c>
      <c r="T177" s="160">
        <v>0</v>
      </c>
      <c r="U177" s="160">
        <v>0</v>
      </c>
      <c r="V177" s="160">
        <v>0</v>
      </c>
      <c r="W177" s="160">
        <v>0</v>
      </c>
      <c r="X177" s="160">
        <v>0</v>
      </c>
      <c r="Y177" s="160">
        <v>0</v>
      </c>
      <c r="Z177" s="160">
        <v>0</v>
      </c>
      <c r="AA177" s="160">
        <v>0</v>
      </c>
      <c r="AB177" s="160">
        <v>0</v>
      </c>
      <c r="AC177" s="160">
        <v>0</v>
      </c>
      <c r="AD177" s="160">
        <v>0</v>
      </c>
      <c r="AE177" s="160">
        <v>0</v>
      </c>
      <c r="AF177" s="160">
        <v>0</v>
      </c>
      <c r="AG177" s="160">
        <v>0</v>
      </c>
      <c r="AH177" s="160">
        <v>0</v>
      </c>
      <c r="AI177" s="160">
        <v>0</v>
      </c>
      <c r="AJ177" s="160">
        <v>0</v>
      </c>
      <c r="AK177" s="160">
        <v>0</v>
      </c>
      <c r="AL177" s="160">
        <v>0</v>
      </c>
      <c r="AM177" s="160">
        <v>0</v>
      </c>
      <c r="AN177" s="160">
        <v>0</v>
      </c>
      <c r="AO177" s="160">
        <v>0</v>
      </c>
      <c r="AP177" s="160">
        <v>0</v>
      </c>
      <c r="AQ177" s="160">
        <v>0</v>
      </c>
      <c r="AR177" s="160">
        <v>0</v>
      </c>
      <c r="AS177" s="160">
        <v>0</v>
      </c>
      <c r="AT177" s="160">
        <v>0</v>
      </c>
      <c r="AU177" s="160">
        <v>0</v>
      </c>
      <c r="AV177" s="160">
        <v>0</v>
      </c>
      <c r="AW177" s="160">
        <v>0</v>
      </c>
      <c r="AX177" s="160">
        <v>0</v>
      </c>
      <c r="AY177" s="160">
        <v>0</v>
      </c>
      <c r="AZ177" s="160">
        <v>0</v>
      </c>
      <c r="BA177" s="160">
        <v>0</v>
      </c>
      <c r="BB177" s="160">
        <v>0</v>
      </c>
      <c r="BC177" s="160">
        <v>0</v>
      </c>
      <c r="BD177" s="160">
        <v>0</v>
      </c>
      <c r="BE177" s="160">
        <v>0</v>
      </c>
      <c r="BF177" s="160">
        <v>0</v>
      </c>
      <c r="BG177" s="160">
        <v>0</v>
      </c>
      <c r="BH177" s="160">
        <v>0</v>
      </c>
      <c r="BI177" s="160">
        <v>0</v>
      </c>
      <c r="BJ177" s="160">
        <v>0</v>
      </c>
      <c r="BK177" s="160">
        <v>0</v>
      </c>
      <c r="BL177" s="160">
        <v>0</v>
      </c>
      <c r="BM177" s="160">
        <v>0</v>
      </c>
      <c r="BN177" s="160">
        <v>0</v>
      </c>
      <c r="BO177" s="160">
        <v>0</v>
      </c>
      <c r="BP177" s="160">
        <v>0</v>
      </c>
      <c r="BQ177" s="160">
        <v>0</v>
      </c>
      <c r="BR177" s="160">
        <v>0</v>
      </c>
      <c r="BS177" s="160">
        <v>0</v>
      </c>
      <c r="BT177" s="160">
        <v>0</v>
      </c>
      <c r="BU177" s="160">
        <v>0</v>
      </c>
      <c r="BV177" s="160">
        <v>0</v>
      </c>
      <c r="BW177" s="160">
        <v>0</v>
      </c>
      <c r="BX177" s="160">
        <v>0</v>
      </c>
      <c r="BY177" s="160">
        <v>0</v>
      </c>
      <c r="BZ177" s="160">
        <v>0</v>
      </c>
      <c r="CA177" s="160">
        <v>0</v>
      </c>
      <c r="CB177" s="160">
        <v>0</v>
      </c>
      <c r="CC177" s="160">
        <v>-3652</v>
      </c>
      <c r="CD177" s="160">
        <v>0</v>
      </c>
      <c r="CE177" s="160">
        <v>0</v>
      </c>
      <c r="CF177" s="160">
        <v>0</v>
      </c>
      <c r="CG177" s="160">
        <v>0</v>
      </c>
      <c r="CH177" s="160">
        <v>0</v>
      </c>
      <c r="CI177" s="160">
        <v>0</v>
      </c>
      <c r="CJ177" s="160">
        <v>0</v>
      </c>
      <c r="CK177" s="160">
        <v>0</v>
      </c>
      <c r="CL177" s="160">
        <v>0</v>
      </c>
      <c r="CM177" s="160">
        <v>0</v>
      </c>
      <c r="CN177" s="160">
        <v>-1000</v>
      </c>
      <c r="CO177" s="160">
        <v>0</v>
      </c>
      <c r="CP177" s="160">
        <v>0</v>
      </c>
      <c r="CQ177" s="160">
        <v>0</v>
      </c>
      <c r="CR177" s="160">
        <v>0</v>
      </c>
      <c r="CS177" s="160">
        <v>0</v>
      </c>
      <c r="CT177" s="160">
        <v>0</v>
      </c>
      <c r="CU177" s="160">
        <v>0</v>
      </c>
      <c r="CV177" s="160">
        <v>0</v>
      </c>
      <c r="CW177" s="160">
        <v>0</v>
      </c>
      <c r="CX177" s="160">
        <v>0</v>
      </c>
      <c r="CY177" s="160">
        <v>0</v>
      </c>
      <c r="CZ177" s="160">
        <v>0</v>
      </c>
      <c r="DA177" s="160">
        <v>0</v>
      </c>
      <c r="DB177" s="160">
        <v>0</v>
      </c>
      <c r="DC177" s="160">
        <v>0</v>
      </c>
      <c r="DD177" s="160">
        <v>0</v>
      </c>
      <c r="DE177" s="160">
        <v>0</v>
      </c>
      <c r="DF177" s="160">
        <v>937.87</v>
      </c>
      <c r="DG177" s="160">
        <v>0</v>
      </c>
      <c r="DH177" s="160">
        <v>0</v>
      </c>
      <c r="DI177" s="160">
        <v>0</v>
      </c>
      <c r="DJ177" s="160">
        <v>0</v>
      </c>
      <c r="DK177" s="160">
        <v>0</v>
      </c>
      <c r="DL177" s="160">
        <v>0</v>
      </c>
      <c r="DM177" s="160">
        <v>0</v>
      </c>
      <c r="DN177" s="160">
        <v>0</v>
      </c>
      <c r="DO177" s="160">
        <v>0</v>
      </c>
      <c r="DP177" s="160">
        <v>0</v>
      </c>
      <c r="DQ177" s="160">
        <v>0</v>
      </c>
      <c r="DR177" s="160">
        <v>0</v>
      </c>
      <c r="DS177" s="160">
        <v>0</v>
      </c>
      <c r="DT177" s="160">
        <v>0</v>
      </c>
      <c r="DU177" s="160">
        <v>0</v>
      </c>
      <c r="DV177" s="160">
        <v>0</v>
      </c>
      <c r="DW177" s="160">
        <v>0</v>
      </c>
      <c r="DX177" s="160">
        <v>0</v>
      </c>
      <c r="DY177" s="160">
        <v>0</v>
      </c>
      <c r="DZ177" s="160">
        <v>0</v>
      </c>
      <c r="EA177" s="160">
        <v>3060.29</v>
      </c>
      <c r="EB177" s="160">
        <v>0</v>
      </c>
      <c r="EC177" s="160">
        <v>0</v>
      </c>
      <c r="ED177" s="160">
        <v>0</v>
      </c>
      <c r="EE177" s="160">
        <v>0</v>
      </c>
      <c r="EF177" s="160">
        <v>0</v>
      </c>
      <c r="EG177" s="160">
        <v>0</v>
      </c>
      <c r="EH177" s="160">
        <v>0</v>
      </c>
      <c r="EI177" s="160">
        <v>0</v>
      </c>
      <c r="EJ177" s="160">
        <v>0</v>
      </c>
      <c r="EK177" s="160">
        <v>0</v>
      </c>
      <c r="EL177" s="160">
        <v>0</v>
      </c>
      <c r="EM177" s="160">
        <v>0</v>
      </c>
      <c r="EN177" s="160">
        <v>0</v>
      </c>
      <c r="EO177" s="160">
        <v>0</v>
      </c>
      <c r="EP177" s="160">
        <v>0</v>
      </c>
      <c r="EQ177" s="160">
        <v>0</v>
      </c>
      <c r="ER177" s="160">
        <v>0</v>
      </c>
      <c r="ES177" s="160">
        <v>0</v>
      </c>
      <c r="ET177" s="160">
        <v>0</v>
      </c>
      <c r="EU177" s="160">
        <v>0</v>
      </c>
      <c r="EV177" s="160">
        <v>0</v>
      </c>
      <c r="EW177" s="160">
        <v>0</v>
      </c>
      <c r="EX177" s="160">
        <v>0</v>
      </c>
      <c r="EY177" s="160">
        <v>-143279.20000000001</v>
      </c>
      <c r="EZ177" s="160">
        <v>0</v>
      </c>
      <c r="FA177" s="160">
        <v>0</v>
      </c>
      <c r="FB177" s="160">
        <v>0</v>
      </c>
      <c r="FC177" s="160">
        <v>0</v>
      </c>
      <c r="FD177" s="160">
        <v>0</v>
      </c>
      <c r="FE177" s="160">
        <v>0</v>
      </c>
      <c r="FF177" s="160">
        <v>0</v>
      </c>
      <c r="FG177" s="160">
        <v>0</v>
      </c>
      <c r="FH177" s="160">
        <v>0</v>
      </c>
      <c r="FI177" s="160">
        <v>0</v>
      </c>
      <c r="FJ177" s="160">
        <v>0</v>
      </c>
      <c r="FK177" s="160">
        <v>0</v>
      </c>
      <c r="FL177" s="160">
        <v>0</v>
      </c>
      <c r="FM177" s="160">
        <v>0</v>
      </c>
      <c r="FN177" s="160">
        <v>0</v>
      </c>
      <c r="FO177" s="160">
        <v>0</v>
      </c>
      <c r="FP177" s="160">
        <v>0</v>
      </c>
      <c r="FQ177" s="160">
        <v>0</v>
      </c>
      <c r="FR177" s="160">
        <v>0</v>
      </c>
      <c r="FS177" s="160">
        <v>0</v>
      </c>
      <c r="FT177" s="160">
        <v>0</v>
      </c>
      <c r="FU177" s="160">
        <v>0</v>
      </c>
      <c r="FV177" s="160">
        <v>0</v>
      </c>
      <c r="FW177" s="160">
        <v>0</v>
      </c>
      <c r="FX177" s="160">
        <v>0</v>
      </c>
      <c r="FY177" s="160">
        <v>0</v>
      </c>
      <c r="FZ177" s="160">
        <v>0</v>
      </c>
      <c r="GA177" s="160">
        <v>0</v>
      </c>
      <c r="GB177" s="160">
        <v>0</v>
      </c>
      <c r="GC177" s="160">
        <v>0</v>
      </c>
      <c r="GD177" s="160">
        <v>0</v>
      </c>
      <c r="GE177" s="160">
        <v>0</v>
      </c>
      <c r="GF177" s="160">
        <v>0</v>
      </c>
      <c r="GG177" s="160">
        <v>0</v>
      </c>
      <c r="GH177" s="160">
        <v>0</v>
      </c>
      <c r="GI177" s="79">
        <f t="shared" si="2"/>
        <v>-143933.04</v>
      </c>
    </row>
    <row r="178" spans="2:191" x14ac:dyDescent="0.25">
      <c r="B178" s="74" t="s">
        <v>168</v>
      </c>
      <c r="C178" s="175" t="s">
        <v>789</v>
      </c>
      <c r="D178" s="160">
        <v>0</v>
      </c>
      <c r="E178" s="160">
        <v>0</v>
      </c>
      <c r="F178" s="160">
        <v>0</v>
      </c>
      <c r="G178" s="160">
        <v>0</v>
      </c>
      <c r="H178" s="160">
        <v>0</v>
      </c>
      <c r="I178" s="160">
        <v>0</v>
      </c>
      <c r="J178" s="160">
        <v>0</v>
      </c>
      <c r="K178" s="160">
        <v>0</v>
      </c>
      <c r="L178" s="160">
        <v>0</v>
      </c>
      <c r="M178" s="160">
        <v>0</v>
      </c>
      <c r="N178" s="160">
        <v>0</v>
      </c>
      <c r="O178" s="160">
        <v>0</v>
      </c>
      <c r="P178" s="160">
        <v>0</v>
      </c>
      <c r="Q178" s="160">
        <v>0</v>
      </c>
      <c r="R178" s="160">
        <v>0</v>
      </c>
      <c r="S178" s="160">
        <v>0</v>
      </c>
      <c r="T178" s="160">
        <v>0</v>
      </c>
      <c r="U178" s="160">
        <v>0</v>
      </c>
      <c r="V178" s="160">
        <v>-2852</v>
      </c>
      <c r="W178" s="160">
        <v>0</v>
      </c>
      <c r="X178" s="160">
        <v>0</v>
      </c>
      <c r="Y178" s="160">
        <v>0</v>
      </c>
      <c r="Z178" s="160">
        <v>0</v>
      </c>
      <c r="AA178" s="160">
        <v>0</v>
      </c>
      <c r="AB178" s="160">
        <v>0</v>
      </c>
      <c r="AC178" s="160">
        <v>0</v>
      </c>
      <c r="AD178" s="160">
        <v>0</v>
      </c>
      <c r="AE178" s="160">
        <v>0</v>
      </c>
      <c r="AF178" s="160">
        <v>0</v>
      </c>
      <c r="AG178" s="160">
        <v>0</v>
      </c>
      <c r="AH178" s="160">
        <v>0</v>
      </c>
      <c r="AI178" s="160">
        <v>0</v>
      </c>
      <c r="AJ178" s="160">
        <v>0</v>
      </c>
      <c r="AK178" s="160">
        <v>0</v>
      </c>
      <c r="AL178" s="160">
        <v>0</v>
      </c>
      <c r="AM178" s="160">
        <v>0</v>
      </c>
      <c r="AN178" s="160">
        <v>0</v>
      </c>
      <c r="AO178" s="160">
        <v>-3652</v>
      </c>
      <c r="AP178" s="160">
        <v>0</v>
      </c>
      <c r="AQ178" s="160">
        <v>0</v>
      </c>
      <c r="AR178" s="160">
        <v>0</v>
      </c>
      <c r="AS178" s="160">
        <v>0</v>
      </c>
      <c r="AT178" s="160">
        <v>0</v>
      </c>
      <c r="AU178" s="160">
        <v>0</v>
      </c>
      <c r="AV178" s="160">
        <v>-16674.59</v>
      </c>
      <c r="AW178" s="160">
        <v>0</v>
      </c>
      <c r="AX178" s="160">
        <v>0</v>
      </c>
      <c r="AY178" s="160">
        <v>0</v>
      </c>
      <c r="AZ178" s="160">
        <v>0</v>
      </c>
      <c r="BA178" s="160">
        <v>0</v>
      </c>
      <c r="BB178" s="160">
        <v>0</v>
      </c>
      <c r="BC178" s="160">
        <v>0</v>
      </c>
      <c r="BD178" s="160">
        <v>0</v>
      </c>
      <c r="BE178" s="160">
        <v>0</v>
      </c>
      <c r="BF178" s="160">
        <v>0</v>
      </c>
      <c r="BG178" s="160">
        <v>0</v>
      </c>
      <c r="BH178" s="160">
        <v>0</v>
      </c>
      <c r="BI178" s="160">
        <v>0</v>
      </c>
      <c r="BJ178" s="160">
        <v>0</v>
      </c>
      <c r="BK178" s="160">
        <v>0</v>
      </c>
      <c r="BL178" s="160">
        <v>0</v>
      </c>
      <c r="BM178" s="160">
        <v>0</v>
      </c>
      <c r="BN178" s="160">
        <v>0</v>
      </c>
      <c r="BO178" s="160">
        <v>0</v>
      </c>
      <c r="BP178" s="160">
        <v>0</v>
      </c>
      <c r="BQ178" s="160">
        <v>0</v>
      </c>
      <c r="BR178" s="160">
        <v>0</v>
      </c>
      <c r="BS178" s="160">
        <v>0</v>
      </c>
      <c r="BT178" s="160">
        <v>0</v>
      </c>
      <c r="BU178" s="160">
        <v>0</v>
      </c>
      <c r="BV178" s="160">
        <v>0</v>
      </c>
      <c r="BW178" s="160">
        <v>0</v>
      </c>
      <c r="BX178" s="160">
        <v>0</v>
      </c>
      <c r="BY178" s="160">
        <v>0</v>
      </c>
      <c r="BZ178" s="160">
        <v>0</v>
      </c>
      <c r="CA178" s="160">
        <v>0</v>
      </c>
      <c r="CB178" s="160">
        <v>0</v>
      </c>
      <c r="CC178" s="160">
        <v>0</v>
      </c>
      <c r="CD178" s="160">
        <v>-3652</v>
      </c>
      <c r="CE178" s="160">
        <v>0</v>
      </c>
      <c r="CF178" s="160">
        <v>0</v>
      </c>
      <c r="CG178" s="160">
        <v>0</v>
      </c>
      <c r="CH178" s="160">
        <v>0</v>
      </c>
      <c r="CI178" s="160">
        <v>0</v>
      </c>
      <c r="CJ178" s="160">
        <v>0</v>
      </c>
      <c r="CK178" s="160">
        <v>0</v>
      </c>
      <c r="CL178" s="160">
        <v>0</v>
      </c>
      <c r="CM178" s="160">
        <v>0</v>
      </c>
      <c r="CN178" s="160">
        <v>-10000</v>
      </c>
      <c r="CO178" s="160">
        <v>0</v>
      </c>
      <c r="CP178" s="160">
        <v>0</v>
      </c>
      <c r="CQ178" s="160">
        <v>0</v>
      </c>
      <c r="CR178" s="160">
        <v>0</v>
      </c>
      <c r="CS178" s="160">
        <v>0</v>
      </c>
      <c r="CT178" s="160">
        <v>0</v>
      </c>
      <c r="CU178" s="160">
        <v>0</v>
      </c>
      <c r="CV178" s="160">
        <v>0</v>
      </c>
      <c r="CW178" s="160">
        <v>0</v>
      </c>
      <c r="CX178" s="160">
        <v>0</v>
      </c>
      <c r="CY178" s="160">
        <v>0</v>
      </c>
      <c r="CZ178" s="160">
        <v>-1000</v>
      </c>
      <c r="DA178" s="160">
        <v>-6438</v>
      </c>
      <c r="DB178" s="160">
        <v>0</v>
      </c>
      <c r="DC178" s="160">
        <v>0</v>
      </c>
      <c r="DD178" s="160">
        <v>0</v>
      </c>
      <c r="DE178" s="160">
        <v>0</v>
      </c>
      <c r="DF178" s="160">
        <v>0</v>
      </c>
      <c r="DG178" s="160">
        <v>0</v>
      </c>
      <c r="DH178" s="160">
        <v>0</v>
      </c>
      <c r="DI178" s="160">
        <v>0</v>
      </c>
      <c r="DJ178" s="160">
        <v>0</v>
      </c>
      <c r="DK178" s="160">
        <v>-0.42</v>
      </c>
      <c r="DL178" s="160">
        <v>0</v>
      </c>
      <c r="DM178" s="160">
        <v>-10803</v>
      </c>
      <c r="DN178" s="160">
        <v>0</v>
      </c>
      <c r="DO178" s="160">
        <v>0</v>
      </c>
      <c r="DP178" s="160">
        <v>0</v>
      </c>
      <c r="DQ178" s="160">
        <v>0</v>
      </c>
      <c r="DR178" s="160">
        <v>0</v>
      </c>
      <c r="DS178" s="160">
        <v>0</v>
      </c>
      <c r="DT178" s="160">
        <v>0</v>
      </c>
      <c r="DU178" s="160">
        <v>0</v>
      </c>
      <c r="DV178" s="160">
        <v>0</v>
      </c>
      <c r="DW178" s="160">
        <v>0</v>
      </c>
      <c r="DX178" s="160">
        <v>0</v>
      </c>
      <c r="DY178" s="160">
        <v>0</v>
      </c>
      <c r="DZ178" s="160">
        <v>0</v>
      </c>
      <c r="EA178" s="160">
        <v>0</v>
      </c>
      <c r="EB178" s="160">
        <v>0</v>
      </c>
      <c r="EC178" s="160">
        <v>0</v>
      </c>
      <c r="ED178" s="160">
        <v>0</v>
      </c>
      <c r="EE178" s="160">
        <v>0</v>
      </c>
      <c r="EF178" s="160">
        <v>0</v>
      </c>
      <c r="EG178" s="160">
        <v>0</v>
      </c>
      <c r="EH178" s="160">
        <v>0</v>
      </c>
      <c r="EI178" s="160">
        <v>0</v>
      </c>
      <c r="EJ178" s="160">
        <v>0</v>
      </c>
      <c r="EK178" s="160">
        <v>0</v>
      </c>
      <c r="EL178" s="160">
        <v>0</v>
      </c>
      <c r="EM178" s="160">
        <v>-5108</v>
      </c>
      <c r="EN178" s="160">
        <v>0</v>
      </c>
      <c r="EO178" s="160">
        <v>0</v>
      </c>
      <c r="EP178" s="160">
        <v>0</v>
      </c>
      <c r="EQ178" s="160">
        <v>0</v>
      </c>
      <c r="ER178" s="160">
        <v>0</v>
      </c>
      <c r="ES178" s="160">
        <v>0</v>
      </c>
      <c r="ET178" s="160">
        <v>0</v>
      </c>
      <c r="EU178" s="160">
        <v>0</v>
      </c>
      <c r="EV178" s="160">
        <v>0</v>
      </c>
      <c r="EW178" s="160">
        <v>-2176.1999999999998</v>
      </c>
      <c r="EX178" s="160">
        <v>0</v>
      </c>
      <c r="EY178" s="160">
        <v>0</v>
      </c>
      <c r="EZ178" s="160">
        <v>0</v>
      </c>
      <c r="FA178" s="160">
        <v>0</v>
      </c>
      <c r="FB178" s="160">
        <v>0</v>
      </c>
      <c r="FC178" s="160">
        <v>0</v>
      </c>
      <c r="FD178" s="160">
        <v>0</v>
      </c>
      <c r="FE178" s="160">
        <v>0</v>
      </c>
      <c r="FF178" s="160">
        <v>0</v>
      </c>
      <c r="FG178" s="160">
        <v>0</v>
      </c>
      <c r="FH178" s="160">
        <v>0</v>
      </c>
      <c r="FI178" s="160">
        <v>0</v>
      </c>
      <c r="FJ178" s="160">
        <v>0</v>
      </c>
      <c r="FK178" s="160">
        <v>0</v>
      </c>
      <c r="FL178" s="160">
        <v>0</v>
      </c>
      <c r="FM178" s="160">
        <v>0</v>
      </c>
      <c r="FN178" s="160">
        <v>0</v>
      </c>
      <c r="FO178" s="160">
        <v>0</v>
      </c>
      <c r="FP178" s="160">
        <v>0</v>
      </c>
      <c r="FQ178" s="160">
        <v>0</v>
      </c>
      <c r="FR178" s="160">
        <v>0</v>
      </c>
      <c r="FS178" s="160">
        <v>0</v>
      </c>
      <c r="FT178" s="160">
        <v>0</v>
      </c>
      <c r="FU178" s="160">
        <v>0</v>
      </c>
      <c r="FV178" s="160">
        <v>0</v>
      </c>
      <c r="FW178" s="160">
        <v>0</v>
      </c>
      <c r="FX178" s="160">
        <v>0</v>
      </c>
      <c r="FY178" s="160">
        <v>0</v>
      </c>
      <c r="FZ178" s="160">
        <v>0</v>
      </c>
      <c r="GA178" s="160">
        <v>0</v>
      </c>
      <c r="GB178" s="160">
        <v>0</v>
      </c>
      <c r="GC178" s="160">
        <v>0</v>
      </c>
      <c r="GD178" s="160">
        <v>0</v>
      </c>
      <c r="GE178" s="160">
        <v>0</v>
      </c>
      <c r="GF178" s="160">
        <v>0</v>
      </c>
      <c r="GG178" s="160">
        <v>0</v>
      </c>
      <c r="GH178" s="160">
        <v>0</v>
      </c>
      <c r="GI178" s="79">
        <f t="shared" si="2"/>
        <v>-62356.209999999992</v>
      </c>
    </row>
    <row r="179" spans="2:191" x14ac:dyDescent="0.25">
      <c r="B179" s="74" t="s">
        <v>170</v>
      </c>
      <c r="C179" s="175" t="s">
        <v>789</v>
      </c>
      <c r="D179" s="160">
        <v>0</v>
      </c>
      <c r="E179" s="160">
        <v>0</v>
      </c>
      <c r="F179" s="160">
        <v>0</v>
      </c>
      <c r="G179" s="160">
        <v>-45839.89</v>
      </c>
      <c r="H179" s="160">
        <v>-2000</v>
      </c>
      <c r="I179" s="160">
        <v>978</v>
      </c>
      <c r="J179" s="160">
        <v>0</v>
      </c>
      <c r="K179" s="160">
        <v>0</v>
      </c>
      <c r="L179" s="160">
        <v>-3372</v>
      </c>
      <c r="M179" s="160">
        <v>0</v>
      </c>
      <c r="N179" s="160">
        <v>-192984.36</v>
      </c>
      <c r="O179" s="160">
        <v>0</v>
      </c>
      <c r="P179" s="160">
        <v>-15.25</v>
      </c>
      <c r="Q179" s="160">
        <v>0</v>
      </c>
      <c r="R179" s="160">
        <v>-8524</v>
      </c>
      <c r="S179" s="160">
        <v>0</v>
      </c>
      <c r="T179" s="160">
        <v>0</v>
      </c>
      <c r="U179" s="160">
        <v>0</v>
      </c>
      <c r="V179" s="160">
        <v>0</v>
      </c>
      <c r="W179" s="160">
        <v>0</v>
      </c>
      <c r="X179" s="160">
        <v>0</v>
      </c>
      <c r="Y179" s="160">
        <v>0</v>
      </c>
      <c r="Z179" s="160">
        <v>0</v>
      </c>
      <c r="AA179" s="160">
        <v>0</v>
      </c>
      <c r="AB179" s="160">
        <v>0</v>
      </c>
      <c r="AC179" s="160">
        <v>0</v>
      </c>
      <c r="AD179" s="160">
        <v>0</v>
      </c>
      <c r="AE179" s="160">
        <v>0</v>
      </c>
      <c r="AF179" s="160">
        <v>0</v>
      </c>
      <c r="AG179" s="160">
        <v>0</v>
      </c>
      <c r="AH179" s="160">
        <v>0</v>
      </c>
      <c r="AI179" s="160">
        <v>0</v>
      </c>
      <c r="AJ179" s="160">
        <v>0</v>
      </c>
      <c r="AK179" s="160">
        <v>7618</v>
      </c>
      <c r="AL179" s="160">
        <v>0</v>
      </c>
      <c r="AM179" s="160">
        <v>-1000</v>
      </c>
      <c r="AN179" s="160">
        <v>0</v>
      </c>
      <c r="AO179" s="160">
        <v>0</v>
      </c>
      <c r="AP179" s="160">
        <v>0</v>
      </c>
      <c r="AQ179" s="160">
        <v>0</v>
      </c>
      <c r="AR179" s="160">
        <v>0</v>
      </c>
      <c r="AS179" s="160">
        <v>0</v>
      </c>
      <c r="AT179" s="160">
        <v>-9863.91</v>
      </c>
      <c r="AU179" s="160">
        <v>-29446.42</v>
      </c>
      <c r="AV179" s="160">
        <v>0</v>
      </c>
      <c r="AW179" s="160">
        <v>0</v>
      </c>
      <c r="AX179" s="160">
        <v>0</v>
      </c>
      <c r="AY179" s="160">
        <v>-1377</v>
      </c>
      <c r="AZ179" s="160">
        <v>0</v>
      </c>
      <c r="BA179" s="160">
        <v>-80687.75</v>
      </c>
      <c r="BB179" s="160">
        <v>-13628.55</v>
      </c>
      <c r="BC179" s="160">
        <v>0</v>
      </c>
      <c r="BD179" s="160">
        <v>0</v>
      </c>
      <c r="BE179" s="160">
        <v>0</v>
      </c>
      <c r="BF179" s="160">
        <v>0</v>
      </c>
      <c r="BG179" s="160">
        <v>0</v>
      </c>
      <c r="BH179" s="160">
        <v>0</v>
      </c>
      <c r="BI179" s="160">
        <v>0</v>
      </c>
      <c r="BJ179" s="160">
        <v>0</v>
      </c>
      <c r="BK179" s="160">
        <v>0</v>
      </c>
      <c r="BL179" s="160">
        <v>0</v>
      </c>
      <c r="BM179" s="160">
        <v>-152093.07999999999</v>
      </c>
      <c r="BN179" s="160">
        <v>0</v>
      </c>
      <c r="BO179" s="160">
        <v>-1667</v>
      </c>
      <c r="BP179" s="160">
        <v>0</v>
      </c>
      <c r="BQ179" s="160">
        <v>-915.31</v>
      </c>
      <c r="BR179" s="160">
        <v>0</v>
      </c>
      <c r="BS179" s="160">
        <v>-138231.67999999999</v>
      </c>
      <c r="BT179" s="160">
        <v>0</v>
      </c>
      <c r="BU179" s="160">
        <v>0</v>
      </c>
      <c r="BV179" s="160">
        <v>-19252.09</v>
      </c>
      <c r="BW179" s="160">
        <v>0</v>
      </c>
      <c r="BX179" s="160">
        <v>0</v>
      </c>
      <c r="BY179" s="160">
        <v>-1998.98</v>
      </c>
      <c r="BZ179" s="160">
        <v>-28398.7</v>
      </c>
      <c r="CA179" s="160">
        <v>-205584.12</v>
      </c>
      <c r="CB179" s="160">
        <v>-49704.800000000003</v>
      </c>
      <c r="CC179" s="160">
        <v>0</v>
      </c>
      <c r="CD179" s="160">
        <v>0</v>
      </c>
      <c r="CE179" s="160">
        <v>-5501</v>
      </c>
      <c r="CF179" s="160">
        <v>-2000</v>
      </c>
      <c r="CG179" s="160">
        <v>-25000</v>
      </c>
      <c r="CH179" s="160">
        <v>-94000</v>
      </c>
      <c r="CI179" s="160">
        <v>0</v>
      </c>
      <c r="CJ179" s="160">
        <v>0</v>
      </c>
      <c r="CK179" s="160">
        <v>0</v>
      </c>
      <c r="CL179" s="160">
        <v>-6974</v>
      </c>
      <c r="CM179" s="160">
        <v>-6454.5</v>
      </c>
      <c r="CN179" s="160">
        <v>-514</v>
      </c>
      <c r="CO179" s="160">
        <v>0</v>
      </c>
      <c r="CP179" s="160">
        <v>-18228.98</v>
      </c>
      <c r="CQ179" s="160">
        <v>-22720.3</v>
      </c>
      <c r="CR179" s="160">
        <v>0</v>
      </c>
      <c r="CS179" s="160">
        <v>0</v>
      </c>
      <c r="CT179" s="160">
        <v>-3914</v>
      </c>
      <c r="CU179" s="160">
        <v>0</v>
      </c>
      <c r="CV179" s="160">
        <v>-5210.79</v>
      </c>
      <c r="CW179" s="160">
        <v>-2720.35</v>
      </c>
      <c r="CX179" s="160">
        <v>0</v>
      </c>
      <c r="CY179" s="160">
        <v>0</v>
      </c>
      <c r="CZ179" s="160">
        <v>-4889.88</v>
      </c>
      <c r="DA179" s="160">
        <v>0</v>
      </c>
      <c r="DB179" s="160">
        <v>0</v>
      </c>
      <c r="DC179" s="160">
        <v>0</v>
      </c>
      <c r="DD179" s="160">
        <v>0</v>
      </c>
      <c r="DE179" s="160">
        <v>-2630.34</v>
      </c>
      <c r="DF179" s="160">
        <v>0</v>
      </c>
      <c r="DG179" s="160">
        <v>-3408.65</v>
      </c>
      <c r="DH179" s="160">
        <v>-2150</v>
      </c>
      <c r="DI179" s="160">
        <v>-38866.589999999997</v>
      </c>
      <c r="DJ179" s="160">
        <v>-1606</v>
      </c>
      <c r="DK179" s="160">
        <v>-3635</v>
      </c>
      <c r="DL179" s="160">
        <v>0</v>
      </c>
      <c r="DM179" s="160">
        <v>-1591.57</v>
      </c>
      <c r="DN179" s="160">
        <v>-9299.5</v>
      </c>
      <c r="DO179" s="160">
        <v>-1540.14</v>
      </c>
      <c r="DP179" s="160">
        <v>0</v>
      </c>
      <c r="DQ179" s="160">
        <v>0</v>
      </c>
      <c r="DR179" s="160">
        <v>-4816</v>
      </c>
      <c r="DS179" s="160">
        <v>-15450.95</v>
      </c>
      <c r="DT179" s="160">
        <v>-50</v>
      </c>
      <c r="DU179" s="160">
        <v>-23352</v>
      </c>
      <c r="DV179" s="160">
        <v>0</v>
      </c>
      <c r="DW179" s="160">
        <v>13496.66</v>
      </c>
      <c r="DX179" s="160">
        <v>0</v>
      </c>
      <c r="DY179" s="160">
        <v>0</v>
      </c>
      <c r="DZ179" s="160">
        <v>-2620</v>
      </c>
      <c r="EA179" s="160">
        <v>0</v>
      </c>
      <c r="EB179" s="160">
        <v>0</v>
      </c>
      <c r="EC179" s="160">
        <v>0</v>
      </c>
      <c r="ED179" s="160">
        <v>-605</v>
      </c>
      <c r="EE179" s="160">
        <v>0</v>
      </c>
      <c r="EF179" s="160">
        <v>0</v>
      </c>
      <c r="EG179" s="160">
        <v>0</v>
      </c>
      <c r="EH179" s="160">
        <v>-262</v>
      </c>
      <c r="EI179" s="160">
        <v>0</v>
      </c>
      <c r="EJ179" s="160">
        <v>-3000</v>
      </c>
      <c r="EK179" s="160">
        <v>0</v>
      </c>
      <c r="EL179" s="160">
        <v>0</v>
      </c>
      <c r="EM179" s="160">
        <v>-79411.75</v>
      </c>
      <c r="EN179" s="160">
        <v>-260731.75</v>
      </c>
      <c r="EO179" s="160">
        <v>-42265</v>
      </c>
      <c r="EP179" s="160">
        <v>0</v>
      </c>
      <c r="EQ179" s="160">
        <v>-1388</v>
      </c>
      <c r="ER179" s="160">
        <v>0</v>
      </c>
      <c r="ES179" s="160">
        <v>-63804.65</v>
      </c>
      <c r="ET179" s="160">
        <v>-51149.99</v>
      </c>
      <c r="EU179" s="160">
        <v>0</v>
      </c>
      <c r="EV179" s="160">
        <v>0</v>
      </c>
      <c r="EW179" s="160">
        <v>-8830.4599999999991</v>
      </c>
      <c r="EX179" s="160">
        <v>0</v>
      </c>
      <c r="EY179" s="160">
        <v>0</v>
      </c>
      <c r="EZ179" s="160">
        <v>-56310</v>
      </c>
      <c r="FA179" s="160">
        <v>-11629</v>
      </c>
      <c r="FB179" s="160">
        <v>0</v>
      </c>
      <c r="FC179" s="160">
        <v>0</v>
      </c>
      <c r="FD179" s="160">
        <v>-18862.080000000002</v>
      </c>
      <c r="FE179" s="160">
        <v>0</v>
      </c>
      <c r="FF179" s="160">
        <v>0</v>
      </c>
      <c r="FG179" s="160">
        <v>-98780.88</v>
      </c>
      <c r="FH179" s="160">
        <v>-354174.99</v>
      </c>
      <c r="FI179" s="160">
        <v>-476.33</v>
      </c>
      <c r="FJ179" s="160">
        <v>0</v>
      </c>
      <c r="FK179" s="160">
        <v>-57639.68</v>
      </c>
      <c r="FL179" s="160">
        <v>-68453.37</v>
      </c>
      <c r="FM179" s="160">
        <v>0</v>
      </c>
      <c r="FN179" s="160">
        <v>-23966.69</v>
      </c>
      <c r="FO179" s="160">
        <v>0</v>
      </c>
      <c r="FP179" s="160">
        <v>-15000</v>
      </c>
      <c r="FQ179" s="160">
        <v>-1000</v>
      </c>
      <c r="FR179" s="160">
        <v>0</v>
      </c>
      <c r="FS179" s="160">
        <v>0</v>
      </c>
      <c r="FT179" s="160">
        <v>0</v>
      </c>
      <c r="FU179" s="160">
        <v>0</v>
      </c>
      <c r="FV179" s="160">
        <v>0</v>
      </c>
      <c r="FW179" s="160">
        <v>0</v>
      </c>
      <c r="FX179" s="160">
        <v>0</v>
      </c>
      <c r="FY179" s="160">
        <v>0</v>
      </c>
      <c r="FZ179" s="160">
        <v>0</v>
      </c>
      <c r="GA179" s="160">
        <v>0</v>
      </c>
      <c r="GB179" s="160">
        <v>0</v>
      </c>
      <c r="GC179" s="160">
        <v>0</v>
      </c>
      <c r="GD179" s="160">
        <v>-50550</v>
      </c>
      <c r="GE179" s="160">
        <v>-100</v>
      </c>
      <c r="GF179" s="160">
        <v>0</v>
      </c>
      <c r="GG179" s="160">
        <v>-2642</v>
      </c>
      <c r="GH179" s="160">
        <v>0</v>
      </c>
      <c r="GI179" s="79">
        <f t="shared" si="2"/>
        <v>-2544670.3900000006</v>
      </c>
    </row>
    <row r="180" spans="2:191" x14ac:dyDescent="0.25">
      <c r="B180" s="74" t="s">
        <v>732</v>
      </c>
      <c r="C180" s="175" t="s">
        <v>789</v>
      </c>
      <c r="D180" s="160">
        <v>-13501</v>
      </c>
      <c r="E180" s="160">
        <v>-12845</v>
      </c>
      <c r="F180" s="160">
        <v>-15087</v>
      </c>
      <c r="G180" s="160">
        <v>-18298</v>
      </c>
      <c r="H180" s="160">
        <v>-12961.7</v>
      </c>
      <c r="I180" s="160">
        <v>-35890</v>
      </c>
      <c r="J180" s="160">
        <v>-33992</v>
      </c>
      <c r="K180" s="160">
        <v>-36707</v>
      </c>
      <c r="L180" s="160">
        <v>-37152</v>
      </c>
      <c r="M180" s="160">
        <v>-32021</v>
      </c>
      <c r="N180" s="160">
        <v>-30637</v>
      </c>
      <c r="O180" s="160">
        <v>-49163</v>
      </c>
      <c r="P180" s="160">
        <v>-24923</v>
      </c>
      <c r="Q180" s="160">
        <v>-36899</v>
      </c>
      <c r="R180" s="160">
        <v>-31060</v>
      </c>
      <c r="S180" s="160">
        <v>-30173</v>
      </c>
      <c r="T180" s="160">
        <v>-39251</v>
      </c>
      <c r="U180" s="160">
        <v>-37916</v>
      </c>
      <c r="V180" s="160">
        <v>-40479</v>
      </c>
      <c r="W180" s="160">
        <v>-27885</v>
      </c>
      <c r="X180" s="160">
        <v>-44958</v>
      </c>
      <c r="Y180" s="160">
        <v>-37156</v>
      </c>
      <c r="Z180" s="160">
        <v>-42795</v>
      </c>
      <c r="AA180" s="160">
        <v>-46593</v>
      </c>
      <c r="AB180" s="160">
        <v>-34002</v>
      </c>
      <c r="AC180" s="160">
        <v>-46212</v>
      </c>
      <c r="AD180" s="160">
        <v>-44360</v>
      </c>
      <c r="AE180" s="160">
        <v>-43897</v>
      </c>
      <c r="AF180" s="160">
        <v>-38187</v>
      </c>
      <c r="AG180" s="160">
        <v>-46670</v>
      </c>
      <c r="AH180" s="160">
        <v>-35669</v>
      </c>
      <c r="AI180" s="160">
        <v>-33894</v>
      </c>
      <c r="AJ180" s="160">
        <v>-40833</v>
      </c>
      <c r="AK180" s="160">
        <v>-37529</v>
      </c>
      <c r="AL180" s="160">
        <v>-63545</v>
      </c>
      <c r="AM180" s="160">
        <v>-41499</v>
      </c>
      <c r="AN180" s="160">
        <v>-34479</v>
      </c>
      <c r="AO180" s="160">
        <v>-44509</v>
      </c>
      <c r="AP180" s="160">
        <v>-42526</v>
      </c>
      <c r="AQ180" s="160">
        <v>-43471</v>
      </c>
      <c r="AR180" s="160">
        <v>-43124</v>
      </c>
      <c r="AS180" s="160">
        <v>-44271</v>
      </c>
      <c r="AT180" s="160">
        <v>-54876</v>
      </c>
      <c r="AU180" s="160">
        <v>-22335</v>
      </c>
      <c r="AV180" s="160">
        <v>-30037</v>
      </c>
      <c r="AW180" s="160">
        <v>-37576</v>
      </c>
      <c r="AX180" s="160">
        <v>-37892</v>
      </c>
      <c r="AY180" s="160">
        <v>-34316</v>
      </c>
      <c r="AZ180" s="160">
        <v>-52998</v>
      </c>
      <c r="BA180" s="160">
        <v>-39794</v>
      </c>
      <c r="BB180" s="160">
        <v>-46797</v>
      </c>
      <c r="BC180" s="160">
        <v>-48273</v>
      </c>
      <c r="BD180" s="160">
        <v>-34172</v>
      </c>
      <c r="BE180" s="160">
        <v>-60303</v>
      </c>
      <c r="BF180" s="160">
        <v>-52067</v>
      </c>
      <c r="BG180" s="160">
        <v>-50343</v>
      </c>
      <c r="BH180" s="160">
        <v>-49911</v>
      </c>
      <c r="BI180" s="160">
        <v>-42786</v>
      </c>
      <c r="BJ180" s="160">
        <v>-41432</v>
      </c>
      <c r="BK180" s="160">
        <v>-37857</v>
      </c>
      <c r="BL180" s="160">
        <v>-34961</v>
      </c>
      <c r="BM180" s="160">
        <v>-47398</v>
      </c>
      <c r="BN180" s="160">
        <v>-39035</v>
      </c>
      <c r="BO180" s="160">
        <v>-52680</v>
      </c>
      <c r="BP180" s="160">
        <v>-19421</v>
      </c>
      <c r="BQ180" s="160">
        <v>-22949</v>
      </c>
      <c r="BR180" s="160">
        <v>-34043</v>
      </c>
      <c r="BS180" s="160">
        <v>-30430</v>
      </c>
      <c r="BT180" s="160">
        <v>-45348</v>
      </c>
      <c r="BU180" s="160">
        <v>-44940</v>
      </c>
      <c r="BV180" s="160">
        <v>-57035</v>
      </c>
      <c r="BW180" s="160">
        <v>-60465</v>
      </c>
      <c r="BX180" s="160">
        <v>-58415</v>
      </c>
      <c r="BY180" s="160">
        <v>-35544</v>
      </c>
      <c r="BZ180" s="160">
        <v>-44941</v>
      </c>
      <c r="CA180" s="160">
        <v>-37111</v>
      </c>
      <c r="CB180" s="160">
        <v>-38635</v>
      </c>
      <c r="CC180" s="160">
        <v>-54597</v>
      </c>
      <c r="CD180" s="160">
        <v>-50975</v>
      </c>
      <c r="CE180" s="160">
        <v>-34651</v>
      </c>
      <c r="CF180" s="160">
        <v>-52663</v>
      </c>
      <c r="CG180" s="160">
        <v>-51187</v>
      </c>
      <c r="CH180" s="160">
        <v>-47164</v>
      </c>
      <c r="CI180" s="160">
        <v>-36247</v>
      </c>
      <c r="CJ180" s="160">
        <v>-46522</v>
      </c>
      <c r="CK180" s="160">
        <v>-32814</v>
      </c>
      <c r="CL180" s="160">
        <v>-36801</v>
      </c>
      <c r="CM180" s="160">
        <v>-56801</v>
      </c>
      <c r="CN180" s="160">
        <v>-30986</v>
      </c>
      <c r="CO180" s="160">
        <v>-30944</v>
      </c>
      <c r="CP180" s="160">
        <v>-50912</v>
      </c>
      <c r="CQ180" s="160">
        <v>-47139</v>
      </c>
      <c r="CR180" s="160">
        <v>-34211</v>
      </c>
      <c r="CS180" s="160">
        <v>-37191</v>
      </c>
      <c r="CT180" s="160">
        <v>-45666</v>
      </c>
      <c r="CU180" s="160">
        <v>-43656</v>
      </c>
      <c r="CV180" s="160">
        <v>-5246</v>
      </c>
      <c r="CW180" s="160">
        <v>-34497</v>
      </c>
      <c r="CX180" s="160">
        <v>-38451</v>
      </c>
      <c r="CY180" s="160">
        <v>-19962</v>
      </c>
      <c r="CZ180" s="160">
        <v>-45969</v>
      </c>
      <c r="DA180" s="160">
        <v>-38927</v>
      </c>
      <c r="DB180" s="160">
        <v>-25919</v>
      </c>
      <c r="DC180" s="160">
        <v>-35029</v>
      </c>
      <c r="DD180" s="160">
        <v>-29943</v>
      </c>
      <c r="DE180" s="160">
        <v>-59883</v>
      </c>
      <c r="DF180" s="160">
        <v>-41851</v>
      </c>
      <c r="DG180" s="160">
        <v>-55926.5</v>
      </c>
      <c r="DH180" s="160">
        <v>-35994</v>
      </c>
      <c r="DI180" s="160">
        <v>-63047</v>
      </c>
      <c r="DJ180" s="160">
        <v>-42163</v>
      </c>
      <c r="DK180" s="160">
        <v>-52544</v>
      </c>
      <c r="DL180" s="160">
        <v>-26119</v>
      </c>
      <c r="DM180" s="160">
        <v>-24491</v>
      </c>
      <c r="DN180" s="160">
        <v>-41547</v>
      </c>
      <c r="DO180" s="160">
        <v>-28622</v>
      </c>
      <c r="DP180" s="160">
        <v>-52078</v>
      </c>
      <c r="DQ180" s="160">
        <v>-51054</v>
      </c>
      <c r="DR180" s="160">
        <v>-36575</v>
      </c>
      <c r="DS180" s="160">
        <v>-22972</v>
      </c>
      <c r="DT180" s="160">
        <v>-46265</v>
      </c>
      <c r="DU180" s="160">
        <v>-36929</v>
      </c>
      <c r="DV180" s="160">
        <v>-41524</v>
      </c>
      <c r="DW180" s="160">
        <v>-50207</v>
      </c>
      <c r="DX180" s="160">
        <v>-27833</v>
      </c>
      <c r="DY180" s="160">
        <v>-39065</v>
      </c>
      <c r="DZ180" s="160">
        <v>-35165</v>
      </c>
      <c r="EA180" s="160">
        <v>-51120</v>
      </c>
      <c r="EB180" s="160">
        <v>-27232</v>
      </c>
      <c r="EC180" s="160">
        <v>-55254</v>
      </c>
      <c r="ED180" s="160">
        <v>-51086</v>
      </c>
      <c r="EE180" s="160">
        <v>-30056</v>
      </c>
      <c r="EF180" s="160">
        <v>-37090</v>
      </c>
      <c r="EG180" s="160">
        <v>-27874</v>
      </c>
      <c r="EH180" s="160">
        <v>-29213</v>
      </c>
      <c r="EI180" s="160">
        <v>-41573</v>
      </c>
      <c r="EJ180" s="160">
        <v>0</v>
      </c>
      <c r="EK180" s="160">
        <v>-30207</v>
      </c>
      <c r="EL180" s="160">
        <v>-39025</v>
      </c>
      <c r="EM180" s="160">
        <v>-57299</v>
      </c>
      <c r="EN180" s="160">
        <v>0</v>
      </c>
      <c r="EO180" s="160">
        <v>-233548</v>
      </c>
      <c r="EP180" s="160">
        <v>-220339</v>
      </c>
      <c r="EQ180" s="160">
        <v>-783122.75</v>
      </c>
      <c r="ER180" s="160">
        <v>-155819</v>
      </c>
      <c r="ES180" s="160">
        <v>-163086</v>
      </c>
      <c r="ET180" s="160">
        <v>-268657</v>
      </c>
      <c r="EU180" s="160">
        <v>-176670</v>
      </c>
      <c r="EV180" s="160">
        <v>0</v>
      </c>
      <c r="EW180" s="160">
        <v>-227726</v>
      </c>
      <c r="EX180" s="160">
        <v>-175033</v>
      </c>
      <c r="EY180" s="160">
        <v>-182794</v>
      </c>
      <c r="EZ180" s="160">
        <v>-248335</v>
      </c>
      <c r="FA180" s="160">
        <v>-213000</v>
      </c>
      <c r="FB180" s="160">
        <v>-130130</v>
      </c>
      <c r="FC180" s="160">
        <v>-127040</v>
      </c>
      <c r="FD180" s="160">
        <v>-126573</v>
      </c>
      <c r="FE180" s="160">
        <v>-223819</v>
      </c>
      <c r="FF180" s="160">
        <v>-185182</v>
      </c>
      <c r="FG180" s="160">
        <v>-127486</v>
      </c>
      <c r="FH180" s="160">
        <v>-205550</v>
      </c>
      <c r="FI180" s="160">
        <v>-141462</v>
      </c>
      <c r="FJ180" s="160">
        <v>-141685.20000000001</v>
      </c>
      <c r="FK180" s="160">
        <v>-188695</v>
      </c>
      <c r="FL180" s="160">
        <v>-181402</v>
      </c>
      <c r="FM180" s="160">
        <v>-168803</v>
      </c>
      <c r="FN180" s="160">
        <v>-196991</v>
      </c>
      <c r="FO180" s="160">
        <v>-137116</v>
      </c>
      <c r="FP180" s="160">
        <v>-203083.14</v>
      </c>
      <c r="FQ180" s="160">
        <v>-112332</v>
      </c>
      <c r="FR180" s="160">
        <v>0</v>
      </c>
      <c r="FS180" s="160">
        <v>-35900</v>
      </c>
      <c r="FT180" s="160">
        <v>-33050</v>
      </c>
      <c r="FU180" s="160">
        <v>-38790</v>
      </c>
      <c r="FV180" s="160">
        <v>-34854</v>
      </c>
      <c r="FW180" s="160">
        <v>-39978</v>
      </c>
      <c r="FX180" s="160">
        <v>-73720</v>
      </c>
      <c r="FY180" s="160">
        <v>-42699</v>
      </c>
      <c r="FZ180" s="160">
        <v>-6600</v>
      </c>
      <c r="GA180" s="160">
        <v>-40244</v>
      </c>
      <c r="GB180" s="160">
        <v>-39000</v>
      </c>
      <c r="GC180" s="160">
        <v>-36610</v>
      </c>
      <c r="GD180" s="160">
        <v>-37068</v>
      </c>
      <c r="GE180" s="160">
        <v>-40241</v>
      </c>
      <c r="GF180" s="160">
        <v>-37232</v>
      </c>
      <c r="GG180" s="160">
        <v>-37746</v>
      </c>
      <c r="GH180" s="160">
        <v>-37970</v>
      </c>
      <c r="GI180" s="79">
        <f t="shared" si="2"/>
        <v>-11745270.289999999</v>
      </c>
    </row>
    <row r="181" spans="2:191" x14ac:dyDescent="0.25">
      <c r="B181" s="74" t="s">
        <v>186</v>
      </c>
      <c r="C181" s="175" t="s">
        <v>789</v>
      </c>
      <c r="D181" s="160">
        <v>0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160">
        <v>0</v>
      </c>
      <c r="L181" s="160">
        <v>0</v>
      </c>
      <c r="M181" s="160">
        <v>0</v>
      </c>
      <c r="N181" s="160">
        <v>0</v>
      </c>
      <c r="O181" s="160">
        <v>0</v>
      </c>
      <c r="P181" s="160">
        <v>0</v>
      </c>
      <c r="Q181" s="160">
        <v>0</v>
      </c>
      <c r="R181" s="160">
        <v>0</v>
      </c>
      <c r="S181" s="160">
        <v>0</v>
      </c>
      <c r="T181" s="160">
        <v>0</v>
      </c>
      <c r="U181" s="160">
        <v>0</v>
      </c>
      <c r="V181" s="160">
        <v>0</v>
      </c>
      <c r="W181" s="160">
        <v>0</v>
      </c>
      <c r="X181" s="160">
        <v>0</v>
      </c>
      <c r="Y181" s="160">
        <v>0</v>
      </c>
      <c r="Z181" s="160">
        <v>0</v>
      </c>
      <c r="AA181" s="160">
        <v>0</v>
      </c>
      <c r="AB181" s="160">
        <v>0</v>
      </c>
      <c r="AC181" s="160">
        <v>0</v>
      </c>
      <c r="AD181" s="160">
        <v>0</v>
      </c>
      <c r="AE181" s="160">
        <v>0</v>
      </c>
      <c r="AF181" s="160">
        <v>0</v>
      </c>
      <c r="AG181" s="160">
        <v>0</v>
      </c>
      <c r="AH181" s="160">
        <v>0</v>
      </c>
      <c r="AI181" s="160">
        <v>0</v>
      </c>
      <c r="AJ181" s="160">
        <v>0</v>
      </c>
      <c r="AK181" s="160">
        <v>0</v>
      </c>
      <c r="AL181" s="160">
        <v>0</v>
      </c>
      <c r="AM181" s="160">
        <v>0</v>
      </c>
      <c r="AN181" s="160">
        <v>0</v>
      </c>
      <c r="AO181" s="160">
        <v>0</v>
      </c>
      <c r="AP181" s="160">
        <v>0</v>
      </c>
      <c r="AQ181" s="160">
        <v>0</v>
      </c>
      <c r="AR181" s="160">
        <v>0</v>
      </c>
      <c r="AS181" s="160">
        <v>0</v>
      </c>
      <c r="AT181" s="160">
        <v>0</v>
      </c>
      <c r="AU181" s="160">
        <v>0</v>
      </c>
      <c r="AV181" s="160">
        <v>0</v>
      </c>
      <c r="AW181" s="160">
        <v>0</v>
      </c>
      <c r="AX181" s="160">
        <v>0</v>
      </c>
      <c r="AY181" s="160">
        <v>0</v>
      </c>
      <c r="AZ181" s="160">
        <v>0</v>
      </c>
      <c r="BA181" s="160">
        <v>0</v>
      </c>
      <c r="BB181" s="160">
        <v>0</v>
      </c>
      <c r="BC181" s="160">
        <v>0</v>
      </c>
      <c r="BD181" s="160">
        <v>0</v>
      </c>
      <c r="BE181" s="160">
        <v>0</v>
      </c>
      <c r="BF181" s="160">
        <v>0</v>
      </c>
      <c r="BG181" s="160">
        <v>0</v>
      </c>
      <c r="BH181" s="160">
        <v>0</v>
      </c>
      <c r="BI181" s="160">
        <v>0</v>
      </c>
      <c r="BJ181" s="160">
        <v>0</v>
      </c>
      <c r="BK181" s="160">
        <v>0</v>
      </c>
      <c r="BL181" s="160">
        <v>0</v>
      </c>
      <c r="BM181" s="160">
        <v>0</v>
      </c>
      <c r="BN181" s="160">
        <v>0</v>
      </c>
      <c r="BO181" s="160">
        <v>0</v>
      </c>
      <c r="BP181" s="160">
        <v>0</v>
      </c>
      <c r="BQ181" s="160">
        <v>0</v>
      </c>
      <c r="BR181" s="160">
        <v>0</v>
      </c>
      <c r="BS181" s="160">
        <v>0</v>
      </c>
      <c r="BT181" s="160">
        <v>0</v>
      </c>
      <c r="BU181" s="160">
        <v>0</v>
      </c>
      <c r="BV181" s="160">
        <v>0</v>
      </c>
      <c r="BW181" s="160">
        <v>0</v>
      </c>
      <c r="BX181" s="160">
        <v>0</v>
      </c>
      <c r="BY181" s="160">
        <v>0</v>
      </c>
      <c r="BZ181" s="160">
        <v>0</v>
      </c>
      <c r="CA181" s="160">
        <v>0</v>
      </c>
      <c r="CB181" s="160">
        <v>0</v>
      </c>
      <c r="CC181" s="160">
        <v>0</v>
      </c>
      <c r="CD181" s="160">
        <v>0</v>
      </c>
      <c r="CE181" s="160">
        <v>0</v>
      </c>
      <c r="CF181" s="160">
        <v>0</v>
      </c>
      <c r="CG181" s="160">
        <v>0</v>
      </c>
      <c r="CH181" s="160">
        <v>0</v>
      </c>
      <c r="CI181" s="160">
        <v>0</v>
      </c>
      <c r="CJ181" s="160">
        <v>0</v>
      </c>
      <c r="CK181" s="160">
        <v>0</v>
      </c>
      <c r="CL181" s="160">
        <v>0</v>
      </c>
      <c r="CM181" s="160">
        <v>0</v>
      </c>
      <c r="CN181" s="160">
        <v>0</v>
      </c>
      <c r="CO181" s="160">
        <v>0</v>
      </c>
      <c r="CP181" s="160">
        <v>0</v>
      </c>
      <c r="CQ181" s="160">
        <v>0</v>
      </c>
      <c r="CR181" s="160">
        <v>0</v>
      </c>
      <c r="CS181" s="160">
        <v>0</v>
      </c>
      <c r="CT181" s="160">
        <v>0</v>
      </c>
      <c r="CU181" s="160">
        <v>0</v>
      </c>
      <c r="CV181" s="160">
        <v>0</v>
      </c>
      <c r="CW181" s="160">
        <v>0</v>
      </c>
      <c r="CX181" s="160">
        <v>0</v>
      </c>
      <c r="CY181" s="160">
        <v>0</v>
      </c>
      <c r="CZ181" s="160">
        <v>0</v>
      </c>
      <c r="DA181" s="160">
        <v>0</v>
      </c>
      <c r="DB181" s="160">
        <v>0</v>
      </c>
      <c r="DC181" s="160">
        <v>0</v>
      </c>
      <c r="DD181" s="160">
        <v>0</v>
      </c>
      <c r="DE181" s="160">
        <v>0</v>
      </c>
      <c r="DF181" s="160">
        <v>0</v>
      </c>
      <c r="DG181" s="160">
        <v>0</v>
      </c>
      <c r="DH181" s="160">
        <v>0</v>
      </c>
      <c r="DI181" s="160">
        <v>0</v>
      </c>
      <c r="DJ181" s="160">
        <v>0</v>
      </c>
      <c r="DK181" s="160">
        <v>0</v>
      </c>
      <c r="DL181" s="160">
        <v>0</v>
      </c>
      <c r="DM181" s="160">
        <v>0</v>
      </c>
      <c r="DN181" s="160">
        <v>0</v>
      </c>
      <c r="DO181" s="160">
        <v>0</v>
      </c>
      <c r="DP181" s="160">
        <v>0</v>
      </c>
      <c r="DQ181" s="160">
        <v>0</v>
      </c>
      <c r="DR181" s="160">
        <v>0</v>
      </c>
      <c r="DS181" s="160">
        <v>0</v>
      </c>
      <c r="DT181" s="160">
        <v>0</v>
      </c>
      <c r="DU181" s="160">
        <v>0</v>
      </c>
      <c r="DV181" s="160">
        <v>0</v>
      </c>
      <c r="DW181" s="160">
        <v>0</v>
      </c>
      <c r="DX181" s="160">
        <v>0</v>
      </c>
      <c r="DY181" s="160">
        <v>0</v>
      </c>
      <c r="DZ181" s="160">
        <v>0</v>
      </c>
      <c r="EA181" s="160">
        <v>0</v>
      </c>
      <c r="EB181" s="160">
        <v>0</v>
      </c>
      <c r="EC181" s="160">
        <v>0</v>
      </c>
      <c r="ED181" s="160">
        <v>0</v>
      </c>
      <c r="EE181" s="160">
        <v>0</v>
      </c>
      <c r="EF181" s="160">
        <v>0</v>
      </c>
      <c r="EG181" s="160">
        <v>0</v>
      </c>
      <c r="EH181" s="160">
        <v>0</v>
      </c>
      <c r="EI181" s="160">
        <v>0</v>
      </c>
      <c r="EJ181" s="160">
        <v>0</v>
      </c>
      <c r="EK181" s="160">
        <v>0</v>
      </c>
      <c r="EL181" s="160">
        <v>0</v>
      </c>
      <c r="EM181" s="160">
        <v>0</v>
      </c>
      <c r="EN181" s="160">
        <v>0</v>
      </c>
      <c r="EO181" s="160">
        <v>0</v>
      </c>
      <c r="EP181" s="160">
        <v>0</v>
      </c>
      <c r="EQ181" s="160">
        <v>138008</v>
      </c>
      <c r="ER181" s="160">
        <v>0</v>
      </c>
      <c r="ES181" s="160">
        <v>0</v>
      </c>
      <c r="ET181" s="160">
        <v>0</v>
      </c>
      <c r="EU181" s="160">
        <v>0</v>
      </c>
      <c r="EV181" s="160">
        <v>0</v>
      </c>
      <c r="EW181" s="160">
        <v>0</v>
      </c>
      <c r="EX181" s="160">
        <v>0</v>
      </c>
      <c r="EY181" s="160">
        <v>0</v>
      </c>
      <c r="EZ181" s="160">
        <v>0</v>
      </c>
      <c r="FA181" s="160">
        <v>0</v>
      </c>
      <c r="FB181" s="160">
        <v>0</v>
      </c>
      <c r="FC181" s="160">
        <v>0</v>
      </c>
      <c r="FD181" s="160">
        <v>0</v>
      </c>
      <c r="FE181" s="160">
        <v>0</v>
      </c>
      <c r="FF181" s="160">
        <v>0</v>
      </c>
      <c r="FG181" s="160">
        <v>0</v>
      </c>
      <c r="FH181" s="160">
        <v>0</v>
      </c>
      <c r="FI181" s="160">
        <v>0</v>
      </c>
      <c r="FJ181" s="160">
        <v>0</v>
      </c>
      <c r="FK181" s="160">
        <v>0</v>
      </c>
      <c r="FL181" s="160">
        <v>0</v>
      </c>
      <c r="FM181" s="160">
        <v>0</v>
      </c>
      <c r="FN181" s="160">
        <v>0</v>
      </c>
      <c r="FO181" s="160">
        <v>0</v>
      </c>
      <c r="FP181" s="160">
        <v>0</v>
      </c>
      <c r="FQ181" s="160">
        <v>0</v>
      </c>
      <c r="FR181" s="160">
        <v>0</v>
      </c>
      <c r="FS181" s="160">
        <v>0</v>
      </c>
      <c r="FT181" s="160">
        <v>0</v>
      </c>
      <c r="FU181" s="160">
        <v>-1272.8399999999999</v>
      </c>
      <c r="FV181" s="160">
        <v>0</v>
      </c>
      <c r="FW181" s="160">
        <v>0</v>
      </c>
      <c r="FX181" s="160">
        <v>0</v>
      </c>
      <c r="FY181" s="160">
        <v>0</v>
      </c>
      <c r="FZ181" s="160">
        <v>0</v>
      </c>
      <c r="GA181" s="160">
        <v>0</v>
      </c>
      <c r="GB181" s="160">
        <v>0</v>
      </c>
      <c r="GC181" s="160">
        <v>0</v>
      </c>
      <c r="GD181" s="160">
        <v>0</v>
      </c>
      <c r="GE181" s="160">
        <v>0</v>
      </c>
      <c r="GF181" s="160">
        <v>0</v>
      </c>
      <c r="GG181" s="160">
        <v>0</v>
      </c>
      <c r="GH181" s="160">
        <v>0</v>
      </c>
      <c r="GI181" s="79">
        <f t="shared" si="2"/>
        <v>136735.16</v>
      </c>
    </row>
    <row r="182" spans="2:191" x14ac:dyDescent="0.25">
      <c r="B182" s="74" t="s">
        <v>176</v>
      </c>
      <c r="C182" s="175" t="s">
        <v>789</v>
      </c>
      <c r="D182" s="160">
        <v>0</v>
      </c>
      <c r="E182" s="160">
        <v>-15540</v>
      </c>
      <c r="F182" s="160">
        <v>0</v>
      </c>
      <c r="G182" s="160">
        <v>0</v>
      </c>
      <c r="H182" s="160">
        <v>-40</v>
      </c>
      <c r="I182" s="160">
        <v>-1040</v>
      </c>
      <c r="J182" s="160">
        <v>0</v>
      </c>
      <c r="K182" s="160">
        <v>-4337.5</v>
      </c>
      <c r="L182" s="160">
        <v>-6681.2</v>
      </c>
      <c r="M182" s="160">
        <v>0</v>
      </c>
      <c r="N182" s="160">
        <v>0</v>
      </c>
      <c r="O182" s="160">
        <v>0</v>
      </c>
      <c r="P182" s="160">
        <v>-3400</v>
      </c>
      <c r="Q182" s="160">
        <v>0</v>
      </c>
      <c r="R182" s="160">
        <v>0</v>
      </c>
      <c r="S182" s="160">
        <v>-309.54000000000002</v>
      </c>
      <c r="T182" s="160">
        <v>0</v>
      </c>
      <c r="U182" s="160">
        <v>-5520</v>
      </c>
      <c r="V182" s="160">
        <v>-2300</v>
      </c>
      <c r="W182" s="160">
        <v>0</v>
      </c>
      <c r="X182" s="160">
        <v>0</v>
      </c>
      <c r="Y182" s="160">
        <v>-800</v>
      </c>
      <c r="Z182" s="160">
        <v>-5550</v>
      </c>
      <c r="AA182" s="160">
        <v>-6360</v>
      </c>
      <c r="AB182" s="160">
        <v>0</v>
      </c>
      <c r="AC182" s="160">
        <v>0</v>
      </c>
      <c r="AD182" s="160">
        <v>0</v>
      </c>
      <c r="AE182" s="160">
        <v>-5000</v>
      </c>
      <c r="AF182" s="160">
        <v>-27280</v>
      </c>
      <c r="AG182" s="160">
        <v>0</v>
      </c>
      <c r="AH182" s="160">
        <v>-5160</v>
      </c>
      <c r="AI182" s="160">
        <v>-13600</v>
      </c>
      <c r="AJ182" s="160">
        <v>-15740</v>
      </c>
      <c r="AK182" s="160">
        <v>0</v>
      </c>
      <c r="AL182" s="160">
        <v>0</v>
      </c>
      <c r="AM182" s="160">
        <v>-10900</v>
      </c>
      <c r="AN182" s="160">
        <v>-4050</v>
      </c>
      <c r="AO182" s="160">
        <v>0</v>
      </c>
      <c r="AP182" s="160">
        <v>-29400</v>
      </c>
      <c r="AQ182" s="160">
        <v>-20421.599999999999</v>
      </c>
      <c r="AR182" s="160">
        <v>0</v>
      </c>
      <c r="AS182" s="160">
        <v>0</v>
      </c>
      <c r="AT182" s="160">
        <v>-16350</v>
      </c>
      <c r="AU182" s="160">
        <v>-5880</v>
      </c>
      <c r="AV182" s="160">
        <v>1600</v>
      </c>
      <c r="AW182" s="160">
        <v>0</v>
      </c>
      <c r="AX182" s="160">
        <v>0</v>
      </c>
      <c r="AY182" s="160">
        <v>0</v>
      </c>
      <c r="AZ182" s="160">
        <v>0</v>
      </c>
      <c r="BA182" s="160">
        <v>-13440</v>
      </c>
      <c r="BB182" s="160">
        <v>-4057.14</v>
      </c>
      <c r="BC182" s="160">
        <v>0</v>
      </c>
      <c r="BD182" s="160">
        <v>-15360</v>
      </c>
      <c r="BE182" s="160">
        <v>-8700</v>
      </c>
      <c r="BF182" s="160">
        <v>0</v>
      </c>
      <c r="BG182" s="160">
        <v>0</v>
      </c>
      <c r="BH182" s="160">
        <v>-2772</v>
      </c>
      <c r="BI182" s="160">
        <v>0</v>
      </c>
      <c r="BJ182" s="160">
        <v>0</v>
      </c>
      <c r="BK182" s="160">
        <v>0</v>
      </c>
      <c r="BL182" s="160">
        <v>-19135</v>
      </c>
      <c r="BM182" s="160">
        <v>-640</v>
      </c>
      <c r="BN182" s="160">
        <v>-4086.2</v>
      </c>
      <c r="BO182" s="160">
        <v>0</v>
      </c>
      <c r="BP182" s="160">
        <v>-9187.5</v>
      </c>
      <c r="BQ182" s="160">
        <v>-2457.13</v>
      </c>
      <c r="BR182" s="160">
        <v>0</v>
      </c>
      <c r="BS182" s="160">
        <v>-5880</v>
      </c>
      <c r="BT182" s="160">
        <v>-580</v>
      </c>
      <c r="BU182" s="160">
        <v>0</v>
      </c>
      <c r="BV182" s="160">
        <v>0</v>
      </c>
      <c r="BW182" s="160">
        <v>0</v>
      </c>
      <c r="BX182" s="160">
        <v>-12820</v>
      </c>
      <c r="BY182" s="160">
        <v>-960</v>
      </c>
      <c r="BZ182" s="160">
        <v>-1995</v>
      </c>
      <c r="CA182" s="160">
        <v>0</v>
      </c>
      <c r="CB182" s="160">
        <v>-16553.759999999998</v>
      </c>
      <c r="CC182" s="160">
        <v>-11620</v>
      </c>
      <c r="CD182" s="160">
        <v>-2400</v>
      </c>
      <c r="CE182" s="160">
        <v>-8890</v>
      </c>
      <c r="CF182" s="160">
        <v>-5560</v>
      </c>
      <c r="CG182" s="160">
        <v>0</v>
      </c>
      <c r="CH182" s="160">
        <v>-11260</v>
      </c>
      <c r="CI182" s="160">
        <v>0</v>
      </c>
      <c r="CJ182" s="160">
        <v>0</v>
      </c>
      <c r="CK182" s="160">
        <v>-2950</v>
      </c>
      <c r="CL182" s="160">
        <v>-2707.5</v>
      </c>
      <c r="CM182" s="160">
        <v>-13500</v>
      </c>
      <c r="CN182" s="160">
        <v>-9800</v>
      </c>
      <c r="CO182" s="160">
        <v>0</v>
      </c>
      <c r="CP182" s="160">
        <v>-3200</v>
      </c>
      <c r="CQ182" s="160">
        <v>-950</v>
      </c>
      <c r="CR182" s="160">
        <v>-6840</v>
      </c>
      <c r="CS182" s="160">
        <v>-5925</v>
      </c>
      <c r="CT182" s="160">
        <v>-1812.5</v>
      </c>
      <c r="CU182" s="160">
        <v>-1960</v>
      </c>
      <c r="CV182" s="160">
        <v>-7800</v>
      </c>
      <c r="CW182" s="160">
        <v>-281</v>
      </c>
      <c r="CX182" s="160">
        <v>0</v>
      </c>
      <c r="CY182" s="160">
        <v>0</v>
      </c>
      <c r="CZ182" s="160">
        <v>0</v>
      </c>
      <c r="DA182" s="160">
        <v>-11585</v>
      </c>
      <c r="DB182" s="160">
        <v>0</v>
      </c>
      <c r="DC182" s="160">
        <v>0</v>
      </c>
      <c r="DD182" s="160">
        <v>-120</v>
      </c>
      <c r="DE182" s="160">
        <v>-3020</v>
      </c>
      <c r="DF182" s="160">
        <v>0</v>
      </c>
      <c r="DG182" s="160">
        <v>-13862.5</v>
      </c>
      <c r="DH182" s="160">
        <v>-1288</v>
      </c>
      <c r="DI182" s="160">
        <v>0</v>
      </c>
      <c r="DJ182" s="160">
        <v>-3400</v>
      </c>
      <c r="DK182" s="160">
        <v>-7467.5</v>
      </c>
      <c r="DL182" s="160">
        <v>-900</v>
      </c>
      <c r="DM182" s="160">
        <v>0</v>
      </c>
      <c r="DN182" s="160">
        <v>0</v>
      </c>
      <c r="DO182" s="160">
        <v>0</v>
      </c>
      <c r="DP182" s="160">
        <v>-120</v>
      </c>
      <c r="DQ182" s="160">
        <v>0</v>
      </c>
      <c r="DR182" s="160">
        <v>0</v>
      </c>
      <c r="DS182" s="160">
        <v>0</v>
      </c>
      <c r="DT182" s="160">
        <v>0</v>
      </c>
      <c r="DU182" s="160">
        <v>-5740</v>
      </c>
      <c r="DV182" s="160">
        <v>-2520</v>
      </c>
      <c r="DW182" s="160">
        <v>-240</v>
      </c>
      <c r="DX182" s="160">
        <v>-250</v>
      </c>
      <c r="DY182" s="160">
        <v>-9310</v>
      </c>
      <c r="DZ182" s="160">
        <v>0</v>
      </c>
      <c r="EA182" s="160">
        <v>0</v>
      </c>
      <c r="EB182" s="160">
        <v>0</v>
      </c>
      <c r="EC182" s="160">
        <v>-5599.5</v>
      </c>
      <c r="ED182" s="160">
        <v>-4608</v>
      </c>
      <c r="EE182" s="160">
        <v>-2500</v>
      </c>
      <c r="EF182" s="160">
        <v>-5000</v>
      </c>
      <c r="EG182" s="160">
        <v>0</v>
      </c>
      <c r="EH182" s="160">
        <v>0</v>
      </c>
      <c r="EI182" s="160">
        <v>0</v>
      </c>
      <c r="EJ182" s="160">
        <v>0</v>
      </c>
      <c r="EK182" s="160">
        <v>-965</v>
      </c>
      <c r="EL182" s="160">
        <v>-1410</v>
      </c>
      <c r="EM182" s="160">
        <v>-22150</v>
      </c>
      <c r="EN182" s="160">
        <v>0</v>
      </c>
      <c r="EO182" s="160">
        <v>0</v>
      </c>
      <c r="EP182" s="160">
        <v>0</v>
      </c>
      <c r="EQ182" s="160">
        <v>0</v>
      </c>
      <c r="ER182" s="160">
        <v>0</v>
      </c>
      <c r="ES182" s="160">
        <v>0</v>
      </c>
      <c r="ET182" s="160">
        <v>0</v>
      </c>
      <c r="EU182" s="160">
        <v>0</v>
      </c>
      <c r="EV182" s="160">
        <v>0</v>
      </c>
      <c r="EW182" s="160">
        <v>-58260</v>
      </c>
      <c r="EX182" s="160">
        <v>-28000</v>
      </c>
      <c r="EY182" s="160">
        <v>-63881.95</v>
      </c>
      <c r="EZ182" s="160">
        <v>0</v>
      </c>
      <c r="FA182" s="160">
        <v>-18590</v>
      </c>
      <c r="FB182" s="160">
        <v>0</v>
      </c>
      <c r="FC182" s="160">
        <v>0</v>
      </c>
      <c r="FD182" s="160">
        <v>0</v>
      </c>
      <c r="FE182" s="160">
        <v>0</v>
      </c>
      <c r="FF182" s="160">
        <v>0</v>
      </c>
      <c r="FG182" s="160">
        <v>-10551.6</v>
      </c>
      <c r="FH182" s="160">
        <v>0</v>
      </c>
      <c r="FI182" s="160">
        <v>0</v>
      </c>
      <c r="FJ182" s="160">
        <v>-32726.5</v>
      </c>
      <c r="FK182" s="160">
        <v>-77108.800000000003</v>
      </c>
      <c r="FL182" s="160">
        <v>0</v>
      </c>
      <c r="FM182" s="160">
        <v>0</v>
      </c>
      <c r="FN182" s="160">
        <v>0</v>
      </c>
      <c r="FO182" s="160">
        <v>0</v>
      </c>
      <c r="FP182" s="160">
        <v>0</v>
      </c>
      <c r="FQ182" s="160">
        <v>0</v>
      </c>
      <c r="FR182" s="160">
        <v>0</v>
      </c>
      <c r="FS182" s="160">
        <v>-16310</v>
      </c>
      <c r="FT182" s="160">
        <v>-10005</v>
      </c>
      <c r="FU182" s="160">
        <v>0</v>
      </c>
      <c r="FV182" s="160">
        <v>0</v>
      </c>
      <c r="FW182" s="160">
        <v>0</v>
      </c>
      <c r="FX182" s="160">
        <v>0</v>
      </c>
      <c r="FY182" s="160">
        <v>0</v>
      </c>
      <c r="FZ182" s="160">
        <v>-9145</v>
      </c>
      <c r="GA182" s="160">
        <v>0</v>
      </c>
      <c r="GB182" s="160">
        <v>0</v>
      </c>
      <c r="GC182" s="160">
        <v>-2200</v>
      </c>
      <c r="GD182" s="160">
        <v>0</v>
      </c>
      <c r="GE182" s="160">
        <v>0</v>
      </c>
      <c r="GF182" s="160">
        <v>0</v>
      </c>
      <c r="GG182" s="160">
        <v>0</v>
      </c>
      <c r="GH182" s="160">
        <v>0</v>
      </c>
      <c r="GI182" s="79">
        <f t="shared" si="2"/>
        <v>-848973.92</v>
      </c>
    </row>
    <row r="183" spans="2:191" x14ac:dyDescent="0.25">
      <c r="B183" s="74" t="s">
        <v>178</v>
      </c>
      <c r="C183" s="175" t="s">
        <v>789</v>
      </c>
      <c r="D183" s="160">
        <v>0</v>
      </c>
      <c r="E183" s="160">
        <v>0</v>
      </c>
      <c r="F183" s="160">
        <v>-1935</v>
      </c>
      <c r="G183" s="160">
        <v>0</v>
      </c>
      <c r="H183" s="160">
        <v>0</v>
      </c>
      <c r="I183" s="160">
        <v>-4182.96</v>
      </c>
      <c r="J183" s="160">
        <v>0</v>
      </c>
      <c r="K183" s="160">
        <v>0</v>
      </c>
      <c r="L183" s="160">
        <v>-745.87</v>
      </c>
      <c r="M183" s="160">
        <v>-414.94</v>
      </c>
      <c r="N183" s="160">
        <v>0</v>
      </c>
      <c r="O183" s="160">
        <v>-2050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-400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-718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-4160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-12791</v>
      </c>
      <c r="AZ183" s="160">
        <v>0</v>
      </c>
      <c r="BA183" s="160">
        <v>0</v>
      </c>
      <c r="BB183" s="160">
        <v>-180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-2880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-180.66</v>
      </c>
      <c r="BQ183" s="160">
        <v>0</v>
      </c>
      <c r="BR183" s="160">
        <v>-4748.5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-240</v>
      </c>
      <c r="BZ183" s="160">
        <v>0</v>
      </c>
      <c r="CA183" s="160">
        <v>-115.03</v>
      </c>
      <c r="CB183" s="160">
        <v>0</v>
      </c>
      <c r="CC183" s="160">
        <v>0</v>
      </c>
      <c r="CD183" s="160">
        <v>0</v>
      </c>
      <c r="CE183" s="160">
        <v>0</v>
      </c>
      <c r="CF183" s="160">
        <v>0</v>
      </c>
      <c r="CG183" s="160">
        <v>0</v>
      </c>
      <c r="CH183" s="160">
        <v>-403.95</v>
      </c>
      <c r="CI183" s="160">
        <v>0</v>
      </c>
      <c r="CJ183" s="160">
        <v>0</v>
      </c>
      <c r="CK183" s="160">
        <v>-1919.11</v>
      </c>
      <c r="CL183" s="160">
        <v>0</v>
      </c>
      <c r="CM183" s="160">
        <v>0</v>
      </c>
      <c r="CN183" s="160">
        <v>-1125.8599999999999</v>
      </c>
      <c r="CO183" s="160">
        <v>0</v>
      </c>
      <c r="CP183" s="160">
        <v>0</v>
      </c>
      <c r="CQ183" s="160">
        <v>-860</v>
      </c>
      <c r="CR183" s="160">
        <v>-451.6</v>
      </c>
      <c r="CS183" s="160">
        <v>0</v>
      </c>
      <c r="CT183" s="160">
        <v>0</v>
      </c>
      <c r="CU183" s="160">
        <v>0</v>
      </c>
      <c r="CV183" s="160">
        <v>0</v>
      </c>
      <c r="CW183" s="160">
        <v>0</v>
      </c>
      <c r="CX183" s="160">
        <v>0</v>
      </c>
      <c r="CY183" s="160">
        <v>0</v>
      </c>
      <c r="CZ183" s="160">
        <v>0</v>
      </c>
      <c r="DA183" s="160">
        <v>0</v>
      </c>
      <c r="DB183" s="160">
        <v>0</v>
      </c>
      <c r="DC183" s="160">
        <v>0</v>
      </c>
      <c r="DD183" s="160">
        <v>0</v>
      </c>
      <c r="DE183" s="160">
        <v>-7115.67</v>
      </c>
      <c r="DF183" s="160">
        <v>0</v>
      </c>
      <c r="DG183" s="160">
        <v>0</v>
      </c>
      <c r="DH183" s="160">
        <v>0</v>
      </c>
      <c r="DI183" s="160">
        <v>-9394.8700000000008</v>
      </c>
      <c r="DJ183" s="160">
        <v>-442.4</v>
      </c>
      <c r="DK183" s="160">
        <v>0</v>
      </c>
      <c r="DL183" s="160">
        <v>0</v>
      </c>
      <c r="DM183" s="160">
        <v>0</v>
      </c>
      <c r="DN183" s="160">
        <v>-10654.7</v>
      </c>
      <c r="DO183" s="160">
        <v>0</v>
      </c>
      <c r="DP183" s="160">
        <v>0</v>
      </c>
      <c r="DQ183" s="160">
        <v>0</v>
      </c>
      <c r="DR183" s="160">
        <v>-480</v>
      </c>
      <c r="DS183" s="160">
        <v>0</v>
      </c>
      <c r="DT183" s="160">
        <v>0</v>
      </c>
      <c r="DU183" s="160">
        <v>0</v>
      </c>
      <c r="DV183" s="160">
        <v>0</v>
      </c>
      <c r="DW183" s="160">
        <v>-2040</v>
      </c>
      <c r="DX183" s="160">
        <v>-970.55</v>
      </c>
      <c r="DY183" s="160">
        <v>0</v>
      </c>
      <c r="DZ183" s="160">
        <v>0</v>
      </c>
      <c r="EA183" s="160">
        <v>0</v>
      </c>
      <c r="EB183" s="160">
        <v>0</v>
      </c>
      <c r="EC183" s="160">
        <v>-1680</v>
      </c>
      <c r="ED183" s="160">
        <v>0</v>
      </c>
      <c r="EE183" s="160">
        <v>0</v>
      </c>
      <c r="EF183" s="160">
        <v>-740.26</v>
      </c>
      <c r="EG183" s="160">
        <v>-150</v>
      </c>
      <c r="EH183" s="160">
        <v>0</v>
      </c>
      <c r="EI183" s="160">
        <v>0</v>
      </c>
      <c r="EJ183" s="160">
        <v>0</v>
      </c>
      <c r="EK183" s="160">
        <v>0</v>
      </c>
      <c r="EL183" s="160">
        <v>0</v>
      </c>
      <c r="EM183" s="160">
        <v>0</v>
      </c>
      <c r="EN183" s="160">
        <v>0</v>
      </c>
      <c r="EO183" s="160">
        <v>0</v>
      </c>
      <c r="EP183" s="160">
        <v>0</v>
      </c>
      <c r="EQ183" s="160">
        <v>0</v>
      </c>
      <c r="ER183" s="160">
        <v>0</v>
      </c>
      <c r="ES183" s="160">
        <v>0</v>
      </c>
      <c r="ET183" s="160">
        <v>0</v>
      </c>
      <c r="EU183" s="160">
        <v>0</v>
      </c>
      <c r="EV183" s="160">
        <v>0</v>
      </c>
      <c r="EW183" s="160">
        <v>0</v>
      </c>
      <c r="EX183" s="160">
        <v>0</v>
      </c>
      <c r="EY183" s="160">
        <v>-12352.57</v>
      </c>
      <c r="EZ183" s="160">
        <v>-3816.32</v>
      </c>
      <c r="FA183" s="160">
        <v>0</v>
      </c>
      <c r="FB183" s="160">
        <v>0</v>
      </c>
      <c r="FC183" s="160">
        <v>0</v>
      </c>
      <c r="FD183" s="160">
        <v>0</v>
      </c>
      <c r="FE183" s="160">
        <v>0</v>
      </c>
      <c r="FF183" s="160">
        <v>-307.05</v>
      </c>
      <c r="FG183" s="160">
        <v>-947.05</v>
      </c>
      <c r="FH183" s="160">
        <v>-7389.92</v>
      </c>
      <c r="FI183" s="160">
        <v>0</v>
      </c>
      <c r="FJ183" s="160">
        <v>-4966.45</v>
      </c>
      <c r="FK183" s="160">
        <v>-4249.51</v>
      </c>
      <c r="FL183" s="160">
        <v>0</v>
      </c>
      <c r="FM183" s="160">
        <v>0</v>
      </c>
      <c r="FN183" s="160">
        <v>-6440.77</v>
      </c>
      <c r="FO183" s="160">
        <v>0</v>
      </c>
      <c r="FP183" s="160">
        <v>0</v>
      </c>
      <c r="FQ183" s="160">
        <v>0</v>
      </c>
      <c r="FR183" s="160">
        <v>0</v>
      </c>
      <c r="FS183" s="160">
        <v>0</v>
      </c>
      <c r="FT183" s="160">
        <v>0</v>
      </c>
      <c r="FU183" s="160">
        <v>0</v>
      </c>
      <c r="FV183" s="160">
        <v>0</v>
      </c>
      <c r="FW183" s="160">
        <v>0</v>
      </c>
      <c r="FX183" s="160">
        <v>0</v>
      </c>
      <c r="FY183" s="160">
        <v>0</v>
      </c>
      <c r="FZ183" s="160">
        <v>-600</v>
      </c>
      <c r="GA183" s="160">
        <v>0</v>
      </c>
      <c r="GB183" s="160">
        <v>0</v>
      </c>
      <c r="GC183" s="160">
        <v>0</v>
      </c>
      <c r="GD183" s="160">
        <v>0</v>
      </c>
      <c r="GE183" s="160">
        <v>0</v>
      </c>
      <c r="GF183" s="160">
        <v>0</v>
      </c>
      <c r="GG183" s="160">
        <v>-1020</v>
      </c>
      <c r="GH183" s="160">
        <v>0</v>
      </c>
      <c r="GI183" s="79">
        <f t="shared" si="2"/>
        <v>-116260.57</v>
      </c>
    </row>
    <row r="184" spans="2:191" x14ac:dyDescent="0.25">
      <c r="B184" s="74" t="s">
        <v>180</v>
      </c>
      <c r="C184" s="175" t="s">
        <v>789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-579.1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-2651.95</v>
      </c>
      <c r="AA184" s="160">
        <v>0</v>
      </c>
      <c r="AB184" s="160">
        <v>0</v>
      </c>
      <c r="AC184" s="160">
        <v>0</v>
      </c>
      <c r="AD184" s="160">
        <v>0</v>
      </c>
      <c r="AE184" s="160">
        <v>-19595.22</v>
      </c>
      <c r="AF184" s="160">
        <v>0</v>
      </c>
      <c r="AG184" s="160">
        <v>-17977.11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-11560</v>
      </c>
      <c r="AQ184" s="160">
        <v>-4793</v>
      </c>
      <c r="AR184" s="160">
        <v>-21715.78</v>
      </c>
      <c r="AS184" s="160">
        <v>0</v>
      </c>
      <c r="AT184" s="160">
        <v>-20831.189999999999</v>
      </c>
      <c r="AU184" s="160">
        <v>0</v>
      </c>
      <c r="AV184" s="160">
        <v>0</v>
      </c>
      <c r="AW184" s="160">
        <v>-3975.5</v>
      </c>
      <c r="AX184" s="160">
        <v>0</v>
      </c>
      <c r="AY184" s="160">
        <v>-2574</v>
      </c>
      <c r="AZ184" s="160">
        <v>0</v>
      </c>
      <c r="BA184" s="160">
        <v>0</v>
      </c>
      <c r="BB184" s="160">
        <v>0</v>
      </c>
      <c r="BC184" s="160">
        <v>0</v>
      </c>
      <c r="BD184" s="160">
        <v>-182.5</v>
      </c>
      <c r="BE184" s="160">
        <v>0</v>
      </c>
      <c r="BF184" s="160">
        <v>0</v>
      </c>
      <c r="BG184" s="160">
        <v>-13082.53</v>
      </c>
      <c r="BH184" s="160">
        <v>-3500</v>
      </c>
      <c r="BI184" s="160">
        <v>0</v>
      </c>
      <c r="BJ184" s="160">
        <v>-238</v>
      </c>
      <c r="BK184" s="160">
        <v>0</v>
      </c>
      <c r="BL184" s="160">
        <v>0</v>
      </c>
      <c r="BM184" s="160">
        <v>-1080</v>
      </c>
      <c r="BN184" s="160">
        <v>-5348</v>
      </c>
      <c r="BO184" s="160">
        <v>0</v>
      </c>
      <c r="BP184" s="160">
        <v>0</v>
      </c>
      <c r="BQ184" s="160">
        <v>0</v>
      </c>
      <c r="BR184" s="160">
        <v>-2289</v>
      </c>
      <c r="BS184" s="160">
        <v>0</v>
      </c>
      <c r="BT184" s="160">
        <v>-2655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-80</v>
      </c>
      <c r="CC184" s="160">
        <v>0</v>
      </c>
      <c r="CD184" s="160">
        <v>-1713.5</v>
      </c>
      <c r="CE184" s="160">
        <v>0</v>
      </c>
      <c r="CF184" s="160">
        <v>0</v>
      </c>
      <c r="CG184" s="160">
        <v>0</v>
      </c>
      <c r="CH184" s="160">
        <v>0</v>
      </c>
      <c r="CI184" s="160">
        <v>0</v>
      </c>
      <c r="CJ184" s="160">
        <v>0</v>
      </c>
      <c r="CK184" s="160">
        <v>-8864.74</v>
      </c>
      <c r="CL184" s="160">
        <v>-1923.9</v>
      </c>
      <c r="CM184" s="160">
        <v>-17611.310000000001</v>
      </c>
      <c r="CN184" s="160">
        <v>-445.5</v>
      </c>
      <c r="CO184" s="160">
        <v>0</v>
      </c>
      <c r="CP184" s="160">
        <v>-10769.75</v>
      </c>
      <c r="CQ184" s="160">
        <v>0</v>
      </c>
      <c r="CR184" s="160">
        <v>0</v>
      </c>
      <c r="CS184" s="160">
        <v>0</v>
      </c>
      <c r="CT184" s="160">
        <v>-1494.5</v>
      </c>
      <c r="CU184" s="160">
        <v>0</v>
      </c>
      <c r="CV184" s="160">
        <v>-118</v>
      </c>
      <c r="CW184" s="160">
        <v>0</v>
      </c>
      <c r="CX184" s="160">
        <v>0</v>
      </c>
      <c r="CY184" s="160">
        <v>-1939</v>
      </c>
      <c r="CZ184" s="160">
        <v>-2900</v>
      </c>
      <c r="DA184" s="160">
        <v>-1905</v>
      </c>
      <c r="DB184" s="160">
        <v>0</v>
      </c>
      <c r="DC184" s="160">
        <v>-12382.74</v>
      </c>
      <c r="DD184" s="160">
        <v>-7937.68</v>
      </c>
      <c r="DE184" s="160">
        <v>-2474</v>
      </c>
      <c r="DF184" s="160">
        <v>0</v>
      </c>
      <c r="DG184" s="160">
        <v>0</v>
      </c>
      <c r="DH184" s="160">
        <v>0</v>
      </c>
      <c r="DI184" s="160">
        <v>0</v>
      </c>
      <c r="DJ184" s="160">
        <v>-8621.5</v>
      </c>
      <c r="DK184" s="160">
        <v>0</v>
      </c>
      <c r="DL184" s="160">
        <v>-5998.4</v>
      </c>
      <c r="DM184" s="160">
        <v>0</v>
      </c>
      <c r="DN184" s="160">
        <v>0</v>
      </c>
      <c r="DO184" s="160">
        <v>0</v>
      </c>
      <c r="DP184" s="160">
        <v>0</v>
      </c>
      <c r="DQ184" s="160">
        <v>0</v>
      </c>
      <c r="DR184" s="160">
        <v>-900</v>
      </c>
      <c r="DS184" s="160">
        <v>0</v>
      </c>
      <c r="DT184" s="160">
        <v>0</v>
      </c>
      <c r="DU184" s="160">
        <v>-2659.25</v>
      </c>
      <c r="DV184" s="160">
        <v>0</v>
      </c>
      <c r="DW184" s="160">
        <v>-840</v>
      </c>
      <c r="DX184" s="160">
        <v>-1735.4</v>
      </c>
      <c r="DY184" s="160">
        <v>0</v>
      </c>
      <c r="DZ184" s="160">
        <v>0</v>
      </c>
      <c r="EA184" s="160">
        <v>0</v>
      </c>
      <c r="EB184" s="160">
        <v>0</v>
      </c>
      <c r="EC184" s="160">
        <v>0</v>
      </c>
      <c r="ED184" s="160">
        <v>-5723.5</v>
      </c>
      <c r="EE184" s="160">
        <v>-50</v>
      </c>
      <c r="EF184" s="160">
        <v>-1061.8</v>
      </c>
      <c r="EG184" s="160">
        <v>0</v>
      </c>
      <c r="EH184" s="160">
        <v>-6353</v>
      </c>
      <c r="EI184" s="160">
        <v>0</v>
      </c>
      <c r="EJ184" s="160">
        <v>0</v>
      </c>
      <c r="EK184" s="160">
        <v>0</v>
      </c>
      <c r="EL184" s="160">
        <v>-1054.5</v>
      </c>
      <c r="EM184" s="160">
        <v>-230.9</v>
      </c>
      <c r="EN184" s="160">
        <v>0</v>
      </c>
      <c r="EO184" s="160">
        <v>-31629.13</v>
      </c>
      <c r="EP184" s="160">
        <v>0</v>
      </c>
      <c r="EQ184" s="160">
        <v>0</v>
      </c>
      <c r="ER184" s="160">
        <v>0</v>
      </c>
      <c r="ES184" s="160">
        <v>-24776.53</v>
      </c>
      <c r="ET184" s="160">
        <v>-10508</v>
      </c>
      <c r="EU184" s="160">
        <v>0</v>
      </c>
      <c r="EV184" s="160">
        <v>0</v>
      </c>
      <c r="EW184" s="160">
        <v>-4207.5</v>
      </c>
      <c r="EX184" s="160">
        <v>0</v>
      </c>
      <c r="EY184" s="160">
        <v>0</v>
      </c>
      <c r="EZ184" s="160">
        <v>0</v>
      </c>
      <c r="FA184" s="160">
        <v>0</v>
      </c>
      <c r="FB184" s="160">
        <v>0</v>
      </c>
      <c r="FC184" s="160">
        <v>-84</v>
      </c>
      <c r="FD184" s="160">
        <v>0</v>
      </c>
      <c r="FE184" s="160">
        <v>0</v>
      </c>
      <c r="FF184" s="160">
        <v>-800</v>
      </c>
      <c r="FG184" s="160">
        <v>-3172.67</v>
      </c>
      <c r="FH184" s="160">
        <v>0</v>
      </c>
      <c r="FI184" s="160">
        <v>-542.77</v>
      </c>
      <c r="FJ184" s="160">
        <v>0</v>
      </c>
      <c r="FK184" s="160">
        <v>-64144.39</v>
      </c>
      <c r="FL184" s="160">
        <v>0</v>
      </c>
      <c r="FM184" s="160">
        <v>-5824.62</v>
      </c>
      <c r="FN184" s="160">
        <v>0</v>
      </c>
      <c r="FO184" s="160">
        <v>0</v>
      </c>
      <c r="FP184" s="160">
        <v>-3438.7</v>
      </c>
      <c r="FQ184" s="160">
        <v>0</v>
      </c>
      <c r="FR184" s="160">
        <v>0</v>
      </c>
      <c r="FS184" s="160">
        <v>0</v>
      </c>
      <c r="FT184" s="160">
        <v>0</v>
      </c>
      <c r="FU184" s="160">
        <v>0</v>
      </c>
      <c r="FV184" s="160">
        <v>0</v>
      </c>
      <c r="FW184" s="160">
        <v>0</v>
      </c>
      <c r="FX184" s="160">
        <v>0</v>
      </c>
      <c r="FY184" s="160">
        <v>0</v>
      </c>
      <c r="FZ184" s="160">
        <v>0</v>
      </c>
      <c r="GA184" s="160">
        <v>0</v>
      </c>
      <c r="GB184" s="160">
        <v>0</v>
      </c>
      <c r="GC184" s="160">
        <v>0</v>
      </c>
      <c r="GD184" s="160">
        <v>0</v>
      </c>
      <c r="GE184" s="160">
        <v>0</v>
      </c>
      <c r="GF184" s="160">
        <v>0</v>
      </c>
      <c r="GG184" s="160">
        <v>0</v>
      </c>
      <c r="GH184" s="160">
        <v>0</v>
      </c>
      <c r="GI184" s="79">
        <f t="shared" si="2"/>
        <v>-391544.05999999994</v>
      </c>
    </row>
    <row r="185" spans="2:191" x14ac:dyDescent="0.25">
      <c r="B185" s="74" t="s">
        <v>641</v>
      </c>
      <c r="C185" s="175">
        <v>92899</v>
      </c>
      <c r="D185" s="160">
        <v>0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160">
        <v>0</v>
      </c>
      <c r="K185" s="160">
        <v>0</v>
      </c>
      <c r="L185" s="160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v>0</v>
      </c>
      <c r="R185" s="160">
        <v>0</v>
      </c>
      <c r="S185" s="160">
        <v>0</v>
      </c>
      <c r="T185" s="160">
        <v>0</v>
      </c>
      <c r="U185" s="160">
        <v>0</v>
      </c>
      <c r="V185" s="160">
        <v>0</v>
      </c>
      <c r="W185" s="160">
        <v>0</v>
      </c>
      <c r="X185" s="160">
        <v>0</v>
      </c>
      <c r="Y185" s="160">
        <v>0</v>
      </c>
      <c r="Z185" s="160">
        <v>0</v>
      </c>
      <c r="AA185" s="160">
        <v>0</v>
      </c>
      <c r="AB185" s="160">
        <v>0</v>
      </c>
      <c r="AC185" s="160">
        <v>0</v>
      </c>
      <c r="AD185" s="160">
        <v>0</v>
      </c>
      <c r="AE185" s="160">
        <v>0</v>
      </c>
      <c r="AF185" s="160">
        <v>0</v>
      </c>
      <c r="AG185" s="160">
        <v>0</v>
      </c>
      <c r="AH185" s="160">
        <v>0</v>
      </c>
      <c r="AI185" s="160">
        <v>0</v>
      </c>
      <c r="AJ185" s="160">
        <v>0</v>
      </c>
      <c r="AK185" s="160">
        <v>0</v>
      </c>
      <c r="AL185" s="160">
        <v>0</v>
      </c>
      <c r="AM185" s="160">
        <v>0</v>
      </c>
      <c r="AN185" s="160">
        <v>0</v>
      </c>
      <c r="AO185" s="160">
        <v>0</v>
      </c>
      <c r="AP185" s="160">
        <v>0</v>
      </c>
      <c r="AQ185" s="160">
        <v>0</v>
      </c>
      <c r="AR185" s="160">
        <v>0</v>
      </c>
      <c r="AS185" s="160">
        <v>0</v>
      </c>
      <c r="AT185" s="160">
        <v>0</v>
      </c>
      <c r="AU185" s="160">
        <v>0</v>
      </c>
      <c r="AV185" s="160">
        <v>0</v>
      </c>
      <c r="AW185" s="160">
        <v>0</v>
      </c>
      <c r="AX185" s="160">
        <v>0</v>
      </c>
      <c r="AY185" s="160">
        <v>0</v>
      </c>
      <c r="AZ185" s="160">
        <v>0</v>
      </c>
      <c r="BA185" s="160">
        <v>0</v>
      </c>
      <c r="BB185" s="160">
        <v>0</v>
      </c>
      <c r="BC185" s="16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0">
        <v>0</v>
      </c>
      <c r="BJ185" s="160">
        <v>0</v>
      </c>
      <c r="BK185" s="160">
        <v>0</v>
      </c>
      <c r="BL185" s="160">
        <v>0</v>
      </c>
      <c r="BM185" s="160">
        <v>0</v>
      </c>
      <c r="BN185" s="160">
        <v>0</v>
      </c>
      <c r="BO185" s="160">
        <v>0</v>
      </c>
      <c r="BP185" s="160">
        <v>0</v>
      </c>
      <c r="BQ185" s="160">
        <v>0</v>
      </c>
      <c r="BR185" s="160">
        <v>-735.7</v>
      </c>
      <c r="BS185" s="160">
        <v>0</v>
      </c>
      <c r="BT185" s="160">
        <v>0</v>
      </c>
      <c r="BU185" s="160">
        <v>0</v>
      </c>
      <c r="BV185" s="160">
        <v>0</v>
      </c>
      <c r="BW185" s="160">
        <v>0</v>
      </c>
      <c r="BX185" s="160">
        <v>0</v>
      </c>
      <c r="BY185" s="160">
        <v>0</v>
      </c>
      <c r="BZ185" s="160">
        <v>0</v>
      </c>
      <c r="CA185" s="160">
        <v>0</v>
      </c>
      <c r="CB185" s="160">
        <v>0</v>
      </c>
      <c r="CC185" s="160">
        <v>0</v>
      </c>
      <c r="CD185" s="160">
        <v>0</v>
      </c>
      <c r="CE185" s="160">
        <v>0</v>
      </c>
      <c r="CF185" s="160">
        <v>0</v>
      </c>
      <c r="CG185" s="160">
        <v>0</v>
      </c>
      <c r="CH185" s="160">
        <v>0</v>
      </c>
      <c r="CI185" s="160">
        <v>0</v>
      </c>
      <c r="CJ185" s="160">
        <v>0</v>
      </c>
      <c r="CK185" s="160">
        <v>0</v>
      </c>
      <c r="CL185" s="160">
        <v>0</v>
      </c>
      <c r="CM185" s="160">
        <v>0</v>
      </c>
      <c r="CN185" s="160">
        <v>0</v>
      </c>
      <c r="CO185" s="160">
        <v>0</v>
      </c>
      <c r="CP185" s="160">
        <v>0</v>
      </c>
      <c r="CQ185" s="160">
        <v>0</v>
      </c>
      <c r="CR185" s="160">
        <v>0</v>
      </c>
      <c r="CS185" s="160">
        <v>0</v>
      </c>
      <c r="CT185" s="160">
        <v>0</v>
      </c>
      <c r="CU185" s="160">
        <v>0</v>
      </c>
      <c r="CV185" s="160">
        <v>0</v>
      </c>
      <c r="CW185" s="160">
        <v>0</v>
      </c>
      <c r="CX185" s="160">
        <v>0</v>
      </c>
      <c r="CY185" s="160">
        <v>0</v>
      </c>
      <c r="CZ185" s="160">
        <v>0</v>
      </c>
      <c r="DA185" s="160">
        <v>0</v>
      </c>
      <c r="DB185" s="160">
        <v>0</v>
      </c>
      <c r="DC185" s="160">
        <v>0</v>
      </c>
      <c r="DD185" s="160">
        <v>0</v>
      </c>
      <c r="DE185" s="160">
        <v>0</v>
      </c>
      <c r="DF185" s="160">
        <v>0</v>
      </c>
      <c r="DG185" s="160">
        <v>0</v>
      </c>
      <c r="DH185" s="160">
        <v>0</v>
      </c>
      <c r="DI185" s="160">
        <v>0</v>
      </c>
      <c r="DJ185" s="160">
        <v>0</v>
      </c>
      <c r="DK185" s="160">
        <v>0</v>
      </c>
      <c r="DL185" s="160">
        <v>0</v>
      </c>
      <c r="DM185" s="160">
        <v>0</v>
      </c>
      <c r="DN185" s="160">
        <v>0</v>
      </c>
      <c r="DO185" s="160">
        <v>0</v>
      </c>
      <c r="DP185" s="160">
        <v>0</v>
      </c>
      <c r="DQ185" s="160">
        <v>0</v>
      </c>
      <c r="DR185" s="160">
        <v>0</v>
      </c>
      <c r="DS185" s="160">
        <v>0</v>
      </c>
      <c r="DT185" s="160">
        <v>0</v>
      </c>
      <c r="DU185" s="160">
        <v>0</v>
      </c>
      <c r="DV185" s="160">
        <v>0</v>
      </c>
      <c r="DW185" s="160">
        <v>0</v>
      </c>
      <c r="DX185" s="160">
        <v>0</v>
      </c>
      <c r="DY185" s="160">
        <v>0</v>
      </c>
      <c r="DZ185" s="160">
        <v>0</v>
      </c>
      <c r="EA185" s="160">
        <v>0</v>
      </c>
      <c r="EB185" s="160">
        <v>0</v>
      </c>
      <c r="EC185" s="160">
        <v>0</v>
      </c>
      <c r="ED185" s="160">
        <v>0</v>
      </c>
      <c r="EE185" s="160">
        <v>0</v>
      </c>
      <c r="EF185" s="160">
        <v>0</v>
      </c>
      <c r="EG185" s="160">
        <v>0</v>
      </c>
      <c r="EH185" s="160">
        <v>0</v>
      </c>
      <c r="EI185" s="160">
        <v>0</v>
      </c>
      <c r="EJ185" s="160">
        <v>0</v>
      </c>
      <c r="EK185" s="160">
        <v>0</v>
      </c>
      <c r="EL185" s="160">
        <v>0</v>
      </c>
      <c r="EM185" s="160">
        <v>0</v>
      </c>
      <c r="EN185" s="160">
        <v>0</v>
      </c>
      <c r="EO185" s="160">
        <v>0</v>
      </c>
      <c r="EP185" s="160">
        <v>0</v>
      </c>
      <c r="EQ185" s="160">
        <v>0</v>
      </c>
      <c r="ER185" s="160">
        <v>0</v>
      </c>
      <c r="ES185" s="160">
        <v>0</v>
      </c>
      <c r="ET185" s="160">
        <v>0</v>
      </c>
      <c r="EU185" s="160">
        <v>0</v>
      </c>
      <c r="EV185" s="160">
        <v>0</v>
      </c>
      <c r="EW185" s="160">
        <v>0</v>
      </c>
      <c r="EX185" s="160">
        <v>0</v>
      </c>
      <c r="EY185" s="160">
        <v>0</v>
      </c>
      <c r="EZ185" s="160">
        <v>0</v>
      </c>
      <c r="FA185" s="160">
        <v>0</v>
      </c>
      <c r="FB185" s="160">
        <v>0</v>
      </c>
      <c r="FC185" s="160">
        <v>0</v>
      </c>
      <c r="FD185" s="160">
        <v>0</v>
      </c>
      <c r="FE185" s="160">
        <v>0</v>
      </c>
      <c r="FF185" s="160">
        <v>0</v>
      </c>
      <c r="FG185" s="160">
        <v>0</v>
      </c>
      <c r="FH185" s="160">
        <v>0</v>
      </c>
      <c r="FI185" s="160">
        <v>0</v>
      </c>
      <c r="FJ185" s="160">
        <v>0</v>
      </c>
      <c r="FK185" s="160">
        <v>0</v>
      </c>
      <c r="FL185" s="160">
        <v>0</v>
      </c>
      <c r="FM185" s="160">
        <v>0</v>
      </c>
      <c r="FN185" s="160">
        <v>0</v>
      </c>
      <c r="FO185" s="160">
        <v>0</v>
      </c>
      <c r="FP185" s="160">
        <v>0</v>
      </c>
      <c r="FQ185" s="160">
        <v>-1164.4100000000001</v>
      </c>
      <c r="FR185" s="160">
        <v>0</v>
      </c>
      <c r="FS185" s="160">
        <v>0</v>
      </c>
      <c r="FT185" s="160">
        <v>0</v>
      </c>
      <c r="FU185" s="160">
        <v>0</v>
      </c>
      <c r="FV185" s="160">
        <v>0</v>
      </c>
      <c r="FW185" s="160">
        <v>0</v>
      </c>
      <c r="FX185" s="160">
        <v>0</v>
      </c>
      <c r="FY185" s="160">
        <v>0</v>
      </c>
      <c r="FZ185" s="160">
        <v>0</v>
      </c>
      <c r="GA185" s="160">
        <v>0</v>
      </c>
      <c r="GB185" s="160">
        <v>0</v>
      </c>
      <c r="GC185" s="160">
        <v>0</v>
      </c>
      <c r="GD185" s="160">
        <v>0</v>
      </c>
      <c r="GE185" s="160">
        <v>0</v>
      </c>
      <c r="GF185" s="160">
        <v>0</v>
      </c>
      <c r="GG185" s="160">
        <v>0</v>
      </c>
      <c r="GH185" s="160">
        <v>0</v>
      </c>
      <c r="GI185" s="79">
        <f t="shared" si="2"/>
        <v>-1900.1100000000001</v>
      </c>
    </row>
    <row r="186" spans="2:191" x14ac:dyDescent="0.25">
      <c r="B186" s="74" t="s">
        <v>172</v>
      </c>
      <c r="C186" s="175" t="s">
        <v>789</v>
      </c>
      <c r="D186" s="160">
        <v>0</v>
      </c>
      <c r="E186" s="160">
        <v>0</v>
      </c>
      <c r="F186" s="160">
        <v>-70</v>
      </c>
      <c r="G186" s="160">
        <v>0</v>
      </c>
      <c r="H186" s="160">
        <v>-3719</v>
      </c>
      <c r="I186" s="160">
        <v>0</v>
      </c>
      <c r="J186" s="160">
        <v>0</v>
      </c>
      <c r="K186" s="160">
        <v>0</v>
      </c>
      <c r="L186" s="160">
        <v>0</v>
      </c>
      <c r="M186" s="160">
        <v>0</v>
      </c>
      <c r="N186" s="160">
        <v>0</v>
      </c>
      <c r="O186" s="160">
        <v>0</v>
      </c>
      <c r="P186" s="160">
        <v>0</v>
      </c>
      <c r="Q186" s="160">
        <v>0</v>
      </c>
      <c r="R186" s="160">
        <v>0</v>
      </c>
      <c r="S186" s="160">
        <v>0</v>
      </c>
      <c r="T186" s="160">
        <v>0</v>
      </c>
      <c r="U186" s="160">
        <v>0</v>
      </c>
      <c r="V186" s="160">
        <v>0</v>
      </c>
      <c r="W186" s="160">
        <v>0</v>
      </c>
      <c r="X186" s="160">
        <v>0</v>
      </c>
      <c r="Y186" s="160">
        <v>0</v>
      </c>
      <c r="Z186" s="160">
        <v>0</v>
      </c>
      <c r="AA186" s="160">
        <v>0</v>
      </c>
      <c r="AB186" s="160">
        <v>0</v>
      </c>
      <c r="AC186" s="160">
        <v>0</v>
      </c>
      <c r="AD186" s="160">
        <v>0</v>
      </c>
      <c r="AE186" s="160">
        <v>0</v>
      </c>
      <c r="AF186" s="160">
        <v>0</v>
      </c>
      <c r="AG186" s="160">
        <v>0</v>
      </c>
      <c r="AH186" s="160">
        <v>0</v>
      </c>
      <c r="AI186" s="160">
        <v>0</v>
      </c>
      <c r="AJ186" s="160">
        <v>0</v>
      </c>
      <c r="AK186" s="160">
        <v>0</v>
      </c>
      <c r="AL186" s="160">
        <v>0</v>
      </c>
      <c r="AM186" s="160">
        <v>-760.2</v>
      </c>
      <c r="AN186" s="160">
        <v>0</v>
      </c>
      <c r="AO186" s="160">
        <v>0</v>
      </c>
      <c r="AP186" s="160">
        <v>0</v>
      </c>
      <c r="AQ186" s="160">
        <v>0</v>
      </c>
      <c r="AR186" s="160">
        <v>0</v>
      </c>
      <c r="AS186" s="160">
        <v>-10895.64</v>
      </c>
      <c r="AT186" s="160">
        <v>0</v>
      </c>
      <c r="AU186" s="160">
        <v>0</v>
      </c>
      <c r="AV186" s="160">
        <v>0</v>
      </c>
      <c r="AW186" s="160">
        <v>0</v>
      </c>
      <c r="AX186" s="160">
        <v>0</v>
      </c>
      <c r="AY186" s="160">
        <v>0</v>
      </c>
      <c r="AZ186" s="160">
        <v>0</v>
      </c>
      <c r="BA186" s="160">
        <v>0</v>
      </c>
      <c r="BB186" s="160">
        <v>0</v>
      </c>
      <c r="BC186" s="160">
        <v>0</v>
      </c>
      <c r="BD186" s="160">
        <v>0</v>
      </c>
      <c r="BE186" s="160">
        <v>0</v>
      </c>
      <c r="BF186" s="160">
        <v>0</v>
      </c>
      <c r="BG186" s="160">
        <v>-415</v>
      </c>
      <c r="BH186" s="160">
        <v>0</v>
      </c>
      <c r="BI186" s="160">
        <v>0</v>
      </c>
      <c r="BJ186" s="160">
        <v>-85.6</v>
      </c>
      <c r="BK186" s="160">
        <v>0</v>
      </c>
      <c r="BL186" s="160">
        <v>0</v>
      </c>
      <c r="BM186" s="160">
        <v>0</v>
      </c>
      <c r="BN186" s="160">
        <v>0</v>
      </c>
      <c r="BO186" s="160">
        <v>0</v>
      </c>
      <c r="BP186" s="160">
        <v>0</v>
      </c>
      <c r="BQ186" s="160">
        <v>0</v>
      </c>
      <c r="BR186" s="160">
        <v>-1641.55</v>
      </c>
      <c r="BS186" s="160">
        <v>0</v>
      </c>
      <c r="BT186" s="160">
        <v>-250</v>
      </c>
      <c r="BU186" s="160">
        <v>0</v>
      </c>
      <c r="BV186" s="160">
        <v>0</v>
      </c>
      <c r="BW186" s="160">
        <v>0</v>
      </c>
      <c r="BX186" s="160">
        <v>0</v>
      </c>
      <c r="BY186" s="160">
        <v>0</v>
      </c>
      <c r="BZ186" s="160">
        <v>0</v>
      </c>
      <c r="CA186" s="160">
        <v>0</v>
      </c>
      <c r="CB186" s="160">
        <v>0</v>
      </c>
      <c r="CC186" s="160">
        <v>0</v>
      </c>
      <c r="CD186" s="160">
        <v>0</v>
      </c>
      <c r="CE186" s="160">
        <v>0</v>
      </c>
      <c r="CF186" s="160">
        <v>0</v>
      </c>
      <c r="CG186" s="160">
        <v>0</v>
      </c>
      <c r="CH186" s="160">
        <v>-0.7</v>
      </c>
      <c r="CI186" s="160">
        <v>0</v>
      </c>
      <c r="CJ186" s="160">
        <v>0</v>
      </c>
      <c r="CK186" s="160">
        <v>0</v>
      </c>
      <c r="CL186" s="160">
        <v>-2153.27</v>
      </c>
      <c r="CM186" s="160">
        <v>-5931.82</v>
      </c>
      <c r="CN186" s="160">
        <v>0</v>
      </c>
      <c r="CO186" s="160">
        <v>0</v>
      </c>
      <c r="CP186" s="160">
        <v>0</v>
      </c>
      <c r="CQ186" s="160">
        <v>0</v>
      </c>
      <c r="CR186" s="160">
        <v>0</v>
      </c>
      <c r="CS186" s="160">
        <v>0</v>
      </c>
      <c r="CT186" s="160">
        <v>0</v>
      </c>
      <c r="CU186" s="160">
        <v>0</v>
      </c>
      <c r="CV186" s="160">
        <v>0</v>
      </c>
      <c r="CW186" s="160">
        <v>0</v>
      </c>
      <c r="CX186" s="160">
        <v>0</v>
      </c>
      <c r="CY186" s="160">
        <v>0</v>
      </c>
      <c r="CZ186" s="160">
        <v>0</v>
      </c>
      <c r="DA186" s="160">
        <v>0</v>
      </c>
      <c r="DB186" s="160">
        <v>0</v>
      </c>
      <c r="DC186" s="160">
        <v>0</v>
      </c>
      <c r="DD186" s="160">
        <v>-466.65</v>
      </c>
      <c r="DE186" s="160">
        <v>-500</v>
      </c>
      <c r="DF186" s="160">
        <v>0</v>
      </c>
      <c r="DG186" s="160">
        <v>-5748.06</v>
      </c>
      <c r="DH186" s="160">
        <v>0</v>
      </c>
      <c r="DI186" s="160">
        <v>0</v>
      </c>
      <c r="DJ186" s="160">
        <v>0</v>
      </c>
      <c r="DK186" s="160">
        <v>0</v>
      </c>
      <c r="DL186" s="160">
        <v>0</v>
      </c>
      <c r="DM186" s="160">
        <v>0</v>
      </c>
      <c r="DN186" s="160">
        <v>0</v>
      </c>
      <c r="DO186" s="160">
        <v>0</v>
      </c>
      <c r="DP186" s="160">
        <v>0</v>
      </c>
      <c r="DQ186" s="160">
        <v>0</v>
      </c>
      <c r="DR186" s="160">
        <v>0</v>
      </c>
      <c r="DS186" s="160">
        <v>0</v>
      </c>
      <c r="DT186" s="160">
        <v>-1593.71</v>
      </c>
      <c r="DU186" s="160">
        <v>0</v>
      </c>
      <c r="DV186" s="160">
        <v>0</v>
      </c>
      <c r="DW186" s="160">
        <v>0</v>
      </c>
      <c r="DX186" s="160">
        <v>0</v>
      </c>
      <c r="DY186" s="160">
        <v>0</v>
      </c>
      <c r="DZ186" s="160">
        <v>0</v>
      </c>
      <c r="EA186" s="160">
        <v>0</v>
      </c>
      <c r="EB186" s="160">
        <v>0</v>
      </c>
      <c r="EC186" s="160">
        <v>0</v>
      </c>
      <c r="ED186" s="160">
        <v>0</v>
      </c>
      <c r="EE186" s="160">
        <v>0</v>
      </c>
      <c r="EF186" s="160">
        <v>0</v>
      </c>
      <c r="EG186" s="160">
        <v>0</v>
      </c>
      <c r="EH186" s="160">
        <v>0</v>
      </c>
      <c r="EI186" s="160">
        <v>-13645.26</v>
      </c>
      <c r="EJ186" s="160">
        <v>0</v>
      </c>
      <c r="EK186" s="160">
        <v>0</v>
      </c>
      <c r="EL186" s="160">
        <v>0</v>
      </c>
      <c r="EM186" s="160">
        <v>-39</v>
      </c>
      <c r="EN186" s="160">
        <v>-1043.3399999999999</v>
      </c>
      <c r="EO186" s="160">
        <v>0</v>
      </c>
      <c r="EP186" s="160">
        <v>0</v>
      </c>
      <c r="EQ186" s="160">
        <v>-48</v>
      </c>
      <c r="ER186" s="160">
        <v>0</v>
      </c>
      <c r="ES186" s="160">
        <v>-1872.2</v>
      </c>
      <c r="ET186" s="160">
        <v>-9615.17</v>
      </c>
      <c r="EU186" s="160">
        <v>0</v>
      </c>
      <c r="EV186" s="160">
        <v>0</v>
      </c>
      <c r="EW186" s="160">
        <v>-16864.669999999998</v>
      </c>
      <c r="EX186" s="160">
        <v>0</v>
      </c>
      <c r="EY186" s="160">
        <v>-1252.54</v>
      </c>
      <c r="EZ186" s="160">
        <v>-1036.9000000000001</v>
      </c>
      <c r="FA186" s="160">
        <v>-3771.93</v>
      </c>
      <c r="FB186" s="160">
        <v>-40792.769999999997</v>
      </c>
      <c r="FC186" s="160">
        <v>-5186</v>
      </c>
      <c r="FD186" s="160">
        <v>0</v>
      </c>
      <c r="FE186" s="160">
        <v>-603.04</v>
      </c>
      <c r="FF186" s="160">
        <v>-3404.07</v>
      </c>
      <c r="FG186" s="160">
        <v>-94.5</v>
      </c>
      <c r="FH186" s="160">
        <v>-4400.37</v>
      </c>
      <c r="FI186" s="160">
        <v>-19.8</v>
      </c>
      <c r="FJ186" s="160">
        <v>0</v>
      </c>
      <c r="FK186" s="160">
        <v>-115844.64</v>
      </c>
      <c r="FL186" s="160">
        <v>-2665</v>
      </c>
      <c r="FM186" s="160">
        <v>0</v>
      </c>
      <c r="FN186" s="160">
        <v>0</v>
      </c>
      <c r="FO186" s="160">
        <v>-2275.9699999999998</v>
      </c>
      <c r="FP186" s="160">
        <v>-551.5</v>
      </c>
      <c r="FQ186" s="160">
        <v>-5603.95</v>
      </c>
      <c r="FR186" s="160">
        <v>0</v>
      </c>
      <c r="FS186" s="160">
        <v>0</v>
      </c>
      <c r="FT186" s="160">
        <v>0</v>
      </c>
      <c r="FU186" s="160">
        <v>0</v>
      </c>
      <c r="FV186" s="160">
        <v>0</v>
      </c>
      <c r="FW186" s="160">
        <v>0</v>
      </c>
      <c r="FX186" s="160">
        <v>0</v>
      </c>
      <c r="FY186" s="160">
        <v>0</v>
      </c>
      <c r="FZ186" s="160">
        <v>0</v>
      </c>
      <c r="GA186" s="160">
        <v>0</v>
      </c>
      <c r="GB186" s="160">
        <v>0</v>
      </c>
      <c r="GC186" s="160">
        <v>0</v>
      </c>
      <c r="GD186" s="160">
        <v>-17.55</v>
      </c>
      <c r="GE186" s="160">
        <v>0</v>
      </c>
      <c r="GF186" s="160">
        <v>0</v>
      </c>
      <c r="GG186" s="160">
        <v>0</v>
      </c>
      <c r="GH186" s="160">
        <v>0</v>
      </c>
      <c r="GI186" s="79">
        <f t="shared" si="2"/>
        <v>-264879.36999999994</v>
      </c>
    </row>
    <row r="187" spans="2:191" x14ac:dyDescent="0.25">
      <c r="B187" s="74" t="s">
        <v>174</v>
      </c>
      <c r="C187" s="175" t="s">
        <v>789</v>
      </c>
      <c r="D187" s="160">
        <v>0</v>
      </c>
      <c r="E187" s="160">
        <v>0</v>
      </c>
      <c r="F187" s="160">
        <v>0</v>
      </c>
      <c r="G187" s="160">
        <v>-3804</v>
      </c>
      <c r="H187" s="160">
        <v>0</v>
      </c>
      <c r="I187" s="160">
        <v>-5016.54</v>
      </c>
      <c r="J187" s="160">
        <v>0</v>
      </c>
      <c r="K187" s="160">
        <v>0</v>
      </c>
      <c r="L187" s="160">
        <v>0</v>
      </c>
      <c r="M187" s="160">
        <v>0</v>
      </c>
      <c r="N187" s="160">
        <v>0</v>
      </c>
      <c r="O187" s="160">
        <v>0</v>
      </c>
      <c r="P187" s="160">
        <v>0</v>
      </c>
      <c r="Q187" s="160">
        <v>-7416.7</v>
      </c>
      <c r="R187" s="160">
        <v>0</v>
      </c>
      <c r="S187" s="160">
        <v>-23001.33</v>
      </c>
      <c r="T187" s="160">
        <v>0</v>
      </c>
      <c r="U187" s="160">
        <v>0</v>
      </c>
      <c r="V187" s="160">
        <v>0</v>
      </c>
      <c r="W187" s="160">
        <v>0</v>
      </c>
      <c r="X187" s="160">
        <v>-9909</v>
      </c>
      <c r="Y187" s="160">
        <v>0</v>
      </c>
      <c r="Z187" s="160">
        <v>-19815.22</v>
      </c>
      <c r="AA187" s="160">
        <v>-1604.19</v>
      </c>
      <c r="AB187" s="160">
        <v>0</v>
      </c>
      <c r="AC187" s="160">
        <v>-9672.41</v>
      </c>
      <c r="AD187" s="160">
        <v>0</v>
      </c>
      <c r="AE187" s="160">
        <v>0</v>
      </c>
      <c r="AF187" s="160">
        <v>0</v>
      </c>
      <c r="AG187" s="160">
        <v>0</v>
      </c>
      <c r="AH187" s="160">
        <v>0</v>
      </c>
      <c r="AI187" s="160">
        <v>0</v>
      </c>
      <c r="AJ187" s="160">
        <v>0</v>
      </c>
      <c r="AK187" s="160">
        <v>0</v>
      </c>
      <c r="AL187" s="160">
        <v>0</v>
      </c>
      <c r="AM187" s="160">
        <v>0</v>
      </c>
      <c r="AN187" s="160">
        <v>0</v>
      </c>
      <c r="AO187" s="160">
        <v>-7786</v>
      </c>
      <c r="AP187" s="160">
        <v>0</v>
      </c>
      <c r="AQ187" s="160">
        <v>0</v>
      </c>
      <c r="AR187" s="160">
        <v>0</v>
      </c>
      <c r="AS187" s="160">
        <v>-52013.51</v>
      </c>
      <c r="AT187" s="160">
        <v>0</v>
      </c>
      <c r="AU187" s="160">
        <v>0</v>
      </c>
      <c r="AV187" s="160">
        <v>0</v>
      </c>
      <c r="AW187" s="160">
        <v>0</v>
      </c>
      <c r="AX187" s="160">
        <v>0</v>
      </c>
      <c r="AY187" s="160">
        <v>0</v>
      </c>
      <c r="AZ187" s="160">
        <v>-12000</v>
      </c>
      <c r="BA187" s="160">
        <v>0</v>
      </c>
      <c r="BB187" s="160">
        <v>0</v>
      </c>
      <c r="BC187" s="160">
        <v>0</v>
      </c>
      <c r="BD187" s="160">
        <v>0</v>
      </c>
      <c r="BE187" s="160">
        <v>-41745.93</v>
      </c>
      <c r="BF187" s="160">
        <v>-1743.3</v>
      </c>
      <c r="BG187" s="160">
        <v>-56109.85</v>
      </c>
      <c r="BH187" s="160">
        <v>0</v>
      </c>
      <c r="BI187" s="160">
        <v>-4857.8999999999996</v>
      </c>
      <c r="BJ187" s="160">
        <v>0</v>
      </c>
      <c r="BK187" s="160">
        <v>0</v>
      </c>
      <c r="BL187" s="160">
        <v>0</v>
      </c>
      <c r="BM187" s="160">
        <v>0</v>
      </c>
      <c r="BN187" s="160">
        <v>0</v>
      </c>
      <c r="BO187" s="160">
        <v>0</v>
      </c>
      <c r="BP187" s="160">
        <v>0</v>
      </c>
      <c r="BQ187" s="160">
        <v>0</v>
      </c>
      <c r="BR187" s="160">
        <v>0</v>
      </c>
      <c r="BS187" s="160">
        <v>0</v>
      </c>
      <c r="BT187" s="160">
        <v>0</v>
      </c>
      <c r="BU187" s="160">
        <v>0</v>
      </c>
      <c r="BV187" s="160">
        <v>0</v>
      </c>
      <c r="BW187" s="160">
        <v>-20060.95</v>
      </c>
      <c r="BX187" s="160">
        <v>-12788.34</v>
      </c>
      <c r="BY187" s="160">
        <v>0</v>
      </c>
      <c r="BZ187" s="160">
        <v>-2974.83</v>
      </c>
      <c r="CA187" s="160">
        <v>0</v>
      </c>
      <c r="CB187" s="160">
        <v>0</v>
      </c>
      <c r="CC187" s="160">
        <v>-7507.45</v>
      </c>
      <c r="CD187" s="160">
        <v>0</v>
      </c>
      <c r="CE187" s="160">
        <v>0</v>
      </c>
      <c r="CF187" s="160">
        <v>0</v>
      </c>
      <c r="CG187" s="160">
        <v>0</v>
      </c>
      <c r="CH187" s="160">
        <v>0</v>
      </c>
      <c r="CI187" s="160">
        <v>0</v>
      </c>
      <c r="CJ187" s="160">
        <v>0</v>
      </c>
      <c r="CK187" s="160">
        <v>-11531.09</v>
      </c>
      <c r="CL187" s="160">
        <v>0</v>
      </c>
      <c r="CM187" s="160">
        <v>0</v>
      </c>
      <c r="CN187" s="160">
        <v>0</v>
      </c>
      <c r="CO187" s="160">
        <v>0</v>
      </c>
      <c r="CP187" s="160">
        <v>0</v>
      </c>
      <c r="CQ187" s="160">
        <v>0</v>
      </c>
      <c r="CR187" s="160">
        <v>0</v>
      </c>
      <c r="CS187" s="160">
        <v>0</v>
      </c>
      <c r="CT187" s="160">
        <v>0</v>
      </c>
      <c r="CU187" s="160">
        <v>0</v>
      </c>
      <c r="CV187" s="160">
        <v>-45</v>
      </c>
      <c r="CW187" s="160">
        <v>0</v>
      </c>
      <c r="CX187" s="160">
        <v>0</v>
      </c>
      <c r="CY187" s="160">
        <v>0</v>
      </c>
      <c r="CZ187" s="160">
        <v>0</v>
      </c>
      <c r="DA187" s="160">
        <v>-4679.88</v>
      </c>
      <c r="DB187" s="160">
        <v>0</v>
      </c>
      <c r="DC187" s="160">
        <v>0</v>
      </c>
      <c r="DD187" s="160">
        <v>-4980.7</v>
      </c>
      <c r="DE187" s="160">
        <v>0</v>
      </c>
      <c r="DF187" s="160">
        <v>0</v>
      </c>
      <c r="DG187" s="160">
        <v>-7547.17</v>
      </c>
      <c r="DH187" s="160">
        <v>0</v>
      </c>
      <c r="DI187" s="160">
        <v>0</v>
      </c>
      <c r="DJ187" s="160">
        <v>0</v>
      </c>
      <c r="DK187" s="160">
        <v>-1347.65</v>
      </c>
      <c r="DL187" s="160">
        <v>0</v>
      </c>
      <c r="DM187" s="160">
        <v>0</v>
      </c>
      <c r="DN187" s="160">
        <v>-2187.9499999999998</v>
      </c>
      <c r="DO187" s="160">
        <v>0</v>
      </c>
      <c r="DP187" s="160">
        <v>0</v>
      </c>
      <c r="DQ187" s="160">
        <v>0</v>
      </c>
      <c r="DR187" s="160">
        <v>0</v>
      </c>
      <c r="DS187" s="160">
        <v>0</v>
      </c>
      <c r="DT187" s="160">
        <v>0</v>
      </c>
      <c r="DU187" s="160">
        <v>0</v>
      </c>
      <c r="DV187" s="160">
        <v>0</v>
      </c>
      <c r="DW187" s="160">
        <v>0</v>
      </c>
      <c r="DX187" s="160">
        <v>0</v>
      </c>
      <c r="DY187" s="160">
        <v>0</v>
      </c>
      <c r="DZ187" s="160">
        <v>0</v>
      </c>
      <c r="EA187" s="160">
        <v>0</v>
      </c>
      <c r="EB187" s="160">
        <v>0</v>
      </c>
      <c r="EC187" s="160">
        <v>0</v>
      </c>
      <c r="ED187" s="160">
        <v>-1049.8</v>
      </c>
      <c r="EE187" s="160">
        <v>0</v>
      </c>
      <c r="EF187" s="160">
        <v>0</v>
      </c>
      <c r="EG187" s="160">
        <v>0</v>
      </c>
      <c r="EH187" s="160">
        <v>0</v>
      </c>
      <c r="EI187" s="160">
        <v>0</v>
      </c>
      <c r="EJ187" s="160">
        <v>0</v>
      </c>
      <c r="EK187" s="160">
        <v>0</v>
      </c>
      <c r="EL187" s="160">
        <v>-3756.3</v>
      </c>
      <c r="EM187" s="160">
        <v>0</v>
      </c>
      <c r="EN187" s="160">
        <v>-3705.62</v>
      </c>
      <c r="EO187" s="160">
        <v>0</v>
      </c>
      <c r="EP187" s="160">
        <v>0</v>
      </c>
      <c r="EQ187" s="160">
        <v>-127076.65</v>
      </c>
      <c r="ER187" s="160">
        <v>-39346.300000000003</v>
      </c>
      <c r="ES187" s="160">
        <v>0</v>
      </c>
      <c r="ET187" s="160">
        <v>-104896.24</v>
      </c>
      <c r="EU187" s="160">
        <v>0</v>
      </c>
      <c r="EV187" s="160">
        <v>0</v>
      </c>
      <c r="EW187" s="160">
        <v>0</v>
      </c>
      <c r="EX187" s="160">
        <v>0</v>
      </c>
      <c r="EY187" s="160">
        <v>-91715.28</v>
      </c>
      <c r="EZ187" s="160">
        <v>-2294.36</v>
      </c>
      <c r="FA187" s="160">
        <v>0</v>
      </c>
      <c r="FB187" s="160">
        <v>0</v>
      </c>
      <c r="FC187" s="160">
        <v>-77548.34</v>
      </c>
      <c r="FD187" s="160">
        <v>-176786.27</v>
      </c>
      <c r="FE187" s="160">
        <v>-103152.63</v>
      </c>
      <c r="FF187" s="160">
        <v>0</v>
      </c>
      <c r="FG187" s="160">
        <v>-27021.95</v>
      </c>
      <c r="FH187" s="160">
        <v>-198089.9</v>
      </c>
      <c r="FI187" s="160">
        <v>-42000</v>
      </c>
      <c r="FJ187" s="160">
        <v>-2235.02</v>
      </c>
      <c r="FK187" s="160">
        <v>0</v>
      </c>
      <c r="FL187" s="160">
        <v>0</v>
      </c>
      <c r="FM187" s="160">
        <v>0</v>
      </c>
      <c r="FN187" s="160">
        <v>0</v>
      </c>
      <c r="FO187" s="160">
        <v>-319251.38</v>
      </c>
      <c r="FP187" s="160">
        <v>-93664.01</v>
      </c>
      <c r="FQ187" s="160">
        <v>-46636.89</v>
      </c>
      <c r="FR187" s="160">
        <v>0</v>
      </c>
      <c r="FS187" s="160">
        <v>0</v>
      </c>
      <c r="FT187" s="160">
        <v>0</v>
      </c>
      <c r="FU187" s="160">
        <v>0</v>
      </c>
      <c r="FV187" s="160">
        <v>-376.86</v>
      </c>
      <c r="FW187" s="160">
        <v>0</v>
      </c>
      <c r="FX187" s="160">
        <v>0</v>
      </c>
      <c r="FY187" s="160">
        <v>0</v>
      </c>
      <c r="FZ187" s="160">
        <v>0</v>
      </c>
      <c r="GA187" s="160">
        <v>0</v>
      </c>
      <c r="GB187" s="160">
        <v>0</v>
      </c>
      <c r="GC187" s="160">
        <v>0</v>
      </c>
      <c r="GD187" s="160">
        <v>0</v>
      </c>
      <c r="GE187" s="160">
        <v>0</v>
      </c>
      <c r="GF187" s="160">
        <v>0</v>
      </c>
      <c r="GG187" s="160">
        <v>0</v>
      </c>
      <c r="GH187" s="160">
        <v>-4522</v>
      </c>
      <c r="GI187" s="79">
        <f t="shared" si="2"/>
        <v>-1797272.6900000002</v>
      </c>
    </row>
    <row r="188" spans="2:191" x14ac:dyDescent="0.25">
      <c r="B188" s="74" t="s">
        <v>172</v>
      </c>
      <c r="C188" s="175" t="s">
        <v>789</v>
      </c>
      <c r="D188" s="160">
        <v>0</v>
      </c>
      <c r="E188" s="160">
        <v>0</v>
      </c>
      <c r="F188" s="160">
        <v>0</v>
      </c>
      <c r="G188" s="160">
        <v>-225</v>
      </c>
      <c r="H188" s="160">
        <v>0</v>
      </c>
      <c r="I188" s="160">
        <v>0</v>
      </c>
      <c r="J188" s="160">
        <v>0</v>
      </c>
      <c r="K188" s="160">
        <v>0</v>
      </c>
      <c r="L188" s="160">
        <v>0</v>
      </c>
      <c r="M188" s="160">
        <v>0</v>
      </c>
      <c r="N188" s="160">
        <v>0</v>
      </c>
      <c r="O188" s="160">
        <v>0</v>
      </c>
      <c r="P188" s="160">
        <v>0</v>
      </c>
      <c r="Q188" s="160">
        <v>0</v>
      </c>
      <c r="R188" s="160">
        <v>0</v>
      </c>
      <c r="S188" s="160">
        <v>0</v>
      </c>
      <c r="T188" s="160">
        <v>0</v>
      </c>
      <c r="U188" s="160">
        <v>0</v>
      </c>
      <c r="V188" s="160">
        <v>0</v>
      </c>
      <c r="W188" s="160">
        <v>0</v>
      </c>
      <c r="X188" s="160">
        <v>0</v>
      </c>
      <c r="Y188" s="160">
        <v>0</v>
      </c>
      <c r="Z188" s="160">
        <v>0</v>
      </c>
      <c r="AA188" s="160">
        <v>0</v>
      </c>
      <c r="AB188" s="160">
        <v>0</v>
      </c>
      <c r="AC188" s="160">
        <v>0</v>
      </c>
      <c r="AD188" s="160">
        <v>0</v>
      </c>
      <c r="AE188" s="160">
        <v>0</v>
      </c>
      <c r="AF188" s="160">
        <v>0</v>
      </c>
      <c r="AG188" s="160">
        <v>0</v>
      </c>
      <c r="AH188" s="160">
        <v>0</v>
      </c>
      <c r="AI188" s="160">
        <v>0</v>
      </c>
      <c r="AJ188" s="160">
        <v>0</v>
      </c>
      <c r="AK188" s="160">
        <v>0</v>
      </c>
      <c r="AL188" s="160">
        <v>0</v>
      </c>
      <c r="AM188" s="160">
        <v>0</v>
      </c>
      <c r="AN188" s="160">
        <v>0</v>
      </c>
      <c r="AO188" s="160">
        <v>0</v>
      </c>
      <c r="AP188" s="160">
        <v>0</v>
      </c>
      <c r="AQ188" s="160">
        <v>0</v>
      </c>
      <c r="AR188" s="160">
        <v>0</v>
      </c>
      <c r="AS188" s="160">
        <v>0</v>
      </c>
      <c r="AT188" s="160">
        <v>0</v>
      </c>
      <c r="AU188" s="160">
        <v>0</v>
      </c>
      <c r="AV188" s="160">
        <v>0</v>
      </c>
      <c r="AW188" s="160">
        <v>0</v>
      </c>
      <c r="AX188" s="160">
        <v>0</v>
      </c>
      <c r="AY188" s="160">
        <v>0</v>
      </c>
      <c r="AZ188" s="160">
        <v>0</v>
      </c>
      <c r="BA188" s="160">
        <v>0</v>
      </c>
      <c r="BB188" s="160">
        <v>0</v>
      </c>
      <c r="BC188" s="160">
        <v>0</v>
      </c>
      <c r="BD188" s="160">
        <v>0</v>
      </c>
      <c r="BE188" s="160">
        <v>0</v>
      </c>
      <c r="BF188" s="160">
        <v>0</v>
      </c>
      <c r="BG188" s="160">
        <v>0</v>
      </c>
      <c r="BH188" s="160">
        <v>0</v>
      </c>
      <c r="BI188" s="160">
        <v>0</v>
      </c>
      <c r="BJ188" s="160">
        <v>0</v>
      </c>
      <c r="BK188" s="160">
        <v>0</v>
      </c>
      <c r="BL188" s="160">
        <v>0</v>
      </c>
      <c r="BM188" s="160">
        <v>0</v>
      </c>
      <c r="BN188" s="160">
        <v>0</v>
      </c>
      <c r="BO188" s="160">
        <v>0</v>
      </c>
      <c r="BP188" s="160">
        <v>0</v>
      </c>
      <c r="BQ188" s="160">
        <v>0</v>
      </c>
      <c r="BR188" s="160">
        <v>0</v>
      </c>
      <c r="BS188" s="160">
        <v>0</v>
      </c>
      <c r="BT188" s="160">
        <v>0</v>
      </c>
      <c r="BU188" s="160">
        <v>0</v>
      </c>
      <c r="BV188" s="160">
        <v>0</v>
      </c>
      <c r="BW188" s="160">
        <v>0</v>
      </c>
      <c r="BX188" s="160">
        <v>0</v>
      </c>
      <c r="BY188" s="160">
        <v>0</v>
      </c>
      <c r="BZ188" s="160">
        <v>0</v>
      </c>
      <c r="CA188" s="160">
        <v>0</v>
      </c>
      <c r="CB188" s="160">
        <v>0</v>
      </c>
      <c r="CC188" s="160">
        <v>0</v>
      </c>
      <c r="CD188" s="160">
        <v>0</v>
      </c>
      <c r="CE188" s="160">
        <v>0</v>
      </c>
      <c r="CF188" s="160">
        <v>0</v>
      </c>
      <c r="CG188" s="160">
        <v>0</v>
      </c>
      <c r="CH188" s="160">
        <v>0</v>
      </c>
      <c r="CI188" s="160">
        <v>0</v>
      </c>
      <c r="CJ188" s="160">
        <v>0</v>
      </c>
      <c r="CK188" s="160">
        <v>0</v>
      </c>
      <c r="CL188" s="160">
        <v>0</v>
      </c>
      <c r="CM188" s="160">
        <v>0</v>
      </c>
      <c r="CN188" s="160">
        <v>0</v>
      </c>
      <c r="CO188" s="160">
        <v>0</v>
      </c>
      <c r="CP188" s="160">
        <v>0</v>
      </c>
      <c r="CQ188" s="160">
        <v>0</v>
      </c>
      <c r="CR188" s="160">
        <v>0</v>
      </c>
      <c r="CS188" s="160">
        <v>0</v>
      </c>
      <c r="CT188" s="160">
        <v>0</v>
      </c>
      <c r="CU188" s="160">
        <v>0</v>
      </c>
      <c r="CV188" s="160">
        <v>0</v>
      </c>
      <c r="CW188" s="160">
        <v>0</v>
      </c>
      <c r="CX188" s="160">
        <v>0</v>
      </c>
      <c r="CY188" s="160">
        <v>0</v>
      </c>
      <c r="CZ188" s="160">
        <v>0</v>
      </c>
      <c r="DA188" s="160">
        <v>0</v>
      </c>
      <c r="DB188" s="160">
        <v>0</v>
      </c>
      <c r="DC188" s="160">
        <v>0</v>
      </c>
      <c r="DD188" s="160">
        <v>-1413.34</v>
      </c>
      <c r="DE188" s="160">
        <v>0</v>
      </c>
      <c r="DF188" s="160">
        <v>0</v>
      </c>
      <c r="DG188" s="160">
        <v>0</v>
      </c>
      <c r="DH188" s="160">
        <v>0</v>
      </c>
      <c r="DI188" s="160">
        <v>0</v>
      </c>
      <c r="DJ188" s="160">
        <v>0</v>
      </c>
      <c r="DK188" s="160">
        <v>0</v>
      </c>
      <c r="DL188" s="160">
        <v>0</v>
      </c>
      <c r="DM188" s="160">
        <v>0</v>
      </c>
      <c r="DN188" s="160">
        <v>0</v>
      </c>
      <c r="DO188" s="160">
        <v>0</v>
      </c>
      <c r="DP188" s="160">
        <v>0</v>
      </c>
      <c r="DQ188" s="160">
        <v>0</v>
      </c>
      <c r="DR188" s="160">
        <v>0</v>
      </c>
      <c r="DS188" s="160">
        <v>0</v>
      </c>
      <c r="DT188" s="160">
        <v>0</v>
      </c>
      <c r="DU188" s="160">
        <v>0</v>
      </c>
      <c r="DV188" s="160">
        <v>0</v>
      </c>
      <c r="DW188" s="160">
        <v>0</v>
      </c>
      <c r="DX188" s="160">
        <v>0</v>
      </c>
      <c r="DY188" s="160">
        <v>0</v>
      </c>
      <c r="DZ188" s="160">
        <v>0</v>
      </c>
      <c r="EA188" s="160">
        <v>0</v>
      </c>
      <c r="EB188" s="160">
        <v>0</v>
      </c>
      <c r="EC188" s="160">
        <v>0</v>
      </c>
      <c r="ED188" s="160">
        <v>0</v>
      </c>
      <c r="EE188" s="160">
        <v>0</v>
      </c>
      <c r="EF188" s="160">
        <v>0</v>
      </c>
      <c r="EG188" s="160">
        <v>0</v>
      </c>
      <c r="EH188" s="160">
        <v>0</v>
      </c>
      <c r="EI188" s="160">
        <v>0</v>
      </c>
      <c r="EJ188" s="160">
        <v>0</v>
      </c>
      <c r="EK188" s="160">
        <v>0</v>
      </c>
      <c r="EL188" s="160">
        <v>0</v>
      </c>
      <c r="EM188" s="160">
        <v>0</v>
      </c>
      <c r="EN188" s="160">
        <v>0</v>
      </c>
      <c r="EO188" s="160">
        <v>-102.75</v>
      </c>
      <c r="EP188" s="160">
        <v>0</v>
      </c>
      <c r="EQ188" s="160">
        <v>11673.06</v>
      </c>
      <c r="ER188" s="160">
        <v>0</v>
      </c>
      <c r="ES188" s="160">
        <v>0</v>
      </c>
      <c r="ET188" s="160">
        <v>-884.09</v>
      </c>
      <c r="EU188" s="160">
        <v>0</v>
      </c>
      <c r="EV188" s="160">
        <v>0</v>
      </c>
      <c r="EW188" s="160">
        <v>0</v>
      </c>
      <c r="EX188" s="160">
        <v>0</v>
      </c>
      <c r="EY188" s="160">
        <v>-2840.48</v>
      </c>
      <c r="EZ188" s="160">
        <v>0</v>
      </c>
      <c r="FA188" s="160">
        <v>0</v>
      </c>
      <c r="FB188" s="160">
        <v>0</v>
      </c>
      <c r="FC188" s="160">
        <v>-1208.49</v>
      </c>
      <c r="FD188" s="160">
        <v>0</v>
      </c>
      <c r="FE188" s="160">
        <v>0</v>
      </c>
      <c r="FF188" s="160">
        <v>0</v>
      </c>
      <c r="FG188" s="160">
        <v>0</v>
      </c>
      <c r="FH188" s="160">
        <v>0</v>
      </c>
      <c r="FI188" s="160">
        <v>0</v>
      </c>
      <c r="FJ188" s="160">
        <v>0</v>
      </c>
      <c r="FK188" s="160">
        <v>-3394.6</v>
      </c>
      <c r="FL188" s="160">
        <v>0</v>
      </c>
      <c r="FM188" s="160">
        <v>0</v>
      </c>
      <c r="FN188" s="160">
        <v>0</v>
      </c>
      <c r="FO188" s="160">
        <v>0</v>
      </c>
      <c r="FP188" s="160">
        <v>0</v>
      </c>
      <c r="FQ188" s="160">
        <v>0</v>
      </c>
      <c r="FR188" s="160">
        <v>0</v>
      </c>
      <c r="FS188" s="160">
        <v>0</v>
      </c>
      <c r="FT188" s="160">
        <v>0</v>
      </c>
      <c r="FU188" s="160">
        <v>0</v>
      </c>
      <c r="FV188" s="160">
        <v>0</v>
      </c>
      <c r="FW188" s="160">
        <v>0</v>
      </c>
      <c r="FX188" s="160">
        <v>0</v>
      </c>
      <c r="FY188" s="160">
        <v>0</v>
      </c>
      <c r="FZ188" s="160">
        <v>0</v>
      </c>
      <c r="GA188" s="160">
        <v>0</v>
      </c>
      <c r="GB188" s="160">
        <v>0</v>
      </c>
      <c r="GC188" s="160">
        <v>0</v>
      </c>
      <c r="GD188" s="160">
        <v>0</v>
      </c>
      <c r="GE188" s="160">
        <v>0</v>
      </c>
      <c r="GF188" s="160">
        <v>0</v>
      </c>
      <c r="GG188" s="160">
        <v>0</v>
      </c>
      <c r="GH188" s="160">
        <v>0</v>
      </c>
      <c r="GI188" s="79">
        <f t="shared" si="2"/>
        <v>1604.31</v>
      </c>
    </row>
    <row r="189" spans="2:191" x14ac:dyDescent="0.25">
      <c r="B189" s="74" t="s">
        <v>172</v>
      </c>
      <c r="C189" s="175" t="s">
        <v>789</v>
      </c>
      <c r="D189" s="160">
        <v>0</v>
      </c>
      <c r="E189" s="160">
        <v>0</v>
      </c>
      <c r="F189" s="160">
        <v>0</v>
      </c>
      <c r="G189" s="160">
        <v>0</v>
      </c>
      <c r="H189" s="160">
        <v>0</v>
      </c>
      <c r="I189" s="160">
        <v>0</v>
      </c>
      <c r="J189" s="160">
        <v>0</v>
      </c>
      <c r="K189" s="160">
        <v>0</v>
      </c>
      <c r="L189" s="160">
        <v>0</v>
      </c>
      <c r="M189" s="160">
        <v>0</v>
      </c>
      <c r="N189" s="160">
        <v>0</v>
      </c>
      <c r="O189" s="160">
        <v>0</v>
      </c>
      <c r="P189" s="160">
        <v>0</v>
      </c>
      <c r="Q189" s="160">
        <v>0</v>
      </c>
      <c r="R189" s="160">
        <v>0</v>
      </c>
      <c r="S189" s="160">
        <v>0</v>
      </c>
      <c r="T189" s="160">
        <v>0</v>
      </c>
      <c r="U189" s="160">
        <v>0</v>
      </c>
      <c r="V189" s="160">
        <v>0</v>
      </c>
      <c r="W189" s="160">
        <v>0</v>
      </c>
      <c r="X189" s="160">
        <v>0</v>
      </c>
      <c r="Y189" s="160">
        <v>0</v>
      </c>
      <c r="Z189" s="160">
        <v>0</v>
      </c>
      <c r="AA189" s="160">
        <v>0</v>
      </c>
      <c r="AB189" s="160">
        <v>0</v>
      </c>
      <c r="AC189" s="160">
        <v>0</v>
      </c>
      <c r="AD189" s="160">
        <v>0</v>
      </c>
      <c r="AE189" s="160">
        <v>0</v>
      </c>
      <c r="AF189" s="160">
        <v>0</v>
      </c>
      <c r="AG189" s="160">
        <v>0</v>
      </c>
      <c r="AH189" s="160">
        <v>0</v>
      </c>
      <c r="AI189" s="160">
        <v>0</v>
      </c>
      <c r="AJ189" s="160">
        <v>0</v>
      </c>
      <c r="AK189" s="160">
        <v>0</v>
      </c>
      <c r="AL189" s="160">
        <v>0</v>
      </c>
      <c r="AM189" s="160">
        <v>0</v>
      </c>
      <c r="AN189" s="160">
        <v>0</v>
      </c>
      <c r="AO189" s="160">
        <v>0</v>
      </c>
      <c r="AP189" s="160">
        <v>0</v>
      </c>
      <c r="AQ189" s="160">
        <v>0</v>
      </c>
      <c r="AR189" s="160">
        <v>0</v>
      </c>
      <c r="AS189" s="160">
        <v>0</v>
      </c>
      <c r="AT189" s="160">
        <v>0</v>
      </c>
      <c r="AU189" s="160">
        <v>0</v>
      </c>
      <c r="AV189" s="160">
        <v>0</v>
      </c>
      <c r="AW189" s="160">
        <v>0</v>
      </c>
      <c r="AX189" s="160">
        <v>0</v>
      </c>
      <c r="AY189" s="160">
        <v>0</v>
      </c>
      <c r="AZ189" s="160">
        <v>0</v>
      </c>
      <c r="BA189" s="160">
        <v>0</v>
      </c>
      <c r="BB189" s="160">
        <v>0</v>
      </c>
      <c r="BC189" s="160">
        <v>0</v>
      </c>
      <c r="BD189" s="160">
        <v>0</v>
      </c>
      <c r="BE189" s="160">
        <v>0</v>
      </c>
      <c r="BF189" s="160">
        <v>0</v>
      </c>
      <c r="BG189" s="160">
        <v>0</v>
      </c>
      <c r="BH189" s="160">
        <v>0</v>
      </c>
      <c r="BI189" s="160">
        <v>0</v>
      </c>
      <c r="BJ189" s="160">
        <v>0</v>
      </c>
      <c r="BK189" s="160">
        <v>0</v>
      </c>
      <c r="BL189" s="160">
        <v>0</v>
      </c>
      <c r="BM189" s="160">
        <v>0</v>
      </c>
      <c r="BN189" s="160">
        <v>0</v>
      </c>
      <c r="BO189" s="160">
        <v>0</v>
      </c>
      <c r="BP189" s="160">
        <v>0</v>
      </c>
      <c r="BQ189" s="160">
        <v>0</v>
      </c>
      <c r="BR189" s="160">
        <v>0</v>
      </c>
      <c r="BS189" s="160">
        <v>0</v>
      </c>
      <c r="BT189" s="160">
        <v>0</v>
      </c>
      <c r="BU189" s="160">
        <v>0</v>
      </c>
      <c r="BV189" s="160">
        <v>0</v>
      </c>
      <c r="BW189" s="160">
        <v>0</v>
      </c>
      <c r="BX189" s="160">
        <v>0</v>
      </c>
      <c r="BY189" s="160">
        <v>0</v>
      </c>
      <c r="BZ189" s="160">
        <v>0</v>
      </c>
      <c r="CA189" s="160">
        <v>0</v>
      </c>
      <c r="CB189" s="160">
        <v>0</v>
      </c>
      <c r="CC189" s="160">
        <v>0</v>
      </c>
      <c r="CD189" s="160">
        <v>0</v>
      </c>
      <c r="CE189" s="160">
        <v>0</v>
      </c>
      <c r="CF189" s="160">
        <v>0</v>
      </c>
      <c r="CG189" s="160">
        <v>0</v>
      </c>
      <c r="CH189" s="160">
        <v>0</v>
      </c>
      <c r="CI189" s="160">
        <v>0</v>
      </c>
      <c r="CJ189" s="160">
        <v>0</v>
      </c>
      <c r="CK189" s="160">
        <v>0</v>
      </c>
      <c r="CL189" s="160">
        <v>0</v>
      </c>
      <c r="CM189" s="160">
        <v>0</v>
      </c>
      <c r="CN189" s="160">
        <v>0</v>
      </c>
      <c r="CO189" s="160">
        <v>0</v>
      </c>
      <c r="CP189" s="160">
        <v>0</v>
      </c>
      <c r="CQ189" s="160">
        <v>0</v>
      </c>
      <c r="CR189" s="160">
        <v>0</v>
      </c>
      <c r="CS189" s="160">
        <v>0</v>
      </c>
      <c r="CT189" s="160">
        <v>0</v>
      </c>
      <c r="CU189" s="160">
        <v>0</v>
      </c>
      <c r="CV189" s="160">
        <v>0</v>
      </c>
      <c r="CW189" s="160">
        <v>0</v>
      </c>
      <c r="CX189" s="160">
        <v>0</v>
      </c>
      <c r="CY189" s="160">
        <v>0</v>
      </c>
      <c r="CZ189" s="160">
        <v>0</v>
      </c>
      <c r="DA189" s="160">
        <v>0</v>
      </c>
      <c r="DB189" s="160">
        <v>0</v>
      </c>
      <c r="DC189" s="160">
        <v>0</v>
      </c>
      <c r="DD189" s="160">
        <v>0</v>
      </c>
      <c r="DE189" s="160">
        <v>0</v>
      </c>
      <c r="DF189" s="160">
        <v>0</v>
      </c>
      <c r="DG189" s="160">
        <v>0</v>
      </c>
      <c r="DH189" s="160">
        <v>0</v>
      </c>
      <c r="DI189" s="160">
        <v>0</v>
      </c>
      <c r="DJ189" s="160">
        <v>0</v>
      </c>
      <c r="DK189" s="160">
        <v>0</v>
      </c>
      <c r="DL189" s="160">
        <v>0</v>
      </c>
      <c r="DM189" s="160">
        <v>0</v>
      </c>
      <c r="DN189" s="160">
        <v>0</v>
      </c>
      <c r="DO189" s="160">
        <v>0</v>
      </c>
      <c r="DP189" s="160">
        <v>0</v>
      </c>
      <c r="DQ189" s="160">
        <v>0</v>
      </c>
      <c r="DR189" s="160">
        <v>0</v>
      </c>
      <c r="DS189" s="160">
        <v>0</v>
      </c>
      <c r="DT189" s="160">
        <v>0</v>
      </c>
      <c r="DU189" s="160">
        <v>0</v>
      </c>
      <c r="DV189" s="160">
        <v>0</v>
      </c>
      <c r="DW189" s="160">
        <v>0</v>
      </c>
      <c r="DX189" s="160">
        <v>0</v>
      </c>
      <c r="DY189" s="160">
        <v>0</v>
      </c>
      <c r="DZ189" s="160">
        <v>0</v>
      </c>
      <c r="EA189" s="160">
        <v>0</v>
      </c>
      <c r="EB189" s="160">
        <v>0</v>
      </c>
      <c r="EC189" s="160">
        <v>0</v>
      </c>
      <c r="ED189" s="160">
        <v>0</v>
      </c>
      <c r="EE189" s="160">
        <v>0</v>
      </c>
      <c r="EF189" s="160">
        <v>0</v>
      </c>
      <c r="EG189" s="160">
        <v>0</v>
      </c>
      <c r="EH189" s="160">
        <v>0</v>
      </c>
      <c r="EI189" s="160">
        <v>0</v>
      </c>
      <c r="EJ189" s="160">
        <v>0</v>
      </c>
      <c r="EK189" s="160">
        <v>0</v>
      </c>
      <c r="EL189" s="160">
        <v>0</v>
      </c>
      <c r="EM189" s="160">
        <v>0</v>
      </c>
      <c r="EN189" s="160">
        <v>0</v>
      </c>
      <c r="EO189" s="160">
        <v>-47.4</v>
      </c>
      <c r="EP189" s="160">
        <v>-1559.5</v>
      </c>
      <c r="EQ189" s="160">
        <v>0</v>
      </c>
      <c r="ER189" s="160">
        <v>-23.7</v>
      </c>
      <c r="ES189" s="160">
        <v>0</v>
      </c>
      <c r="ET189" s="160">
        <v>-185.15</v>
      </c>
      <c r="EU189" s="160">
        <v>0</v>
      </c>
      <c r="EV189" s="160">
        <v>0</v>
      </c>
      <c r="EW189" s="160">
        <v>0</v>
      </c>
      <c r="EX189" s="160">
        <v>0</v>
      </c>
      <c r="EY189" s="160">
        <v>-3245.88</v>
      </c>
      <c r="EZ189" s="160">
        <v>-2390.65</v>
      </c>
      <c r="FA189" s="160">
        <v>-205</v>
      </c>
      <c r="FB189" s="160">
        <v>-7035.6</v>
      </c>
      <c r="FC189" s="160">
        <v>-5241.33</v>
      </c>
      <c r="FD189" s="160">
        <v>-11041</v>
      </c>
      <c r="FE189" s="160">
        <v>0</v>
      </c>
      <c r="FF189" s="160">
        <v>-2940.2</v>
      </c>
      <c r="FG189" s="160">
        <v>0</v>
      </c>
      <c r="FH189" s="160">
        <v>-1818.4</v>
      </c>
      <c r="FI189" s="160">
        <v>0</v>
      </c>
      <c r="FJ189" s="160">
        <v>-4722.33</v>
      </c>
      <c r="FK189" s="160">
        <v>-475.6</v>
      </c>
      <c r="FL189" s="160">
        <v>0</v>
      </c>
      <c r="FM189" s="160">
        <v>0</v>
      </c>
      <c r="FN189" s="160">
        <v>0</v>
      </c>
      <c r="FO189" s="160">
        <v>-13745</v>
      </c>
      <c r="FP189" s="160">
        <v>0</v>
      </c>
      <c r="FQ189" s="160">
        <v>-2955.55</v>
      </c>
      <c r="FR189" s="160">
        <v>0</v>
      </c>
      <c r="FS189" s="160">
        <v>0</v>
      </c>
      <c r="FT189" s="160">
        <v>0</v>
      </c>
      <c r="FU189" s="160">
        <v>0</v>
      </c>
      <c r="FV189" s="160">
        <v>0</v>
      </c>
      <c r="FW189" s="160">
        <v>0</v>
      </c>
      <c r="FX189" s="160">
        <v>0</v>
      </c>
      <c r="FY189" s="160">
        <v>0</v>
      </c>
      <c r="FZ189" s="160">
        <v>0</v>
      </c>
      <c r="GA189" s="160">
        <v>0</v>
      </c>
      <c r="GB189" s="160">
        <v>0</v>
      </c>
      <c r="GC189" s="160">
        <v>0</v>
      </c>
      <c r="GD189" s="160">
        <v>-17</v>
      </c>
      <c r="GE189" s="160">
        <v>0</v>
      </c>
      <c r="GF189" s="160">
        <v>0</v>
      </c>
      <c r="GG189" s="160">
        <v>0</v>
      </c>
      <c r="GH189" s="160">
        <v>0</v>
      </c>
      <c r="GI189" s="79">
        <f t="shared" si="2"/>
        <v>-57649.29</v>
      </c>
    </row>
    <row r="190" spans="2:191" x14ac:dyDescent="0.25">
      <c r="B190" s="74" t="s">
        <v>172</v>
      </c>
      <c r="C190" s="175" t="s">
        <v>789</v>
      </c>
      <c r="D190" s="160">
        <v>-2405</v>
      </c>
      <c r="E190" s="160">
        <v>-8680</v>
      </c>
      <c r="F190" s="160">
        <v>-10291.040000000001</v>
      </c>
      <c r="G190" s="160">
        <v>-4522.1099999999997</v>
      </c>
      <c r="H190" s="160">
        <v>-1644</v>
      </c>
      <c r="I190" s="160">
        <v>0</v>
      </c>
      <c r="J190" s="160">
        <v>-1116</v>
      </c>
      <c r="K190" s="160">
        <v>0</v>
      </c>
      <c r="L190" s="160">
        <v>0</v>
      </c>
      <c r="M190" s="160">
        <v>-4115.5</v>
      </c>
      <c r="N190" s="160">
        <v>-2159.9699999999998</v>
      </c>
      <c r="O190" s="160">
        <v>0</v>
      </c>
      <c r="P190" s="160">
        <v>-4883.17</v>
      </c>
      <c r="Q190" s="160">
        <v>-5109</v>
      </c>
      <c r="R190" s="160">
        <v>0</v>
      </c>
      <c r="S190" s="160">
        <v>-20081.080000000002</v>
      </c>
      <c r="T190" s="160">
        <v>0</v>
      </c>
      <c r="U190" s="160">
        <v>-1468.77</v>
      </c>
      <c r="V190" s="160">
        <v>-3012.3</v>
      </c>
      <c r="W190" s="160">
        <v>0</v>
      </c>
      <c r="X190" s="160">
        <v>0</v>
      </c>
      <c r="Y190" s="160">
        <v>-9296</v>
      </c>
      <c r="Z190" s="160">
        <v>-1000</v>
      </c>
      <c r="AA190" s="160">
        <v>-6276</v>
      </c>
      <c r="AB190" s="160">
        <v>-1479.27</v>
      </c>
      <c r="AC190" s="160">
        <v>-9236.5</v>
      </c>
      <c r="AD190" s="160">
        <v>-12384.81</v>
      </c>
      <c r="AE190" s="160">
        <v>0</v>
      </c>
      <c r="AF190" s="160">
        <v>-1720</v>
      </c>
      <c r="AG190" s="160">
        <v>0</v>
      </c>
      <c r="AH190" s="160">
        <v>0</v>
      </c>
      <c r="AI190" s="160">
        <v>-1360</v>
      </c>
      <c r="AJ190" s="160">
        <v>-21942</v>
      </c>
      <c r="AK190" s="160">
        <v>0</v>
      </c>
      <c r="AL190" s="160">
        <v>-1060</v>
      </c>
      <c r="AM190" s="160">
        <v>0</v>
      </c>
      <c r="AN190" s="160">
        <v>-24345.23</v>
      </c>
      <c r="AO190" s="160">
        <v>-730</v>
      </c>
      <c r="AP190" s="160">
        <v>0</v>
      </c>
      <c r="AQ190" s="160">
        <v>-4751.49</v>
      </c>
      <c r="AR190" s="160">
        <v>-1661</v>
      </c>
      <c r="AS190" s="160">
        <v>-58176.24</v>
      </c>
      <c r="AT190" s="160">
        <v>-290</v>
      </c>
      <c r="AU190" s="160">
        <v>-8452.56</v>
      </c>
      <c r="AV190" s="160">
        <v>-900</v>
      </c>
      <c r="AW190" s="160">
        <v>-587.5</v>
      </c>
      <c r="AX190" s="160">
        <v>-200</v>
      </c>
      <c r="AY190" s="160">
        <v>-200</v>
      </c>
      <c r="AZ190" s="160">
        <v>0</v>
      </c>
      <c r="BA190" s="160">
        <v>-2361</v>
      </c>
      <c r="BB190" s="160">
        <v>-830</v>
      </c>
      <c r="BC190" s="160">
        <v>0</v>
      </c>
      <c r="BD190" s="160">
        <v>-400</v>
      </c>
      <c r="BE190" s="160">
        <v>-9421.1299999999992</v>
      </c>
      <c r="BF190" s="160">
        <v>0</v>
      </c>
      <c r="BG190" s="160">
        <v>-3653</v>
      </c>
      <c r="BH190" s="160">
        <v>-153206.07999999999</v>
      </c>
      <c r="BI190" s="160">
        <v>-2000</v>
      </c>
      <c r="BJ190" s="160">
        <v>-4699</v>
      </c>
      <c r="BK190" s="160">
        <v>0</v>
      </c>
      <c r="BL190" s="160">
        <v>-5346.5</v>
      </c>
      <c r="BM190" s="160">
        <v>-18463.419999999998</v>
      </c>
      <c r="BN190" s="160">
        <v>-1810</v>
      </c>
      <c r="BO190" s="160">
        <v>-5510</v>
      </c>
      <c r="BP190" s="160">
        <v>-3527.5</v>
      </c>
      <c r="BQ190" s="160">
        <v>-23223.93</v>
      </c>
      <c r="BR190" s="160">
        <v>0</v>
      </c>
      <c r="BS190" s="160">
        <v>0</v>
      </c>
      <c r="BT190" s="160">
        <v>-3249</v>
      </c>
      <c r="BU190" s="160">
        <v>-19354.599999999999</v>
      </c>
      <c r="BV190" s="160">
        <v>0</v>
      </c>
      <c r="BW190" s="160">
        <v>-1002</v>
      </c>
      <c r="BX190" s="160">
        <v>-434.5</v>
      </c>
      <c r="BY190" s="160">
        <v>0</v>
      </c>
      <c r="BZ190" s="160">
        <v>0</v>
      </c>
      <c r="CA190" s="160">
        <v>-57865.55</v>
      </c>
      <c r="CB190" s="160">
        <v>-24348.400000000001</v>
      </c>
      <c r="CC190" s="160">
        <v>-3080</v>
      </c>
      <c r="CD190" s="160">
        <v>-5967</v>
      </c>
      <c r="CE190" s="160">
        <v>-14137.5</v>
      </c>
      <c r="CF190" s="160">
        <v>-16672</v>
      </c>
      <c r="CG190" s="160">
        <v>-3564</v>
      </c>
      <c r="CH190" s="160">
        <v>-5594.5</v>
      </c>
      <c r="CI190" s="160">
        <v>0</v>
      </c>
      <c r="CJ190" s="160">
        <v>-19343</v>
      </c>
      <c r="CK190" s="160">
        <v>-1960</v>
      </c>
      <c r="CL190" s="160">
        <v>-1520</v>
      </c>
      <c r="CM190" s="160">
        <v>-980</v>
      </c>
      <c r="CN190" s="160">
        <v>-18161</v>
      </c>
      <c r="CO190" s="160">
        <v>-39858.720000000001</v>
      </c>
      <c r="CP190" s="160">
        <v>-5463.87</v>
      </c>
      <c r="CQ190" s="160">
        <v>0</v>
      </c>
      <c r="CR190" s="160">
        <v>-600</v>
      </c>
      <c r="CS190" s="160">
        <v>-6589.74</v>
      </c>
      <c r="CT190" s="160">
        <v>-5198</v>
      </c>
      <c r="CU190" s="160">
        <v>-1000</v>
      </c>
      <c r="CV190" s="160">
        <v>-824</v>
      </c>
      <c r="CW190" s="160">
        <v>0</v>
      </c>
      <c r="CX190" s="160">
        <v>-2203.08</v>
      </c>
      <c r="CY190" s="160">
        <v>-27077</v>
      </c>
      <c r="CZ190" s="160">
        <v>-981.4</v>
      </c>
      <c r="DA190" s="160">
        <v>-374.5</v>
      </c>
      <c r="DB190" s="160">
        <v>-68024.58</v>
      </c>
      <c r="DC190" s="160">
        <v>0</v>
      </c>
      <c r="DD190" s="160">
        <v>-3175</v>
      </c>
      <c r="DE190" s="160">
        <v>-18302.53</v>
      </c>
      <c r="DF190" s="160">
        <v>0</v>
      </c>
      <c r="DG190" s="160">
        <v>-2342</v>
      </c>
      <c r="DH190" s="160">
        <v>-1060</v>
      </c>
      <c r="DI190" s="160">
        <v>0</v>
      </c>
      <c r="DJ190" s="160">
        <v>-6060</v>
      </c>
      <c r="DK190" s="160">
        <v>-4820</v>
      </c>
      <c r="DL190" s="160">
        <v>0</v>
      </c>
      <c r="DM190" s="160">
        <v>-2132</v>
      </c>
      <c r="DN190" s="160">
        <v>0</v>
      </c>
      <c r="DO190" s="160">
        <v>0</v>
      </c>
      <c r="DP190" s="160">
        <v>0</v>
      </c>
      <c r="DQ190" s="160">
        <v>-53817.15</v>
      </c>
      <c r="DR190" s="160">
        <v>-2490</v>
      </c>
      <c r="DS190" s="160">
        <v>-400</v>
      </c>
      <c r="DT190" s="160">
        <v>0</v>
      </c>
      <c r="DU190" s="160">
        <v>-12409.8</v>
      </c>
      <c r="DV190" s="160">
        <v>0</v>
      </c>
      <c r="DW190" s="160">
        <v>-405</v>
      </c>
      <c r="DX190" s="160">
        <v>-400</v>
      </c>
      <c r="DY190" s="160">
        <v>0</v>
      </c>
      <c r="DZ190" s="160">
        <v>-1892.5</v>
      </c>
      <c r="EA190" s="160">
        <v>0</v>
      </c>
      <c r="EB190" s="160">
        <v>0</v>
      </c>
      <c r="EC190" s="160">
        <v>0</v>
      </c>
      <c r="ED190" s="160">
        <v>0</v>
      </c>
      <c r="EE190" s="160">
        <v>-1805.5</v>
      </c>
      <c r="EF190" s="160">
        <v>-2820</v>
      </c>
      <c r="EG190" s="160">
        <v>-1539</v>
      </c>
      <c r="EH190" s="160">
        <v>0</v>
      </c>
      <c r="EI190" s="160">
        <v>0</v>
      </c>
      <c r="EJ190" s="160">
        <v>-2944</v>
      </c>
      <c r="EK190" s="160">
        <v>-5533.62</v>
      </c>
      <c r="EL190" s="160">
        <v>-10567.25</v>
      </c>
      <c r="EM190" s="160">
        <v>-7256.7</v>
      </c>
      <c r="EN190" s="160">
        <v>0</v>
      </c>
      <c r="EO190" s="160">
        <v>-6226</v>
      </c>
      <c r="EP190" s="160">
        <v>0</v>
      </c>
      <c r="EQ190" s="160">
        <v>-56460.05</v>
      </c>
      <c r="ER190" s="160">
        <v>-20307.400000000001</v>
      </c>
      <c r="ES190" s="160">
        <v>-7715.95</v>
      </c>
      <c r="ET190" s="160">
        <v>-93166.07</v>
      </c>
      <c r="EU190" s="160">
        <v>0</v>
      </c>
      <c r="EV190" s="160">
        <v>0</v>
      </c>
      <c r="EW190" s="160">
        <v>-44757.599999999999</v>
      </c>
      <c r="EX190" s="160">
        <v>0</v>
      </c>
      <c r="EY190" s="160">
        <v>-214196.11</v>
      </c>
      <c r="EZ190" s="160">
        <v>-54259.58</v>
      </c>
      <c r="FA190" s="160">
        <v>-1868</v>
      </c>
      <c r="FB190" s="160">
        <v>0</v>
      </c>
      <c r="FC190" s="160">
        <v>-5907</v>
      </c>
      <c r="FD190" s="160">
        <v>0</v>
      </c>
      <c r="FE190" s="160">
        <v>-53607.4</v>
      </c>
      <c r="FF190" s="160">
        <v>-111815.72</v>
      </c>
      <c r="FG190" s="160">
        <v>0</v>
      </c>
      <c r="FH190" s="160">
        <v>0</v>
      </c>
      <c r="FI190" s="160">
        <v>-22635</v>
      </c>
      <c r="FJ190" s="160">
        <v>0</v>
      </c>
      <c r="FK190" s="160">
        <v>-11392.81</v>
      </c>
      <c r="FL190" s="160">
        <v>0</v>
      </c>
      <c r="FM190" s="160">
        <v>-29160.15</v>
      </c>
      <c r="FN190" s="160">
        <v>0</v>
      </c>
      <c r="FO190" s="160">
        <v>-64988.95</v>
      </c>
      <c r="FP190" s="160">
        <v>-22027</v>
      </c>
      <c r="FQ190" s="160">
        <v>-9325</v>
      </c>
      <c r="FR190" s="160">
        <v>0</v>
      </c>
      <c r="FS190" s="160">
        <v>-2000</v>
      </c>
      <c r="FT190" s="160">
        <v>-2864</v>
      </c>
      <c r="FU190" s="160">
        <v>0</v>
      </c>
      <c r="FV190" s="160">
        <v>-10181.06</v>
      </c>
      <c r="FW190" s="160">
        <v>0</v>
      </c>
      <c r="FX190" s="160">
        <v>0</v>
      </c>
      <c r="FY190" s="160">
        <v>-14270.18</v>
      </c>
      <c r="FZ190" s="160">
        <v>-5820</v>
      </c>
      <c r="GA190" s="160">
        <v>-17250</v>
      </c>
      <c r="GB190" s="160">
        <v>0</v>
      </c>
      <c r="GC190" s="160">
        <v>0</v>
      </c>
      <c r="GD190" s="160">
        <v>-5795.87</v>
      </c>
      <c r="GE190" s="160">
        <v>-580</v>
      </c>
      <c r="GF190" s="160">
        <v>0</v>
      </c>
      <c r="GG190" s="160">
        <v>-1412</v>
      </c>
      <c r="GH190" s="160">
        <v>-4755.04</v>
      </c>
      <c r="GI190" s="79">
        <f t="shared" si="2"/>
        <v>-1862332.03</v>
      </c>
    </row>
    <row r="191" spans="2:191" x14ac:dyDescent="0.25">
      <c r="B191" s="74" t="s">
        <v>641</v>
      </c>
      <c r="C191" s="175">
        <v>94223</v>
      </c>
      <c r="D191" s="160">
        <v>0</v>
      </c>
      <c r="E191" s="160">
        <v>0</v>
      </c>
      <c r="F191" s="160">
        <v>0</v>
      </c>
      <c r="G191" s="160">
        <v>0</v>
      </c>
      <c r="H191" s="160">
        <v>-314</v>
      </c>
      <c r="I191" s="160">
        <v>0</v>
      </c>
      <c r="J191" s="160">
        <v>0</v>
      </c>
      <c r="K191" s="160">
        <v>0</v>
      </c>
      <c r="L191" s="160">
        <v>0</v>
      </c>
      <c r="M191" s="160">
        <v>0</v>
      </c>
      <c r="N191" s="160">
        <v>0</v>
      </c>
      <c r="O191" s="160">
        <v>0</v>
      </c>
      <c r="P191" s="160">
        <v>0</v>
      </c>
      <c r="Q191" s="160">
        <v>0</v>
      </c>
      <c r="R191" s="160">
        <v>0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0">
        <v>0</v>
      </c>
      <c r="Y191" s="160">
        <v>0</v>
      </c>
      <c r="Z191" s="160">
        <v>0</v>
      </c>
      <c r="AA191" s="160">
        <v>0</v>
      </c>
      <c r="AB191" s="160">
        <v>0</v>
      </c>
      <c r="AC191" s="160">
        <v>0</v>
      </c>
      <c r="AD191" s="160">
        <v>0</v>
      </c>
      <c r="AE191" s="160">
        <v>0</v>
      </c>
      <c r="AF191" s="160">
        <v>0</v>
      </c>
      <c r="AG191" s="160">
        <v>0</v>
      </c>
      <c r="AH191" s="160">
        <v>0</v>
      </c>
      <c r="AI191" s="160">
        <v>0</v>
      </c>
      <c r="AJ191" s="160">
        <v>0</v>
      </c>
      <c r="AK191" s="160">
        <v>0</v>
      </c>
      <c r="AL191" s="160">
        <v>0</v>
      </c>
      <c r="AM191" s="160">
        <v>0</v>
      </c>
      <c r="AN191" s="160">
        <v>0</v>
      </c>
      <c r="AO191" s="160">
        <v>0</v>
      </c>
      <c r="AP191" s="160">
        <v>0</v>
      </c>
      <c r="AQ191" s="160">
        <v>0</v>
      </c>
      <c r="AR191" s="160">
        <v>0</v>
      </c>
      <c r="AS191" s="160">
        <v>0</v>
      </c>
      <c r="AT191" s="160">
        <v>0</v>
      </c>
      <c r="AU191" s="160">
        <v>0</v>
      </c>
      <c r="AV191" s="160">
        <v>0</v>
      </c>
      <c r="AW191" s="160">
        <v>0</v>
      </c>
      <c r="AX191" s="160">
        <v>0</v>
      </c>
      <c r="AY191" s="160">
        <v>0</v>
      </c>
      <c r="AZ191" s="160">
        <v>0</v>
      </c>
      <c r="BA191" s="160">
        <v>0</v>
      </c>
      <c r="BB191" s="160">
        <v>0</v>
      </c>
      <c r="BC191" s="160">
        <v>0</v>
      </c>
      <c r="BD191" s="160">
        <v>0</v>
      </c>
      <c r="BE191" s="160">
        <v>0</v>
      </c>
      <c r="BF191" s="160">
        <v>0</v>
      </c>
      <c r="BG191" s="160">
        <v>0</v>
      </c>
      <c r="BH191" s="160">
        <v>0</v>
      </c>
      <c r="BI191" s="160">
        <v>0</v>
      </c>
      <c r="BJ191" s="160">
        <v>0</v>
      </c>
      <c r="BK191" s="160">
        <v>0</v>
      </c>
      <c r="BL191" s="160">
        <v>0</v>
      </c>
      <c r="BM191" s="160">
        <v>0</v>
      </c>
      <c r="BN191" s="160">
        <v>0</v>
      </c>
      <c r="BO191" s="160">
        <v>0</v>
      </c>
      <c r="BP191" s="160">
        <v>0</v>
      </c>
      <c r="BQ191" s="160">
        <v>0</v>
      </c>
      <c r="BR191" s="160">
        <v>0</v>
      </c>
      <c r="BS191" s="160">
        <v>0</v>
      </c>
      <c r="BT191" s="160">
        <v>0</v>
      </c>
      <c r="BU191" s="160">
        <v>0</v>
      </c>
      <c r="BV191" s="160">
        <v>0</v>
      </c>
      <c r="BW191" s="160">
        <v>0</v>
      </c>
      <c r="BX191" s="160">
        <v>0</v>
      </c>
      <c r="BY191" s="160">
        <v>0</v>
      </c>
      <c r="BZ191" s="160">
        <v>0</v>
      </c>
      <c r="CA191" s="160">
        <v>0</v>
      </c>
      <c r="CB191" s="160">
        <v>0</v>
      </c>
      <c r="CC191" s="160">
        <v>0</v>
      </c>
      <c r="CD191" s="160">
        <v>0</v>
      </c>
      <c r="CE191" s="160">
        <v>0</v>
      </c>
      <c r="CF191" s="160">
        <v>0</v>
      </c>
      <c r="CG191" s="160">
        <v>0</v>
      </c>
      <c r="CH191" s="160">
        <v>0</v>
      </c>
      <c r="CI191" s="160">
        <v>0</v>
      </c>
      <c r="CJ191" s="160">
        <v>0</v>
      </c>
      <c r="CK191" s="160">
        <v>0</v>
      </c>
      <c r="CL191" s="160">
        <v>0</v>
      </c>
      <c r="CM191" s="160">
        <v>0</v>
      </c>
      <c r="CN191" s="160">
        <v>0</v>
      </c>
      <c r="CO191" s="160">
        <v>0</v>
      </c>
      <c r="CP191" s="160">
        <v>0</v>
      </c>
      <c r="CQ191" s="160">
        <v>0</v>
      </c>
      <c r="CR191" s="160">
        <v>0</v>
      </c>
      <c r="CS191" s="160">
        <v>0</v>
      </c>
      <c r="CT191" s="160">
        <v>0</v>
      </c>
      <c r="CU191" s="160">
        <v>0</v>
      </c>
      <c r="CV191" s="160">
        <v>0</v>
      </c>
      <c r="CW191" s="160">
        <v>0</v>
      </c>
      <c r="CX191" s="160">
        <v>0</v>
      </c>
      <c r="CY191" s="160">
        <v>0</v>
      </c>
      <c r="CZ191" s="160">
        <v>0</v>
      </c>
      <c r="DA191" s="160">
        <v>0</v>
      </c>
      <c r="DB191" s="160">
        <v>0</v>
      </c>
      <c r="DC191" s="160">
        <v>0</v>
      </c>
      <c r="DD191" s="160">
        <v>0</v>
      </c>
      <c r="DE191" s="160">
        <v>0</v>
      </c>
      <c r="DF191" s="160">
        <v>0</v>
      </c>
      <c r="DG191" s="160">
        <v>0</v>
      </c>
      <c r="DH191" s="160">
        <v>0</v>
      </c>
      <c r="DI191" s="160">
        <v>0</v>
      </c>
      <c r="DJ191" s="160">
        <v>0</v>
      </c>
      <c r="DK191" s="160">
        <v>0</v>
      </c>
      <c r="DL191" s="160">
        <v>0</v>
      </c>
      <c r="DM191" s="160">
        <v>0</v>
      </c>
      <c r="DN191" s="160">
        <v>0</v>
      </c>
      <c r="DO191" s="160">
        <v>0</v>
      </c>
      <c r="DP191" s="160">
        <v>0</v>
      </c>
      <c r="DQ191" s="160">
        <v>0</v>
      </c>
      <c r="DR191" s="160">
        <v>0</v>
      </c>
      <c r="DS191" s="160">
        <v>0</v>
      </c>
      <c r="DT191" s="160">
        <v>0</v>
      </c>
      <c r="DU191" s="160">
        <v>0</v>
      </c>
      <c r="DV191" s="160">
        <v>0</v>
      </c>
      <c r="DW191" s="160">
        <v>0</v>
      </c>
      <c r="DX191" s="160">
        <v>0</v>
      </c>
      <c r="DY191" s="160">
        <v>0</v>
      </c>
      <c r="DZ191" s="160">
        <v>0</v>
      </c>
      <c r="EA191" s="160">
        <v>0</v>
      </c>
      <c r="EB191" s="160">
        <v>0</v>
      </c>
      <c r="EC191" s="160">
        <v>0</v>
      </c>
      <c r="ED191" s="160">
        <v>0</v>
      </c>
      <c r="EE191" s="160">
        <v>0</v>
      </c>
      <c r="EF191" s="160">
        <v>0</v>
      </c>
      <c r="EG191" s="160">
        <v>0</v>
      </c>
      <c r="EH191" s="160">
        <v>0</v>
      </c>
      <c r="EI191" s="160">
        <v>0</v>
      </c>
      <c r="EJ191" s="160">
        <v>0</v>
      </c>
      <c r="EK191" s="160">
        <v>0</v>
      </c>
      <c r="EL191" s="160">
        <v>0</v>
      </c>
      <c r="EM191" s="160">
        <v>0</v>
      </c>
      <c r="EN191" s="160">
        <v>0</v>
      </c>
      <c r="EO191" s="160">
        <v>0</v>
      </c>
      <c r="EP191" s="160">
        <v>0</v>
      </c>
      <c r="EQ191" s="160">
        <v>0</v>
      </c>
      <c r="ER191" s="160">
        <v>0</v>
      </c>
      <c r="ES191" s="160">
        <v>0</v>
      </c>
      <c r="ET191" s="160">
        <v>0</v>
      </c>
      <c r="EU191" s="160">
        <v>0</v>
      </c>
      <c r="EV191" s="160">
        <v>0</v>
      </c>
      <c r="EW191" s="160">
        <v>0</v>
      </c>
      <c r="EX191" s="160">
        <v>0</v>
      </c>
      <c r="EY191" s="160">
        <v>0</v>
      </c>
      <c r="EZ191" s="160">
        <v>0</v>
      </c>
      <c r="FA191" s="160">
        <v>0</v>
      </c>
      <c r="FB191" s="160">
        <v>0</v>
      </c>
      <c r="FC191" s="160">
        <v>0</v>
      </c>
      <c r="FD191" s="160">
        <v>0</v>
      </c>
      <c r="FE191" s="160">
        <v>0</v>
      </c>
      <c r="FF191" s="160">
        <v>0</v>
      </c>
      <c r="FG191" s="160">
        <v>0</v>
      </c>
      <c r="FH191" s="160">
        <v>0</v>
      </c>
      <c r="FI191" s="160">
        <v>0</v>
      </c>
      <c r="FJ191" s="160">
        <v>0</v>
      </c>
      <c r="FK191" s="160">
        <v>0</v>
      </c>
      <c r="FL191" s="160">
        <v>0</v>
      </c>
      <c r="FM191" s="160">
        <v>0</v>
      </c>
      <c r="FN191" s="160">
        <v>0</v>
      </c>
      <c r="FO191" s="160">
        <v>0</v>
      </c>
      <c r="FP191" s="160">
        <v>0</v>
      </c>
      <c r="FQ191" s="160">
        <v>0</v>
      </c>
      <c r="FR191" s="160">
        <v>0</v>
      </c>
      <c r="FS191" s="160">
        <v>0</v>
      </c>
      <c r="FT191" s="160">
        <v>0</v>
      </c>
      <c r="FU191" s="160">
        <v>0</v>
      </c>
      <c r="FV191" s="160">
        <v>0</v>
      </c>
      <c r="FW191" s="160">
        <v>0</v>
      </c>
      <c r="FX191" s="160">
        <v>0</v>
      </c>
      <c r="FY191" s="160">
        <v>0</v>
      </c>
      <c r="FZ191" s="160">
        <v>0</v>
      </c>
      <c r="GA191" s="160">
        <v>0</v>
      </c>
      <c r="GB191" s="160">
        <v>0</v>
      </c>
      <c r="GC191" s="160">
        <v>0</v>
      </c>
      <c r="GD191" s="160">
        <v>0</v>
      </c>
      <c r="GE191" s="160">
        <v>0</v>
      </c>
      <c r="GF191" s="160">
        <v>0</v>
      </c>
      <c r="GG191" s="160">
        <v>0</v>
      </c>
      <c r="GH191" s="160">
        <v>0</v>
      </c>
      <c r="GI191" s="79">
        <f t="shared" si="2"/>
        <v>-314</v>
      </c>
    </row>
    <row r="192" spans="2:191" x14ac:dyDescent="0.25">
      <c r="B192" s="74" t="s">
        <v>172</v>
      </c>
      <c r="C192" s="175" t="s">
        <v>789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v>0</v>
      </c>
      <c r="R192" s="160">
        <v>0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0">
        <v>0</v>
      </c>
      <c r="AI192" s="160">
        <v>-296.66000000000003</v>
      </c>
      <c r="AJ192" s="160">
        <v>0</v>
      </c>
      <c r="AK192" s="160">
        <v>0</v>
      </c>
      <c r="AL192" s="160">
        <v>0</v>
      </c>
      <c r="AM192" s="160">
        <v>-2309.54</v>
      </c>
      <c r="AN192" s="160">
        <v>0</v>
      </c>
      <c r="AO192" s="160">
        <v>0</v>
      </c>
      <c r="AP192" s="160">
        <v>0</v>
      </c>
      <c r="AQ192" s="160">
        <v>0</v>
      </c>
      <c r="AR192" s="160">
        <v>0</v>
      </c>
      <c r="AS192" s="160">
        <v>0</v>
      </c>
      <c r="AT192" s="160">
        <v>0</v>
      </c>
      <c r="AU192" s="160">
        <v>0</v>
      </c>
      <c r="AV192" s="160">
        <v>0</v>
      </c>
      <c r="AW192" s="160">
        <v>0</v>
      </c>
      <c r="AX192" s="160">
        <v>0</v>
      </c>
      <c r="AY192" s="160">
        <v>0</v>
      </c>
      <c r="AZ192" s="160">
        <v>0</v>
      </c>
      <c r="BA192" s="160">
        <v>0</v>
      </c>
      <c r="BB192" s="160">
        <v>0</v>
      </c>
      <c r="BC192" s="16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0</v>
      </c>
      <c r="BI192" s="160">
        <v>0</v>
      </c>
      <c r="BJ192" s="160">
        <v>0</v>
      </c>
      <c r="BK192" s="160">
        <v>0</v>
      </c>
      <c r="BL192" s="160">
        <v>0</v>
      </c>
      <c r="BM192" s="160">
        <v>-11938.92</v>
      </c>
      <c r="BN192" s="160">
        <v>-329.97</v>
      </c>
      <c r="BO192" s="160">
        <v>0</v>
      </c>
      <c r="BP192" s="160">
        <v>0</v>
      </c>
      <c r="BQ192" s="160">
        <v>0</v>
      </c>
      <c r="BR192" s="160">
        <v>0</v>
      </c>
      <c r="BS192" s="160">
        <v>-3307.54</v>
      </c>
      <c r="BT192" s="160">
        <v>0</v>
      </c>
      <c r="BU192" s="160">
        <v>0</v>
      </c>
      <c r="BV192" s="160">
        <v>-2689.17</v>
      </c>
      <c r="BW192" s="160">
        <v>0</v>
      </c>
      <c r="BX192" s="160">
        <v>0</v>
      </c>
      <c r="BY192" s="160">
        <v>0</v>
      </c>
      <c r="BZ192" s="160">
        <v>0</v>
      </c>
      <c r="CA192" s="160">
        <v>0</v>
      </c>
      <c r="CB192" s="160">
        <v>0</v>
      </c>
      <c r="CC192" s="160">
        <v>0</v>
      </c>
      <c r="CD192" s="160">
        <v>0</v>
      </c>
      <c r="CE192" s="160">
        <v>0</v>
      </c>
      <c r="CF192" s="160">
        <v>-422.49</v>
      </c>
      <c r="CG192" s="160">
        <v>0</v>
      </c>
      <c r="CH192" s="160">
        <v>0</v>
      </c>
      <c r="CI192" s="160">
        <v>0</v>
      </c>
      <c r="CJ192" s="160">
        <v>0</v>
      </c>
      <c r="CK192" s="160">
        <v>0</v>
      </c>
      <c r="CL192" s="160">
        <v>0</v>
      </c>
      <c r="CM192" s="160">
        <v>0</v>
      </c>
      <c r="CN192" s="160">
        <v>0</v>
      </c>
      <c r="CO192" s="160">
        <v>-272.12</v>
      </c>
      <c r="CP192" s="160">
        <v>0</v>
      </c>
      <c r="CQ192" s="160">
        <v>0</v>
      </c>
      <c r="CR192" s="160">
        <v>0</v>
      </c>
      <c r="CS192" s="160">
        <v>0</v>
      </c>
      <c r="CT192" s="160">
        <v>-607.80999999999995</v>
      </c>
      <c r="CU192" s="160">
        <v>-459.72</v>
      </c>
      <c r="CV192" s="160">
        <v>0</v>
      </c>
      <c r="CW192" s="160">
        <v>0</v>
      </c>
      <c r="CX192" s="160">
        <v>0</v>
      </c>
      <c r="CY192" s="160">
        <v>0</v>
      </c>
      <c r="CZ192" s="160">
        <v>0</v>
      </c>
      <c r="DA192" s="160">
        <v>0</v>
      </c>
      <c r="DB192" s="160">
        <v>0</v>
      </c>
      <c r="DC192" s="160">
        <v>0</v>
      </c>
      <c r="DD192" s="160">
        <v>0</v>
      </c>
      <c r="DE192" s="160">
        <v>0</v>
      </c>
      <c r="DF192" s="160">
        <v>0</v>
      </c>
      <c r="DG192" s="160">
        <v>0</v>
      </c>
      <c r="DH192" s="160">
        <v>0</v>
      </c>
      <c r="DI192" s="160">
        <v>0</v>
      </c>
      <c r="DJ192" s="160">
        <v>0</v>
      </c>
      <c r="DK192" s="160">
        <v>0</v>
      </c>
      <c r="DL192" s="160">
        <v>0</v>
      </c>
      <c r="DM192" s="160">
        <v>0</v>
      </c>
      <c r="DN192" s="160">
        <v>0</v>
      </c>
      <c r="DO192" s="160">
        <v>0</v>
      </c>
      <c r="DP192" s="160">
        <v>0</v>
      </c>
      <c r="DQ192" s="160">
        <v>0</v>
      </c>
      <c r="DR192" s="160">
        <v>0</v>
      </c>
      <c r="DS192" s="160">
        <v>0</v>
      </c>
      <c r="DT192" s="160">
        <v>0</v>
      </c>
      <c r="DU192" s="160">
        <v>0</v>
      </c>
      <c r="DV192" s="160">
        <v>0</v>
      </c>
      <c r="DW192" s="160">
        <v>0</v>
      </c>
      <c r="DX192" s="160">
        <v>0</v>
      </c>
      <c r="DY192" s="160">
        <v>0</v>
      </c>
      <c r="DZ192" s="160">
        <v>0</v>
      </c>
      <c r="EA192" s="160">
        <v>0</v>
      </c>
      <c r="EB192" s="160">
        <v>0</v>
      </c>
      <c r="EC192" s="160">
        <v>0</v>
      </c>
      <c r="ED192" s="160">
        <v>0</v>
      </c>
      <c r="EE192" s="160">
        <v>0</v>
      </c>
      <c r="EF192" s="160">
        <v>0</v>
      </c>
      <c r="EG192" s="160">
        <v>0</v>
      </c>
      <c r="EH192" s="160">
        <v>0</v>
      </c>
      <c r="EI192" s="160">
        <v>0</v>
      </c>
      <c r="EJ192" s="160">
        <v>0</v>
      </c>
      <c r="EK192" s="160">
        <v>0</v>
      </c>
      <c r="EL192" s="160">
        <v>0</v>
      </c>
      <c r="EM192" s="160">
        <v>0</v>
      </c>
      <c r="EN192" s="160">
        <v>0</v>
      </c>
      <c r="EO192" s="160">
        <v>0</v>
      </c>
      <c r="EP192" s="160">
        <v>-52398.69</v>
      </c>
      <c r="EQ192" s="160">
        <v>2117</v>
      </c>
      <c r="ER192" s="160">
        <v>0</v>
      </c>
      <c r="ES192" s="160">
        <v>0</v>
      </c>
      <c r="ET192" s="160">
        <v>0</v>
      </c>
      <c r="EU192" s="160">
        <v>0</v>
      </c>
      <c r="EV192" s="160">
        <v>0</v>
      </c>
      <c r="EW192" s="160">
        <v>-17719.400000000001</v>
      </c>
      <c r="EX192" s="160">
        <v>0</v>
      </c>
      <c r="EY192" s="160">
        <v>0</v>
      </c>
      <c r="EZ192" s="160">
        <v>0</v>
      </c>
      <c r="FA192" s="160">
        <v>0</v>
      </c>
      <c r="FB192" s="160">
        <v>0</v>
      </c>
      <c r="FC192" s="160">
        <v>0</v>
      </c>
      <c r="FD192" s="160">
        <v>0</v>
      </c>
      <c r="FE192" s="160">
        <v>0</v>
      </c>
      <c r="FF192" s="160">
        <v>0</v>
      </c>
      <c r="FG192" s="160">
        <v>0</v>
      </c>
      <c r="FH192" s="160">
        <v>0</v>
      </c>
      <c r="FI192" s="160">
        <v>0</v>
      </c>
      <c r="FJ192" s="160">
        <v>0</v>
      </c>
      <c r="FK192" s="160">
        <v>0</v>
      </c>
      <c r="FL192" s="160">
        <v>0</v>
      </c>
      <c r="FM192" s="160">
        <v>0</v>
      </c>
      <c r="FN192" s="160">
        <v>0</v>
      </c>
      <c r="FO192" s="160">
        <v>0</v>
      </c>
      <c r="FP192" s="160">
        <v>0</v>
      </c>
      <c r="FQ192" s="160">
        <v>0</v>
      </c>
      <c r="FR192" s="160">
        <v>0</v>
      </c>
      <c r="FS192" s="160">
        <v>0</v>
      </c>
      <c r="FT192" s="160">
        <v>0</v>
      </c>
      <c r="FU192" s="160">
        <v>0</v>
      </c>
      <c r="FV192" s="160">
        <v>0</v>
      </c>
      <c r="FW192" s="160">
        <v>0</v>
      </c>
      <c r="FX192" s="160">
        <v>0</v>
      </c>
      <c r="FY192" s="160">
        <v>0</v>
      </c>
      <c r="FZ192" s="160">
        <v>0</v>
      </c>
      <c r="GA192" s="160">
        <v>0</v>
      </c>
      <c r="GB192" s="160">
        <v>0</v>
      </c>
      <c r="GC192" s="160">
        <v>0</v>
      </c>
      <c r="GD192" s="160">
        <v>0</v>
      </c>
      <c r="GE192" s="160">
        <v>0</v>
      </c>
      <c r="GF192" s="160">
        <v>0</v>
      </c>
      <c r="GG192" s="160">
        <v>0</v>
      </c>
      <c r="GH192" s="160">
        <v>0</v>
      </c>
      <c r="GI192" s="79">
        <f t="shared" si="2"/>
        <v>-90635.03</v>
      </c>
    </row>
    <row r="193" spans="2:191" x14ac:dyDescent="0.25">
      <c r="B193" s="74" t="s">
        <v>172</v>
      </c>
      <c r="C193" s="175" t="s">
        <v>789</v>
      </c>
      <c r="D193" s="160">
        <v>-30</v>
      </c>
      <c r="E193" s="160">
        <v>0</v>
      </c>
      <c r="F193" s="160">
        <v>-30</v>
      </c>
      <c r="G193" s="160">
        <v>-13297.9</v>
      </c>
      <c r="H193" s="160">
        <v>0</v>
      </c>
      <c r="I193" s="160">
        <v>0</v>
      </c>
      <c r="J193" s="160">
        <v>-301.87</v>
      </c>
      <c r="K193" s="160">
        <v>-243</v>
      </c>
      <c r="L193" s="160">
        <v>0</v>
      </c>
      <c r="M193" s="160">
        <v>0</v>
      </c>
      <c r="N193" s="160">
        <v>0</v>
      </c>
      <c r="O193" s="160">
        <v>-870</v>
      </c>
      <c r="P193" s="160">
        <v>-2049.6</v>
      </c>
      <c r="Q193" s="160">
        <v>-990</v>
      </c>
      <c r="R193" s="160">
        <v>-4000</v>
      </c>
      <c r="S193" s="160">
        <v>-6157</v>
      </c>
      <c r="T193" s="160">
        <v>-50</v>
      </c>
      <c r="U193" s="160">
        <v>-2820</v>
      </c>
      <c r="V193" s="160">
        <v>0</v>
      </c>
      <c r="W193" s="160">
        <v>0</v>
      </c>
      <c r="X193" s="160">
        <v>0</v>
      </c>
      <c r="Y193" s="160">
        <v>0</v>
      </c>
      <c r="Z193" s="160">
        <v>0</v>
      </c>
      <c r="AA193" s="160">
        <v>-1830</v>
      </c>
      <c r="AB193" s="160">
        <v>0</v>
      </c>
      <c r="AC193" s="160">
        <v>0</v>
      </c>
      <c r="AD193" s="160">
        <v>-80</v>
      </c>
      <c r="AE193" s="160">
        <v>-5556.64</v>
      </c>
      <c r="AF193" s="160">
        <v>0</v>
      </c>
      <c r="AG193" s="160">
        <v>-50</v>
      </c>
      <c r="AH193" s="160">
        <v>0</v>
      </c>
      <c r="AI193" s="160">
        <v>0</v>
      </c>
      <c r="AJ193" s="160">
        <v>-750</v>
      </c>
      <c r="AK193" s="160">
        <v>0</v>
      </c>
      <c r="AL193" s="160">
        <v>0</v>
      </c>
      <c r="AM193" s="160">
        <v>0</v>
      </c>
      <c r="AN193" s="160">
        <v>0</v>
      </c>
      <c r="AO193" s="160">
        <v>0</v>
      </c>
      <c r="AP193" s="160">
        <v>0</v>
      </c>
      <c r="AQ193" s="160">
        <v>0</v>
      </c>
      <c r="AR193" s="160">
        <v>0</v>
      </c>
      <c r="AS193" s="160">
        <v>-30</v>
      </c>
      <c r="AT193" s="160">
        <v>0</v>
      </c>
      <c r="AU193" s="160">
        <v>0</v>
      </c>
      <c r="AV193" s="160">
        <v>-320</v>
      </c>
      <c r="AW193" s="160">
        <v>0</v>
      </c>
      <c r="AX193" s="160">
        <v>-8529</v>
      </c>
      <c r="AY193" s="160">
        <v>0</v>
      </c>
      <c r="AZ193" s="160">
        <v>0</v>
      </c>
      <c r="BA193" s="160">
        <v>0</v>
      </c>
      <c r="BB193" s="160">
        <v>0</v>
      </c>
      <c r="BC193" s="160">
        <v>0</v>
      </c>
      <c r="BD193" s="160">
        <v>-80</v>
      </c>
      <c r="BE193" s="160">
        <v>0</v>
      </c>
      <c r="BF193" s="160">
        <v>-1417.5</v>
      </c>
      <c r="BG193" s="160">
        <v>0</v>
      </c>
      <c r="BH193" s="160">
        <v>0</v>
      </c>
      <c r="BI193" s="160">
        <v>0</v>
      </c>
      <c r="BJ193" s="160">
        <v>0</v>
      </c>
      <c r="BK193" s="160">
        <v>0</v>
      </c>
      <c r="BL193" s="160">
        <v>0</v>
      </c>
      <c r="BM193" s="160">
        <v>0</v>
      </c>
      <c r="BN193" s="160">
        <v>0</v>
      </c>
      <c r="BO193" s="160">
        <v>-30</v>
      </c>
      <c r="BP193" s="160">
        <v>0</v>
      </c>
      <c r="BQ193" s="160">
        <v>-5265.8</v>
      </c>
      <c r="BR193" s="160">
        <v>0</v>
      </c>
      <c r="BS193" s="160">
        <v>0</v>
      </c>
      <c r="BT193" s="160">
        <v>0</v>
      </c>
      <c r="BU193" s="160">
        <v>-144</v>
      </c>
      <c r="BV193" s="160">
        <v>0</v>
      </c>
      <c r="BW193" s="160">
        <v>0</v>
      </c>
      <c r="BX193" s="160">
        <v>-22373.05</v>
      </c>
      <c r="BY193" s="160">
        <v>0.09</v>
      </c>
      <c r="BZ193" s="160">
        <v>0</v>
      </c>
      <c r="CA193" s="160">
        <v>-2005</v>
      </c>
      <c r="CB193" s="160">
        <v>0</v>
      </c>
      <c r="CC193" s="160">
        <v>0</v>
      </c>
      <c r="CD193" s="160">
        <v>-30</v>
      </c>
      <c r="CE193" s="160">
        <v>0</v>
      </c>
      <c r="CF193" s="160">
        <v>0</v>
      </c>
      <c r="CG193" s="160">
        <v>0</v>
      </c>
      <c r="CH193" s="160">
        <v>-1538.05</v>
      </c>
      <c r="CI193" s="160">
        <v>0</v>
      </c>
      <c r="CJ193" s="160">
        <v>0</v>
      </c>
      <c r="CK193" s="160">
        <v>-110</v>
      </c>
      <c r="CL193" s="160">
        <v>-870</v>
      </c>
      <c r="CM193" s="160">
        <v>-11430</v>
      </c>
      <c r="CN193" s="160">
        <v>0</v>
      </c>
      <c r="CO193" s="160">
        <v>0</v>
      </c>
      <c r="CP193" s="160">
        <v>-4146</v>
      </c>
      <c r="CQ193" s="160">
        <v>0</v>
      </c>
      <c r="CR193" s="160">
        <v>-34000</v>
      </c>
      <c r="CS193" s="160">
        <v>-24240</v>
      </c>
      <c r="CT193" s="160">
        <v>0</v>
      </c>
      <c r="CU193" s="160">
        <v>0</v>
      </c>
      <c r="CV193" s="160">
        <v>0</v>
      </c>
      <c r="CW193" s="160">
        <v>0</v>
      </c>
      <c r="CX193" s="160">
        <v>-2350</v>
      </c>
      <c r="CY193" s="160">
        <v>-144</v>
      </c>
      <c r="CZ193" s="160">
        <v>-90</v>
      </c>
      <c r="DA193" s="160">
        <v>-6690</v>
      </c>
      <c r="DB193" s="160">
        <v>0</v>
      </c>
      <c r="DC193" s="160">
        <v>-576</v>
      </c>
      <c r="DD193" s="160">
        <v>-123</v>
      </c>
      <c r="DE193" s="160">
        <v>-1268</v>
      </c>
      <c r="DF193" s="160">
        <v>0</v>
      </c>
      <c r="DG193" s="160">
        <v>0</v>
      </c>
      <c r="DH193" s="160">
        <v>0</v>
      </c>
      <c r="DI193" s="160">
        <v>0</v>
      </c>
      <c r="DJ193" s="160">
        <v>0</v>
      </c>
      <c r="DK193" s="160">
        <v>0</v>
      </c>
      <c r="DL193" s="160">
        <v>0</v>
      </c>
      <c r="DM193" s="160">
        <v>0</v>
      </c>
      <c r="DN193" s="160">
        <v>0</v>
      </c>
      <c r="DO193" s="160">
        <v>0</v>
      </c>
      <c r="DP193" s="160">
        <v>0</v>
      </c>
      <c r="DQ193" s="160">
        <v>0</v>
      </c>
      <c r="DR193" s="160">
        <v>-30</v>
      </c>
      <c r="DS193" s="160">
        <v>0</v>
      </c>
      <c r="DT193" s="160">
        <v>0</v>
      </c>
      <c r="DU193" s="160">
        <v>-480</v>
      </c>
      <c r="DV193" s="160">
        <v>0</v>
      </c>
      <c r="DW193" s="160">
        <v>0</v>
      </c>
      <c r="DX193" s="160">
        <v>0</v>
      </c>
      <c r="DY193" s="160">
        <v>0</v>
      </c>
      <c r="DZ193" s="160">
        <v>0</v>
      </c>
      <c r="EA193" s="160">
        <v>-6215.73</v>
      </c>
      <c r="EB193" s="160">
        <v>0</v>
      </c>
      <c r="EC193" s="160">
        <v>0</v>
      </c>
      <c r="ED193" s="160">
        <v>-224</v>
      </c>
      <c r="EE193" s="160">
        <v>-528</v>
      </c>
      <c r="EF193" s="160">
        <v>0</v>
      </c>
      <c r="EG193" s="160">
        <v>0</v>
      </c>
      <c r="EH193" s="160">
        <v>-8075</v>
      </c>
      <c r="EI193" s="160">
        <v>0</v>
      </c>
      <c r="EJ193" s="160">
        <v>-1316.92</v>
      </c>
      <c r="EK193" s="160">
        <v>0</v>
      </c>
      <c r="EL193" s="160">
        <v>-7434</v>
      </c>
      <c r="EM193" s="160">
        <v>-3744</v>
      </c>
      <c r="EN193" s="160">
        <v>0</v>
      </c>
      <c r="EO193" s="160">
        <v>-12026</v>
      </c>
      <c r="EP193" s="160">
        <v>-16097</v>
      </c>
      <c r="EQ193" s="160">
        <v>-16347.86</v>
      </c>
      <c r="ER193" s="160">
        <v>-3523</v>
      </c>
      <c r="ES193" s="160">
        <v>-10356.27</v>
      </c>
      <c r="ET193" s="160">
        <v>-1910</v>
      </c>
      <c r="EU193" s="160">
        <v>-15395</v>
      </c>
      <c r="EV193" s="160">
        <v>-7966</v>
      </c>
      <c r="EW193" s="160">
        <v>-3659</v>
      </c>
      <c r="EX193" s="160">
        <v>0</v>
      </c>
      <c r="EY193" s="160">
        <v>0</v>
      </c>
      <c r="EZ193" s="160">
        <v>-38553.08</v>
      </c>
      <c r="FA193" s="160">
        <v>-30</v>
      </c>
      <c r="FB193" s="160">
        <v>-46355.75</v>
      </c>
      <c r="FC193" s="160">
        <v>-9456.83</v>
      </c>
      <c r="FD193" s="160">
        <v>-1442.5</v>
      </c>
      <c r="FE193" s="160">
        <v>-33542.800000000003</v>
      </c>
      <c r="FF193" s="160">
        <v>-2256</v>
      </c>
      <c r="FG193" s="160">
        <v>-2425</v>
      </c>
      <c r="FH193" s="160">
        <v>0</v>
      </c>
      <c r="FI193" s="160">
        <v>0</v>
      </c>
      <c r="FJ193" s="160">
        <v>-5988.95</v>
      </c>
      <c r="FK193" s="160">
        <v>-13186.5</v>
      </c>
      <c r="FL193" s="160">
        <v>0</v>
      </c>
      <c r="FM193" s="160">
        <v>0</v>
      </c>
      <c r="FN193" s="160">
        <v>0</v>
      </c>
      <c r="FO193" s="160">
        <v>0</v>
      </c>
      <c r="FP193" s="160">
        <v>-120</v>
      </c>
      <c r="FQ193" s="160">
        <v>-11547</v>
      </c>
      <c r="FR193" s="160">
        <v>0</v>
      </c>
      <c r="FS193" s="160">
        <v>0</v>
      </c>
      <c r="FT193" s="160">
        <v>0</v>
      </c>
      <c r="FU193" s="160">
        <v>0</v>
      </c>
      <c r="FV193" s="160">
        <v>-358.33</v>
      </c>
      <c r="FW193" s="160">
        <v>0</v>
      </c>
      <c r="FX193" s="160">
        <v>-400</v>
      </c>
      <c r="FY193" s="160">
        <v>0</v>
      </c>
      <c r="FZ193" s="160">
        <v>0</v>
      </c>
      <c r="GA193" s="160">
        <v>-1200</v>
      </c>
      <c r="GB193" s="160">
        <v>0</v>
      </c>
      <c r="GC193" s="160">
        <v>-1260</v>
      </c>
      <c r="GD193" s="160">
        <v>0</v>
      </c>
      <c r="GE193" s="160">
        <v>0</v>
      </c>
      <c r="GF193" s="160">
        <v>0</v>
      </c>
      <c r="GG193" s="160">
        <v>-800</v>
      </c>
      <c r="GH193" s="160">
        <v>0</v>
      </c>
      <c r="GI193" s="79">
        <f t="shared" si="2"/>
        <v>-451155.84</v>
      </c>
    </row>
    <row r="194" spans="2:191" x14ac:dyDescent="0.25">
      <c r="B194" s="74" t="s">
        <v>172</v>
      </c>
      <c r="C194" s="175" t="s">
        <v>789</v>
      </c>
      <c r="D194" s="160">
        <v>-6863.45</v>
      </c>
      <c r="E194" s="160">
        <v>0</v>
      </c>
      <c r="F194" s="160">
        <v>0</v>
      </c>
      <c r="G194" s="160">
        <v>-500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-3035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-977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-9933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-1206.7</v>
      </c>
      <c r="AT194" s="160">
        <v>0</v>
      </c>
      <c r="AU194" s="160">
        <v>0</v>
      </c>
      <c r="AV194" s="160">
        <v>0</v>
      </c>
      <c r="AW194" s="160">
        <v>-600</v>
      </c>
      <c r="AX194" s="160">
        <v>0</v>
      </c>
      <c r="AY194" s="160">
        <v>0</v>
      </c>
      <c r="AZ194" s="160">
        <v>0</v>
      </c>
      <c r="BA194" s="160">
        <v>0</v>
      </c>
      <c r="BB194" s="160">
        <v>0</v>
      </c>
      <c r="BC194" s="160">
        <v>-926</v>
      </c>
      <c r="BD194" s="160">
        <v>0</v>
      </c>
      <c r="BE194" s="160">
        <v>-210.36</v>
      </c>
      <c r="BF194" s="160">
        <v>0</v>
      </c>
      <c r="BG194" s="160">
        <v>0</v>
      </c>
      <c r="BH194" s="160">
        <v>-4993.75</v>
      </c>
      <c r="BI194" s="160">
        <v>0</v>
      </c>
      <c r="BJ194" s="160">
        <v>0</v>
      </c>
      <c r="BK194" s="160">
        <v>0</v>
      </c>
      <c r="BL194" s="160">
        <v>-791.9</v>
      </c>
      <c r="BM194" s="160">
        <v>0</v>
      </c>
      <c r="BN194" s="160">
        <v>0</v>
      </c>
      <c r="BO194" s="160">
        <v>0</v>
      </c>
      <c r="BP194" s="160">
        <v>0</v>
      </c>
      <c r="BQ194" s="160">
        <v>0</v>
      </c>
      <c r="BR194" s="160">
        <v>0</v>
      </c>
      <c r="BS194" s="160">
        <v>0</v>
      </c>
      <c r="BT194" s="160">
        <v>-992.29</v>
      </c>
      <c r="BU194" s="160">
        <v>-1379.79</v>
      </c>
      <c r="BV194" s="160">
        <v>0</v>
      </c>
      <c r="BW194" s="160">
        <v>0</v>
      </c>
      <c r="BX194" s="160">
        <v>-11578.1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-2900</v>
      </c>
      <c r="CD194" s="160">
        <v>0</v>
      </c>
      <c r="CE194" s="160">
        <v>0</v>
      </c>
      <c r="CF194" s="160">
        <v>-7290.25</v>
      </c>
      <c r="CG194" s="160">
        <v>0</v>
      </c>
      <c r="CH194" s="160">
        <v>0</v>
      </c>
      <c r="CI194" s="160">
        <v>0</v>
      </c>
      <c r="CJ194" s="160">
        <v>0</v>
      </c>
      <c r="CK194" s="160">
        <v>-1013.07</v>
      </c>
      <c r="CL194" s="160">
        <v>0</v>
      </c>
      <c r="CM194" s="160">
        <v>0</v>
      </c>
      <c r="CN194" s="160">
        <v>0</v>
      </c>
      <c r="CO194" s="160">
        <v>-1725</v>
      </c>
      <c r="CP194" s="160">
        <v>0</v>
      </c>
      <c r="CQ194" s="160">
        <v>0</v>
      </c>
      <c r="CR194" s="160">
        <v>0</v>
      </c>
      <c r="CS194" s="160">
        <v>0</v>
      </c>
      <c r="CT194" s="160">
        <v>-640</v>
      </c>
      <c r="CU194" s="160">
        <v>0</v>
      </c>
      <c r="CV194" s="160">
        <v>0</v>
      </c>
      <c r="CW194" s="160">
        <v>0</v>
      </c>
      <c r="CX194" s="160">
        <v>-3940</v>
      </c>
      <c r="CY194" s="160">
        <v>0</v>
      </c>
      <c r="CZ194" s="160">
        <v>0</v>
      </c>
      <c r="DA194" s="160">
        <v>-461.11</v>
      </c>
      <c r="DB194" s="160">
        <v>0</v>
      </c>
      <c r="DC194" s="160">
        <v>0</v>
      </c>
      <c r="DD194" s="160">
        <v>-1560.72</v>
      </c>
      <c r="DE194" s="160">
        <v>4725.67</v>
      </c>
      <c r="DF194" s="160">
        <v>0</v>
      </c>
      <c r="DG194" s="160">
        <v>0</v>
      </c>
      <c r="DH194" s="160">
        <v>-2324</v>
      </c>
      <c r="DI194" s="160">
        <v>0</v>
      </c>
      <c r="DJ194" s="160">
        <v>0</v>
      </c>
      <c r="DK194" s="160">
        <v>0</v>
      </c>
      <c r="DL194" s="160">
        <v>0</v>
      </c>
      <c r="DM194" s="160">
        <v>-750</v>
      </c>
      <c r="DN194" s="160">
        <v>0</v>
      </c>
      <c r="DO194" s="160">
        <v>-1479</v>
      </c>
      <c r="DP194" s="160">
        <v>0</v>
      </c>
      <c r="DQ194" s="160">
        <v>0</v>
      </c>
      <c r="DR194" s="160">
        <v>0</v>
      </c>
      <c r="DS194" s="160">
        <v>0</v>
      </c>
      <c r="DT194" s="160">
        <v>0</v>
      </c>
      <c r="DU194" s="160">
        <v>0</v>
      </c>
      <c r="DV194" s="160">
        <v>0</v>
      </c>
      <c r="DW194" s="160">
        <v>0</v>
      </c>
      <c r="DX194" s="160">
        <v>0</v>
      </c>
      <c r="DY194" s="160">
        <v>0</v>
      </c>
      <c r="DZ194" s="160">
        <v>0</v>
      </c>
      <c r="EA194" s="160">
        <v>0</v>
      </c>
      <c r="EB194" s="160">
        <v>0</v>
      </c>
      <c r="EC194" s="160">
        <v>0</v>
      </c>
      <c r="ED194" s="160">
        <v>0</v>
      </c>
      <c r="EE194" s="160">
        <v>-3021.51</v>
      </c>
      <c r="EF194" s="160">
        <v>0</v>
      </c>
      <c r="EG194" s="160">
        <v>0</v>
      </c>
      <c r="EH194" s="160">
        <v>0</v>
      </c>
      <c r="EI194" s="160">
        <v>0</v>
      </c>
      <c r="EJ194" s="160">
        <v>0</v>
      </c>
      <c r="EK194" s="160">
        <v>0</v>
      </c>
      <c r="EL194" s="160">
        <v>0</v>
      </c>
      <c r="EM194" s="160">
        <v>-667.25</v>
      </c>
      <c r="EN194" s="160">
        <v>0</v>
      </c>
      <c r="EO194" s="160">
        <v>0</v>
      </c>
      <c r="EP194" s="160">
        <v>0</v>
      </c>
      <c r="EQ194" s="160">
        <v>-4698.8599999999997</v>
      </c>
      <c r="ER194" s="160">
        <v>-567</v>
      </c>
      <c r="ES194" s="160">
        <v>-16495</v>
      </c>
      <c r="ET194" s="160">
        <v>0</v>
      </c>
      <c r="EU194" s="160">
        <v>-49365</v>
      </c>
      <c r="EV194" s="160">
        <v>0</v>
      </c>
      <c r="EW194" s="160">
        <v>0</v>
      </c>
      <c r="EX194" s="160">
        <v>0</v>
      </c>
      <c r="EY194" s="160">
        <v>0</v>
      </c>
      <c r="EZ194" s="160">
        <v>0</v>
      </c>
      <c r="FA194" s="160">
        <v>-22329.38</v>
      </c>
      <c r="FB194" s="160">
        <v>0</v>
      </c>
      <c r="FC194" s="160">
        <v>0</v>
      </c>
      <c r="FD194" s="160">
        <v>0</v>
      </c>
      <c r="FE194" s="160">
        <v>0</v>
      </c>
      <c r="FF194" s="160">
        <v>-1878.24</v>
      </c>
      <c r="FG194" s="160">
        <v>0</v>
      </c>
      <c r="FH194" s="160">
        <v>0</v>
      </c>
      <c r="FI194" s="160">
        <v>0</v>
      </c>
      <c r="FJ194" s="160">
        <v>0</v>
      </c>
      <c r="FK194" s="160">
        <v>0</v>
      </c>
      <c r="FL194" s="160">
        <v>0</v>
      </c>
      <c r="FM194" s="160">
        <v>0</v>
      </c>
      <c r="FN194" s="160">
        <v>0</v>
      </c>
      <c r="FO194" s="160">
        <v>0</v>
      </c>
      <c r="FP194" s="160">
        <v>0</v>
      </c>
      <c r="FQ194" s="160">
        <v>0</v>
      </c>
      <c r="FR194" s="160">
        <v>0</v>
      </c>
      <c r="FS194" s="160">
        <v>0</v>
      </c>
      <c r="FT194" s="160">
        <v>0</v>
      </c>
      <c r="FU194" s="160">
        <v>0</v>
      </c>
      <c r="FV194" s="160">
        <v>0</v>
      </c>
      <c r="FW194" s="160">
        <v>0</v>
      </c>
      <c r="FX194" s="160">
        <v>0</v>
      </c>
      <c r="FY194" s="160">
        <v>-1780.19</v>
      </c>
      <c r="FZ194" s="160">
        <v>0</v>
      </c>
      <c r="GA194" s="160">
        <v>-1173.3499999999999</v>
      </c>
      <c r="GB194" s="160">
        <v>0</v>
      </c>
      <c r="GC194" s="160">
        <v>0</v>
      </c>
      <c r="GD194" s="160">
        <v>-2805.3</v>
      </c>
      <c r="GE194" s="160">
        <v>0</v>
      </c>
      <c r="GF194" s="160">
        <v>0</v>
      </c>
      <c r="GG194" s="160">
        <v>0</v>
      </c>
      <c r="GH194" s="160">
        <v>0</v>
      </c>
      <c r="GI194" s="79">
        <f t="shared" si="2"/>
        <v>-168125.9</v>
      </c>
    </row>
    <row r="195" spans="2:191" x14ac:dyDescent="0.25">
      <c r="B195" s="74" t="s">
        <v>172</v>
      </c>
      <c r="C195" s="175" t="s">
        <v>789</v>
      </c>
      <c r="D195" s="160">
        <v>-674.91</v>
      </c>
      <c r="E195" s="160">
        <v>-200</v>
      </c>
      <c r="F195" s="160">
        <v>0</v>
      </c>
      <c r="G195" s="160">
        <v>-3095.54</v>
      </c>
      <c r="H195" s="160">
        <v>-6.3</v>
      </c>
      <c r="I195" s="160">
        <v>-264.48</v>
      </c>
      <c r="J195" s="160">
        <v>-150</v>
      </c>
      <c r="K195" s="160">
        <v>-6365.13</v>
      </c>
      <c r="L195" s="160">
        <v>0</v>
      </c>
      <c r="M195" s="160">
        <v>0</v>
      </c>
      <c r="N195" s="160">
        <v>-87208.04</v>
      </c>
      <c r="O195" s="160">
        <v>-12080.33</v>
      </c>
      <c r="P195" s="160">
        <v>-20216.05</v>
      </c>
      <c r="Q195" s="160">
        <v>-58943.99</v>
      </c>
      <c r="R195" s="160">
        <v>-8508.5</v>
      </c>
      <c r="S195" s="160">
        <v>-13535.28</v>
      </c>
      <c r="T195" s="160">
        <v>0</v>
      </c>
      <c r="U195" s="160">
        <v>-2175.5</v>
      </c>
      <c r="V195" s="160">
        <v>-10299.76</v>
      </c>
      <c r="W195" s="160">
        <v>-19276.599999999999</v>
      </c>
      <c r="X195" s="160">
        <v>-29558.25</v>
      </c>
      <c r="Y195" s="160">
        <v>-1967.54</v>
      </c>
      <c r="Z195" s="160">
        <v>-7826</v>
      </c>
      <c r="AA195" s="160">
        <v>-31768.22</v>
      </c>
      <c r="AB195" s="160">
        <v>-23137.119999999999</v>
      </c>
      <c r="AC195" s="160">
        <v>-911.54</v>
      </c>
      <c r="AD195" s="160">
        <v>-20641.349999999999</v>
      </c>
      <c r="AE195" s="160">
        <v>-9816.34</v>
      </c>
      <c r="AF195" s="160">
        <v>-28495.759999999998</v>
      </c>
      <c r="AG195" s="160">
        <v>-20884.47</v>
      </c>
      <c r="AH195" s="160">
        <v>-29140.89</v>
      </c>
      <c r="AI195" s="160">
        <v>-40737.39</v>
      </c>
      <c r="AJ195" s="160">
        <v>-5010</v>
      </c>
      <c r="AK195" s="160">
        <v>-30603.48</v>
      </c>
      <c r="AL195" s="160">
        <v>-61652.56</v>
      </c>
      <c r="AM195" s="160">
        <v>-36831.269999999997</v>
      </c>
      <c r="AN195" s="160">
        <v>-185</v>
      </c>
      <c r="AO195" s="160">
        <v>-18217.18</v>
      </c>
      <c r="AP195" s="160">
        <v>-19184.2</v>
      </c>
      <c r="AQ195" s="160">
        <v>-2466</v>
      </c>
      <c r="AR195" s="160">
        <v>-3046.55</v>
      </c>
      <c r="AS195" s="160">
        <v>-9259.7000000000007</v>
      </c>
      <c r="AT195" s="160">
        <v>0</v>
      </c>
      <c r="AU195" s="160">
        <v>0</v>
      </c>
      <c r="AV195" s="160">
        <v>-35992.879999999997</v>
      </c>
      <c r="AW195" s="160">
        <v>-24527.06</v>
      </c>
      <c r="AX195" s="160">
        <v>-23644.6</v>
      </c>
      <c r="AY195" s="160">
        <v>-12701.82</v>
      </c>
      <c r="AZ195" s="160">
        <v>-45989.71</v>
      </c>
      <c r="BA195" s="160">
        <v>-3314.29</v>
      </c>
      <c r="BB195" s="160">
        <v>-9.2100000000000009</v>
      </c>
      <c r="BC195" s="160">
        <v>-12903.09</v>
      </c>
      <c r="BD195" s="160">
        <v>-8811.85</v>
      </c>
      <c r="BE195" s="160">
        <v>-14264</v>
      </c>
      <c r="BF195" s="160">
        <v>-44240.55</v>
      </c>
      <c r="BG195" s="160">
        <v>-1415.93</v>
      </c>
      <c r="BH195" s="160">
        <v>-2297</v>
      </c>
      <c r="BI195" s="160">
        <v>-31118.799999999999</v>
      </c>
      <c r="BJ195" s="160">
        <v>-6180.3</v>
      </c>
      <c r="BK195" s="160">
        <v>-48034.73</v>
      </c>
      <c r="BL195" s="160">
        <v>-7291.04</v>
      </c>
      <c r="BM195" s="160">
        <v>-1732.61</v>
      </c>
      <c r="BN195" s="160">
        <v>-7691</v>
      </c>
      <c r="BO195" s="160">
        <v>-1940.85</v>
      </c>
      <c r="BP195" s="160">
        <v>-360</v>
      </c>
      <c r="BQ195" s="160">
        <v>-21329.05</v>
      </c>
      <c r="BR195" s="160">
        <v>-51457.94</v>
      </c>
      <c r="BS195" s="160">
        <v>0</v>
      </c>
      <c r="BT195" s="160">
        <v>-20438.59</v>
      </c>
      <c r="BU195" s="160">
        <v>-64414.64</v>
      </c>
      <c r="BV195" s="160">
        <v>-2093.0500000000002</v>
      </c>
      <c r="BW195" s="160">
        <v>-63429.79</v>
      </c>
      <c r="BX195" s="160">
        <v>-25749.21</v>
      </c>
      <c r="BY195" s="160">
        <v>-31095.69</v>
      </c>
      <c r="BZ195" s="160">
        <v>0</v>
      </c>
      <c r="CA195" s="160">
        <v>-790</v>
      </c>
      <c r="CB195" s="160">
        <v>-600</v>
      </c>
      <c r="CC195" s="160">
        <v>-71513.210000000006</v>
      </c>
      <c r="CD195" s="160">
        <v>-15934.6</v>
      </c>
      <c r="CE195" s="160">
        <v>-16403.740000000002</v>
      </c>
      <c r="CF195" s="160">
        <v>-7003.86</v>
      </c>
      <c r="CG195" s="160">
        <v>-661</v>
      </c>
      <c r="CH195" s="160">
        <v>-26095.74</v>
      </c>
      <c r="CI195" s="160">
        <v>-14166.66</v>
      </c>
      <c r="CJ195" s="160">
        <v>-50</v>
      </c>
      <c r="CK195" s="160">
        <v>-2176</v>
      </c>
      <c r="CL195" s="160">
        <v>-6914.44</v>
      </c>
      <c r="CM195" s="160">
        <v>-40</v>
      </c>
      <c r="CN195" s="160">
        <v>-17451.330000000002</v>
      </c>
      <c r="CO195" s="160">
        <v>-9791.18</v>
      </c>
      <c r="CP195" s="160">
        <v>0</v>
      </c>
      <c r="CQ195" s="160">
        <v>-21663.82</v>
      </c>
      <c r="CR195" s="160">
        <v>-6309.1</v>
      </c>
      <c r="CS195" s="160">
        <v>-11364.62</v>
      </c>
      <c r="CT195" s="160">
        <v>-374</v>
      </c>
      <c r="CU195" s="160">
        <v>-6365.63</v>
      </c>
      <c r="CV195" s="160">
        <v>-5711.37</v>
      </c>
      <c r="CW195" s="160">
        <v>732.5</v>
      </c>
      <c r="CX195" s="160">
        <v>-5115.6099999999997</v>
      </c>
      <c r="CY195" s="160">
        <v>-20365.29</v>
      </c>
      <c r="CZ195" s="160">
        <v>-3252.75</v>
      </c>
      <c r="DA195" s="160">
        <v>-22676</v>
      </c>
      <c r="DB195" s="160">
        <v>-17764.43</v>
      </c>
      <c r="DC195" s="160">
        <v>-2334.8000000000002</v>
      </c>
      <c r="DD195" s="160">
        <v>-4955.3900000000003</v>
      </c>
      <c r="DE195" s="160">
        <v>-2873.97</v>
      </c>
      <c r="DF195" s="160">
        <v>-24478.16</v>
      </c>
      <c r="DG195" s="160">
        <v>-442</v>
      </c>
      <c r="DH195" s="160">
        <v>-5753.4</v>
      </c>
      <c r="DI195" s="160">
        <v>-4627.5</v>
      </c>
      <c r="DJ195" s="160">
        <v>0</v>
      </c>
      <c r="DK195" s="160">
        <v>-27048.26</v>
      </c>
      <c r="DL195" s="160">
        <v>-3455.92</v>
      </c>
      <c r="DM195" s="160">
        <v>-11823.44</v>
      </c>
      <c r="DN195" s="160">
        <v>-14671.88</v>
      </c>
      <c r="DO195" s="160">
        <v>-30068.5</v>
      </c>
      <c r="DP195" s="160">
        <v>-15824.2</v>
      </c>
      <c r="DQ195" s="160">
        <v>-5090</v>
      </c>
      <c r="DR195" s="160">
        <v>-2796.17</v>
      </c>
      <c r="DS195" s="160">
        <v>-451.99</v>
      </c>
      <c r="DT195" s="160">
        <v>-22708.18</v>
      </c>
      <c r="DU195" s="160">
        <v>-1637</v>
      </c>
      <c r="DV195" s="160">
        <v>-58010.99</v>
      </c>
      <c r="DW195" s="160">
        <v>0</v>
      </c>
      <c r="DX195" s="160">
        <v>-4128.58</v>
      </c>
      <c r="DY195" s="160">
        <v>-10515.75</v>
      </c>
      <c r="DZ195" s="160">
        <v>-10531.66</v>
      </c>
      <c r="EA195" s="160">
        <v>-78193.52</v>
      </c>
      <c r="EB195" s="160">
        <v>-23805.55</v>
      </c>
      <c r="EC195" s="160">
        <v>-37759.71</v>
      </c>
      <c r="ED195" s="160">
        <v>-19547.2</v>
      </c>
      <c r="EE195" s="160">
        <v>-2206</v>
      </c>
      <c r="EF195" s="160">
        <v>-10718.28</v>
      </c>
      <c r="EG195" s="160">
        <v>-3026.88</v>
      </c>
      <c r="EH195" s="160">
        <v>-67933.289999999994</v>
      </c>
      <c r="EI195" s="160">
        <v>-78576.509999999995</v>
      </c>
      <c r="EJ195" s="160">
        <v>-75856.23</v>
      </c>
      <c r="EK195" s="160">
        <v>-25779.25</v>
      </c>
      <c r="EL195" s="160">
        <v>-9551.2999999999993</v>
      </c>
      <c r="EM195" s="160">
        <v>-2908.54</v>
      </c>
      <c r="EN195" s="160">
        <v>-77.44</v>
      </c>
      <c r="EO195" s="160">
        <v>-547499.69999999995</v>
      </c>
      <c r="EP195" s="160">
        <v>-133315.5</v>
      </c>
      <c r="EQ195" s="160">
        <v>-62984.800000000003</v>
      </c>
      <c r="ER195" s="160">
        <v>-218833.14</v>
      </c>
      <c r="ES195" s="160">
        <v>-5239.9399999999996</v>
      </c>
      <c r="ET195" s="160">
        <v>-92168.55</v>
      </c>
      <c r="EU195" s="160">
        <v>-283763.07</v>
      </c>
      <c r="EV195" s="160">
        <v>-667649.32999999996</v>
      </c>
      <c r="EW195" s="160">
        <v>-7499.91</v>
      </c>
      <c r="EX195" s="160">
        <v>-627498.75</v>
      </c>
      <c r="EY195" s="160">
        <v>-15150.17</v>
      </c>
      <c r="EZ195" s="160">
        <v>-10067.32</v>
      </c>
      <c r="FA195" s="160">
        <v>-96076.49</v>
      </c>
      <c r="FB195" s="160">
        <v>-91382.44</v>
      </c>
      <c r="FC195" s="160">
        <v>-23774.98</v>
      </c>
      <c r="FD195" s="160">
        <v>-142965.23000000001</v>
      </c>
      <c r="FE195" s="160">
        <v>-8365.4699999999993</v>
      </c>
      <c r="FF195" s="160">
        <v>-119312.92</v>
      </c>
      <c r="FG195" s="160">
        <v>-267.94</v>
      </c>
      <c r="FH195" s="160">
        <v>-133464.21</v>
      </c>
      <c r="FI195" s="160">
        <v>-6179.66</v>
      </c>
      <c r="FJ195" s="160">
        <v>74309.81</v>
      </c>
      <c r="FK195" s="160">
        <v>-94450.25</v>
      </c>
      <c r="FL195" s="160">
        <v>-109223.28</v>
      </c>
      <c r="FM195" s="160">
        <v>-31276.59</v>
      </c>
      <c r="FN195" s="160">
        <v>-97434.08</v>
      </c>
      <c r="FO195" s="160">
        <v>-118730.08</v>
      </c>
      <c r="FP195" s="160">
        <v>-79521.72</v>
      </c>
      <c r="FQ195" s="160">
        <v>-40126.019999999997</v>
      </c>
      <c r="FR195" s="160">
        <v>0</v>
      </c>
      <c r="FS195" s="160">
        <v>-8700.9599999999991</v>
      </c>
      <c r="FT195" s="160">
        <v>0</v>
      </c>
      <c r="FU195" s="160">
        <v>0</v>
      </c>
      <c r="FV195" s="160">
        <v>-24291.19</v>
      </c>
      <c r="FW195" s="160">
        <v>-5055</v>
      </c>
      <c r="FX195" s="160">
        <v>-35545.879999999997</v>
      </c>
      <c r="FY195" s="160">
        <v>-5196.57</v>
      </c>
      <c r="FZ195" s="160">
        <v>-1066.0999999999999</v>
      </c>
      <c r="GA195" s="160">
        <v>0</v>
      </c>
      <c r="GB195" s="160">
        <v>-390</v>
      </c>
      <c r="GC195" s="160">
        <v>0</v>
      </c>
      <c r="GD195" s="160">
        <v>-17396.080000000002</v>
      </c>
      <c r="GE195" s="160">
        <v>-2360</v>
      </c>
      <c r="GF195" s="160">
        <v>-37801.919999999998</v>
      </c>
      <c r="GG195" s="160">
        <v>-1663.1</v>
      </c>
      <c r="GH195" s="160">
        <v>-65152.52</v>
      </c>
      <c r="GI195" s="79">
        <f t="shared" si="2"/>
        <v>-6293330.8700000001</v>
      </c>
    </row>
    <row r="196" spans="2:191" x14ac:dyDescent="0.25">
      <c r="B196" s="74" t="s">
        <v>172</v>
      </c>
      <c r="C196" s="175" t="s">
        <v>789</v>
      </c>
      <c r="D196" s="160">
        <v>-1000</v>
      </c>
      <c r="E196" s="160">
        <v>0</v>
      </c>
      <c r="F196" s="160">
        <v>0</v>
      </c>
      <c r="G196" s="160">
        <v>-75129</v>
      </c>
      <c r="H196" s="160">
        <v>0</v>
      </c>
      <c r="I196" s="160">
        <v>0</v>
      </c>
      <c r="J196" s="160">
        <v>-7915.03</v>
      </c>
      <c r="K196" s="160">
        <v>0</v>
      </c>
      <c r="L196" s="160">
        <v>0</v>
      </c>
      <c r="M196" s="160">
        <v>-79795.97</v>
      </c>
      <c r="N196" s="160">
        <v>0</v>
      </c>
      <c r="O196" s="160">
        <v>0</v>
      </c>
      <c r="P196" s="160">
        <v>0</v>
      </c>
      <c r="Q196" s="160">
        <v>-200</v>
      </c>
      <c r="R196" s="160">
        <v>0</v>
      </c>
      <c r="S196" s="160">
        <v>-1910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-895.26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0</v>
      </c>
      <c r="BA196" s="160">
        <v>-10182.75</v>
      </c>
      <c r="BB196" s="160">
        <v>0</v>
      </c>
      <c r="BC196" s="160">
        <v>0</v>
      </c>
      <c r="BD196" s="160">
        <v>0</v>
      </c>
      <c r="BE196" s="160">
        <v>0</v>
      </c>
      <c r="BF196" s="160">
        <v>-500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-65484</v>
      </c>
      <c r="BM196" s="160">
        <v>0</v>
      </c>
      <c r="BN196" s="160">
        <v>-1800</v>
      </c>
      <c r="BO196" s="160">
        <v>0</v>
      </c>
      <c r="BP196" s="160">
        <v>0</v>
      </c>
      <c r="BQ196" s="160">
        <v>-600</v>
      </c>
      <c r="BR196" s="160">
        <v>0</v>
      </c>
      <c r="BS196" s="160">
        <v>0</v>
      </c>
      <c r="BT196" s="160">
        <v>0</v>
      </c>
      <c r="BU196" s="160">
        <v>-144</v>
      </c>
      <c r="BV196" s="160">
        <v>-1500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-2200</v>
      </c>
      <c r="CC196" s="160">
        <v>0</v>
      </c>
      <c r="CD196" s="160">
        <v>0</v>
      </c>
      <c r="CE196" s="160">
        <v>0</v>
      </c>
      <c r="CF196" s="160">
        <v>0</v>
      </c>
      <c r="CG196" s="160">
        <v>0</v>
      </c>
      <c r="CH196" s="160">
        <v>-300</v>
      </c>
      <c r="CI196" s="160">
        <v>0</v>
      </c>
      <c r="CJ196" s="160">
        <v>0</v>
      </c>
      <c r="CK196" s="160">
        <v>0</v>
      </c>
      <c r="CL196" s="160">
        <v>0</v>
      </c>
      <c r="CM196" s="160">
        <v>0</v>
      </c>
      <c r="CN196" s="160">
        <v>0</v>
      </c>
      <c r="CO196" s="160">
        <v>0</v>
      </c>
      <c r="CP196" s="160">
        <v>0</v>
      </c>
      <c r="CQ196" s="160">
        <v>0</v>
      </c>
      <c r="CR196" s="160">
        <v>-11000</v>
      </c>
      <c r="CS196" s="160">
        <v>0</v>
      </c>
      <c r="CT196" s="160">
        <v>0</v>
      </c>
      <c r="CU196" s="160">
        <v>0</v>
      </c>
      <c r="CV196" s="160">
        <v>0</v>
      </c>
      <c r="CW196" s="160">
        <v>-3320</v>
      </c>
      <c r="CX196" s="160">
        <v>0</v>
      </c>
      <c r="CY196" s="160">
        <v>0</v>
      </c>
      <c r="CZ196" s="160">
        <v>0</v>
      </c>
      <c r="DA196" s="160">
        <v>0</v>
      </c>
      <c r="DB196" s="160">
        <v>0</v>
      </c>
      <c r="DC196" s="160">
        <v>0</v>
      </c>
      <c r="DD196" s="160">
        <v>-500</v>
      </c>
      <c r="DE196" s="160">
        <v>-24151</v>
      </c>
      <c r="DF196" s="160">
        <v>0</v>
      </c>
      <c r="DG196" s="160">
        <v>-16597.669999999998</v>
      </c>
      <c r="DH196" s="160">
        <v>0</v>
      </c>
      <c r="DI196" s="160">
        <v>0</v>
      </c>
      <c r="DJ196" s="160">
        <v>0</v>
      </c>
      <c r="DK196" s="160">
        <v>-8000</v>
      </c>
      <c r="DL196" s="160">
        <v>0</v>
      </c>
      <c r="DM196" s="160">
        <v>-602.61</v>
      </c>
      <c r="DN196" s="160">
        <v>0</v>
      </c>
      <c r="DO196" s="160">
        <v>0</v>
      </c>
      <c r="DP196" s="160">
        <v>0</v>
      </c>
      <c r="DQ196" s="160">
        <v>0</v>
      </c>
      <c r="DR196" s="160">
        <v>1700</v>
      </c>
      <c r="DS196" s="160">
        <v>0</v>
      </c>
      <c r="DT196" s="160">
        <v>0</v>
      </c>
      <c r="DU196" s="160">
        <v>0</v>
      </c>
      <c r="DV196" s="160">
        <v>0</v>
      </c>
      <c r="DW196" s="160">
        <v>0</v>
      </c>
      <c r="DX196" s="160">
        <v>0</v>
      </c>
      <c r="DY196" s="160">
        <v>-233.75</v>
      </c>
      <c r="DZ196" s="160">
        <v>-100</v>
      </c>
      <c r="EA196" s="160">
        <v>-0.5</v>
      </c>
      <c r="EB196" s="160">
        <v>0</v>
      </c>
      <c r="EC196" s="160">
        <v>0</v>
      </c>
      <c r="ED196" s="160">
        <v>0</v>
      </c>
      <c r="EE196" s="160">
        <v>0</v>
      </c>
      <c r="EF196" s="160">
        <v>0</v>
      </c>
      <c r="EG196" s="160">
        <v>0</v>
      </c>
      <c r="EH196" s="160">
        <v>0</v>
      </c>
      <c r="EI196" s="160">
        <v>0</v>
      </c>
      <c r="EJ196" s="160">
        <v>-34949</v>
      </c>
      <c r="EK196" s="160">
        <v>0</v>
      </c>
      <c r="EL196" s="160">
        <v>0</v>
      </c>
      <c r="EM196" s="160">
        <v>0</v>
      </c>
      <c r="EN196" s="160">
        <v>1071.32</v>
      </c>
      <c r="EO196" s="160">
        <v>0</v>
      </c>
      <c r="EP196" s="160">
        <v>0</v>
      </c>
      <c r="EQ196" s="160">
        <v>-61805.4</v>
      </c>
      <c r="ER196" s="160">
        <v>-23111.94</v>
      </c>
      <c r="ES196" s="160">
        <v>0</v>
      </c>
      <c r="ET196" s="160">
        <v>-23600</v>
      </c>
      <c r="EU196" s="160">
        <v>0</v>
      </c>
      <c r="EV196" s="160">
        <v>0</v>
      </c>
      <c r="EW196" s="160">
        <v>-89287</v>
      </c>
      <c r="EX196" s="160">
        <v>-150</v>
      </c>
      <c r="EY196" s="160">
        <v>-27871.34</v>
      </c>
      <c r="EZ196" s="160">
        <v>-15487.68</v>
      </c>
      <c r="FA196" s="160">
        <v>0</v>
      </c>
      <c r="FB196" s="160">
        <v>0</v>
      </c>
      <c r="FC196" s="160">
        <v>0</v>
      </c>
      <c r="FD196" s="160">
        <v>0</v>
      </c>
      <c r="FE196" s="160">
        <v>-116057.75</v>
      </c>
      <c r="FF196" s="160">
        <v>-150</v>
      </c>
      <c r="FG196" s="160">
        <v>0</v>
      </c>
      <c r="FH196" s="160">
        <v>0</v>
      </c>
      <c r="FI196" s="160">
        <v>0</v>
      </c>
      <c r="FJ196" s="160">
        <v>0</v>
      </c>
      <c r="FK196" s="160">
        <v>0</v>
      </c>
      <c r="FL196" s="160">
        <v>0</v>
      </c>
      <c r="FM196" s="160">
        <v>0</v>
      </c>
      <c r="FN196" s="160">
        <v>-500</v>
      </c>
      <c r="FO196" s="160">
        <v>-860</v>
      </c>
      <c r="FP196" s="160">
        <v>-10822</v>
      </c>
      <c r="FQ196" s="160">
        <v>0</v>
      </c>
      <c r="FR196" s="160">
        <v>0</v>
      </c>
      <c r="FS196" s="160">
        <v>0</v>
      </c>
      <c r="FT196" s="160">
        <v>0</v>
      </c>
      <c r="FU196" s="160">
        <v>-1500</v>
      </c>
      <c r="FV196" s="160">
        <v>19500</v>
      </c>
      <c r="FW196" s="160">
        <v>0</v>
      </c>
      <c r="FX196" s="160">
        <v>0</v>
      </c>
      <c r="FY196" s="160">
        <v>-50</v>
      </c>
      <c r="FZ196" s="160">
        <v>-43590</v>
      </c>
      <c r="GA196" s="160">
        <v>-46297.99</v>
      </c>
      <c r="GB196" s="160">
        <v>0</v>
      </c>
      <c r="GC196" s="160">
        <v>0</v>
      </c>
      <c r="GD196" s="160">
        <v>0</v>
      </c>
      <c r="GE196" s="160">
        <v>-170</v>
      </c>
      <c r="GF196" s="160">
        <v>0</v>
      </c>
      <c r="GG196" s="160">
        <v>0</v>
      </c>
      <c r="GH196" s="160">
        <v>0</v>
      </c>
      <c r="GI196" s="79">
        <f t="shared" ref="GI196:GI206" si="3">SUM(D196:GH196)</f>
        <v>-788050.32000000007</v>
      </c>
    </row>
    <row r="197" spans="2:191" x14ac:dyDescent="0.25">
      <c r="B197" s="74" t="s">
        <v>182</v>
      </c>
      <c r="C197" s="175" t="s">
        <v>789</v>
      </c>
      <c r="D197" s="160">
        <v>0</v>
      </c>
      <c r="E197" s="160">
        <v>-1300</v>
      </c>
      <c r="F197" s="160">
        <v>0</v>
      </c>
      <c r="G197" s="160">
        <v>-4331.74</v>
      </c>
      <c r="H197" s="160">
        <v>0</v>
      </c>
      <c r="I197" s="160">
        <v>0</v>
      </c>
      <c r="J197" s="160">
        <v>-6450</v>
      </c>
      <c r="K197" s="160">
        <v>-3620.71</v>
      </c>
      <c r="L197" s="160">
        <v>-11259.76</v>
      </c>
      <c r="M197" s="160">
        <v>-13509.39</v>
      </c>
      <c r="N197" s="160">
        <v>0</v>
      </c>
      <c r="O197" s="160">
        <v>-1205.55</v>
      </c>
      <c r="P197" s="160">
        <v>0</v>
      </c>
      <c r="Q197" s="160">
        <v>0</v>
      </c>
      <c r="R197" s="160">
        <v>-2000</v>
      </c>
      <c r="S197" s="160">
        <v>0</v>
      </c>
      <c r="T197" s="160">
        <v>-7745.47</v>
      </c>
      <c r="U197" s="160">
        <v>-8697.36</v>
      </c>
      <c r="V197" s="160">
        <v>-7610</v>
      </c>
      <c r="W197" s="160">
        <v>0</v>
      </c>
      <c r="X197" s="160">
        <v>0</v>
      </c>
      <c r="Y197" s="160">
        <v>-1270</v>
      </c>
      <c r="Z197" s="160">
        <v>-10000</v>
      </c>
      <c r="AA197" s="160">
        <v>-1480.27</v>
      </c>
      <c r="AB197" s="160">
        <v>0</v>
      </c>
      <c r="AC197" s="160">
        <v>-5050</v>
      </c>
      <c r="AD197" s="160">
        <v>-51907.9</v>
      </c>
      <c r="AE197" s="160">
        <v>0</v>
      </c>
      <c r="AF197" s="160">
        <v>0</v>
      </c>
      <c r="AG197" s="160">
        <v>0</v>
      </c>
      <c r="AH197" s="160">
        <v>0</v>
      </c>
      <c r="AI197" s="160">
        <v>-196.67</v>
      </c>
      <c r="AJ197" s="160">
        <v>0</v>
      </c>
      <c r="AK197" s="160">
        <v>-10</v>
      </c>
      <c r="AL197" s="160">
        <v>0</v>
      </c>
      <c r="AM197" s="160">
        <v>-3100</v>
      </c>
      <c r="AN197" s="160">
        <v>0</v>
      </c>
      <c r="AO197" s="160">
        <v>-22269.49</v>
      </c>
      <c r="AP197" s="160">
        <v>-2000</v>
      </c>
      <c r="AQ197" s="160">
        <v>-11336.13</v>
      </c>
      <c r="AR197" s="160">
        <v>-2657.65</v>
      </c>
      <c r="AS197" s="160">
        <v>-800</v>
      </c>
      <c r="AT197" s="160">
        <v>-9997.2000000000007</v>
      </c>
      <c r="AU197" s="160">
        <v>0</v>
      </c>
      <c r="AV197" s="160">
        <v>-10000</v>
      </c>
      <c r="AW197" s="160">
        <v>0</v>
      </c>
      <c r="AX197" s="160">
        <v>-380</v>
      </c>
      <c r="AY197" s="160">
        <v>-4300</v>
      </c>
      <c r="AZ197" s="160">
        <v>0</v>
      </c>
      <c r="BA197" s="160">
        <v>-3285.54</v>
      </c>
      <c r="BB197" s="160">
        <v>0</v>
      </c>
      <c r="BC197" s="160">
        <v>0</v>
      </c>
      <c r="BD197" s="160">
        <v>-4791.55</v>
      </c>
      <c r="BE197" s="160">
        <v>-662</v>
      </c>
      <c r="BF197" s="160">
        <v>0</v>
      </c>
      <c r="BG197" s="160">
        <v>-22807.19</v>
      </c>
      <c r="BH197" s="160">
        <v>0</v>
      </c>
      <c r="BI197" s="160">
        <v>0</v>
      </c>
      <c r="BJ197" s="160">
        <v>-100</v>
      </c>
      <c r="BK197" s="160">
        <v>-9560.66</v>
      </c>
      <c r="BL197" s="160">
        <v>0</v>
      </c>
      <c r="BM197" s="160">
        <v>-32239.24</v>
      </c>
      <c r="BN197" s="160">
        <v>-11524</v>
      </c>
      <c r="BO197" s="160">
        <v>-520</v>
      </c>
      <c r="BP197" s="160">
        <v>0</v>
      </c>
      <c r="BQ197" s="160">
        <v>0</v>
      </c>
      <c r="BR197" s="160">
        <v>-3063</v>
      </c>
      <c r="BS197" s="160">
        <v>-57.2</v>
      </c>
      <c r="BT197" s="160">
        <v>-100</v>
      </c>
      <c r="BU197" s="160">
        <v>-1881</v>
      </c>
      <c r="BV197" s="160">
        <v>-65.5</v>
      </c>
      <c r="BW197" s="160">
        <v>-30</v>
      </c>
      <c r="BX197" s="160">
        <v>0</v>
      </c>
      <c r="BY197" s="160">
        <v>-7865.24</v>
      </c>
      <c r="BZ197" s="160">
        <v>-43315.27</v>
      </c>
      <c r="CA197" s="160">
        <v>-70.5</v>
      </c>
      <c r="CB197" s="160">
        <v>-2296</v>
      </c>
      <c r="CC197" s="160">
        <v>0</v>
      </c>
      <c r="CD197" s="160">
        <v>0</v>
      </c>
      <c r="CE197" s="160">
        <v>-1000</v>
      </c>
      <c r="CF197" s="160">
        <v>-13641.33</v>
      </c>
      <c r="CG197" s="160">
        <v>-60381.79</v>
      </c>
      <c r="CH197" s="160">
        <v>0</v>
      </c>
      <c r="CI197" s="160">
        <v>-15837.17</v>
      </c>
      <c r="CJ197" s="160">
        <v>-3818.98</v>
      </c>
      <c r="CK197" s="160">
        <v>-670</v>
      </c>
      <c r="CL197" s="160">
        <v>0</v>
      </c>
      <c r="CM197" s="160">
        <v>-16085.93</v>
      </c>
      <c r="CN197" s="160">
        <v>-4260</v>
      </c>
      <c r="CO197" s="160">
        <v>0</v>
      </c>
      <c r="CP197" s="160">
        <v>-36850.129999999997</v>
      </c>
      <c r="CQ197" s="160">
        <v>-654.03</v>
      </c>
      <c r="CR197" s="160">
        <v>-1419.5</v>
      </c>
      <c r="CS197" s="160">
        <v>-34827.5</v>
      </c>
      <c r="CT197" s="160">
        <v>-2625.35</v>
      </c>
      <c r="CU197" s="160">
        <v>-5108</v>
      </c>
      <c r="CV197" s="160">
        <v>-250</v>
      </c>
      <c r="CW197" s="160">
        <v>-20998.89</v>
      </c>
      <c r="CX197" s="160">
        <v>-12973.71</v>
      </c>
      <c r="CY197" s="160">
        <v>-25704.74</v>
      </c>
      <c r="CZ197" s="160">
        <v>-905.45</v>
      </c>
      <c r="DA197" s="160">
        <v>-456</v>
      </c>
      <c r="DB197" s="160">
        <v>-1032</v>
      </c>
      <c r="DC197" s="160">
        <v>-480</v>
      </c>
      <c r="DD197" s="160">
        <v>-1791</v>
      </c>
      <c r="DE197" s="160">
        <v>-1000</v>
      </c>
      <c r="DF197" s="160">
        <v>0</v>
      </c>
      <c r="DG197" s="160">
        <v>-4734.6099999999997</v>
      </c>
      <c r="DH197" s="160">
        <v>0</v>
      </c>
      <c r="DI197" s="160">
        <v>0</v>
      </c>
      <c r="DJ197" s="160">
        <v>-3816.31</v>
      </c>
      <c r="DK197" s="160">
        <v>-8311.5499999999993</v>
      </c>
      <c r="DL197" s="160">
        <v>0</v>
      </c>
      <c r="DM197" s="160">
        <v>-1146</v>
      </c>
      <c r="DN197" s="160">
        <v>0</v>
      </c>
      <c r="DO197" s="160">
        <v>-945.97</v>
      </c>
      <c r="DP197" s="160">
        <v>-23614.799999999999</v>
      </c>
      <c r="DQ197" s="160">
        <v>0</v>
      </c>
      <c r="DR197" s="160">
        <v>-24314.99</v>
      </c>
      <c r="DS197" s="160">
        <v>-26851.93</v>
      </c>
      <c r="DT197" s="160">
        <v>0</v>
      </c>
      <c r="DU197" s="160">
        <v>-826</v>
      </c>
      <c r="DV197" s="160">
        <v>-40</v>
      </c>
      <c r="DW197" s="160">
        <v>-4147.97</v>
      </c>
      <c r="DX197" s="160">
        <v>-3519.1</v>
      </c>
      <c r="DY197" s="160">
        <v>-306.7</v>
      </c>
      <c r="DZ197" s="160">
        <v>-10</v>
      </c>
      <c r="EA197" s="160">
        <v>-29000</v>
      </c>
      <c r="EB197" s="160">
        <v>0</v>
      </c>
      <c r="EC197" s="160">
        <v>0</v>
      </c>
      <c r="ED197" s="160">
        <v>-12743</v>
      </c>
      <c r="EE197" s="160">
        <v>-2648.7</v>
      </c>
      <c r="EF197" s="160">
        <v>-1617.5</v>
      </c>
      <c r="EG197" s="160">
        <v>-2173</v>
      </c>
      <c r="EH197" s="160">
        <v>0</v>
      </c>
      <c r="EI197" s="160">
        <v>-2940</v>
      </c>
      <c r="EJ197" s="160">
        <v>-10109.65</v>
      </c>
      <c r="EK197" s="160">
        <v>-4454.47</v>
      </c>
      <c r="EL197" s="160">
        <v>-1036</v>
      </c>
      <c r="EM197" s="160">
        <v>-9521.11</v>
      </c>
      <c r="EN197" s="160">
        <v>-189.73</v>
      </c>
      <c r="EO197" s="160">
        <v>-20931.47</v>
      </c>
      <c r="EP197" s="160">
        <v>-5779.56</v>
      </c>
      <c r="EQ197" s="160">
        <v>-47044.53</v>
      </c>
      <c r="ER197" s="160">
        <v>0</v>
      </c>
      <c r="ES197" s="160">
        <v>-2873.2</v>
      </c>
      <c r="ET197" s="160">
        <v>-2083.8200000000002</v>
      </c>
      <c r="EU197" s="160">
        <v>-100139.22</v>
      </c>
      <c r="EV197" s="160">
        <v>0</v>
      </c>
      <c r="EW197" s="160">
        <v>-18580.849999999999</v>
      </c>
      <c r="EX197" s="160">
        <v>-1418.69</v>
      </c>
      <c r="EY197" s="160">
        <v>-34430.19</v>
      </c>
      <c r="EZ197" s="160">
        <v>-9345.76</v>
      </c>
      <c r="FA197" s="160">
        <v>-2877.47</v>
      </c>
      <c r="FB197" s="160">
        <v>-4692.5</v>
      </c>
      <c r="FC197" s="160">
        <v>-58500.92</v>
      </c>
      <c r="FD197" s="160">
        <v>-51860.14</v>
      </c>
      <c r="FE197" s="160">
        <v>-318426.09000000003</v>
      </c>
      <c r="FF197" s="160">
        <v>-34228.720000000001</v>
      </c>
      <c r="FG197" s="160">
        <v>-2480</v>
      </c>
      <c r="FH197" s="160">
        <v>-55584.38</v>
      </c>
      <c r="FI197" s="160">
        <v>-80025.05</v>
      </c>
      <c r="FJ197" s="160">
        <v>-44935.11</v>
      </c>
      <c r="FK197" s="160">
        <v>-939.4</v>
      </c>
      <c r="FL197" s="160">
        <v>-19336.5</v>
      </c>
      <c r="FM197" s="160">
        <v>75338.33</v>
      </c>
      <c r="FN197" s="160">
        <v>0</v>
      </c>
      <c r="FO197" s="160">
        <v>-242631.4</v>
      </c>
      <c r="FP197" s="160">
        <v>-42507.26</v>
      </c>
      <c r="FQ197" s="160">
        <v>-27750.78</v>
      </c>
      <c r="FR197" s="160">
        <v>0</v>
      </c>
      <c r="FS197" s="160">
        <v>0</v>
      </c>
      <c r="FT197" s="160">
        <v>-664.73</v>
      </c>
      <c r="FU197" s="160">
        <v>-20545.669999999998</v>
      </c>
      <c r="FV197" s="160">
        <v>0</v>
      </c>
      <c r="FW197" s="160">
        <v>-3604</v>
      </c>
      <c r="FX197" s="160">
        <v>0</v>
      </c>
      <c r="FY197" s="160">
        <v>0</v>
      </c>
      <c r="FZ197" s="160">
        <v>-21791.13</v>
      </c>
      <c r="GA197" s="160">
        <v>-15514.21</v>
      </c>
      <c r="GB197" s="160">
        <v>-3996.38</v>
      </c>
      <c r="GC197" s="160">
        <v>-59.05</v>
      </c>
      <c r="GD197" s="160">
        <v>0</v>
      </c>
      <c r="GE197" s="160">
        <v>-29104.58</v>
      </c>
      <c r="GF197" s="160">
        <v>0</v>
      </c>
      <c r="GG197" s="160">
        <v>-33671.75</v>
      </c>
      <c r="GH197" s="160">
        <v>0</v>
      </c>
      <c r="GI197" s="79">
        <f t="shared" si="3"/>
        <v>-2073525.9499999993</v>
      </c>
    </row>
    <row r="198" spans="2:191" x14ac:dyDescent="0.25">
      <c r="B198" s="74" t="s">
        <v>172</v>
      </c>
      <c r="C198" s="175" t="s">
        <v>789</v>
      </c>
      <c r="D198" s="160">
        <v>0</v>
      </c>
      <c r="E198" s="160">
        <v>0</v>
      </c>
      <c r="F198" s="160">
        <v>0</v>
      </c>
      <c r="G198" s="160">
        <v>-384.2</v>
      </c>
      <c r="H198" s="160">
        <v>0</v>
      </c>
      <c r="I198" s="160">
        <v>0</v>
      </c>
      <c r="J198" s="160">
        <v>0</v>
      </c>
      <c r="K198" s="160">
        <v>-1926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-100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-200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-11400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-650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-1263.99</v>
      </c>
      <c r="CB198" s="160">
        <v>0</v>
      </c>
      <c r="CC198" s="160">
        <v>0</v>
      </c>
      <c r="CD198" s="160">
        <v>0</v>
      </c>
      <c r="CE198" s="160">
        <v>0</v>
      </c>
      <c r="CF198" s="160">
        <v>0</v>
      </c>
      <c r="CG198" s="160">
        <v>0</v>
      </c>
      <c r="CH198" s="160">
        <v>0</v>
      </c>
      <c r="CI198" s="160">
        <v>0</v>
      </c>
      <c r="CJ198" s="160">
        <v>0</v>
      </c>
      <c r="CK198" s="160">
        <v>0</v>
      </c>
      <c r="CL198" s="160">
        <v>0</v>
      </c>
      <c r="CM198" s="160">
        <v>0</v>
      </c>
      <c r="CN198" s="160">
        <v>0</v>
      </c>
      <c r="CO198" s="160">
        <v>0</v>
      </c>
      <c r="CP198" s="160">
        <v>-300</v>
      </c>
      <c r="CQ198" s="160">
        <v>0</v>
      </c>
      <c r="CR198" s="160">
        <v>0</v>
      </c>
      <c r="CS198" s="160">
        <v>0</v>
      </c>
      <c r="CT198" s="160">
        <v>0</v>
      </c>
      <c r="CU198" s="160">
        <v>0</v>
      </c>
      <c r="CV198" s="160">
        <v>0</v>
      </c>
      <c r="CW198" s="160">
        <v>0</v>
      </c>
      <c r="CX198" s="160">
        <v>0</v>
      </c>
      <c r="CY198" s="160">
        <v>0</v>
      </c>
      <c r="CZ198" s="160">
        <v>0</v>
      </c>
      <c r="DA198" s="160">
        <v>0</v>
      </c>
      <c r="DB198" s="160">
        <v>0</v>
      </c>
      <c r="DC198" s="160">
        <v>0</v>
      </c>
      <c r="DD198" s="160">
        <v>0</v>
      </c>
      <c r="DE198" s="160">
        <v>0</v>
      </c>
      <c r="DF198" s="160">
        <v>0</v>
      </c>
      <c r="DG198" s="160">
        <v>0</v>
      </c>
      <c r="DH198" s="160">
        <v>0</v>
      </c>
      <c r="DI198" s="160">
        <v>0</v>
      </c>
      <c r="DJ198" s="160">
        <v>0</v>
      </c>
      <c r="DK198" s="160">
        <v>0</v>
      </c>
      <c r="DL198" s="160">
        <v>0</v>
      </c>
      <c r="DM198" s="160">
        <v>0</v>
      </c>
      <c r="DN198" s="160">
        <v>0</v>
      </c>
      <c r="DO198" s="160">
        <v>-5000</v>
      </c>
      <c r="DP198" s="160">
        <v>0</v>
      </c>
      <c r="DQ198" s="160">
        <v>0</v>
      </c>
      <c r="DR198" s="160">
        <v>0</v>
      </c>
      <c r="DS198" s="160">
        <v>-350</v>
      </c>
      <c r="DT198" s="160">
        <v>0</v>
      </c>
      <c r="DU198" s="160">
        <v>0</v>
      </c>
      <c r="DV198" s="160">
        <v>0</v>
      </c>
      <c r="DW198" s="160">
        <v>0</v>
      </c>
      <c r="DX198" s="160">
        <v>0</v>
      </c>
      <c r="DY198" s="160">
        <v>0</v>
      </c>
      <c r="DZ198" s="160">
        <v>0</v>
      </c>
      <c r="EA198" s="160">
        <v>0</v>
      </c>
      <c r="EB198" s="160">
        <v>0</v>
      </c>
      <c r="EC198" s="160">
        <v>0</v>
      </c>
      <c r="ED198" s="160">
        <v>0</v>
      </c>
      <c r="EE198" s="160">
        <v>0</v>
      </c>
      <c r="EF198" s="160">
        <v>0</v>
      </c>
      <c r="EG198" s="160">
        <v>0</v>
      </c>
      <c r="EH198" s="160">
        <v>0</v>
      </c>
      <c r="EI198" s="160">
        <v>-1405</v>
      </c>
      <c r="EJ198" s="160">
        <v>0</v>
      </c>
      <c r="EK198" s="160">
        <v>0</v>
      </c>
      <c r="EL198" s="160">
        <v>0</v>
      </c>
      <c r="EM198" s="160">
        <v>0</v>
      </c>
      <c r="EN198" s="160">
        <v>0</v>
      </c>
      <c r="EO198" s="160">
        <v>0</v>
      </c>
      <c r="EP198" s="160">
        <v>0</v>
      </c>
      <c r="EQ198" s="160">
        <v>10330</v>
      </c>
      <c r="ER198" s="160">
        <v>0</v>
      </c>
      <c r="ES198" s="160">
        <v>0</v>
      </c>
      <c r="ET198" s="160">
        <v>0</v>
      </c>
      <c r="EU198" s="160">
        <v>0</v>
      </c>
      <c r="EV198" s="160">
        <v>0</v>
      </c>
      <c r="EW198" s="160">
        <v>0</v>
      </c>
      <c r="EX198" s="160">
        <v>0</v>
      </c>
      <c r="EY198" s="160">
        <v>0</v>
      </c>
      <c r="EZ198" s="160">
        <v>0</v>
      </c>
      <c r="FA198" s="160">
        <v>0</v>
      </c>
      <c r="FB198" s="160">
        <v>0</v>
      </c>
      <c r="FC198" s="160">
        <v>0</v>
      </c>
      <c r="FD198" s="160">
        <v>0</v>
      </c>
      <c r="FE198" s="160">
        <v>0</v>
      </c>
      <c r="FF198" s="160">
        <v>0</v>
      </c>
      <c r="FG198" s="160">
        <v>-6750</v>
      </c>
      <c r="FH198" s="160">
        <v>0</v>
      </c>
      <c r="FI198" s="160">
        <v>0</v>
      </c>
      <c r="FJ198" s="160">
        <v>0</v>
      </c>
      <c r="FK198" s="160">
        <v>0</v>
      </c>
      <c r="FL198" s="160">
        <v>0</v>
      </c>
      <c r="FM198" s="160">
        <v>0</v>
      </c>
      <c r="FN198" s="160">
        <v>0</v>
      </c>
      <c r="FO198" s="160">
        <v>-69437.23</v>
      </c>
      <c r="FP198" s="160">
        <v>-9833.49</v>
      </c>
      <c r="FQ198" s="160">
        <v>0</v>
      </c>
      <c r="FR198" s="160">
        <v>0</v>
      </c>
      <c r="FS198" s="160">
        <v>0</v>
      </c>
      <c r="FT198" s="160">
        <v>0</v>
      </c>
      <c r="FU198" s="160">
        <v>0</v>
      </c>
      <c r="FV198" s="160">
        <v>0</v>
      </c>
      <c r="FW198" s="160">
        <v>0</v>
      </c>
      <c r="FX198" s="160">
        <v>0</v>
      </c>
      <c r="FY198" s="160">
        <v>0</v>
      </c>
      <c r="FZ198" s="160">
        <v>0</v>
      </c>
      <c r="GA198" s="160">
        <v>0</v>
      </c>
      <c r="GB198" s="160">
        <v>0</v>
      </c>
      <c r="GC198" s="160">
        <v>0</v>
      </c>
      <c r="GD198" s="160">
        <v>0</v>
      </c>
      <c r="GE198" s="160">
        <v>0</v>
      </c>
      <c r="GF198" s="160">
        <v>0</v>
      </c>
      <c r="GG198" s="160">
        <v>0</v>
      </c>
      <c r="GH198" s="160">
        <v>0</v>
      </c>
      <c r="GI198" s="79">
        <f t="shared" si="3"/>
        <v>-98669.91</v>
      </c>
    </row>
    <row r="199" spans="2:191" x14ac:dyDescent="0.25">
      <c r="B199" s="74" t="s">
        <v>172</v>
      </c>
      <c r="C199" s="175" t="s">
        <v>789</v>
      </c>
      <c r="D199" s="160">
        <v>-3732</v>
      </c>
      <c r="E199" s="160">
        <v>-2207.12</v>
      </c>
      <c r="F199" s="160">
        <v>-3137.32</v>
      </c>
      <c r="G199" s="160">
        <v>-2915.27</v>
      </c>
      <c r="H199" s="160">
        <v>-6217.73</v>
      </c>
      <c r="I199" s="160">
        <v>-5835.61</v>
      </c>
      <c r="J199" s="160">
        <v>-581.1</v>
      </c>
      <c r="K199" s="160">
        <v>-3036.05</v>
      </c>
      <c r="L199" s="160">
        <v>-4779.99</v>
      </c>
      <c r="M199" s="160">
        <v>-4248.33</v>
      </c>
      <c r="N199" s="160">
        <v>-16151.4</v>
      </c>
      <c r="O199" s="160">
        <v>-4038.57</v>
      </c>
      <c r="P199" s="160">
        <v>-4454.8100000000004</v>
      </c>
      <c r="Q199" s="160">
        <v>-4444.92</v>
      </c>
      <c r="R199" s="160">
        <v>-2423.38</v>
      </c>
      <c r="S199" s="160">
        <v>-2035.91</v>
      </c>
      <c r="T199" s="160">
        <v>-8491.7999999999993</v>
      </c>
      <c r="U199" s="160">
        <v>-4032.53</v>
      </c>
      <c r="V199" s="160">
        <v>-161.46</v>
      </c>
      <c r="W199" s="160">
        <v>-412.19</v>
      </c>
      <c r="X199" s="160">
        <v>-4213.24</v>
      </c>
      <c r="Y199" s="160">
        <v>-3071.8</v>
      </c>
      <c r="Z199" s="160">
        <v>-4761.3999999999996</v>
      </c>
      <c r="AA199" s="160">
        <v>-1429.41</v>
      </c>
      <c r="AB199" s="160">
        <v>-4932.3100000000004</v>
      </c>
      <c r="AC199" s="160">
        <v>-12384.16</v>
      </c>
      <c r="AD199" s="160">
        <v>-2135.08</v>
      </c>
      <c r="AE199" s="160">
        <v>-6704.14</v>
      </c>
      <c r="AF199" s="160">
        <v>-12082.73</v>
      </c>
      <c r="AG199" s="160">
        <v>-4061.54</v>
      </c>
      <c r="AH199" s="160">
        <v>-1957.06</v>
      </c>
      <c r="AI199" s="160">
        <v>-2686.14</v>
      </c>
      <c r="AJ199" s="160">
        <v>-8407.23</v>
      </c>
      <c r="AK199" s="160">
        <v>-3477.61</v>
      </c>
      <c r="AL199" s="160">
        <v>-5978.36</v>
      </c>
      <c r="AM199" s="160">
        <v>-3751.29</v>
      </c>
      <c r="AN199" s="160">
        <v>-2457.34</v>
      </c>
      <c r="AO199" s="160">
        <v>-5672.2</v>
      </c>
      <c r="AP199" s="160">
        <v>-1586.03</v>
      </c>
      <c r="AQ199" s="160">
        <v>-2516.29</v>
      </c>
      <c r="AR199" s="160">
        <v>-4156.3999999999996</v>
      </c>
      <c r="AS199" s="160">
        <v>-4654.2700000000004</v>
      </c>
      <c r="AT199" s="160">
        <v>-1810.57</v>
      </c>
      <c r="AU199" s="160">
        <v>-5002.3500000000004</v>
      </c>
      <c r="AV199" s="160">
        <v>-3037.27</v>
      </c>
      <c r="AW199" s="160">
        <v>-3155.08</v>
      </c>
      <c r="AX199" s="160">
        <v>-3445.04</v>
      </c>
      <c r="AY199" s="160">
        <v>-2960.49</v>
      </c>
      <c r="AZ199" s="160">
        <v>-3865.09</v>
      </c>
      <c r="BA199" s="160">
        <v>-7745.76</v>
      </c>
      <c r="BB199" s="160">
        <v>-5859.63</v>
      </c>
      <c r="BC199" s="160">
        <v>-4441.91</v>
      </c>
      <c r="BD199" s="160">
        <v>-2882.77</v>
      </c>
      <c r="BE199" s="160">
        <v>-4872.8599999999997</v>
      </c>
      <c r="BF199" s="160">
        <v>-3452.06</v>
      </c>
      <c r="BG199" s="160">
        <v>-5542.57</v>
      </c>
      <c r="BH199" s="160">
        <v>-5900.56</v>
      </c>
      <c r="BI199" s="160">
        <v>-6064.37</v>
      </c>
      <c r="BJ199" s="160">
        <v>-4699.72</v>
      </c>
      <c r="BK199" s="160">
        <v>-4928.1099999999997</v>
      </c>
      <c r="BL199" s="160">
        <v>-4376.29</v>
      </c>
      <c r="BM199" s="160">
        <v>-6190.79</v>
      </c>
      <c r="BN199" s="160">
        <v>-6907.98</v>
      </c>
      <c r="BO199" s="160">
        <v>-6345.16</v>
      </c>
      <c r="BP199" s="160">
        <v>-2875.9</v>
      </c>
      <c r="BQ199" s="160">
        <v>-4771.68</v>
      </c>
      <c r="BR199" s="160">
        <v>-4157.97</v>
      </c>
      <c r="BS199" s="160">
        <v>-2822.97</v>
      </c>
      <c r="BT199" s="160">
        <v>-2041.1</v>
      </c>
      <c r="BU199" s="160">
        <v>-6204.64</v>
      </c>
      <c r="BV199" s="160">
        <v>-5533.48</v>
      </c>
      <c r="BW199" s="160">
        <v>-4924.7</v>
      </c>
      <c r="BX199" s="160">
        <v>-6889.41</v>
      </c>
      <c r="BY199" s="160">
        <v>-2492.81</v>
      </c>
      <c r="BZ199" s="160">
        <v>-2660.82</v>
      </c>
      <c r="CA199" s="160">
        <v>-2973.66</v>
      </c>
      <c r="CB199" s="160">
        <v>-7561.53</v>
      </c>
      <c r="CC199" s="160">
        <v>-7372.13</v>
      </c>
      <c r="CD199" s="160">
        <v>-4815.54</v>
      </c>
      <c r="CE199" s="160">
        <v>-7127.32</v>
      </c>
      <c r="CF199" s="160">
        <v>-6985.18</v>
      </c>
      <c r="CG199" s="160">
        <v>-6057.89</v>
      </c>
      <c r="CH199" s="160">
        <v>-7744.46</v>
      </c>
      <c r="CI199" s="160">
        <v>-5134.51</v>
      </c>
      <c r="CJ199" s="160">
        <v>-3806.34</v>
      </c>
      <c r="CK199" s="160">
        <v>-2239.08</v>
      </c>
      <c r="CL199" s="160">
        <v>-5387.8</v>
      </c>
      <c r="CM199" s="160">
        <v>-4481.42</v>
      </c>
      <c r="CN199" s="160">
        <v>-9220.83</v>
      </c>
      <c r="CO199" s="160">
        <v>-2676.01</v>
      </c>
      <c r="CP199" s="160">
        <v>-2113.6</v>
      </c>
      <c r="CQ199" s="160">
        <v>-2573.77</v>
      </c>
      <c r="CR199" s="160">
        <v>-5180.7700000000004</v>
      </c>
      <c r="CS199" s="160">
        <v>-14130.89</v>
      </c>
      <c r="CT199" s="160">
        <v>-6295.55</v>
      </c>
      <c r="CU199" s="160">
        <v>-7330.39</v>
      </c>
      <c r="CV199" s="160">
        <v>-5467.23</v>
      </c>
      <c r="CW199" s="160">
        <v>-9225.0499999999993</v>
      </c>
      <c r="CX199" s="160">
        <v>-3101.24</v>
      </c>
      <c r="CY199" s="160">
        <v>-1636.13</v>
      </c>
      <c r="CZ199" s="160">
        <v>-3201.53</v>
      </c>
      <c r="DA199" s="160">
        <v>-5821.3</v>
      </c>
      <c r="DB199" s="160">
        <v>-10298.24</v>
      </c>
      <c r="DC199" s="160">
        <v>-2742.38</v>
      </c>
      <c r="DD199" s="160">
        <v>-3088.83</v>
      </c>
      <c r="DE199" s="160">
        <v>-3384.71</v>
      </c>
      <c r="DF199" s="160">
        <v>-8311.4699999999993</v>
      </c>
      <c r="DG199" s="160">
        <v>-6980.13</v>
      </c>
      <c r="DH199" s="160">
        <v>-1957.99</v>
      </c>
      <c r="DI199" s="160">
        <v>-6726.18</v>
      </c>
      <c r="DJ199" s="160">
        <v>-1278.8800000000001</v>
      </c>
      <c r="DK199" s="160">
        <v>-2797.43</v>
      </c>
      <c r="DL199" s="160">
        <v>-610.20000000000005</v>
      </c>
      <c r="DM199" s="160">
        <v>-1404.76</v>
      </c>
      <c r="DN199" s="160">
        <v>-4720.68</v>
      </c>
      <c r="DO199" s="160">
        <v>-12628.07</v>
      </c>
      <c r="DP199" s="160">
        <v>-5975.97</v>
      </c>
      <c r="DQ199" s="160">
        <v>-2842.82</v>
      </c>
      <c r="DR199" s="160">
        <v>-1743.96</v>
      </c>
      <c r="DS199" s="160">
        <v>-623.59</v>
      </c>
      <c r="DT199" s="160">
        <v>-5761.67</v>
      </c>
      <c r="DU199" s="160">
        <v>-3872.35</v>
      </c>
      <c r="DV199" s="160">
        <v>-3874.76</v>
      </c>
      <c r="DW199" s="160">
        <v>-3645.7</v>
      </c>
      <c r="DX199" s="160">
        <v>-1787.71</v>
      </c>
      <c r="DY199" s="160">
        <v>-3163.15</v>
      </c>
      <c r="DZ199" s="160">
        <v>-4198.88</v>
      </c>
      <c r="EA199" s="160">
        <v>-14251.8</v>
      </c>
      <c r="EB199" s="160">
        <v>-1851.98</v>
      </c>
      <c r="EC199" s="160">
        <v>-2337.9299999999998</v>
      </c>
      <c r="ED199" s="160">
        <v>-962.13</v>
      </c>
      <c r="EE199" s="160">
        <v>-3121.19</v>
      </c>
      <c r="EF199" s="160">
        <v>-1877.11</v>
      </c>
      <c r="EG199" s="160">
        <v>-1666</v>
      </c>
      <c r="EH199" s="160">
        <v>-12304.2</v>
      </c>
      <c r="EI199" s="160">
        <v>-2246.9299999999998</v>
      </c>
      <c r="EJ199" s="160">
        <v>-7369.44</v>
      </c>
      <c r="EK199" s="160">
        <v>-6401.61</v>
      </c>
      <c r="EL199" s="160">
        <v>-3151.55</v>
      </c>
      <c r="EM199" s="160">
        <v>-7761.51</v>
      </c>
      <c r="EN199" s="160">
        <v>-2785.02</v>
      </c>
      <c r="EO199" s="160">
        <v>-43375.12</v>
      </c>
      <c r="EP199" s="160">
        <v>-20816.14</v>
      </c>
      <c r="EQ199" s="160">
        <v>-21858.69</v>
      </c>
      <c r="ER199" s="160">
        <v>-30318.37</v>
      </c>
      <c r="ES199" s="160">
        <v>-17267.13</v>
      </c>
      <c r="ET199" s="160">
        <v>-69239.429999999993</v>
      </c>
      <c r="EU199" s="160">
        <v>-12279.21</v>
      </c>
      <c r="EV199" s="160">
        <v>5328.35</v>
      </c>
      <c r="EW199" s="160">
        <v>-21792.74</v>
      </c>
      <c r="EX199" s="160">
        <v>-13627.94</v>
      </c>
      <c r="EY199" s="160">
        <v>-24048.53</v>
      </c>
      <c r="EZ199" s="160">
        <v>-23645.29</v>
      </c>
      <c r="FA199" s="160">
        <v>-32692.66</v>
      </c>
      <c r="FB199" s="160">
        <v>-27080.93</v>
      </c>
      <c r="FC199" s="160">
        <v>-11142.9</v>
      </c>
      <c r="FD199" s="160">
        <v>-27024.42</v>
      </c>
      <c r="FE199" s="160">
        <v>-12335.03</v>
      </c>
      <c r="FF199" s="160">
        <v>-35869.54</v>
      </c>
      <c r="FG199" s="160">
        <v>-17357.240000000002</v>
      </c>
      <c r="FH199" s="160">
        <v>-91504.95</v>
      </c>
      <c r="FI199" s="160">
        <v>-3696.01</v>
      </c>
      <c r="FJ199" s="160">
        <v>-19022.669999999998</v>
      </c>
      <c r="FK199" s="160">
        <v>-26099.05</v>
      </c>
      <c r="FL199" s="160">
        <v>-9650.27</v>
      </c>
      <c r="FM199" s="160">
        <v>-10799.16</v>
      </c>
      <c r="FN199" s="160">
        <v>-26783.93</v>
      </c>
      <c r="FO199" s="160">
        <v>-10935.96</v>
      </c>
      <c r="FP199" s="160">
        <v>-20240.12</v>
      </c>
      <c r="FQ199" s="160">
        <v>-6708.72</v>
      </c>
      <c r="FR199" s="160">
        <v>0</v>
      </c>
      <c r="FS199" s="160">
        <v>-2809.28</v>
      </c>
      <c r="FT199" s="160">
        <v>-2209.9699999999998</v>
      </c>
      <c r="FU199" s="160">
        <v>-6131.93</v>
      </c>
      <c r="FV199" s="160">
        <v>-12669.93</v>
      </c>
      <c r="FW199" s="160">
        <v>-3669.39</v>
      </c>
      <c r="FX199" s="160">
        <v>-10713.52</v>
      </c>
      <c r="FY199" s="160">
        <v>-6215.31</v>
      </c>
      <c r="FZ199" s="160">
        <v>-1324.35</v>
      </c>
      <c r="GA199" s="160">
        <v>-5636.1</v>
      </c>
      <c r="GB199" s="160">
        <v>-3815.21</v>
      </c>
      <c r="GC199" s="160">
        <v>-4649.6499999999996</v>
      </c>
      <c r="GD199" s="160">
        <v>-8553.4699999999993</v>
      </c>
      <c r="GE199" s="160">
        <v>-3934.95</v>
      </c>
      <c r="GF199" s="160">
        <v>-5795.25</v>
      </c>
      <c r="GG199" s="160">
        <v>-4315.7</v>
      </c>
      <c r="GH199" s="160">
        <v>-5253.25</v>
      </c>
      <c r="GI199" s="79">
        <f t="shared" si="3"/>
        <v>-1427026.5499999996</v>
      </c>
    </row>
    <row r="200" spans="2:191" x14ac:dyDescent="0.25">
      <c r="B200" s="74" t="s">
        <v>166</v>
      </c>
      <c r="C200" s="175" t="s">
        <v>789</v>
      </c>
      <c r="D200" s="160">
        <v>-28493</v>
      </c>
      <c r="E200" s="160">
        <v>-9435</v>
      </c>
      <c r="F200" s="160">
        <v>-12701</v>
      </c>
      <c r="G200" s="160">
        <v>-33691</v>
      </c>
      <c r="H200" s="160">
        <v>-10654</v>
      </c>
      <c r="I200" s="160">
        <v>-42654</v>
      </c>
      <c r="J200" s="160">
        <v>-32190</v>
      </c>
      <c r="K200" s="160">
        <v>-38917</v>
      </c>
      <c r="L200" s="160">
        <v>-46468.800000000003</v>
      </c>
      <c r="M200" s="160">
        <v>-32748</v>
      </c>
      <c r="N200" s="160">
        <v>-78082</v>
      </c>
      <c r="O200" s="160">
        <v>-46442.92</v>
      </c>
      <c r="P200" s="160">
        <v>-33630</v>
      </c>
      <c r="Q200" s="160">
        <v>-36162</v>
      </c>
      <c r="R200" s="160">
        <v>-35153</v>
      </c>
      <c r="S200" s="160">
        <v>-29668</v>
      </c>
      <c r="T200" s="160">
        <v>-43761</v>
      </c>
      <c r="U200" s="160">
        <v>-36751.5</v>
      </c>
      <c r="V200" s="160">
        <v>-41105</v>
      </c>
      <c r="W200" s="160">
        <v>-30587</v>
      </c>
      <c r="X200" s="160">
        <v>-50979</v>
      </c>
      <c r="Y200" s="160">
        <v>-37432</v>
      </c>
      <c r="Z200" s="160">
        <v>-43270</v>
      </c>
      <c r="AA200" s="160">
        <v>-46768</v>
      </c>
      <c r="AB200" s="160">
        <v>-155052.26</v>
      </c>
      <c r="AC200" s="160">
        <v>-59798.09</v>
      </c>
      <c r="AD200" s="160">
        <v>-66625.210000000006</v>
      </c>
      <c r="AE200" s="160">
        <v>-53320.78</v>
      </c>
      <c r="AF200" s="160">
        <v>-152451.67000000001</v>
      </c>
      <c r="AG200" s="160">
        <v>-56130.37</v>
      </c>
      <c r="AH200" s="160">
        <v>-48087.5</v>
      </c>
      <c r="AI200" s="160">
        <v>-86106.89</v>
      </c>
      <c r="AJ200" s="160">
        <v>-171550.58</v>
      </c>
      <c r="AK200" s="160">
        <v>-43327.48</v>
      </c>
      <c r="AL200" s="160">
        <v>-218855.7</v>
      </c>
      <c r="AM200" s="160">
        <v>-130163.95</v>
      </c>
      <c r="AN200" s="160">
        <v>-42161.35</v>
      </c>
      <c r="AO200" s="160">
        <v>-60997.02</v>
      </c>
      <c r="AP200" s="160">
        <v>-83108.39</v>
      </c>
      <c r="AQ200" s="160">
        <v>-65702.2</v>
      </c>
      <c r="AR200" s="160">
        <v>-54915.519999999997</v>
      </c>
      <c r="AS200" s="160">
        <v>-51012.61</v>
      </c>
      <c r="AT200" s="160">
        <v>-55765.45</v>
      </c>
      <c r="AU200" s="160">
        <v>-166222.18</v>
      </c>
      <c r="AV200" s="160">
        <v>-105737.79</v>
      </c>
      <c r="AW200" s="160">
        <v>-100238.25</v>
      </c>
      <c r="AX200" s="160">
        <v>-138054.87</v>
      </c>
      <c r="AY200" s="160">
        <v>-36474.300000000003</v>
      </c>
      <c r="AZ200" s="160">
        <v>-69565.42</v>
      </c>
      <c r="BA200" s="160">
        <v>-22661</v>
      </c>
      <c r="BB200" s="160">
        <v>-126514.48</v>
      </c>
      <c r="BC200" s="160">
        <v>-53780.08</v>
      </c>
      <c r="BD200" s="160">
        <v>-132933.48000000001</v>
      </c>
      <c r="BE200" s="160">
        <v>-62759.8</v>
      </c>
      <c r="BF200" s="160">
        <v>-214065.87</v>
      </c>
      <c r="BG200" s="160">
        <v>-66978.23</v>
      </c>
      <c r="BH200" s="160">
        <v>-53096.49</v>
      </c>
      <c r="BI200" s="160">
        <v>-92000.89</v>
      </c>
      <c r="BJ200" s="160">
        <v>-72023.63</v>
      </c>
      <c r="BK200" s="160">
        <v>-85184.63</v>
      </c>
      <c r="BL200" s="160">
        <v>-116724.75</v>
      </c>
      <c r="BM200" s="160">
        <v>-56663.22</v>
      </c>
      <c r="BN200" s="160">
        <v>-66572.259999999995</v>
      </c>
      <c r="BO200" s="160">
        <v>-179654.8</v>
      </c>
      <c r="BP200" s="160">
        <v>-38867.4</v>
      </c>
      <c r="BQ200" s="160">
        <v>-97096.77</v>
      </c>
      <c r="BR200" s="160">
        <v>-103424.13</v>
      </c>
      <c r="BS200" s="160">
        <v>-104828.01</v>
      </c>
      <c r="BT200" s="160">
        <v>-57581.15</v>
      </c>
      <c r="BU200" s="160">
        <v>-97052.39</v>
      </c>
      <c r="BV200" s="160">
        <v>-126919.09</v>
      </c>
      <c r="BW200" s="160">
        <v>-107605.1</v>
      </c>
      <c r="BX200" s="160">
        <v>-70891.149999999994</v>
      </c>
      <c r="BY200" s="160">
        <v>-44951.05</v>
      </c>
      <c r="BZ200" s="160">
        <v>-120956.51</v>
      </c>
      <c r="CA200" s="160">
        <v>-171777.57</v>
      </c>
      <c r="CB200" s="160">
        <v>-40718.79</v>
      </c>
      <c r="CC200" s="160">
        <v>-125822.37</v>
      </c>
      <c r="CD200" s="160">
        <v>-80494.17</v>
      </c>
      <c r="CE200" s="160">
        <v>-98363.02</v>
      </c>
      <c r="CF200" s="160">
        <v>-167005.65</v>
      </c>
      <c r="CG200" s="160">
        <v>-135873.20000000001</v>
      </c>
      <c r="CH200" s="160">
        <v>-145116.79999999999</v>
      </c>
      <c r="CI200" s="160">
        <v>-96279.92</v>
      </c>
      <c r="CJ200" s="160">
        <v>-126227.32</v>
      </c>
      <c r="CK200" s="160">
        <v>-36199.24</v>
      </c>
      <c r="CL200" s="160">
        <v>-117563.7</v>
      </c>
      <c r="CM200" s="160">
        <v>-109614.94</v>
      </c>
      <c r="CN200" s="160">
        <v>-128445.91</v>
      </c>
      <c r="CO200" s="160">
        <v>-142010.65</v>
      </c>
      <c r="CP200" s="160">
        <v>-81432.77</v>
      </c>
      <c r="CQ200" s="160">
        <v>-113944.2</v>
      </c>
      <c r="CR200" s="160">
        <v>-177860.39</v>
      </c>
      <c r="CS200" s="160">
        <v>-80082.5</v>
      </c>
      <c r="CT200" s="160">
        <v>-246035.88</v>
      </c>
      <c r="CU200" s="160">
        <v>-159638.24</v>
      </c>
      <c r="CV200" s="160">
        <v>-136663.76999999999</v>
      </c>
      <c r="CW200" s="160">
        <v>-41709.94</v>
      </c>
      <c r="CX200" s="160">
        <v>-58596.94</v>
      </c>
      <c r="CY200" s="160">
        <v>-58976.41</v>
      </c>
      <c r="CZ200" s="160">
        <v>-56594.95</v>
      </c>
      <c r="DA200" s="160">
        <v>-149167.6</v>
      </c>
      <c r="DB200" s="160">
        <v>-181475.81</v>
      </c>
      <c r="DC200" s="160">
        <v>-33074.629999999997</v>
      </c>
      <c r="DD200" s="160">
        <v>-94050.91</v>
      </c>
      <c r="DE200" s="160">
        <v>-105524.15</v>
      </c>
      <c r="DF200" s="160">
        <v>-81022.11</v>
      </c>
      <c r="DG200" s="160">
        <v>-57957.72</v>
      </c>
      <c r="DH200" s="160">
        <v>-69025.38</v>
      </c>
      <c r="DI200" s="160">
        <v>-82104.94</v>
      </c>
      <c r="DJ200" s="160">
        <v>-44523.42</v>
      </c>
      <c r="DK200" s="160">
        <v>-49135.44</v>
      </c>
      <c r="DL200" s="160">
        <v>-41241.620000000003</v>
      </c>
      <c r="DM200" s="160">
        <v>-72863.45</v>
      </c>
      <c r="DN200" s="160">
        <v>-46069</v>
      </c>
      <c r="DO200" s="160">
        <v>-241517.09</v>
      </c>
      <c r="DP200" s="160">
        <v>-47433.84</v>
      </c>
      <c r="DQ200" s="160">
        <v>-46931.74</v>
      </c>
      <c r="DR200" s="160">
        <v>-86567.16</v>
      </c>
      <c r="DS200" s="160">
        <v>-53967.35</v>
      </c>
      <c r="DT200" s="160">
        <v>-128988.71</v>
      </c>
      <c r="DU200" s="160">
        <v>-54504.480000000003</v>
      </c>
      <c r="DV200" s="160">
        <v>-63488</v>
      </c>
      <c r="DW200" s="160">
        <v>-151015.32999999999</v>
      </c>
      <c r="DX200" s="160">
        <v>-79625.009999999995</v>
      </c>
      <c r="DY200" s="160">
        <v>-77769.570000000007</v>
      </c>
      <c r="DZ200" s="160">
        <v>-119526.06</v>
      </c>
      <c r="EA200" s="160">
        <v>-142565.16</v>
      </c>
      <c r="EB200" s="160">
        <v>-34882.870000000003</v>
      </c>
      <c r="EC200" s="160">
        <v>-83301.67</v>
      </c>
      <c r="ED200" s="160">
        <v>-63654.3</v>
      </c>
      <c r="EE200" s="160">
        <v>-30303.360000000001</v>
      </c>
      <c r="EF200" s="160">
        <v>-47006.92</v>
      </c>
      <c r="EG200" s="160">
        <v>-44228.800000000003</v>
      </c>
      <c r="EH200" s="160">
        <v>-237877.45</v>
      </c>
      <c r="EI200" s="160">
        <v>-40510.639999999999</v>
      </c>
      <c r="EJ200" s="160">
        <v>-113492.7</v>
      </c>
      <c r="EK200" s="160">
        <v>-201314.5</v>
      </c>
      <c r="EL200" s="160">
        <v>-86647.85</v>
      </c>
      <c r="EM200" s="160">
        <v>-165510.19</v>
      </c>
      <c r="EN200" s="160">
        <v>-125733.9</v>
      </c>
      <c r="EO200" s="160">
        <v>-890718.32</v>
      </c>
      <c r="EP200" s="160">
        <v>-703479.67</v>
      </c>
      <c r="EQ200" s="160">
        <v>-952283.44</v>
      </c>
      <c r="ER200" s="160">
        <v>-377085.08</v>
      </c>
      <c r="ES200" s="160">
        <v>-474930.62</v>
      </c>
      <c r="ET200" s="160">
        <v>-906625.98</v>
      </c>
      <c r="EU200" s="160">
        <v>-654716.05000000005</v>
      </c>
      <c r="EV200" s="160">
        <v>-193276.3</v>
      </c>
      <c r="EW200" s="160">
        <v>-1084412.83</v>
      </c>
      <c r="EX200" s="160">
        <v>-1037777.24</v>
      </c>
      <c r="EY200" s="160">
        <v>-1521284.9</v>
      </c>
      <c r="EZ200" s="160">
        <v>-802770.19</v>
      </c>
      <c r="FA200" s="160">
        <v>-639698.81999999995</v>
      </c>
      <c r="FB200" s="160">
        <v>-416491.86</v>
      </c>
      <c r="FC200" s="160">
        <v>-317635.15000000002</v>
      </c>
      <c r="FD200" s="160">
        <v>-347210.29</v>
      </c>
      <c r="FE200" s="160">
        <v>-595113.07999999996</v>
      </c>
      <c r="FF200" s="160">
        <v>-549962.61</v>
      </c>
      <c r="FG200" s="160">
        <v>-518772.83</v>
      </c>
      <c r="FH200" s="160">
        <v>-780458.31</v>
      </c>
      <c r="FI200" s="160">
        <v>-463688.74</v>
      </c>
      <c r="FJ200" s="160">
        <v>-528129.47</v>
      </c>
      <c r="FK200" s="160">
        <v>-493084.82</v>
      </c>
      <c r="FL200" s="160">
        <v>-576116.69999999995</v>
      </c>
      <c r="FM200" s="160">
        <v>-543471.13</v>
      </c>
      <c r="FN200" s="160">
        <v>-672784.96</v>
      </c>
      <c r="FO200" s="160">
        <v>-423837.49</v>
      </c>
      <c r="FP200" s="160">
        <v>-954460.93</v>
      </c>
      <c r="FQ200" s="160">
        <v>-190982.56</v>
      </c>
      <c r="FR200" s="160">
        <v>0</v>
      </c>
      <c r="FS200" s="160">
        <v>-19265</v>
      </c>
      <c r="FT200" s="160">
        <v>-21919</v>
      </c>
      <c r="FU200" s="160">
        <v>-110680.07</v>
      </c>
      <c r="FV200" s="160">
        <v>-87876.9</v>
      </c>
      <c r="FW200" s="160">
        <v>-84477.98</v>
      </c>
      <c r="FX200" s="160">
        <v>-71285.210000000006</v>
      </c>
      <c r="FY200" s="160">
        <v>-56290.48</v>
      </c>
      <c r="FZ200" s="160">
        <v>-121309</v>
      </c>
      <c r="GA200" s="160">
        <v>-118347.8</v>
      </c>
      <c r="GB200" s="160">
        <v>-61164.53</v>
      </c>
      <c r="GC200" s="160">
        <v>-36835</v>
      </c>
      <c r="GD200" s="160">
        <v>-78051.73</v>
      </c>
      <c r="GE200" s="160">
        <v>-26370.959999999999</v>
      </c>
      <c r="GF200" s="160">
        <v>-77378.55</v>
      </c>
      <c r="GG200" s="160">
        <v>-29090.16</v>
      </c>
      <c r="GH200" s="160">
        <v>-70697.64</v>
      </c>
      <c r="GI200" s="79">
        <f t="shared" si="3"/>
        <v>-31811905.859999992</v>
      </c>
    </row>
    <row r="201" spans="2:191" x14ac:dyDescent="0.25">
      <c r="B201" s="74" t="s">
        <v>172</v>
      </c>
      <c r="C201" s="175" t="s">
        <v>789</v>
      </c>
      <c r="D201" s="160">
        <v>0</v>
      </c>
      <c r="E201" s="160">
        <v>0</v>
      </c>
      <c r="F201" s="160">
        <v>-56.4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-1863.1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-30</v>
      </c>
      <c r="Z201" s="160">
        <v>0</v>
      </c>
      <c r="AA201" s="160">
        <v>0</v>
      </c>
      <c r="AB201" s="160">
        <v>0</v>
      </c>
      <c r="AC201" s="160">
        <v>0</v>
      </c>
      <c r="AD201" s="160">
        <v>-112.5</v>
      </c>
      <c r="AE201" s="160">
        <v>0</v>
      </c>
      <c r="AF201" s="160">
        <v>-7123.39</v>
      </c>
      <c r="AG201" s="160">
        <v>0</v>
      </c>
      <c r="AH201" s="160">
        <v>6395.3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-77933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-178</v>
      </c>
      <c r="BI201" s="160">
        <v>0</v>
      </c>
      <c r="BJ201" s="160">
        <v>0</v>
      </c>
      <c r="BK201" s="160">
        <v>0</v>
      </c>
      <c r="BL201" s="160">
        <v>-30</v>
      </c>
      <c r="BM201" s="160">
        <v>0</v>
      </c>
      <c r="BN201" s="160">
        <v>0</v>
      </c>
      <c r="BO201" s="160">
        <v>-2025.31</v>
      </c>
      <c r="BP201" s="160">
        <v>0</v>
      </c>
      <c r="BQ201" s="160">
        <v>0</v>
      </c>
      <c r="BR201" s="160">
        <v>0</v>
      </c>
      <c r="BS201" s="160">
        <v>0</v>
      </c>
      <c r="BT201" s="160">
        <v>-130</v>
      </c>
      <c r="BU201" s="160">
        <v>0</v>
      </c>
      <c r="BV201" s="160">
        <v>0</v>
      </c>
      <c r="BW201" s="160">
        <v>0</v>
      </c>
      <c r="BX201" s="160">
        <v>-2431.0700000000002</v>
      </c>
      <c r="BY201" s="160">
        <v>0</v>
      </c>
      <c r="BZ201" s="160">
        <v>0</v>
      </c>
      <c r="CA201" s="160">
        <v>0</v>
      </c>
      <c r="CB201" s="160">
        <v>-224</v>
      </c>
      <c r="CC201" s="160">
        <v>-390</v>
      </c>
      <c r="CD201" s="160">
        <v>0</v>
      </c>
      <c r="CE201" s="160">
        <v>-2000</v>
      </c>
      <c r="CF201" s="160">
        <v>0</v>
      </c>
      <c r="CG201" s="160">
        <v>0</v>
      </c>
      <c r="CH201" s="160">
        <v>-3915.15</v>
      </c>
      <c r="CI201" s="160">
        <v>0</v>
      </c>
      <c r="CJ201" s="160">
        <v>0</v>
      </c>
      <c r="CK201" s="160">
        <v>0</v>
      </c>
      <c r="CL201" s="160">
        <v>-2178.81</v>
      </c>
      <c r="CM201" s="160">
        <v>0</v>
      </c>
      <c r="CN201" s="160">
        <v>0</v>
      </c>
      <c r="CO201" s="160">
        <v>0</v>
      </c>
      <c r="CP201" s="160">
        <v>-14783.1</v>
      </c>
      <c r="CQ201" s="160">
        <v>0</v>
      </c>
      <c r="CR201" s="160">
        <v>0</v>
      </c>
      <c r="CS201" s="160">
        <v>0</v>
      </c>
      <c r="CT201" s="160">
        <v>0</v>
      </c>
      <c r="CU201" s="160">
        <v>0</v>
      </c>
      <c r="CV201" s="160">
        <v>0</v>
      </c>
      <c r="CW201" s="160">
        <v>0</v>
      </c>
      <c r="CX201" s="160">
        <v>0</v>
      </c>
      <c r="CY201" s="160">
        <v>0</v>
      </c>
      <c r="CZ201" s="160">
        <v>-2025.31</v>
      </c>
      <c r="DA201" s="160">
        <v>0</v>
      </c>
      <c r="DB201" s="160">
        <v>0</v>
      </c>
      <c r="DC201" s="160">
        <v>0</v>
      </c>
      <c r="DD201" s="160">
        <v>0</v>
      </c>
      <c r="DE201" s="160">
        <v>-9000</v>
      </c>
      <c r="DF201" s="160">
        <v>0</v>
      </c>
      <c r="DG201" s="160">
        <v>-6346.79</v>
      </c>
      <c r="DH201" s="160">
        <v>0</v>
      </c>
      <c r="DI201" s="160">
        <v>0</v>
      </c>
      <c r="DJ201" s="160">
        <v>0</v>
      </c>
      <c r="DK201" s="160">
        <v>0</v>
      </c>
      <c r="DL201" s="160">
        <v>0</v>
      </c>
      <c r="DM201" s="160">
        <v>0</v>
      </c>
      <c r="DN201" s="160">
        <v>0</v>
      </c>
      <c r="DO201" s="160">
        <v>0</v>
      </c>
      <c r="DP201" s="160">
        <v>0</v>
      </c>
      <c r="DQ201" s="160">
        <v>0</v>
      </c>
      <c r="DR201" s="160">
        <v>0</v>
      </c>
      <c r="DS201" s="160">
        <v>0</v>
      </c>
      <c r="DT201" s="160">
        <v>0</v>
      </c>
      <c r="DU201" s="160">
        <v>-830</v>
      </c>
      <c r="DV201" s="160">
        <v>-2025.31</v>
      </c>
      <c r="DW201" s="160">
        <v>0</v>
      </c>
      <c r="DX201" s="160">
        <v>0</v>
      </c>
      <c r="DY201" s="160">
        <v>0</v>
      </c>
      <c r="DZ201" s="160">
        <v>0</v>
      </c>
      <c r="EA201" s="160">
        <v>0</v>
      </c>
      <c r="EB201" s="160">
        <v>0</v>
      </c>
      <c r="EC201" s="160">
        <v>0</v>
      </c>
      <c r="ED201" s="160">
        <v>0</v>
      </c>
      <c r="EE201" s="160">
        <v>0</v>
      </c>
      <c r="EF201" s="160">
        <v>0</v>
      </c>
      <c r="EG201" s="160">
        <v>0</v>
      </c>
      <c r="EH201" s="160">
        <v>0</v>
      </c>
      <c r="EI201" s="160">
        <v>0</v>
      </c>
      <c r="EJ201" s="160">
        <v>0</v>
      </c>
      <c r="EK201" s="160">
        <v>0</v>
      </c>
      <c r="EL201" s="160">
        <v>0</v>
      </c>
      <c r="EM201" s="160">
        <v>0</v>
      </c>
      <c r="EN201" s="160">
        <v>0</v>
      </c>
      <c r="EO201" s="160">
        <v>-415</v>
      </c>
      <c r="EP201" s="160">
        <v>-7002.27</v>
      </c>
      <c r="EQ201" s="160">
        <v>-12002.73</v>
      </c>
      <c r="ER201" s="160">
        <v>-16410.57</v>
      </c>
      <c r="ES201" s="160">
        <v>0</v>
      </c>
      <c r="ET201" s="160">
        <v>0</v>
      </c>
      <c r="EU201" s="160">
        <v>-18716.900000000001</v>
      </c>
      <c r="EV201" s="160">
        <v>0</v>
      </c>
      <c r="EW201" s="160">
        <v>-5606.65</v>
      </c>
      <c r="EX201" s="160">
        <v>0</v>
      </c>
      <c r="EY201" s="160">
        <v>-7995.74</v>
      </c>
      <c r="EZ201" s="160">
        <v>-8076.65</v>
      </c>
      <c r="FA201" s="160">
        <v>0</v>
      </c>
      <c r="FB201" s="160">
        <v>0</v>
      </c>
      <c r="FC201" s="160">
        <v>0</v>
      </c>
      <c r="FD201" s="160">
        <v>0</v>
      </c>
      <c r="FE201" s="160">
        <v>-19821.95</v>
      </c>
      <c r="FF201" s="160">
        <v>0</v>
      </c>
      <c r="FG201" s="160">
        <v>0</v>
      </c>
      <c r="FH201" s="160">
        <v>-7015.88</v>
      </c>
      <c r="FI201" s="160">
        <v>-3523.4</v>
      </c>
      <c r="FJ201" s="160">
        <v>0</v>
      </c>
      <c r="FK201" s="160">
        <v>-38930.769999999997</v>
      </c>
      <c r="FL201" s="160">
        <v>0</v>
      </c>
      <c r="FM201" s="160">
        <v>0</v>
      </c>
      <c r="FN201" s="160">
        <v>0</v>
      </c>
      <c r="FO201" s="160">
        <v>0</v>
      </c>
      <c r="FP201" s="160">
        <v>0</v>
      </c>
      <c r="FQ201" s="160">
        <v>0</v>
      </c>
      <c r="FR201" s="160">
        <v>0</v>
      </c>
      <c r="FS201" s="160">
        <v>0</v>
      </c>
      <c r="FT201" s="160">
        <v>0</v>
      </c>
      <c r="FU201" s="160">
        <v>0</v>
      </c>
      <c r="FV201" s="160">
        <v>-21055.55</v>
      </c>
      <c r="FW201" s="160">
        <v>0</v>
      </c>
      <c r="FX201" s="160">
        <v>0</v>
      </c>
      <c r="FY201" s="160">
        <v>0</v>
      </c>
      <c r="FZ201" s="160">
        <v>0</v>
      </c>
      <c r="GA201" s="160">
        <v>0</v>
      </c>
      <c r="GB201" s="160">
        <v>0</v>
      </c>
      <c r="GC201" s="160">
        <v>0</v>
      </c>
      <c r="GD201" s="160">
        <v>-30</v>
      </c>
      <c r="GE201" s="160">
        <v>0</v>
      </c>
      <c r="GF201" s="160">
        <v>0</v>
      </c>
      <c r="GG201" s="160">
        <v>0</v>
      </c>
      <c r="GH201" s="160">
        <v>0</v>
      </c>
      <c r="GI201" s="79">
        <f t="shared" si="3"/>
        <v>-295840</v>
      </c>
    </row>
    <row r="202" spans="2:191" x14ac:dyDescent="0.25">
      <c r="B202" s="74" t="s">
        <v>641</v>
      </c>
      <c r="C202" s="175">
        <v>97299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60">
        <v>0</v>
      </c>
      <c r="CG202" s="160">
        <v>0</v>
      </c>
      <c r="CH202" s="160">
        <v>0</v>
      </c>
      <c r="CI202" s="160">
        <v>0</v>
      </c>
      <c r="CJ202" s="160">
        <v>0</v>
      </c>
      <c r="CK202" s="160">
        <v>0</v>
      </c>
      <c r="CL202" s="160">
        <v>0</v>
      </c>
      <c r="CM202" s="160">
        <v>0</v>
      </c>
      <c r="CN202" s="160">
        <v>0</v>
      </c>
      <c r="CO202" s="160">
        <v>0</v>
      </c>
      <c r="CP202" s="160">
        <v>0</v>
      </c>
      <c r="CQ202" s="160">
        <v>0</v>
      </c>
      <c r="CR202" s="160">
        <v>0</v>
      </c>
      <c r="CS202" s="160">
        <v>0</v>
      </c>
      <c r="CT202" s="160">
        <v>0</v>
      </c>
      <c r="CU202" s="160">
        <v>0</v>
      </c>
      <c r="CV202" s="160">
        <v>0</v>
      </c>
      <c r="CW202" s="160">
        <v>0</v>
      </c>
      <c r="CX202" s="160">
        <v>0</v>
      </c>
      <c r="CY202" s="160">
        <v>0</v>
      </c>
      <c r="CZ202" s="160">
        <v>0</v>
      </c>
      <c r="DA202" s="160">
        <v>0</v>
      </c>
      <c r="DB202" s="160">
        <v>0</v>
      </c>
      <c r="DC202" s="160">
        <v>0</v>
      </c>
      <c r="DD202" s="160">
        <v>0</v>
      </c>
      <c r="DE202" s="160">
        <v>0</v>
      </c>
      <c r="DF202" s="160">
        <v>0</v>
      </c>
      <c r="DG202" s="160">
        <v>0</v>
      </c>
      <c r="DH202" s="160">
        <v>0</v>
      </c>
      <c r="DI202" s="160">
        <v>0</v>
      </c>
      <c r="DJ202" s="160">
        <v>0</v>
      </c>
      <c r="DK202" s="160">
        <v>0</v>
      </c>
      <c r="DL202" s="160">
        <v>0</v>
      </c>
      <c r="DM202" s="160">
        <v>0</v>
      </c>
      <c r="DN202" s="160">
        <v>0</v>
      </c>
      <c r="DO202" s="160">
        <v>0</v>
      </c>
      <c r="DP202" s="160">
        <v>0</v>
      </c>
      <c r="DQ202" s="160">
        <v>0</v>
      </c>
      <c r="DR202" s="160">
        <v>0</v>
      </c>
      <c r="DS202" s="160">
        <v>0</v>
      </c>
      <c r="DT202" s="160">
        <v>0</v>
      </c>
      <c r="DU202" s="160">
        <v>0</v>
      </c>
      <c r="DV202" s="160">
        <v>0</v>
      </c>
      <c r="DW202" s="160">
        <v>0</v>
      </c>
      <c r="DX202" s="160">
        <v>0</v>
      </c>
      <c r="DY202" s="160">
        <v>0</v>
      </c>
      <c r="DZ202" s="160">
        <v>0</v>
      </c>
      <c r="EA202" s="160">
        <v>0</v>
      </c>
      <c r="EB202" s="160">
        <v>0</v>
      </c>
      <c r="EC202" s="160">
        <v>0</v>
      </c>
      <c r="ED202" s="160">
        <v>0</v>
      </c>
      <c r="EE202" s="160">
        <v>0</v>
      </c>
      <c r="EF202" s="160">
        <v>0</v>
      </c>
      <c r="EG202" s="160">
        <v>0</v>
      </c>
      <c r="EH202" s="160">
        <v>0</v>
      </c>
      <c r="EI202" s="160">
        <v>0</v>
      </c>
      <c r="EJ202" s="160">
        <v>0</v>
      </c>
      <c r="EK202" s="160">
        <v>0</v>
      </c>
      <c r="EL202" s="160">
        <v>0</v>
      </c>
      <c r="EM202" s="160">
        <v>0</v>
      </c>
      <c r="EN202" s="160">
        <v>0</v>
      </c>
      <c r="EO202" s="160">
        <v>0</v>
      </c>
      <c r="EP202" s="160">
        <v>0</v>
      </c>
      <c r="EQ202" s="160">
        <v>0</v>
      </c>
      <c r="ER202" s="160">
        <v>0</v>
      </c>
      <c r="ES202" s="160">
        <v>0</v>
      </c>
      <c r="ET202" s="160">
        <v>0</v>
      </c>
      <c r="EU202" s="160">
        <v>0</v>
      </c>
      <c r="EV202" s="160">
        <v>0</v>
      </c>
      <c r="EW202" s="160">
        <v>0</v>
      </c>
      <c r="EX202" s="160">
        <v>0</v>
      </c>
      <c r="EY202" s="160">
        <v>0</v>
      </c>
      <c r="EZ202" s="160">
        <v>0</v>
      </c>
      <c r="FA202" s="160">
        <v>0</v>
      </c>
      <c r="FB202" s="160">
        <v>0</v>
      </c>
      <c r="FC202" s="160">
        <v>0</v>
      </c>
      <c r="FD202" s="160">
        <v>0</v>
      </c>
      <c r="FE202" s="160">
        <v>0</v>
      </c>
      <c r="FF202" s="160">
        <v>0</v>
      </c>
      <c r="FG202" s="160">
        <v>0</v>
      </c>
      <c r="FH202" s="160">
        <v>0</v>
      </c>
      <c r="FI202" s="160">
        <v>0</v>
      </c>
      <c r="FJ202" s="160">
        <v>0</v>
      </c>
      <c r="FK202" s="160">
        <v>0</v>
      </c>
      <c r="FL202" s="160">
        <v>0</v>
      </c>
      <c r="FM202" s="160">
        <v>0</v>
      </c>
      <c r="FN202" s="160">
        <v>0</v>
      </c>
      <c r="FO202" s="160">
        <v>0</v>
      </c>
      <c r="FP202" s="160">
        <v>0</v>
      </c>
      <c r="FQ202" s="160">
        <v>0</v>
      </c>
      <c r="FR202" s="160">
        <v>56274.66</v>
      </c>
      <c r="FS202" s="160">
        <v>0</v>
      </c>
      <c r="FT202" s="160">
        <v>0</v>
      </c>
      <c r="FU202" s="160">
        <v>0</v>
      </c>
      <c r="FV202" s="160">
        <v>0</v>
      </c>
      <c r="FW202" s="160">
        <v>0</v>
      </c>
      <c r="FX202" s="160">
        <v>0</v>
      </c>
      <c r="FY202" s="160">
        <v>0</v>
      </c>
      <c r="FZ202" s="160">
        <v>0</v>
      </c>
      <c r="GA202" s="160">
        <v>0</v>
      </c>
      <c r="GB202" s="160">
        <v>0</v>
      </c>
      <c r="GC202" s="160">
        <v>0</v>
      </c>
      <c r="GD202" s="160">
        <v>0</v>
      </c>
      <c r="GE202" s="160">
        <v>0</v>
      </c>
      <c r="GF202" s="160">
        <v>0</v>
      </c>
      <c r="GG202" s="160">
        <v>0</v>
      </c>
      <c r="GH202" s="160">
        <v>0</v>
      </c>
      <c r="GI202" s="79">
        <f t="shared" si="3"/>
        <v>56274.66</v>
      </c>
    </row>
    <row r="203" spans="2:191" x14ac:dyDescent="0.25">
      <c r="B203" s="74">
        <v>98999</v>
      </c>
      <c r="C203" s="175" t="s">
        <v>789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60">
        <v>0</v>
      </c>
      <c r="CG203" s="160">
        <v>0</v>
      </c>
      <c r="CH203" s="160">
        <v>0</v>
      </c>
      <c r="CI203" s="160">
        <v>0</v>
      </c>
      <c r="CJ203" s="160">
        <v>0</v>
      </c>
      <c r="CK203" s="160">
        <v>0</v>
      </c>
      <c r="CL203" s="160">
        <v>0</v>
      </c>
      <c r="CM203" s="160">
        <v>0</v>
      </c>
      <c r="CN203" s="160">
        <v>0</v>
      </c>
      <c r="CO203" s="160">
        <v>0</v>
      </c>
      <c r="CP203" s="160">
        <v>0</v>
      </c>
      <c r="CQ203" s="160">
        <v>0</v>
      </c>
      <c r="CR203" s="160">
        <v>0</v>
      </c>
      <c r="CS203" s="160">
        <v>0</v>
      </c>
      <c r="CT203" s="160">
        <v>0</v>
      </c>
      <c r="CU203" s="160">
        <v>0</v>
      </c>
      <c r="CV203" s="160">
        <v>0</v>
      </c>
      <c r="CW203" s="160">
        <v>0</v>
      </c>
      <c r="CX203" s="160">
        <v>0</v>
      </c>
      <c r="CY203" s="160">
        <v>0</v>
      </c>
      <c r="CZ203" s="160">
        <v>0</v>
      </c>
      <c r="DA203" s="160">
        <v>0</v>
      </c>
      <c r="DB203" s="160">
        <v>0</v>
      </c>
      <c r="DC203" s="160">
        <v>0</v>
      </c>
      <c r="DD203" s="160">
        <v>0</v>
      </c>
      <c r="DE203" s="160">
        <v>0</v>
      </c>
      <c r="DF203" s="160">
        <v>0</v>
      </c>
      <c r="DG203" s="160">
        <v>0</v>
      </c>
      <c r="DH203" s="160">
        <v>0</v>
      </c>
      <c r="DI203" s="160">
        <v>0</v>
      </c>
      <c r="DJ203" s="160">
        <v>0</v>
      </c>
      <c r="DK203" s="160">
        <v>0</v>
      </c>
      <c r="DL203" s="160">
        <v>0</v>
      </c>
      <c r="DM203" s="160">
        <v>0</v>
      </c>
      <c r="DN203" s="160">
        <v>0</v>
      </c>
      <c r="DO203" s="160">
        <v>0</v>
      </c>
      <c r="DP203" s="160">
        <v>0</v>
      </c>
      <c r="DQ203" s="160">
        <v>0</v>
      </c>
      <c r="DR203" s="160">
        <v>0</v>
      </c>
      <c r="DS203" s="160">
        <v>0</v>
      </c>
      <c r="DT203" s="160">
        <v>0</v>
      </c>
      <c r="DU203" s="160">
        <v>0</v>
      </c>
      <c r="DV203" s="160">
        <v>0</v>
      </c>
      <c r="DW203" s="160">
        <v>0</v>
      </c>
      <c r="DX203" s="160">
        <v>0</v>
      </c>
      <c r="DY203" s="160">
        <v>0</v>
      </c>
      <c r="DZ203" s="160">
        <v>0</v>
      </c>
      <c r="EA203" s="160">
        <v>0</v>
      </c>
      <c r="EB203" s="160">
        <v>0</v>
      </c>
      <c r="EC203" s="160">
        <v>0</v>
      </c>
      <c r="ED203" s="160">
        <v>0</v>
      </c>
      <c r="EE203" s="160">
        <v>0</v>
      </c>
      <c r="EF203" s="160">
        <v>0</v>
      </c>
      <c r="EG203" s="160">
        <v>0</v>
      </c>
      <c r="EH203" s="160">
        <v>0</v>
      </c>
      <c r="EI203" s="160">
        <v>0</v>
      </c>
      <c r="EJ203" s="160">
        <v>0</v>
      </c>
      <c r="EK203" s="160">
        <v>0</v>
      </c>
      <c r="EL203" s="160">
        <v>0</v>
      </c>
      <c r="EM203" s="160">
        <v>0</v>
      </c>
      <c r="EN203" s="160">
        <v>0</v>
      </c>
      <c r="EO203" s="160">
        <v>0</v>
      </c>
      <c r="EP203" s="160">
        <v>0</v>
      </c>
      <c r="EQ203" s="160">
        <v>0</v>
      </c>
      <c r="ER203" s="160">
        <v>0</v>
      </c>
      <c r="ES203" s="160">
        <v>0</v>
      </c>
      <c r="ET203" s="160">
        <v>0</v>
      </c>
      <c r="EU203" s="160">
        <v>0</v>
      </c>
      <c r="EV203" s="160">
        <v>0</v>
      </c>
      <c r="EW203" s="160">
        <v>0</v>
      </c>
      <c r="EX203" s="160">
        <v>0</v>
      </c>
      <c r="EY203" s="160">
        <v>0</v>
      </c>
      <c r="EZ203" s="160">
        <v>0</v>
      </c>
      <c r="FA203" s="160">
        <v>0</v>
      </c>
      <c r="FB203" s="160">
        <v>0</v>
      </c>
      <c r="FC203" s="160">
        <v>0</v>
      </c>
      <c r="FD203" s="160">
        <v>0</v>
      </c>
      <c r="FE203" s="160">
        <v>0</v>
      </c>
      <c r="FF203" s="160">
        <v>0</v>
      </c>
      <c r="FG203" s="160">
        <v>0</v>
      </c>
      <c r="FH203" s="160">
        <v>0</v>
      </c>
      <c r="FI203" s="160">
        <v>0</v>
      </c>
      <c r="FJ203" s="160">
        <v>-153150.10999999999</v>
      </c>
      <c r="FK203" s="160">
        <v>0</v>
      </c>
      <c r="FL203" s="160">
        <v>0</v>
      </c>
      <c r="FM203" s="160">
        <v>0</v>
      </c>
      <c r="FN203" s="160">
        <v>0</v>
      </c>
      <c r="FO203" s="160">
        <v>0</v>
      </c>
      <c r="FP203" s="160">
        <v>0</v>
      </c>
      <c r="FQ203" s="160">
        <v>0</v>
      </c>
      <c r="FR203" s="160">
        <v>0</v>
      </c>
      <c r="FS203" s="160">
        <v>0</v>
      </c>
      <c r="FT203" s="160">
        <v>0</v>
      </c>
      <c r="FU203" s="160">
        <v>0</v>
      </c>
      <c r="FV203" s="160">
        <v>0</v>
      </c>
      <c r="FW203" s="160">
        <v>0</v>
      </c>
      <c r="FX203" s="160">
        <v>0</v>
      </c>
      <c r="FY203" s="160">
        <v>0</v>
      </c>
      <c r="FZ203" s="160">
        <v>0</v>
      </c>
      <c r="GA203" s="160">
        <v>0</v>
      </c>
      <c r="GB203" s="160">
        <v>0</v>
      </c>
      <c r="GC203" s="160">
        <v>0</v>
      </c>
      <c r="GD203" s="160">
        <v>0</v>
      </c>
      <c r="GE203" s="160">
        <v>0</v>
      </c>
      <c r="GF203" s="160">
        <v>0</v>
      </c>
      <c r="GG203" s="160">
        <v>0</v>
      </c>
      <c r="GH203" s="160">
        <v>0</v>
      </c>
      <c r="GI203" s="79">
        <f t="shared" si="3"/>
        <v>-153150.10999999999</v>
      </c>
    </row>
    <row r="204" spans="2:191" x14ac:dyDescent="0.25">
      <c r="B204" s="74" t="s">
        <v>681</v>
      </c>
      <c r="C204" s="175" t="s">
        <v>789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60">
        <v>0</v>
      </c>
      <c r="CG204" s="160">
        <v>0</v>
      </c>
      <c r="CH204" s="160">
        <v>0</v>
      </c>
      <c r="CI204" s="160">
        <v>0</v>
      </c>
      <c r="CJ204" s="160">
        <v>0</v>
      </c>
      <c r="CK204" s="160">
        <v>0</v>
      </c>
      <c r="CL204" s="160">
        <v>0</v>
      </c>
      <c r="CM204" s="160">
        <v>0</v>
      </c>
      <c r="CN204" s="160">
        <v>0</v>
      </c>
      <c r="CO204" s="160">
        <v>0</v>
      </c>
      <c r="CP204" s="160">
        <v>0</v>
      </c>
      <c r="CQ204" s="160">
        <v>0</v>
      </c>
      <c r="CR204" s="160">
        <v>0</v>
      </c>
      <c r="CS204" s="160">
        <v>0</v>
      </c>
      <c r="CT204" s="160">
        <v>0</v>
      </c>
      <c r="CU204" s="160">
        <v>0</v>
      </c>
      <c r="CV204" s="160">
        <v>0</v>
      </c>
      <c r="CW204" s="160">
        <v>0</v>
      </c>
      <c r="CX204" s="160">
        <v>0</v>
      </c>
      <c r="CY204" s="160">
        <v>0</v>
      </c>
      <c r="CZ204" s="160">
        <v>0</v>
      </c>
      <c r="DA204" s="160">
        <v>0</v>
      </c>
      <c r="DB204" s="160">
        <v>0</v>
      </c>
      <c r="DC204" s="160">
        <v>0</v>
      </c>
      <c r="DD204" s="160">
        <v>0</v>
      </c>
      <c r="DE204" s="160">
        <v>0</v>
      </c>
      <c r="DF204" s="160">
        <v>0</v>
      </c>
      <c r="DG204" s="160">
        <v>0</v>
      </c>
      <c r="DH204" s="160">
        <v>0</v>
      </c>
      <c r="DI204" s="160">
        <v>0</v>
      </c>
      <c r="DJ204" s="160">
        <v>0</v>
      </c>
      <c r="DK204" s="160">
        <v>0</v>
      </c>
      <c r="DL204" s="160">
        <v>0</v>
      </c>
      <c r="DM204" s="160">
        <v>0</v>
      </c>
      <c r="DN204" s="160">
        <v>0</v>
      </c>
      <c r="DO204" s="160">
        <v>0</v>
      </c>
      <c r="DP204" s="160">
        <v>0</v>
      </c>
      <c r="DQ204" s="160">
        <v>0</v>
      </c>
      <c r="DR204" s="160">
        <v>0</v>
      </c>
      <c r="DS204" s="160">
        <v>0</v>
      </c>
      <c r="DT204" s="160">
        <v>0</v>
      </c>
      <c r="DU204" s="160">
        <v>0</v>
      </c>
      <c r="DV204" s="160">
        <v>0</v>
      </c>
      <c r="DW204" s="160">
        <v>0</v>
      </c>
      <c r="DX204" s="160">
        <v>0</v>
      </c>
      <c r="DY204" s="160">
        <v>0</v>
      </c>
      <c r="DZ204" s="160">
        <v>0</v>
      </c>
      <c r="EA204" s="160">
        <v>0</v>
      </c>
      <c r="EB204" s="160">
        <v>0</v>
      </c>
      <c r="EC204" s="160">
        <v>0</v>
      </c>
      <c r="ED204" s="160">
        <v>0</v>
      </c>
      <c r="EE204" s="160">
        <v>0</v>
      </c>
      <c r="EF204" s="160">
        <v>0</v>
      </c>
      <c r="EG204" s="160">
        <v>0</v>
      </c>
      <c r="EH204" s="160">
        <v>0</v>
      </c>
      <c r="EI204" s="160">
        <v>0</v>
      </c>
      <c r="EJ204" s="160">
        <v>0</v>
      </c>
      <c r="EK204" s="160">
        <v>0</v>
      </c>
      <c r="EL204" s="160">
        <v>0</v>
      </c>
      <c r="EM204" s="160">
        <v>0</v>
      </c>
      <c r="EN204" s="160">
        <v>0</v>
      </c>
      <c r="EO204" s="160">
        <v>0</v>
      </c>
      <c r="EP204" s="160">
        <v>0</v>
      </c>
      <c r="EQ204" s="160">
        <v>0</v>
      </c>
      <c r="ER204" s="160">
        <v>0</v>
      </c>
      <c r="ES204" s="160">
        <v>0</v>
      </c>
      <c r="ET204" s="160">
        <v>0</v>
      </c>
      <c r="EU204" s="160">
        <v>0</v>
      </c>
      <c r="EV204" s="160">
        <v>0</v>
      </c>
      <c r="EW204" s="160">
        <v>0</v>
      </c>
      <c r="EX204" s="160">
        <v>0</v>
      </c>
      <c r="EY204" s="160">
        <v>0</v>
      </c>
      <c r="EZ204" s="160">
        <v>0</v>
      </c>
      <c r="FA204" s="160">
        <v>0</v>
      </c>
      <c r="FB204" s="160">
        <v>0</v>
      </c>
      <c r="FC204" s="160">
        <v>0</v>
      </c>
      <c r="FD204" s="160">
        <v>0</v>
      </c>
      <c r="FE204" s="160">
        <v>0</v>
      </c>
      <c r="FF204" s="160">
        <v>0</v>
      </c>
      <c r="FG204" s="160">
        <v>0</v>
      </c>
      <c r="FH204" s="160">
        <v>0</v>
      </c>
      <c r="FI204" s="160">
        <v>0</v>
      </c>
      <c r="FJ204" s="160">
        <v>0</v>
      </c>
      <c r="FK204" s="160">
        <v>0</v>
      </c>
      <c r="FL204" s="160">
        <v>0</v>
      </c>
      <c r="FM204" s="160">
        <v>0</v>
      </c>
      <c r="FN204" s="160">
        <v>0</v>
      </c>
      <c r="FO204" s="160">
        <v>0</v>
      </c>
      <c r="FP204" s="160">
        <v>0</v>
      </c>
      <c r="FQ204" s="160">
        <v>0</v>
      </c>
      <c r="FR204" s="160">
        <v>0</v>
      </c>
      <c r="FS204" s="160">
        <v>0</v>
      </c>
      <c r="FT204" s="160">
        <v>0</v>
      </c>
      <c r="FU204" s="160">
        <v>0</v>
      </c>
      <c r="FV204" s="160">
        <v>0</v>
      </c>
      <c r="FW204" s="160">
        <v>0</v>
      </c>
      <c r="FX204" s="160">
        <v>0</v>
      </c>
      <c r="FY204" s="160">
        <v>0</v>
      </c>
      <c r="FZ204" s="160">
        <v>0</v>
      </c>
      <c r="GA204" s="160">
        <v>0</v>
      </c>
      <c r="GB204" s="160">
        <v>0</v>
      </c>
      <c r="GC204" s="160">
        <v>0</v>
      </c>
      <c r="GD204" s="160">
        <v>0</v>
      </c>
      <c r="GE204" s="160">
        <v>0</v>
      </c>
      <c r="GF204" s="160">
        <v>0</v>
      </c>
      <c r="GG204" s="160">
        <v>0</v>
      </c>
      <c r="GH204" s="160">
        <v>0</v>
      </c>
      <c r="GI204" s="79">
        <f t="shared" si="3"/>
        <v>0</v>
      </c>
    </row>
    <row r="205" spans="2:191" x14ac:dyDescent="0.25">
      <c r="B205" s="74"/>
      <c r="C205" s="175"/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60">
        <v>0</v>
      </c>
      <c r="CG205" s="160">
        <v>0</v>
      </c>
      <c r="CH205" s="160">
        <v>0</v>
      </c>
      <c r="CI205" s="160">
        <v>0</v>
      </c>
      <c r="CJ205" s="160">
        <v>0</v>
      </c>
      <c r="CK205" s="160">
        <v>0</v>
      </c>
      <c r="CL205" s="160">
        <v>0</v>
      </c>
      <c r="CM205" s="160">
        <v>0</v>
      </c>
      <c r="CN205" s="160">
        <v>0</v>
      </c>
      <c r="CO205" s="160">
        <v>0</v>
      </c>
      <c r="CP205" s="160">
        <v>0</v>
      </c>
      <c r="CQ205" s="160">
        <v>0</v>
      </c>
      <c r="CR205" s="160">
        <v>0</v>
      </c>
      <c r="CS205" s="160">
        <v>0</v>
      </c>
      <c r="CT205" s="160">
        <v>0</v>
      </c>
      <c r="CU205" s="160">
        <v>0</v>
      </c>
      <c r="CV205" s="160">
        <v>0</v>
      </c>
      <c r="CW205" s="160">
        <v>0</v>
      </c>
      <c r="CX205" s="160">
        <v>0</v>
      </c>
      <c r="CY205" s="160">
        <v>0</v>
      </c>
      <c r="CZ205" s="160">
        <v>0</v>
      </c>
      <c r="DA205" s="160">
        <v>0</v>
      </c>
      <c r="DB205" s="160">
        <v>0</v>
      </c>
      <c r="DC205" s="160">
        <v>0</v>
      </c>
      <c r="DD205" s="160">
        <v>0</v>
      </c>
      <c r="DE205" s="160">
        <v>0</v>
      </c>
      <c r="DF205" s="160">
        <v>0</v>
      </c>
      <c r="DG205" s="160">
        <v>0</v>
      </c>
      <c r="DH205" s="160">
        <v>0</v>
      </c>
      <c r="DI205" s="160">
        <v>0</v>
      </c>
      <c r="DJ205" s="160">
        <v>0</v>
      </c>
      <c r="DK205" s="160">
        <v>0</v>
      </c>
      <c r="DL205" s="160">
        <v>0</v>
      </c>
      <c r="DM205" s="160">
        <v>0</v>
      </c>
      <c r="DN205" s="160">
        <v>0</v>
      </c>
      <c r="DO205" s="160">
        <v>0</v>
      </c>
      <c r="DP205" s="160">
        <v>0</v>
      </c>
      <c r="DQ205" s="160">
        <v>0</v>
      </c>
      <c r="DR205" s="160">
        <v>0</v>
      </c>
      <c r="DS205" s="160">
        <v>0</v>
      </c>
      <c r="DT205" s="160">
        <v>0</v>
      </c>
      <c r="DU205" s="160">
        <v>0</v>
      </c>
      <c r="DV205" s="160">
        <v>0</v>
      </c>
      <c r="DW205" s="160">
        <v>0</v>
      </c>
      <c r="DX205" s="160">
        <v>0</v>
      </c>
      <c r="DY205" s="160">
        <v>0</v>
      </c>
      <c r="DZ205" s="160">
        <v>0</v>
      </c>
      <c r="EA205" s="160">
        <v>0</v>
      </c>
      <c r="EB205" s="160">
        <v>0</v>
      </c>
      <c r="EC205" s="160">
        <v>0</v>
      </c>
      <c r="ED205" s="160">
        <v>0</v>
      </c>
      <c r="EE205" s="160">
        <v>0</v>
      </c>
      <c r="EF205" s="160">
        <v>0</v>
      </c>
      <c r="EG205" s="160">
        <v>0</v>
      </c>
      <c r="EH205" s="160">
        <v>0</v>
      </c>
      <c r="EI205" s="160">
        <v>0</v>
      </c>
      <c r="EJ205" s="160">
        <v>0</v>
      </c>
      <c r="EK205" s="160">
        <v>0</v>
      </c>
      <c r="EL205" s="160">
        <v>0</v>
      </c>
      <c r="EM205" s="160">
        <v>0</v>
      </c>
      <c r="EN205" s="160">
        <v>0</v>
      </c>
      <c r="EO205" s="160">
        <v>0</v>
      </c>
      <c r="EP205" s="160">
        <v>0</v>
      </c>
      <c r="EQ205" s="160">
        <v>0</v>
      </c>
      <c r="ER205" s="160">
        <v>0</v>
      </c>
      <c r="ES205" s="160">
        <v>0</v>
      </c>
      <c r="ET205" s="160">
        <v>0</v>
      </c>
      <c r="EU205" s="160">
        <v>0</v>
      </c>
      <c r="EV205" s="160">
        <v>0</v>
      </c>
      <c r="EW205" s="160">
        <v>0</v>
      </c>
      <c r="EX205" s="160">
        <v>0</v>
      </c>
      <c r="EY205" s="160">
        <v>0</v>
      </c>
      <c r="EZ205" s="160">
        <v>0</v>
      </c>
      <c r="FA205" s="160">
        <v>0</v>
      </c>
      <c r="FB205" s="160">
        <v>0</v>
      </c>
      <c r="FC205" s="160">
        <v>0</v>
      </c>
      <c r="FD205" s="160">
        <v>0</v>
      </c>
      <c r="FE205" s="160">
        <v>0</v>
      </c>
      <c r="FF205" s="160">
        <v>0</v>
      </c>
      <c r="FG205" s="160">
        <v>0</v>
      </c>
      <c r="FH205" s="160">
        <v>0</v>
      </c>
      <c r="FI205" s="160">
        <v>0</v>
      </c>
      <c r="FJ205" s="160">
        <v>0</v>
      </c>
      <c r="FK205" s="160">
        <v>0</v>
      </c>
      <c r="FL205" s="160">
        <v>0</v>
      </c>
      <c r="FM205" s="160">
        <v>0</v>
      </c>
      <c r="FN205" s="160">
        <v>0</v>
      </c>
      <c r="FO205" s="160">
        <v>0</v>
      </c>
      <c r="FP205" s="160">
        <v>0</v>
      </c>
      <c r="FQ205" s="160">
        <v>0</v>
      </c>
      <c r="FR205" s="160">
        <v>0</v>
      </c>
      <c r="FS205" s="160">
        <v>0</v>
      </c>
      <c r="FT205" s="160">
        <v>0</v>
      </c>
      <c r="FU205" s="160">
        <v>0</v>
      </c>
      <c r="FV205" s="160">
        <v>0</v>
      </c>
      <c r="FW205" s="160">
        <v>0</v>
      </c>
      <c r="FX205" s="160">
        <v>0</v>
      </c>
      <c r="FY205" s="160">
        <v>0</v>
      </c>
      <c r="FZ205" s="160">
        <v>0</v>
      </c>
      <c r="GA205" s="160">
        <v>0</v>
      </c>
      <c r="GB205" s="160">
        <v>0</v>
      </c>
      <c r="GC205" s="160">
        <v>0</v>
      </c>
      <c r="GD205" s="160">
        <v>0</v>
      </c>
      <c r="GE205" s="160">
        <v>0</v>
      </c>
      <c r="GF205" s="160">
        <v>0</v>
      </c>
      <c r="GG205" s="160">
        <v>0</v>
      </c>
      <c r="GH205" s="160">
        <v>0</v>
      </c>
      <c r="GI205" s="79">
        <f t="shared" si="3"/>
        <v>0</v>
      </c>
    </row>
    <row r="206" spans="2:191" x14ac:dyDescent="0.25">
      <c r="B206" s="74"/>
      <c r="C206" s="175"/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60">
        <v>0</v>
      </c>
      <c r="CG206" s="160">
        <v>0</v>
      </c>
      <c r="CH206" s="160">
        <v>0</v>
      </c>
      <c r="CI206" s="160">
        <v>0</v>
      </c>
      <c r="CJ206" s="160">
        <v>0</v>
      </c>
      <c r="CK206" s="160">
        <v>0</v>
      </c>
      <c r="CL206" s="160">
        <v>0</v>
      </c>
      <c r="CM206" s="160">
        <v>0</v>
      </c>
      <c r="CN206" s="160">
        <v>0</v>
      </c>
      <c r="CO206" s="160">
        <v>0</v>
      </c>
      <c r="CP206" s="160">
        <v>0</v>
      </c>
      <c r="CQ206" s="160">
        <v>0</v>
      </c>
      <c r="CR206" s="160">
        <v>0</v>
      </c>
      <c r="CS206" s="160">
        <v>0</v>
      </c>
      <c r="CT206" s="160">
        <v>0</v>
      </c>
      <c r="CU206" s="160">
        <v>0</v>
      </c>
      <c r="CV206" s="160">
        <v>0</v>
      </c>
      <c r="CW206" s="160">
        <v>0</v>
      </c>
      <c r="CX206" s="160">
        <v>0</v>
      </c>
      <c r="CY206" s="160">
        <v>0</v>
      </c>
      <c r="CZ206" s="160">
        <v>0</v>
      </c>
      <c r="DA206" s="160">
        <v>0</v>
      </c>
      <c r="DB206" s="160">
        <v>0</v>
      </c>
      <c r="DC206" s="160">
        <v>0</v>
      </c>
      <c r="DD206" s="160">
        <v>0</v>
      </c>
      <c r="DE206" s="160">
        <v>0</v>
      </c>
      <c r="DF206" s="160">
        <v>0</v>
      </c>
      <c r="DG206" s="160">
        <v>0</v>
      </c>
      <c r="DH206" s="160">
        <v>0</v>
      </c>
      <c r="DI206" s="160">
        <v>0</v>
      </c>
      <c r="DJ206" s="160">
        <v>0</v>
      </c>
      <c r="DK206" s="160">
        <v>0</v>
      </c>
      <c r="DL206" s="160">
        <v>0</v>
      </c>
      <c r="DM206" s="160">
        <v>0</v>
      </c>
      <c r="DN206" s="160">
        <v>0</v>
      </c>
      <c r="DO206" s="160">
        <v>0</v>
      </c>
      <c r="DP206" s="160">
        <v>0</v>
      </c>
      <c r="DQ206" s="160">
        <v>0</v>
      </c>
      <c r="DR206" s="160">
        <v>0</v>
      </c>
      <c r="DS206" s="160">
        <v>0</v>
      </c>
      <c r="DT206" s="160">
        <v>0</v>
      </c>
      <c r="DU206" s="160">
        <v>0</v>
      </c>
      <c r="DV206" s="160">
        <v>0</v>
      </c>
      <c r="DW206" s="160">
        <v>0</v>
      </c>
      <c r="DX206" s="160">
        <v>0</v>
      </c>
      <c r="DY206" s="160">
        <v>0</v>
      </c>
      <c r="DZ206" s="160">
        <v>0</v>
      </c>
      <c r="EA206" s="160">
        <v>0</v>
      </c>
      <c r="EB206" s="160">
        <v>0</v>
      </c>
      <c r="EC206" s="160">
        <v>0</v>
      </c>
      <c r="ED206" s="160">
        <v>0</v>
      </c>
      <c r="EE206" s="160">
        <v>0</v>
      </c>
      <c r="EF206" s="160">
        <v>0</v>
      </c>
      <c r="EG206" s="160">
        <v>0</v>
      </c>
      <c r="EH206" s="160">
        <v>0</v>
      </c>
      <c r="EI206" s="160">
        <v>0</v>
      </c>
      <c r="EJ206" s="160">
        <v>0</v>
      </c>
      <c r="EK206" s="160">
        <v>0</v>
      </c>
      <c r="EL206" s="160">
        <v>0</v>
      </c>
      <c r="EM206" s="160">
        <v>0</v>
      </c>
      <c r="EN206" s="160">
        <v>0</v>
      </c>
      <c r="EO206" s="160">
        <v>0</v>
      </c>
      <c r="EP206" s="160">
        <v>0</v>
      </c>
      <c r="EQ206" s="160">
        <v>0</v>
      </c>
      <c r="ER206" s="160">
        <v>0</v>
      </c>
      <c r="ES206" s="160">
        <v>0</v>
      </c>
      <c r="ET206" s="160">
        <v>0</v>
      </c>
      <c r="EU206" s="160">
        <v>0</v>
      </c>
      <c r="EV206" s="160">
        <v>0</v>
      </c>
      <c r="EW206" s="160">
        <v>0</v>
      </c>
      <c r="EX206" s="160">
        <v>0</v>
      </c>
      <c r="EY206" s="160">
        <v>0</v>
      </c>
      <c r="EZ206" s="160">
        <v>0</v>
      </c>
      <c r="FA206" s="160">
        <v>0</v>
      </c>
      <c r="FB206" s="160">
        <v>0</v>
      </c>
      <c r="FC206" s="160">
        <v>0</v>
      </c>
      <c r="FD206" s="160">
        <v>0</v>
      </c>
      <c r="FE206" s="160">
        <v>0</v>
      </c>
      <c r="FF206" s="160">
        <v>0</v>
      </c>
      <c r="FG206" s="160">
        <v>0</v>
      </c>
      <c r="FH206" s="160">
        <v>0</v>
      </c>
      <c r="FI206" s="160">
        <v>0</v>
      </c>
      <c r="FJ206" s="160">
        <v>0</v>
      </c>
      <c r="FK206" s="160">
        <v>0</v>
      </c>
      <c r="FL206" s="160">
        <v>0</v>
      </c>
      <c r="FM206" s="160">
        <v>0</v>
      </c>
      <c r="FN206" s="160">
        <v>0</v>
      </c>
      <c r="FO206" s="160">
        <v>0</v>
      </c>
      <c r="FP206" s="160">
        <v>0</v>
      </c>
      <c r="FQ206" s="160">
        <v>0</v>
      </c>
      <c r="FR206" s="160">
        <v>0</v>
      </c>
      <c r="FS206" s="160">
        <v>0</v>
      </c>
      <c r="FT206" s="160">
        <v>0</v>
      </c>
      <c r="FU206" s="160">
        <v>0</v>
      </c>
      <c r="FV206" s="160">
        <v>0</v>
      </c>
      <c r="FW206" s="160">
        <v>0</v>
      </c>
      <c r="FX206" s="160">
        <v>0</v>
      </c>
      <c r="FY206" s="160">
        <v>0</v>
      </c>
      <c r="FZ206" s="160">
        <v>0</v>
      </c>
      <c r="GA206" s="160">
        <v>0</v>
      </c>
      <c r="GB206" s="160">
        <v>0</v>
      </c>
      <c r="GC206" s="160">
        <v>0</v>
      </c>
      <c r="GD206" s="160">
        <v>0</v>
      </c>
      <c r="GE206" s="160">
        <v>0</v>
      </c>
      <c r="GF206" s="160">
        <v>0</v>
      </c>
      <c r="GG206" s="160">
        <v>0</v>
      </c>
      <c r="GH206" s="160">
        <v>0</v>
      </c>
      <c r="GI206" s="79">
        <f t="shared" si="3"/>
        <v>0</v>
      </c>
    </row>
    <row r="207" spans="2:191" x14ac:dyDescent="0.25">
      <c r="B207" s="24" t="s">
        <v>601</v>
      </c>
      <c r="D207" s="161">
        <f t="shared" ref="D207:AI207" si="4">SUM(D4:D206)</f>
        <v>282884.75000000017</v>
      </c>
      <c r="E207" s="161">
        <f t="shared" si="4"/>
        <v>308835.28999999992</v>
      </c>
      <c r="F207" s="161">
        <f t="shared" si="4"/>
        <v>260109.07000000009</v>
      </c>
      <c r="G207" s="161">
        <f t="shared" si="4"/>
        <v>623297.30999999971</v>
      </c>
      <c r="H207" s="161">
        <f t="shared" si="4"/>
        <v>188270.37000000002</v>
      </c>
      <c r="I207" s="161">
        <f t="shared" si="4"/>
        <v>915185.81</v>
      </c>
      <c r="J207" s="161">
        <f t="shared" si="4"/>
        <v>737639.71999999974</v>
      </c>
      <c r="K207" s="161">
        <f t="shared" si="4"/>
        <v>836357.13999999978</v>
      </c>
      <c r="L207" s="161">
        <f t="shared" si="4"/>
        <v>691966.56999999972</v>
      </c>
      <c r="M207" s="161">
        <f t="shared" si="4"/>
        <v>592179.37999999989</v>
      </c>
      <c r="N207" s="161">
        <f t="shared" si="4"/>
        <v>700965.48999999953</v>
      </c>
      <c r="O207" s="161">
        <f t="shared" si="4"/>
        <v>618219.68000000005</v>
      </c>
      <c r="P207" s="161">
        <f t="shared" si="4"/>
        <v>498927.21999999986</v>
      </c>
      <c r="Q207" s="161">
        <f t="shared" si="4"/>
        <v>768898.03999999992</v>
      </c>
      <c r="R207" s="161">
        <f t="shared" si="4"/>
        <v>650696.53999999969</v>
      </c>
      <c r="S207" s="161">
        <f t="shared" si="4"/>
        <v>561026.53</v>
      </c>
      <c r="T207" s="161">
        <f t="shared" si="4"/>
        <v>723733.44999999984</v>
      </c>
      <c r="U207" s="161">
        <f t="shared" si="4"/>
        <v>742738.52999999991</v>
      </c>
      <c r="V207" s="161">
        <f t="shared" si="4"/>
        <v>980905.84999999986</v>
      </c>
      <c r="W207" s="161">
        <f t="shared" si="4"/>
        <v>561900.47</v>
      </c>
      <c r="X207" s="161">
        <f t="shared" si="4"/>
        <v>916885.65999999992</v>
      </c>
      <c r="Y207" s="161">
        <f t="shared" si="4"/>
        <v>825910.10999999975</v>
      </c>
      <c r="Z207" s="161">
        <f t="shared" si="4"/>
        <v>925728.2999999997</v>
      </c>
      <c r="AA207" s="161">
        <f t="shared" si="4"/>
        <v>852278.00000000023</v>
      </c>
      <c r="AB207" s="161">
        <f t="shared" si="4"/>
        <v>745302.22</v>
      </c>
      <c r="AC207" s="161">
        <f t="shared" si="4"/>
        <v>969882.7</v>
      </c>
      <c r="AD207" s="161">
        <f t="shared" si="4"/>
        <v>966580.64999999991</v>
      </c>
      <c r="AE207" s="161">
        <f t="shared" si="4"/>
        <v>1050034.7100000002</v>
      </c>
      <c r="AF207" s="161">
        <f t="shared" si="4"/>
        <v>695814.75000000012</v>
      </c>
      <c r="AG207" s="161">
        <f t="shared" si="4"/>
        <v>956492.15999999992</v>
      </c>
      <c r="AH207" s="161">
        <f t="shared" si="4"/>
        <v>677416.54999999993</v>
      </c>
      <c r="AI207" s="161">
        <f t="shared" si="4"/>
        <v>646710.74999999953</v>
      </c>
      <c r="AJ207" s="161">
        <f t="shared" ref="AJ207:BO207" si="5">SUM(AJ4:AJ206)</f>
        <v>735584.0399999998</v>
      </c>
      <c r="AK207" s="161">
        <f t="shared" si="5"/>
        <v>731645.59000000008</v>
      </c>
      <c r="AL207" s="161">
        <f t="shared" si="5"/>
        <v>1352932.9999999998</v>
      </c>
      <c r="AM207" s="161">
        <f t="shared" si="5"/>
        <v>842697.61999999988</v>
      </c>
      <c r="AN207" s="161">
        <f t="shared" si="5"/>
        <v>616394.35000000021</v>
      </c>
      <c r="AO207" s="161">
        <f t="shared" si="5"/>
        <v>811046.9500000003</v>
      </c>
      <c r="AP207" s="161">
        <f t="shared" si="5"/>
        <v>791785.02999999945</v>
      </c>
      <c r="AQ207" s="161">
        <f t="shared" si="5"/>
        <v>936870.27000000048</v>
      </c>
      <c r="AR207" s="161">
        <f t="shared" si="5"/>
        <v>870080.07000000007</v>
      </c>
      <c r="AS207" s="161">
        <f t="shared" si="5"/>
        <v>852516.82999999984</v>
      </c>
      <c r="AT207" s="161">
        <f t="shared" si="5"/>
        <v>1116277.9300000002</v>
      </c>
      <c r="AU207" s="161">
        <f t="shared" si="5"/>
        <v>295256.87000000017</v>
      </c>
      <c r="AV207" s="161">
        <f t="shared" si="5"/>
        <v>598169.0900000002</v>
      </c>
      <c r="AW207" s="161">
        <f t="shared" si="5"/>
        <v>641986.10999999975</v>
      </c>
      <c r="AX207" s="161">
        <f t="shared" si="5"/>
        <v>602340.98000000021</v>
      </c>
      <c r="AY207" s="161">
        <f t="shared" si="5"/>
        <v>598107.62999999977</v>
      </c>
      <c r="AZ207" s="161">
        <f t="shared" si="5"/>
        <v>1037052.4299999996</v>
      </c>
      <c r="BA207" s="161">
        <f t="shared" si="5"/>
        <v>625345.57999999984</v>
      </c>
      <c r="BB207" s="161">
        <f t="shared" si="5"/>
        <v>1000447.4300000002</v>
      </c>
      <c r="BC207" s="161">
        <f t="shared" si="5"/>
        <v>876887.84000000032</v>
      </c>
      <c r="BD207" s="161">
        <f t="shared" si="5"/>
        <v>650743.37999999989</v>
      </c>
      <c r="BE207" s="161">
        <f t="shared" si="5"/>
        <v>1195911.92</v>
      </c>
      <c r="BF207" s="161">
        <f t="shared" si="5"/>
        <v>936461.61999999976</v>
      </c>
      <c r="BG207" s="161">
        <f t="shared" si="5"/>
        <v>1027660.23</v>
      </c>
      <c r="BH207" s="161">
        <f t="shared" si="5"/>
        <v>1125851.9599999997</v>
      </c>
      <c r="BI207" s="161">
        <f t="shared" si="5"/>
        <v>1004961.8700000002</v>
      </c>
      <c r="BJ207" s="161">
        <f t="shared" si="5"/>
        <v>881352.8</v>
      </c>
      <c r="BK207" s="161">
        <f t="shared" si="5"/>
        <v>674027.12999999989</v>
      </c>
      <c r="BL207" s="161">
        <f t="shared" si="5"/>
        <v>840584.74000000057</v>
      </c>
      <c r="BM207" s="161">
        <f t="shared" si="5"/>
        <v>1264329.8599999999</v>
      </c>
      <c r="BN207" s="161">
        <f t="shared" si="5"/>
        <v>953395.38000000012</v>
      </c>
      <c r="BO207" s="161">
        <f t="shared" si="5"/>
        <v>1321537.2399999993</v>
      </c>
      <c r="BP207" s="161">
        <f t="shared" ref="BP207:CU207" si="6">SUM(BP4:BP206)</f>
        <v>365639.80000000022</v>
      </c>
      <c r="BQ207" s="161">
        <f t="shared" si="6"/>
        <v>476315.41999999993</v>
      </c>
      <c r="BR207" s="161">
        <f t="shared" si="6"/>
        <v>711056.65</v>
      </c>
      <c r="BS207" s="161">
        <f t="shared" si="6"/>
        <v>636414.69999999995</v>
      </c>
      <c r="BT207" s="161">
        <f t="shared" si="6"/>
        <v>967320.1</v>
      </c>
      <c r="BU207" s="161">
        <f t="shared" si="6"/>
        <v>913624.29999999993</v>
      </c>
      <c r="BV207" s="161">
        <f t="shared" si="6"/>
        <v>1215419.8999999999</v>
      </c>
      <c r="BW207" s="161">
        <f t="shared" si="6"/>
        <v>1294430.5999999996</v>
      </c>
      <c r="BX207" s="161">
        <f t="shared" si="6"/>
        <v>1243202.7299999995</v>
      </c>
      <c r="BY207" s="161">
        <f t="shared" si="6"/>
        <v>729648.00999999978</v>
      </c>
      <c r="BZ207" s="161">
        <f t="shared" si="6"/>
        <v>1053943.4999999991</v>
      </c>
      <c r="CA207" s="161">
        <f t="shared" si="6"/>
        <v>779719.59999999986</v>
      </c>
      <c r="CB207" s="161">
        <f t="shared" si="6"/>
        <v>1062196.9599999993</v>
      </c>
      <c r="CC207" s="161">
        <f t="shared" si="6"/>
        <v>1081323.4300000002</v>
      </c>
      <c r="CD207" s="161">
        <f t="shared" si="6"/>
        <v>1035417.8399999997</v>
      </c>
      <c r="CE207" s="161">
        <f t="shared" si="6"/>
        <v>704771.97999999963</v>
      </c>
      <c r="CF207" s="161">
        <f t="shared" si="6"/>
        <v>1037832.7499999999</v>
      </c>
      <c r="CG207" s="161">
        <f t="shared" si="6"/>
        <v>1014279.3800000006</v>
      </c>
      <c r="CH207" s="161">
        <f t="shared" si="6"/>
        <v>1015819.9600000003</v>
      </c>
      <c r="CI207" s="161">
        <f t="shared" si="6"/>
        <v>675425.12999999931</v>
      </c>
      <c r="CJ207" s="161">
        <f t="shared" si="6"/>
        <v>951466.65999999992</v>
      </c>
      <c r="CK207" s="161">
        <f t="shared" si="6"/>
        <v>722833.99000000034</v>
      </c>
      <c r="CL207" s="161">
        <f t="shared" si="6"/>
        <v>781030.12000000023</v>
      </c>
      <c r="CM207" s="161">
        <f t="shared" si="6"/>
        <v>1008142.6600000001</v>
      </c>
      <c r="CN207" s="161">
        <f t="shared" si="6"/>
        <v>1055867.8700000003</v>
      </c>
      <c r="CO207" s="161">
        <f t="shared" si="6"/>
        <v>634154.24999999965</v>
      </c>
      <c r="CP207" s="161">
        <f t="shared" si="6"/>
        <v>1209843.8699999992</v>
      </c>
      <c r="CQ207" s="161">
        <f t="shared" si="6"/>
        <v>948174.46999999951</v>
      </c>
      <c r="CR207" s="161">
        <f t="shared" si="6"/>
        <v>724535.1599999998</v>
      </c>
      <c r="CS207" s="161">
        <f t="shared" si="6"/>
        <v>1392269.9300000002</v>
      </c>
      <c r="CT207" s="161">
        <f t="shared" si="6"/>
        <v>1034152.64</v>
      </c>
      <c r="CU207" s="161">
        <f t="shared" si="6"/>
        <v>764365.39</v>
      </c>
      <c r="CV207" s="161">
        <f t="shared" ref="CV207:EA207" si="7">SUM(CV4:CV206)</f>
        <v>673236.31</v>
      </c>
      <c r="CW207" s="161">
        <f t="shared" si="7"/>
        <v>550893.08000000007</v>
      </c>
      <c r="CX207" s="161">
        <f t="shared" si="7"/>
        <v>846870.75</v>
      </c>
      <c r="CY207" s="161">
        <f t="shared" si="7"/>
        <v>314086.33999999997</v>
      </c>
      <c r="CZ207" s="161">
        <f t="shared" si="7"/>
        <v>1045933.2600000002</v>
      </c>
      <c r="DA207" s="161">
        <f t="shared" si="7"/>
        <v>742525.32999999973</v>
      </c>
      <c r="DB207" s="161">
        <f t="shared" si="7"/>
        <v>381763.22999999992</v>
      </c>
      <c r="DC207" s="161">
        <f t="shared" si="7"/>
        <v>633751.84</v>
      </c>
      <c r="DD207" s="161">
        <f t="shared" si="7"/>
        <v>554181.7899999998</v>
      </c>
      <c r="DE207" s="161">
        <f t="shared" si="7"/>
        <v>1172206.9900000007</v>
      </c>
      <c r="DF207" s="161">
        <f t="shared" si="7"/>
        <v>806110.57999999984</v>
      </c>
      <c r="DG207" s="161">
        <f t="shared" si="7"/>
        <v>638054.5399999998</v>
      </c>
      <c r="DH207" s="161">
        <f t="shared" si="7"/>
        <v>598855.34999999974</v>
      </c>
      <c r="DI207" s="161">
        <f t="shared" si="7"/>
        <v>1501075.9599999997</v>
      </c>
      <c r="DJ207" s="161">
        <f t="shared" si="7"/>
        <v>901645.02999999991</v>
      </c>
      <c r="DK207" s="161">
        <f t="shared" si="7"/>
        <v>1090629.0700000003</v>
      </c>
      <c r="DL207" s="161">
        <f t="shared" si="7"/>
        <v>461055.23</v>
      </c>
      <c r="DM207" s="161">
        <f t="shared" si="7"/>
        <v>452174.04000000033</v>
      </c>
      <c r="DN207" s="161">
        <f t="shared" si="7"/>
        <v>818748.94</v>
      </c>
      <c r="DO207" s="161">
        <f t="shared" si="7"/>
        <v>377728.14000000025</v>
      </c>
      <c r="DP207" s="161">
        <f t="shared" si="7"/>
        <v>1023371.35</v>
      </c>
      <c r="DQ207" s="161">
        <f t="shared" si="7"/>
        <v>1048163.8500000001</v>
      </c>
      <c r="DR207" s="161">
        <f t="shared" si="7"/>
        <v>621141.94000000006</v>
      </c>
      <c r="DS207" s="161">
        <f t="shared" si="7"/>
        <v>487173.66999999981</v>
      </c>
      <c r="DT207" s="161">
        <f t="shared" si="7"/>
        <v>876951.17999999993</v>
      </c>
      <c r="DU207" s="161">
        <f t="shared" si="7"/>
        <v>761311.54999999993</v>
      </c>
      <c r="DV207" s="161">
        <f t="shared" si="7"/>
        <v>872692.56</v>
      </c>
      <c r="DW207" s="161">
        <f t="shared" si="7"/>
        <v>1171011.8199999994</v>
      </c>
      <c r="DX207" s="161">
        <f t="shared" si="7"/>
        <v>543780.80999999994</v>
      </c>
      <c r="DY207" s="161">
        <f t="shared" si="7"/>
        <v>684165.65999999992</v>
      </c>
      <c r="DZ207" s="161">
        <f t="shared" si="7"/>
        <v>713168.96999999974</v>
      </c>
      <c r="EA207" s="161">
        <f t="shared" si="7"/>
        <v>1083341.7700000005</v>
      </c>
      <c r="EB207" s="161">
        <f t="shared" ref="EB207:FG207" si="8">SUM(EB4:EB206)</f>
        <v>509338.16000000027</v>
      </c>
      <c r="EC207" s="161">
        <f t="shared" si="8"/>
        <v>1232240.3100000003</v>
      </c>
      <c r="ED207" s="161">
        <f t="shared" si="8"/>
        <v>988569.78</v>
      </c>
      <c r="EE207" s="161">
        <f t="shared" si="8"/>
        <v>531267.55999999994</v>
      </c>
      <c r="EF207" s="161">
        <f t="shared" si="8"/>
        <v>686426.55000000016</v>
      </c>
      <c r="EG207" s="161">
        <f t="shared" si="8"/>
        <v>507236.49000000005</v>
      </c>
      <c r="EH207" s="161">
        <f t="shared" si="8"/>
        <v>586173.33000000007</v>
      </c>
      <c r="EI207" s="161">
        <f t="shared" si="8"/>
        <v>875045.11999999941</v>
      </c>
      <c r="EJ207" s="161">
        <f t="shared" si="8"/>
        <v>834204.1600000005</v>
      </c>
      <c r="EK207" s="161">
        <f t="shared" si="8"/>
        <v>614229.10000000009</v>
      </c>
      <c r="EL207" s="161">
        <f t="shared" si="8"/>
        <v>804732.01999999979</v>
      </c>
      <c r="EM207" s="161">
        <f t="shared" si="8"/>
        <v>1111801.2499999998</v>
      </c>
      <c r="EN207" s="161">
        <f t="shared" si="8"/>
        <v>947813.52999999968</v>
      </c>
      <c r="EO207" s="161">
        <f t="shared" si="8"/>
        <v>5578086.0999999987</v>
      </c>
      <c r="EP207" s="161">
        <f t="shared" si="8"/>
        <v>5481265.9700000016</v>
      </c>
      <c r="EQ207" s="161">
        <f t="shared" si="8"/>
        <v>4965296.9099999964</v>
      </c>
      <c r="ER207" s="161">
        <f t="shared" si="8"/>
        <v>2310083.8800000022</v>
      </c>
      <c r="ES207" s="161">
        <f t="shared" si="8"/>
        <v>3056888.9099999992</v>
      </c>
      <c r="ET207" s="161">
        <f t="shared" si="8"/>
        <v>6005827.4700000025</v>
      </c>
      <c r="EU207" s="161">
        <f t="shared" si="8"/>
        <v>3885925.1500000008</v>
      </c>
      <c r="EV207" s="161">
        <f t="shared" si="8"/>
        <v>1608514.9000000001</v>
      </c>
      <c r="EW207" s="161">
        <f t="shared" si="8"/>
        <v>4206582.0400000028</v>
      </c>
      <c r="EX207" s="161">
        <f t="shared" si="8"/>
        <v>2882839.0999999987</v>
      </c>
      <c r="EY207" s="161">
        <f t="shared" si="8"/>
        <v>6658693.3300000001</v>
      </c>
      <c r="EZ207" s="161">
        <f t="shared" si="8"/>
        <v>5448087.2899999954</v>
      </c>
      <c r="FA207" s="161">
        <f t="shared" si="8"/>
        <v>4459897.5399999972</v>
      </c>
      <c r="FB207" s="161">
        <f t="shared" si="8"/>
        <v>3579786.31</v>
      </c>
      <c r="FC207" s="161">
        <f t="shared" si="8"/>
        <v>3290951.6</v>
      </c>
      <c r="FD207" s="161">
        <f t="shared" si="8"/>
        <v>3942468.4800000032</v>
      </c>
      <c r="FE207" s="161">
        <f t="shared" si="8"/>
        <v>4800121.4800000004</v>
      </c>
      <c r="FF207" s="161">
        <f t="shared" si="8"/>
        <v>4554698.4599999981</v>
      </c>
      <c r="FG207" s="161">
        <f t="shared" si="8"/>
        <v>1506966.6200000003</v>
      </c>
      <c r="FH207" s="161">
        <f t="shared" ref="FH207:GI207" si="9">SUM(FH4:FH206)</f>
        <v>4599852.3799999962</v>
      </c>
      <c r="FI207" s="161">
        <f t="shared" si="9"/>
        <v>2484874.7900000005</v>
      </c>
      <c r="FJ207" s="161">
        <f t="shared" si="9"/>
        <v>4858698.620000002</v>
      </c>
      <c r="FK207" s="161">
        <f t="shared" si="9"/>
        <v>5859037.2100000009</v>
      </c>
      <c r="FL207" s="161">
        <f t="shared" si="9"/>
        <v>2953967.410000002</v>
      </c>
      <c r="FM207" s="161">
        <f t="shared" si="9"/>
        <v>3873895.0600000005</v>
      </c>
      <c r="FN207" s="161">
        <f t="shared" si="9"/>
        <v>3947732.2899999991</v>
      </c>
      <c r="FO207" s="161">
        <f t="shared" si="9"/>
        <v>4339144.93</v>
      </c>
      <c r="FP207" s="161">
        <f t="shared" si="9"/>
        <v>4386493.71</v>
      </c>
      <c r="FQ207" s="161">
        <f t="shared" si="9"/>
        <v>2453512.4699999997</v>
      </c>
      <c r="FR207" s="161">
        <f t="shared" si="9"/>
        <v>-206132.04</v>
      </c>
      <c r="FS207" s="161">
        <f t="shared" si="9"/>
        <v>410891.17999999993</v>
      </c>
      <c r="FT207" s="161">
        <f t="shared" si="9"/>
        <v>308652.29000000015</v>
      </c>
      <c r="FU207" s="161">
        <f t="shared" si="9"/>
        <v>1574847.9099999997</v>
      </c>
      <c r="FV207" s="161">
        <f t="shared" si="9"/>
        <v>1115337.3899999999</v>
      </c>
      <c r="FW207" s="161">
        <f t="shared" si="9"/>
        <v>674641.67000000016</v>
      </c>
      <c r="FX207" s="161">
        <f t="shared" si="9"/>
        <v>672220.61999999965</v>
      </c>
      <c r="FY207" s="161">
        <f t="shared" si="9"/>
        <v>1061033.4399999997</v>
      </c>
      <c r="FZ207" s="161">
        <f t="shared" si="9"/>
        <v>1178745.3299999996</v>
      </c>
      <c r="GA207" s="161">
        <f t="shared" si="9"/>
        <v>892156.02000000014</v>
      </c>
      <c r="GB207" s="161">
        <f t="shared" si="9"/>
        <v>462224.08999999973</v>
      </c>
      <c r="GC207" s="161">
        <f t="shared" si="9"/>
        <v>398328.72999999992</v>
      </c>
      <c r="GD207" s="161">
        <f t="shared" si="9"/>
        <v>1750198.2499999993</v>
      </c>
      <c r="GE207" s="161">
        <f t="shared" si="9"/>
        <v>846583.29</v>
      </c>
      <c r="GF207" s="161">
        <f t="shared" si="9"/>
        <v>1225570.8800000004</v>
      </c>
      <c r="GG207" s="161">
        <f t="shared" si="9"/>
        <v>1012550.5500000004</v>
      </c>
      <c r="GH207" s="161">
        <f t="shared" si="9"/>
        <v>1312011.18</v>
      </c>
      <c r="GI207" s="161">
        <f t="shared" si="9"/>
        <v>246871586.76999986</v>
      </c>
    </row>
    <row r="208" spans="2:191" x14ac:dyDescent="0.25">
      <c r="GI208" s="79">
        <f>SUM(GI4:GI207)</f>
        <v>493743173.53999972</v>
      </c>
    </row>
    <row r="209" spans="4:191" ht="13" thickBot="1" x14ac:dyDescent="0.3">
      <c r="D209" s="333">
        <f t="shared" ref="D209:AI209" si="10">SUBTOTAL(9,D97:D202)</f>
        <v>37315.449999999983</v>
      </c>
      <c r="E209" s="333">
        <f t="shared" si="10"/>
        <v>91239.140000000014</v>
      </c>
      <c r="F209" s="333">
        <f t="shared" si="10"/>
        <v>14455.209999999994</v>
      </c>
      <c r="G209" s="333">
        <f t="shared" si="10"/>
        <v>132646.60000000006</v>
      </c>
      <c r="H209" s="333">
        <f t="shared" si="10"/>
        <v>38723.759999999995</v>
      </c>
      <c r="I209" s="333">
        <f t="shared" si="10"/>
        <v>213558.91000000006</v>
      </c>
      <c r="J209" s="333">
        <f t="shared" si="10"/>
        <v>78897.01999999999</v>
      </c>
      <c r="K209" s="333">
        <f t="shared" si="10"/>
        <v>83204.619999999966</v>
      </c>
      <c r="L209" s="333">
        <f t="shared" si="10"/>
        <v>51359.870000000032</v>
      </c>
      <c r="M209" s="333">
        <f t="shared" si="10"/>
        <v>83789.97</v>
      </c>
      <c r="N209" s="333">
        <f t="shared" si="10"/>
        <v>-108884.02999999994</v>
      </c>
      <c r="O209" s="333">
        <f t="shared" si="10"/>
        <v>38047.629999999961</v>
      </c>
      <c r="P209" s="333">
        <f t="shared" si="10"/>
        <v>58014.630000000005</v>
      </c>
      <c r="Q209" s="333">
        <f t="shared" si="10"/>
        <v>12350.550000000039</v>
      </c>
      <c r="R209" s="333">
        <f t="shared" si="10"/>
        <v>40971.76999999996</v>
      </c>
      <c r="S209" s="333">
        <f t="shared" si="10"/>
        <v>41468.339999999967</v>
      </c>
      <c r="T209" s="333">
        <f t="shared" si="10"/>
        <v>75548.380000000019</v>
      </c>
      <c r="U209" s="333">
        <f t="shared" si="10"/>
        <v>78782.409999999989</v>
      </c>
      <c r="V209" s="333">
        <f t="shared" si="10"/>
        <v>118690.35000000003</v>
      </c>
      <c r="W209" s="333">
        <f t="shared" si="10"/>
        <v>48777.860000000015</v>
      </c>
      <c r="X209" s="333">
        <f t="shared" si="10"/>
        <v>88203.960000000021</v>
      </c>
      <c r="Y209" s="333">
        <f t="shared" si="10"/>
        <v>85737.510000000009</v>
      </c>
      <c r="Z209" s="333">
        <f t="shared" si="10"/>
        <v>103473.51000000007</v>
      </c>
      <c r="AA209" s="333">
        <f t="shared" si="10"/>
        <v>21662.930000000008</v>
      </c>
      <c r="AB209" s="333">
        <f t="shared" si="10"/>
        <v>89599.000000000058</v>
      </c>
      <c r="AC209" s="333">
        <f t="shared" si="10"/>
        <v>176558.63999999993</v>
      </c>
      <c r="AD209" s="333">
        <f t="shared" si="10"/>
        <v>23245.650000000023</v>
      </c>
      <c r="AE209" s="333">
        <f t="shared" si="10"/>
        <v>214241.84999999995</v>
      </c>
      <c r="AF209" s="333">
        <f t="shared" si="10"/>
        <v>-79167.400000000009</v>
      </c>
      <c r="AG209" s="333">
        <f t="shared" si="10"/>
        <v>108859.86000000004</v>
      </c>
      <c r="AH209" s="333">
        <f t="shared" si="10"/>
        <v>41296.53</v>
      </c>
      <c r="AI209" s="333">
        <f t="shared" si="10"/>
        <v>65271.079999999944</v>
      </c>
      <c r="AJ209" s="333">
        <f t="shared" ref="AJ209:BO209" si="11">SUBTOTAL(9,AJ97:AJ202)</f>
        <v>-22931.360000000015</v>
      </c>
      <c r="AK209" s="333">
        <f t="shared" si="11"/>
        <v>72173.270000000019</v>
      </c>
      <c r="AL209" s="333">
        <f t="shared" si="11"/>
        <v>-12601.599999999977</v>
      </c>
      <c r="AM209" s="333">
        <f t="shared" si="11"/>
        <v>65458.419999999969</v>
      </c>
      <c r="AN209" s="333">
        <f t="shared" si="11"/>
        <v>39180.179999999986</v>
      </c>
      <c r="AO209" s="333">
        <f t="shared" si="11"/>
        <v>51515.870000000046</v>
      </c>
      <c r="AP209" s="333">
        <f t="shared" si="11"/>
        <v>44055.570000000036</v>
      </c>
      <c r="AQ209" s="333">
        <f t="shared" si="11"/>
        <v>183707.83000000002</v>
      </c>
      <c r="AR209" s="333">
        <f t="shared" si="11"/>
        <v>126454.24000000002</v>
      </c>
      <c r="AS209" s="333">
        <f t="shared" si="11"/>
        <v>62214.930000000022</v>
      </c>
      <c r="AT209" s="333">
        <f t="shared" si="11"/>
        <v>107136.29999999994</v>
      </c>
      <c r="AU209" s="333">
        <f t="shared" si="11"/>
        <v>-139708.70000000001</v>
      </c>
      <c r="AV209" s="333">
        <f t="shared" si="11"/>
        <v>111374.52000000003</v>
      </c>
      <c r="AW209" s="333">
        <f t="shared" si="11"/>
        <v>15458.650000000038</v>
      </c>
      <c r="AX209" s="333">
        <f t="shared" si="11"/>
        <v>-21806.569999999992</v>
      </c>
      <c r="AY209" s="333">
        <f t="shared" si="11"/>
        <v>55250.809999999969</v>
      </c>
      <c r="AZ209" s="333">
        <f t="shared" si="11"/>
        <v>135012.27999999997</v>
      </c>
      <c r="BA209" s="333">
        <f t="shared" si="11"/>
        <v>-43995.549999999988</v>
      </c>
      <c r="BB209" s="333">
        <f t="shared" si="11"/>
        <v>97608.029999999984</v>
      </c>
      <c r="BC209" s="333">
        <f t="shared" si="11"/>
        <v>63308.459999999977</v>
      </c>
      <c r="BD209" s="333">
        <f t="shared" si="11"/>
        <v>15080.260000000038</v>
      </c>
      <c r="BE209" s="333">
        <f t="shared" si="11"/>
        <v>60213.24000000002</v>
      </c>
      <c r="BF209" s="333">
        <f t="shared" si="11"/>
        <v>-51724</v>
      </c>
      <c r="BG209" s="333">
        <f t="shared" si="11"/>
        <v>72919.680000000037</v>
      </c>
      <c r="BH209" s="333">
        <f t="shared" si="11"/>
        <v>-25489.279999999952</v>
      </c>
      <c r="BI209" s="333">
        <f t="shared" si="11"/>
        <v>99882.700000000055</v>
      </c>
      <c r="BJ209" s="333">
        <f t="shared" si="11"/>
        <v>60583.91</v>
      </c>
      <c r="BK209" s="333">
        <f t="shared" si="11"/>
        <v>11170.419999999969</v>
      </c>
      <c r="BL209" s="333">
        <f t="shared" si="11"/>
        <v>28631.150000000052</v>
      </c>
      <c r="BM209" s="333">
        <f t="shared" si="11"/>
        <v>107669.69999999992</v>
      </c>
      <c r="BN209" s="333">
        <f t="shared" si="11"/>
        <v>157443.41999999993</v>
      </c>
      <c r="BO209" s="333">
        <f t="shared" si="11"/>
        <v>45507.500000000058</v>
      </c>
      <c r="BP209" s="333">
        <f t="shared" ref="BP209:CU209" si="12">SUBTOTAL(9,BP97:BP202)</f>
        <v>35773.870000000032</v>
      </c>
      <c r="BQ209" s="333">
        <f t="shared" si="12"/>
        <v>56764.219999999958</v>
      </c>
      <c r="BR209" s="333">
        <f t="shared" si="12"/>
        <v>47990.100000000006</v>
      </c>
      <c r="BS209" s="333">
        <f t="shared" si="12"/>
        <v>-30753.199999999939</v>
      </c>
      <c r="BT209" s="333">
        <f t="shared" si="12"/>
        <v>93284.149999999965</v>
      </c>
      <c r="BU209" s="333">
        <f t="shared" si="12"/>
        <v>-12912.740000000063</v>
      </c>
      <c r="BV209" s="333">
        <f t="shared" si="12"/>
        <v>211227.81999999998</v>
      </c>
      <c r="BW209" s="333">
        <f t="shared" si="12"/>
        <v>79350.139999999898</v>
      </c>
      <c r="BX209" s="333">
        <f t="shared" si="12"/>
        <v>220812.22999999995</v>
      </c>
      <c r="BY209" s="333">
        <f t="shared" si="12"/>
        <v>50785.69</v>
      </c>
      <c r="BZ209" s="333">
        <f t="shared" si="12"/>
        <v>23533.13999999997</v>
      </c>
      <c r="CA209" s="333">
        <f t="shared" si="12"/>
        <v>-84684.330000000045</v>
      </c>
      <c r="CB209" s="333">
        <f t="shared" si="12"/>
        <v>101905.44000000003</v>
      </c>
      <c r="CC209" s="333">
        <f t="shared" si="12"/>
        <v>139226.78999999992</v>
      </c>
      <c r="CD209" s="333">
        <f t="shared" si="12"/>
        <v>89506.830000000031</v>
      </c>
      <c r="CE209" s="333">
        <f t="shared" si="12"/>
        <v>5181.1899999999878</v>
      </c>
      <c r="CF209" s="333">
        <f t="shared" si="12"/>
        <v>116441.60000000001</v>
      </c>
      <c r="CG209" s="333">
        <f t="shared" si="12"/>
        <v>-17813.320000000022</v>
      </c>
      <c r="CH209" s="333">
        <f t="shared" si="12"/>
        <v>-88318.97</v>
      </c>
      <c r="CI209" s="333">
        <f t="shared" si="12"/>
        <v>-35500.429999999986</v>
      </c>
      <c r="CJ209" s="333">
        <f t="shared" si="12"/>
        <v>35845.599999999977</v>
      </c>
      <c r="CK209" s="333">
        <f t="shared" si="12"/>
        <v>96950.320000000065</v>
      </c>
      <c r="CL209" s="333">
        <f t="shared" si="12"/>
        <v>67226.08000000006</v>
      </c>
      <c r="CM209" s="333">
        <f t="shared" si="12"/>
        <v>79825.00999999998</v>
      </c>
      <c r="CN209" s="333">
        <f t="shared" si="12"/>
        <v>172040.80999999997</v>
      </c>
      <c r="CO209" s="333">
        <f t="shared" si="12"/>
        <v>38426.649999999907</v>
      </c>
      <c r="CP209" s="333">
        <f t="shared" si="12"/>
        <v>78345.069999999847</v>
      </c>
      <c r="CQ209" s="333">
        <f t="shared" si="12"/>
        <v>106454.52999999998</v>
      </c>
      <c r="CR209" s="333">
        <f t="shared" si="12"/>
        <v>63419.990000000049</v>
      </c>
      <c r="CS209" s="333">
        <f t="shared" si="12"/>
        <v>214327.96000000014</v>
      </c>
      <c r="CT209" s="333">
        <f t="shared" si="12"/>
        <v>1431.0799999999872</v>
      </c>
      <c r="CU209" s="333">
        <f t="shared" si="12"/>
        <v>51472.21000000005</v>
      </c>
      <c r="CV209" s="333">
        <f t="shared" ref="CV209:EA209" si="13">SUBTOTAL(9,CV97:CV202)</f>
        <v>64407.869999999995</v>
      </c>
      <c r="CW209" s="333">
        <f t="shared" si="13"/>
        <v>5372.9400000000023</v>
      </c>
      <c r="CX209" s="333">
        <f t="shared" si="13"/>
        <v>67323.070000000051</v>
      </c>
      <c r="CY209" s="333">
        <f t="shared" si="13"/>
        <v>-19537.669999999991</v>
      </c>
      <c r="CZ209" s="333">
        <f t="shared" si="13"/>
        <v>136767.14000000001</v>
      </c>
      <c r="DA209" s="333">
        <f t="shared" si="13"/>
        <v>62512.94000000009</v>
      </c>
      <c r="DB209" s="333">
        <f t="shared" si="13"/>
        <v>-115957.50999999995</v>
      </c>
      <c r="DC209" s="333">
        <f t="shared" si="13"/>
        <v>70532.26999999999</v>
      </c>
      <c r="DD209" s="333">
        <f t="shared" si="13"/>
        <v>23847.459999999992</v>
      </c>
      <c r="DE209" s="333">
        <f t="shared" si="13"/>
        <v>26861.929999999964</v>
      </c>
      <c r="DF209" s="333">
        <f t="shared" si="13"/>
        <v>197727.81000000011</v>
      </c>
      <c r="DG209" s="333">
        <f t="shared" si="13"/>
        <v>-840.73999999998978</v>
      </c>
      <c r="DH209" s="333">
        <f t="shared" si="13"/>
        <v>22597.739999999976</v>
      </c>
      <c r="DI209" s="333">
        <f t="shared" si="13"/>
        <v>167776.19999999995</v>
      </c>
      <c r="DJ209" s="333">
        <f t="shared" si="13"/>
        <v>68513.98</v>
      </c>
      <c r="DK209" s="333">
        <f t="shared" si="13"/>
        <v>13352.069999999971</v>
      </c>
      <c r="DL209" s="333">
        <f t="shared" si="13"/>
        <v>31796.870000000003</v>
      </c>
      <c r="DM209" s="333">
        <f t="shared" si="13"/>
        <v>4723.8300000000017</v>
      </c>
      <c r="DN209" s="333">
        <f t="shared" si="13"/>
        <v>100088.19</v>
      </c>
      <c r="DO209" s="333">
        <f t="shared" si="13"/>
        <v>-266486.33</v>
      </c>
      <c r="DP209" s="333">
        <f t="shared" si="13"/>
        <v>110899.41999999998</v>
      </c>
      <c r="DQ209" s="333">
        <f t="shared" si="13"/>
        <v>122259.99999999997</v>
      </c>
      <c r="DR209" s="333">
        <f t="shared" si="13"/>
        <v>62967.290000000008</v>
      </c>
      <c r="DS209" s="333">
        <f t="shared" si="13"/>
        <v>39741.729999999989</v>
      </c>
      <c r="DT209" s="333">
        <f t="shared" si="13"/>
        <v>33189.220000000045</v>
      </c>
      <c r="DU209" s="333">
        <f t="shared" si="13"/>
        <v>54957.160000000054</v>
      </c>
      <c r="DV209" s="333">
        <f t="shared" si="13"/>
        <v>86729.459999999905</v>
      </c>
      <c r="DW209" s="333">
        <f t="shared" si="13"/>
        <v>138572.17000000007</v>
      </c>
      <c r="DX209" s="333">
        <f t="shared" si="13"/>
        <v>15727.970000000001</v>
      </c>
      <c r="DY209" s="333">
        <f t="shared" si="13"/>
        <v>111242.95999999999</v>
      </c>
      <c r="DZ209" s="333">
        <f t="shared" si="13"/>
        <v>213254.32</v>
      </c>
      <c r="EA209" s="333">
        <f t="shared" si="13"/>
        <v>121416.45999999993</v>
      </c>
      <c r="EB209" s="333">
        <f t="shared" ref="EB209:FG209" si="14">SUBTOTAL(9,EB97:EB202)</f>
        <v>55229.740000000013</v>
      </c>
      <c r="EC209" s="333">
        <f t="shared" si="14"/>
        <v>74927.579999999973</v>
      </c>
      <c r="ED209" s="333">
        <f t="shared" si="14"/>
        <v>109559.74999999993</v>
      </c>
      <c r="EE209" s="333">
        <f t="shared" si="14"/>
        <v>66140.809999999983</v>
      </c>
      <c r="EF209" s="333">
        <f t="shared" si="14"/>
        <v>80928.01999999999</v>
      </c>
      <c r="EG209" s="333">
        <f t="shared" si="14"/>
        <v>26391.340000000011</v>
      </c>
      <c r="EH209" s="333">
        <f t="shared" si="14"/>
        <v>-115782.32000000005</v>
      </c>
      <c r="EI209" s="333">
        <f t="shared" si="14"/>
        <v>-6904.1400000000358</v>
      </c>
      <c r="EJ209" s="333">
        <f t="shared" si="14"/>
        <v>38338.870000000039</v>
      </c>
      <c r="EK209" s="333">
        <f t="shared" si="14"/>
        <v>-116906.84999999996</v>
      </c>
      <c r="EL209" s="333">
        <f t="shared" si="14"/>
        <v>105940.29000000007</v>
      </c>
      <c r="EM209" s="333">
        <f t="shared" si="14"/>
        <v>-52350.619999999981</v>
      </c>
      <c r="EN209" s="333">
        <f t="shared" si="14"/>
        <v>13059.039999999863</v>
      </c>
      <c r="EO209" s="333">
        <f t="shared" si="14"/>
        <v>263104.50000000035</v>
      </c>
      <c r="EP209" s="333">
        <f t="shared" si="14"/>
        <v>607460.24000000011</v>
      </c>
      <c r="EQ209" s="333">
        <f t="shared" si="14"/>
        <v>-206716.21999999977</v>
      </c>
      <c r="ER209" s="333">
        <f t="shared" si="14"/>
        <v>-345969.3000000001</v>
      </c>
      <c r="ES209" s="333">
        <f t="shared" si="14"/>
        <v>397746.80000000028</v>
      </c>
      <c r="ET209" s="333">
        <f t="shared" si="14"/>
        <v>155154.60000000033</v>
      </c>
      <c r="EU209" s="333">
        <f t="shared" si="14"/>
        <v>15453.170000000297</v>
      </c>
      <c r="EV209" s="333">
        <f t="shared" si="14"/>
        <v>-578322.65999999992</v>
      </c>
      <c r="EW209" s="333">
        <f t="shared" si="14"/>
        <v>363058.03000000038</v>
      </c>
      <c r="EX209" s="333">
        <f t="shared" si="14"/>
        <v>-159270.11999999988</v>
      </c>
      <c r="EY209" s="333">
        <f t="shared" si="14"/>
        <v>386987.88000000059</v>
      </c>
      <c r="EZ209" s="333">
        <f t="shared" si="14"/>
        <v>411946.05000000016</v>
      </c>
      <c r="FA209" s="333">
        <f t="shared" si="14"/>
        <v>468040.9500000003</v>
      </c>
      <c r="FB209" s="333">
        <f t="shared" si="14"/>
        <v>570733.33999999985</v>
      </c>
      <c r="FC209" s="333">
        <f t="shared" si="14"/>
        <v>371357.93000000017</v>
      </c>
      <c r="FD209" s="333">
        <f t="shared" si="14"/>
        <v>103765.0900000002</v>
      </c>
      <c r="FE209" s="333">
        <f t="shared" si="14"/>
        <v>32144.730000000283</v>
      </c>
      <c r="FF209" s="333">
        <f t="shared" si="14"/>
        <v>174789.69000000029</v>
      </c>
      <c r="FG209" s="333">
        <f t="shared" si="14"/>
        <v>-307711.83999999997</v>
      </c>
      <c r="FH209" s="333">
        <f t="shared" ref="FH209:GI209" si="15">SUBTOTAL(9,FH97:FH202)</f>
        <v>-83738.679999999702</v>
      </c>
      <c r="FI209" s="333">
        <f t="shared" si="15"/>
        <v>-18104.020000000171</v>
      </c>
      <c r="FJ209" s="333">
        <f t="shared" si="15"/>
        <v>833831.34000000032</v>
      </c>
      <c r="FK209" s="333">
        <f t="shared" si="15"/>
        <v>1595769.0800000008</v>
      </c>
      <c r="FL209" s="333">
        <f t="shared" si="15"/>
        <v>-29136.260000000126</v>
      </c>
      <c r="FM209" s="333">
        <f t="shared" si="15"/>
        <v>744017.46999999962</v>
      </c>
      <c r="FN209" s="333">
        <f t="shared" si="15"/>
        <v>332292.86999999965</v>
      </c>
      <c r="FO209" s="333">
        <f t="shared" si="15"/>
        <v>8603.6500000001979</v>
      </c>
      <c r="FP209" s="333">
        <f t="shared" si="15"/>
        <v>677352.1899999989</v>
      </c>
      <c r="FQ209" s="333">
        <f t="shared" si="15"/>
        <v>209546.46000000014</v>
      </c>
      <c r="FR209" s="333">
        <f t="shared" si="15"/>
        <v>148455.58000000002</v>
      </c>
      <c r="FS209" s="333">
        <f t="shared" si="15"/>
        <v>79620.98000000001</v>
      </c>
      <c r="FT209" s="333">
        <f t="shared" si="15"/>
        <v>43966.25</v>
      </c>
      <c r="FU209" s="333">
        <f t="shared" si="15"/>
        <v>130320.68999999994</v>
      </c>
      <c r="FV209" s="333">
        <f t="shared" si="15"/>
        <v>184609.56999999998</v>
      </c>
      <c r="FW209" s="333">
        <f t="shared" si="15"/>
        <v>11849.850000000006</v>
      </c>
      <c r="FX209" s="333">
        <f t="shared" si="15"/>
        <v>126211.17000000009</v>
      </c>
      <c r="FY209" s="333">
        <f t="shared" si="15"/>
        <v>119061.00999999998</v>
      </c>
      <c r="FZ209" s="333">
        <f t="shared" si="15"/>
        <v>69451.089999999967</v>
      </c>
      <c r="GA209" s="333">
        <f t="shared" si="15"/>
        <v>-50581.15999999996</v>
      </c>
      <c r="GB209" s="333">
        <f t="shared" si="15"/>
        <v>-46179.389999999985</v>
      </c>
      <c r="GC209" s="333">
        <f t="shared" si="15"/>
        <v>56297.88999999997</v>
      </c>
      <c r="GD209" s="333">
        <f t="shared" si="15"/>
        <v>118838.49</v>
      </c>
      <c r="GE209" s="333">
        <f t="shared" si="15"/>
        <v>110708.42000000001</v>
      </c>
      <c r="GF209" s="333">
        <f t="shared" si="15"/>
        <v>231697.86</v>
      </c>
      <c r="GG209" s="333">
        <f t="shared" si="15"/>
        <v>156958.76999999996</v>
      </c>
      <c r="GH209" s="333">
        <f t="shared" si="15"/>
        <v>72685.930000000037</v>
      </c>
      <c r="GI209" s="333">
        <f t="shared" si="15"/>
        <v>16355331.060000028</v>
      </c>
    </row>
    <row r="210" spans="4:191" ht="13" thickTop="1" x14ac:dyDescent="0.25"/>
  </sheetData>
  <phoneticPr fontId="0" type="noConversion"/>
  <conditionalFormatting sqref="B4:B206">
    <cfRule type="cellIs" dxfId="2" priority="1" stopIfTrue="1" operator="equal">
      <formula>"rogue"</formula>
    </cfRule>
    <cfRule type="cellIs" dxfId="1" priority="2" stopIfTrue="1" operator="equal">
      <formula>"iffy"</formula>
    </cfRule>
    <cfRule type="cellIs" dxfId="0" priority="3" stopIfTrue="1" operator="equal">
      <formula>"Move Bals"</formula>
    </cfRule>
  </conditionalFormatting>
  <printOptions gridLines="1"/>
  <pageMargins left="0.75" right="0.75" top="1" bottom="1" header="0.5" footer="0.5"/>
  <pageSetup paperSize="9" scale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AF173"/>
  <sheetViews>
    <sheetView topLeftCell="A7" zoomScaleNormal="100" workbookViewId="0">
      <pane xSplit="5" ySplit="2" topLeftCell="F127" activePane="bottomRight" state="frozen"/>
      <selection activeCell="E185" sqref="E185"/>
      <selection pane="topRight" activeCell="E185" sqref="E185"/>
      <selection pane="bottomLeft" activeCell="E185" sqref="E185"/>
      <selection pane="bottomRight" activeCell="A139" sqref="A139:XFD139"/>
    </sheetView>
  </sheetViews>
  <sheetFormatPr defaultRowHeight="12.5" x14ac:dyDescent="0.25"/>
  <cols>
    <col min="1" max="1" width="2.7265625" customWidth="1"/>
    <col min="2" max="2" width="8.1796875" customWidth="1"/>
    <col min="3" max="3" width="40.54296875" customWidth="1"/>
    <col min="4" max="4" width="8.1796875" style="1" bestFit="1" customWidth="1"/>
    <col min="5" max="5" width="13.453125" customWidth="1"/>
    <col min="6" max="6" width="14" customWidth="1"/>
    <col min="7" max="7" width="13.453125" customWidth="1"/>
    <col min="8" max="9" width="14.453125" customWidth="1"/>
    <col min="10" max="10" width="13.453125" customWidth="1"/>
    <col min="11" max="11" width="16.1796875" bestFit="1" customWidth="1"/>
    <col min="12" max="12" width="12.54296875" bestFit="1" customWidth="1"/>
    <col min="13" max="14" width="14.26953125" hidden="1" customWidth="1"/>
    <col min="15" max="15" width="14.453125" bestFit="1" customWidth="1"/>
    <col min="16" max="18" width="10.7265625" customWidth="1"/>
    <col min="19" max="19" width="14.453125" customWidth="1"/>
    <col min="20" max="20" width="16" bestFit="1" customWidth="1"/>
    <col min="21" max="23" width="15.26953125" customWidth="1"/>
    <col min="24" max="24" width="14.7265625" hidden="1" customWidth="1"/>
    <col min="25" max="25" width="15.453125" hidden="1" customWidth="1"/>
    <col min="26" max="26" width="0" hidden="1" customWidth="1"/>
    <col min="28" max="28" width="9.54296875" bestFit="1" customWidth="1"/>
    <col min="32" max="32" width="12.81640625" bestFit="1" customWidth="1"/>
  </cols>
  <sheetData>
    <row r="1" spans="2:32" x14ac:dyDescent="0.25">
      <c r="M1" s="166" t="s">
        <v>680</v>
      </c>
      <c r="X1" s="166" t="s">
        <v>680</v>
      </c>
    </row>
    <row r="2" spans="2:32" x14ac:dyDescent="0.25">
      <c r="M2" s="166"/>
      <c r="X2" s="166"/>
    </row>
    <row r="3" spans="2:32" x14ac:dyDescent="0.25">
      <c r="E3">
        <v>251131.1</v>
      </c>
      <c r="M3" s="166"/>
      <c r="O3" s="316"/>
      <c r="X3" s="166"/>
    </row>
    <row r="4" spans="2:32" x14ac:dyDescent="0.25">
      <c r="F4" s="327"/>
      <c r="M4" s="166"/>
      <c r="X4" s="166"/>
    </row>
    <row r="5" spans="2:32" x14ac:dyDescent="0.25">
      <c r="M5" s="166"/>
      <c r="X5" s="166"/>
    </row>
    <row r="6" spans="2:32" ht="13" thickBot="1" x14ac:dyDescent="0.3">
      <c r="M6" s="166"/>
      <c r="X6" s="166"/>
    </row>
    <row r="7" spans="2:32" ht="25" x14ac:dyDescent="0.25">
      <c r="B7" s="325"/>
      <c r="C7" s="81"/>
      <c r="D7" s="294"/>
      <c r="E7" s="81"/>
      <c r="F7" s="324" t="s">
        <v>685</v>
      </c>
      <c r="G7" s="326"/>
      <c r="H7" s="343" t="s">
        <v>803</v>
      </c>
      <c r="I7" s="343" t="s">
        <v>804</v>
      </c>
      <c r="J7" s="85"/>
      <c r="K7" s="324" t="s">
        <v>685</v>
      </c>
      <c r="L7" s="85"/>
      <c r="M7" s="83"/>
      <c r="N7" s="85"/>
      <c r="O7" s="83"/>
      <c r="P7" s="85"/>
      <c r="Q7" s="85"/>
      <c r="R7" s="85"/>
      <c r="S7" s="343" t="s">
        <v>807</v>
      </c>
      <c r="T7" s="81"/>
      <c r="U7" s="85"/>
      <c r="V7" s="324" t="s">
        <v>685</v>
      </c>
      <c r="W7" s="101"/>
      <c r="X7" s="85"/>
      <c r="Y7" s="101"/>
    </row>
    <row r="8" spans="2:32" ht="38" x14ac:dyDescent="0.3">
      <c r="B8" s="84" t="s">
        <v>649</v>
      </c>
      <c r="C8" s="77" t="s">
        <v>603</v>
      </c>
      <c r="D8" s="319" t="s">
        <v>649</v>
      </c>
      <c r="E8" s="80" t="s">
        <v>1164</v>
      </c>
      <c r="F8" s="329" t="s">
        <v>786</v>
      </c>
      <c r="G8" s="328" t="s">
        <v>659</v>
      </c>
      <c r="H8" s="80" t="s">
        <v>780</v>
      </c>
      <c r="I8" s="80" t="s">
        <v>801</v>
      </c>
      <c r="J8" s="179" t="s">
        <v>802</v>
      </c>
      <c r="K8" s="323" t="s">
        <v>785</v>
      </c>
      <c r="L8" s="182" t="s">
        <v>659</v>
      </c>
      <c r="M8" s="165" t="s">
        <v>658</v>
      </c>
      <c r="N8" s="102" t="s">
        <v>659</v>
      </c>
      <c r="O8" s="90" t="s">
        <v>780</v>
      </c>
      <c r="P8" s="259" t="s">
        <v>700</v>
      </c>
      <c r="Q8" s="259" t="s">
        <v>794</v>
      </c>
      <c r="R8" s="259" t="s">
        <v>809</v>
      </c>
      <c r="S8" s="80" t="s">
        <v>806</v>
      </c>
      <c r="T8" s="80" t="s">
        <v>808</v>
      </c>
      <c r="U8" s="86" t="s">
        <v>650</v>
      </c>
      <c r="V8" s="323" t="s">
        <v>787</v>
      </c>
      <c r="W8" s="182" t="s">
        <v>659</v>
      </c>
      <c r="X8" s="330" t="s">
        <v>660</v>
      </c>
      <c r="Y8" s="103" t="s">
        <v>659</v>
      </c>
      <c r="Z8" s="110" t="s">
        <v>661</v>
      </c>
      <c r="AF8" s="78" t="s">
        <v>784</v>
      </c>
    </row>
    <row r="9" spans="2:32" x14ac:dyDescent="0.25">
      <c r="B9" s="309" t="s">
        <v>428</v>
      </c>
      <c r="C9" s="288" t="s">
        <v>588</v>
      </c>
      <c r="D9" s="320" t="s">
        <v>428</v>
      </c>
      <c r="E9" s="87">
        <v>71640.129999999655</v>
      </c>
      <c r="F9" s="180" t="e">
        <v>#N/A</v>
      </c>
      <c r="G9" s="91" t="e">
        <v>#N/A</v>
      </c>
      <c r="H9" s="87">
        <v>1813556</v>
      </c>
      <c r="I9" s="87">
        <v>1781617.46</v>
      </c>
      <c r="J9" s="91">
        <v>103578.66999999946</v>
      </c>
      <c r="K9" s="180" t="e">
        <v>#N/A</v>
      </c>
      <c r="L9" s="91" t="e">
        <v>#N/A</v>
      </c>
      <c r="M9" s="104">
        <v>-55375.99</v>
      </c>
      <c r="N9" s="105">
        <v>158955</v>
      </c>
      <c r="O9" s="92">
        <v>1813556</v>
      </c>
      <c r="P9" s="91">
        <v>2184</v>
      </c>
      <c r="Q9" s="91">
        <v>0</v>
      </c>
      <c r="R9" s="91">
        <v>0</v>
      </c>
      <c r="S9" s="93">
        <v>1691746.32</v>
      </c>
      <c r="T9" s="93">
        <v>199758.29240976617</v>
      </c>
      <c r="U9" s="91">
        <v>-80132.612409766472</v>
      </c>
      <c r="V9" s="180" t="e">
        <v>#N/A</v>
      </c>
      <c r="W9" s="299" t="e">
        <v>#N/A</v>
      </c>
      <c r="X9" s="105">
        <v>-315206.3</v>
      </c>
      <c r="Y9" s="106">
        <v>235074</v>
      </c>
      <c r="AA9" s="213" t="s">
        <v>776</v>
      </c>
      <c r="AB9">
        <v>0</v>
      </c>
      <c r="AD9" s="318">
        <v>5.7113576862252644E-2</v>
      </c>
      <c r="AF9" s="79" t="e">
        <v>#N/A</v>
      </c>
    </row>
    <row r="10" spans="2:32" x14ac:dyDescent="0.25">
      <c r="B10" s="309" t="s">
        <v>648</v>
      </c>
      <c r="C10" s="284" t="s">
        <v>1163</v>
      </c>
      <c r="D10" s="320" t="s">
        <v>648</v>
      </c>
      <c r="E10" s="87">
        <v>105222.25</v>
      </c>
      <c r="F10" s="180" t="e">
        <v>#N/A</v>
      </c>
      <c r="G10" s="91" t="e">
        <v>#N/A</v>
      </c>
      <c r="H10" s="87">
        <v>395148</v>
      </c>
      <c r="I10" s="87">
        <v>399677.81</v>
      </c>
      <c r="J10" s="91">
        <v>100692.44</v>
      </c>
      <c r="K10" s="180" t="e">
        <v>#N/A</v>
      </c>
      <c r="L10" s="91" t="e">
        <v>#N/A</v>
      </c>
      <c r="M10" s="104" t="e">
        <v>#N/A</v>
      </c>
      <c r="N10" s="105" t="e">
        <v>#N/A</v>
      </c>
      <c r="O10" s="92">
        <v>395148</v>
      </c>
      <c r="P10" s="91">
        <v>882</v>
      </c>
      <c r="Q10" s="91">
        <v>0</v>
      </c>
      <c r="R10" s="91">
        <v>0</v>
      </c>
      <c r="S10" s="93">
        <v>269133.96000000002</v>
      </c>
      <c r="T10" s="93">
        <v>146412.14162976423</v>
      </c>
      <c r="U10" s="91">
        <v>-21280.101629764191</v>
      </c>
      <c r="V10" s="180" t="e">
        <v>#N/A</v>
      </c>
      <c r="W10" s="299" t="e">
        <v>#N/A</v>
      </c>
      <c r="X10" s="105" t="e">
        <v>#N/A</v>
      </c>
      <c r="Y10" s="106" t="e">
        <v>#N/A</v>
      </c>
      <c r="AA10" s="213" t="s">
        <v>776</v>
      </c>
      <c r="AB10">
        <v>0</v>
      </c>
      <c r="AD10" s="318">
        <v>0.2548220919756648</v>
      </c>
      <c r="AF10" s="79" t="e">
        <v>#N/A</v>
      </c>
    </row>
    <row r="11" spans="2:32" x14ac:dyDescent="0.25">
      <c r="B11" s="309" t="s">
        <v>349</v>
      </c>
      <c r="C11" s="285" t="s">
        <v>611</v>
      </c>
      <c r="D11" s="320" t="s">
        <v>349</v>
      </c>
      <c r="E11" s="87">
        <v>174204.3</v>
      </c>
      <c r="F11" s="180" t="e">
        <v>#N/A</v>
      </c>
      <c r="G11" s="91" t="e">
        <v>#N/A</v>
      </c>
      <c r="H11" s="87">
        <v>1538014</v>
      </c>
      <c r="I11" s="87">
        <v>1560562.42</v>
      </c>
      <c r="J11" s="91">
        <v>151655.88</v>
      </c>
      <c r="K11" s="180" t="e">
        <v>#N/A</v>
      </c>
      <c r="L11" s="91" t="e">
        <v>#N/A</v>
      </c>
      <c r="M11" s="104">
        <v>173964.25</v>
      </c>
      <c r="N11" s="105">
        <v>-22308</v>
      </c>
      <c r="O11" s="92">
        <v>1538014</v>
      </c>
      <c r="P11" s="91">
        <v>8936</v>
      </c>
      <c r="Q11" s="91">
        <v>0</v>
      </c>
      <c r="R11" s="91">
        <v>0</v>
      </c>
      <c r="S11" s="93">
        <v>1366563.73</v>
      </c>
      <c r="T11" s="93">
        <v>141932.14830051118</v>
      </c>
      <c r="U11" s="91">
        <v>20582.121699488838</v>
      </c>
      <c r="V11" s="180" t="e">
        <v>#N/A</v>
      </c>
      <c r="W11" s="299" t="e">
        <v>#N/A</v>
      </c>
      <c r="X11" s="105">
        <v>43050.38</v>
      </c>
      <c r="Y11" s="106">
        <v>-22468</v>
      </c>
      <c r="AA11" s="213" t="s">
        <v>776</v>
      </c>
      <c r="AB11">
        <v>0</v>
      </c>
      <c r="AD11" s="318">
        <v>9.8605006196302733E-2</v>
      </c>
      <c r="AF11" s="79" t="e">
        <v>#N/A</v>
      </c>
    </row>
    <row r="12" spans="2:32" x14ac:dyDescent="0.25">
      <c r="B12" s="758" t="s">
        <v>19</v>
      </c>
      <c r="C12" s="288" t="s">
        <v>18</v>
      </c>
      <c r="D12" s="759" t="s">
        <v>19</v>
      </c>
      <c r="E12" s="87"/>
      <c r="F12" s="180"/>
      <c r="G12" s="91"/>
      <c r="H12" s="87"/>
      <c r="I12" s="87"/>
      <c r="J12" s="91"/>
      <c r="K12" s="180"/>
      <c r="L12" s="91"/>
      <c r="M12" s="104"/>
      <c r="N12" s="105"/>
      <c r="O12" s="92"/>
      <c r="P12" s="91"/>
      <c r="Q12" s="91"/>
      <c r="R12" s="91"/>
      <c r="S12" s="93"/>
      <c r="T12" s="180"/>
      <c r="U12" s="91"/>
      <c r="V12" s="180"/>
      <c r="W12" s="299"/>
      <c r="X12" s="105"/>
      <c r="Y12" s="106"/>
      <c r="AA12" s="213" t="s">
        <v>776</v>
      </c>
      <c r="AD12" s="318"/>
      <c r="AF12" s="79"/>
    </row>
    <row r="13" spans="2:32" x14ac:dyDescent="0.25">
      <c r="B13" s="309" t="s">
        <v>416</v>
      </c>
      <c r="C13" s="285" t="s">
        <v>578</v>
      </c>
      <c r="D13" s="320" t="s">
        <v>416</v>
      </c>
      <c r="E13" s="87">
        <v>171497.36</v>
      </c>
      <c r="F13" s="180" t="e">
        <v>#N/A</v>
      </c>
      <c r="G13" s="91" t="e">
        <v>#N/A</v>
      </c>
      <c r="H13" s="87">
        <v>5232429</v>
      </c>
      <c r="I13" s="87">
        <v>4465708.01</v>
      </c>
      <c r="J13" s="91">
        <v>938218.35000000056</v>
      </c>
      <c r="K13" s="180" t="e">
        <v>#N/A</v>
      </c>
      <c r="L13" s="91" t="e">
        <v>#N/A</v>
      </c>
      <c r="M13" s="104">
        <v>388096.51</v>
      </c>
      <c r="N13" s="105">
        <v>550122</v>
      </c>
      <c r="O13" s="92">
        <v>5232429</v>
      </c>
      <c r="P13" s="91">
        <v>25686</v>
      </c>
      <c r="Q13" s="91">
        <v>36929</v>
      </c>
      <c r="R13" s="91">
        <v>0</v>
      </c>
      <c r="S13" s="93">
        <v>4829504.01</v>
      </c>
      <c r="T13" s="93">
        <v>300968.81557823438</v>
      </c>
      <c r="U13" s="91">
        <v>39341.17442176491</v>
      </c>
      <c r="V13" s="180" t="e">
        <v>#N/A</v>
      </c>
      <c r="W13" s="299" t="e">
        <v>#N/A</v>
      </c>
      <c r="X13" s="105">
        <v>-39782</v>
      </c>
      <c r="Y13" s="106">
        <v>79123</v>
      </c>
      <c r="AA13" s="213" t="s">
        <v>776</v>
      </c>
      <c r="AB13">
        <v>0</v>
      </c>
      <c r="AD13" s="318">
        <v>0.17930837666406951</v>
      </c>
      <c r="AF13" s="79" t="e">
        <v>#N/A</v>
      </c>
    </row>
    <row r="14" spans="2:32" x14ac:dyDescent="0.25">
      <c r="B14" s="309" t="s">
        <v>411</v>
      </c>
      <c r="C14" s="286" t="s">
        <v>761</v>
      </c>
      <c r="D14" s="320" t="s">
        <v>411</v>
      </c>
      <c r="E14" s="87">
        <v>347131.78</v>
      </c>
      <c r="F14" s="180" t="e">
        <v>#N/A</v>
      </c>
      <c r="G14" s="91" t="e">
        <v>#N/A</v>
      </c>
      <c r="H14" s="87">
        <v>3668306</v>
      </c>
      <c r="I14" s="87">
        <v>3807282.46</v>
      </c>
      <c r="J14" s="91">
        <v>208155.32000000123</v>
      </c>
      <c r="K14" s="180" t="e">
        <v>#N/A</v>
      </c>
      <c r="L14" s="91" t="e">
        <v>#N/A</v>
      </c>
      <c r="M14" s="104">
        <v>122704.92</v>
      </c>
      <c r="N14" s="105">
        <v>85450</v>
      </c>
      <c r="O14" s="92">
        <v>3668306</v>
      </c>
      <c r="P14" s="91">
        <v>18193</v>
      </c>
      <c r="Q14" s="91">
        <v>22800</v>
      </c>
      <c r="R14" s="91">
        <v>0</v>
      </c>
      <c r="S14" s="93"/>
      <c r="T14" s="93">
        <v>3627313</v>
      </c>
      <c r="U14" s="91">
        <v>0</v>
      </c>
      <c r="V14" s="180" t="e">
        <v>#N/A</v>
      </c>
      <c r="W14" s="299" t="e">
        <v>#N/A</v>
      </c>
      <c r="X14" s="105">
        <v>109714</v>
      </c>
      <c r="Y14" s="106">
        <v>-109714</v>
      </c>
      <c r="AA14" s="213" t="s">
        <v>1161</v>
      </c>
      <c r="AB14">
        <v>0</v>
      </c>
      <c r="AD14" s="318">
        <v>5.6744262883194924E-2</v>
      </c>
      <c r="AF14" s="79" t="e">
        <v>#N/A</v>
      </c>
    </row>
    <row r="15" spans="2:32" x14ac:dyDescent="0.25">
      <c r="B15" s="309" t="s">
        <v>1169</v>
      </c>
      <c r="C15" s="286" t="s">
        <v>1176</v>
      </c>
      <c r="D15" s="320" t="s">
        <v>1169</v>
      </c>
      <c r="E15" s="87">
        <v>94148.630000000354</v>
      </c>
      <c r="F15" s="180" t="e">
        <v>#N/A</v>
      </c>
      <c r="G15" s="91" t="e">
        <v>#N/A</v>
      </c>
      <c r="H15" s="87">
        <v>442191</v>
      </c>
      <c r="I15" s="87">
        <v>610833.25</v>
      </c>
      <c r="J15" s="91">
        <v>-74493.619999999646</v>
      </c>
      <c r="K15" s="180" t="e">
        <v>#N/A</v>
      </c>
      <c r="L15" s="91" t="e">
        <v>#N/A</v>
      </c>
      <c r="M15" s="104">
        <v>-308504.46999999997</v>
      </c>
      <c r="N15" s="105">
        <v>234011</v>
      </c>
      <c r="O15" s="92">
        <v>442191</v>
      </c>
      <c r="P15" s="91">
        <v>1620</v>
      </c>
      <c r="Q15" s="91">
        <v>0</v>
      </c>
      <c r="R15" s="91">
        <v>0</v>
      </c>
      <c r="S15" s="93"/>
      <c r="T15" s="93">
        <v>438613</v>
      </c>
      <c r="U15" s="91">
        <v>1958</v>
      </c>
      <c r="V15" s="180" t="e">
        <v>#N/A</v>
      </c>
      <c r="W15" s="299" t="e">
        <v>#N/A</v>
      </c>
      <c r="X15" s="105">
        <v>15568</v>
      </c>
      <c r="Y15" s="106">
        <v>-13610</v>
      </c>
      <c r="AA15" s="213" t="s">
        <v>1161</v>
      </c>
      <c r="AB15">
        <v>0</v>
      </c>
      <c r="AD15" s="318">
        <v>-0.16846480367081113</v>
      </c>
      <c r="AF15" s="79" t="e">
        <v>#N/A</v>
      </c>
    </row>
    <row r="16" spans="2:32" x14ac:dyDescent="0.25">
      <c r="B16" s="309" t="s">
        <v>676</v>
      </c>
      <c r="C16" s="286" t="s">
        <v>1409</v>
      </c>
      <c r="D16" s="320" t="s">
        <v>676</v>
      </c>
      <c r="E16" s="87">
        <v>-10278.180000000284</v>
      </c>
      <c r="F16" s="180" t="e">
        <v>#N/A</v>
      </c>
      <c r="G16" s="91" t="e">
        <v>#N/A</v>
      </c>
      <c r="H16" s="87">
        <v>903217</v>
      </c>
      <c r="I16" s="87">
        <v>768318.81</v>
      </c>
      <c r="J16" s="91">
        <v>124620.01</v>
      </c>
      <c r="K16" s="180" t="e">
        <v>#N/A</v>
      </c>
      <c r="L16" s="91" t="e">
        <v>#N/A</v>
      </c>
      <c r="M16" s="104" t="e">
        <v>#N/A</v>
      </c>
      <c r="N16" s="105" t="e">
        <v>#N/A</v>
      </c>
      <c r="O16" s="92">
        <v>903217</v>
      </c>
      <c r="P16" s="91">
        <v>1823</v>
      </c>
      <c r="Q16" s="91">
        <v>0</v>
      </c>
      <c r="R16" s="91">
        <v>0</v>
      </c>
      <c r="S16" s="93"/>
      <c r="T16" s="93">
        <v>901394</v>
      </c>
      <c r="U16" s="91">
        <v>0</v>
      </c>
      <c r="V16" s="180" t="e">
        <v>#N/A</v>
      </c>
      <c r="W16" s="299" t="e">
        <v>#N/A</v>
      </c>
      <c r="X16" s="105" t="e">
        <v>#N/A</v>
      </c>
      <c r="Y16" s="106" t="e">
        <v>#N/A</v>
      </c>
      <c r="AA16" s="213" t="s">
        <v>1161</v>
      </c>
      <c r="AB16">
        <v>0</v>
      </c>
      <c r="AD16" s="318">
        <v>0.13797349917018822</v>
      </c>
      <c r="AF16" s="79" t="e">
        <v>#N/A</v>
      </c>
    </row>
    <row r="17" spans="2:32" x14ac:dyDescent="0.25">
      <c r="B17" s="309" t="s">
        <v>766</v>
      </c>
      <c r="C17" s="285" t="s">
        <v>767</v>
      </c>
      <c r="D17" s="320" t="s">
        <v>766</v>
      </c>
      <c r="E17" s="87">
        <v>-6698.3299999998417</v>
      </c>
      <c r="F17" s="180" t="e">
        <v>#N/A</v>
      </c>
      <c r="G17" s="91" t="e">
        <v>#N/A</v>
      </c>
      <c r="H17" s="87">
        <v>1931191</v>
      </c>
      <c r="I17" s="87">
        <v>1602332.7</v>
      </c>
      <c r="J17" s="91">
        <v>322159.97000000067</v>
      </c>
      <c r="K17" s="180" t="e">
        <v>#N/A</v>
      </c>
      <c r="L17" s="91" t="e">
        <v>#N/A</v>
      </c>
      <c r="M17" s="104">
        <v>29973.06</v>
      </c>
      <c r="N17" s="105">
        <v>292187</v>
      </c>
      <c r="O17" s="92">
        <v>1931191</v>
      </c>
      <c r="P17" s="91">
        <v>4147</v>
      </c>
      <c r="Q17" s="91">
        <v>0</v>
      </c>
      <c r="R17" s="91">
        <v>0</v>
      </c>
      <c r="S17" s="93">
        <v>1832966.26</v>
      </c>
      <c r="T17" s="93">
        <v>108646.88329194125</v>
      </c>
      <c r="U17" s="91">
        <v>-14569.143291941262</v>
      </c>
      <c r="V17" s="180" t="e">
        <v>#N/A</v>
      </c>
      <c r="W17" s="299" t="e">
        <v>#N/A</v>
      </c>
      <c r="X17" s="105">
        <v>9</v>
      </c>
      <c r="Y17" s="106">
        <v>-14578</v>
      </c>
      <c r="AA17" s="213" t="s">
        <v>776</v>
      </c>
      <c r="AB17">
        <v>0</v>
      </c>
      <c r="AD17" s="318">
        <v>0.16681932030544916</v>
      </c>
      <c r="AF17" s="79" t="e">
        <v>#N/A</v>
      </c>
    </row>
    <row r="18" spans="2:32" x14ac:dyDescent="0.25">
      <c r="B18" s="309" t="s">
        <v>268</v>
      </c>
      <c r="C18" s="285" t="s">
        <v>442</v>
      </c>
      <c r="D18" s="320" t="s">
        <v>268</v>
      </c>
      <c r="E18" s="87">
        <v>64348.319999999949</v>
      </c>
      <c r="F18" s="180" t="e">
        <v>#N/A</v>
      </c>
      <c r="G18" s="91" t="e">
        <v>#N/A</v>
      </c>
      <c r="H18" s="87">
        <v>723473</v>
      </c>
      <c r="I18" s="87">
        <v>719327.04</v>
      </c>
      <c r="J18" s="91">
        <v>68494.279999999912</v>
      </c>
      <c r="K18" s="180" t="e">
        <v>#N/A</v>
      </c>
      <c r="L18" s="91" t="e">
        <v>#N/A</v>
      </c>
      <c r="M18" s="104">
        <v>88982.64</v>
      </c>
      <c r="N18" s="105">
        <v>-20488</v>
      </c>
      <c r="O18" s="92">
        <v>723473</v>
      </c>
      <c r="P18" s="91">
        <v>3767</v>
      </c>
      <c r="Q18" s="91">
        <v>0</v>
      </c>
      <c r="R18" s="91">
        <v>0</v>
      </c>
      <c r="S18" s="93">
        <v>696130.63</v>
      </c>
      <c r="T18" s="93">
        <v>14330.156259165336</v>
      </c>
      <c r="U18" s="91">
        <v>9245.2137408346589</v>
      </c>
      <c r="V18" s="180" t="e">
        <v>#N/A</v>
      </c>
      <c r="W18" s="299" t="e">
        <v>#N/A</v>
      </c>
      <c r="X18" s="105">
        <v>-30916.78</v>
      </c>
      <c r="Y18" s="106">
        <v>40162</v>
      </c>
      <c r="AA18" s="213" t="s">
        <v>776</v>
      </c>
      <c r="AB18">
        <v>0</v>
      </c>
      <c r="AD18" s="318">
        <v>9.4674272571332874E-2</v>
      </c>
      <c r="AF18" s="79" t="e">
        <v>#N/A</v>
      </c>
    </row>
    <row r="19" spans="2:32" x14ac:dyDescent="0.25">
      <c r="B19" s="309" t="s">
        <v>269</v>
      </c>
      <c r="C19" s="285" t="s">
        <v>443</v>
      </c>
      <c r="D19" s="320" t="s">
        <v>269</v>
      </c>
      <c r="E19" s="87">
        <v>141752</v>
      </c>
      <c r="F19" s="180" t="e">
        <v>#N/A</v>
      </c>
      <c r="G19" s="91" t="e">
        <v>#N/A</v>
      </c>
      <c r="H19" s="87">
        <v>1677482</v>
      </c>
      <c r="I19" s="87">
        <v>1576331.49</v>
      </c>
      <c r="J19" s="91">
        <v>242902.51</v>
      </c>
      <c r="K19" s="180" t="e">
        <v>#N/A</v>
      </c>
      <c r="L19" s="91" t="e">
        <v>#N/A</v>
      </c>
      <c r="M19" s="104">
        <v>175583.9</v>
      </c>
      <c r="N19" s="105">
        <v>67319</v>
      </c>
      <c r="O19" s="92">
        <v>1677482</v>
      </c>
      <c r="P19" s="91">
        <v>8165</v>
      </c>
      <c r="Q19" s="91">
        <v>0</v>
      </c>
      <c r="R19" s="91">
        <v>0</v>
      </c>
      <c r="S19" s="93">
        <v>1363104.66</v>
      </c>
      <c r="T19" s="93">
        <v>259608.94295394234</v>
      </c>
      <c r="U19" s="91">
        <v>46603.397046057973</v>
      </c>
      <c r="V19" s="180" t="e">
        <v>#N/A</v>
      </c>
      <c r="W19" s="299" t="e">
        <v>#N/A</v>
      </c>
      <c r="X19" s="105" t="e">
        <v>#VALUE!</v>
      </c>
      <c r="Y19" s="106" t="e">
        <v>#VALUE!</v>
      </c>
      <c r="AA19" s="213" t="s">
        <v>776</v>
      </c>
      <c r="AB19">
        <v>0</v>
      </c>
      <c r="AD19" s="318">
        <v>0.14480185778446533</v>
      </c>
      <c r="AF19" s="79" t="e">
        <v>#N/A</v>
      </c>
    </row>
    <row r="20" spans="2:32" x14ac:dyDescent="0.25">
      <c r="B20" s="309" t="s">
        <v>271</v>
      </c>
      <c r="C20" s="285" t="s">
        <v>445</v>
      </c>
      <c r="D20" s="320" t="s">
        <v>271</v>
      </c>
      <c r="E20" s="87">
        <v>28363.240000000107</v>
      </c>
      <c r="F20" s="180" t="e">
        <v>#N/A</v>
      </c>
      <c r="G20" s="91" t="e">
        <v>#N/A</v>
      </c>
      <c r="H20" s="87">
        <v>918787</v>
      </c>
      <c r="I20" s="87">
        <v>838485.61</v>
      </c>
      <c r="J20" s="91">
        <v>108664.63</v>
      </c>
      <c r="K20" s="180" t="e">
        <v>#N/A</v>
      </c>
      <c r="L20" s="91" t="e">
        <v>#N/A</v>
      </c>
      <c r="M20" s="104">
        <v>71442.850000000006</v>
      </c>
      <c r="N20" s="105">
        <v>37222</v>
      </c>
      <c r="O20" s="92">
        <v>918787</v>
      </c>
      <c r="P20" s="91">
        <v>5320</v>
      </c>
      <c r="Q20" s="91">
        <v>0</v>
      </c>
      <c r="R20" s="91">
        <v>0</v>
      </c>
      <c r="S20" s="93">
        <v>812793.84</v>
      </c>
      <c r="T20" s="93">
        <v>92567.545961402968</v>
      </c>
      <c r="U20" s="91">
        <v>8105.6140385970648</v>
      </c>
      <c r="V20" s="180" t="e">
        <v>#N/A</v>
      </c>
      <c r="W20" s="299" t="e">
        <v>#N/A</v>
      </c>
      <c r="X20" s="105">
        <v>-7460.46</v>
      </c>
      <c r="Y20" s="106">
        <v>15566</v>
      </c>
      <c r="AA20" s="213" t="s">
        <v>776</v>
      </c>
      <c r="AB20">
        <v>0</v>
      </c>
      <c r="AD20" s="318">
        <v>0.11826966424209311</v>
      </c>
      <c r="AF20" s="79" t="e">
        <v>#N/A</v>
      </c>
    </row>
    <row r="21" spans="2:32" x14ac:dyDescent="0.25">
      <c r="B21" s="309" t="s">
        <v>273</v>
      </c>
      <c r="C21" s="285" t="s">
        <v>739</v>
      </c>
      <c r="D21" s="320" t="s">
        <v>273</v>
      </c>
      <c r="E21" s="87">
        <v>34705.660000000003</v>
      </c>
      <c r="F21" s="180" t="e">
        <v>#N/A</v>
      </c>
      <c r="G21" s="91" t="e">
        <v>#N/A</v>
      </c>
      <c r="H21" s="87">
        <v>815983</v>
      </c>
      <c r="I21" s="87">
        <v>783309.26</v>
      </c>
      <c r="J21" s="91">
        <v>67379.399999999994</v>
      </c>
      <c r="K21" s="180" t="e">
        <v>#N/A</v>
      </c>
      <c r="L21" s="91" t="e">
        <v>#N/A</v>
      </c>
      <c r="M21" s="104">
        <v>67314.67</v>
      </c>
      <c r="N21" s="105">
        <v>65</v>
      </c>
      <c r="O21" s="92">
        <v>815983</v>
      </c>
      <c r="P21" s="91">
        <v>5570</v>
      </c>
      <c r="Q21" s="91">
        <v>0</v>
      </c>
      <c r="R21" s="91">
        <v>0</v>
      </c>
      <c r="S21" s="93">
        <v>803630.13</v>
      </c>
      <c r="T21" s="93">
        <v>16119.106305625088</v>
      </c>
      <c r="U21" s="91">
        <v>-9336.2363056250924</v>
      </c>
      <c r="V21" s="180" t="e">
        <v>#N/A</v>
      </c>
      <c r="W21" s="299" t="e">
        <v>#N/A</v>
      </c>
      <c r="X21" s="105">
        <v>-27058.76</v>
      </c>
      <c r="Y21" s="106">
        <v>17723</v>
      </c>
      <c r="AA21" s="213" t="s">
        <v>776</v>
      </c>
      <c r="AB21">
        <v>0</v>
      </c>
      <c r="AD21" s="318">
        <v>8.2574514420030831E-2</v>
      </c>
      <c r="AF21" s="79" t="e">
        <v>#N/A</v>
      </c>
    </row>
    <row r="22" spans="2:32" x14ac:dyDescent="0.25">
      <c r="B22" s="309" t="s">
        <v>272</v>
      </c>
      <c r="C22" s="285" t="s">
        <v>446</v>
      </c>
      <c r="D22" s="320" t="s">
        <v>272</v>
      </c>
      <c r="E22" s="87">
        <v>97543.130000000121</v>
      </c>
      <c r="F22" s="180" t="e">
        <v>#N/A</v>
      </c>
      <c r="G22" s="91" t="e">
        <v>#N/A</v>
      </c>
      <c r="H22" s="87">
        <v>993034</v>
      </c>
      <c r="I22" s="87">
        <v>1029266.1</v>
      </c>
      <c r="J22" s="91">
        <v>61311.03</v>
      </c>
      <c r="K22" s="180" t="e">
        <v>#N/A</v>
      </c>
      <c r="L22" s="91" t="e">
        <v>#N/A</v>
      </c>
      <c r="M22" s="104">
        <v>254374.82</v>
      </c>
      <c r="N22" s="105">
        <v>-193064</v>
      </c>
      <c r="O22" s="92">
        <v>993034</v>
      </c>
      <c r="P22" s="91">
        <v>7213</v>
      </c>
      <c r="Q22" s="91">
        <v>0</v>
      </c>
      <c r="R22" s="91">
        <v>0</v>
      </c>
      <c r="S22" s="93">
        <v>930573.53</v>
      </c>
      <c r="T22" s="93">
        <v>52896.158156466699</v>
      </c>
      <c r="U22" s="91">
        <v>2351.3118435331562</v>
      </c>
      <c r="V22" s="180" t="e">
        <v>#N/A</v>
      </c>
      <c r="W22" s="299" t="e">
        <v>#N/A</v>
      </c>
      <c r="X22" s="105">
        <v>30952.97</v>
      </c>
      <c r="Y22" s="106">
        <v>-28602</v>
      </c>
      <c r="AA22" s="213" t="s">
        <v>776</v>
      </c>
      <c r="AB22">
        <v>0</v>
      </c>
      <c r="AD22" s="318">
        <v>6.1741118632393281E-2</v>
      </c>
      <c r="AF22" s="79" t="e">
        <v>#N/A</v>
      </c>
    </row>
    <row r="23" spans="2:32" x14ac:dyDescent="0.25">
      <c r="B23" s="758" t="s">
        <v>21</v>
      </c>
      <c r="C23" s="285" t="s">
        <v>20</v>
      </c>
      <c r="D23" s="759" t="s">
        <v>21</v>
      </c>
      <c r="E23" s="87"/>
      <c r="F23" s="180"/>
      <c r="G23" s="91"/>
      <c r="H23" s="87"/>
      <c r="I23" s="87"/>
      <c r="J23" s="91"/>
      <c r="K23" s="180"/>
      <c r="L23" s="91"/>
      <c r="M23" s="104"/>
      <c r="N23" s="105"/>
      <c r="O23" s="92"/>
      <c r="P23" s="91"/>
      <c r="Q23" s="91"/>
      <c r="R23" s="91"/>
      <c r="S23" s="93"/>
      <c r="T23" s="93"/>
      <c r="U23" s="91"/>
      <c r="V23" s="180"/>
      <c r="W23" s="299"/>
      <c r="X23" s="105"/>
      <c r="Y23" s="106"/>
      <c r="AA23" s="213"/>
      <c r="AD23" s="318"/>
      <c r="AF23" s="79"/>
    </row>
    <row r="24" spans="2:32" x14ac:dyDescent="0.25">
      <c r="B24" s="309" t="s">
        <v>274</v>
      </c>
      <c r="C24" s="285" t="s">
        <v>448</v>
      </c>
      <c r="D24" s="320" t="s">
        <v>274</v>
      </c>
      <c r="E24" s="87">
        <v>60909.679999999236</v>
      </c>
      <c r="F24" s="180" t="e">
        <v>#N/A</v>
      </c>
      <c r="G24" s="91" t="e">
        <v>#N/A</v>
      </c>
      <c r="H24" s="87">
        <v>1411499</v>
      </c>
      <c r="I24" s="87">
        <v>1345988.71</v>
      </c>
      <c r="J24" s="91">
        <v>126419.96999999904</v>
      </c>
      <c r="K24" s="180" t="e">
        <v>#N/A</v>
      </c>
      <c r="L24" s="91" t="e">
        <v>#N/A</v>
      </c>
      <c r="M24" s="104">
        <v>-39062.21</v>
      </c>
      <c r="N24" s="105">
        <v>165482</v>
      </c>
      <c r="O24" s="92">
        <v>1411499</v>
      </c>
      <c r="P24" s="91">
        <v>6732</v>
      </c>
      <c r="Q24" s="91">
        <v>0</v>
      </c>
      <c r="R24" s="91">
        <v>0</v>
      </c>
      <c r="S24" s="93">
        <v>1331520.43</v>
      </c>
      <c r="T24" s="93">
        <v>75212.83050192846</v>
      </c>
      <c r="U24" s="91">
        <v>-1966.2605019286275</v>
      </c>
      <c r="V24" s="180" t="e">
        <v>#N/A</v>
      </c>
      <c r="W24" s="299" t="e">
        <v>#N/A</v>
      </c>
      <c r="X24" s="105">
        <v>-83310.740000000005</v>
      </c>
      <c r="Y24" s="106">
        <v>81344</v>
      </c>
      <c r="AA24" s="213" t="s">
        <v>776</v>
      </c>
      <c r="AB24">
        <v>0</v>
      </c>
      <c r="AD24" s="318">
        <v>8.9564335504310699E-2</v>
      </c>
      <c r="AF24" s="79" t="e">
        <v>#N/A</v>
      </c>
    </row>
    <row r="25" spans="2:32" x14ac:dyDescent="0.25">
      <c r="B25" s="309" t="s">
        <v>276</v>
      </c>
      <c r="C25" s="285" t="s">
        <v>450</v>
      </c>
      <c r="D25" s="320" t="s">
        <v>276</v>
      </c>
      <c r="E25" s="87">
        <v>16688.740000000107</v>
      </c>
      <c r="F25" s="180" t="e">
        <v>#N/A</v>
      </c>
      <c r="G25" s="91" t="e">
        <v>#N/A</v>
      </c>
      <c r="H25" s="87">
        <v>738391</v>
      </c>
      <c r="I25" s="87">
        <v>709078.27</v>
      </c>
      <c r="J25" s="91">
        <v>46001.469999999856</v>
      </c>
      <c r="K25" s="180" t="e">
        <v>#N/A</v>
      </c>
      <c r="L25" s="91" t="e">
        <v>#N/A</v>
      </c>
      <c r="M25" s="104">
        <v>14052.29</v>
      </c>
      <c r="N25" s="105">
        <v>31949</v>
      </c>
      <c r="O25" s="92">
        <v>738391</v>
      </c>
      <c r="P25" s="91">
        <v>4769</v>
      </c>
      <c r="Q25" s="91">
        <v>0</v>
      </c>
      <c r="R25" s="91">
        <v>0</v>
      </c>
      <c r="S25" s="93">
        <v>648887.62</v>
      </c>
      <c r="T25" s="93">
        <v>62759.866914076061</v>
      </c>
      <c r="U25" s="91">
        <v>21974.513085923943</v>
      </c>
      <c r="V25" s="180" t="e">
        <v>#N/A</v>
      </c>
      <c r="W25" s="299" t="e">
        <v>#N/A</v>
      </c>
      <c r="X25" s="105">
        <v>228.24</v>
      </c>
      <c r="Y25" s="106">
        <v>21746</v>
      </c>
      <c r="AA25" s="213" t="s">
        <v>776</v>
      </c>
      <c r="AB25">
        <v>0</v>
      </c>
      <c r="AD25" s="318">
        <v>6.2299608202158283E-2</v>
      </c>
      <c r="AF25" s="79" t="e">
        <v>#N/A</v>
      </c>
    </row>
    <row r="26" spans="2:32" x14ac:dyDescent="0.25">
      <c r="B26" s="310" t="s">
        <v>275</v>
      </c>
      <c r="C26" s="285" t="s">
        <v>449</v>
      </c>
      <c r="D26" s="320" t="s">
        <v>275</v>
      </c>
      <c r="E26" s="87">
        <v>-20211.269999999902</v>
      </c>
      <c r="F26" s="180" t="e">
        <v>#N/A</v>
      </c>
      <c r="G26" s="91" t="e">
        <v>#N/A</v>
      </c>
      <c r="H26" s="87">
        <v>996506</v>
      </c>
      <c r="I26" s="87">
        <v>936683.2</v>
      </c>
      <c r="J26" s="91">
        <v>39611.530000000144</v>
      </c>
      <c r="K26" s="180" t="e">
        <v>#N/A</v>
      </c>
      <c r="L26" s="91" t="e">
        <v>#N/A</v>
      </c>
      <c r="M26" s="104">
        <v>72858.62</v>
      </c>
      <c r="N26" s="105">
        <v>-33247</v>
      </c>
      <c r="O26" s="92">
        <v>996506</v>
      </c>
      <c r="P26" s="91">
        <v>7213</v>
      </c>
      <c r="Q26" s="91">
        <v>0</v>
      </c>
      <c r="R26" s="91">
        <v>0</v>
      </c>
      <c r="S26" s="93">
        <v>892107.65</v>
      </c>
      <c r="T26" s="93">
        <v>101586.98181207181</v>
      </c>
      <c r="U26" s="91">
        <v>-4401.6318120718352</v>
      </c>
      <c r="V26" s="180" t="e">
        <v>#N/A</v>
      </c>
      <c r="W26" s="299" t="e">
        <v>#N/A</v>
      </c>
      <c r="X26" s="105">
        <v>-12169.11</v>
      </c>
      <c r="Y26" s="106">
        <v>7767</v>
      </c>
      <c r="AA26" s="213" t="s">
        <v>776</v>
      </c>
      <c r="AB26">
        <v>0</v>
      </c>
      <c r="AD26" s="318">
        <v>3.9750417960353619E-2</v>
      </c>
      <c r="AF26" s="79" t="e">
        <v>#N/A</v>
      </c>
    </row>
    <row r="27" spans="2:32" ht="12.75" customHeight="1" x14ac:dyDescent="0.25">
      <c r="B27" s="309" t="s">
        <v>279</v>
      </c>
      <c r="C27" s="285" t="s">
        <v>452</v>
      </c>
      <c r="D27" s="320" t="s">
        <v>279</v>
      </c>
      <c r="E27" s="87">
        <v>225791.66</v>
      </c>
      <c r="F27" s="180" t="e">
        <v>#N/A</v>
      </c>
      <c r="G27" s="91" t="e">
        <v>#N/A</v>
      </c>
      <c r="H27" s="87">
        <v>1014396</v>
      </c>
      <c r="I27" s="87">
        <v>1109079.98</v>
      </c>
      <c r="J27" s="91">
        <v>131107.68</v>
      </c>
      <c r="K27" s="180" t="e">
        <v>#N/A</v>
      </c>
      <c r="L27" s="91" t="e">
        <v>#N/A</v>
      </c>
      <c r="M27" s="104">
        <v>167630.34</v>
      </c>
      <c r="N27" s="105">
        <v>-36523</v>
      </c>
      <c r="O27" s="92">
        <v>1014396</v>
      </c>
      <c r="P27" s="91">
        <v>5330</v>
      </c>
      <c r="Q27" s="91">
        <v>0</v>
      </c>
      <c r="R27" s="91">
        <v>0</v>
      </c>
      <c r="S27" s="93">
        <v>814358.28</v>
      </c>
      <c r="T27" s="93">
        <v>162865.43382774465</v>
      </c>
      <c r="U27" s="91">
        <v>31842.286172255321</v>
      </c>
      <c r="V27" s="180" t="e">
        <v>#N/A</v>
      </c>
      <c r="W27" s="299" t="e">
        <v>#N/A</v>
      </c>
      <c r="X27" s="105">
        <v>8547.26</v>
      </c>
      <c r="Y27" s="106">
        <v>23295</v>
      </c>
      <c r="AA27" s="213" t="s">
        <v>776</v>
      </c>
      <c r="AB27">
        <v>0</v>
      </c>
      <c r="AD27" s="318">
        <v>0.12924703961766404</v>
      </c>
      <c r="AF27" s="79" t="e">
        <v>#N/A</v>
      </c>
    </row>
    <row r="28" spans="2:32" x14ac:dyDescent="0.25">
      <c r="B28" s="309" t="s">
        <v>278</v>
      </c>
      <c r="C28" s="285" t="s">
        <v>451</v>
      </c>
      <c r="D28" s="320" t="s">
        <v>278</v>
      </c>
      <c r="E28" s="87">
        <v>7011.9900000001071</v>
      </c>
      <c r="F28" s="180" t="e">
        <v>#N/A</v>
      </c>
      <c r="G28" s="91" t="e">
        <v>#N/A</v>
      </c>
      <c r="H28" s="87">
        <v>977239</v>
      </c>
      <c r="I28" s="87">
        <v>975898.92</v>
      </c>
      <c r="J28" s="91">
        <v>8352.0700000001816</v>
      </c>
      <c r="K28" s="180" t="e">
        <v>#N/A</v>
      </c>
      <c r="L28" s="91" t="e">
        <v>#N/A</v>
      </c>
      <c r="M28" s="104">
        <v>-4814.12</v>
      </c>
      <c r="N28" s="105">
        <v>13166</v>
      </c>
      <c r="O28" s="92">
        <v>977239</v>
      </c>
      <c r="P28" s="91">
        <v>6171</v>
      </c>
      <c r="Q28" s="91">
        <v>0</v>
      </c>
      <c r="R28" s="91">
        <v>0</v>
      </c>
      <c r="S28" s="93">
        <v>889655.9</v>
      </c>
      <c r="T28" s="93">
        <v>85035.142772550345</v>
      </c>
      <c r="U28" s="91">
        <v>-3623.0427725504851</v>
      </c>
      <c r="V28" s="180" t="e">
        <v>#N/A</v>
      </c>
      <c r="W28" s="299" t="e">
        <v>#N/A</v>
      </c>
      <c r="X28" s="105">
        <v>1539.88</v>
      </c>
      <c r="Y28" s="106">
        <v>-5163</v>
      </c>
      <c r="AA28" s="213" t="s">
        <v>776</v>
      </c>
      <c r="AB28">
        <v>0</v>
      </c>
      <c r="AD28" s="318">
        <v>8.5465991430961948E-3</v>
      </c>
      <c r="AF28" s="79" t="e">
        <v>#N/A</v>
      </c>
    </row>
    <row r="29" spans="2:32" x14ac:dyDescent="0.25">
      <c r="B29" s="309" t="s">
        <v>418</v>
      </c>
      <c r="C29" s="285" t="s">
        <v>764</v>
      </c>
      <c r="D29" s="320" t="s">
        <v>418</v>
      </c>
      <c r="E29" s="87">
        <v>1037141.05</v>
      </c>
      <c r="F29" s="180" t="e">
        <v>#N/A</v>
      </c>
      <c r="G29" s="91" t="e">
        <v>#N/A</v>
      </c>
      <c r="H29" s="87">
        <v>5167635</v>
      </c>
      <c r="I29" s="87">
        <v>5836867.79</v>
      </c>
      <c r="J29" s="91">
        <v>367908.26</v>
      </c>
      <c r="K29" s="180" t="e">
        <v>#N/A</v>
      </c>
      <c r="L29" s="91" t="e">
        <v>#N/A</v>
      </c>
      <c r="M29" s="104">
        <v>332536.84999999998</v>
      </c>
      <c r="N29" s="105">
        <v>35371</v>
      </c>
      <c r="O29" s="92">
        <v>5167635</v>
      </c>
      <c r="P29" s="91">
        <v>25206</v>
      </c>
      <c r="Q29" s="91">
        <v>33557</v>
      </c>
      <c r="R29" s="91">
        <v>42961</v>
      </c>
      <c r="S29" s="93">
        <v>4734496.01</v>
      </c>
      <c r="T29" s="93">
        <v>219620.2912481681</v>
      </c>
      <c r="U29" s="91">
        <v>154755.69875183213</v>
      </c>
      <c r="V29" s="180" t="e">
        <v>#N/A</v>
      </c>
      <c r="W29" s="299" t="e">
        <v>#N/A</v>
      </c>
      <c r="X29" s="105">
        <v>-27170.78</v>
      </c>
      <c r="Y29" s="106">
        <v>181926</v>
      </c>
      <c r="AA29" s="213" t="s">
        <v>776</v>
      </c>
      <c r="AB29">
        <v>0</v>
      </c>
      <c r="AD29" s="318">
        <v>7.1194707056516135E-2</v>
      </c>
      <c r="AF29" s="79" t="e">
        <v>#N/A</v>
      </c>
    </row>
    <row r="30" spans="2:32" x14ac:dyDescent="0.25">
      <c r="B30" s="309" t="s">
        <v>401</v>
      </c>
      <c r="C30" s="286" t="s">
        <v>569</v>
      </c>
      <c r="D30" s="320" t="s">
        <v>401</v>
      </c>
      <c r="E30" s="87">
        <v>324425.29000000097</v>
      </c>
      <c r="F30" s="180" t="e">
        <v>#N/A</v>
      </c>
      <c r="G30" s="91" t="e">
        <v>#N/A</v>
      </c>
      <c r="H30" s="87">
        <v>6167043</v>
      </c>
      <c r="I30" s="87">
        <v>6040346.9099999992</v>
      </c>
      <c r="J30" s="91">
        <v>451121.38000000175</v>
      </c>
      <c r="K30" s="180" t="e">
        <v>#N/A</v>
      </c>
      <c r="L30" s="91" t="e">
        <v>#N/A</v>
      </c>
      <c r="M30" s="104">
        <v>-203326.74</v>
      </c>
      <c r="N30" s="105">
        <v>654448</v>
      </c>
      <c r="O30" s="92">
        <v>6167043</v>
      </c>
      <c r="P30" s="91">
        <v>29994</v>
      </c>
      <c r="Q30" s="91">
        <v>41746</v>
      </c>
      <c r="R30" s="91">
        <v>0</v>
      </c>
      <c r="S30" s="93"/>
      <c r="T30" s="93">
        <v>6093586</v>
      </c>
      <c r="U30" s="91">
        <v>1717</v>
      </c>
      <c r="V30" s="180" t="e">
        <v>#N/A</v>
      </c>
      <c r="W30" s="299" t="e">
        <v>#N/A</v>
      </c>
      <c r="X30" s="105">
        <v>4864</v>
      </c>
      <c r="Y30" s="106">
        <v>-3147</v>
      </c>
      <c r="AA30" s="213" t="s">
        <v>1161</v>
      </c>
      <c r="AB30">
        <v>0</v>
      </c>
      <c r="AD30" s="318">
        <v>7.3150354229734052E-2</v>
      </c>
      <c r="AF30" s="79" t="e">
        <v>#N/A</v>
      </c>
    </row>
    <row r="31" spans="2:32" x14ac:dyDescent="0.25">
      <c r="B31" s="309" t="s">
        <v>420</v>
      </c>
      <c r="C31" s="285" t="s">
        <v>582</v>
      </c>
      <c r="D31" s="320" t="s">
        <v>420</v>
      </c>
      <c r="E31" s="87">
        <v>891274.67999999877</v>
      </c>
      <c r="F31" s="180" t="e">
        <v>#N/A</v>
      </c>
      <c r="G31" s="91" t="e">
        <v>#N/A</v>
      </c>
      <c r="H31" s="87">
        <v>5670633</v>
      </c>
      <c r="I31" s="87">
        <v>5845892.1499999994</v>
      </c>
      <c r="J31" s="91">
        <v>716015.52999999933</v>
      </c>
      <c r="K31" s="180" t="e">
        <v>#N/A</v>
      </c>
      <c r="L31" s="91" t="e">
        <v>#N/A</v>
      </c>
      <c r="M31" s="104">
        <v>-313186.82</v>
      </c>
      <c r="N31" s="105">
        <v>1029202</v>
      </c>
      <c r="O31" s="92">
        <v>5670633</v>
      </c>
      <c r="P31" s="91">
        <v>27991</v>
      </c>
      <c r="Q31" s="91">
        <v>39498</v>
      </c>
      <c r="R31" s="91">
        <v>0</v>
      </c>
      <c r="S31" s="93">
        <v>5415431.4000000004</v>
      </c>
      <c r="T31" s="93">
        <v>155998.22178875073</v>
      </c>
      <c r="U31" s="91">
        <v>31714.378211248899</v>
      </c>
      <c r="V31" s="180" t="e">
        <v>#N/A</v>
      </c>
      <c r="W31" s="299" t="e">
        <v>#N/A</v>
      </c>
      <c r="X31" s="105">
        <v>-278440.99</v>
      </c>
      <c r="Y31" s="106">
        <v>310155</v>
      </c>
      <c r="AA31" s="213" t="s">
        <v>776</v>
      </c>
      <c r="AB31">
        <v>0</v>
      </c>
      <c r="AD31" s="318">
        <v>0.12626730208073761</v>
      </c>
      <c r="AF31" s="79" t="e">
        <v>#N/A</v>
      </c>
    </row>
    <row r="32" spans="2:32" ht="12.75" customHeight="1" x14ac:dyDescent="0.25">
      <c r="B32" s="309" t="s">
        <v>644</v>
      </c>
      <c r="C32" s="284" t="s">
        <v>652</v>
      </c>
      <c r="D32" s="320" t="s">
        <v>644</v>
      </c>
      <c r="E32" s="87">
        <v>-44658.04</v>
      </c>
      <c r="F32" s="180" t="e">
        <v>#N/A</v>
      </c>
      <c r="G32" s="91" t="e">
        <v>#N/A</v>
      </c>
      <c r="H32" s="87">
        <v>195321</v>
      </c>
      <c r="I32" s="87">
        <v>119815.96</v>
      </c>
      <c r="J32" s="91">
        <v>30847</v>
      </c>
      <c r="K32" s="180" t="e">
        <v>#N/A</v>
      </c>
      <c r="L32" s="91" t="e">
        <v>#N/A</v>
      </c>
      <c r="M32" s="104" t="e">
        <v>#N/A</v>
      </c>
      <c r="N32" s="105" t="e">
        <v>#N/A</v>
      </c>
      <c r="O32" s="92">
        <v>195321</v>
      </c>
      <c r="P32" s="91">
        <v>381</v>
      </c>
      <c r="Q32" s="91">
        <v>0</v>
      </c>
      <c r="R32" s="91">
        <v>0</v>
      </c>
      <c r="S32" s="93">
        <v>164256.78</v>
      </c>
      <c r="T32" s="93">
        <v>33746.792572287515</v>
      </c>
      <c r="U32" s="91">
        <v>-3063.5725722874849</v>
      </c>
      <c r="V32" s="180" t="e">
        <v>#N/A</v>
      </c>
      <c r="W32" s="299" t="e">
        <v>#N/A</v>
      </c>
      <c r="X32" s="105" t="e">
        <v>#N/A</v>
      </c>
      <c r="Y32" s="106" t="e">
        <v>#N/A</v>
      </c>
      <c r="AA32" s="213" t="s">
        <v>776</v>
      </c>
      <c r="AB32">
        <v>0</v>
      </c>
      <c r="AD32" s="318">
        <v>0.15792976689654459</v>
      </c>
      <c r="AF32" s="79" t="e">
        <v>#N/A</v>
      </c>
    </row>
    <row r="33" spans="2:32" ht="12.75" customHeight="1" x14ac:dyDescent="0.25">
      <c r="B33" s="309" t="s">
        <v>337</v>
      </c>
      <c r="C33" s="285" t="s">
        <v>508</v>
      </c>
      <c r="D33" s="320" t="s">
        <v>337</v>
      </c>
      <c r="E33" s="87">
        <v>104463.5</v>
      </c>
      <c r="F33" s="180" t="e">
        <v>#N/A</v>
      </c>
      <c r="G33" s="91" t="e">
        <v>#N/A</v>
      </c>
      <c r="H33" s="87">
        <v>865591</v>
      </c>
      <c r="I33" s="87">
        <v>868551.08</v>
      </c>
      <c r="J33" s="91">
        <v>101503.42</v>
      </c>
      <c r="K33" s="180" t="e">
        <v>#N/A</v>
      </c>
      <c r="L33" s="91" t="e">
        <v>#N/A</v>
      </c>
      <c r="M33" s="104">
        <v>79683.19</v>
      </c>
      <c r="N33" s="105">
        <v>21820</v>
      </c>
      <c r="O33" s="92">
        <v>865591</v>
      </c>
      <c r="P33" s="91">
        <v>6351</v>
      </c>
      <c r="Q33" s="91">
        <v>0</v>
      </c>
      <c r="R33" s="91">
        <v>0</v>
      </c>
      <c r="S33" s="93">
        <v>814966.58</v>
      </c>
      <c r="T33" s="93">
        <v>46633.398567852128</v>
      </c>
      <c r="U33" s="91">
        <v>-2359.9785678520857</v>
      </c>
      <c r="V33" s="180" t="e">
        <v>#N/A</v>
      </c>
      <c r="W33" s="299" t="e">
        <v>#N/A</v>
      </c>
      <c r="X33" s="105">
        <v>-3258.07</v>
      </c>
      <c r="Y33" s="106">
        <v>898</v>
      </c>
      <c r="AA33" s="213" t="s">
        <v>776</v>
      </c>
      <c r="AB33">
        <v>0</v>
      </c>
      <c r="AD33" s="318">
        <v>0.11726487451925928</v>
      </c>
      <c r="AF33" s="79" t="e">
        <v>#N/A</v>
      </c>
    </row>
    <row r="34" spans="2:32" x14ac:dyDescent="0.25">
      <c r="B34" s="309" t="s">
        <v>280</v>
      </c>
      <c r="C34" s="285" t="s">
        <v>679</v>
      </c>
      <c r="D34" s="320" t="s">
        <v>280</v>
      </c>
      <c r="E34" s="87">
        <v>184153.89</v>
      </c>
      <c r="F34" s="180" t="e">
        <v>#N/A</v>
      </c>
      <c r="G34" s="91" t="e">
        <v>#N/A</v>
      </c>
      <c r="H34" s="87">
        <v>538625</v>
      </c>
      <c r="I34" s="87">
        <v>595939.6</v>
      </c>
      <c r="J34" s="91">
        <v>126839.29</v>
      </c>
      <c r="K34" s="180" t="e">
        <v>#N/A</v>
      </c>
      <c r="L34" s="91" t="e">
        <v>#N/A</v>
      </c>
      <c r="M34" s="104">
        <v>66573.490000000005</v>
      </c>
      <c r="N34" s="105">
        <v>60266</v>
      </c>
      <c r="O34" s="92">
        <v>538625</v>
      </c>
      <c r="P34" s="91">
        <v>2004</v>
      </c>
      <c r="Q34" s="91">
        <v>0</v>
      </c>
      <c r="R34" s="91">
        <v>0</v>
      </c>
      <c r="S34" s="93">
        <v>403308.07</v>
      </c>
      <c r="T34" s="93">
        <v>85077.786614464392</v>
      </c>
      <c r="U34" s="91">
        <v>48235.143385535601</v>
      </c>
      <c r="V34" s="180" t="e">
        <v>#N/A</v>
      </c>
      <c r="W34" s="299" t="e">
        <v>#N/A</v>
      </c>
      <c r="X34" s="105">
        <v>-6812.04</v>
      </c>
      <c r="Y34" s="106">
        <v>55047</v>
      </c>
      <c r="AA34" s="213" t="s">
        <v>776</v>
      </c>
      <c r="AB34">
        <v>0</v>
      </c>
      <c r="AD34" s="318">
        <v>0.23548719424460418</v>
      </c>
      <c r="AF34" s="79" t="e">
        <v>#N/A</v>
      </c>
    </row>
    <row r="35" spans="2:32" x14ac:dyDescent="0.25">
      <c r="B35" s="309" t="s">
        <v>352</v>
      </c>
      <c r="C35" s="285" t="s">
        <v>522</v>
      </c>
      <c r="D35" s="320" t="s">
        <v>352</v>
      </c>
      <c r="E35" s="87">
        <v>-73197.569999999832</v>
      </c>
      <c r="F35" s="180" t="e">
        <v>#N/A</v>
      </c>
      <c r="G35" s="91" t="e">
        <v>#N/A</v>
      </c>
      <c r="H35" s="87">
        <v>945416</v>
      </c>
      <c r="I35" s="87">
        <v>910459.79</v>
      </c>
      <c r="J35" s="91">
        <v>-38241.359999999753</v>
      </c>
      <c r="K35" s="180" t="e">
        <v>#N/A</v>
      </c>
      <c r="L35" s="91" t="e">
        <v>#N/A</v>
      </c>
      <c r="M35" s="104">
        <v>-26450.06</v>
      </c>
      <c r="N35" s="105">
        <v>-11791</v>
      </c>
      <c r="O35" s="92">
        <v>945416</v>
      </c>
      <c r="P35" s="91">
        <v>6892</v>
      </c>
      <c r="Q35" s="91">
        <v>0</v>
      </c>
      <c r="R35" s="91">
        <v>0</v>
      </c>
      <c r="S35" s="93">
        <v>856908.38</v>
      </c>
      <c r="T35" s="93">
        <v>68990.665953757474</v>
      </c>
      <c r="U35" s="91">
        <v>12624.954046242521</v>
      </c>
      <c r="V35" s="180" t="e">
        <v>#N/A</v>
      </c>
      <c r="W35" s="299" t="e">
        <v>#N/A</v>
      </c>
      <c r="X35" s="105">
        <v>11860.28</v>
      </c>
      <c r="Y35" s="106">
        <v>765</v>
      </c>
      <c r="AA35" s="213" t="s">
        <v>776</v>
      </c>
      <c r="AB35">
        <v>0</v>
      </c>
      <c r="AD35" s="318">
        <v>-4.0449241392148803E-2</v>
      </c>
      <c r="AF35" s="79" t="e">
        <v>#N/A</v>
      </c>
    </row>
    <row r="36" spans="2:32" ht="12.75" customHeight="1" x14ac:dyDescent="0.25">
      <c r="B36" s="309" t="s">
        <v>429</v>
      </c>
      <c r="C36" s="287" t="s">
        <v>589</v>
      </c>
      <c r="D36" s="320" t="s">
        <v>429</v>
      </c>
      <c r="E36" s="87">
        <v>247925.96</v>
      </c>
      <c r="F36" s="180" t="e">
        <v>#N/A</v>
      </c>
      <c r="G36" s="91" t="e">
        <v>#N/A</v>
      </c>
      <c r="H36" s="87">
        <v>1260217</v>
      </c>
      <c r="I36" s="87">
        <v>1309896.95</v>
      </c>
      <c r="J36" s="91">
        <v>198246.01</v>
      </c>
      <c r="K36" s="180" t="e">
        <v>#N/A</v>
      </c>
      <c r="L36" s="91" t="e">
        <v>#N/A</v>
      </c>
      <c r="M36" s="104">
        <v>61077.95</v>
      </c>
      <c r="N36" s="105">
        <v>137168</v>
      </c>
      <c r="O36" s="92">
        <v>1260217</v>
      </c>
      <c r="P36" s="91">
        <v>1022</v>
      </c>
      <c r="Q36" s="91">
        <v>0</v>
      </c>
      <c r="R36" s="91">
        <v>0</v>
      </c>
      <c r="S36" s="93">
        <v>259585.13</v>
      </c>
      <c r="T36" s="93">
        <v>989195</v>
      </c>
      <c r="U36" s="91">
        <v>10414.870000000001</v>
      </c>
      <c r="V36" s="180" t="e">
        <v>#N/A</v>
      </c>
      <c r="W36" s="299" t="e">
        <v>#N/A</v>
      </c>
      <c r="X36" s="105">
        <v>12392.33</v>
      </c>
      <c r="Y36" s="106">
        <v>-1977</v>
      </c>
      <c r="AA36" s="292" t="s">
        <v>1161</v>
      </c>
      <c r="AB36">
        <v>0</v>
      </c>
      <c r="AD36" s="318">
        <v>0.15731101072275666</v>
      </c>
      <c r="AF36" s="79" t="e">
        <v>#N/A</v>
      </c>
    </row>
    <row r="37" spans="2:32" x14ac:dyDescent="0.25">
      <c r="B37" s="309" t="s">
        <v>281</v>
      </c>
      <c r="C37" s="285" t="s">
        <v>453</v>
      </c>
      <c r="D37" s="320" t="s">
        <v>281</v>
      </c>
      <c r="E37" s="87">
        <v>46591.129999999888</v>
      </c>
      <c r="F37" s="180" t="e">
        <v>#N/A</v>
      </c>
      <c r="G37" s="91" t="e">
        <v>#N/A</v>
      </c>
      <c r="H37" s="87">
        <v>1128062</v>
      </c>
      <c r="I37" s="87">
        <v>1162188.1100000001</v>
      </c>
      <c r="J37" s="91">
        <v>12465.019999999786</v>
      </c>
      <c r="K37" s="180" t="e">
        <v>#N/A</v>
      </c>
      <c r="L37" s="91" t="e">
        <v>#N/A</v>
      </c>
      <c r="M37" s="104">
        <v>118595.52</v>
      </c>
      <c r="N37" s="105">
        <v>-106131</v>
      </c>
      <c r="O37" s="92">
        <v>1128062</v>
      </c>
      <c r="P37" s="91">
        <v>7514</v>
      </c>
      <c r="Q37" s="91">
        <v>0</v>
      </c>
      <c r="R37" s="91">
        <v>0</v>
      </c>
      <c r="S37" s="93">
        <v>1135564.04</v>
      </c>
      <c r="T37" s="93">
        <v>73534.965729875432</v>
      </c>
      <c r="U37" s="91">
        <v>-88551.005729875469</v>
      </c>
      <c r="V37" s="180" t="e">
        <v>#N/A</v>
      </c>
      <c r="W37" s="299" t="e">
        <v>#N/A</v>
      </c>
      <c r="X37" s="105">
        <v>-31986.03</v>
      </c>
      <c r="Y37" s="106">
        <v>-56565</v>
      </c>
      <c r="AA37" s="213" t="s">
        <v>776</v>
      </c>
      <c r="AB37">
        <v>0</v>
      </c>
      <c r="AD37" s="318">
        <v>1.1049942290405833E-2</v>
      </c>
      <c r="AF37" s="79" t="e">
        <v>#N/A</v>
      </c>
    </row>
    <row r="38" spans="2:32" x14ac:dyDescent="0.25">
      <c r="B38" s="309" t="s">
        <v>284</v>
      </c>
      <c r="C38" s="285" t="s">
        <v>456</v>
      </c>
      <c r="D38" s="320" t="s">
        <v>284</v>
      </c>
      <c r="E38" s="87">
        <v>15649.71</v>
      </c>
      <c r="F38" s="180" t="e">
        <v>#N/A</v>
      </c>
      <c r="G38" s="91" t="e">
        <v>#N/A</v>
      </c>
      <c r="H38" s="87">
        <v>789312</v>
      </c>
      <c r="I38" s="87">
        <v>698935.8</v>
      </c>
      <c r="J38" s="91">
        <v>106025.91</v>
      </c>
      <c r="K38" s="180" t="e">
        <v>#N/A</v>
      </c>
      <c r="L38" s="91" t="e">
        <v>#N/A</v>
      </c>
      <c r="M38" s="104">
        <v>-20366.11</v>
      </c>
      <c r="N38" s="105">
        <v>126392</v>
      </c>
      <c r="O38" s="92">
        <v>789312</v>
      </c>
      <c r="P38" s="91">
        <v>3627</v>
      </c>
      <c r="Q38" s="91">
        <v>0</v>
      </c>
      <c r="R38" s="91">
        <v>0</v>
      </c>
      <c r="S38" s="93">
        <v>596840.59</v>
      </c>
      <c r="T38" s="93">
        <v>129012.33877218052</v>
      </c>
      <c r="U38" s="91">
        <v>59832.071227819513</v>
      </c>
      <c r="V38" s="180" t="e">
        <v>#N/A</v>
      </c>
      <c r="W38" s="299" t="e">
        <v>#N/A</v>
      </c>
      <c r="X38" s="105">
        <v>-26033.25</v>
      </c>
      <c r="Y38" s="106">
        <v>85865</v>
      </c>
      <c r="AA38" s="213" t="s">
        <v>776</v>
      </c>
      <c r="AB38">
        <v>0</v>
      </c>
      <c r="AD38" s="318">
        <v>0.13432699616881541</v>
      </c>
      <c r="AF38" s="79" t="e">
        <v>#N/A</v>
      </c>
    </row>
    <row r="39" spans="2:32" x14ac:dyDescent="0.25">
      <c r="B39" s="758" t="s">
        <v>1357</v>
      </c>
      <c r="C39" s="285" t="s">
        <v>1358</v>
      </c>
      <c r="D39" s="759" t="s">
        <v>1357</v>
      </c>
      <c r="E39" s="87"/>
      <c r="F39" s="180"/>
      <c r="G39" s="91"/>
      <c r="H39" s="87"/>
      <c r="I39" s="87"/>
      <c r="J39" s="91"/>
      <c r="K39" s="180"/>
      <c r="L39" s="91"/>
      <c r="M39" s="104"/>
      <c r="N39" s="105"/>
      <c r="O39" s="92"/>
      <c r="P39" s="91"/>
      <c r="Q39" s="91"/>
      <c r="R39" s="91"/>
      <c r="S39" s="93"/>
      <c r="T39" s="93"/>
      <c r="U39" s="91"/>
      <c r="V39" s="180"/>
      <c r="W39" s="299"/>
      <c r="X39" s="105"/>
      <c r="Y39" s="106"/>
      <c r="AA39" s="213"/>
      <c r="AD39" s="318"/>
      <c r="AF39" s="79"/>
    </row>
    <row r="40" spans="2:32" x14ac:dyDescent="0.25">
      <c r="B40" s="309" t="s">
        <v>645</v>
      </c>
      <c r="C40" s="284" t="s">
        <v>653</v>
      </c>
      <c r="D40" s="320" t="s">
        <v>645</v>
      </c>
      <c r="E40" s="87">
        <v>759.19000000003143</v>
      </c>
      <c r="F40" s="180" t="e">
        <v>#N/A</v>
      </c>
      <c r="G40" s="91" t="e">
        <v>#N/A</v>
      </c>
      <c r="H40" s="87">
        <v>284045</v>
      </c>
      <c r="I40" s="87">
        <v>255153.53</v>
      </c>
      <c r="J40" s="91">
        <v>29650.660000000062</v>
      </c>
      <c r="K40" s="180" t="e">
        <v>#N/A</v>
      </c>
      <c r="L40" s="91" t="e">
        <v>#N/A</v>
      </c>
      <c r="M40" s="104" t="e">
        <v>#N/A</v>
      </c>
      <c r="N40" s="105" t="e">
        <v>#N/A</v>
      </c>
      <c r="O40" s="92">
        <v>284045</v>
      </c>
      <c r="P40" s="91">
        <v>1022</v>
      </c>
      <c r="Q40" s="91">
        <v>0</v>
      </c>
      <c r="R40" s="91">
        <v>0</v>
      </c>
      <c r="S40" s="93">
        <v>271926.25</v>
      </c>
      <c r="T40" s="93">
        <v>15437.53254360889</v>
      </c>
      <c r="U40" s="91">
        <v>-4340.7825436088897</v>
      </c>
      <c r="V40" s="180" t="e">
        <v>#N/A</v>
      </c>
      <c r="W40" s="299" t="e">
        <v>#N/A</v>
      </c>
      <c r="X40" s="105" t="e">
        <v>#N/A</v>
      </c>
      <c r="Y40" s="106" t="e">
        <v>#N/A</v>
      </c>
      <c r="AA40" s="213" t="s">
        <v>776</v>
      </c>
      <c r="AB40">
        <v>0</v>
      </c>
      <c r="AD40" s="318">
        <v>0.10438719217025492</v>
      </c>
      <c r="AF40" s="79" t="e">
        <v>#N/A</v>
      </c>
    </row>
    <row r="41" spans="2:32" ht="12.75" customHeight="1" x14ac:dyDescent="0.25">
      <c r="B41" s="309" t="s">
        <v>647</v>
      </c>
      <c r="C41" s="518" t="s">
        <v>655</v>
      </c>
      <c r="D41" s="320" t="s">
        <v>647</v>
      </c>
      <c r="E41" s="87">
        <v>175556.48000000001</v>
      </c>
      <c r="F41" s="180" t="e">
        <v>#N/A</v>
      </c>
      <c r="G41" s="91" t="e">
        <v>#N/A</v>
      </c>
      <c r="H41" s="87">
        <v>202168</v>
      </c>
      <c r="I41" s="87">
        <v>198065.4</v>
      </c>
      <c r="J41" s="91">
        <v>179659.08</v>
      </c>
      <c r="K41" s="180" t="e">
        <v>#N/A</v>
      </c>
      <c r="L41" s="91" t="e">
        <v>#N/A</v>
      </c>
      <c r="M41" s="104" t="e">
        <v>#N/A</v>
      </c>
      <c r="N41" s="105" t="e">
        <v>#N/A</v>
      </c>
      <c r="O41" s="92">
        <v>202168</v>
      </c>
      <c r="P41" s="91">
        <v>341</v>
      </c>
      <c r="Q41" s="91">
        <v>0</v>
      </c>
      <c r="R41" s="91">
        <v>0</v>
      </c>
      <c r="S41" s="93">
        <v>159775.74</v>
      </c>
      <c r="T41" s="93">
        <v>42318.038724458951</v>
      </c>
      <c r="U41" s="91">
        <v>-266.77872445894172</v>
      </c>
      <c r="V41" s="180" t="e">
        <v>#N/A</v>
      </c>
      <c r="W41" s="299" t="e">
        <v>#N/A</v>
      </c>
      <c r="X41" s="105" t="e">
        <v>#N/A</v>
      </c>
      <c r="Y41" s="106" t="e">
        <v>#N/A</v>
      </c>
      <c r="AA41" s="213" t="s">
        <v>776</v>
      </c>
      <c r="AB41">
        <v>0</v>
      </c>
      <c r="AD41" s="318">
        <v>0.88866230066083651</v>
      </c>
      <c r="AF41" s="79" t="e">
        <v>#N/A</v>
      </c>
    </row>
    <row r="42" spans="2:32" x14ac:dyDescent="0.25">
      <c r="B42" s="309" t="s">
        <v>395</v>
      </c>
      <c r="C42" s="285" t="s">
        <v>564</v>
      </c>
      <c r="D42" s="320" t="s">
        <v>395</v>
      </c>
      <c r="E42" s="87">
        <v>81345.789999999804</v>
      </c>
      <c r="F42" s="180" t="e">
        <v>#N/A</v>
      </c>
      <c r="G42" s="91" t="e">
        <v>#N/A</v>
      </c>
      <c r="H42" s="87">
        <v>1220141</v>
      </c>
      <c r="I42" s="87">
        <v>1194079.57</v>
      </c>
      <c r="J42" s="91">
        <v>107407.22</v>
      </c>
      <c r="K42" s="180" t="e">
        <v>#N/A</v>
      </c>
      <c r="L42" s="91" t="e">
        <v>#N/A</v>
      </c>
      <c r="M42" s="104">
        <v>-20625.46</v>
      </c>
      <c r="N42" s="105">
        <v>128033</v>
      </c>
      <c r="O42" s="92">
        <v>1220141</v>
      </c>
      <c r="P42" s="91">
        <v>9237</v>
      </c>
      <c r="Q42" s="91">
        <v>0</v>
      </c>
      <c r="R42" s="91">
        <v>0</v>
      </c>
      <c r="S42" s="93">
        <v>1121479.73</v>
      </c>
      <c r="T42" s="93">
        <v>52396.241292680905</v>
      </c>
      <c r="U42" s="91">
        <v>37028.028707319114</v>
      </c>
      <c r="V42" s="180" t="e">
        <v>#N/A</v>
      </c>
      <c r="W42" s="299" t="e">
        <v>#N/A</v>
      </c>
      <c r="X42" s="105">
        <v>-89961.34</v>
      </c>
      <c r="Y42" s="106">
        <v>126989</v>
      </c>
      <c r="AA42" s="213" t="s">
        <v>776</v>
      </c>
      <c r="AB42">
        <v>0</v>
      </c>
      <c r="AD42" s="318">
        <v>8.8028531128779355E-2</v>
      </c>
      <c r="AF42" s="79" t="e">
        <v>#N/A</v>
      </c>
    </row>
    <row r="43" spans="2:32" x14ac:dyDescent="0.25">
      <c r="B43" s="309" t="s">
        <v>430</v>
      </c>
      <c r="C43" s="285" t="s">
        <v>590</v>
      </c>
      <c r="D43" s="320" t="s">
        <v>430</v>
      </c>
      <c r="E43" s="87">
        <v>52485.879999999888</v>
      </c>
      <c r="F43" s="180" t="e">
        <v>#N/A</v>
      </c>
      <c r="G43" s="91" t="e">
        <v>#N/A</v>
      </c>
      <c r="H43" s="87">
        <v>731389</v>
      </c>
      <c r="I43" s="87">
        <v>736814.01</v>
      </c>
      <c r="J43" s="91">
        <v>47060.869999999763</v>
      </c>
      <c r="K43" s="180" t="e">
        <v>#N/A</v>
      </c>
      <c r="L43" s="91" t="e">
        <v>#N/A</v>
      </c>
      <c r="M43" s="104">
        <v>100481.69</v>
      </c>
      <c r="N43" s="105">
        <v>-53421</v>
      </c>
      <c r="O43" s="92">
        <v>731389</v>
      </c>
      <c r="P43" s="91">
        <v>701</v>
      </c>
      <c r="Q43" s="91">
        <v>0</v>
      </c>
      <c r="R43" s="91">
        <v>0</v>
      </c>
      <c r="S43" s="93">
        <v>688981.4</v>
      </c>
      <c r="T43" s="93">
        <v>38529.800315062515</v>
      </c>
      <c r="U43" s="91">
        <v>3176.7996849374613</v>
      </c>
      <c r="V43" s="180" t="e">
        <v>#N/A</v>
      </c>
      <c r="W43" s="299" t="e">
        <v>#N/A</v>
      </c>
      <c r="X43" s="105">
        <v>57346.239999999998</v>
      </c>
      <c r="Y43" s="106">
        <v>-54169</v>
      </c>
      <c r="AA43" s="213" t="s">
        <v>776</v>
      </c>
      <c r="AB43">
        <v>0</v>
      </c>
      <c r="AD43" s="318">
        <v>6.434451434188887E-2</v>
      </c>
      <c r="AF43" s="79" t="e">
        <v>#N/A</v>
      </c>
    </row>
    <row r="44" spans="2:32" x14ac:dyDescent="0.25">
      <c r="B44" s="309" t="s">
        <v>646</v>
      </c>
      <c r="C44" s="284" t="s">
        <v>738</v>
      </c>
      <c r="D44" s="320" t="s">
        <v>646</v>
      </c>
      <c r="E44" s="87">
        <v>81538.060000000056</v>
      </c>
      <c r="F44" s="180" t="e">
        <v>#N/A</v>
      </c>
      <c r="G44" s="91" t="e">
        <v>#N/A</v>
      </c>
      <c r="H44" s="87">
        <v>499143</v>
      </c>
      <c r="I44" s="87">
        <v>507629.49</v>
      </c>
      <c r="J44" s="91">
        <v>73051.569999999949</v>
      </c>
      <c r="K44" s="180" t="e">
        <v>#N/A</v>
      </c>
      <c r="L44" s="91" t="e">
        <v>#N/A</v>
      </c>
      <c r="M44" s="104" t="e">
        <v>#N/A</v>
      </c>
      <c r="N44" s="105" t="e">
        <v>#N/A</v>
      </c>
      <c r="O44" s="92">
        <v>499143</v>
      </c>
      <c r="P44" s="91">
        <v>1292</v>
      </c>
      <c r="Q44" s="91">
        <v>0</v>
      </c>
      <c r="R44" s="91">
        <v>0</v>
      </c>
      <c r="S44" s="93">
        <v>503601.44</v>
      </c>
      <c r="T44" s="93">
        <v>9957.0070316218753</v>
      </c>
      <c r="U44" s="91">
        <v>-15707.447031621936</v>
      </c>
      <c r="V44" s="180" t="e">
        <v>#N/A</v>
      </c>
      <c r="W44" s="299" t="e">
        <v>#N/A</v>
      </c>
      <c r="X44" s="105" t="e">
        <v>#N/A</v>
      </c>
      <c r="Y44" s="106" t="e">
        <v>#N/A</v>
      </c>
      <c r="AA44" s="213" t="s">
        <v>776</v>
      </c>
      <c r="AB44">
        <v>0</v>
      </c>
      <c r="AD44" s="318">
        <v>0.14635399074012848</v>
      </c>
      <c r="AF44" s="79" t="e">
        <v>#N/A</v>
      </c>
    </row>
    <row r="45" spans="2:32" x14ac:dyDescent="0.25">
      <c r="B45" s="309" t="s">
        <v>673</v>
      </c>
      <c r="C45" s="285" t="s">
        <v>697</v>
      </c>
      <c r="D45" s="320" t="s">
        <v>673</v>
      </c>
      <c r="E45" s="87">
        <v>129545.73</v>
      </c>
      <c r="F45" s="180" t="e">
        <v>#N/A</v>
      </c>
      <c r="G45" s="91" t="e">
        <v>#N/A</v>
      </c>
      <c r="H45" s="87">
        <v>391193</v>
      </c>
      <c r="I45" s="87">
        <v>405261.11</v>
      </c>
      <c r="J45" s="91">
        <v>115477.62</v>
      </c>
      <c r="K45" s="180" t="e">
        <v>#N/A</v>
      </c>
      <c r="L45" s="91" t="e">
        <v>#N/A</v>
      </c>
      <c r="M45" s="104">
        <v>48974.79</v>
      </c>
      <c r="N45" s="105">
        <v>66503</v>
      </c>
      <c r="O45" s="92">
        <v>391193</v>
      </c>
      <c r="P45" s="91">
        <v>1583</v>
      </c>
      <c r="Q45" s="91">
        <v>0</v>
      </c>
      <c r="R45" s="91">
        <v>0</v>
      </c>
      <c r="S45" s="93">
        <v>433625.24</v>
      </c>
      <c r="T45" s="93">
        <v>7765.0806419133141</v>
      </c>
      <c r="U45" s="91">
        <v>-51780.320641913364</v>
      </c>
      <c r="V45" s="180" t="e">
        <v>#N/A</v>
      </c>
      <c r="W45" s="299" t="e">
        <v>#N/A</v>
      </c>
      <c r="X45" s="105">
        <v>6504</v>
      </c>
      <c r="Y45" s="106">
        <v>-58284</v>
      </c>
      <c r="AA45" s="213" t="s">
        <v>776</v>
      </c>
      <c r="AB45">
        <v>0</v>
      </c>
      <c r="AD45" s="318">
        <v>0.29519347227583331</v>
      </c>
      <c r="AF45" s="79" t="e">
        <v>#N/A</v>
      </c>
    </row>
    <row r="46" spans="2:32" x14ac:dyDescent="0.25">
      <c r="B46" s="309" t="s">
        <v>287</v>
      </c>
      <c r="C46" s="286" t="s">
        <v>459</v>
      </c>
      <c r="D46" s="320" t="s">
        <v>287</v>
      </c>
      <c r="E46" s="87">
        <v>127707.21</v>
      </c>
      <c r="F46" s="180" t="e">
        <v>#N/A</v>
      </c>
      <c r="G46" s="91" t="e">
        <v>#N/A</v>
      </c>
      <c r="H46" s="87">
        <v>977995</v>
      </c>
      <c r="I46" s="87">
        <v>1026498.44</v>
      </c>
      <c r="J46" s="91">
        <v>79203.770000000251</v>
      </c>
      <c r="K46" s="180" t="e">
        <v>#N/A</v>
      </c>
      <c r="L46" s="91" t="e">
        <v>#N/A</v>
      </c>
      <c r="M46" s="104">
        <v>15298.3</v>
      </c>
      <c r="N46" s="105">
        <v>63905</v>
      </c>
      <c r="O46" s="92">
        <v>977995</v>
      </c>
      <c r="P46" s="91">
        <v>5841</v>
      </c>
      <c r="Q46" s="91">
        <v>0</v>
      </c>
      <c r="R46" s="91">
        <v>0</v>
      </c>
      <c r="S46" s="93"/>
      <c r="T46" s="93">
        <v>968913</v>
      </c>
      <c r="U46" s="91">
        <v>3241</v>
      </c>
      <c r="V46" s="180" t="e">
        <v>#N/A</v>
      </c>
      <c r="W46" s="299" t="e">
        <v>#N/A</v>
      </c>
      <c r="X46" s="105">
        <v>-19582</v>
      </c>
      <c r="Y46" s="106">
        <v>22823</v>
      </c>
      <c r="AA46" s="213" t="s">
        <v>1161</v>
      </c>
      <c r="AB46">
        <v>0</v>
      </c>
      <c r="AD46" s="318">
        <v>8.0985863935909952E-2</v>
      </c>
      <c r="AF46" s="79" t="e">
        <v>#N/A</v>
      </c>
    </row>
    <row r="47" spans="2:32" ht="12.75" customHeight="1" x14ac:dyDescent="0.25">
      <c r="B47" s="309" t="s">
        <v>288</v>
      </c>
      <c r="C47" s="285" t="s">
        <v>741</v>
      </c>
      <c r="D47" s="320" t="s">
        <v>288</v>
      </c>
      <c r="E47" s="87">
        <v>160709.72</v>
      </c>
      <c r="F47" s="180" t="e">
        <v>#N/A</v>
      </c>
      <c r="G47" s="91" t="e">
        <v>#N/A</v>
      </c>
      <c r="H47" s="87">
        <v>1335988</v>
      </c>
      <c r="I47" s="87">
        <v>1323207.79</v>
      </c>
      <c r="J47" s="91">
        <v>173489.93</v>
      </c>
      <c r="K47" s="180" t="e">
        <v>#N/A</v>
      </c>
      <c r="L47" s="91" t="e">
        <v>#N/A</v>
      </c>
      <c r="M47" s="104">
        <v>342993.41</v>
      </c>
      <c r="N47" s="105">
        <v>-169503</v>
      </c>
      <c r="O47" s="92">
        <v>1335988</v>
      </c>
      <c r="P47" s="91">
        <v>7974</v>
      </c>
      <c r="Q47" s="91">
        <v>0</v>
      </c>
      <c r="R47" s="91">
        <v>0</v>
      </c>
      <c r="S47" s="93">
        <v>1070362.18</v>
      </c>
      <c r="T47" s="93">
        <v>238689.10953616799</v>
      </c>
      <c r="U47" s="91">
        <v>18962.710463832074</v>
      </c>
      <c r="V47" s="180" t="e">
        <v>#N/A</v>
      </c>
      <c r="W47" s="299" t="e">
        <v>#N/A</v>
      </c>
      <c r="X47" s="105">
        <v>115341.85</v>
      </c>
      <c r="Y47" s="106">
        <v>-96379</v>
      </c>
      <c r="AA47" s="213" t="s">
        <v>776</v>
      </c>
      <c r="AB47">
        <v>0</v>
      </c>
      <c r="AD47" s="318">
        <v>0.12985889843321957</v>
      </c>
      <c r="AF47" s="79" t="e">
        <v>#N/A</v>
      </c>
    </row>
    <row r="48" spans="2:32" x14ac:dyDescent="0.25">
      <c r="B48" s="309" t="s">
        <v>405</v>
      </c>
      <c r="C48" s="285" t="s">
        <v>107</v>
      </c>
      <c r="D48" s="320" t="s">
        <v>405</v>
      </c>
      <c r="E48" s="87">
        <v>1230408.46</v>
      </c>
      <c r="F48" s="180" t="e">
        <v>#N/A</v>
      </c>
      <c r="G48" s="91" t="e">
        <v>#N/A</v>
      </c>
      <c r="H48" s="87">
        <v>6916782</v>
      </c>
      <c r="I48" s="87">
        <v>7802712.6899999995</v>
      </c>
      <c r="J48" s="91">
        <v>344477.77</v>
      </c>
      <c r="K48" s="180" t="e">
        <v>#N/A</v>
      </c>
      <c r="L48" s="91" t="e">
        <v>#N/A</v>
      </c>
      <c r="M48" s="104">
        <v>258745.63</v>
      </c>
      <c r="N48" s="105">
        <v>85732</v>
      </c>
      <c r="O48" s="92">
        <v>6916782</v>
      </c>
      <c r="P48" s="91">
        <v>31737</v>
      </c>
      <c r="Q48" s="91">
        <v>46723</v>
      </c>
      <c r="R48" s="91">
        <v>0</v>
      </c>
      <c r="S48" s="93">
        <v>6319331.7000000002</v>
      </c>
      <c r="T48" s="93">
        <v>648154.73820621613</v>
      </c>
      <c r="U48" s="91">
        <v>-129164.43820621632</v>
      </c>
      <c r="V48" s="180" t="e">
        <v>#N/A</v>
      </c>
      <c r="W48" s="299" t="e">
        <v>#N/A</v>
      </c>
      <c r="X48" s="105">
        <v>208631.21</v>
      </c>
      <c r="Y48" s="106">
        <v>-337796</v>
      </c>
      <c r="AA48" s="213" t="s">
        <v>776</v>
      </c>
      <c r="AB48">
        <v>0</v>
      </c>
      <c r="AD48" s="318">
        <v>4.9803184486658748E-2</v>
      </c>
      <c r="AF48" s="79" t="e">
        <v>#N/A</v>
      </c>
    </row>
    <row r="49" spans="2:32" x14ac:dyDescent="0.25">
      <c r="B49" s="309" t="s">
        <v>290</v>
      </c>
      <c r="C49" s="285" t="s">
        <v>462</v>
      </c>
      <c r="D49" s="320" t="s">
        <v>290</v>
      </c>
      <c r="E49" s="87">
        <v>117416.19</v>
      </c>
      <c r="F49" s="180" t="e">
        <v>#N/A</v>
      </c>
      <c r="G49" s="91" t="e">
        <v>#N/A</v>
      </c>
      <c r="H49" s="87">
        <v>666579</v>
      </c>
      <c r="I49" s="87">
        <v>721034.88</v>
      </c>
      <c r="J49" s="91">
        <v>62960.309999999823</v>
      </c>
      <c r="K49" s="180" t="e">
        <v>#N/A</v>
      </c>
      <c r="L49" s="91" t="e">
        <v>#N/A</v>
      </c>
      <c r="M49" s="104">
        <v>63517.2</v>
      </c>
      <c r="N49" s="105">
        <v>-557</v>
      </c>
      <c r="O49" s="92">
        <v>666579</v>
      </c>
      <c r="P49" s="91">
        <v>3967</v>
      </c>
      <c r="Q49" s="91">
        <v>0</v>
      </c>
      <c r="R49" s="91">
        <v>0</v>
      </c>
      <c r="S49" s="93">
        <v>526078.59</v>
      </c>
      <c r="T49" s="93">
        <v>143827.78992034413</v>
      </c>
      <c r="U49" s="91">
        <v>-7294.3799203441013</v>
      </c>
      <c r="V49" s="180" t="e">
        <v>#N/A</v>
      </c>
      <c r="W49" s="299" t="e">
        <v>#N/A</v>
      </c>
      <c r="X49" s="105">
        <v>-5358.53</v>
      </c>
      <c r="Y49" s="106">
        <v>-1936</v>
      </c>
      <c r="AA49" s="213" t="s">
        <v>776</v>
      </c>
      <c r="AB49">
        <v>0</v>
      </c>
      <c r="AD49" s="318">
        <v>9.4452885554450139E-2</v>
      </c>
      <c r="AF49" s="79" t="e">
        <v>#N/A</v>
      </c>
    </row>
    <row r="50" spans="2:32" x14ac:dyDescent="0.25">
      <c r="B50" s="309" t="s">
        <v>289</v>
      </c>
      <c r="C50" s="285" t="s">
        <v>461</v>
      </c>
      <c r="D50" s="320" t="s">
        <v>289</v>
      </c>
      <c r="E50" s="87">
        <v>36312.289999999804</v>
      </c>
      <c r="F50" s="180" t="e">
        <v>#N/A</v>
      </c>
      <c r="G50" s="91" t="e">
        <v>#N/A</v>
      </c>
      <c r="H50" s="87">
        <v>736154</v>
      </c>
      <c r="I50" s="87">
        <v>710256.21</v>
      </c>
      <c r="J50" s="91">
        <v>62210.079999999725</v>
      </c>
      <c r="K50" s="180" t="e">
        <v>#N/A</v>
      </c>
      <c r="L50" s="91" t="e">
        <v>#N/A</v>
      </c>
      <c r="M50" s="104">
        <v>-6392.08</v>
      </c>
      <c r="N50" s="105">
        <v>68602</v>
      </c>
      <c r="O50" s="92">
        <v>736154</v>
      </c>
      <c r="P50" s="91">
        <v>4869</v>
      </c>
      <c r="Q50" s="91">
        <v>0</v>
      </c>
      <c r="R50" s="91">
        <v>0</v>
      </c>
      <c r="S50" s="93">
        <v>670407.51</v>
      </c>
      <c r="T50" s="93">
        <v>47960.906473148469</v>
      </c>
      <c r="U50" s="91">
        <v>12916.583526851522</v>
      </c>
      <c r="V50" s="180" t="e">
        <v>#N/A</v>
      </c>
      <c r="W50" s="299" t="e">
        <v>#N/A</v>
      </c>
      <c r="X50" s="105">
        <v>-6879.87</v>
      </c>
      <c r="Y50" s="106">
        <v>19796</v>
      </c>
      <c r="AA50" s="213" t="s">
        <v>776</v>
      </c>
      <c r="AB50">
        <v>0</v>
      </c>
      <c r="AD50" s="318">
        <v>8.4506883070661468E-2</v>
      </c>
      <c r="AF50" s="79" t="e">
        <v>#N/A</v>
      </c>
    </row>
    <row r="51" spans="2:32" x14ac:dyDescent="0.25">
      <c r="B51" s="310" t="s">
        <v>291</v>
      </c>
      <c r="C51" s="285" t="s">
        <v>463</v>
      </c>
      <c r="D51" s="320" t="s">
        <v>291</v>
      </c>
      <c r="E51" s="87">
        <v>118072.39</v>
      </c>
      <c r="F51" s="180" t="e">
        <v>#N/A</v>
      </c>
      <c r="G51" s="91" t="e">
        <v>#N/A</v>
      </c>
      <c r="H51" s="87">
        <v>1382091</v>
      </c>
      <c r="I51" s="87">
        <v>1373948.22</v>
      </c>
      <c r="J51" s="91">
        <v>126215.17</v>
      </c>
      <c r="K51" s="180" t="e">
        <v>#N/A</v>
      </c>
      <c r="L51" s="91" t="e">
        <v>#N/A</v>
      </c>
      <c r="M51" s="104">
        <v>94921.99</v>
      </c>
      <c r="N51" s="105">
        <v>31293</v>
      </c>
      <c r="O51" s="92">
        <v>1382091</v>
      </c>
      <c r="P51" s="91">
        <v>8245</v>
      </c>
      <c r="Q51" s="91">
        <v>0</v>
      </c>
      <c r="R51" s="91">
        <v>0</v>
      </c>
      <c r="S51" s="93">
        <v>1309093.49</v>
      </c>
      <c r="T51" s="93">
        <v>51101.084418520972</v>
      </c>
      <c r="U51" s="91">
        <v>13651.425581479503</v>
      </c>
      <c r="V51" s="180" t="e">
        <v>#N/A</v>
      </c>
      <c r="W51" s="299" t="e">
        <v>#N/A</v>
      </c>
      <c r="X51" s="105">
        <v>-968612.33</v>
      </c>
      <c r="Y51" s="106">
        <v>982264</v>
      </c>
      <c r="AA51" s="213" t="s">
        <v>776</v>
      </c>
      <c r="AB51">
        <v>0</v>
      </c>
      <c r="AD51" s="318">
        <v>9.1321895591534807E-2</v>
      </c>
      <c r="AF51" s="79" t="e">
        <v>#N/A</v>
      </c>
    </row>
    <row r="52" spans="2:32" x14ac:dyDescent="0.25">
      <c r="B52" s="309" t="s">
        <v>292</v>
      </c>
      <c r="C52" s="285" t="s">
        <v>464</v>
      </c>
      <c r="D52" s="320" t="s">
        <v>292</v>
      </c>
      <c r="E52" s="87">
        <v>158960.57999999999</v>
      </c>
      <c r="F52" s="180" t="e">
        <v>#N/A</v>
      </c>
      <c r="G52" s="91" t="e">
        <v>#N/A</v>
      </c>
      <c r="H52" s="87">
        <v>1337029</v>
      </c>
      <c r="I52" s="87">
        <v>1399805.55</v>
      </c>
      <c r="J52" s="91">
        <v>96184.029999999795</v>
      </c>
      <c r="K52" s="180" t="e">
        <v>#N/A</v>
      </c>
      <c r="L52" s="91" t="e">
        <v>#N/A</v>
      </c>
      <c r="M52" s="104">
        <v>187651.51</v>
      </c>
      <c r="N52" s="105">
        <v>-91467</v>
      </c>
      <c r="O52" s="92">
        <v>1337029</v>
      </c>
      <c r="P52" s="91">
        <v>8756</v>
      </c>
      <c r="Q52" s="91">
        <v>0</v>
      </c>
      <c r="R52" s="91">
        <v>0</v>
      </c>
      <c r="S52" s="93">
        <v>1129558.17</v>
      </c>
      <c r="T52" s="93">
        <v>166166.64250520949</v>
      </c>
      <c r="U52" s="91">
        <v>32548.187494790589</v>
      </c>
      <c r="V52" s="180" t="e">
        <v>#N/A</v>
      </c>
      <c r="W52" s="299" t="e">
        <v>#N/A</v>
      </c>
      <c r="X52" s="105">
        <v>-840197.41</v>
      </c>
      <c r="Y52" s="106">
        <v>872746</v>
      </c>
      <c r="AA52" s="213" t="s">
        <v>776</v>
      </c>
      <c r="AB52">
        <v>0</v>
      </c>
      <c r="AD52" s="318">
        <v>7.1938626611688899E-2</v>
      </c>
      <c r="AF52" s="79" t="e">
        <v>#N/A</v>
      </c>
    </row>
    <row r="53" spans="2:32" ht="12.75" customHeight="1" x14ac:dyDescent="0.25">
      <c r="B53" s="309" t="s">
        <v>406</v>
      </c>
      <c r="C53" s="289" t="s">
        <v>758</v>
      </c>
      <c r="D53" s="320" t="s">
        <v>406</v>
      </c>
      <c r="E53" s="87">
        <v>39692.29</v>
      </c>
      <c r="F53" s="180" t="e">
        <v>#N/A</v>
      </c>
      <c r="G53" s="91" t="e">
        <v>#N/A</v>
      </c>
      <c r="H53" s="87">
        <v>5755387</v>
      </c>
      <c r="I53" s="87">
        <v>5553195.5899999989</v>
      </c>
      <c r="J53" s="91">
        <v>241883.70000000112</v>
      </c>
      <c r="K53" s="180" t="e">
        <v>#N/A</v>
      </c>
      <c r="L53" s="91" t="e">
        <v>#N/A</v>
      </c>
      <c r="M53" s="104">
        <v>6057.46</v>
      </c>
      <c r="N53" s="105">
        <v>235826</v>
      </c>
      <c r="O53" s="92">
        <v>5755387</v>
      </c>
      <c r="P53" s="91">
        <v>27269</v>
      </c>
      <c r="Q53" s="91">
        <v>38374</v>
      </c>
      <c r="R53" s="91">
        <v>0</v>
      </c>
      <c r="S53" s="93"/>
      <c r="T53" s="93">
        <v>5689744</v>
      </c>
      <c r="U53" s="91">
        <v>0</v>
      </c>
      <c r="V53" s="180" t="e">
        <v>#N/A</v>
      </c>
      <c r="W53" s="299" t="e">
        <v>#N/A</v>
      </c>
      <c r="X53" s="105">
        <v>15837</v>
      </c>
      <c r="Y53" s="106">
        <v>-15837</v>
      </c>
      <c r="AA53" s="213" t="s">
        <v>1161</v>
      </c>
      <c r="AB53">
        <v>0</v>
      </c>
      <c r="AD53" s="318">
        <v>4.2027356283773985E-2</v>
      </c>
      <c r="AF53" s="79" t="e">
        <v>#N/A</v>
      </c>
    </row>
    <row r="54" spans="2:32" x14ac:dyDescent="0.25">
      <c r="B54" s="309" t="s">
        <v>353</v>
      </c>
      <c r="C54" s="285" t="s">
        <v>612</v>
      </c>
      <c r="D54" s="320" t="s">
        <v>353</v>
      </c>
      <c r="E54" s="87">
        <v>-60651.009999999893</v>
      </c>
      <c r="F54" s="180" t="e">
        <v>#N/A</v>
      </c>
      <c r="G54" s="91" t="e">
        <v>#N/A</v>
      </c>
      <c r="H54" s="87">
        <v>460221</v>
      </c>
      <c r="I54" s="87">
        <v>450831.04</v>
      </c>
      <c r="J54" s="91">
        <v>-51261.049999999814</v>
      </c>
      <c r="K54" s="180" t="e">
        <v>#N/A</v>
      </c>
      <c r="L54" s="91" t="e">
        <v>#N/A</v>
      </c>
      <c r="M54" s="104" t="e">
        <v>#N/A</v>
      </c>
      <c r="N54" s="105" t="e">
        <v>#N/A</v>
      </c>
      <c r="O54" s="92">
        <v>460221</v>
      </c>
      <c r="P54" s="91">
        <v>2404</v>
      </c>
      <c r="Q54" s="91">
        <v>0</v>
      </c>
      <c r="R54" s="91">
        <v>0</v>
      </c>
      <c r="S54" s="93">
        <v>428197.33</v>
      </c>
      <c r="T54" s="93">
        <v>45423.743937357271</v>
      </c>
      <c r="U54" s="91">
        <v>-15804.073937357287</v>
      </c>
      <c r="V54" s="180" t="e">
        <v>#N/A</v>
      </c>
      <c r="W54" s="299" t="e">
        <v>#N/A</v>
      </c>
      <c r="X54" s="105" t="e">
        <v>#N/A</v>
      </c>
      <c r="Y54" s="106" t="e">
        <v>#N/A</v>
      </c>
      <c r="AA54" s="213" t="s">
        <v>776</v>
      </c>
      <c r="AB54">
        <v>0</v>
      </c>
      <c r="AD54" s="318">
        <v>-0.11138355268447075</v>
      </c>
      <c r="AF54" s="79" t="e">
        <v>#N/A</v>
      </c>
    </row>
    <row r="55" spans="2:32" x14ac:dyDescent="0.25">
      <c r="B55" s="309" t="s">
        <v>1352</v>
      </c>
      <c r="C55" s="285" t="s">
        <v>15</v>
      </c>
      <c r="D55" s="320" t="s">
        <v>1352</v>
      </c>
      <c r="E55" s="87"/>
      <c r="F55" s="180"/>
      <c r="G55" s="91"/>
      <c r="H55" s="87"/>
      <c r="I55" s="87"/>
      <c r="J55" s="91"/>
      <c r="K55" s="180"/>
      <c r="L55" s="91"/>
      <c r="M55" s="104"/>
      <c r="N55" s="105"/>
      <c r="O55" s="92"/>
      <c r="P55" s="91"/>
      <c r="Q55" s="91"/>
      <c r="R55" s="91"/>
      <c r="S55" s="93"/>
      <c r="T55" s="93"/>
      <c r="U55" s="91"/>
      <c r="V55" s="180"/>
      <c r="W55" s="299"/>
      <c r="X55" s="105"/>
      <c r="Y55" s="106"/>
      <c r="AA55" s="213"/>
      <c r="AD55" s="318"/>
      <c r="AF55" s="79"/>
    </row>
    <row r="56" spans="2:32" x14ac:dyDescent="0.25">
      <c r="B56" s="309" t="s">
        <v>354</v>
      </c>
      <c r="C56" s="285" t="s">
        <v>523</v>
      </c>
      <c r="D56" s="320" t="s">
        <v>354</v>
      </c>
      <c r="E56" s="87">
        <v>193377.65</v>
      </c>
      <c r="F56" s="180" t="e">
        <v>#N/A</v>
      </c>
      <c r="G56" s="91" t="e">
        <v>#N/A</v>
      </c>
      <c r="H56" s="87">
        <v>918541</v>
      </c>
      <c r="I56" s="87">
        <v>1070696.55</v>
      </c>
      <c r="J56" s="91">
        <v>41222.09999999986</v>
      </c>
      <c r="K56" s="180" t="e">
        <v>#N/A</v>
      </c>
      <c r="L56" s="91" t="e">
        <v>#N/A</v>
      </c>
      <c r="M56" s="104">
        <v>-44717.29</v>
      </c>
      <c r="N56" s="105">
        <v>85939</v>
      </c>
      <c r="O56" s="92">
        <v>918541</v>
      </c>
      <c r="P56" s="91">
        <v>6251</v>
      </c>
      <c r="Q56" s="91">
        <v>0</v>
      </c>
      <c r="R56" s="91">
        <v>0</v>
      </c>
      <c r="S56" s="93">
        <v>753422.58</v>
      </c>
      <c r="T56" s="93">
        <v>119403.78423712889</v>
      </c>
      <c r="U56" s="91">
        <v>39463.635762871039</v>
      </c>
      <c r="V56" s="180" t="e">
        <v>#N/A</v>
      </c>
      <c r="W56" s="299" t="e">
        <v>#N/A</v>
      </c>
      <c r="X56" s="105">
        <v>-18747.37</v>
      </c>
      <c r="Y56" s="106">
        <v>58211</v>
      </c>
      <c r="AA56" s="213" t="s">
        <v>776</v>
      </c>
      <c r="AB56">
        <v>0</v>
      </c>
      <c r="AD56" s="318">
        <v>4.4877800773182534E-2</v>
      </c>
      <c r="AF56" s="79" t="e">
        <v>#N/A</v>
      </c>
    </row>
    <row r="57" spans="2:32" x14ac:dyDescent="0.25">
      <c r="B57" s="309" t="s">
        <v>355</v>
      </c>
      <c r="C57" s="285" t="s">
        <v>524</v>
      </c>
      <c r="D57" s="320" t="s">
        <v>355</v>
      </c>
      <c r="E57" s="87">
        <v>369215.03</v>
      </c>
      <c r="F57" s="180" t="e">
        <v>#N/A</v>
      </c>
      <c r="G57" s="91" t="e">
        <v>#N/A</v>
      </c>
      <c r="H57" s="87">
        <v>549336</v>
      </c>
      <c r="I57" s="87">
        <v>667000.52</v>
      </c>
      <c r="J57" s="91">
        <v>251550.51</v>
      </c>
      <c r="K57" s="180" t="e">
        <v>#N/A</v>
      </c>
      <c r="L57" s="91" t="e">
        <v>#N/A</v>
      </c>
      <c r="M57" s="104">
        <v>120082.2</v>
      </c>
      <c r="N57" s="105">
        <v>131468</v>
      </c>
      <c r="O57" s="92">
        <v>549336</v>
      </c>
      <c r="P57" s="91">
        <v>3186</v>
      </c>
      <c r="Q57" s="91">
        <v>0</v>
      </c>
      <c r="R57" s="91">
        <v>0</v>
      </c>
      <c r="S57" s="93">
        <v>645138.74</v>
      </c>
      <c r="T57" s="93">
        <v>10867.571582779427</v>
      </c>
      <c r="U57" s="91">
        <v>-109856.31158277942</v>
      </c>
      <c r="V57" s="180" t="e">
        <v>#N/A</v>
      </c>
      <c r="W57" s="299" t="e">
        <v>#N/A</v>
      </c>
      <c r="X57" s="105">
        <v>32352.74</v>
      </c>
      <c r="Y57" s="106">
        <v>-142209</v>
      </c>
      <c r="AA57" s="213" t="s">
        <v>776</v>
      </c>
      <c r="AB57">
        <v>0</v>
      </c>
      <c r="AD57" s="318">
        <v>0.45791739481847199</v>
      </c>
      <c r="AF57" s="79" t="e">
        <v>#N/A</v>
      </c>
    </row>
    <row r="58" spans="2:32" x14ac:dyDescent="0.25">
      <c r="B58" s="309" t="s">
        <v>432</v>
      </c>
      <c r="C58" s="285" t="s">
        <v>592</v>
      </c>
      <c r="D58" s="320" t="s">
        <v>432</v>
      </c>
      <c r="E58" s="87">
        <v>226334.39</v>
      </c>
      <c r="F58" s="180" t="e">
        <v>#N/A</v>
      </c>
      <c r="G58" s="91" t="e">
        <v>#N/A</v>
      </c>
      <c r="H58" s="87">
        <v>704654</v>
      </c>
      <c r="I58" s="87">
        <v>768093.53</v>
      </c>
      <c r="J58" s="91">
        <v>162894.85999999999</v>
      </c>
      <c r="K58" s="180" t="e">
        <v>#N/A</v>
      </c>
      <c r="L58" s="91" t="e">
        <v>#N/A</v>
      </c>
      <c r="M58" s="104">
        <v>276679.58</v>
      </c>
      <c r="N58" s="105">
        <v>-113785</v>
      </c>
      <c r="O58" s="92">
        <v>704654</v>
      </c>
      <c r="P58" s="91">
        <v>681</v>
      </c>
      <c r="Q58" s="91">
        <v>0</v>
      </c>
      <c r="R58" s="91">
        <v>30366</v>
      </c>
      <c r="S58" s="93">
        <v>584636.72</v>
      </c>
      <c r="T58" s="93">
        <v>54170.077448917902</v>
      </c>
      <c r="U58" s="91">
        <v>65166.202551082009</v>
      </c>
      <c r="V58" s="180" t="e">
        <v>#N/A</v>
      </c>
      <c r="W58" s="299" t="e">
        <v>#N/A</v>
      </c>
      <c r="X58" s="105">
        <v>31029</v>
      </c>
      <c r="Y58" s="106">
        <v>34137</v>
      </c>
      <c r="AA58" s="213" t="s">
        <v>776</v>
      </c>
      <c r="AB58">
        <v>0</v>
      </c>
      <c r="AD58" s="318">
        <v>0.23116999264887447</v>
      </c>
      <c r="AF58" s="79" t="e">
        <v>#N/A</v>
      </c>
    </row>
    <row r="59" spans="2:32" x14ac:dyDescent="0.25">
      <c r="B59" s="309" t="s">
        <v>294</v>
      </c>
      <c r="C59" s="285" t="s">
        <v>13</v>
      </c>
      <c r="D59" s="320" t="s">
        <v>294</v>
      </c>
      <c r="E59" s="87">
        <v>107586.19</v>
      </c>
      <c r="F59" s="180" t="e">
        <v>#N/A</v>
      </c>
      <c r="G59" s="91" t="e">
        <v>#N/A</v>
      </c>
      <c r="H59" s="87">
        <v>1163421</v>
      </c>
      <c r="I59" s="87">
        <v>1119401.8600000001</v>
      </c>
      <c r="J59" s="91">
        <v>151605.32999999999</v>
      </c>
      <c r="K59" s="180" t="e">
        <v>#N/A</v>
      </c>
      <c r="L59" s="91" t="e">
        <v>#N/A</v>
      </c>
      <c r="M59" s="104">
        <v>68171.5</v>
      </c>
      <c r="N59" s="105">
        <v>83434</v>
      </c>
      <c r="O59" s="92">
        <v>1163421</v>
      </c>
      <c r="P59" s="91">
        <v>5259</v>
      </c>
      <c r="Q59" s="91">
        <v>0</v>
      </c>
      <c r="R59" s="91">
        <v>0</v>
      </c>
      <c r="S59" s="93">
        <v>1060149.1299999999</v>
      </c>
      <c r="T59" s="93">
        <v>73031.234501564875</v>
      </c>
      <c r="U59" s="91">
        <v>24981.635498435237</v>
      </c>
      <c r="V59" s="180" t="e">
        <v>#N/A</v>
      </c>
      <c r="W59" s="299" t="e">
        <v>#N/A</v>
      </c>
      <c r="X59" s="105">
        <v>61796.03</v>
      </c>
      <c r="Y59" s="106">
        <v>-36814</v>
      </c>
      <c r="AA59" s="213" t="s">
        <v>776</v>
      </c>
      <c r="AB59">
        <v>0</v>
      </c>
      <c r="AD59" s="318">
        <v>0.13030994798959283</v>
      </c>
      <c r="AF59" s="79" t="e">
        <v>#N/A</v>
      </c>
    </row>
    <row r="60" spans="2:32" x14ac:dyDescent="0.25">
      <c r="B60" s="309" t="s">
        <v>295</v>
      </c>
      <c r="C60" s="285" t="s">
        <v>467</v>
      </c>
      <c r="D60" s="320" t="s">
        <v>295</v>
      </c>
      <c r="E60" s="87">
        <v>17401.009999999998</v>
      </c>
      <c r="F60" s="180" t="e">
        <v>#N/A</v>
      </c>
      <c r="G60" s="91" t="e">
        <v>#N/A</v>
      </c>
      <c r="H60" s="87">
        <v>783103</v>
      </c>
      <c r="I60" s="87">
        <v>695489.48</v>
      </c>
      <c r="J60" s="91">
        <v>105014.53</v>
      </c>
      <c r="K60" s="180" t="e">
        <v>#N/A</v>
      </c>
      <c r="L60" s="91" t="e">
        <v>#N/A</v>
      </c>
      <c r="M60" s="104">
        <v>15506.67</v>
      </c>
      <c r="N60" s="105">
        <v>89508</v>
      </c>
      <c r="O60" s="92">
        <v>783103</v>
      </c>
      <c r="P60" s="91">
        <v>5249</v>
      </c>
      <c r="Q60" s="91">
        <v>0</v>
      </c>
      <c r="R60" s="91">
        <v>0</v>
      </c>
      <c r="S60" s="93">
        <v>748967.13</v>
      </c>
      <c r="T60" s="93">
        <v>61144.390929896734</v>
      </c>
      <c r="U60" s="91">
        <v>-32257.520929896738</v>
      </c>
      <c r="V60" s="180" t="e">
        <v>#N/A</v>
      </c>
      <c r="W60" s="299" t="e">
        <v>#N/A</v>
      </c>
      <c r="X60" s="105">
        <v>21595.919999999998</v>
      </c>
      <c r="Y60" s="106">
        <v>-53853</v>
      </c>
      <c r="AA60" s="213" t="s">
        <v>776</v>
      </c>
      <c r="AB60">
        <v>0</v>
      </c>
      <c r="AD60" s="318">
        <v>0.13410053339088221</v>
      </c>
      <c r="AF60" s="79" t="e">
        <v>#N/A</v>
      </c>
    </row>
    <row r="61" spans="2:32" ht="12.75" customHeight="1" x14ac:dyDescent="0.25">
      <c r="B61" s="309" t="s">
        <v>1351</v>
      </c>
      <c r="C61" s="285" t="s">
        <v>4</v>
      </c>
      <c r="D61" s="320" t="s">
        <v>1351</v>
      </c>
      <c r="E61" s="87"/>
      <c r="F61" s="180"/>
      <c r="G61" s="91"/>
      <c r="H61" s="87"/>
      <c r="I61" s="87"/>
      <c r="J61" s="91"/>
      <c r="K61" s="180"/>
      <c r="L61" s="91"/>
      <c r="M61" s="104"/>
      <c r="N61" s="105"/>
      <c r="O61" s="92"/>
      <c r="P61" s="91"/>
      <c r="Q61" s="91"/>
      <c r="R61" s="91"/>
      <c r="S61" s="93"/>
      <c r="T61" s="93"/>
      <c r="U61" s="91"/>
      <c r="V61" s="180"/>
      <c r="W61" s="299"/>
      <c r="X61" s="105"/>
      <c r="Y61" s="106"/>
      <c r="AA61" s="213"/>
      <c r="AD61" s="318"/>
      <c r="AF61" s="79"/>
    </row>
    <row r="62" spans="2:32" x14ac:dyDescent="0.25">
      <c r="B62" s="309" t="s">
        <v>415</v>
      </c>
      <c r="C62" s="286" t="s">
        <v>577</v>
      </c>
      <c r="D62" s="320" t="s">
        <v>415</v>
      </c>
      <c r="E62" s="87">
        <v>-19011.259999999776</v>
      </c>
      <c r="F62" s="180" t="e">
        <v>#N/A</v>
      </c>
      <c r="G62" s="91" t="e">
        <v>#N/A</v>
      </c>
      <c r="H62" s="87">
        <v>2533368</v>
      </c>
      <c r="I62" s="87">
        <v>2530813.98</v>
      </c>
      <c r="J62" s="91">
        <v>-16457.240000000224</v>
      </c>
      <c r="K62" s="180" t="e">
        <v>#N/A</v>
      </c>
      <c r="L62" s="91" t="e">
        <v>#N/A</v>
      </c>
      <c r="M62" s="104">
        <v>4107.8599999999997</v>
      </c>
      <c r="N62" s="105">
        <v>-20565</v>
      </c>
      <c r="O62" s="92">
        <v>2533368</v>
      </c>
      <c r="P62" s="91">
        <v>12523</v>
      </c>
      <c r="Q62" s="91">
        <v>14611</v>
      </c>
      <c r="R62" s="91">
        <v>0</v>
      </c>
      <c r="S62" s="93"/>
      <c r="T62" s="93">
        <v>2506234</v>
      </c>
      <c r="U62" s="91">
        <v>0</v>
      </c>
      <c r="V62" s="180" t="e">
        <v>#N/A</v>
      </c>
      <c r="W62" s="299" t="e">
        <v>#N/A</v>
      </c>
      <c r="X62" s="105">
        <v>-9198</v>
      </c>
      <c r="Y62" s="106">
        <v>9198</v>
      </c>
      <c r="AA62" s="213" t="s">
        <v>1161</v>
      </c>
      <c r="AB62">
        <v>0</v>
      </c>
      <c r="AD62" s="318">
        <v>-6.496190052136217E-3</v>
      </c>
      <c r="AF62" s="79" t="e">
        <v>#N/A</v>
      </c>
    </row>
    <row r="63" spans="2:32" ht="12.75" customHeight="1" x14ac:dyDescent="0.25">
      <c r="B63" s="309" t="s">
        <v>396</v>
      </c>
      <c r="C63" s="286" t="s">
        <v>565</v>
      </c>
      <c r="D63" s="320" t="s">
        <v>396</v>
      </c>
      <c r="E63" s="87">
        <v>42006.849999999627</v>
      </c>
      <c r="F63" s="180" t="e">
        <v>#N/A</v>
      </c>
      <c r="G63" s="91" t="e">
        <v>#N/A</v>
      </c>
      <c r="H63" s="87">
        <v>1103410</v>
      </c>
      <c r="I63" s="87">
        <v>1118091.9099999999</v>
      </c>
      <c r="J63" s="91">
        <v>27324.939999999478</v>
      </c>
      <c r="K63" s="180" t="e">
        <v>#N/A</v>
      </c>
      <c r="L63" s="91" t="e">
        <v>#N/A</v>
      </c>
      <c r="M63" s="104">
        <v>-2845.46</v>
      </c>
      <c r="N63" s="105">
        <v>30170</v>
      </c>
      <c r="O63" s="92">
        <v>1103410</v>
      </c>
      <c r="P63" s="91">
        <v>8215</v>
      </c>
      <c r="Q63" s="91">
        <v>0</v>
      </c>
      <c r="R63" s="91">
        <v>0</v>
      </c>
      <c r="S63" s="93"/>
      <c r="T63" s="93">
        <v>1095195</v>
      </c>
      <c r="U63" s="91">
        <v>0</v>
      </c>
      <c r="V63" s="180" t="e">
        <v>#N/A</v>
      </c>
      <c r="W63" s="299" t="e">
        <v>#N/A</v>
      </c>
      <c r="X63" s="105">
        <v>7246</v>
      </c>
      <c r="Y63" s="106">
        <v>-7246</v>
      </c>
      <c r="AA63" s="213" t="s">
        <v>1161</v>
      </c>
      <c r="AB63">
        <v>0</v>
      </c>
      <c r="AD63" s="318">
        <v>2.4764085879228463E-2</v>
      </c>
      <c r="AF63" s="79" t="e">
        <v>#N/A</v>
      </c>
    </row>
    <row r="64" spans="2:32" ht="12.75" customHeight="1" x14ac:dyDescent="0.25">
      <c r="B64" s="309" t="s">
        <v>298</v>
      </c>
      <c r="C64" s="285" t="s">
        <v>742</v>
      </c>
      <c r="D64" s="320" t="s">
        <v>298</v>
      </c>
      <c r="E64" s="87">
        <v>106550.44</v>
      </c>
      <c r="F64" s="180" t="e">
        <v>#N/A</v>
      </c>
      <c r="G64" s="91" t="e">
        <v>#N/A</v>
      </c>
      <c r="H64" s="87">
        <v>840329</v>
      </c>
      <c r="I64" s="87">
        <v>785247.84</v>
      </c>
      <c r="J64" s="91">
        <v>161631.6</v>
      </c>
      <c r="K64" s="180" t="e">
        <v>#N/A</v>
      </c>
      <c r="L64" s="91" t="e">
        <v>#N/A</v>
      </c>
      <c r="M64" s="104">
        <v>290880.68</v>
      </c>
      <c r="N64" s="105">
        <v>-129249</v>
      </c>
      <c r="O64" s="92">
        <v>840329</v>
      </c>
      <c r="P64" s="91">
        <v>3987</v>
      </c>
      <c r="Q64" s="91">
        <v>0</v>
      </c>
      <c r="R64" s="91">
        <v>0</v>
      </c>
      <c r="S64" s="93">
        <v>814468.19</v>
      </c>
      <c r="T64" s="93">
        <v>21306.850362784171</v>
      </c>
      <c r="U64" s="91">
        <v>566.95963721588487</v>
      </c>
      <c r="V64" s="180" t="e">
        <v>#N/A</v>
      </c>
      <c r="W64" s="299" t="e">
        <v>#N/A</v>
      </c>
      <c r="X64" s="105">
        <v>-10726.48</v>
      </c>
      <c r="Y64" s="106">
        <v>11293</v>
      </c>
      <c r="AA64" s="213" t="s">
        <v>776</v>
      </c>
      <c r="AB64">
        <v>0</v>
      </c>
      <c r="AD64" s="318">
        <v>0.19234323699408218</v>
      </c>
      <c r="AF64" s="79" t="e">
        <v>#N/A</v>
      </c>
    </row>
    <row r="65" spans="2:32" x14ac:dyDescent="0.25">
      <c r="B65" s="309" t="s">
        <v>339</v>
      </c>
      <c r="C65" s="285" t="s">
        <v>510</v>
      </c>
      <c r="D65" s="320" t="s">
        <v>339</v>
      </c>
      <c r="E65" s="87">
        <v>138864.26999999999</v>
      </c>
      <c r="F65" s="180" t="e">
        <v>#N/A</v>
      </c>
      <c r="G65" s="91" t="e">
        <v>#N/A</v>
      </c>
      <c r="H65" s="87">
        <v>743609</v>
      </c>
      <c r="I65" s="87">
        <v>789049.02</v>
      </c>
      <c r="J65" s="91">
        <v>93424.250000000116</v>
      </c>
      <c r="K65" s="180" t="e">
        <v>#N/A</v>
      </c>
      <c r="L65" s="91" t="e">
        <v>#N/A</v>
      </c>
      <c r="M65" s="104">
        <v>20756.09</v>
      </c>
      <c r="N65" s="105">
        <v>72668</v>
      </c>
      <c r="O65" s="92">
        <v>743609</v>
      </c>
      <c r="P65" s="91">
        <v>4188</v>
      </c>
      <c r="Q65" s="91">
        <v>0</v>
      </c>
      <c r="R65" s="91">
        <v>0</v>
      </c>
      <c r="S65" s="93">
        <v>741970.34</v>
      </c>
      <c r="T65" s="93">
        <v>14715.879562169923</v>
      </c>
      <c r="U65" s="91">
        <v>-17265.219562170008</v>
      </c>
      <c r="V65" s="180" t="e">
        <v>#N/A</v>
      </c>
      <c r="W65" s="299" t="e">
        <v>#N/A</v>
      </c>
      <c r="X65" s="105">
        <v>-41909.31</v>
      </c>
      <c r="Y65" s="106">
        <v>24644</v>
      </c>
      <c r="AA65" s="213" t="s">
        <v>776</v>
      </c>
      <c r="AB65">
        <v>0</v>
      </c>
      <c r="AD65" s="318">
        <v>0.12563625507491183</v>
      </c>
      <c r="AF65" s="79" t="e">
        <v>#N/A</v>
      </c>
    </row>
    <row r="66" spans="2:32" x14ac:dyDescent="0.25">
      <c r="B66" s="309" t="s">
        <v>299</v>
      </c>
      <c r="C66" s="286" t="s">
        <v>471</v>
      </c>
      <c r="D66" s="320" t="s">
        <v>299</v>
      </c>
      <c r="E66" s="87">
        <v>13534.419999999925</v>
      </c>
      <c r="F66" s="180" t="e">
        <v>#N/A</v>
      </c>
      <c r="G66" s="91" t="e">
        <v>#N/A</v>
      </c>
      <c r="H66" s="87">
        <v>1045009</v>
      </c>
      <c r="I66" s="87">
        <v>1004806.99</v>
      </c>
      <c r="J66" s="91">
        <v>53736.429999999586</v>
      </c>
      <c r="K66" s="180" t="e">
        <v>#N/A</v>
      </c>
      <c r="L66" s="91" t="e">
        <v>#N/A</v>
      </c>
      <c r="M66" s="104">
        <v>75396.78</v>
      </c>
      <c r="N66" s="105">
        <v>-21660</v>
      </c>
      <c r="O66" s="92">
        <v>1045009</v>
      </c>
      <c r="P66" s="91">
        <v>4859</v>
      </c>
      <c r="Q66" s="91">
        <v>0</v>
      </c>
      <c r="R66" s="91">
        <v>0</v>
      </c>
      <c r="S66" s="93"/>
      <c r="T66" s="93">
        <v>1039777</v>
      </c>
      <c r="U66" s="91">
        <v>373</v>
      </c>
      <c r="V66" s="180" t="e">
        <v>#N/A</v>
      </c>
      <c r="W66" s="299" t="e">
        <v>#N/A</v>
      </c>
      <c r="X66" s="105">
        <v>1092</v>
      </c>
      <c r="Y66" s="106">
        <v>-719</v>
      </c>
      <c r="AA66" s="213" t="s">
        <v>1161</v>
      </c>
      <c r="AB66">
        <v>0</v>
      </c>
      <c r="AD66" s="318">
        <v>5.1421978183919553E-2</v>
      </c>
      <c r="AF66" s="79" t="e">
        <v>#N/A</v>
      </c>
    </row>
    <row r="67" spans="2:32" x14ac:dyDescent="0.25">
      <c r="B67" s="309" t="s">
        <v>300</v>
      </c>
      <c r="C67" s="286" t="s">
        <v>472</v>
      </c>
      <c r="D67" s="320" t="s">
        <v>300</v>
      </c>
      <c r="E67" s="87">
        <v>67849.960000000006</v>
      </c>
      <c r="F67" s="180" t="e">
        <v>#N/A</v>
      </c>
      <c r="G67" s="91" t="e">
        <v>#N/A</v>
      </c>
      <c r="H67" s="87">
        <v>1585098</v>
      </c>
      <c r="I67" s="87">
        <v>1426122.35</v>
      </c>
      <c r="J67" s="91">
        <v>226825.61</v>
      </c>
      <c r="K67" s="180" t="e">
        <v>#N/A</v>
      </c>
      <c r="L67" s="91" t="e">
        <v>#N/A</v>
      </c>
      <c r="M67" s="104">
        <v>131993.13</v>
      </c>
      <c r="N67" s="105">
        <v>94832</v>
      </c>
      <c r="O67" s="92">
        <v>1585098</v>
      </c>
      <c r="P67" s="91">
        <v>8586</v>
      </c>
      <c r="Q67" s="91">
        <v>0</v>
      </c>
      <c r="R67" s="91">
        <v>0</v>
      </c>
      <c r="S67" s="93"/>
      <c r="T67" s="93">
        <v>1576512</v>
      </c>
      <c r="U67" s="91">
        <v>0</v>
      </c>
      <c r="V67" s="180" t="e">
        <v>#N/A</v>
      </c>
      <c r="W67" s="299" t="e">
        <v>#N/A</v>
      </c>
      <c r="X67" s="105">
        <v>8003</v>
      </c>
      <c r="Y67" s="106">
        <v>-8003</v>
      </c>
      <c r="AA67" s="213" t="s">
        <v>1161</v>
      </c>
      <c r="AB67">
        <v>0</v>
      </c>
      <c r="AD67" s="318">
        <v>0.14309879262985653</v>
      </c>
      <c r="AF67" s="79" t="e">
        <v>#N/A</v>
      </c>
    </row>
    <row r="68" spans="2:32" ht="12.75" customHeight="1" x14ac:dyDescent="0.25">
      <c r="B68" s="309" t="s">
        <v>301</v>
      </c>
      <c r="C68" s="285" t="s">
        <v>743</v>
      </c>
      <c r="D68" s="320" t="s">
        <v>301</v>
      </c>
      <c r="E68" s="87">
        <v>180522.46</v>
      </c>
      <c r="F68" s="180" t="e">
        <v>#N/A</v>
      </c>
      <c r="G68" s="91" t="e">
        <v>#N/A</v>
      </c>
      <c r="H68" s="87">
        <v>1132329</v>
      </c>
      <c r="I68" s="87">
        <v>1229886.6100000001</v>
      </c>
      <c r="J68" s="91">
        <v>82964.849999999627</v>
      </c>
      <c r="K68" s="180" t="e">
        <v>#N/A</v>
      </c>
      <c r="L68" s="91" t="e">
        <v>#N/A</v>
      </c>
      <c r="M68" s="104">
        <v>113148.4</v>
      </c>
      <c r="N68" s="105">
        <v>-30184</v>
      </c>
      <c r="O68" s="92">
        <v>1132329</v>
      </c>
      <c r="P68" s="91">
        <v>6862</v>
      </c>
      <c r="Q68" s="91">
        <v>0</v>
      </c>
      <c r="R68" s="91">
        <v>0</v>
      </c>
      <c r="S68" s="93">
        <v>1032500.58</v>
      </c>
      <c r="T68" s="93">
        <v>88476.573673063132</v>
      </c>
      <c r="U68" s="91">
        <v>4489.8463269369095</v>
      </c>
      <c r="V68" s="180" t="e">
        <v>#N/A</v>
      </c>
      <c r="W68" s="299" t="e">
        <v>#N/A</v>
      </c>
      <c r="X68" s="105">
        <v>19381.61</v>
      </c>
      <c r="Y68" s="106">
        <v>-14892</v>
      </c>
      <c r="AA68" s="213" t="s">
        <v>776</v>
      </c>
      <c r="AB68">
        <v>0</v>
      </c>
      <c r="AD68" s="318">
        <v>7.3269208860675325E-2</v>
      </c>
      <c r="AF68" s="79" t="e">
        <v>#N/A</v>
      </c>
    </row>
    <row r="69" spans="2:32" x14ac:dyDescent="0.25">
      <c r="B69" s="309" t="s">
        <v>303</v>
      </c>
      <c r="C69" s="285" t="s">
        <v>744</v>
      </c>
      <c r="D69" s="320" t="s">
        <v>303</v>
      </c>
      <c r="E69" s="87">
        <v>84423.660000000382</v>
      </c>
      <c r="F69" s="180" t="e">
        <v>#N/A</v>
      </c>
      <c r="G69" s="91" t="e">
        <v>#N/A</v>
      </c>
      <c r="H69" s="87">
        <v>630439</v>
      </c>
      <c r="I69" s="87">
        <v>653223.42000000004</v>
      </c>
      <c r="J69" s="91">
        <v>61639.24000000034</v>
      </c>
      <c r="K69" s="180" t="e">
        <v>#N/A</v>
      </c>
      <c r="L69" s="91" t="e">
        <v>#N/A</v>
      </c>
      <c r="M69" s="104">
        <v>50804.63</v>
      </c>
      <c r="N69" s="105">
        <v>10835</v>
      </c>
      <c r="O69" s="92">
        <v>630439</v>
      </c>
      <c r="P69" s="91">
        <v>3947</v>
      </c>
      <c r="Q69" s="91">
        <v>0</v>
      </c>
      <c r="R69" s="91">
        <v>0</v>
      </c>
      <c r="S69" s="93">
        <v>591909</v>
      </c>
      <c r="T69" s="93">
        <v>46817.654630494857</v>
      </c>
      <c r="U69" s="91">
        <v>-12234.654630494857</v>
      </c>
      <c r="V69" s="180" t="e">
        <v>#N/A</v>
      </c>
      <c r="W69" s="299" t="e">
        <v>#N/A</v>
      </c>
      <c r="X69" s="105">
        <v>-1583.56</v>
      </c>
      <c r="Y69" s="106">
        <v>-10651</v>
      </c>
      <c r="AA69" s="213" t="s">
        <v>776</v>
      </c>
      <c r="AB69">
        <v>0</v>
      </c>
      <c r="AD69" s="318">
        <v>9.7771933525686611E-2</v>
      </c>
      <c r="AF69" s="79" t="e">
        <v>#N/A</v>
      </c>
    </row>
    <row r="70" spans="2:32" ht="12.75" customHeight="1" x14ac:dyDescent="0.25">
      <c r="B70" s="309" t="s">
        <v>302</v>
      </c>
      <c r="C70" s="285" t="s">
        <v>474</v>
      </c>
      <c r="D70" s="320" t="s">
        <v>302</v>
      </c>
      <c r="E70" s="87">
        <v>8703.5600000000559</v>
      </c>
      <c r="F70" s="180" t="e">
        <v>#N/A</v>
      </c>
      <c r="G70" s="91" t="e">
        <v>#N/A</v>
      </c>
      <c r="H70" s="87">
        <v>754271</v>
      </c>
      <c r="I70" s="87">
        <v>727019.8</v>
      </c>
      <c r="J70" s="91">
        <v>35954.76</v>
      </c>
      <c r="K70" s="180" t="e">
        <v>#N/A</v>
      </c>
      <c r="L70" s="91" t="e">
        <v>#N/A</v>
      </c>
      <c r="M70" s="104">
        <v>53534.02</v>
      </c>
      <c r="N70" s="105">
        <v>-17579</v>
      </c>
      <c r="O70" s="92">
        <v>754271</v>
      </c>
      <c r="P70" s="91">
        <v>5209</v>
      </c>
      <c r="Q70" s="91">
        <v>0</v>
      </c>
      <c r="R70" s="91">
        <v>0</v>
      </c>
      <c r="S70" s="93">
        <v>676483.4</v>
      </c>
      <c r="T70" s="93">
        <v>67732.19519760742</v>
      </c>
      <c r="U70" s="91">
        <v>4846.404802392557</v>
      </c>
      <c r="V70" s="180" t="e">
        <v>#N/A</v>
      </c>
      <c r="W70" s="299" t="e">
        <v>#N/A</v>
      </c>
      <c r="X70" s="105">
        <v>-18430.46</v>
      </c>
      <c r="Y70" s="106">
        <v>23277</v>
      </c>
      <c r="AA70" s="213" t="s">
        <v>776</v>
      </c>
      <c r="AB70">
        <v>0</v>
      </c>
      <c r="AD70" s="318">
        <v>4.7668225346062632E-2</v>
      </c>
      <c r="AF70" s="79" t="e">
        <v>#N/A</v>
      </c>
    </row>
    <row r="71" spans="2:32" x14ac:dyDescent="0.25">
      <c r="B71" s="309" t="s">
        <v>304</v>
      </c>
      <c r="C71" s="285" t="s">
        <v>745</v>
      </c>
      <c r="D71" s="320" t="s">
        <v>304</v>
      </c>
      <c r="E71" s="87">
        <v>145928.51</v>
      </c>
      <c r="F71" s="180" t="e">
        <v>#N/A</v>
      </c>
      <c r="G71" s="91" t="e">
        <v>#N/A</v>
      </c>
      <c r="H71" s="87">
        <v>1112811</v>
      </c>
      <c r="I71" s="87">
        <v>1191825.9099999999</v>
      </c>
      <c r="J71" s="91">
        <v>66913.600000000093</v>
      </c>
      <c r="K71" s="180" t="e">
        <v>#N/A</v>
      </c>
      <c r="L71" s="91" t="e">
        <v>#N/A</v>
      </c>
      <c r="M71" s="104">
        <v>86043.63</v>
      </c>
      <c r="N71" s="105">
        <v>-19130</v>
      </c>
      <c r="O71" s="92">
        <v>1112811</v>
      </c>
      <c r="P71" s="91">
        <v>7874</v>
      </c>
      <c r="Q71" s="91">
        <v>0</v>
      </c>
      <c r="R71" s="91">
        <v>0</v>
      </c>
      <c r="S71" s="93">
        <v>1008105.71</v>
      </c>
      <c r="T71" s="93">
        <v>108245.6555536706</v>
      </c>
      <c r="U71" s="91">
        <v>-11414.365553670446</v>
      </c>
      <c r="V71" s="180" t="e">
        <v>#N/A</v>
      </c>
      <c r="W71" s="299" t="e">
        <v>#N/A</v>
      </c>
      <c r="X71" s="105">
        <v>-21770.93</v>
      </c>
      <c r="Y71" s="106">
        <v>10357</v>
      </c>
      <c r="AA71" s="213" t="s">
        <v>776</v>
      </c>
      <c r="AB71">
        <v>0</v>
      </c>
      <c r="AD71" s="318">
        <v>6.0130246735519415E-2</v>
      </c>
      <c r="AF71" s="79" t="e">
        <v>#N/A</v>
      </c>
    </row>
    <row r="72" spans="2:32" ht="12.75" customHeight="1" x14ac:dyDescent="0.25">
      <c r="B72" s="309" t="s">
        <v>305</v>
      </c>
      <c r="C72" s="285" t="s">
        <v>477</v>
      </c>
      <c r="D72" s="320" t="s">
        <v>305</v>
      </c>
      <c r="E72" s="87">
        <v>77507.759999999893</v>
      </c>
      <c r="F72" s="180" t="e">
        <v>#N/A</v>
      </c>
      <c r="G72" s="91" t="e">
        <v>#N/A</v>
      </c>
      <c r="H72" s="87">
        <v>940647</v>
      </c>
      <c r="I72" s="87">
        <v>957737.99</v>
      </c>
      <c r="J72" s="91">
        <v>60416.769999999669</v>
      </c>
      <c r="K72" s="180" t="e">
        <v>#N/A</v>
      </c>
      <c r="L72" s="91" t="e">
        <v>#N/A</v>
      </c>
      <c r="M72" s="104">
        <v>37252.5</v>
      </c>
      <c r="N72" s="105">
        <v>23164</v>
      </c>
      <c r="O72" s="92">
        <v>940647</v>
      </c>
      <c r="P72" s="91">
        <v>5119</v>
      </c>
      <c r="Q72" s="91">
        <v>0</v>
      </c>
      <c r="R72" s="91">
        <v>0</v>
      </c>
      <c r="S72" s="93">
        <v>788517.99</v>
      </c>
      <c r="T72" s="93">
        <v>78076.629035787191</v>
      </c>
      <c r="U72" s="91">
        <v>68933.380964212702</v>
      </c>
      <c r="V72" s="180" t="e">
        <v>#N/A</v>
      </c>
      <c r="W72" s="299" t="e">
        <v>#N/A</v>
      </c>
      <c r="X72" s="105">
        <v>29428.35</v>
      </c>
      <c r="Y72" s="106">
        <v>39505</v>
      </c>
      <c r="AA72" s="213" t="s">
        <v>776</v>
      </c>
      <c r="AB72">
        <v>0</v>
      </c>
      <c r="AD72" s="318">
        <v>6.4228950924203942E-2</v>
      </c>
      <c r="AF72" s="79" t="e">
        <v>#N/A</v>
      </c>
    </row>
    <row r="73" spans="2:32" x14ac:dyDescent="0.25">
      <c r="B73" s="309" t="s">
        <v>306</v>
      </c>
      <c r="C73" s="285" t="s">
        <v>478</v>
      </c>
      <c r="D73" s="320" t="s">
        <v>306</v>
      </c>
      <c r="E73" s="87">
        <v>87447.53</v>
      </c>
      <c r="F73" s="180" t="e">
        <v>#N/A</v>
      </c>
      <c r="G73" s="91" t="e">
        <v>#N/A</v>
      </c>
      <c r="H73" s="87">
        <v>1079537</v>
      </c>
      <c r="I73" s="87">
        <v>1063059.02</v>
      </c>
      <c r="J73" s="91">
        <v>103925.51</v>
      </c>
      <c r="K73" s="180" t="e">
        <v>#N/A</v>
      </c>
      <c r="L73" s="91" t="e">
        <v>#N/A</v>
      </c>
      <c r="M73" s="104">
        <v>142235.29999999999</v>
      </c>
      <c r="N73" s="105">
        <v>-38310</v>
      </c>
      <c r="O73" s="92">
        <v>1079537</v>
      </c>
      <c r="P73" s="91">
        <v>4077</v>
      </c>
      <c r="Q73" s="91">
        <v>0</v>
      </c>
      <c r="R73" s="91">
        <v>0</v>
      </c>
      <c r="S73" s="93">
        <v>959275.21</v>
      </c>
      <c r="T73" s="93">
        <v>127405.22826043511</v>
      </c>
      <c r="U73" s="91">
        <v>-11220.438260435069</v>
      </c>
      <c r="V73" s="180" t="e">
        <v>#N/A</v>
      </c>
      <c r="W73" s="299" t="e">
        <v>#N/A</v>
      </c>
      <c r="X73" s="105">
        <v>62635.93</v>
      </c>
      <c r="Y73" s="106">
        <v>-73856</v>
      </c>
      <c r="AA73" s="213" t="s">
        <v>776</v>
      </c>
      <c r="AB73">
        <v>0</v>
      </c>
      <c r="AD73" s="318">
        <v>9.6268594777205424E-2</v>
      </c>
      <c r="AF73" s="79" t="e">
        <v>#N/A</v>
      </c>
    </row>
    <row r="74" spans="2:32" x14ac:dyDescent="0.25">
      <c r="B74" s="309" t="s">
        <v>307</v>
      </c>
      <c r="C74" s="286" t="s">
        <v>480</v>
      </c>
      <c r="D74" s="320" t="s">
        <v>307</v>
      </c>
      <c r="E74" s="87">
        <v>207190.86</v>
      </c>
      <c r="F74" s="180" t="e">
        <v>#N/A</v>
      </c>
      <c r="G74" s="91" t="e">
        <v>#N/A</v>
      </c>
      <c r="H74" s="87">
        <v>1242133</v>
      </c>
      <c r="I74" s="87">
        <v>1260569.29</v>
      </c>
      <c r="J74" s="91">
        <v>188754.57</v>
      </c>
      <c r="K74" s="180" t="e">
        <v>#N/A</v>
      </c>
      <c r="L74" s="91" t="e">
        <v>#N/A</v>
      </c>
      <c r="M74" s="104">
        <v>1615.99</v>
      </c>
      <c r="N74" s="105">
        <v>187139</v>
      </c>
      <c r="O74" s="92">
        <v>1242133</v>
      </c>
      <c r="P74" s="91">
        <v>5901</v>
      </c>
      <c r="Q74" s="91">
        <v>0</v>
      </c>
      <c r="R74" s="91">
        <v>0</v>
      </c>
      <c r="S74" s="93"/>
      <c r="T74" s="93">
        <v>1236232</v>
      </c>
      <c r="U74" s="91">
        <v>0</v>
      </c>
      <c r="V74" s="180" t="e">
        <v>#N/A</v>
      </c>
      <c r="W74" s="299" t="e">
        <v>#N/A</v>
      </c>
      <c r="X74" s="105">
        <v>6080</v>
      </c>
      <c r="Y74" s="106">
        <v>-6080</v>
      </c>
      <c r="AA74" s="213" t="s">
        <v>1161</v>
      </c>
      <c r="AB74">
        <v>0</v>
      </c>
      <c r="AD74" s="318">
        <v>0.15196003165522537</v>
      </c>
      <c r="AF74" s="79" t="e">
        <v>#N/A</v>
      </c>
    </row>
    <row r="75" spans="2:32" x14ac:dyDescent="0.25">
      <c r="B75" s="309" t="s">
        <v>434</v>
      </c>
      <c r="C75" s="285" t="s">
        <v>594</v>
      </c>
      <c r="D75" s="320" t="s">
        <v>434</v>
      </c>
      <c r="E75" s="87">
        <v>57577.269999999902</v>
      </c>
      <c r="F75" s="180" t="e">
        <v>#N/A</v>
      </c>
      <c r="G75" s="91" t="e">
        <v>#N/A</v>
      </c>
      <c r="H75" s="87">
        <v>900059</v>
      </c>
      <c r="I75" s="87">
        <v>931434.87</v>
      </c>
      <c r="J75" s="91">
        <v>26201.399999999907</v>
      </c>
      <c r="K75" s="180" t="e">
        <v>#N/A</v>
      </c>
      <c r="L75" s="91" t="e">
        <v>#N/A</v>
      </c>
      <c r="M75" s="104" t="e">
        <v>#N/A</v>
      </c>
      <c r="N75" s="105" t="e">
        <v>#N/A</v>
      </c>
      <c r="O75" s="92">
        <v>900059</v>
      </c>
      <c r="P75" s="91">
        <v>1302</v>
      </c>
      <c r="Q75" s="91">
        <v>0</v>
      </c>
      <c r="R75" s="91">
        <v>0</v>
      </c>
      <c r="S75" s="93">
        <v>798844.15</v>
      </c>
      <c r="T75" s="93">
        <v>91412.236299401877</v>
      </c>
      <c r="U75" s="91">
        <v>8500.6137005982164</v>
      </c>
      <c r="V75" s="180" t="e">
        <v>#N/A</v>
      </c>
      <c r="W75" s="299" t="e">
        <v>#N/A</v>
      </c>
      <c r="X75" s="105" t="e">
        <v>#N/A</v>
      </c>
      <c r="Y75" s="106" t="e">
        <v>#N/A</v>
      </c>
      <c r="AA75" s="213" t="s">
        <v>776</v>
      </c>
      <c r="AB75">
        <v>0</v>
      </c>
      <c r="AD75" s="318">
        <v>2.9110758294733908E-2</v>
      </c>
      <c r="AF75" s="79" t="e">
        <v>#N/A</v>
      </c>
    </row>
    <row r="76" spans="2:32" x14ac:dyDescent="0.25">
      <c r="B76" s="309" t="s">
        <v>308</v>
      </c>
      <c r="C76" s="285" t="s">
        <v>609</v>
      </c>
      <c r="D76" s="320" t="s">
        <v>308</v>
      </c>
      <c r="E76" s="87">
        <v>32439.420000000158</v>
      </c>
      <c r="F76" s="180" t="e">
        <v>#N/A</v>
      </c>
      <c r="G76" s="91" t="e">
        <v>#N/A</v>
      </c>
      <c r="H76" s="87">
        <v>1060292</v>
      </c>
      <c r="I76" s="87">
        <v>1008020.63</v>
      </c>
      <c r="J76" s="91">
        <v>84710.79000000027</v>
      </c>
      <c r="K76" s="180" t="e">
        <v>#N/A</v>
      </c>
      <c r="L76" s="91" t="e">
        <v>#N/A</v>
      </c>
      <c r="M76" s="104">
        <v>42863.46</v>
      </c>
      <c r="N76" s="105">
        <v>41847</v>
      </c>
      <c r="O76" s="92">
        <v>1060292</v>
      </c>
      <c r="P76" s="91">
        <v>5911</v>
      </c>
      <c r="Q76" s="91">
        <v>0</v>
      </c>
      <c r="R76" s="91">
        <v>0</v>
      </c>
      <c r="S76" s="93">
        <v>1027388.27</v>
      </c>
      <c r="T76" s="93">
        <v>21087.630098639565</v>
      </c>
      <c r="U76" s="91">
        <v>5905.0999013605324</v>
      </c>
      <c r="V76" s="180" t="e">
        <v>#N/A</v>
      </c>
      <c r="W76" s="299" t="e">
        <v>#N/A</v>
      </c>
      <c r="X76" s="105">
        <v>7436.88</v>
      </c>
      <c r="Y76" s="106">
        <v>-1532</v>
      </c>
      <c r="AA76" s="213" t="s">
        <v>776</v>
      </c>
      <c r="AB76">
        <v>0</v>
      </c>
      <c r="AD76" s="318">
        <v>7.9893831133310708E-2</v>
      </c>
      <c r="AF76" s="79" t="e">
        <v>#N/A</v>
      </c>
    </row>
    <row r="77" spans="2:32" x14ac:dyDescent="0.25">
      <c r="B77" s="309" t="s">
        <v>112</v>
      </c>
      <c r="C77" s="285" t="s">
        <v>106</v>
      </c>
      <c r="D77" s="320" t="s">
        <v>112</v>
      </c>
      <c r="E77" s="87"/>
      <c r="F77" s="180"/>
      <c r="G77" s="91"/>
      <c r="H77" s="87"/>
      <c r="I77" s="87"/>
      <c r="J77" s="91"/>
      <c r="K77" s="180"/>
      <c r="L77" s="91"/>
      <c r="M77" s="104"/>
      <c r="N77" s="105"/>
      <c r="O77" s="92"/>
      <c r="P77" s="91"/>
      <c r="Q77" s="91"/>
      <c r="R77" s="91"/>
      <c r="S77" s="93"/>
      <c r="T77" s="93"/>
      <c r="U77" s="91"/>
      <c r="V77" s="180"/>
      <c r="W77" s="299"/>
      <c r="X77" s="105"/>
      <c r="Y77" s="106"/>
      <c r="AA77" s="213"/>
      <c r="AD77" s="318"/>
      <c r="AF77" s="79"/>
    </row>
    <row r="78" spans="2:32" x14ac:dyDescent="0.25">
      <c r="B78" s="309" t="s">
        <v>356</v>
      </c>
      <c r="C78" s="285" t="s">
        <v>525</v>
      </c>
      <c r="D78" s="320" t="s">
        <v>356</v>
      </c>
      <c r="E78" s="87">
        <v>203338.62</v>
      </c>
      <c r="F78" s="180" t="e">
        <v>#N/A</v>
      </c>
      <c r="G78" s="91" t="e">
        <v>#N/A</v>
      </c>
      <c r="H78" s="87">
        <v>1097162</v>
      </c>
      <c r="I78" s="87">
        <v>1171485.6399999999</v>
      </c>
      <c r="J78" s="91">
        <v>129014.98</v>
      </c>
      <c r="K78" s="180" t="e">
        <v>#N/A</v>
      </c>
      <c r="L78" s="91" t="e">
        <v>#N/A</v>
      </c>
      <c r="M78" s="104">
        <v>97137.12</v>
      </c>
      <c r="N78" s="105">
        <v>31878</v>
      </c>
      <c r="O78" s="92">
        <v>1097162</v>
      </c>
      <c r="P78" s="91">
        <v>8315</v>
      </c>
      <c r="Q78" s="91">
        <v>0</v>
      </c>
      <c r="R78" s="91">
        <v>0</v>
      </c>
      <c r="S78" s="93">
        <v>954341.63</v>
      </c>
      <c r="T78" s="93">
        <v>136576.63870217191</v>
      </c>
      <c r="U78" s="91">
        <v>-2071.2687021719175</v>
      </c>
      <c r="V78" s="180" t="e">
        <v>#N/A</v>
      </c>
      <c r="W78" s="299" t="e">
        <v>#N/A</v>
      </c>
      <c r="X78" s="105">
        <v>-93077.8</v>
      </c>
      <c r="Y78" s="106">
        <v>91007</v>
      </c>
      <c r="AA78" s="213" t="s">
        <v>776</v>
      </c>
      <c r="AB78">
        <v>0</v>
      </c>
      <c r="AD78" s="318">
        <v>0.11758972695007663</v>
      </c>
      <c r="AF78" s="79" t="e">
        <v>#N/A</v>
      </c>
    </row>
    <row r="79" spans="2:32" x14ac:dyDescent="0.25">
      <c r="B79" s="758" t="s">
        <v>710</v>
      </c>
      <c r="C79" s="285" t="s">
        <v>479</v>
      </c>
      <c r="D79" s="759" t="s">
        <v>711</v>
      </c>
      <c r="E79" s="87"/>
      <c r="F79" s="180"/>
      <c r="G79" s="91"/>
      <c r="H79" s="87"/>
      <c r="I79" s="87"/>
      <c r="J79" s="91"/>
      <c r="K79" s="180"/>
      <c r="L79" s="91"/>
      <c r="M79" s="104"/>
      <c r="N79" s="105"/>
      <c r="O79" s="92"/>
      <c r="P79" s="91"/>
      <c r="Q79" s="91"/>
      <c r="R79" s="91"/>
      <c r="S79" s="93"/>
      <c r="T79" s="93"/>
      <c r="U79" s="91"/>
      <c r="V79" s="180"/>
      <c r="W79" s="299"/>
      <c r="X79" s="105"/>
      <c r="Y79" s="106"/>
      <c r="AA79" s="213"/>
      <c r="AD79" s="318"/>
      <c r="AF79" s="79"/>
    </row>
    <row r="80" spans="2:32" x14ac:dyDescent="0.25">
      <c r="B80" s="309" t="s">
        <v>312</v>
      </c>
      <c r="C80" s="285" t="s">
        <v>746</v>
      </c>
      <c r="D80" s="320" t="s">
        <v>312</v>
      </c>
      <c r="E80" s="87">
        <v>25515.830000000191</v>
      </c>
      <c r="F80" s="180" t="e">
        <v>#N/A</v>
      </c>
      <c r="G80" s="91" t="e">
        <v>#N/A</v>
      </c>
      <c r="H80" s="87">
        <v>686103</v>
      </c>
      <c r="I80" s="87">
        <v>659406.05000000005</v>
      </c>
      <c r="J80" s="91">
        <v>52212.780000000261</v>
      </c>
      <c r="K80" s="180" t="e">
        <v>#N/A</v>
      </c>
      <c r="L80" s="91" t="e">
        <v>#N/A</v>
      </c>
      <c r="M80" s="104">
        <v>34143.980000000003</v>
      </c>
      <c r="N80" s="105">
        <v>18069</v>
      </c>
      <c r="O80" s="92">
        <v>686103</v>
      </c>
      <c r="P80" s="91">
        <v>3997</v>
      </c>
      <c r="Q80" s="91">
        <v>0</v>
      </c>
      <c r="R80" s="91">
        <v>0</v>
      </c>
      <c r="S80" s="93">
        <v>713142.34</v>
      </c>
      <c r="T80" s="93">
        <v>13498.286926875158</v>
      </c>
      <c r="U80" s="91">
        <v>-44534.626926875128</v>
      </c>
      <c r="V80" s="180" t="e">
        <v>#N/A</v>
      </c>
      <c r="W80" s="299" t="e">
        <v>#N/A</v>
      </c>
      <c r="X80" s="105">
        <v>-20890.89</v>
      </c>
      <c r="Y80" s="106">
        <v>-23644</v>
      </c>
      <c r="AA80" s="213" t="s">
        <v>776</v>
      </c>
      <c r="AB80">
        <v>0</v>
      </c>
      <c r="AD80" s="318">
        <v>7.6100498030179528E-2</v>
      </c>
      <c r="AF80" s="79" t="e">
        <v>#N/A</v>
      </c>
    </row>
    <row r="81" spans="2:32" x14ac:dyDescent="0.25">
      <c r="B81" s="309" t="s">
        <v>313</v>
      </c>
      <c r="C81" s="285" t="s">
        <v>485</v>
      </c>
      <c r="D81" s="320" t="s">
        <v>313</v>
      </c>
      <c r="E81" s="87">
        <v>36528.050000000003</v>
      </c>
      <c r="F81" s="180" t="e">
        <v>#N/A</v>
      </c>
      <c r="G81" s="91" t="e">
        <v>#N/A</v>
      </c>
      <c r="H81" s="87">
        <v>1038794</v>
      </c>
      <c r="I81" s="87">
        <v>932885.19</v>
      </c>
      <c r="J81" s="91">
        <v>142436.85999999999</v>
      </c>
      <c r="K81" s="180" t="e">
        <v>#N/A</v>
      </c>
      <c r="L81" s="91" t="e">
        <v>#N/A</v>
      </c>
      <c r="M81" s="104">
        <v>50507.34</v>
      </c>
      <c r="N81" s="105">
        <v>91930</v>
      </c>
      <c r="O81" s="92">
        <v>1038794</v>
      </c>
      <c r="P81" s="91">
        <v>6612</v>
      </c>
      <c r="Q81" s="91">
        <v>0</v>
      </c>
      <c r="R81" s="91">
        <v>0</v>
      </c>
      <c r="S81" s="93">
        <v>915478.57</v>
      </c>
      <c r="T81" s="93">
        <v>102825.04582773254</v>
      </c>
      <c r="U81" s="91">
        <v>13878.384172267513</v>
      </c>
      <c r="V81" s="180" t="e">
        <v>#N/A</v>
      </c>
      <c r="W81" s="299" t="e">
        <v>#N/A</v>
      </c>
      <c r="X81" s="105">
        <v>-9460.1</v>
      </c>
      <c r="Y81" s="106">
        <v>23338</v>
      </c>
      <c r="AA81" s="213" t="s">
        <v>776</v>
      </c>
      <c r="AB81">
        <v>0</v>
      </c>
      <c r="AD81" s="318">
        <v>0.13711752281973155</v>
      </c>
      <c r="AF81" s="79" t="e">
        <v>#N/A</v>
      </c>
    </row>
    <row r="82" spans="2:32" ht="12.75" customHeight="1" x14ac:dyDescent="0.25">
      <c r="B82" s="309" t="s">
        <v>314</v>
      </c>
      <c r="C82" s="285" t="s">
        <v>747</v>
      </c>
      <c r="D82" s="320" t="s">
        <v>314</v>
      </c>
      <c r="E82" s="87">
        <v>-1561.1400000001304</v>
      </c>
      <c r="F82" s="180" t="e">
        <v>#N/A</v>
      </c>
      <c r="G82" s="91" t="e">
        <v>#N/A</v>
      </c>
      <c r="H82" s="87">
        <v>726119</v>
      </c>
      <c r="I82" s="87">
        <v>689912.62</v>
      </c>
      <c r="J82" s="91">
        <v>34645.239999999874</v>
      </c>
      <c r="K82" s="180" t="e">
        <v>#N/A</v>
      </c>
      <c r="L82" s="91" t="e">
        <v>#N/A</v>
      </c>
      <c r="M82" s="104">
        <v>55285.82</v>
      </c>
      <c r="N82" s="105">
        <v>-20641</v>
      </c>
      <c r="O82" s="92">
        <v>726119</v>
      </c>
      <c r="P82" s="91">
        <v>4358</v>
      </c>
      <c r="Q82" s="91">
        <v>0</v>
      </c>
      <c r="R82" s="91">
        <v>0</v>
      </c>
      <c r="S82" s="93">
        <v>608088.25</v>
      </c>
      <c r="T82" s="93">
        <v>115957.84838646004</v>
      </c>
      <c r="U82" s="91">
        <v>-2285.0983864600421</v>
      </c>
      <c r="V82" s="180" t="e">
        <v>#N/A</v>
      </c>
      <c r="W82" s="299" t="e">
        <v>#N/A</v>
      </c>
      <c r="X82" s="105">
        <v>20562.75</v>
      </c>
      <c r="Y82" s="106">
        <v>-22848</v>
      </c>
      <c r="AA82" s="213" t="s">
        <v>776</v>
      </c>
      <c r="AB82">
        <v>0</v>
      </c>
      <c r="AD82" s="318">
        <v>4.7712895544669502E-2</v>
      </c>
      <c r="AF82" s="79" t="e">
        <v>#N/A</v>
      </c>
    </row>
    <row r="83" spans="2:32" x14ac:dyDescent="0.25">
      <c r="B83" s="309" t="s">
        <v>422</v>
      </c>
      <c r="C83" s="286" t="s">
        <v>584</v>
      </c>
      <c r="D83" s="320" t="s">
        <v>422</v>
      </c>
      <c r="E83" s="87">
        <v>515532.81000000238</v>
      </c>
      <c r="F83" s="180" t="e">
        <v>#N/A</v>
      </c>
      <c r="G83" s="91" t="e">
        <v>#N/A</v>
      </c>
      <c r="H83" s="87">
        <v>4603367</v>
      </c>
      <c r="I83" s="87">
        <v>4515157.63</v>
      </c>
      <c r="J83" s="91">
        <v>603742.18000000156</v>
      </c>
      <c r="K83" s="180" t="e">
        <v>#N/A</v>
      </c>
      <c r="L83" s="91" t="e">
        <v>#N/A</v>
      </c>
      <c r="M83" s="104">
        <v>253309.17</v>
      </c>
      <c r="N83" s="105">
        <v>350433</v>
      </c>
      <c r="O83" s="92">
        <v>4603367</v>
      </c>
      <c r="P83" s="91">
        <v>21098</v>
      </c>
      <c r="Q83" s="91">
        <v>29704</v>
      </c>
      <c r="R83" s="91">
        <v>0</v>
      </c>
      <c r="S83" s="93"/>
      <c r="T83" s="93">
        <v>4559565</v>
      </c>
      <c r="U83" s="91">
        <v>-7000</v>
      </c>
      <c r="V83" s="180" t="e">
        <v>#N/A</v>
      </c>
      <c r="W83" s="299" t="e">
        <v>#N/A</v>
      </c>
      <c r="X83" s="105">
        <v>59360</v>
      </c>
      <c r="Y83" s="106">
        <v>-66360</v>
      </c>
      <c r="AA83" s="213" t="s">
        <v>1161</v>
      </c>
      <c r="AB83">
        <v>0</v>
      </c>
      <c r="AD83" s="318">
        <v>0.13115230221705146</v>
      </c>
      <c r="AF83" s="79" t="e">
        <v>#N/A</v>
      </c>
    </row>
    <row r="84" spans="2:32" x14ac:dyDescent="0.25">
      <c r="B84" s="309" t="s">
        <v>357</v>
      </c>
      <c r="C84" s="285" t="s">
        <v>526</v>
      </c>
      <c r="D84" s="320" t="s">
        <v>357</v>
      </c>
      <c r="E84" s="87">
        <v>14020.940000000177</v>
      </c>
      <c r="F84" s="180" t="e">
        <v>#N/A</v>
      </c>
      <c r="G84" s="91" t="e">
        <v>#N/A</v>
      </c>
      <c r="H84" s="87">
        <v>847448</v>
      </c>
      <c r="I84" s="87">
        <v>796879.28</v>
      </c>
      <c r="J84" s="91">
        <v>64589.660000000149</v>
      </c>
      <c r="K84" s="180" t="e">
        <v>#N/A</v>
      </c>
      <c r="L84" s="91" t="e">
        <v>#N/A</v>
      </c>
      <c r="M84" s="104">
        <v>162228.81</v>
      </c>
      <c r="N84" s="105">
        <v>-97639</v>
      </c>
      <c r="O84" s="92">
        <v>847448</v>
      </c>
      <c r="P84" s="91">
        <v>5550</v>
      </c>
      <c r="Q84" s="91">
        <v>0</v>
      </c>
      <c r="R84" s="91">
        <v>0</v>
      </c>
      <c r="S84" s="93">
        <v>710270.03</v>
      </c>
      <c r="T84" s="93">
        <v>118954.73392206637</v>
      </c>
      <c r="U84" s="91">
        <v>12673.236077933718</v>
      </c>
      <c r="V84" s="180" t="e">
        <v>#N/A</v>
      </c>
      <c r="W84" s="299" t="e">
        <v>#N/A</v>
      </c>
      <c r="X84" s="105">
        <v>63385.34</v>
      </c>
      <c r="Y84" s="106">
        <v>-50712</v>
      </c>
      <c r="AA84" s="213" t="s">
        <v>776</v>
      </c>
      <c r="AB84">
        <v>0</v>
      </c>
      <c r="AD84" s="318">
        <v>7.6216664621310271E-2</v>
      </c>
      <c r="AF84" s="79" t="e">
        <v>#N/A</v>
      </c>
    </row>
    <row r="85" spans="2:32" x14ac:dyDescent="0.25">
      <c r="B85" s="309" t="s">
        <v>358</v>
      </c>
      <c r="C85" s="285" t="s">
        <v>527</v>
      </c>
      <c r="D85" s="320" t="s">
        <v>358</v>
      </c>
      <c r="E85" s="87">
        <v>185214.3</v>
      </c>
      <c r="F85" s="180" t="e">
        <v>#N/A</v>
      </c>
      <c r="G85" s="91" t="e">
        <v>#N/A</v>
      </c>
      <c r="H85" s="87">
        <v>1031888</v>
      </c>
      <c r="I85" s="87">
        <v>1064387.24</v>
      </c>
      <c r="J85" s="91">
        <v>152715.06</v>
      </c>
      <c r="K85" s="180" t="e">
        <v>#N/A</v>
      </c>
      <c r="L85" s="91" t="e">
        <v>#N/A</v>
      </c>
      <c r="M85" s="104">
        <v>47886.91</v>
      </c>
      <c r="N85" s="105">
        <v>104828</v>
      </c>
      <c r="O85" s="92">
        <v>1031888</v>
      </c>
      <c r="P85" s="91">
        <v>6121</v>
      </c>
      <c r="Q85" s="91">
        <v>0</v>
      </c>
      <c r="R85" s="91">
        <v>0</v>
      </c>
      <c r="S85" s="93">
        <v>829798.54</v>
      </c>
      <c r="T85" s="93">
        <v>184363.82578784385</v>
      </c>
      <c r="U85" s="91">
        <v>11604.634212156117</v>
      </c>
      <c r="V85" s="180" t="e">
        <v>#N/A</v>
      </c>
      <c r="W85" s="299" t="e">
        <v>#N/A</v>
      </c>
      <c r="X85" s="105">
        <v>1177.0899999999999</v>
      </c>
      <c r="Y85" s="106">
        <v>10428</v>
      </c>
      <c r="AA85" s="213" t="s">
        <v>776</v>
      </c>
      <c r="AB85">
        <v>0</v>
      </c>
      <c r="AD85" s="318">
        <v>0.14799577085885296</v>
      </c>
      <c r="AF85" s="79" t="e">
        <v>#N/A</v>
      </c>
    </row>
    <row r="86" spans="2:32" x14ac:dyDescent="0.25">
      <c r="B86" s="309" t="s">
        <v>361</v>
      </c>
      <c r="C86" s="286" t="s">
        <v>530</v>
      </c>
      <c r="D86" s="320" t="s">
        <v>361</v>
      </c>
      <c r="E86" s="87">
        <v>170020.2</v>
      </c>
      <c r="F86" s="180" t="e">
        <v>#N/A</v>
      </c>
      <c r="G86" s="91" t="e">
        <v>#N/A</v>
      </c>
      <c r="H86" s="87">
        <v>946099</v>
      </c>
      <c r="I86" s="87">
        <v>935698.19</v>
      </c>
      <c r="J86" s="91">
        <v>180421.01</v>
      </c>
      <c r="K86" s="180" t="e">
        <v>#N/A</v>
      </c>
      <c r="L86" s="91" t="e">
        <v>#N/A</v>
      </c>
      <c r="M86" s="104">
        <v>-7505.92</v>
      </c>
      <c r="N86" s="105">
        <v>187927</v>
      </c>
      <c r="O86" s="92">
        <v>946099</v>
      </c>
      <c r="P86" s="91">
        <v>5560</v>
      </c>
      <c r="Q86" s="91">
        <v>0</v>
      </c>
      <c r="R86" s="91">
        <v>0</v>
      </c>
      <c r="S86" s="93"/>
      <c r="T86" s="93">
        <v>940539</v>
      </c>
      <c r="U86" s="91">
        <v>0</v>
      </c>
      <c r="V86" s="180" t="e">
        <v>#N/A</v>
      </c>
      <c r="W86" s="299" t="e">
        <v>#N/A</v>
      </c>
      <c r="X86" s="105">
        <v>2844.27</v>
      </c>
      <c r="Y86" s="106">
        <v>-2844</v>
      </c>
      <c r="AA86" s="213" t="s">
        <v>1161</v>
      </c>
      <c r="AB86">
        <v>0</v>
      </c>
      <c r="AD86" s="318">
        <v>0.19069992675185168</v>
      </c>
      <c r="AF86" s="79" t="e">
        <v>#N/A</v>
      </c>
    </row>
    <row r="87" spans="2:32" x14ac:dyDescent="0.25">
      <c r="B87" s="309" t="s">
        <v>360</v>
      </c>
      <c r="C87" s="285" t="s">
        <v>529</v>
      </c>
      <c r="D87" s="320" t="s">
        <v>360</v>
      </c>
      <c r="E87" s="87">
        <v>-60814.169999999925</v>
      </c>
      <c r="F87" s="180" t="e">
        <v>#N/A</v>
      </c>
      <c r="G87" s="91" t="e">
        <v>#N/A</v>
      </c>
      <c r="H87" s="87">
        <v>434327</v>
      </c>
      <c r="I87" s="87">
        <v>474745.35</v>
      </c>
      <c r="J87" s="91">
        <v>-101232.52</v>
      </c>
      <c r="K87" s="180" t="e">
        <v>#N/A</v>
      </c>
      <c r="L87" s="91" t="e">
        <v>#N/A</v>
      </c>
      <c r="M87" s="104">
        <v>80637.88</v>
      </c>
      <c r="N87" s="105">
        <v>-181870</v>
      </c>
      <c r="O87" s="92">
        <v>434327</v>
      </c>
      <c r="P87" s="91">
        <v>2645</v>
      </c>
      <c r="Q87" s="91">
        <v>0</v>
      </c>
      <c r="R87" s="91">
        <v>0</v>
      </c>
      <c r="S87" s="93">
        <v>475200.37</v>
      </c>
      <c r="T87" s="93">
        <v>42722.926750644197</v>
      </c>
      <c r="U87" s="91">
        <v>-86241.296750644251</v>
      </c>
      <c r="V87" s="180" t="e">
        <v>#N/A</v>
      </c>
      <c r="W87" s="299" t="e">
        <v>#N/A</v>
      </c>
      <c r="X87" s="105">
        <v>8810.59</v>
      </c>
      <c r="Y87" s="106">
        <v>-95052</v>
      </c>
      <c r="AA87" s="213" t="s">
        <v>776</v>
      </c>
      <c r="AB87">
        <v>0</v>
      </c>
      <c r="AD87" s="318">
        <v>-0.23307903952551884</v>
      </c>
      <c r="AF87" s="79" t="e">
        <v>#N/A</v>
      </c>
    </row>
    <row r="88" spans="2:32" x14ac:dyDescent="0.25">
      <c r="B88" s="309" t="s">
        <v>359</v>
      </c>
      <c r="C88" s="285" t="s">
        <v>528</v>
      </c>
      <c r="D88" s="320" t="s">
        <v>359</v>
      </c>
      <c r="E88" s="87">
        <v>116122.58</v>
      </c>
      <c r="F88" s="180" t="e">
        <v>#N/A</v>
      </c>
      <c r="G88" s="91" t="e">
        <v>#N/A</v>
      </c>
      <c r="H88" s="87">
        <v>744316</v>
      </c>
      <c r="I88" s="87">
        <v>798212.09</v>
      </c>
      <c r="J88" s="91">
        <v>62226.49</v>
      </c>
      <c r="K88" s="180" t="e">
        <v>#N/A</v>
      </c>
      <c r="L88" s="91" t="e">
        <v>#N/A</v>
      </c>
      <c r="M88" s="104">
        <v>31224.77</v>
      </c>
      <c r="N88" s="105">
        <v>31002</v>
      </c>
      <c r="O88" s="92">
        <v>744316</v>
      </c>
      <c r="P88" s="91">
        <v>4168</v>
      </c>
      <c r="Q88" s="91">
        <v>0</v>
      </c>
      <c r="R88" s="91">
        <v>0</v>
      </c>
      <c r="S88" s="93">
        <v>663823.37</v>
      </c>
      <c r="T88" s="93">
        <v>60952.213004377641</v>
      </c>
      <c r="U88" s="91">
        <v>15372.416995622363</v>
      </c>
      <c r="V88" s="180" t="e">
        <v>#N/A</v>
      </c>
      <c r="W88" s="299" t="e">
        <v>#N/A</v>
      </c>
      <c r="X88" s="105">
        <v>25637.55</v>
      </c>
      <c r="Y88" s="106">
        <v>-10265</v>
      </c>
      <c r="AA88" s="213" t="s">
        <v>776</v>
      </c>
      <c r="AB88">
        <v>0</v>
      </c>
      <c r="AD88" s="318">
        <v>8.3602246895135929E-2</v>
      </c>
      <c r="AF88" s="79" t="e">
        <v>#N/A</v>
      </c>
    </row>
    <row r="89" spans="2:32" ht="12.75" customHeight="1" x14ac:dyDescent="0.25">
      <c r="B89" s="309" t="s">
        <v>363</v>
      </c>
      <c r="C89" s="285" t="s">
        <v>532</v>
      </c>
      <c r="D89" s="320" t="s">
        <v>363</v>
      </c>
      <c r="E89" s="87">
        <v>42975.930000000284</v>
      </c>
      <c r="F89" s="180" t="e">
        <v>#N/A</v>
      </c>
      <c r="G89" s="91" t="e">
        <v>#N/A</v>
      </c>
      <c r="H89" s="87">
        <v>1071936</v>
      </c>
      <c r="I89" s="87">
        <v>1037031.4</v>
      </c>
      <c r="J89" s="91">
        <v>77880.530000000144</v>
      </c>
      <c r="K89" s="180" t="e">
        <v>#N/A</v>
      </c>
      <c r="L89" s="91" t="e">
        <v>#N/A</v>
      </c>
      <c r="M89" s="104">
        <v>4344.59</v>
      </c>
      <c r="N89" s="105">
        <v>73536</v>
      </c>
      <c r="O89" s="92">
        <v>1071936</v>
      </c>
      <c r="P89" s="91">
        <v>8095</v>
      </c>
      <c r="Q89" s="91">
        <v>0</v>
      </c>
      <c r="R89" s="91">
        <v>0</v>
      </c>
      <c r="S89" s="93">
        <v>962015.78</v>
      </c>
      <c r="T89" s="93">
        <v>77026.537922436197</v>
      </c>
      <c r="U89" s="91">
        <v>24798.682077563659</v>
      </c>
      <c r="V89" s="180" t="e">
        <v>#N/A</v>
      </c>
      <c r="W89" s="299" t="e">
        <v>#N/A</v>
      </c>
      <c r="X89" s="105">
        <v>6810.13</v>
      </c>
      <c r="Y89" s="106">
        <v>17989</v>
      </c>
      <c r="AA89" s="213" t="s">
        <v>776</v>
      </c>
      <c r="AB89">
        <v>0</v>
      </c>
      <c r="AD89" s="318">
        <v>7.2654085691683218E-2</v>
      </c>
      <c r="AF89" s="79" t="e">
        <v>#N/A</v>
      </c>
    </row>
    <row r="90" spans="2:32" x14ac:dyDescent="0.25">
      <c r="B90" s="309" t="s">
        <v>435</v>
      </c>
      <c r="C90" s="285" t="s">
        <v>595</v>
      </c>
      <c r="D90" s="320" t="s">
        <v>435</v>
      </c>
      <c r="E90" s="87">
        <v>68014.84999999986</v>
      </c>
      <c r="F90" s="180" t="e">
        <v>#N/A</v>
      </c>
      <c r="G90" s="91" t="e">
        <v>#N/A</v>
      </c>
      <c r="H90" s="87">
        <v>1269163</v>
      </c>
      <c r="I90" s="87">
        <v>1263173.58</v>
      </c>
      <c r="J90" s="91">
        <v>74004.270000000251</v>
      </c>
      <c r="K90" s="180" t="e">
        <v>#N/A</v>
      </c>
      <c r="L90" s="91" t="e">
        <v>#N/A</v>
      </c>
      <c r="M90" s="104" t="e">
        <v>#N/A</v>
      </c>
      <c r="N90" s="105" t="e">
        <v>#N/A</v>
      </c>
      <c r="O90" s="92">
        <v>1269163</v>
      </c>
      <c r="P90" s="91">
        <v>1723</v>
      </c>
      <c r="Q90" s="91">
        <v>0</v>
      </c>
      <c r="R90" s="91">
        <v>0</v>
      </c>
      <c r="S90" s="93">
        <v>1082327.82</v>
      </c>
      <c r="T90" s="93">
        <v>157972.66648843937</v>
      </c>
      <c r="U90" s="91">
        <v>27139.513511560566</v>
      </c>
      <c r="V90" s="180" t="e">
        <v>#N/A</v>
      </c>
      <c r="W90" s="299" t="e">
        <v>#N/A</v>
      </c>
      <c r="X90" s="105" t="e">
        <v>#N/A</v>
      </c>
      <c r="Y90" s="106" t="e">
        <v>#N/A</v>
      </c>
      <c r="AA90" s="213" t="s">
        <v>776</v>
      </c>
      <c r="AB90">
        <v>0</v>
      </c>
      <c r="AD90" s="318">
        <v>5.8309507919786702E-2</v>
      </c>
      <c r="AF90" s="79" t="e">
        <v>#N/A</v>
      </c>
    </row>
    <row r="91" spans="2:32" x14ac:dyDescent="0.25">
      <c r="B91" s="309" t="s">
        <v>315</v>
      </c>
      <c r="C91" s="285" t="s">
        <v>487</v>
      </c>
      <c r="D91" s="320" t="s">
        <v>315</v>
      </c>
      <c r="E91" s="87">
        <v>285413.36</v>
      </c>
      <c r="F91" s="180" t="e">
        <v>#N/A</v>
      </c>
      <c r="G91" s="91" t="e">
        <v>#N/A</v>
      </c>
      <c r="H91" s="87">
        <v>1374953</v>
      </c>
      <c r="I91" s="87">
        <v>1439556.53</v>
      </c>
      <c r="J91" s="91">
        <v>220809.83</v>
      </c>
      <c r="K91" s="180" t="e">
        <v>#N/A</v>
      </c>
      <c r="L91" s="91" t="e">
        <v>#N/A</v>
      </c>
      <c r="M91" s="104">
        <v>-71491.429999999993</v>
      </c>
      <c r="N91" s="105">
        <v>292301</v>
      </c>
      <c r="O91" s="92">
        <v>1374953</v>
      </c>
      <c r="P91" s="91">
        <v>3466</v>
      </c>
      <c r="Q91" s="91">
        <v>0</v>
      </c>
      <c r="R91" s="91">
        <v>0</v>
      </c>
      <c r="S91" s="93">
        <v>1125047.96</v>
      </c>
      <c r="T91" s="93">
        <v>220918.27336011099</v>
      </c>
      <c r="U91" s="91">
        <v>25520.766639889043</v>
      </c>
      <c r="V91" s="180" t="e">
        <v>#N/A</v>
      </c>
      <c r="W91" s="299" t="e">
        <v>#N/A</v>
      </c>
      <c r="X91" s="105">
        <v>-109235.32</v>
      </c>
      <c r="Y91" s="106">
        <v>134756</v>
      </c>
      <c r="AA91" s="213" t="s">
        <v>776</v>
      </c>
      <c r="AB91">
        <v>0</v>
      </c>
      <c r="AD91" s="318">
        <v>0.16059445668324668</v>
      </c>
      <c r="AF91" s="79" t="e">
        <v>#N/A</v>
      </c>
    </row>
    <row r="92" spans="2:32" x14ac:dyDescent="0.25">
      <c r="B92" s="309" t="s">
        <v>316</v>
      </c>
      <c r="C92" s="285" t="s">
        <v>488</v>
      </c>
      <c r="D92" s="320" t="s">
        <v>316</v>
      </c>
      <c r="E92" s="87">
        <v>243854.94</v>
      </c>
      <c r="F92" s="180" t="e">
        <v>#N/A</v>
      </c>
      <c r="G92" s="91" t="e">
        <v>#N/A</v>
      </c>
      <c r="H92" s="87">
        <v>1181617</v>
      </c>
      <c r="I92" s="87">
        <v>1263216.81</v>
      </c>
      <c r="J92" s="91">
        <v>162255.13</v>
      </c>
      <c r="K92" s="180" t="e">
        <v>#N/A</v>
      </c>
      <c r="L92" s="91" t="e">
        <v>#N/A</v>
      </c>
      <c r="M92" s="104">
        <v>41344.6</v>
      </c>
      <c r="N92" s="105">
        <v>120911</v>
      </c>
      <c r="O92" s="92">
        <v>1181617</v>
      </c>
      <c r="P92" s="91">
        <v>7494</v>
      </c>
      <c r="Q92" s="91">
        <v>0</v>
      </c>
      <c r="R92" s="91">
        <v>0</v>
      </c>
      <c r="S92" s="93">
        <v>986236.8</v>
      </c>
      <c r="T92" s="93">
        <v>139684.35193809675</v>
      </c>
      <c r="U92" s="91">
        <v>48201.848061903322</v>
      </c>
      <c r="V92" s="180" t="e">
        <v>#N/A</v>
      </c>
      <c r="W92" s="299" t="e">
        <v>#N/A</v>
      </c>
      <c r="X92" s="105">
        <v>-46205.37</v>
      </c>
      <c r="Y92" s="106">
        <v>94407</v>
      </c>
      <c r="AA92" s="213" t="s">
        <v>776</v>
      </c>
      <c r="AB92">
        <v>0</v>
      </c>
      <c r="AD92" s="318">
        <v>0.13731617774625779</v>
      </c>
      <c r="AF92" s="79" t="e">
        <v>#N/A</v>
      </c>
    </row>
    <row r="93" spans="2:32" x14ac:dyDescent="0.25">
      <c r="B93" s="309" t="s">
        <v>317</v>
      </c>
      <c r="C93" s="285" t="s">
        <v>489</v>
      </c>
      <c r="D93" s="320" t="s">
        <v>317</v>
      </c>
      <c r="E93" s="87">
        <v>99845.05</v>
      </c>
      <c r="F93" s="180" t="e">
        <v>#N/A</v>
      </c>
      <c r="G93" s="91" t="e">
        <v>#N/A</v>
      </c>
      <c r="H93" s="87">
        <v>883691</v>
      </c>
      <c r="I93" s="87">
        <v>938632.79</v>
      </c>
      <c r="J93" s="91">
        <v>44903.259999999893</v>
      </c>
      <c r="K93" s="180" t="e">
        <v>#N/A</v>
      </c>
      <c r="L93" s="91" t="e">
        <v>#N/A</v>
      </c>
      <c r="M93" s="104">
        <v>78494.69</v>
      </c>
      <c r="N93" s="105">
        <v>-33591</v>
      </c>
      <c r="O93" s="92">
        <v>883691</v>
      </c>
      <c r="P93" s="91">
        <v>4017</v>
      </c>
      <c r="Q93" s="91">
        <v>0</v>
      </c>
      <c r="R93" s="91">
        <v>0</v>
      </c>
      <c r="S93" s="93">
        <v>715167.37</v>
      </c>
      <c r="T93" s="93">
        <v>153118.80966200109</v>
      </c>
      <c r="U93" s="91">
        <v>11387.82033799903</v>
      </c>
      <c r="V93" s="180" t="e">
        <v>#N/A</v>
      </c>
      <c r="W93" s="299" t="e">
        <v>#N/A</v>
      </c>
      <c r="X93" s="105">
        <v>-104936.55</v>
      </c>
      <c r="Y93" s="106">
        <v>116324</v>
      </c>
      <c r="AA93" s="213" t="s">
        <v>776</v>
      </c>
      <c r="AB93">
        <v>0</v>
      </c>
      <c r="AD93" s="318">
        <v>5.0813304650607391E-2</v>
      </c>
      <c r="AF93" s="79" t="e">
        <v>#N/A</v>
      </c>
    </row>
    <row r="94" spans="2:32" x14ac:dyDescent="0.25">
      <c r="B94" s="309" t="s">
        <v>436</v>
      </c>
      <c r="C94" s="285" t="s">
        <v>770</v>
      </c>
      <c r="D94" s="320" t="s">
        <v>436</v>
      </c>
      <c r="E94" s="87">
        <v>114435.4</v>
      </c>
      <c r="F94" s="180" t="e">
        <v>#N/A</v>
      </c>
      <c r="G94" s="91" t="e">
        <v>#N/A</v>
      </c>
      <c r="H94" s="87">
        <v>1109165</v>
      </c>
      <c r="I94" s="87">
        <v>1134159.6000000001</v>
      </c>
      <c r="J94" s="91">
        <v>89440.8</v>
      </c>
      <c r="K94" s="180" t="e">
        <v>#N/A</v>
      </c>
      <c r="L94" s="91" t="e">
        <v>#N/A</v>
      </c>
      <c r="M94" s="104" t="e">
        <v>#N/A</v>
      </c>
      <c r="N94" s="105" t="e">
        <v>#N/A</v>
      </c>
      <c r="O94" s="92">
        <v>1109165</v>
      </c>
      <c r="P94" s="91">
        <v>1553</v>
      </c>
      <c r="Q94" s="91">
        <v>0</v>
      </c>
      <c r="R94" s="91">
        <v>0</v>
      </c>
      <c r="S94" s="93">
        <v>947733.4</v>
      </c>
      <c r="T94" s="93">
        <v>161691.14712620998</v>
      </c>
      <c r="U94" s="91">
        <v>-1812.54712621012</v>
      </c>
      <c r="V94" s="180" t="e">
        <v>#N/A</v>
      </c>
      <c r="W94" s="299" t="e">
        <v>#N/A</v>
      </c>
      <c r="X94" s="105" t="e">
        <v>#N/A</v>
      </c>
      <c r="Y94" s="106" t="e">
        <v>#N/A</v>
      </c>
      <c r="AA94" s="213" t="s">
        <v>776</v>
      </c>
      <c r="AB94">
        <v>0</v>
      </c>
      <c r="AD94" s="318">
        <v>8.0637957382355241E-2</v>
      </c>
      <c r="AF94" s="79" t="e">
        <v>#N/A</v>
      </c>
    </row>
    <row r="95" spans="2:32" x14ac:dyDescent="0.25">
      <c r="B95" s="309" t="s">
        <v>318</v>
      </c>
      <c r="C95" s="285" t="s">
        <v>748</v>
      </c>
      <c r="D95" s="320" t="s">
        <v>318</v>
      </c>
      <c r="E95" s="87">
        <v>29561.129999999888</v>
      </c>
      <c r="F95" s="180" t="e">
        <v>#N/A</v>
      </c>
      <c r="G95" s="91" t="e">
        <v>#N/A</v>
      </c>
      <c r="H95" s="87">
        <v>692684</v>
      </c>
      <c r="I95" s="87">
        <v>685617.36</v>
      </c>
      <c r="J95" s="91">
        <v>36627.769999999786</v>
      </c>
      <c r="K95" s="180" t="e">
        <v>#N/A</v>
      </c>
      <c r="L95" s="91" t="e">
        <v>#N/A</v>
      </c>
      <c r="M95" s="104">
        <v>2286.62</v>
      </c>
      <c r="N95" s="105">
        <v>34341</v>
      </c>
      <c r="O95" s="92">
        <v>692684</v>
      </c>
      <c r="P95" s="91">
        <v>3346</v>
      </c>
      <c r="Q95" s="91">
        <v>0</v>
      </c>
      <c r="R95" s="91">
        <v>0</v>
      </c>
      <c r="S95" s="93">
        <v>612043.36</v>
      </c>
      <c r="T95" s="93">
        <v>101544.4686461555</v>
      </c>
      <c r="U95" s="91">
        <v>-24249.828646155598</v>
      </c>
      <c r="V95" s="180" t="e">
        <v>#N/A</v>
      </c>
      <c r="W95" s="299" t="e">
        <v>#N/A</v>
      </c>
      <c r="X95" s="105">
        <v>-21216.639999999999</v>
      </c>
      <c r="Y95" s="106">
        <v>-3033</v>
      </c>
      <c r="AA95" s="213" t="s">
        <v>776</v>
      </c>
      <c r="AB95">
        <v>0</v>
      </c>
      <c r="AD95" s="318">
        <v>5.2878036738252629E-2</v>
      </c>
      <c r="AF95" s="79" t="e">
        <v>#N/A</v>
      </c>
    </row>
    <row r="96" spans="2:32" x14ac:dyDescent="0.25">
      <c r="B96" s="309" t="s">
        <v>437</v>
      </c>
      <c r="C96" s="286" t="s">
        <v>597</v>
      </c>
      <c r="D96" s="320" t="s">
        <v>437</v>
      </c>
      <c r="E96" s="87">
        <v>28876.840000000782</v>
      </c>
      <c r="F96" s="180" t="e">
        <v>#N/A</v>
      </c>
      <c r="G96" s="91" t="e">
        <v>#N/A</v>
      </c>
      <c r="H96" s="87">
        <v>1341779</v>
      </c>
      <c r="I96" s="87">
        <v>1227370.47</v>
      </c>
      <c r="J96" s="91">
        <v>143285.37000000081</v>
      </c>
      <c r="K96" s="180" t="e">
        <v>#N/A</v>
      </c>
      <c r="L96" s="91" t="e">
        <v>#N/A</v>
      </c>
      <c r="M96" s="104" t="e">
        <v>#N/A</v>
      </c>
      <c r="N96" s="105" t="e">
        <v>#N/A</v>
      </c>
      <c r="O96" s="92">
        <v>1341779</v>
      </c>
      <c r="P96" s="91">
        <v>1723</v>
      </c>
      <c r="Q96" s="91">
        <v>0</v>
      </c>
      <c r="R96" s="91">
        <v>0</v>
      </c>
      <c r="S96" s="93"/>
      <c r="T96" s="93">
        <v>41097.416488439369</v>
      </c>
      <c r="U96" s="91">
        <v>1298958.5835115607</v>
      </c>
      <c r="V96" s="180" t="e">
        <v>#N/A</v>
      </c>
      <c r="W96" s="299" t="e">
        <v>#N/A</v>
      </c>
      <c r="X96" s="105" t="e">
        <v>#N/A</v>
      </c>
      <c r="Y96" s="106" t="e">
        <v>#N/A</v>
      </c>
      <c r="AA96" s="213" t="s">
        <v>1161</v>
      </c>
      <c r="AB96">
        <v>0</v>
      </c>
      <c r="AD96" s="318">
        <v>0.10678760809343477</v>
      </c>
      <c r="AF96" s="79" t="e">
        <v>#N/A</v>
      </c>
    </row>
    <row r="97" spans="2:32" x14ac:dyDescent="0.25">
      <c r="B97" s="758" t="s">
        <v>1359</v>
      </c>
      <c r="C97" s="286" t="s">
        <v>1360</v>
      </c>
      <c r="D97" s="759" t="s">
        <v>1359</v>
      </c>
      <c r="E97" s="87"/>
      <c r="F97" s="180"/>
      <c r="G97" s="91"/>
      <c r="H97" s="87"/>
      <c r="I97" s="87"/>
      <c r="J97" s="91"/>
      <c r="K97" s="180"/>
      <c r="L97" s="91"/>
      <c r="M97" s="104"/>
      <c r="N97" s="105"/>
      <c r="O97" s="92"/>
      <c r="P97" s="91"/>
      <c r="Q97" s="91"/>
      <c r="R97" s="91"/>
      <c r="S97" s="93"/>
      <c r="T97" s="93"/>
      <c r="U97" s="91"/>
      <c r="V97" s="180"/>
      <c r="W97" s="299"/>
      <c r="X97" s="105"/>
      <c r="Y97" s="106"/>
      <c r="AA97" s="213"/>
      <c r="AD97" s="318"/>
      <c r="AF97" s="79"/>
    </row>
    <row r="98" spans="2:32" x14ac:dyDescent="0.25">
      <c r="B98" s="309" t="s">
        <v>1158</v>
      </c>
      <c r="C98" s="285" t="s">
        <v>1132</v>
      </c>
      <c r="D98" s="320" t="s">
        <v>1158</v>
      </c>
      <c r="E98" s="87"/>
      <c r="F98" s="180"/>
      <c r="G98" s="91"/>
      <c r="H98" s="87"/>
      <c r="I98" s="87"/>
      <c r="J98" s="91"/>
      <c r="K98" s="180"/>
      <c r="L98" s="91"/>
      <c r="M98" s="104"/>
      <c r="N98" s="105"/>
      <c r="O98" s="92"/>
      <c r="P98" s="91"/>
      <c r="Q98" s="91"/>
      <c r="R98" s="91"/>
      <c r="S98" s="93"/>
      <c r="T98" s="93"/>
      <c r="U98" s="91"/>
      <c r="V98" s="180"/>
      <c r="W98" s="299"/>
      <c r="X98" s="105"/>
      <c r="Y98" s="106"/>
      <c r="AA98" s="213" t="s">
        <v>776</v>
      </c>
      <c r="AD98" s="318"/>
      <c r="AF98" s="79"/>
    </row>
    <row r="99" spans="2:32" x14ac:dyDescent="0.25">
      <c r="B99" s="309" t="s">
        <v>364</v>
      </c>
      <c r="C99" s="285" t="s">
        <v>533</v>
      </c>
      <c r="D99" s="320" t="s">
        <v>364</v>
      </c>
      <c r="E99" s="87">
        <v>101726.36</v>
      </c>
      <c r="F99" s="180" t="e">
        <v>#N/A</v>
      </c>
      <c r="G99" s="91" t="e">
        <v>#N/A</v>
      </c>
      <c r="H99" s="87">
        <v>634570</v>
      </c>
      <c r="I99" s="87">
        <v>681794.64</v>
      </c>
      <c r="J99" s="91">
        <v>54501.720000000205</v>
      </c>
      <c r="K99" s="180" t="e">
        <v>#N/A</v>
      </c>
      <c r="L99" s="91" t="e">
        <v>#N/A</v>
      </c>
      <c r="M99" s="104">
        <v>61519.56</v>
      </c>
      <c r="N99" s="105">
        <v>-7018</v>
      </c>
      <c r="O99" s="92">
        <v>634570</v>
      </c>
      <c r="P99" s="91">
        <v>3146</v>
      </c>
      <c r="Q99" s="91">
        <v>0</v>
      </c>
      <c r="R99" s="91">
        <v>0</v>
      </c>
      <c r="S99" s="93">
        <v>529146.84</v>
      </c>
      <c r="T99" s="93">
        <v>110718.11820833536</v>
      </c>
      <c r="U99" s="91">
        <v>-8440.9582083353307</v>
      </c>
      <c r="V99" s="180" t="e">
        <v>#N/A</v>
      </c>
      <c r="W99" s="299" t="e">
        <v>#N/A</v>
      </c>
      <c r="X99" s="105">
        <v>26707.119999999999</v>
      </c>
      <c r="Y99" s="106">
        <v>-35148</v>
      </c>
      <c r="AA99" s="213" t="s">
        <v>776</v>
      </c>
      <c r="AB99">
        <v>0</v>
      </c>
      <c r="AD99" s="318">
        <v>8.5887640449438529E-2</v>
      </c>
      <c r="AF99" s="79" t="e">
        <v>#N/A</v>
      </c>
    </row>
    <row r="100" spans="2:32" x14ac:dyDescent="0.25">
      <c r="B100" s="309" t="s">
        <v>438</v>
      </c>
      <c r="C100" s="285" t="s">
        <v>598</v>
      </c>
      <c r="D100" s="320" t="s">
        <v>438</v>
      </c>
      <c r="E100" s="87">
        <v>142058.14000000001</v>
      </c>
      <c r="F100" s="180" t="e">
        <v>#N/A</v>
      </c>
      <c r="G100" s="91" t="e">
        <v>#N/A</v>
      </c>
      <c r="H100" s="87">
        <v>1813973</v>
      </c>
      <c r="I100" s="87">
        <v>1815468.89</v>
      </c>
      <c r="J100" s="91">
        <v>140562.25</v>
      </c>
      <c r="K100" s="180" t="e">
        <v>#N/A</v>
      </c>
      <c r="L100" s="91" t="e">
        <v>#N/A</v>
      </c>
      <c r="M100" s="104" t="e">
        <v>#N/A</v>
      </c>
      <c r="N100" s="105" t="e">
        <v>#N/A</v>
      </c>
      <c r="O100" s="92">
        <v>1813973</v>
      </c>
      <c r="P100" s="91">
        <v>1423</v>
      </c>
      <c r="Q100" s="91">
        <v>0</v>
      </c>
      <c r="R100" s="91">
        <v>0</v>
      </c>
      <c r="S100" s="93">
        <v>1651870.51</v>
      </c>
      <c r="T100" s="93">
        <v>98310.823496269644</v>
      </c>
      <c r="U100" s="91">
        <v>62368.666503730346</v>
      </c>
      <c r="V100" s="180" t="e">
        <v>#N/A</v>
      </c>
      <c r="W100" s="299" t="e">
        <v>#N/A</v>
      </c>
      <c r="X100" s="105" t="e">
        <v>#N/A</v>
      </c>
      <c r="Y100" s="106" t="e">
        <v>#N/A</v>
      </c>
      <c r="AA100" s="213" t="s">
        <v>776</v>
      </c>
      <c r="AB100">
        <v>0</v>
      </c>
      <c r="AD100" s="318">
        <v>7.7488612013519628E-2</v>
      </c>
      <c r="AF100" s="79" t="e">
        <v>#N/A</v>
      </c>
    </row>
    <row r="101" spans="2:32" x14ac:dyDescent="0.25">
      <c r="B101" s="309" t="s">
        <v>326</v>
      </c>
      <c r="C101" s="285" t="s">
        <v>498</v>
      </c>
      <c r="D101" s="320" t="s">
        <v>326</v>
      </c>
      <c r="E101" s="87">
        <v>198870.13</v>
      </c>
      <c r="F101" s="180" t="e">
        <v>#N/A</v>
      </c>
      <c r="G101" s="91" t="e">
        <v>#N/A</v>
      </c>
      <c r="H101" s="87">
        <v>791316</v>
      </c>
      <c r="I101" s="87">
        <v>922641.43</v>
      </c>
      <c r="J101" s="91">
        <v>67544.7</v>
      </c>
      <c r="K101" s="180" t="e">
        <v>#N/A</v>
      </c>
      <c r="L101" s="91" t="e">
        <v>#N/A</v>
      </c>
      <c r="M101" s="104">
        <v>151919.07999999999</v>
      </c>
      <c r="N101" s="105">
        <v>-84374</v>
      </c>
      <c r="O101" s="92">
        <v>791316</v>
      </c>
      <c r="P101" s="91">
        <v>3707</v>
      </c>
      <c r="Q101" s="91">
        <v>0</v>
      </c>
      <c r="R101" s="91">
        <v>0</v>
      </c>
      <c r="S101" s="93">
        <v>737699.37</v>
      </c>
      <c r="T101" s="93">
        <v>70896.390787973505</v>
      </c>
      <c r="U101" s="91">
        <v>-20986.760787973617</v>
      </c>
      <c r="V101" s="180" t="e">
        <v>#N/A</v>
      </c>
      <c r="W101" s="299" t="e">
        <v>#N/A</v>
      </c>
      <c r="X101" s="105">
        <v>4682.1400000000003</v>
      </c>
      <c r="Y101" s="106">
        <v>-25669</v>
      </c>
      <c r="AA101" s="213" t="s">
        <v>776</v>
      </c>
      <c r="AB101">
        <v>0</v>
      </c>
      <c r="AD101" s="318">
        <v>8.5357429901581613E-2</v>
      </c>
      <c r="AF101" s="79" t="e">
        <v>#N/A</v>
      </c>
    </row>
    <row r="102" spans="2:32" x14ac:dyDescent="0.25">
      <c r="B102" s="309" t="s">
        <v>327</v>
      </c>
      <c r="C102" s="285" t="s">
        <v>610</v>
      </c>
      <c r="D102" s="320" t="s">
        <v>327</v>
      </c>
      <c r="E102" s="87">
        <v>463317.6</v>
      </c>
      <c r="F102" s="180" t="e">
        <v>#N/A</v>
      </c>
      <c r="G102" s="91" t="e">
        <v>#N/A</v>
      </c>
      <c r="H102" s="87">
        <v>1499524</v>
      </c>
      <c r="I102" s="87">
        <v>1725818.69</v>
      </c>
      <c r="J102" s="91">
        <v>237022.91</v>
      </c>
      <c r="K102" s="180" t="e">
        <v>#N/A</v>
      </c>
      <c r="L102" s="91" t="e">
        <v>#N/A</v>
      </c>
      <c r="M102" s="104">
        <v>301378.46999999997</v>
      </c>
      <c r="N102" s="105">
        <v>-64356</v>
      </c>
      <c r="O102" s="92">
        <v>1499524</v>
      </c>
      <c r="P102" s="91">
        <v>4178</v>
      </c>
      <c r="Q102" s="91">
        <v>0</v>
      </c>
      <c r="R102" s="91">
        <v>0</v>
      </c>
      <c r="S102" s="93">
        <v>1213002.07</v>
      </c>
      <c r="T102" s="93">
        <v>245464.51511470089</v>
      </c>
      <c r="U102" s="91">
        <v>36879.414885299047</v>
      </c>
      <c r="V102" s="180" t="e">
        <v>#N/A</v>
      </c>
      <c r="W102" s="299" t="e">
        <v>#N/A</v>
      </c>
      <c r="X102" s="105">
        <v>93259.199999999997</v>
      </c>
      <c r="Y102" s="106">
        <v>-56380</v>
      </c>
      <c r="AA102" s="213" t="s">
        <v>776</v>
      </c>
      <c r="AB102">
        <v>0</v>
      </c>
      <c r="AD102" s="318">
        <v>0.15806543276399707</v>
      </c>
      <c r="AF102" s="79" t="e">
        <v>#N/A</v>
      </c>
    </row>
    <row r="103" spans="2:32" x14ac:dyDescent="0.25">
      <c r="B103" s="309" t="s">
        <v>340</v>
      </c>
      <c r="C103" s="285" t="s">
        <v>511</v>
      </c>
      <c r="D103" s="320" t="s">
        <v>340</v>
      </c>
      <c r="E103" s="87">
        <v>5141.7100000001956</v>
      </c>
      <c r="F103" s="180" t="e">
        <v>#N/A</v>
      </c>
      <c r="G103" s="91" t="e">
        <v>#N/A</v>
      </c>
      <c r="H103" s="87">
        <v>1084678</v>
      </c>
      <c r="I103" s="87">
        <v>1008289.26</v>
      </c>
      <c r="J103" s="91">
        <v>81530.450000000186</v>
      </c>
      <c r="K103" s="180" t="e">
        <v>#N/A</v>
      </c>
      <c r="L103" s="91" t="e">
        <v>#N/A</v>
      </c>
      <c r="M103" s="104">
        <v>79239.27</v>
      </c>
      <c r="N103" s="105">
        <v>2291</v>
      </c>
      <c r="O103" s="92">
        <v>1084678</v>
      </c>
      <c r="P103" s="91">
        <v>7203</v>
      </c>
      <c r="Q103" s="91">
        <v>0</v>
      </c>
      <c r="R103" s="91">
        <v>0</v>
      </c>
      <c r="S103" s="93">
        <v>947926.8</v>
      </c>
      <c r="T103" s="93">
        <v>152303.99537899951</v>
      </c>
      <c r="U103" s="91">
        <v>-22755.795378999552</v>
      </c>
      <c r="V103" s="180" t="e">
        <v>#N/A</v>
      </c>
      <c r="W103" s="299" t="e">
        <v>#N/A</v>
      </c>
      <c r="X103" s="105">
        <v>16459.2</v>
      </c>
      <c r="Y103" s="106">
        <v>-39215</v>
      </c>
      <c r="AA103" s="213" t="s">
        <v>776</v>
      </c>
      <c r="AB103">
        <v>0</v>
      </c>
      <c r="AD103" s="318">
        <v>7.5165579093519175E-2</v>
      </c>
      <c r="AF103" s="79" t="e">
        <v>#N/A</v>
      </c>
    </row>
    <row r="104" spans="2:32" x14ac:dyDescent="0.25">
      <c r="B104" s="309" t="s">
        <v>366</v>
      </c>
      <c r="C104" s="285" t="s">
        <v>535</v>
      </c>
      <c r="D104" s="320" t="s">
        <v>366</v>
      </c>
      <c r="E104" s="87">
        <v>30761.70000000007</v>
      </c>
      <c r="F104" s="180" t="e">
        <v>#N/A</v>
      </c>
      <c r="G104" s="91" t="e">
        <v>#N/A</v>
      </c>
      <c r="H104" s="87">
        <v>690924</v>
      </c>
      <c r="I104" s="87">
        <v>672436.67</v>
      </c>
      <c r="J104" s="91">
        <v>49249.030000000144</v>
      </c>
      <c r="K104" s="180" t="e">
        <v>#N/A</v>
      </c>
      <c r="L104" s="91" t="e">
        <v>#N/A</v>
      </c>
      <c r="M104" s="104">
        <v>-2497.4899999999998</v>
      </c>
      <c r="N104" s="105">
        <v>51747</v>
      </c>
      <c r="O104" s="92">
        <v>690924</v>
      </c>
      <c r="P104" s="91">
        <v>3717</v>
      </c>
      <c r="Q104" s="91">
        <v>0</v>
      </c>
      <c r="R104" s="91">
        <v>0</v>
      </c>
      <c r="S104" s="93">
        <v>665493.76000000001</v>
      </c>
      <c r="T104" s="93">
        <v>23037.966669831454</v>
      </c>
      <c r="U104" s="91">
        <v>-1324.7266698315798</v>
      </c>
      <c r="V104" s="180" t="e">
        <v>#N/A</v>
      </c>
      <c r="W104" s="299" t="e">
        <v>#N/A</v>
      </c>
      <c r="X104" s="105">
        <v>5864.06</v>
      </c>
      <c r="Y104" s="106">
        <v>-7189</v>
      </c>
      <c r="AA104" s="213" t="s">
        <v>776</v>
      </c>
      <c r="AB104">
        <v>0</v>
      </c>
      <c r="AD104" s="318">
        <v>7.1279952643127378E-2</v>
      </c>
      <c r="AF104" s="79" t="e">
        <v>#N/A</v>
      </c>
    </row>
    <row r="105" spans="2:32" x14ac:dyDescent="0.25">
      <c r="B105" s="309" t="s">
        <v>367</v>
      </c>
      <c r="C105" s="285" t="s">
        <v>536</v>
      </c>
      <c r="D105" s="320" t="s">
        <v>367</v>
      </c>
      <c r="E105" s="87">
        <v>40040.880000000237</v>
      </c>
      <c r="F105" s="180" t="e">
        <v>#N/A</v>
      </c>
      <c r="G105" s="91" t="e">
        <v>#N/A</v>
      </c>
      <c r="H105" s="87">
        <v>561845</v>
      </c>
      <c r="I105" s="87">
        <v>525780.41</v>
      </c>
      <c r="J105" s="91">
        <v>76105.470000000321</v>
      </c>
      <c r="K105" s="180" t="e">
        <v>#N/A</v>
      </c>
      <c r="L105" s="91" t="e">
        <v>#N/A</v>
      </c>
      <c r="M105" s="104">
        <v>132637.26999999999</v>
      </c>
      <c r="N105" s="105">
        <v>-56532</v>
      </c>
      <c r="O105" s="92">
        <v>561845</v>
      </c>
      <c r="P105" s="91">
        <v>3747</v>
      </c>
      <c r="Q105" s="91">
        <v>0</v>
      </c>
      <c r="R105" s="91">
        <v>0</v>
      </c>
      <c r="S105" s="93">
        <v>455396.87</v>
      </c>
      <c r="T105" s="93">
        <v>83114.939996854722</v>
      </c>
      <c r="U105" s="91">
        <v>19586.190003145282</v>
      </c>
      <c r="V105" s="180" t="e">
        <v>#N/A</v>
      </c>
      <c r="W105" s="299" t="e">
        <v>#N/A</v>
      </c>
      <c r="X105" s="105">
        <v>-41304.82</v>
      </c>
      <c r="Y105" s="106">
        <v>60891</v>
      </c>
      <c r="AA105" s="213" t="s">
        <v>776</v>
      </c>
      <c r="AB105">
        <v>0</v>
      </c>
      <c r="AD105" s="318">
        <v>0.13545634472140949</v>
      </c>
      <c r="AF105" s="79" t="e">
        <v>#N/A</v>
      </c>
    </row>
    <row r="106" spans="2:32" x14ac:dyDescent="0.25">
      <c r="B106" s="309" t="s">
        <v>368</v>
      </c>
      <c r="C106" s="285" t="s">
        <v>537</v>
      </c>
      <c r="D106" s="320" t="s">
        <v>368</v>
      </c>
      <c r="E106" s="87">
        <v>-45258.890000000363</v>
      </c>
      <c r="F106" s="180" t="e">
        <v>#N/A</v>
      </c>
      <c r="G106" s="91" t="e">
        <v>#N/A</v>
      </c>
      <c r="H106" s="87">
        <v>1287851</v>
      </c>
      <c r="I106" s="87">
        <v>1262564.48</v>
      </c>
      <c r="J106" s="91">
        <v>-19972.370000000345</v>
      </c>
      <c r="K106" s="180" t="e">
        <v>#N/A</v>
      </c>
      <c r="L106" s="91" t="e">
        <v>#N/A</v>
      </c>
      <c r="M106" s="104">
        <v>30837.71</v>
      </c>
      <c r="N106" s="105">
        <v>-50810</v>
      </c>
      <c r="O106" s="92">
        <v>1287851</v>
      </c>
      <c r="P106" s="91">
        <v>9677</v>
      </c>
      <c r="Q106" s="91">
        <v>0</v>
      </c>
      <c r="R106" s="91">
        <v>0</v>
      </c>
      <c r="S106" s="93">
        <v>1201542.27</v>
      </c>
      <c r="T106" s="93">
        <v>76649.894347863097</v>
      </c>
      <c r="U106" s="91">
        <v>-18.164347862883005</v>
      </c>
      <c r="V106" s="180" t="e">
        <v>#N/A</v>
      </c>
      <c r="W106" s="299" t="e">
        <v>#N/A</v>
      </c>
      <c r="X106" s="105">
        <v>20159.419999999998</v>
      </c>
      <c r="Y106" s="106">
        <v>-20178</v>
      </c>
      <c r="AA106" s="213" t="s">
        <v>776</v>
      </c>
      <c r="AB106">
        <v>0</v>
      </c>
      <c r="AD106" s="318">
        <v>-1.5508292496570134E-2</v>
      </c>
      <c r="AF106" s="79" t="e">
        <v>#N/A</v>
      </c>
    </row>
    <row r="107" spans="2:32" ht="12.75" customHeight="1" x14ac:dyDescent="0.25">
      <c r="B107" s="309" t="s">
        <v>370</v>
      </c>
      <c r="C107" s="285" t="s">
        <v>539</v>
      </c>
      <c r="D107" s="320" t="s">
        <v>370</v>
      </c>
      <c r="E107" s="87">
        <v>71217.719999999856</v>
      </c>
      <c r="F107" s="180" t="e">
        <v>#N/A</v>
      </c>
      <c r="G107" s="91" t="e">
        <v>#N/A</v>
      </c>
      <c r="H107" s="87">
        <v>551897</v>
      </c>
      <c r="I107" s="87">
        <v>586559.11</v>
      </c>
      <c r="J107" s="91">
        <v>36555.61</v>
      </c>
      <c r="K107" s="180" t="e">
        <v>#N/A</v>
      </c>
      <c r="L107" s="91" t="e">
        <v>#N/A</v>
      </c>
      <c r="M107" s="104">
        <v>-3933.28</v>
      </c>
      <c r="N107" s="105">
        <v>40489</v>
      </c>
      <c r="O107" s="92">
        <v>551897</v>
      </c>
      <c r="P107" s="91">
        <v>3506</v>
      </c>
      <c r="Q107" s="91">
        <v>0</v>
      </c>
      <c r="R107" s="91">
        <v>0</v>
      </c>
      <c r="S107" s="93">
        <v>528304.78</v>
      </c>
      <c r="T107" s="93">
        <v>19470.625618571241</v>
      </c>
      <c r="U107" s="91">
        <v>615.59438142873114</v>
      </c>
      <c r="V107" s="180" t="e">
        <v>#N/A</v>
      </c>
      <c r="W107" s="299" t="e">
        <v>#N/A</v>
      </c>
      <c r="X107" s="105">
        <v>-6553.34</v>
      </c>
      <c r="Y107" s="106">
        <v>7169</v>
      </c>
      <c r="AA107" s="213" t="s">
        <v>776</v>
      </c>
      <c r="AB107">
        <v>0</v>
      </c>
      <c r="AD107" s="318">
        <v>6.6236290467242956E-2</v>
      </c>
      <c r="AF107" s="79" t="e">
        <v>#N/A</v>
      </c>
    </row>
    <row r="108" spans="2:32" ht="12.75" customHeight="1" x14ac:dyDescent="0.25">
      <c r="B108" s="309" t="s">
        <v>369</v>
      </c>
      <c r="C108" s="285" t="s">
        <v>538</v>
      </c>
      <c r="D108" s="320" t="s">
        <v>369</v>
      </c>
      <c r="E108" s="87">
        <v>-2316.6499999997905</v>
      </c>
      <c r="F108" s="180" t="e">
        <v>#N/A</v>
      </c>
      <c r="G108" s="91" t="e">
        <v>#N/A</v>
      </c>
      <c r="H108" s="87">
        <v>649777</v>
      </c>
      <c r="I108" s="87">
        <v>631526.21</v>
      </c>
      <c r="J108" s="91">
        <v>15934.140000000363</v>
      </c>
      <c r="K108" s="180" t="e">
        <v>#N/A</v>
      </c>
      <c r="L108" s="91" t="e">
        <v>#N/A</v>
      </c>
      <c r="M108" s="104">
        <v>-9709.4699999999993</v>
      </c>
      <c r="N108" s="105">
        <v>25644</v>
      </c>
      <c r="O108" s="92">
        <v>649777</v>
      </c>
      <c r="P108" s="91">
        <v>4107</v>
      </c>
      <c r="Q108" s="91">
        <v>0</v>
      </c>
      <c r="R108" s="91">
        <v>0</v>
      </c>
      <c r="S108" s="93">
        <v>555798.27</v>
      </c>
      <c r="T108" s="93">
        <v>81940.687559652026</v>
      </c>
      <c r="U108" s="91">
        <v>7931.042440348072</v>
      </c>
      <c r="V108" s="180" t="e">
        <v>#N/A</v>
      </c>
      <c r="W108" s="299" t="e">
        <v>#N/A</v>
      </c>
      <c r="X108" s="105">
        <v>-53803.59</v>
      </c>
      <c r="Y108" s="106">
        <v>61735</v>
      </c>
      <c r="AA108" s="213" t="s">
        <v>776</v>
      </c>
      <c r="AB108">
        <v>0</v>
      </c>
      <c r="AD108" s="318">
        <v>2.4522474633605625E-2</v>
      </c>
      <c r="AF108" s="79" t="e">
        <v>#N/A</v>
      </c>
    </row>
    <row r="109" spans="2:32" x14ac:dyDescent="0.25">
      <c r="B109" s="309" t="s">
        <v>371</v>
      </c>
      <c r="C109" s="285" t="s">
        <v>540</v>
      </c>
      <c r="D109" s="320" t="s">
        <v>371</v>
      </c>
      <c r="E109" s="87">
        <v>24549.440000000061</v>
      </c>
      <c r="F109" s="180" t="e">
        <v>#N/A</v>
      </c>
      <c r="G109" s="91" t="e">
        <v>#N/A</v>
      </c>
      <c r="H109" s="87">
        <v>539637</v>
      </c>
      <c r="I109" s="87">
        <v>477430.63</v>
      </c>
      <c r="J109" s="91">
        <v>86755.810000000172</v>
      </c>
      <c r="K109" s="180" t="e">
        <v>#N/A</v>
      </c>
      <c r="L109" s="91" t="e">
        <v>#N/A</v>
      </c>
      <c r="M109" s="104">
        <v>68444.240000000005</v>
      </c>
      <c r="N109" s="105">
        <v>18312</v>
      </c>
      <c r="O109" s="92">
        <v>539637</v>
      </c>
      <c r="P109" s="91">
        <v>2805</v>
      </c>
      <c r="Q109" s="91">
        <v>0</v>
      </c>
      <c r="R109" s="91">
        <v>0</v>
      </c>
      <c r="S109" s="93">
        <v>430496.18</v>
      </c>
      <c r="T109" s="93">
        <v>88863.951260250149</v>
      </c>
      <c r="U109" s="91">
        <v>17471.868739749858</v>
      </c>
      <c r="V109" s="180" t="e">
        <v>#N/A</v>
      </c>
      <c r="W109" s="299" t="e">
        <v>#N/A</v>
      </c>
      <c r="X109" s="105">
        <v>22269.71</v>
      </c>
      <c r="Y109" s="106">
        <v>-4798</v>
      </c>
      <c r="AA109" s="213" t="s">
        <v>776</v>
      </c>
      <c r="AB109">
        <v>0</v>
      </c>
      <c r="AD109" s="318">
        <v>0.16076697854298386</v>
      </c>
      <c r="AF109" s="79" t="e">
        <v>#N/A</v>
      </c>
    </row>
    <row r="110" spans="2:32" ht="12.75" customHeight="1" x14ac:dyDescent="0.25">
      <c r="B110" s="309" t="s">
        <v>372</v>
      </c>
      <c r="C110" s="285" t="s">
        <v>541</v>
      </c>
      <c r="D110" s="320" t="s">
        <v>372</v>
      </c>
      <c r="E110" s="87">
        <v>64570.98</v>
      </c>
      <c r="F110" s="180" t="e">
        <v>#N/A</v>
      </c>
      <c r="G110" s="91" t="e">
        <v>#N/A</v>
      </c>
      <c r="H110" s="87">
        <v>1170062</v>
      </c>
      <c r="I110" s="87">
        <v>1182489.42</v>
      </c>
      <c r="J110" s="91">
        <v>52143.560000000056</v>
      </c>
      <c r="K110" s="180" t="e">
        <v>#N/A</v>
      </c>
      <c r="L110" s="91" t="e">
        <v>#N/A</v>
      </c>
      <c r="M110" s="104">
        <v>54210.87</v>
      </c>
      <c r="N110" s="105">
        <v>-2067</v>
      </c>
      <c r="O110" s="92">
        <v>1170062</v>
      </c>
      <c r="P110" s="91">
        <v>6983</v>
      </c>
      <c r="Q110" s="91">
        <v>0</v>
      </c>
      <c r="R110" s="91">
        <v>0</v>
      </c>
      <c r="S110" s="93">
        <v>1089832.6399999999</v>
      </c>
      <c r="T110" s="93">
        <v>78515.39106718835</v>
      </c>
      <c r="U110" s="91">
        <v>-5269.0310671882471</v>
      </c>
      <c r="V110" s="180" t="e">
        <v>#N/A</v>
      </c>
      <c r="W110" s="299" t="e">
        <v>#N/A</v>
      </c>
      <c r="X110" s="105">
        <v>-1663.09</v>
      </c>
      <c r="Y110" s="106">
        <v>-3606</v>
      </c>
      <c r="AA110" s="213" t="s">
        <v>776</v>
      </c>
      <c r="AB110">
        <v>0</v>
      </c>
      <c r="AD110" s="318">
        <v>4.4564783746502371E-2</v>
      </c>
      <c r="AF110" s="79" t="e">
        <v>#N/A</v>
      </c>
    </row>
    <row r="111" spans="2:32" ht="12.75" customHeight="1" x14ac:dyDescent="0.25">
      <c r="B111" s="309" t="s">
        <v>373</v>
      </c>
      <c r="C111" s="285" t="s">
        <v>542</v>
      </c>
      <c r="D111" s="320" t="s">
        <v>373</v>
      </c>
      <c r="E111" s="87">
        <v>58523.400000000256</v>
      </c>
      <c r="F111" s="180" t="e">
        <v>#N/A</v>
      </c>
      <c r="G111" s="91" t="e">
        <v>#N/A</v>
      </c>
      <c r="H111" s="87">
        <v>736506</v>
      </c>
      <c r="I111" s="87">
        <v>732090.3</v>
      </c>
      <c r="J111" s="91">
        <v>62939.10000000021</v>
      </c>
      <c r="K111" s="180" t="e">
        <v>#N/A</v>
      </c>
      <c r="L111" s="91" t="e">
        <v>#N/A</v>
      </c>
      <c r="M111" s="104">
        <v>227614.82</v>
      </c>
      <c r="N111" s="105">
        <v>-164676</v>
      </c>
      <c r="O111" s="92">
        <v>736506</v>
      </c>
      <c r="P111" s="91">
        <v>4548</v>
      </c>
      <c r="Q111" s="91">
        <v>0</v>
      </c>
      <c r="R111" s="91">
        <v>0</v>
      </c>
      <c r="S111" s="93">
        <v>609035.17000000004</v>
      </c>
      <c r="T111" s="93">
        <v>99210.340614834131</v>
      </c>
      <c r="U111" s="91">
        <v>23712.489385165944</v>
      </c>
      <c r="V111" s="180" t="e">
        <v>#N/A</v>
      </c>
      <c r="W111" s="299" t="e">
        <v>#N/A</v>
      </c>
      <c r="X111" s="105">
        <v>2940.91</v>
      </c>
      <c r="Y111" s="106">
        <v>20772</v>
      </c>
      <c r="AA111" s="213" t="s">
        <v>776</v>
      </c>
      <c r="AB111">
        <v>0</v>
      </c>
      <c r="AD111" s="318">
        <v>8.5456330294661834E-2</v>
      </c>
      <c r="AF111" s="79" t="e">
        <v>#N/A</v>
      </c>
    </row>
    <row r="112" spans="2:32" x14ac:dyDescent="0.25">
      <c r="B112" s="309" t="s">
        <v>344</v>
      </c>
      <c r="C112" s="288" t="s">
        <v>515</v>
      </c>
      <c r="D112" s="320" t="s">
        <v>344</v>
      </c>
      <c r="E112" s="87">
        <v>218453.35</v>
      </c>
      <c r="F112" s="180" t="e">
        <v>#N/A</v>
      </c>
      <c r="G112" s="91" t="e">
        <v>#N/A</v>
      </c>
      <c r="H112" s="87">
        <v>793323</v>
      </c>
      <c r="I112" s="87">
        <v>889513.06</v>
      </c>
      <c r="J112" s="91">
        <v>122263.29</v>
      </c>
      <c r="K112" s="180" t="e">
        <v>#N/A</v>
      </c>
      <c r="L112" s="91" t="e">
        <v>#N/A</v>
      </c>
      <c r="M112" s="104">
        <v>235929.27</v>
      </c>
      <c r="N112" s="105">
        <v>-113666</v>
      </c>
      <c r="O112" s="92">
        <v>793323</v>
      </c>
      <c r="P112" s="91">
        <v>4508</v>
      </c>
      <c r="Q112" s="91">
        <v>0</v>
      </c>
      <c r="R112" s="91">
        <v>0</v>
      </c>
      <c r="S112" s="93">
        <v>669758.56999999995</v>
      </c>
      <c r="T112" s="93">
        <v>105116.6448825449</v>
      </c>
      <c r="U112" s="91">
        <v>13939.785117455147</v>
      </c>
      <c r="V112" s="180" t="e">
        <v>#N/A</v>
      </c>
      <c r="W112" s="299" t="e">
        <v>#N/A</v>
      </c>
      <c r="X112" s="105">
        <v>16871.29</v>
      </c>
      <c r="Y112" s="106">
        <v>-2932</v>
      </c>
      <c r="AA112" s="213" t="s">
        <v>776</v>
      </c>
      <c r="AB112">
        <v>0</v>
      </c>
      <c r="AD112" s="318">
        <v>0.15411539814174041</v>
      </c>
      <c r="AF112" s="79" t="e">
        <v>#N/A</v>
      </c>
    </row>
    <row r="113" spans="2:32" x14ac:dyDescent="0.25">
      <c r="B113" s="309" t="s">
        <v>374</v>
      </c>
      <c r="C113" s="285" t="s">
        <v>751</v>
      </c>
      <c r="D113" s="320" t="s">
        <v>374</v>
      </c>
      <c r="E113" s="87">
        <v>7052.8699999999371</v>
      </c>
      <c r="F113" s="180" t="e">
        <v>#N/A</v>
      </c>
      <c r="G113" s="91" t="e">
        <v>#N/A</v>
      </c>
      <c r="H113" s="87">
        <v>559884</v>
      </c>
      <c r="I113" s="87">
        <v>524328.92000000004</v>
      </c>
      <c r="J113" s="91">
        <v>42607.95</v>
      </c>
      <c r="K113" s="180" t="e">
        <v>#N/A</v>
      </c>
      <c r="L113" s="91" t="e">
        <v>#N/A</v>
      </c>
      <c r="M113" s="104">
        <v>47745.91</v>
      </c>
      <c r="N113" s="105">
        <v>-5138</v>
      </c>
      <c r="O113" s="92">
        <v>559884</v>
      </c>
      <c r="P113" s="91">
        <v>2785</v>
      </c>
      <c r="Q113" s="91">
        <v>0</v>
      </c>
      <c r="R113" s="91">
        <v>0</v>
      </c>
      <c r="S113" s="93">
        <v>492386.88</v>
      </c>
      <c r="T113" s="93">
        <v>68278.228394105536</v>
      </c>
      <c r="U113" s="91">
        <v>-3566.1083941054239</v>
      </c>
      <c r="V113" s="180" t="e">
        <v>#N/A</v>
      </c>
      <c r="W113" s="299" t="e">
        <v>#N/A</v>
      </c>
      <c r="X113" s="105">
        <v>2433.7800000000002</v>
      </c>
      <c r="Y113" s="106">
        <v>-6000</v>
      </c>
      <c r="AA113" s="213" t="s">
        <v>776</v>
      </c>
      <c r="AB113">
        <v>0</v>
      </c>
      <c r="AD113" s="318">
        <v>7.6101388859120739E-2</v>
      </c>
      <c r="AF113" s="79" t="e">
        <v>#N/A</v>
      </c>
    </row>
    <row r="114" spans="2:32" x14ac:dyDescent="0.25">
      <c r="B114" s="309" t="s">
        <v>375</v>
      </c>
      <c r="C114" s="285" t="s">
        <v>544</v>
      </c>
      <c r="D114" s="320" t="s">
        <v>375</v>
      </c>
      <c r="E114" s="87">
        <v>-89146.15</v>
      </c>
      <c r="F114" s="180" t="e">
        <v>#N/A</v>
      </c>
      <c r="G114" s="91" t="e">
        <v>#N/A</v>
      </c>
      <c r="H114" s="87">
        <v>574622</v>
      </c>
      <c r="I114" s="87">
        <v>558787.36</v>
      </c>
      <c r="J114" s="91">
        <v>-73311.509999999995</v>
      </c>
      <c r="K114" s="180" t="e">
        <v>#N/A</v>
      </c>
      <c r="L114" s="91" t="e">
        <v>#N/A</v>
      </c>
      <c r="M114" s="104">
        <v>-23831.01</v>
      </c>
      <c r="N114" s="105">
        <v>-49481</v>
      </c>
      <c r="O114" s="92">
        <v>574622</v>
      </c>
      <c r="P114" s="91">
        <v>2935</v>
      </c>
      <c r="Q114" s="91">
        <v>0</v>
      </c>
      <c r="R114" s="91">
        <v>0</v>
      </c>
      <c r="S114" s="93">
        <v>569109.9</v>
      </c>
      <c r="T114" s="93">
        <v>11433.739428274053</v>
      </c>
      <c r="U114" s="91">
        <v>-8856.6394282741931</v>
      </c>
      <c r="V114" s="180" t="e">
        <v>#N/A</v>
      </c>
      <c r="W114" s="299" t="e">
        <v>#N/A</v>
      </c>
      <c r="X114" s="105">
        <v>-49472.57</v>
      </c>
      <c r="Y114" s="106">
        <v>40616</v>
      </c>
      <c r="AA114" s="213" t="s">
        <v>776</v>
      </c>
      <c r="AB114">
        <v>0</v>
      </c>
      <c r="AD114" s="318">
        <v>-0.12758214965664386</v>
      </c>
      <c r="AF114" s="79" t="e">
        <v>#N/A</v>
      </c>
    </row>
    <row r="115" spans="2:32" x14ac:dyDescent="0.25">
      <c r="B115" s="309" t="s">
        <v>377</v>
      </c>
      <c r="C115" s="285" t="s">
        <v>546</v>
      </c>
      <c r="D115" s="320" t="s">
        <v>377</v>
      </c>
      <c r="E115" s="87">
        <v>165996.01</v>
      </c>
      <c r="F115" s="180" t="e">
        <v>#N/A</v>
      </c>
      <c r="G115" s="91" t="e">
        <v>#N/A</v>
      </c>
      <c r="H115" s="87">
        <v>968016</v>
      </c>
      <c r="I115" s="87">
        <v>1036328.52</v>
      </c>
      <c r="J115" s="91">
        <v>97683.490000000107</v>
      </c>
      <c r="K115" s="180" t="e">
        <v>#N/A</v>
      </c>
      <c r="L115" s="91" t="e">
        <v>#N/A</v>
      </c>
      <c r="M115" s="104">
        <v>70891.520000000004</v>
      </c>
      <c r="N115" s="105">
        <v>26792</v>
      </c>
      <c r="O115" s="92">
        <v>968016</v>
      </c>
      <c r="P115" s="91">
        <v>6341</v>
      </c>
      <c r="Q115" s="91">
        <v>0</v>
      </c>
      <c r="R115" s="91">
        <v>0</v>
      </c>
      <c r="S115" s="93">
        <v>904916.73</v>
      </c>
      <c r="T115" s="93">
        <v>51650.912134779821</v>
      </c>
      <c r="U115" s="91">
        <v>5107.3578652200813</v>
      </c>
      <c r="V115" s="180" t="e">
        <v>#N/A</v>
      </c>
      <c r="W115" s="299" t="e">
        <v>#N/A</v>
      </c>
      <c r="X115" s="105">
        <v>29528.33</v>
      </c>
      <c r="Y115" s="106">
        <v>-24421</v>
      </c>
      <c r="AA115" s="213" t="s">
        <v>776</v>
      </c>
      <c r="AB115">
        <v>0</v>
      </c>
      <c r="AD115" s="318">
        <v>0.10091102833011036</v>
      </c>
      <c r="AF115" s="79" t="e">
        <v>#N/A</v>
      </c>
    </row>
    <row r="116" spans="2:32" x14ac:dyDescent="0.25">
      <c r="B116" s="309" t="s">
        <v>376</v>
      </c>
      <c r="C116" s="285" t="s">
        <v>545</v>
      </c>
      <c r="D116" s="320" t="s">
        <v>376</v>
      </c>
      <c r="E116" s="87">
        <v>67749.309999999823</v>
      </c>
      <c r="F116" s="180" t="e">
        <v>#N/A</v>
      </c>
      <c r="G116" s="91" t="e">
        <v>#N/A</v>
      </c>
      <c r="H116" s="87">
        <v>1092258</v>
      </c>
      <c r="I116" s="87">
        <v>1065562.1200000001</v>
      </c>
      <c r="J116" s="91">
        <v>94445.189999999944</v>
      </c>
      <c r="K116" s="180" t="e">
        <v>#N/A</v>
      </c>
      <c r="L116" s="91" t="e">
        <v>#N/A</v>
      </c>
      <c r="M116" s="104">
        <v>16484.97</v>
      </c>
      <c r="N116" s="105">
        <v>77960</v>
      </c>
      <c r="O116" s="92">
        <v>1092258</v>
      </c>
      <c r="P116" s="91">
        <v>8014</v>
      </c>
      <c r="Q116" s="91">
        <v>0</v>
      </c>
      <c r="R116" s="91">
        <v>0</v>
      </c>
      <c r="S116" s="93">
        <v>926891.76</v>
      </c>
      <c r="T116" s="93">
        <v>163709.79881766776</v>
      </c>
      <c r="U116" s="91">
        <v>-6357.5588176677702</v>
      </c>
      <c r="V116" s="180" t="e">
        <v>#N/A</v>
      </c>
      <c r="W116" s="299" t="e">
        <v>#N/A</v>
      </c>
      <c r="X116" s="105">
        <v>-52968.91</v>
      </c>
      <c r="Y116" s="106">
        <v>46611</v>
      </c>
      <c r="AA116" s="213" t="s">
        <v>776</v>
      </c>
      <c r="AB116">
        <v>0</v>
      </c>
      <c r="AD116" s="318">
        <v>8.6467840015820391E-2</v>
      </c>
      <c r="AF116" s="79" t="e">
        <v>#N/A</v>
      </c>
    </row>
    <row r="117" spans="2:32" x14ac:dyDescent="0.25">
      <c r="B117" s="309" t="s">
        <v>379</v>
      </c>
      <c r="C117" s="285" t="s">
        <v>548</v>
      </c>
      <c r="D117" s="320" t="s">
        <v>379</v>
      </c>
      <c r="E117" s="87">
        <v>15292.85999999987</v>
      </c>
      <c r="F117" s="180" t="e">
        <v>#N/A</v>
      </c>
      <c r="G117" s="91" t="e">
        <v>#N/A</v>
      </c>
      <c r="H117" s="87">
        <v>685651</v>
      </c>
      <c r="I117" s="87">
        <v>668705.59</v>
      </c>
      <c r="J117" s="91">
        <v>32238.269999999902</v>
      </c>
      <c r="K117" s="180" t="e">
        <v>#N/A</v>
      </c>
      <c r="L117" s="91" t="e">
        <v>#N/A</v>
      </c>
      <c r="M117" s="104">
        <v>6174.71</v>
      </c>
      <c r="N117" s="105">
        <v>26064</v>
      </c>
      <c r="O117" s="92">
        <v>685651</v>
      </c>
      <c r="P117" s="91">
        <v>3667</v>
      </c>
      <c r="Q117" s="91">
        <v>0</v>
      </c>
      <c r="R117" s="91">
        <v>0</v>
      </c>
      <c r="S117" s="93">
        <v>624607.29</v>
      </c>
      <c r="T117" s="93">
        <v>59430.284504469833</v>
      </c>
      <c r="U117" s="91">
        <v>-2053.5745044697542</v>
      </c>
      <c r="V117" s="180" t="e">
        <v>#N/A</v>
      </c>
      <c r="W117" s="299" t="e">
        <v>#N/A</v>
      </c>
      <c r="X117" s="105">
        <v>-20872.650000000001</v>
      </c>
      <c r="Y117" s="106">
        <v>18819</v>
      </c>
      <c r="AA117" s="213" t="s">
        <v>776</v>
      </c>
      <c r="AB117">
        <v>0</v>
      </c>
      <c r="AD117" s="318">
        <v>4.7018483164175215E-2</v>
      </c>
      <c r="AF117" s="79" t="e">
        <v>#N/A</v>
      </c>
    </row>
    <row r="118" spans="2:32" x14ac:dyDescent="0.25">
      <c r="B118" s="309" t="s">
        <v>412</v>
      </c>
      <c r="C118" s="286" t="s">
        <v>575</v>
      </c>
      <c r="D118" s="320" t="s">
        <v>412</v>
      </c>
      <c r="E118" s="87">
        <v>146212.71999999834</v>
      </c>
      <c r="F118" s="180" t="e">
        <v>#N/A</v>
      </c>
      <c r="G118" s="91" t="e">
        <v>#N/A</v>
      </c>
      <c r="H118" s="87">
        <v>3435581</v>
      </c>
      <c r="I118" s="87">
        <v>3323869.12</v>
      </c>
      <c r="J118" s="91">
        <v>257924.5999999973</v>
      </c>
      <c r="K118" s="180" t="e">
        <v>#N/A</v>
      </c>
      <c r="L118" s="91" t="e">
        <v>#N/A</v>
      </c>
      <c r="M118" s="104">
        <v>191615.97</v>
      </c>
      <c r="N118" s="105">
        <v>66309</v>
      </c>
      <c r="O118" s="92">
        <v>3435581</v>
      </c>
      <c r="P118" s="91">
        <v>17271</v>
      </c>
      <c r="Q118" s="91">
        <v>22157</v>
      </c>
      <c r="R118" s="91">
        <v>0</v>
      </c>
      <c r="S118" s="93"/>
      <c r="T118" s="93">
        <v>3396153</v>
      </c>
      <c r="U118" s="91">
        <v>0</v>
      </c>
      <c r="V118" s="180" t="e">
        <v>#N/A</v>
      </c>
      <c r="W118" s="299" t="e">
        <v>#N/A</v>
      </c>
      <c r="X118" s="105">
        <v>5616</v>
      </c>
      <c r="Y118" s="106">
        <v>-5616</v>
      </c>
      <c r="AA118" s="213" t="s">
        <v>1161</v>
      </c>
      <c r="AB118">
        <v>0</v>
      </c>
      <c r="AD118" s="318">
        <v>7.5074521602022284E-2</v>
      </c>
      <c r="AF118" s="79" t="e">
        <v>#N/A</v>
      </c>
    </row>
    <row r="119" spans="2:32" x14ac:dyDescent="0.25">
      <c r="B119" s="309" t="s">
        <v>380</v>
      </c>
      <c r="C119" s="285" t="s">
        <v>549</v>
      </c>
      <c r="D119" s="320" t="s">
        <v>380</v>
      </c>
      <c r="E119" s="87">
        <v>144553.67000000001</v>
      </c>
      <c r="F119" s="180" t="e">
        <v>#N/A</v>
      </c>
      <c r="G119" s="91" t="e">
        <v>#N/A</v>
      </c>
      <c r="H119" s="87">
        <v>573060</v>
      </c>
      <c r="I119" s="87">
        <v>620211.81000000006</v>
      </c>
      <c r="J119" s="91">
        <v>97401.86</v>
      </c>
      <c r="K119" s="180" t="e">
        <v>#N/A</v>
      </c>
      <c r="L119" s="91" t="e">
        <v>#N/A</v>
      </c>
      <c r="M119" s="104">
        <v>16948.48</v>
      </c>
      <c r="N119" s="105">
        <v>80453</v>
      </c>
      <c r="O119" s="92">
        <v>573060</v>
      </c>
      <c r="P119" s="91">
        <v>2505</v>
      </c>
      <c r="Q119" s="91">
        <v>0</v>
      </c>
      <c r="R119" s="91">
        <v>0</v>
      </c>
      <c r="S119" s="93">
        <v>689702.92</v>
      </c>
      <c r="T119" s="93">
        <v>11369.466816223441</v>
      </c>
      <c r="U119" s="91">
        <v>-130517.38681622349</v>
      </c>
      <c r="V119" s="180" t="e">
        <v>#N/A</v>
      </c>
      <c r="W119" s="299" t="e">
        <v>#N/A</v>
      </c>
      <c r="X119" s="105">
        <v>-6772.77</v>
      </c>
      <c r="Y119" s="106">
        <v>-123745</v>
      </c>
      <c r="AA119" s="213" t="s">
        <v>776</v>
      </c>
      <c r="AB119">
        <v>0</v>
      </c>
      <c r="AD119" s="318">
        <v>0.16996799637036258</v>
      </c>
      <c r="AF119" s="79" t="e">
        <v>#N/A</v>
      </c>
    </row>
    <row r="120" spans="2:32" x14ac:dyDescent="0.25">
      <c r="B120" s="309" t="s">
        <v>425</v>
      </c>
      <c r="C120" s="286" t="s">
        <v>765</v>
      </c>
      <c r="D120" s="320" t="s">
        <v>425</v>
      </c>
      <c r="E120" s="87">
        <v>448343.68999999855</v>
      </c>
      <c r="F120" s="180" t="e">
        <v>#N/A</v>
      </c>
      <c r="G120" s="91" t="e">
        <v>#N/A</v>
      </c>
      <c r="H120" s="87">
        <v>4557822</v>
      </c>
      <c r="I120" s="87">
        <v>4559619.46</v>
      </c>
      <c r="J120" s="91">
        <v>446546.22999999765</v>
      </c>
      <c r="K120" s="180" t="e">
        <v>#N/A</v>
      </c>
      <c r="L120" s="91" t="e">
        <v>#N/A</v>
      </c>
      <c r="M120" s="104">
        <v>392184.84</v>
      </c>
      <c r="N120" s="105">
        <v>54361</v>
      </c>
      <c r="O120" s="92">
        <v>4557822</v>
      </c>
      <c r="P120" s="91">
        <v>21920</v>
      </c>
      <c r="Q120" s="91">
        <v>29061</v>
      </c>
      <c r="R120" s="91">
        <v>0</v>
      </c>
      <c r="S120" s="93"/>
      <c r="T120" s="93">
        <v>4506841</v>
      </c>
      <c r="U120" s="91">
        <v>0</v>
      </c>
      <c r="V120" s="180" t="e">
        <v>#N/A</v>
      </c>
      <c r="W120" s="299" t="e">
        <v>#N/A</v>
      </c>
      <c r="X120" s="105">
        <v>96182</v>
      </c>
      <c r="Y120" s="106">
        <v>-96182</v>
      </c>
      <c r="AA120" s="213" t="s">
        <v>1161</v>
      </c>
      <c r="AB120">
        <v>0</v>
      </c>
      <c r="AD120" s="318">
        <v>9.7973600109876532E-2</v>
      </c>
      <c r="AF120" s="79" t="e">
        <v>#N/A</v>
      </c>
    </row>
    <row r="121" spans="2:32" ht="12.75" customHeight="1" x14ac:dyDescent="0.25">
      <c r="B121" s="309" t="s">
        <v>381</v>
      </c>
      <c r="C121" s="285" t="s">
        <v>752</v>
      </c>
      <c r="D121" s="320" t="s">
        <v>381</v>
      </c>
      <c r="E121" s="87">
        <v>157105.76999999999</v>
      </c>
      <c r="F121" s="180" t="e">
        <v>#N/A</v>
      </c>
      <c r="G121" s="91" t="e">
        <v>#N/A</v>
      </c>
      <c r="H121" s="87">
        <v>1087321</v>
      </c>
      <c r="I121" s="87">
        <v>1124068.8</v>
      </c>
      <c r="J121" s="91">
        <v>120357.97</v>
      </c>
      <c r="K121" s="180" t="e">
        <v>#N/A</v>
      </c>
      <c r="L121" s="91" t="e">
        <v>#N/A</v>
      </c>
      <c r="M121" s="104">
        <v>311065.27</v>
      </c>
      <c r="N121" s="105">
        <v>-190707</v>
      </c>
      <c r="O121" s="92">
        <v>1087321</v>
      </c>
      <c r="P121" s="91">
        <v>6772</v>
      </c>
      <c r="Q121" s="91">
        <v>0</v>
      </c>
      <c r="R121" s="91">
        <v>0</v>
      </c>
      <c r="S121" s="93">
        <v>1018012.19</v>
      </c>
      <c r="T121" s="93">
        <v>62989.328756889619</v>
      </c>
      <c r="U121" s="91">
        <v>-452.51875688967993</v>
      </c>
      <c r="V121" s="180" t="e">
        <v>#N/A</v>
      </c>
      <c r="W121" s="299" t="e">
        <v>#N/A</v>
      </c>
      <c r="X121" s="105">
        <v>53497.919999999998</v>
      </c>
      <c r="Y121" s="106">
        <v>-53950</v>
      </c>
      <c r="AA121" s="213" t="s">
        <v>776</v>
      </c>
      <c r="AB121">
        <v>0</v>
      </c>
      <c r="AD121" s="318">
        <v>0.11069221508643719</v>
      </c>
      <c r="AF121" s="79" t="e">
        <v>#N/A</v>
      </c>
    </row>
    <row r="122" spans="2:32" ht="12.75" customHeight="1" x14ac:dyDescent="0.25">
      <c r="B122" s="309" t="s">
        <v>426</v>
      </c>
      <c r="C122" s="286" t="s">
        <v>586</v>
      </c>
      <c r="D122" s="320" t="s">
        <v>426</v>
      </c>
      <c r="E122" s="87">
        <v>187984.84000000358</v>
      </c>
      <c r="F122" s="180" t="e">
        <v>#N/A</v>
      </c>
      <c r="G122" s="91" t="e">
        <v>#N/A</v>
      </c>
      <c r="H122" s="87">
        <v>5363589</v>
      </c>
      <c r="I122" s="87">
        <v>5429688.3499999987</v>
      </c>
      <c r="J122" s="91">
        <v>121885.49000000488</v>
      </c>
      <c r="K122" s="180" t="e">
        <v>#N/A</v>
      </c>
      <c r="L122" s="91" t="e">
        <v>#N/A</v>
      </c>
      <c r="M122" s="104">
        <v>829230.1</v>
      </c>
      <c r="N122" s="105">
        <v>-707345</v>
      </c>
      <c r="O122" s="92">
        <v>5363589</v>
      </c>
      <c r="P122" s="91">
        <v>26869</v>
      </c>
      <c r="Q122" s="91">
        <v>35966</v>
      </c>
      <c r="R122" s="91">
        <v>137500</v>
      </c>
      <c r="S122" s="93"/>
      <c r="T122" s="93">
        <v>5163254</v>
      </c>
      <c r="U122" s="91">
        <v>137500</v>
      </c>
      <c r="V122" s="180" t="e">
        <v>#N/A</v>
      </c>
      <c r="W122" s="299" t="e">
        <v>#N/A</v>
      </c>
      <c r="X122" s="105">
        <v>142735</v>
      </c>
      <c r="Y122" s="106">
        <v>-5235</v>
      </c>
      <c r="AA122" s="213" t="s">
        <v>1161</v>
      </c>
      <c r="AB122">
        <v>0</v>
      </c>
      <c r="AD122" s="318">
        <v>2.2724614059728455E-2</v>
      </c>
      <c r="AF122" s="79" t="e">
        <v>#N/A</v>
      </c>
    </row>
    <row r="123" spans="2:32" x14ac:dyDescent="0.25">
      <c r="B123" s="309" t="s">
        <v>345</v>
      </c>
      <c r="C123" s="285" t="s">
        <v>516</v>
      </c>
      <c r="D123" s="320" t="s">
        <v>345</v>
      </c>
      <c r="E123" s="87">
        <v>22778.05</v>
      </c>
      <c r="F123" s="180" t="e">
        <v>#N/A</v>
      </c>
      <c r="G123" s="91" t="e">
        <v>#N/A</v>
      </c>
      <c r="H123" s="87">
        <v>1244938</v>
      </c>
      <c r="I123" s="87">
        <v>1219233.17</v>
      </c>
      <c r="J123" s="91">
        <v>48482.880000000121</v>
      </c>
      <c r="K123" s="180" t="e">
        <v>#N/A</v>
      </c>
      <c r="L123" s="91" t="e">
        <v>#N/A</v>
      </c>
      <c r="M123" s="104">
        <v>7850.94</v>
      </c>
      <c r="N123" s="105">
        <v>40632</v>
      </c>
      <c r="O123" s="92">
        <v>1244938</v>
      </c>
      <c r="P123" s="91">
        <v>8195</v>
      </c>
      <c r="Q123" s="91">
        <v>0</v>
      </c>
      <c r="R123" s="91">
        <v>0</v>
      </c>
      <c r="S123" s="93">
        <v>1217789.6499999999</v>
      </c>
      <c r="T123" s="93">
        <v>62941.839172656008</v>
      </c>
      <c r="U123" s="91">
        <v>-43988.489172655914</v>
      </c>
      <c r="V123" s="180" t="e">
        <v>#N/A</v>
      </c>
      <c r="W123" s="299" t="e">
        <v>#N/A</v>
      </c>
      <c r="X123" s="105">
        <v>-26226.44</v>
      </c>
      <c r="Y123" s="106">
        <v>-17762</v>
      </c>
      <c r="AA123" s="213" t="s">
        <v>776</v>
      </c>
      <c r="AB123">
        <v>0</v>
      </c>
      <c r="AD123" s="318">
        <v>3.8944011669657545E-2</v>
      </c>
      <c r="AF123" s="79" t="e">
        <v>#N/A</v>
      </c>
    </row>
    <row r="124" spans="2:32" x14ac:dyDescent="0.25">
      <c r="B124" s="309" t="s">
        <v>342</v>
      </c>
      <c r="C124" s="285" t="s">
        <v>513</v>
      </c>
      <c r="D124" s="320" t="s">
        <v>342</v>
      </c>
      <c r="E124" s="87">
        <v>23771.879999999888</v>
      </c>
      <c r="F124" s="180" t="e">
        <v>#N/A</v>
      </c>
      <c r="G124" s="91" t="e">
        <v>#N/A</v>
      </c>
      <c r="H124" s="87">
        <v>635421</v>
      </c>
      <c r="I124" s="87">
        <v>618829.42000000004</v>
      </c>
      <c r="J124" s="91">
        <v>40363.46</v>
      </c>
      <c r="K124" s="180" t="e">
        <v>#N/A</v>
      </c>
      <c r="L124" s="91" t="e">
        <v>#N/A</v>
      </c>
      <c r="M124" s="104">
        <v>57187.53</v>
      </c>
      <c r="N124" s="105">
        <v>-16824</v>
      </c>
      <c r="O124" s="92">
        <v>635421</v>
      </c>
      <c r="P124" s="91">
        <v>4288</v>
      </c>
      <c r="Q124" s="91">
        <v>0</v>
      </c>
      <c r="R124" s="91">
        <v>0</v>
      </c>
      <c r="S124" s="93">
        <v>580574.82999999996</v>
      </c>
      <c r="T124" s="93">
        <v>66144.943354953808</v>
      </c>
      <c r="U124" s="91">
        <v>-15586.773354953766</v>
      </c>
      <c r="V124" s="180" t="e">
        <v>#N/A</v>
      </c>
      <c r="W124" s="299" t="e">
        <v>#N/A</v>
      </c>
      <c r="X124" s="105">
        <v>1884</v>
      </c>
      <c r="Y124" s="106">
        <v>-17471</v>
      </c>
      <c r="AA124" s="213" t="s">
        <v>776</v>
      </c>
      <c r="AB124">
        <v>0</v>
      </c>
      <c r="AD124" s="318">
        <v>6.3522389093215309E-2</v>
      </c>
      <c r="AF124" s="79" t="e">
        <v>#N/A</v>
      </c>
    </row>
    <row r="125" spans="2:32" x14ac:dyDescent="0.25">
      <c r="B125" s="309" t="s">
        <v>383</v>
      </c>
      <c r="C125" s="285" t="s">
        <v>753</v>
      </c>
      <c r="D125" s="320" t="s">
        <v>383</v>
      </c>
      <c r="E125" s="87">
        <v>78838.4099999998</v>
      </c>
      <c r="F125" s="180" t="e">
        <v>#N/A</v>
      </c>
      <c r="G125" s="91" t="e">
        <v>#N/A</v>
      </c>
      <c r="H125" s="87">
        <v>1059861</v>
      </c>
      <c r="I125" s="87">
        <v>999884.35</v>
      </c>
      <c r="J125" s="91">
        <v>138815.06</v>
      </c>
      <c r="K125" s="180" t="e">
        <v>#N/A</v>
      </c>
      <c r="L125" s="91" t="e">
        <v>#N/A</v>
      </c>
      <c r="M125" s="104">
        <v>-178155.29</v>
      </c>
      <c r="N125" s="105">
        <v>316970</v>
      </c>
      <c r="O125" s="92">
        <v>1059861</v>
      </c>
      <c r="P125" s="91">
        <v>7694</v>
      </c>
      <c r="Q125" s="91">
        <v>0</v>
      </c>
      <c r="R125" s="91">
        <v>0</v>
      </c>
      <c r="S125" s="93">
        <v>925769.52</v>
      </c>
      <c r="T125" s="93">
        <v>84003.830599543231</v>
      </c>
      <c r="U125" s="91">
        <v>42393.64940045675</v>
      </c>
      <c r="V125" s="180" t="e">
        <v>#N/A</v>
      </c>
      <c r="W125" s="299" t="e">
        <v>#N/A</v>
      </c>
      <c r="X125" s="105">
        <v>-13685.43</v>
      </c>
      <c r="Y125" s="106">
        <v>56079</v>
      </c>
      <c r="AA125" s="213" t="s">
        <v>776</v>
      </c>
      <c r="AB125">
        <v>0</v>
      </c>
      <c r="AD125" s="318">
        <v>0.13097477876815905</v>
      </c>
      <c r="AF125" s="79" t="e">
        <v>#N/A</v>
      </c>
    </row>
    <row r="126" spans="2:32" ht="12.75" customHeight="1" x14ac:dyDescent="0.25">
      <c r="B126" s="309" t="s">
        <v>325</v>
      </c>
      <c r="C126" s="286" t="s">
        <v>497</v>
      </c>
      <c r="D126" s="320" t="s">
        <v>325</v>
      </c>
      <c r="E126" s="87">
        <v>-53017.289999999804</v>
      </c>
      <c r="F126" s="180" t="e">
        <v>#N/A</v>
      </c>
      <c r="G126" s="91" t="e">
        <v>#N/A</v>
      </c>
      <c r="H126" s="87">
        <v>1320230</v>
      </c>
      <c r="I126" s="87">
        <v>1310586.53</v>
      </c>
      <c r="J126" s="91">
        <v>-43373.8199999996</v>
      </c>
      <c r="K126" s="180" t="e">
        <v>#N/A</v>
      </c>
      <c r="L126" s="91" t="e">
        <v>#N/A</v>
      </c>
      <c r="M126" s="104">
        <v>11590.89</v>
      </c>
      <c r="N126" s="105">
        <v>-54965</v>
      </c>
      <c r="O126" s="92">
        <v>1320230</v>
      </c>
      <c r="P126" s="91">
        <v>8165</v>
      </c>
      <c r="Q126" s="91">
        <v>0</v>
      </c>
      <c r="R126" s="91">
        <v>0</v>
      </c>
      <c r="S126" s="93"/>
      <c r="T126" s="93">
        <v>1332065</v>
      </c>
      <c r="U126" s="91">
        <v>-20000</v>
      </c>
      <c r="V126" s="180" t="e">
        <v>#N/A</v>
      </c>
      <c r="W126" s="299" t="e">
        <v>#N/A</v>
      </c>
      <c r="X126" s="105">
        <v>-627005.02</v>
      </c>
      <c r="Y126" s="106">
        <v>607005</v>
      </c>
      <c r="AA126" s="213" t="s">
        <v>1161</v>
      </c>
      <c r="AB126">
        <v>0</v>
      </c>
      <c r="AD126" s="318">
        <v>-3.2853230118994117E-2</v>
      </c>
      <c r="AF126" s="79" t="e">
        <v>#N/A</v>
      </c>
    </row>
    <row r="127" spans="2:32" x14ac:dyDescent="0.25">
      <c r="B127" s="309" t="s">
        <v>384</v>
      </c>
      <c r="C127" s="285" t="s">
        <v>553</v>
      </c>
      <c r="D127" s="320" t="s">
        <v>384</v>
      </c>
      <c r="E127" s="87">
        <v>147137.74</v>
      </c>
      <c r="F127" s="180" t="e">
        <v>#N/A</v>
      </c>
      <c r="G127" s="91" t="e">
        <v>#N/A</v>
      </c>
      <c r="H127" s="87">
        <v>1057665</v>
      </c>
      <c r="I127" s="87">
        <v>1115459.03</v>
      </c>
      <c r="J127" s="91">
        <v>89343.710000000428</v>
      </c>
      <c r="K127" s="180" t="e">
        <v>#N/A</v>
      </c>
      <c r="L127" s="91" t="e">
        <v>#N/A</v>
      </c>
      <c r="M127" s="104">
        <v>27654.77</v>
      </c>
      <c r="N127" s="105">
        <v>61689</v>
      </c>
      <c r="O127" s="92">
        <v>1057665</v>
      </c>
      <c r="P127" s="91">
        <v>6111</v>
      </c>
      <c r="Q127" s="91">
        <v>0</v>
      </c>
      <c r="R127" s="91">
        <v>0</v>
      </c>
      <c r="S127" s="93">
        <v>985240.73</v>
      </c>
      <c r="T127" s="93">
        <v>65812.300741455343</v>
      </c>
      <c r="U127" s="91">
        <v>500.96925854467554</v>
      </c>
      <c r="V127" s="180" t="e">
        <v>#N/A</v>
      </c>
      <c r="W127" s="299" t="e">
        <v>#N/A</v>
      </c>
      <c r="X127" s="105">
        <v>5814.47</v>
      </c>
      <c r="Y127" s="106">
        <v>-5314</v>
      </c>
      <c r="AA127" s="213" t="s">
        <v>776</v>
      </c>
      <c r="AB127">
        <v>0</v>
      </c>
      <c r="AD127" s="318">
        <v>8.4472597656158069E-2</v>
      </c>
      <c r="AF127" s="79" t="e">
        <v>#N/A</v>
      </c>
    </row>
    <row r="128" spans="2:32" x14ac:dyDescent="0.25">
      <c r="B128" s="758" t="s">
        <v>1362</v>
      </c>
      <c r="C128" s="286" t="s">
        <v>1361</v>
      </c>
      <c r="D128" s="759" t="s">
        <v>1362</v>
      </c>
      <c r="E128" s="87"/>
      <c r="F128" s="180"/>
      <c r="G128" s="91"/>
      <c r="H128" s="87"/>
      <c r="I128" s="87"/>
      <c r="J128" s="91"/>
      <c r="K128" s="180"/>
      <c r="L128" s="91"/>
      <c r="M128" s="104"/>
      <c r="N128" s="105"/>
      <c r="O128" s="92"/>
      <c r="P128" s="91"/>
      <c r="Q128" s="91"/>
      <c r="R128" s="91"/>
      <c r="S128" s="93"/>
      <c r="T128" s="93"/>
      <c r="U128" s="91"/>
      <c r="V128" s="180"/>
      <c r="W128" s="299"/>
      <c r="X128" s="105"/>
      <c r="Y128" s="106"/>
      <c r="AA128" s="213"/>
      <c r="AD128" s="318"/>
      <c r="AF128" s="79"/>
    </row>
    <row r="129" spans="2:32" x14ac:dyDescent="0.25">
      <c r="B129" s="309" t="s">
        <v>388</v>
      </c>
      <c r="C129" s="285" t="s">
        <v>557</v>
      </c>
      <c r="D129" s="320" t="s">
        <v>388</v>
      </c>
      <c r="E129" s="87">
        <v>55324.600000000093</v>
      </c>
      <c r="F129" s="180" t="e">
        <v>#N/A</v>
      </c>
      <c r="G129" s="91" t="e">
        <v>#N/A</v>
      </c>
      <c r="H129" s="87">
        <v>959820</v>
      </c>
      <c r="I129" s="87">
        <v>942749.21</v>
      </c>
      <c r="J129" s="91">
        <v>72395.39000000013</v>
      </c>
      <c r="K129" s="180" t="e">
        <v>#N/A</v>
      </c>
      <c r="L129" s="91" t="e">
        <v>#N/A</v>
      </c>
      <c r="M129" s="104">
        <v>107104.37</v>
      </c>
      <c r="N129" s="105">
        <v>-34709</v>
      </c>
      <c r="O129" s="92">
        <v>959820</v>
      </c>
      <c r="P129" s="91">
        <v>6993</v>
      </c>
      <c r="Q129" s="91">
        <v>0</v>
      </c>
      <c r="R129" s="91">
        <v>0</v>
      </c>
      <c r="S129" s="93">
        <v>920718.27</v>
      </c>
      <c r="T129" s="93">
        <v>43025.530284480716</v>
      </c>
      <c r="U129" s="91">
        <v>-10916.800284480618</v>
      </c>
      <c r="V129" s="180" t="e">
        <v>#N/A</v>
      </c>
      <c r="W129" s="299" t="e">
        <v>#N/A</v>
      </c>
      <c r="X129" s="105">
        <v>38431.980000000003</v>
      </c>
      <c r="Y129" s="106">
        <v>-49349</v>
      </c>
      <c r="AA129" s="213" t="s">
        <v>776</v>
      </c>
      <c r="AB129">
        <v>0</v>
      </c>
      <c r="AD129" s="318">
        <v>7.54260069596384E-2</v>
      </c>
      <c r="AF129" s="79" t="e">
        <v>#N/A</v>
      </c>
    </row>
    <row r="130" spans="2:32" x14ac:dyDescent="0.25">
      <c r="B130" s="309" t="s">
        <v>389</v>
      </c>
      <c r="C130" s="285" t="s">
        <v>558</v>
      </c>
      <c r="D130" s="320" t="s">
        <v>389</v>
      </c>
      <c r="E130" s="87">
        <v>77990.789999999804</v>
      </c>
      <c r="F130" s="180" t="e">
        <v>#N/A</v>
      </c>
      <c r="G130" s="91" t="e">
        <v>#N/A</v>
      </c>
      <c r="H130" s="87">
        <v>693432</v>
      </c>
      <c r="I130" s="87">
        <v>717008.22</v>
      </c>
      <c r="J130" s="91">
        <v>54414.569999999483</v>
      </c>
      <c r="K130" s="180" t="e">
        <v>#N/A</v>
      </c>
      <c r="L130" s="91" t="e">
        <v>#N/A</v>
      </c>
      <c r="M130" s="104">
        <v>34288.370000000003</v>
      </c>
      <c r="N130" s="105">
        <v>20126</v>
      </c>
      <c r="O130" s="92">
        <v>693432</v>
      </c>
      <c r="P130" s="91">
        <v>3266</v>
      </c>
      <c r="Q130" s="91">
        <v>0</v>
      </c>
      <c r="R130" s="91">
        <v>0</v>
      </c>
      <c r="S130" s="93">
        <v>648541.61</v>
      </c>
      <c r="T130" s="93">
        <v>31747.852054891031</v>
      </c>
      <c r="U130" s="91">
        <v>9876.537945108983</v>
      </c>
      <c r="V130" s="180" t="e">
        <v>#N/A</v>
      </c>
      <c r="W130" s="299" t="e">
        <v>#N/A</v>
      </c>
      <c r="X130" s="105">
        <v>-49026.12</v>
      </c>
      <c r="Y130" s="106">
        <v>58903</v>
      </c>
      <c r="AA130" s="213" t="s">
        <v>776</v>
      </c>
      <c r="AB130">
        <v>0</v>
      </c>
      <c r="AD130" s="318">
        <v>7.8471385802788854E-2</v>
      </c>
      <c r="AF130" s="79" t="e">
        <v>#N/A</v>
      </c>
    </row>
    <row r="131" spans="2:32" x14ac:dyDescent="0.25">
      <c r="B131" s="309" t="s">
        <v>391</v>
      </c>
      <c r="C131" s="285" t="s">
        <v>560</v>
      </c>
      <c r="D131" s="320" t="s">
        <v>391</v>
      </c>
      <c r="E131" s="87">
        <v>101756.33</v>
      </c>
      <c r="F131" s="180" t="e">
        <v>#N/A</v>
      </c>
      <c r="G131" s="91" t="e">
        <v>#N/A</v>
      </c>
      <c r="H131" s="87">
        <v>923364</v>
      </c>
      <c r="I131" s="87">
        <v>979108.22</v>
      </c>
      <c r="J131" s="91">
        <v>46012.10999999987</v>
      </c>
      <c r="K131" s="180" t="e">
        <v>#N/A</v>
      </c>
      <c r="L131" s="91" t="e">
        <v>#N/A</v>
      </c>
      <c r="M131" s="104">
        <v>141911.12</v>
      </c>
      <c r="N131" s="105">
        <v>-95899</v>
      </c>
      <c r="O131" s="92">
        <v>923364</v>
      </c>
      <c r="P131" s="91">
        <v>7133</v>
      </c>
      <c r="Q131" s="91">
        <v>0</v>
      </c>
      <c r="R131" s="91">
        <v>0</v>
      </c>
      <c r="S131" s="93">
        <v>884286.5</v>
      </c>
      <c r="T131" s="93">
        <v>49678.531887153687</v>
      </c>
      <c r="U131" s="91">
        <v>-17734.031887153571</v>
      </c>
      <c r="V131" s="180" t="e">
        <v>#N/A</v>
      </c>
      <c r="W131" s="299" t="e">
        <v>#N/A</v>
      </c>
      <c r="X131" s="105">
        <v>47050.68</v>
      </c>
      <c r="Y131" s="106">
        <v>-64785</v>
      </c>
      <c r="AA131" s="213" t="s">
        <v>776</v>
      </c>
      <c r="AB131">
        <v>0</v>
      </c>
      <c r="AD131" s="318">
        <v>4.9830955072972166E-2</v>
      </c>
      <c r="AF131" s="79" t="e">
        <v>#N/A</v>
      </c>
    </row>
    <row r="132" spans="2:32" ht="12.75" customHeight="1" x14ac:dyDescent="0.25">
      <c r="B132" s="309" t="s">
        <v>390</v>
      </c>
      <c r="C132" s="285" t="s">
        <v>559</v>
      </c>
      <c r="D132" s="320" t="s">
        <v>390</v>
      </c>
      <c r="E132" s="87">
        <v>124198.07</v>
      </c>
      <c r="F132" s="180" t="e">
        <v>#N/A</v>
      </c>
      <c r="G132" s="91" t="e">
        <v>#N/A</v>
      </c>
      <c r="H132" s="87">
        <v>1315269</v>
      </c>
      <c r="I132" s="87">
        <v>1348583.35</v>
      </c>
      <c r="J132" s="91">
        <v>90883.720000000438</v>
      </c>
      <c r="K132" s="180" t="e">
        <v>#N/A</v>
      </c>
      <c r="L132" s="91" t="e">
        <v>#N/A</v>
      </c>
      <c r="M132" s="104">
        <v>-18702.93</v>
      </c>
      <c r="N132" s="105">
        <v>109587</v>
      </c>
      <c r="O132" s="92">
        <v>1315269</v>
      </c>
      <c r="P132" s="91">
        <v>10178</v>
      </c>
      <c r="Q132" s="91">
        <v>0</v>
      </c>
      <c r="R132" s="91">
        <v>0</v>
      </c>
      <c r="S132" s="93">
        <v>1212375.04</v>
      </c>
      <c r="T132" s="93">
        <v>75661.71600147913</v>
      </c>
      <c r="U132" s="91">
        <v>17054.243998521066</v>
      </c>
      <c r="V132" s="180" t="e">
        <v>#N/A</v>
      </c>
      <c r="W132" s="299" t="e">
        <v>#N/A</v>
      </c>
      <c r="X132" s="105">
        <v>-23543.42</v>
      </c>
      <c r="Y132" s="106">
        <v>40598</v>
      </c>
      <c r="AA132" s="213" t="s">
        <v>776</v>
      </c>
      <c r="AB132">
        <v>0</v>
      </c>
      <c r="AD132" s="318">
        <v>6.9098959984611852E-2</v>
      </c>
      <c r="AF132" s="79" t="e">
        <v>#N/A</v>
      </c>
    </row>
    <row r="133" spans="2:32" x14ac:dyDescent="0.25">
      <c r="B133" s="309" t="s">
        <v>392</v>
      </c>
      <c r="C133" s="285" t="s">
        <v>561</v>
      </c>
      <c r="D133" s="320" t="s">
        <v>392</v>
      </c>
      <c r="E133" s="87">
        <v>196783.55</v>
      </c>
      <c r="F133" s="180" t="e">
        <v>#N/A</v>
      </c>
      <c r="G133" s="91" t="e">
        <v>#N/A</v>
      </c>
      <c r="H133" s="87">
        <v>883512</v>
      </c>
      <c r="I133" s="87">
        <v>939261.61</v>
      </c>
      <c r="J133" s="91">
        <v>141033.94</v>
      </c>
      <c r="K133" s="180" t="e">
        <v>#N/A</v>
      </c>
      <c r="L133" s="91" t="e">
        <v>#N/A</v>
      </c>
      <c r="M133" s="104">
        <v>90518.25</v>
      </c>
      <c r="N133" s="105">
        <v>50516</v>
      </c>
      <c r="O133" s="92">
        <v>883512</v>
      </c>
      <c r="P133" s="91">
        <v>5560</v>
      </c>
      <c r="Q133" s="91">
        <v>0</v>
      </c>
      <c r="R133" s="91">
        <v>0</v>
      </c>
      <c r="S133" s="93">
        <v>843638.65</v>
      </c>
      <c r="T133" s="93">
        <v>42307.220355138677</v>
      </c>
      <c r="U133" s="91">
        <v>-7993.8703551388171</v>
      </c>
      <c r="V133" s="180" t="e">
        <v>#N/A</v>
      </c>
      <c r="W133" s="299" t="e">
        <v>#N/A</v>
      </c>
      <c r="X133" s="105">
        <v>1356.85</v>
      </c>
      <c r="Y133" s="106">
        <v>-9351</v>
      </c>
      <c r="AA133" s="213" t="s">
        <v>776</v>
      </c>
      <c r="AB133">
        <v>0</v>
      </c>
      <c r="AD133" s="318">
        <v>0.15962877697190325</v>
      </c>
      <c r="AF133" s="79" t="e">
        <v>#N/A</v>
      </c>
    </row>
    <row r="134" spans="2:32" x14ac:dyDescent="0.25">
      <c r="B134" s="309" t="s">
        <v>116</v>
      </c>
      <c r="C134" s="285" t="s">
        <v>115</v>
      </c>
      <c r="D134" s="320" t="s">
        <v>116</v>
      </c>
      <c r="E134" s="87"/>
      <c r="F134" s="180"/>
      <c r="G134" s="91"/>
      <c r="H134" s="87"/>
      <c r="I134" s="87"/>
      <c r="J134" s="91"/>
      <c r="K134" s="180"/>
      <c r="L134" s="91"/>
      <c r="M134" s="104"/>
      <c r="N134" s="105"/>
      <c r="O134" s="92"/>
      <c r="P134" s="91"/>
      <c r="Q134" s="91"/>
      <c r="R134" s="91"/>
      <c r="S134" s="93"/>
      <c r="T134" s="93"/>
      <c r="U134" s="91"/>
      <c r="V134" s="180"/>
      <c r="W134" s="299"/>
      <c r="X134" s="105"/>
      <c r="Y134" s="106"/>
      <c r="AA134" s="213"/>
      <c r="AD134" s="318"/>
      <c r="AF134" s="79"/>
    </row>
    <row r="135" spans="2:32" x14ac:dyDescent="0.25">
      <c r="B135" s="309" t="s">
        <v>394</v>
      </c>
      <c r="C135" s="285" t="s">
        <v>563</v>
      </c>
      <c r="D135" s="320" t="s">
        <v>394</v>
      </c>
      <c r="E135" s="87">
        <v>31462.529999999795</v>
      </c>
      <c r="F135" s="180" t="e">
        <v>#N/A</v>
      </c>
      <c r="G135" s="91" t="e">
        <v>#N/A</v>
      </c>
      <c r="H135" s="87">
        <v>663612</v>
      </c>
      <c r="I135" s="87">
        <v>657421.79</v>
      </c>
      <c r="J135" s="91">
        <v>37652.739999999874</v>
      </c>
      <c r="K135" s="180" t="e">
        <v>#N/A</v>
      </c>
      <c r="L135" s="91" t="e">
        <v>#N/A</v>
      </c>
      <c r="M135" s="104" t="e">
        <v>#N/A</v>
      </c>
      <c r="N135" s="105" t="e">
        <v>#N/A</v>
      </c>
      <c r="O135" s="92">
        <v>663612</v>
      </c>
      <c r="P135" s="91">
        <v>3677</v>
      </c>
      <c r="Q135" s="91">
        <v>0</v>
      </c>
      <c r="R135" s="91">
        <v>0</v>
      </c>
      <c r="S135" s="93">
        <v>752487.77</v>
      </c>
      <c r="T135" s="93">
        <v>13198.699121172849</v>
      </c>
      <c r="U135" s="91">
        <v>-105751.46912117286</v>
      </c>
      <c r="V135" s="180" t="e">
        <v>#N/A</v>
      </c>
      <c r="W135" s="299" t="e">
        <v>#N/A</v>
      </c>
      <c r="X135" s="105">
        <v>-16398.5</v>
      </c>
      <c r="Y135" s="106">
        <v>-89353</v>
      </c>
      <c r="AA135" s="213" t="s">
        <v>776</v>
      </c>
      <c r="AB135">
        <v>0</v>
      </c>
      <c r="AD135" s="318">
        <v>5.6739088503522953E-2</v>
      </c>
      <c r="AF135" s="79" t="e">
        <v>#N/A</v>
      </c>
    </row>
    <row r="136" spans="2:32" x14ac:dyDescent="0.25">
      <c r="B136" s="309" t="s">
        <v>328</v>
      </c>
      <c r="C136" s="285" t="s">
        <v>749</v>
      </c>
      <c r="D136" s="320" t="s">
        <v>328</v>
      </c>
      <c r="E136" s="87">
        <v>84941.780000000144</v>
      </c>
      <c r="F136" s="180" t="e">
        <v>#N/A</v>
      </c>
      <c r="G136" s="91" t="e">
        <v>#N/A</v>
      </c>
      <c r="H136" s="87">
        <v>972075</v>
      </c>
      <c r="I136" s="87">
        <v>965068.32</v>
      </c>
      <c r="J136" s="91">
        <v>91948.460000000428</v>
      </c>
      <c r="K136" s="180" t="e">
        <v>#N/A</v>
      </c>
      <c r="L136" s="91" t="e">
        <v>#N/A</v>
      </c>
      <c r="M136" s="104">
        <v>-2275.9699999999998</v>
      </c>
      <c r="N136" s="105">
        <v>94224</v>
      </c>
      <c r="O136" s="92">
        <v>972075</v>
      </c>
      <c r="P136" s="91">
        <v>5570</v>
      </c>
      <c r="Q136" s="91">
        <v>0</v>
      </c>
      <c r="R136" s="91">
        <v>0</v>
      </c>
      <c r="S136" s="93">
        <v>860863.01</v>
      </c>
      <c r="T136" s="93">
        <v>75158.206788210984</v>
      </c>
      <c r="U136" s="91">
        <v>30483.783211789007</v>
      </c>
      <c r="V136" s="180" t="e">
        <v>#N/A</v>
      </c>
      <c r="W136" s="299" t="e">
        <v>#N/A</v>
      </c>
      <c r="X136" s="105">
        <v>41745.410000000003</v>
      </c>
      <c r="Y136" s="106">
        <v>-11262</v>
      </c>
      <c r="AA136" s="213" t="s">
        <v>776</v>
      </c>
      <c r="AB136">
        <v>0</v>
      </c>
      <c r="AD136" s="318">
        <v>9.4589882467917011E-2</v>
      </c>
      <c r="AF136" s="79" t="e">
        <v>#N/A</v>
      </c>
    </row>
    <row r="137" spans="2:32" x14ac:dyDescent="0.25">
      <c r="B137" s="309" t="s">
        <v>330</v>
      </c>
      <c r="C137" s="285" t="s">
        <v>501</v>
      </c>
      <c r="D137" s="320" t="s">
        <v>330</v>
      </c>
      <c r="E137" s="87">
        <v>207393.87</v>
      </c>
      <c r="F137" s="180" t="e">
        <v>#N/A</v>
      </c>
      <c r="G137" s="91" t="e">
        <v>#N/A</v>
      </c>
      <c r="H137" s="87">
        <v>796200</v>
      </c>
      <c r="I137" s="87">
        <v>832102.97</v>
      </c>
      <c r="J137" s="91">
        <v>171490.9</v>
      </c>
      <c r="K137" s="180" t="e">
        <v>#N/A</v>
      </c>
      <c r="L137" s="91" t="e">
        <v>#N/A</v>
      </c>
      <c r="M137" s="104">
        <v>117574.12</v>
      </c>
      <c r="N137" s="105">
        <v>53917</v>
      </c>
      <c r="O137" s="92">
        <v>796200</v>
      </c>
      <c r="P137" s="91">
        <v>5390</v>
      </c>
      <c r="Q137" s="91">
        <v>0</v>
      </c>
      <c r="R137" s="91">
        <v>0</v>
      </c>
      <c r="S137" s="93">
        <v>675213.68</v>
      </c>
      <c r="T137" s="93">
        <v>116291.70309567242</v>
      </c>
      <c r="U137" s="91">
        <v>-695.38309567258693</v>
      </c>
      <c r="V137" s="180" t="e">
        <v>#N/A</v>
      </c>
      <c r="W137" s="299" t="e">
        <v>#N/A</v>
      </c>
      <c r="X137" s="105">
        <v>560.89</v>
      </c>
      <c r="Y137" s="106">
        <v>-1256</v>
      </c>
      <c r="AA137" s="213" t="s">
        <v>776</v>
      </c>
      <c r="AB137">
        <v>0</v>
      </c>
      <c r="AD137" s="318">
        <v>0.21538671188143671</v>
      </c>
      <c r="AF137" s="79" t="e">
        <v>#N/A</v>
      </c>
    </row>
    <row r="138" spans="2:32" x14ac:dyDescent="0.25">
      <c r="B138" s="90" t="s">
        <v>329</v>
      </c>
      <c r="C138" s="452" t="s">
        <v>500</v>
      </c>
      <c r="D138" s="319" t="s">
        <v>329</v>
      </c>
      <c r="E138" s="167">
        <v>181141.39</v>
      </c>
      <c r="F138" s="181" t="e">
        <v>#N/A</v>
      </c>
      <c r="G138" s="173" t="e">
        <v>#N/A</v>
      </c>
      <c r="H138" s="87">
        <v>980616</v>
      </c>
      <c r="I138" s="167">
        <v>1024145.94</v>
      </c>
      <c r="J138" s="168">
        <v>137611.45000000001</v>
      </c>
      <c r="K138" s="181" t="e">
        <v>#N/A</v>
      </c>
      <c r="L138" s="173" t="e">
        <v>#N/A</v>
      </c>
      <c r="M138" s="169">
        <v>195964.29</v>
      </c>
      <c r="N138" s="170">
        <v>-58353</v>
      </c>
      <c r="O138" s="171">
        <v>980616</v>
      </c>
      <c r="P138" s="168">
        <v>7133</v>
      </c>
      <c r="Q138" s="91">
        <v>0</v>
      </c>
      <c r="R138" s="91">
        <v>0</v>
      </c>
      <c r="S138" s="172">
        <v>804192.62</v>
      </c>
      <c r="T138" s="172">
        <v>163120.59034749327</v>
      </c>
      <c r="U138" s="91">
        <v>6169.7896525067335</v>
      </c>
      <c r="V138" s="181" t="e">
        <v>#N/A</v>
      </c>
      <c r="W138" s="173" t="e">
        <v>#N/A</v>
      </c>
      <c r="X138" s="170">
        <v>58725.59</v>
      </c>
      <c r="Y138" s="174">
        <v>-52556</v>
      </c>
      <c r="AA138" s="213" t="s">
        <v>776</v>
      </c>
      <c r="AB138">
        <v>0</v>
      </c>
      <c r="AD138" s="318">
        <v>0.14033163848030236</v>
      </c>
      <c r="AF138" s="79" t="e">
        <v>#N/A</v>
      </c>
    </row>
    <row r="139" spans="2:32" x14ac:dyDescent="0.25">
      <c r="B139" s="309" t="s">
        <v>348</v>
      </c>
      <c r="C139" s="286" t="s">
        <v>519</v>
      </c>
      <c r="D139" s="320" t="s">
        <v>348</v>
      </c>
      <c r="E139" s="87">
        <v>-22343.710000000079</v>
      </c>
      <c r="F139" s="180" t="e">
        <v>#N/A</v>
      </c>
      <c r="G139" s="91" t="e">
        <v>#N/A</v>
      </c>
      <c r="H139" s="87">
        <v>591227</v>
      </c>
      <c r="I139" s="87">
        <v>576611.91</v>
      </c>
      <c r="J139" s="91">
        <v>-7728.6199999998789</v>
      </c>
      <c r="K139" s="180" t="e">
        <v>#N/A</v>
      </c>
      <c r="L139" s="91" t="e">
        <v>#N/A</v>
      </c>
      <c r="M139" s="104">
        <v>17906.86</v>
      </c>
      <c r="N139" s="105">
        <v>-25635</v>
      </c>
      <c r="O139" s="92">
        <v>591227</v>
      </c>
      <c r="P139" s="91">
        <v>3376</v>
      </c>
      <c r="Q139" s="91">
        <v>0</v>
      </c>
      <c r="R139" s="91">
        <v>0</v>
      </c>
      <c r="S139" s="93"/>
      <c r="T139" s="93">
        <v>11700.568378763533</v>
      </c>
      <c r="U139" s="91">
        <v>576150.43162123649</v>
      </c>
      <c r="V139" s="180" t="e">
        <v>#N/A</v>
      </c>
      <c r="W139" s="299" t="e">
        <v>#N/A</v>
      </c>
      <c r="X139" s="105">
        <v>3632</v>
      </c>
      <c r="Y139" s="106">
        <v>572518</v>
      </c>
      <c r="AA139" s="213" t="s">
        <v>1161</v>
      </c>
      <c r="AB139">
        <v>0</v>
      </c>
      <c r="AD139" s="318">
        <v>-1.3072170249328734E-2</v>
      </c>
      <c r="AF139" s="79" t="e">
        <v>#N/A</v>
      </c>
    </row>
    <row r="140" spans="2:32" x14ac:dyDescent="0.25">
      <c r="B140" s="309" t="s">
        <v>331</v>
      </c>
      <c r="C140" s="285" t="s">
        <v>502</v>
      </c>
      <c r="D140" s="320" t="s">
        <v>331</v>
      </c>
      <c r="E140" s="87">
        <v>182689.95000000054</v>
      </c>
      <c r="F140" s="180" t="e">
        <v>#N/A</v>
      </c>
      <c r="G140" s="91" t="e">
        <v>#N/A</v>
      </c>
      <c r="H140" s="87">
        <v>1073497</v>
      </c>
      <c r="I140" s="87">
        <v>1155781.8</v>
      </c>
      <c r="J140" s="91">
        <v>100405.15000000084</v>
      </c>
      <c r="K140" s="180" t="e">
        <v>#N/A</v>
      </c>
      <c r="L140" s="91" t="e">
        <v>#N/A</v>
      </c>
      <c r="M140" s="104">
        <v>84641.59</v>
      </c>
      <c r="N140" s="105">
        <v>15764</v>
      </c>
      <c r="O140" s="92">
        <v>1073497</v>
      </c>
      <c r="P140" s="91">
        <v>5821</v>
      </c>
      <c r="Q140" s="91">
        <v>0</v>
      </c>
      <c r="R140" s="91">
        <v>0</v>
      </c>
      <c r="S140" s="93">
        <v>1053139.75</v>
      </c>
      <c r="T140" s="93">
        <v>21353.537558541138</v>
      </c>
      <c r="U140" s="91">
        <v>-6817.2875585409056</v>
      </c>
      <c r="V140" s="180" t="e">
        <v>#N/A</v>
      </c>
      <c r="W140" s="299" t="e">
        <v>#N/A</v>
      </c>
      <c r="X140" s="105">
        <v>53183.93</v>
      </c>
      <c r="Y140" s="106">
        <v>-60001</v>
      </c>
      <c r="AA140" s="213" t="s">
        <v>776</v>
      </c>
      <c r="AB140">
        <v>0</v>
      </c>
      <c r="AD140" s="318">
        <v>9.3530908796206083E-2</v>
      </c>
      <c r="AF140" s="79" t="e">
        <v>#N/A</v>
      </c>
    </row>
    <row r="141" spans="2:32" x14ac:dyDescent="0.25">
      <c r="B141" s="309" t="s">
        <v>332</v>
      </c>
      <c r="C141" s="285" t="s">
        <v>503</v>
      </c>
      <c r="D141" s="320" t="s">
        <v>332</v>
      </c>
      <c r="E141" s="87">
        <v>250696.09</v>
      </c>
      <c r="F141" s="180" t="e">
        <v>#N/A</v>
      </c>
      <c r="G141" s="91" t="e">
        <v>#N/A</v>
      </c>
      <c r="H141" s="87">
        <v>967685</v>
      </c>
      <c r="I141" s="87">
        <v>1013085.42</v>
      </c>
      <c r="J141" s="91">
        <v>205295.67</v>
      </c>
      <c r="K141" s="180" t="e">
        <v>#N/A</v>
      </c>
      <c r="L141" s="91" t="e">
        <v>#N/A</v>
      </c>
      <c r="M141" s="104">
        <v>100885.69</v>
      </c>
      <c r="N141" s="105">
        <v>104410</v>
      </c>
      <c r="O141" s="92">
        <v>967685</v>
      </c>
      <c r="P141" s="91">
        <v>5179</v>
      </c>
      <c r="Q141" s="91">
        <v>0</v>
      </c>
      <c r="R141" s="91">
        <v>0</v>
      </c>
      <c r="S141" s="93">
        <v>788762.97</v>
      </c>
      <c r="T141" s="93">
        <v>167431.42444433292</v>
      </c>
      <c r="U141" s="91">
        <v>6311.6055556669889</v>
      </c>
      <c r="V141" s="180" t="e">
        <v>#N/A</v>
      </c>
      <c r="W141" s="299" t="e">
        <v>#N/A</v>
      </c>
      <c r="X141" s="105">
        <v>27174.15</v>
      </c>
      <c r="Y141" s="106">
        <v>-20863</v>
      </c>
      <c r="AA141" s="213" t="s">
        <v>776</v>
      </c>
      <c r="AB141">
        <v>0</v>
      </c>
      <c r="AD141" s="318">
        <v>0.21215134057053683</v>
      </c>
      <c r="AF141" s="79" t="e">
        <v>#N/A</v>
      </c>
    </row>
    <row r="142" spans="2:32" x14ac:dyDescent="0.25">
      <c r="B142" s="309" t="s">
        <v>333</v>
      </c>
      <c r="C142" s="285" t="s">
        <v>504</v>
      </c>
      <c r="D142" s="320" t="s">
        <v>333</v>
      </c>
      <c r="E142" s="87">
        <v>145010.23000000001</v>
      </c>
      <c r="F142" s="180" t="e">
        <v>#N/A</v>
      </c>
      <c r="G142" s="91" t="e">
        <v>#N/A</v>
      </c>
      <c r="H142" s="87">
        <v>657732</v>
      </c>
      <c r="I142" s="87">
        <v>720909.53</v>
      </c>
      <c r="J142" s="91">
        <v>81832.699999999837</v>
      </c>
      <c r="K142" s="180" t="e">
        <v>#N/A</v>
      </c>
      <c r="L142" s="91" t="e">
        <v>#N/A</v>
      </c>
      <c r="M142" s="104">
        <v>130045.2</v>
      </c>
      <c r="N142" s="105">
        <v>-48213</v>
      </c>
      <c r="O142" s="92">
        <v>657732</v>
      </c>
      <c r="P142" s="91">
        <v>3316</v>
      </c>
      <c r="Q142" s="91">
        <v>0</v>
      </c>
      <c r="R142" s="91">
        <v>0</v>
      </c>
      <c r="S142" s="93">
        <v>605571.59</v>
      </c>
      <c r="T142" s="93">
        <v>20010.815128782742</v>
      </c>
      <c r="U142" s="91">
        <v>28833.59487121729</v>
      </c>
      <c r="V142" s="180" t="e">
        <v>#N/A</v>
      </c>
      <c r="W142" s="299" t="e">
        <v>#N/A</v>
      </c>
      <c r="X142" s="105">
        <v>39156.949999999997</v>
      </c>
      <c r="Y142" s="106">
        <v>-10323</v>
      </c>
      <c r="AA142" s="213" t="s">
        <v>776</v>
      </c>
      <c r="AB142">
        <v>0</v>
      </c>
      <c r="AD142" s="318">
        <v>0.12441647966040856</v>
      </c>
      <c r="AF142" s="79" t="e">
        <v>#N/A</v>
      </c>
    </row>
    <row r="143" spans="2:32" x14ac:dyDescent="0.25">
      <c r="B143" s="309" t="s">
        <v>114</v>
      </c>
      <c r="C143" s="285" t="s">
        <v>113</v>
      </c>
      <c r="D143" s="320" t="s">
        <v>114</v>
      </c>
      <c r="E143" s="87"/>
      <c r="F143" s="180"/>
      <c r="G143" s="91"/>
      <c r="H143" s="87"/>
      <c r="I143" s="87"/>
      <c r="J143" s="91"/>
      <c r="K143" s="180"/>
      <c r="L143" s="91"/>
      <c r="M143" s="104"/>
      <c r="N143" s="105"/>
      <c r="O143" s="92"/>
      <c r="P143" s="91"/>
      <c r="Q143" s="91"/>
      <c r="R143" s="91"/>
      <c r="S143" s="93"/>
      <c r="T143" s="93"/>
      <c r="U143" s="91"/>
      <c r="V143" s="180"/>
      <c r="W143" s="299"/>
      <c r="X143" s="105"/>
      <c r="Y143" s="106"/>
      <c r="AA143" s="213"/>
      <c r="AD143" s="318"/>
      <c r="AF143" s="79"/>
    </row>
    <row r="144" spans="2:32" x14ac:dyDescent="0.25">
      <c r="B144" s="309" t="s">
        <v>433</v>
      </c>
      <c r="C144" s="286" t="s">
        <v>1322</v>
      </c>
      <c r="D144" s="320" t="s">
        <v>433</v>
      </c>
      <c r="E144" s="87"/>
      <c r="F144" s="180"/>
      <c r="G144" s="91"/>
      <c r="H144" s="87"/>
      <c r="I144" s="87"/>
      <c r="J144" s="91"/>
      <c r="K144" s="180"/>
      <c r="L144" s="91"/>
      <c r="M144" s="104"/>
      <c r="N144" s="105"/>
      <c r="O144" s="92"/>
      <c r="P144" s="91"/>
      <c r="Q144" s="91"/>
      <c r="R144" s="91"/>
      <c r="S144" s="93"/>
      <c r="T144" s="93"/>
      <c r="U144" s="91"/>
      <c r="V144" s="180"/>
      <c r="W144" s="299"/>
      <c r="X144" s="105"/>
      <c r="Y144" s="106"/>
      <c r="AA144" s="213"/>
      <c r="AD144" s="318"/>
      <c r="AF144" s="79"/>
    </row>
    <row r="145" spans="2:32" x14ac:dyDescent="0.25">
      <c r="B145" s="859" t="s">
        <v>1429</v>
      </c>
      <c r="C145" s="859" t="s">
        <v>1432</v>
      </c>
      <c r="D145" s="875" t="s">
        <v>1429</v>
      </c>
      <c r="E145" s="87"/>
      <c r="F145" s="180"/>
      <c r="G145" s="91"/>
      <c r="H145" s="87"/>
      <c r="I145" s="87"/>
      <c r="J145" s="91"/>
      <c r="K145" s="180"/>
      <c r="L145" s="91"/>
      <c r="M145" s="104"/>
      <c r="N145" s="105"/>
      <c r="O145" s="92"/>
      <c r="P145" s="91"/>
      <c r="Q145" s="91"/>
      <c r="R145" s="91"/>
      <c r="S145" s="93"/>
      <c r="T145" s="93"/>
      <c r="U145" s="91"/>
      <c r="V145" s="180"/>
      <c r="W145" s="299"/>
      <c r="X145" s="105"/>
      <c r="Y145" s="106"/>
      <c r="AA145" s="213"/>
      <c r="AD145" s="318"/>
      <c r="AF145" s="79"/>
    </row>
    <row r="146" spans="2:32" x14ac:dyDescent="0.25">
      <c r="B146" s="309"/>
      <c r="C146" s="285"/>
      <c r="D146" s="320"/>
      <c r="E146" s="87"/>
      <c r="F146" s="180"/>
      <c r="G146" s="91"/>
      <c r="H146" s="87"/>
      <c r="I146" s="87"/>
      <c r="J146" s="91"/>
      <c r="K146" s="180"/>
      <c r="L146" s="91"/>
      <c r="M146" s="104"/>
      <c r="N146" s="105"/>
      <c r="O146" s="92"/>
      <c r="P146" s="91"/>
      <c r="Q146" s="91"/>
      <c r="R146" s="91"/>
      <c r="S146" s="93"/>
      <c r="T146" s="93"/>
      <c r="U146" s="91"/>
      <c r="V146" s="180"/>
      <c r="W146" s="299"/>
      <c r="X146" s="105"/>
      <c r="Y146" s="106"/>
      <c r="AA146" s="213"/>
      <c r="AD146" s="318"/>
      <c r="AF146" s="79"/>
    </row>
    <row r="147" spans="2:32" x14ac:dyDescent="0.25">
      <c r="B147" s="309"/>
      <c r="C147" s="285"/>
      <c r="D147" s="320"/>
      <c r="E147" s="87"/>
      <c r="F147" s="180"/>
      <c r="G147" s="91"/>
      <c r="H147" s="87"/>
      <c r="I147" s="87"/>
      <c r="J147" s="91"/>
      <c r="K147" s="180"/>
      <c r="L147" s="91"/>
      <c r="M147" s="104"/>
      <c r="N147" s="105"/>
      <c r="O147" s="92"/>
      <c r="P147" s="91"/>
      <c r="Q147" s="91"/>
      <c r="R147" s="91"/>
      <c r="S147" s="93"/>
      <c r="T147" s="93"/>
      <c r="U147" s="91"/>
      <c r="V147" s="180"/>
      <c r="W147" s="299"/>
      <c r="X147" s="105"/>
      <c r="Y147" s="106"/>
      <c r="AA147" s="213"/>
      <c r="AD147" s="318"/>
      <c r="AF147" s="79"/>
    </row>
    <row r="148" spans="2:32" x14ac:dyDescent="0.25">
      <c r="B148" s="309"/>
      <c r="C148" s="285"/>
      <c r="D148" s="320"/>
      <c r="E148" s="87"/>
      <c r="F148" s="180"/>
      <c r="G148" s="91"/>
      <c r="H148" s="87"/>
      <c r="I148" s="87"/>
      <c r="J148" s="91"/>
      <c r="K148" s="180"/>
      <c r="L148" s="91"/>
      <c r="M148" s="104"/>
      <c r="N148" s="105"/>
      <c r="O148" s="92"/>
      <c r="P148" s="91"/>
      <c r="Q148" s="91"/>
      <c r="R148" s="91"/>
      <c r="S148" s="93"/>
      <c r="T148" s="93"/>
      <c r="U148" s="91"/>
      <c r="V148" s="180"/>
      <c r="W148" s="299"/>
      <c r="X148" s="105"/>
      <c r="Y148" s="106"/>
      <c r="AA148" s="213"/>
      <c r="AD148" s="318"/>
      <c r="AF148" s="79"/>
    </row>
    <row r="149" spans="2:32" x14ac:dyDescent="0.25">
      <c r="B149" s="309"/>
      <c r="C149" s="285"/>
      <c r="D149" s="320"/>
      <c r="E149" s="87"/>
      <c r="F149" s="180"/>
      <c r="G149" s="91"/>
      <c r="H149" s="87"/>
      <c r="I149" s="87"/>
      <c r="J149" s="91"/>
      <c r="K149" s="180"/>
      <c r="L149" s="91"/>
      <c r="M149" s="104"/>
      <c r="N149" s="105"/>
      <c r="O149" s="92"/>
      <c r="P149" s="91"/>
      <c r="Q149" s="91"/>
      <c r="R149" s="91"/>
      <c r="S149" s="93"/>
      <c r="T149" s="93"/>
      <c r="U149" s="91"/>
      <c r="V149" s="180"/>
      <c r="W149" s="299"/>
      <c r="X149" s="105"/>
      <c r="Y149" s="106"/>
      <c r="AA149" s="213"/>
      <c r="AD149" s="318"/>
      <c r="AF149" s="79"/>
    </row>
    <row r="150" spans="2:32" x14ac:dyDescent="0.25">
      <c r="B150" s="309"/>
      <c r="C150" s="285"/>
      <c r="D150" s="320"/>
      <c r="E150" s="87"/>
      <c r="F150" s="180"/>
      <c r="G150" s="91"/>
      <c r="H150" s="87"/>
      <c r="I150" s="87"/>
      <c r="J150" s="91"/>
      <c r="K150" s="180"/>
      <c r="L150" s="91"/>
      <c r="M150" s="104"/>
      <c r="N150" s="105"/>
      <c r="O150" s="92"/>
      <c r="P150" s="91"/>
      <c r="Q150" s="91"/>
      <c r="R150" s="91"/>
      <c r="S150" s="93"/>
      <c r="T150" s="93"/>
      <c r="U150" s="91"/>
      <c r="V150" s="180"/>
      <c r="W150" s="299"/>
      <c r="X150" s="105"/>
      <c r="Y150" s="106"/>
      <c r="AA150" s="213"/>
      <c r="AD150" s="318"/>
      <c r="AF150" s="79"/>
    </row>
    <row r="151" spans="2:32" x14ac:dyDescent="0.25">
      <c r="B151" s="309"/>
      <c r="C151" s="285"/>
      <c r="D151" s="320"/>
      <c r="E151" s="87"/>
      <c r="F151" s="180"/>
      <c r="G151" s="91"/>
      <c r="H151" s="87"/>
      <c r="I151" s="87"/>
      <c r="J151" s="91"/>
      <c r="K151" s="180"/>
      <c r="L151" s="91"/>
      <c r="M151" s="104"/>
      <c r="N151" s="105"/>
      <c r="O151" s="92"/>
      <c r="P151" s="91"/>
      <c r="Q151" s="91"/>
      <c r="R151" s="91"/>
      <c r="S151" s="93"/>
      <c r="T151" s="93"/>
      <c r="U151" s="91"/>
      <c r="V151" s="180"/>
      <c r="W151" s="299"/>
      <c r="X151" s="105"/>
      <c r="Y151" s="106"/>
      <c r="AA151" s="213"/>
      <c r="AD151" s="318"/>
      <c r="AF151" s="79"/>
    </row>
    <row r="152" spans="2:32" ht="13" thickBot="1" x14ac:dyDescent="0.3">
      <c r="B152" s="309"/>
      <c r="C152" s="285"/>
      <c r="D152" s="320"/>
      <c r="E152" s="87"/>
      <c r="F152" s="180" t="e">
        <v>#N/A</v>
      </c>
      <c r="G152" s="91" t="e">
        <v>#N/A</v>
      </c>
      <c r="H152" s="87">
        <v>178008</v>
      </c>
      <c r="I152" s="87">
        <v>210584.68</v>
      </c>
      <c r="J152" s="91">
        <v>54655.46</v>
      </c>
      <c r="K152" s="180" t="e">
        <v>#N/A</v>
      </c>
      <c r="L152" s="91" t="e">
        <v>#N/A</v>
      </c>
      <c r="M152" s="104">
        <v>294721.31</v>
      </c>
      <c r="N152" s="105">
        <v>-240066</v>
      </c>
      <c r="O152" s="92">
        <v>178008</v>
      </c>
      <c r="P152" s="91">
        <v>200</v>
      </c>
      <c r="Q152" s="91">
        <v>0</v>
      </c>
      <c r="R152" s="91">
        <v>0</v>
      </c>
      <c r="S152" s="93">
        <v>141633.29</v>
      </c>
      <c r="T152" s="93">
        <v>3544.1207653342885</v>
      </c>
      <c r="U152" s="91">
        <v>32630.589234665702</v>
      </c>
      <c r="V152" s="180" t="e">
        <v>#N/A</v>
      </c>
      <c r="W152" s="299" t="e">
        <v>#N/A</v>
      </c>
      <c r="X152" s="105">
        <v>119964.73</v>
      </c>
      <c r="Y152" s="106">
        <v>-87334</v>
      </c>
      <c r="AA152" s="213" t="s">
        <v>776</v>
      </c>
      <c r="AB152">
        <v>0</v>
      </c>
      <c r="AD152" s="318">
        <v>0.30703934654622295</v>
      </c>
      <c r="AF152" s="79" t="e">
        <v>#N/A</v>
      </c>
    </row>
    <row r="153" spans="2:32" ht="12.75" customHeight="1" thickBot="1" x14ac:dyDescent="0.3">
      <c r="B153" s="82"/>
      <c r="C153" s="88" t="s">
        <v>656</v>
      </c>
      <c r="D153" s="295"/>
      <c r="E153" s="89">
        <v>26339342.86999999</v>
      </c>
      <c r="F153" s="109" t="e">
        <v>#N/A</v>
      </c>
      <c r="G153" s="94" t="e">
        <v>#N/A</v>
      </c>
      <c r="H153" s="89">
        <v>264978397</v>
      </c>
      <c r="I153" s="89">
        <v>268870189.44</v>
      </c>
      <c r="J153" s="94">
        <v>22447550.43</v>
      </c>
      <c r="K153" s="109" t="e">
        <v>#N/A</v>
      </c>
      <c r="L153" s="94" t="e">
        <v>#N/A</v>
      </c>
      <c r="M153" s="107" t="e">
        <v>#N/A</v>
      </c>
      <c r="N153" s="109" t="e">
        <v>#N/A</v>
      </c>
      <c r="O153" s="95">
        <v>264978397</v>
      </c>
      <c r="P153" s="94">
        <v>1336546</v>
      </c>
      <c r="Q153" s="94"/>
      <c r="R153" s="94"/>
      <c r="S153" s="96">
        <v>150216672.10999998</v>
      </c>
      <c r="T153" s="96">
        <v>110079840.82318826</v>
      </c>
      <c r="U153" s="94">
        <v>2505687.0668117488</v>
      </c>
      <c r="V153" s="109" t="e">
        <v>#N/A</v>
      </c>
      <c r="W153" s="332" t="e">
        <v>#N/A</v>
      </c>
      <c r="X153" s="331" t="e">
        <v>#N/A</v>
      </c>
      <c r="Y153" s="108" t="e">
        <v>#N/A</v>
      </c>
      <c r="AF153" s="94" t="e">
        <v>#N/A</v>
      </c>
    </row>
    <row r="154" spans="2:32" ht="12.75" customHeight="1" x14ac:dyDescent="0.25">
      <c r="F154" s="97"/>
      <c r="G154" s="97"/>
      <c r="J154" s="97">
        <v>22447550.43</v>
      </c>
      <c r="K154" s="97"/>
      <c r="L154" s="97"/>
    </row>
    <row r="155" spans="2:32" ht="12.75" customHeight="1" x14ac:dyDescent="0.25">
      <c r="C155" t="s">
        <v>698</v>
      </c>
      <c r="E155">
        <v>21</v>
      </c>
      <c r="H155" s="111"/>
      <c r="I155" s="111">
        <v>-3891792.4399999902</v>
      </c>
      <c r="J155">
        <v>15</v>
      </c>
      <c r="AA155">
        <v>146</v>
      </c>
      <c r="AB155" t="s">
        <v>776</v>
      </c>
      <c r="AD155">
        <v>65</v>
      </c>
    </row>
    <row r="156" spans="2:32" ht="12.75" customHeight="1" x14ac:dyDescent="0.25">
      <c r="C156" t="s">
        <v>699</v>
      </c>
      <c r="E156">
        <v>161</v>
      </c>
      <c r="H156" s="111"/>
      <c r="I156" s="111"/>
      <c r="J156">
        <v>167</v>
      </c>
      <c r="AA156">
        <v>36</v>
      </c>
      <c r="AB156" t="s">
        <v>777</v>
      </c>
    </row>
    <row r="157" spans="2:32" ht="13" thickBot="1" x14ac:dyDescent="0.3">
      <c r="I157" s="111"/>
      <c r="AA157">
        <v>182</v>
      </c>
    </row>
    <row r="158" spans="2:32" ht="13" thickBot="1" x14ac:dyDescent="0.3">
      <c r="B158" s="261" t="s">
        <v>682</v>
      </c>
      <c r="I158" s="111"/>
    </row>
    <row r="159" spans="2:32" x14ac:dyDescent="0.25">
      <c r="B159" s="309" t="s">
        <v>398</v>
      </c>
      <c r="C159" s="297" t="s">
        <v>566</v>
      </c>
      <c r="D159" s="311" t="s">
        <v>398</v>
      </c>
      <c r="E159" s="262">
        <v>58062.800000001211</v>
      </c>
      <c r="F159" s="264" t="e">
        <v>#N/A</v>
      </c>
      <c r="G159" s="263" t="e">
        <v>#N/A</v>
      </c>
      <c r="H159" s="262">
        <v>1487752</v>
      </c>
      <c r="I159" s="262" t="e">
        <v>#N/A</v>
      </c>
      <c r="J159" s="263" t="e">
        <v>#N/A</v>
      </c>
      <c r="K159" s="264" t="e">
        <v>#N/A</v>
      </c>
      <c r="L159" s="265" t="e">
        <v>#N/A</v>
      </c>
      <c r="M159" s="266">
        <v>0</v>
      </c>
      <c r="N159" s="267" t="e">
        <v>#N/A</v>
      </c>
      <c r="O159" s="268">
        <v>1487752</v>
      </c>
      <c r="P159" s="263" t="e">
        <v>#N/A</v>
      </c>
      <c r="Q159" s="263"/>
      <c r="R159" s="263"/>
      <c r="S159" s="269"/>
      <c r="T159" s="269">
        <v>0</v>
      </c>
      <c r="U159" s="263" t="e">
        <v>#N/A</v>
      </c>
      <c r="V159" s="263" t="e">
        <v>#N/A</v>
      </c>
      <c r="W159" s="265" t="e">
        <v>#N/A</v>
      </c>
      <c r="X159" s="296">
        <v>-211.7</v>
      </c>
      <c r="Y159" s="176" t="e">
        <v>#N/A</v>
      </c>
      <c r="AA159" s="293" t="s">
        <v>1161</v>
      </c>
      <c r="AB159">
        <v>0</v>
      </c>
      <c r="AF159" s="79" t="e">
        <v>#N/A</v>
      </c>
    </row>
    <row r="160" spans="2:32" x14ac:dyDescent="0.25">
      <c r="B160" s="309" t="s">
        <v>399</v>
      </c>
      <c r="C160" s="298" t="s">
        <v>567</v>
      </c>
      <c r="D160" s="320" t="s">
        <v>399</v>
      </c>
      <c r="E160" s="87">
        <v>175497.25</v>
      </c>
      <c r="F160" s="180" t="e">
        <v>#N/A</v>
      </c>
      <c r="G160" s="91" t="e">
        <v>#N/A</v>
      </c>
      <c r="H160" s="87">
        <v>736458</v>
      </c>
      <c r="I160" s="87">
        <v>0</v>
      </c>
      <c r="J160" s="91">
        <v>911955.25</v>
      </c>
      <c r="K160" s="180" t="e">
        <v>#N/A</v>
      </c>
      <c r="L160" s="91" t="e">
        <v>#N/A</v>
      </c>
      <c r="M160" s="104"/>
      <c r="N160" s="105"/>
      <c r="O160" s="92">
        <v>736458</v>
      </c>
      <c r="P160" s="91" t="e">
        <v>#N/A</v>
      </c>
      <c r="Q160" s="91"/>
      <c r="R160" s="91"/>
      <c r="S160" s="93"/>
      <c r="T160" s="93">
        <v>0</v>
      </c>
      <c r="U160" s="91" t="e">
        <v>#N/A</v>
      </c>
      <c r="V160" s="91" t="e">
        <v>#N/A</v>
      </c>
      <c r="W160" s="299" t="e">
        <v>#N/A</v>
      </c>
      <c r="X160" s="105"/>
      <c r="Y160" s="106"/>
      <c r="AA160" s="293" t="s">
        <v>1161</v>
      </c>
      <c r="AB160">
        <v>0</v>
      </c>
      <c r="AF160" s="79" t="e">
        <v>#N/A</v>
      </c>
    </row>
    <row r="161" spans="2:32" x14ac:dyDescent="0.25">
      <c r="B161" s="309" t="s">
        <v>677</v>
      </c>
      <c r="C161" s="298" t="s">
        <v>768</v>
      </c>
      <c r="D161" s="320" t="s">
        <v>677</v>
      </c>
      <c r="E161" s="87">
        <v>151897.82</v>
      </c>
      <c r="F161" s="180" t="e">
        <v>#N/A</v>
      </c>
      <c r="G161" s="91" t="e">
        <v>#N/A</v>
      </c>
      <c r="H161" s="87">
        <v>1250940</v>
      </c>
      <c r="I161" s="87" t="e">
        <v>#N/A</v>
      </c>
      <c r="J161" s="91" t="e">
        <v>#N/A</v>
      </c>
      <c r="K161" s="180" t="e">
        <v>#N/A</v>
      </c>
      <c r="L161" s="91" t="e">
        <v>#N/A</v>
      </c>
      <c r="M161" s="104"/>
      <c r="N161" s="105"/>
      <c r="O161" s="92">
        <v>1250940</v>
      </c>
      <c r="P161" s="91" t="e">
        <v>#N/A</v>
      </c>
      <c r="Q161" s="91"/>
      <c r="R161" s="91"/>
      <c r="S161" s="93" t="e">
        <v>#N/A</v>
      </c>
      <c r="T161" s="93">
        <v>0</v>
      </c>
      <c r="U161" s="91" t="e">
        <v>#N/A</v>
      </c>
      <c r="V161" s="91" t="e">
        <v>#N/A</v>
      </c>
      <c r="W161" s="299" t="e">
        <v>#N/A</v>
      </c>
      <c r="X161" s="105"/>
      <c r="Y161" s="106"/>
      <c r="AA161" s="293" t="s">
        <v>776</v>
      </c>
      <c r="AB161" t="e">
        <v>#N/A</v>
      </c>
      <c r="AF161" s="79" t="e">
        <v>#N/A</v>
      </c>
    </row>
    <row r="162" spans="2:32" x14ac:dyDescent="0.25">
      <c r="B162" s="309" t="s">
        <v>678</v>
      </c>
      <c r="C162" s="334" t="s">
        <v>769</v>
      </c>
      <c r="D162" s="320" t="s">
        <v>678</v>
      </c>
      <c r="E162" s="87">
        <v>209677.8</v>
      </c>
      <c r="F162" s="180" t="e">
        <v>#N/A</v>
      </c>
      <c r="G162" s="91" t="e">
        <v>#N/A</v>
      </c>
      <c r="H162" s="87">
        <v>746299</v>
      </c>
      <c r="I162" s="87">
        <v>0</v>
      </c>
      <c r="J162" s="91">
        <v>955976.8</v>
      </c>
      <c r="K162" s="180" t="e">
        <v>#N/A</v>
      </c>
      <c r="L162" s="91" t="e">
        <v>#N/A</v>
      </c>
      <c r="M162" s="104">
        <v>0</v>
      </c>
      <c r="N162" s="105">
        <v>955977</v>
      </c>
      <c r="O162" s="92">
        <v>746299</v>
      </c>
      <c r="P162" s="91" t="e">
        <v>#N/A</v>
      </c>
      <c r="Q162" s="91"/>
      <c r="R162" s="91"/>
      <c r="S162" s="93">
        <v>0</v>
      </c>
      <c r="T162" s="93">
        <v>0</v>
      </c>
      <c r="U162" s="91" t="e">
        <v>#N/A</v>
      </c>
      <c r="V162" s="180" t="e">
        <v>#N/A</v>
      </c>
      <c r="W162" s="299" t="e">
        <v>#N/A</v>
      </c>
      <c r="X162" s="105">
        <v>0</v>
      </c>
      <c r="Y162" s="106" t="e">
        <v>#N/A</v>
      </c>
      <c r="AA162" s="293" t="s">
        <v>776</v>
      </c>
      <c r="AB162" t="s">
        <v>1162</v>
      </c>
      <c r="AF162" s="79" t="e">
        <v>#N/A</v>
      </c>
    </row>
    <row r="163" spans="2:32" ht="13" thickBot="1" x14ac:dyDescent="0.3">
      <c r="B163" s="309" t="s">
        <v>439</v>
      </c>
      <c r="C163" s="300" t="s">
        <v>599</v>
      </c>
      <c r="D163" s="312" t="s">
        <v>439</v>
      </c>
      <c r="E163" s="301">
        <v>57589.599999999919</v>
      </c>
      <c r="F163" s="303" t="e">
        <v>#N/A</v>
      </c>
      <c r="G163" s="302" t="e">
        <v>#N/A</v>
      </c>
      <c r="H163" s="301">
        <v>321564</v>
      </c>
      <c r="I163" s="301">
        <v>0</v>
      </c>
      <c r="J163" s="302">
        <v>379153.6</v>
      </c>
      <c r="K163" s="303" t="e">
        <v>#N/A</v>
      </c>
      <c r="L163" s="302" t="e">
        <v>#N/A</v>
      </c>
      <c r="M163" s="304">
        <v>96867.62</v>
      </c>
      <c r="N163" s="305">
        <v>282286</v>
      </c>
      <c r="O163" s="306">
        <v>321564</v>
      </c>
      <c r="P163" s="302" t="e">
        <v>#N/A</v>
      </c>
      <c r="Q163" s="302"/>
      <c r="R163" s="302"/>
      <c r="S163" s="307">
        <v>0</v>
      </c>
      <c r="T163" s="307">
        <v>0</v>
      </c>
      <c r="U163" s="302" t="e">
        <v>#N/A</v>
      </c>
      <c r="V163" s="302" t="e">
        <v>#N/A</v>
      </c>
      <c r="W163" s="308" t="e">
        <v>#N/A</v>
      </c>
      <c r="X163" s="105">
        <v>8419.8700000000008</v>
      </c>
      <c r="Y163" s="106" t="e">
        <v>#N/A</v>
      </c>
      <c r="AA163" s="213" t="s">
        <v>776</v>
      </c>
      <c r="AB163" t="s">
        <v>1162</v>
      </c>
      <c r="AD163" s="318">
        <v>1.1790921869363484</v>
      </c>
      <c r="AF163" s="79" t="e">
        <v>#N/A</v>
      </c>
    </row>
    <row r="164" spans="2:32" ht="12.75" customHeight="1" thickBot="1" x14ac:dyDescent="0.3">
      <c r="B164" s="82"/>
      <c r="C164" s="88" t="s">
        <v>683</v>
      </c>
      <c r="D164" s="295"/>
      <c r="E164" s="89">
        <v>652725.27000000095</v>
      </c>
      <c r="F164" s="94" t="e">
        <v>#N/A</v>
      </c>
      <c r="G164" s="94" t="e">
        <v>#N/A</v>
      </c>
      <c r="H164" s="89">
        <v>4543013</v>
      </c>
      <c r="I164" s="89" t="e">
        <v>#N/A</v>
      </c>
      <c r="J164" s="94" t="e">
        <v>#N/A</v>
      </c>
      <c r="K164" s="109" t="e">
        <v>#N/A</v>
      </c>
      <c r="L164" s="94" t="e">
        <v>#N/A</v>
      </c>
      <c r="M164" s="107">
        <v>96867.62</v>
      </c>
      <c r="N164" s="109" t="e">
        <v>#N/A</v>
      </c>
      <c r="O164" s="95">
        <v>4543013</v>
      </c>
      <c r="P164" s="94" t="e">
        <v>#N/A</v>
      </c>
      <c r="Q164" s="94"/>
      <c r="R164" s="94"/>
      <c r="S164" s="96" t="e">
        <v>#N/A</v>
      </c>
      <c r="T164" s="96">
        <v>0</v>
      </c>
      <c r="U164" s="94" t="e">
        <v>#N/A</v>
      </c>
      <c r="V164" s="94" t="e">
        <v>#N/A</v>
      </c>
      <c r="W164" s="332" t="e">
        <v>#N/A</v>
      </c>
      <c r="X164" s="331">
        <v>8208.17</v>
      </c>
      <c r="Y164" s="108" t="e">
        <v>#N/A</v>
      </c>
      <c r="AF164" s="94" t="e">
        <v>#N/A</v>
      </c>
    </row>
    <row r="165" spans="2:32" ht="13" thickBot="1" x14ac:dyDescent="0.3">
      <c r="I165" s="111"/>
    </row>
    <row r="166" spans="2:32" ht="12.75" customHeight="1" thickBot="1" x14ac:dyDescent="0.3">
      <c r="B166" s="82"/>
      <c r="C166" s="88" t="s">
        <v>656</v>
      </c>
      <c r="D166" s="295"/>
      <c r="E166" s="89">
        <v>26992068.139999989</v>
      </c>
      <c r="F166" s="94" t="e">
        <v>#N/A</v>
      </c>
      <c r="G166" s="94" t="e">
        <v>#N/A</v>
      </c>
      <c r="H166" s="89">
        <v>269521410</v>
      </c>
      <c r="I166" s="89" t="e">
        <v>#N/A</v>
      </c>
      <c r="J166" s="94" t="e">
        <v>#N/A</v>
      </c>
      <c r="K166" s="109" t="e">
        <v>#N/A</v>
      </c>
      <c r="L166" s="94" t="e">
        <v>#N/A</v>
      </c>
      <c r="M166" s="107" t="e">
        <v>#N/A</v>
      </c>
      <c r="N166" s="109" t="e">
        <v>#N/A</v>
      </c>
      <c r="O166" s="95">
        <v>269521410</v>
      </c>
      <c r="P166" s="94" t="e">
        <v>#N/A</v>
      </c>
      <c r="Q166" s="94"/>
      <c r="R166" s="94"/>
      <c r="S166" s="96" t="e">
        <v>#N/A</v>
      </c>
      <c r="T166" s="96">
        <v>110079840.82318826</v>
      </c>
      <c r="U166" s="94" t="e">
        <v>#N/A</v>
      </c>
      <c r="V166" s="94" t="e">
        <v>#N/A</v>
      </c>
      <c r="W166" s="332" t="e">
        <v>#N/A</v>
      </c>
      <c r="X166" s="331" t="e">
        <v>#N/A</v>
      </c>
      <c r="Y166" s="108" t="e">
        <v>#N/A</v>
      </c>
      <c r="AF166" s="94" t="e">
        <v>#N/A</v>
      </c>
    </row>
    <row r="167" spans="2:32" x14ac:dyDescent="0.25">
      <c r="I167" s="111"/>
    </row>
    <row r="168" spans="2:32" x14ac:dyDescent="0.25">
      <c r="I168" s="111" t="e">
        <v>#N/A</v>
      </c>
      <c r="J168" s="177"/>
      <c r="K168" s="177"/>
      <c r="L168" s="177"/>
    </row>
    <row r="169" spans="2:32" x14ac:dyDescent="0.25">
      <c r="I169" s="111"/>
      <c r="J169" s="177"/>
      <c r="K169" s="177"/>
      <c r="L169" s="177"/>
    </row>
    <row r="170" spans="2:32" x14ac:dyDescent="0.25">
      <c r="I170" s="111"/>
    </row>
    <row r="171" spans="2:32" x14ac:dyDescent="0.25">
      <c r="J171" s="79"/>
      <c r="K171" s="79"/>
      <c r="L171" s="79"/>
    </row>
    <row r="172" spans="2:32" x14ac:dyDescent="0.25">
      <c r="I172" s="178"/>
      <c r="J172" s="111"/>
      <c r="K172" s="111"/>
      <c r="L172" s="111"/>
    </row>
    <row r="173" spans="2:32" x14ac:dyDescent="0.25">
      <c r="J173" s="79"/>
      <c r="K173" s="79"/>
      <c r="L173" s="79"/>
    </row>
  </sheetData>
  <autoFilter ref="B8:Z156"/>
  <phoneticPr fontId="0" type="noConversion"/>
  <conditionalFormatting sqref="L162 G162 L9:L152 G9:G152">
    <cfRule type="cellIs" dxfId="30" priority="1" stopIfTrue="1" operator="greaterThan">
      <formula>10</formula>
    </cfRule>
    <cfRule type="cellIs" dxfId="29" priority="2" stopIfTrue="1" operator="lessThan">
      <formula>-10</formula>
    </cfRule>
  </conditionalFormatting>
  <conditionalFormatting sqref="AA162 AA9:AA152">
    <cfRule type="cellIs" dxfId="28" priority="3" stopIfTrue="1" operator="equal">
      <formula>"LDL"</formula>
    </cfRule>
  </conditionalFormatting>
  <conditionalFormatting sqref="AD162 AD9:AD152">
    <cfRule type="cellIs" dxfId="27" priority="4" stopIfTrue="1" operator="greaterThan">
      <formula>0.1</formula>
    </cfRule>
  </conditionalFormatting>
  <printOptions gridLines="1"/>
  <pageMargins left="0.74803149606299213" right="0.74803149606299213" top="0.78740157480314965" bottom="0.78740157480314965" header="0.39370078740157483" footer="0.39370078740157483"/>
  <pageSetup paperSize="9" scale="60" fitToWidth="2" orientation="landscape" r:id="rId1"/>
  <headerFooter alignWithMargins="0">
    <oddHeader>&amp;C&amp;"Arial,Bold"&amp;12&amp;UOUTTURN/SETTLEMENT DETAILS 06/07</oddHeader>
    <oddFooter>&amp;L&amp;Z&amp;F/
&amp;F/&amp;A&amp;R&amp;D</oddFooter>
  </headerFooter>
  <colBreaks count="1" manualBreakCount="1">
    <brk id="14" min="8" max="20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GL188"/>
  <sheetViews>
    <sheetView zoomScaleNormal="100" workbookViewId="0">
      <pane xSplit="4" ySplit="6" topLeftCell="FL7" activePane="bottomRight" state="frozen"/>
      <selection activeCell="A175" sqref="A1:IV65536"/>
      <selection pane="topRight" activeCell="A175" sqref="A1:IV65536"/>
      <selection pane="bottomLeft" activeCell="A175" sqref="A1:IV65536"/>
      <selection pane="bottomRight" activeCell="FL12" sqref="FL12"/>
    </sheetView>
  </sheetViews>
  <sheetFormatPr defaultRowHeight="12.5" zeroHeight="1" x14ac:dyDescent="0.25"/>
  <cols>
    <col min="1" max="1" width="2.7265625" customWidth="1"/>
    <col min="2" max="2" width="4.26953125" style="1" bestFit="1" customWidth="1"/>
    <col min="3" max="3" width="54.453125" style="1" customWidth="1"/>
    <col min="4" max="4" width="15.7265625" style="1" customWidth="1"/>
    <col min="5" max="191" width="15.7265625" customWidth="1"/>
    <col min="192" max="192" width="15" bestFit="1" customWidth="1"/>
    <col min="193" max="193" width="17.453125" bestFit="1" customWidth="1"/>
    <col min="194" max="194" width="12.81640625" bestFit="1" customWidth="1"/>
  </cols>
  <sheetData>
    <row r="1" spans="2:192" x14ac:dyDescent="0.25"/>
    <row r="2" spans="2:192" x14ac:dyDescent="0.25">
      <c r="E2" s="201" t="s">
        <v>647</v>
      </c>
      <c r="F2" s="201" t="s">
        <v>646</v>
      </c>
      <c r="G2" s="201" t="s">
        <v>645</v>
      </c>
      <c r="H2" s="201" t="s">
        <v>644</v>
      </c>
      <c r="I2" s="201" t="s">
        <v>648</v>
      </c>
      <c r="J2" s="201" t="s">
        <v>346</v>
      </c>
      <c r="K2" s="201" t="s">
        <v>393</v>
      </c>
      <c r="L2" s="201" t="s">
        <v>390</v>
      </c>
      <c r="M2" s="201" t="s">
        <v>389</v>
      </c>
      <c r="N2" s="201" t="s">
        <v>386</v>
      </c>
      <c r="O2" s="201" t="s">
        <v>384</v>
      </c>
      <c r="P2" s="201" t="s">
        <v>382</v>
      </c>
      <c r="Q2" s="201" t="s">
        <v>376</v>
      </c>
      <c r="R2" s="201" t="s">
        <v>369</v>
      </c>
      <c r="S2" s="201" t="s">
        <v>366</v>
      </c>
      <c r="T2" s="201" t="s">
        <v>365</v>
      </c>
      <c r="U2" s="201" t="s">
        <v>364</v>
      </c>
      <c r="V2" s="201" t="s">
        <v>350</v>
      </c>
      <c r="W2" s="201" t="s">
        <v>334</v>
      </c>
      <c r="X2" s="201" t="s">
        <v>329</v>
      </c>
      <c r="Y2" s="201" t="s">
        <v>323</v>
      </c>
      <c r="Z2" s="201" t="s">
        <v>321</v>
      </c>
      <c r="AA2" s="201" t="s">
        <v>319</v>
      </c>
      <c r="AB2" s="201" t="s">
        <v>309</v>
      </c>
      <c r="AC2" s="201" t="s">
        <v>305</v>
      </c>
      <c r="AD2" s="201" t="s">
        <v>300</v>
      </c>
      <c r="AE2" s="201" t="s">
        <v>302</v>
      </c>
      <c r="AF2" s="201" t="s">
        <v>296</v>
      </c>
      <c r="AG2" s="201" t="s">
        <v>293</v>
      </c>
      <c r="AH2" s="201" t="s">
        <v>289</v>
      </c>
      <c r="AI2" s="201" t="s">
        <v>285</v>
      </c>
      <c r="AJ2" s="201" t="s">
        <v>283</v>
      </c>
      <c r="AK2" s="201" t="s">
        <v>272</v>
      </c>
      <c r="AL2" s="201" t="s">
        <v>275</v>
      </c>
      <c r="AM2" s="201" t="s">
        <v>265</v>
      </c>
      <c r="AN2" s="201" t="s">
        <v>348</v>
      </c>
      <c r="AO2" s="201" t="s">
        <v>347</v>
      </c>
      <c r="AP2" s="201" t="s">
        <v>344</v>
      </c>
      <c r="AQ2" s="201" t="s">
        <v>343</v>
      </c>
      <c r="AR2" s="201" t="s">
        <v>674</v>
      </c>
      <c r="AS2" s="201" t="s">
        <v>673</v>
      </c>
      <c r="AT2" s="201" t="s">
        <v>675</v>
      </c>
      <c r="AU2" s="201" t="s">
        <v>349</v>
      </c>
      <c r="AV2" s="201" t="s">
        <v>372</v>
      </c>
      <c r="AW2" s="201" t="s">
        <v>359</v>
      </c>
      <c r="AX2" s="201" t="s">
        <v>383</v>
      </c>
      <c r="AY2" s="201" t="s">
        <v>381</v>
      </c>
      <c r="AZ2" s="201" t="s">
        <v>357</v>
      </c>
      <c r="BA2" s="201" t="s">
        <v>394</v>
      </c>
      <c r="BB2" s="201" t="s">
        <v>392</v>
      </c>
      <c r="BC2" s="201" t="s">
        <v>388</v>
      </c>
      <c r="BD2" s="201" t="s">
        <v>380</v>
      </c>
      <c r="BE2" s="201" t="s">
        <v>374</v>
      </c>
      <c r="BF2" s="201" t="s">
        <v>373</v>
      </c>
      <c r="BG2" s="201" t="s">
        <v>371</v>
      </c>
      <c r="BH2" s="201" t="s">
        <v>368</v>
      </c>
      <c r="BI2" s="201" t="s">
        <v>367</v>
      </c>
      <c r="BJ2" s="201" t="s">
        <v>385</v>
      </c>
      <c r="BK2" s="201" t="s">
        <v>379</v>
      </c>
      <c r="BL2" s="201" t="s">
        <v>375</v>
      </c>
      <c r="BM2" s="201" t="s">
        <v>358</v>
      </c>
      <c r="BN2" s="201" t="s">
        <v>361</v>
      </c>
      <c r="BO2" s="201" t="s">
        <v>360</v>
      </c>
      <c r="BP2" s="201" t="s">
        <v>362</v>
      </c>
      <c r="BQ2" s="201" t="s">
        <v>363</v>
      </c>
      <c r="BR2" s="201" t="s">
        <v>356</v>
      </c>
      <c r="BS2" s="201" t="s">
        <v>355</v>
      </c>
      <c r="BT2" s="201" t="s">
        <v>354</v>
      </c>
      <c r="BU2" s="201" t="s">
        <v>353</v>
      </c>
      <c r="BV2" s="201" t="s">
        <v>378</v>
      </c>
      <c r="BW2" s="201" t="s">
        <v>395</v>
      </c>
      <c r="BX2" s="201" t="s">
        <v>352</v>
      </c>
      <c r="BY2" s="201" t="s">
        <v>345</v>
      </c>
      <c r="BZ2" s="201" t="s">
        <v>339</v>
      </c>
      <c r="CA2" s="201" t="s">
        <v>342</v>
      </c>
      <c r="CB2" s="201" t="s">
        <v>341</v>
      </c>
      <c r="CC2" s="201" t="s">
        <v>340</v>
      </c>
      <c r="CD2" s="201" t="s">
        <v>338</v>
      </c>
      <c r="CE2" s="201" t="s">
        <v>337</v>
      </c>
      <c r="CF2" s="201" t="s">
        <v>336</v>
      </c>
      <c r="CG2" s="201" t="s">
        <v>316</v>
      </c>
      <c r="CH2" s="201" t="s">
        <v>280</v>
      </c>
      <c r="CI2" s="201" t="s">
        <v>331</v>
      </c>
      <c r="CJ2" s="201" t="s">
        <v>325</v>
      </c>
      <c r="CK2" s="201" t="s">
        <v>291</v>
      </c>
      <c r="CL2" s="201" t="s">
        <v>315</v>
      </c>
      <c r="CM2" s="201" t="s">
        <v>279</v>
      </c>
      <c r="CN2" s="201" t="s">
        <v>308</v>
      </c>
      <c r="CO2" s="201" t="s">
        <v>304</v>
      </c>
      <c r="CP2" s="201" t="s">
        <v>288</v>
      </c>
      <c r="CQ2" s="201" t="s">
        <v>274</v>
      </c>
      <c r="CR2" s="201" t="s">
        <v>328</v>
      </c>
      <c r="CS2" s="201" t="s">
        <v>301</v>
      </c>
      <c r="CT2" s="201" t="s">
        <v>298</v>
      </c>
      <c r="CU2" s="201" t="s">
        <v>287</v>
      </c>
      <c r="CV2" s="201" t="s">
        <v>333</v>
      </c>
      <c r="CW2" s="201" t="s">
        <v>332</v>
      </c>
      <c r="CX2" s="201" t="s">
        <v>327</v>
      </c>
      <c r="CY2" s="201" t="s">
        <v>326</v>
      </c>
      <c r="CZ2" s="201" t="s">
        <v>318</v>
      </c>
      <c r="DA2" s="201" t="s">
        <v>317</v>
      </c>
      <c r="DB2" s="201" t="s">
        <v>314</v>
      </c>
      <c r="DC2" s="201" t="s">
        <v>313</v>
      </c>
      <c r="DD2" s="201" t="s">
        <v>312</v>
      </c>
      <c r="DE2" s="201" t="s">
        <v>311</v>
      </c>
      <c r="DF2" s="201" t="s">
        <v>307</v>
      </c>
      <c r="DG2" s="201" t="s">
        <v>306</v>
      </c>
      <c r="DH2" s="201" t="s">
        <v>299</v>
      </c>
      <c r="DI2" s="201" t="s">
        <v>294</v>
      </c>
      <c r="DJ2" s="201" t="s">
        <v>295</v>
      </c>
      <c r="DK2" s="201" t="s">
        <v>292</v>
      </c>
      <c r="DL2" s="201" t="s">
        <v>278</v>
      </c>
      <c r="DM2" s="201" t="s">
        <v>284</v>
      </c>
      <c r="DN2" s="201" t="s">
        <v>277</v>
      </c>
      <c r="DO2" s="201" t="s">
        <v>282</v>
      </c>
      <c r="DP2" s="201" t="s">
        <v>269</v>
      </c>
      <c r="DQ2" s="201" t="s">
        <v>270</v>
      </c>
      <c r="DR2" s="201" t="s">
        <v>268</v>
      </c>
      <c r="DS2" s="201" t="s">
        <v>271</v>
      </c>
      <c r="DT2" s="201" t="s">
        <v>267</v>
      </c>
      <c r="DU2" s="201" t="s">
        <v>281</v>
      </c>
      <c r="DV2" s="201" t="s">
        <v>396</v>
      </c>
      <c r="DW2" s="201" t="s">
        <v>335</v>
      </c>
      <c r="DX2" s="201" t="s">
        <v>330</v>
      </c>
      <c r="DY2" s="201" t="s">
        <v>324</v>
      </c>
      <c r="DZ2" s="201" t="s">
        <v>322</v>
      </c>
      <c r="EA2" s="201" t="s">
        <v>320</v>
      </c>
      <c r="EB2" s="201" t="s">
        <v>310</v>
      </c>
      <c r="EC2" s="201" t="s">
        <v>303</v>
      </c>
      <c r="ED2" s="201" t="s">
        <v>297</v>
      </c>
      <c r="EE2" s="201" t="s">
        <v>290</v>
      </c>
      <c r="EF2" s="201" t="s">
        <v>286</v>
      </c>
      <c r="EG2" s="201" t="s">
        <v>273</v>
      </c>
      <c r="EH2" s="201" t="s">
        <v>276</v>
      </c>
      <c r="EI2" s="201" t="s">
        <v>266</v>
      </c>
      <c r="EJ2" s="201" t="s">
        <v>391</v>
      </c>
      <c r="EK2" s="201" t="s">
        <v>387</v>
      </c>
      <c r="EL2" s="201" t="s">
        <v>377</v>
      </c>
      <c r="EM2" s="201" t="s">
        <v>370</v>
      </c>
      <c r="EN2" s="201" t="s">
        <v>351</v>
      </c>
      <c r="EO2" s="201" t="s">
        <v>424</v>
      </c>
      <c r="EP2" s="201" t="s">
        <v>425</v>
      </c>
      <c r="EQ2" s="201" t="s">
        <v>417</v>
      </c>
      <c r="ER2" s="201" t="s">
        <v>422</v>
      </c>
      <c r="ES2" s="201" t="s">
        <v>416</v>
      </c>
      <c r="ET2" s="201" t="s">
        <v>419</v>
      </c>
      <c r="EU2" s="201" t="s">
        <v>420</v>
      </c>
      <c r="EV2" s="201" t="s">
        <v>421</v>
      </c>
      <c r="EW2" s="201" t="s">
        <v>423</v>
      </c>
      <c r="EX2" s="201" t="s">
        <v>426</v>
      </c>
      <c r="EY2" s="201" t="s">
        <v>427</v>
      </c>
      <c r="EZ2" s="201" t="s">
        <v>418</v>
      </c>
      <c r="FA2" s="201" t="s">
        <v>397</v>
      </c>
      <c r="FB2" s="201" t="s">
        <v>400</v>
      </c>
      <c r="FC2" s="201" t="s">
        <v>399</v>
      </c>
      <c r="FD2" s="201" t="s">
        <v>398</v>
      </c>
      <c r="FE2" s="201" t="s">
        <v>407</v>
      </c>
      <c r="FF2" s="201" t="s">
        <v>405</v>
      </c>
      <c r="FG2" s="201" t="s">
        <v>404</v>
      </c>
      <c r="FH2" s="201" t="s">
        <v>408</v>
      </c>
      <c r="FI2" s="201" t="s">
        <v>403</v>
      </c>
      <c r="FJ2" s="201" t="s">
        <v>409</v>
      </c>
      <c r="FK2" s="201" t="s">
        <v>402</v>
      </c>
      <c r="FL2" s="201" t="s">
        <v>401</v>
      </c>
      <c r="FM2" s="201" t="s">
        <v>410</v>
      </c>
      <c r="FN2" s="201" t="s">
        <v>406</v>
      </c>
      <c r="FO2" s="201" t="s">
        <v>413</v>
      </c>
      <c r="FP2" s="201" t="s">
        <v>412</v>
      </c>
      <c r="FQ2" s="201" t="s">
        <v>411</v>
      </c>
      <c r="FR2" s="201" t="s">
        <v>414</v>
      </c>
      <c r="FS2" s="201" t="s">
        <v>415</v>
      </c>
      <c r="FT2" s="201" t="s">
        <v>437</v>
      </c>
      <c r="FU2" s="201" t="s">
        <v>436</v>
      </c>
      <c r="FV2" s="201" t="s">
        <v>435</v>
      </c>
      <c r="FW2" s="201" t="s">
        <v>434</v>
      </c>
      <c r="FX2" s="201" t="s">
        <v>428</v>
      </c>
      <c r="FY2" s="201" t="s">
        <v>432</v>
      </c>
      <c r="FZ2" s="201" t="s">
        <v>430</v>
      </c>
      <c r="GA2" s="201" t="s">
        <v>429</v>
      </c>
      <c r="GB2" s="201" t="s">
        <v>433</v>
      </c>
      <c r="GC2" s="201" t="s">
        <v>438</v>
      </c>
      <c r="GD2" s="201" t="s">
        <v>439</v>
      </c>
      <c r="GE2" s="201" t="s">
        <v>431</v>
      </c>
      <c r="GF2" s="201" t="s">
        <v>766</v>
      </c>
      <c r="GG2" s="201" t="s">
        <v>678</v>
      </c>
      <c r="GH2" s="201" t="s">
        <v>677</v>
      </c>
      <c r="GI2" s="201" t="s">
        <v>676</v>
      </c>
    </row>
    <row r="3" spans="2:192" x14ac:dyDescent="0.25"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78"/>
      <c r="GA3" s="78"/>
      <c r="GB3" s="78"/>
      <c r="GC3" s="78"/>
      <c r="GD3" s="78"/>
      <c r="GE3" s="78"/>
      <c r="GF3" s="78"/>
      <c r="GG3" s="78"/>
      <c r="GH3" s="78"/>
      <c r="GI3" s="78"/>
    </row>
    <row r="4" spans="2:192" x14ac:dyDescent="0.25">
      <c r="C4" s="1" t="s">
        <v>657</v>
      </c>
      <c r="E4" s="113" t="str">
        <f>VLOOKUP(E$2,[5]!Data,6,FALSE)</f>
        <v>LDL</v>
      </c>
      <c r="F4" s="113" t="str">
        <f>VLOOKUP(F$2,[5]!Data,6,FALSE)</f>
        <v>LDL</v>
      </c>
      <c r="G4" s="113" t="str">
        <f>VLOOKUP(G$2,[5]!Data,6,FALSE)</f>
        <v>LDL</v>
      </c>
      <c r="H4" s="113" t="str">
        <f>VLOOKUP(H$2,[5]!Data,6,FALSE)</f>
        <v>LDL</v>
      </c>
      <c r="I4" s="113" t="str">
        <f>VLOOKUP(I$2,[5]!Data,6,FALSE)</f>
        <v>LDL</v>
      </c>
      <c r="J4" s="113" t="str">
        <f>VLOOKUP(J$2,[5]!Data,6,FALSE)</f>
        <v>LDL</v>
      </c>
      <c r="K4" s="113" t="str">
        <f>VLOOKUP(K$2,[5]!Data,6,FALSE)</f>
        <v>LDL</v>
      </c>
      <c r="L4" s="113" t="str">
        <f>VLOOKUP(L$2,[5]!Data,6,FALSE)</f>
        <v>LDL</v>
      </c>
      <c r="M4" s="113" t="str">
        <f>VLOOKUP(M$2,[5]!Data,6,FALSE)</f>
        <v>LDL</v>
      </c>
      <c r="N4" s="113" t="str">
        <f>VLOOKUP(N$2,[5]!Data,6,FALSE)</f>
        <v>LDL</v>
      </c>
      <c r="O4" s="113" t="str">
        <f>VLOOKUP(O$2,[5]!Data,6,FALSE)</f>
        <v>LDL</v>
      </c>
      <c r="P4" s="113" t="str">
        <f>VLOOKUP(P$2,[5]!Data,6,FALSE)</f>
        <v>LDL</v>
      </c>
      <c r="Q4" s="113" t="str">
        <f>VLOOKUP(Q$2,[5]!Data,6,FALSE)</f>
        <v>LDL</v>
      </c>
      <c r="R4" s="113" t="str">
        <f>VLOOKUP(R$2,[5]!Data,6,FALSE)</f>
        <v>LDL</v>
      </c>
      <c r="S4" s="113" t="str">
        <f>VLOOKUP(S$2,[5]!Data,6,FALSE)</f>
        <v>LDL</v>
      </c>
      <c r="T4" s="113" t="str">
        <f>VLOOKUP(T$2,[5]!Data,6,FALSE)</f>
        <v>LDL</v>
      </c>
      <c r="U4" s="113" t="str">
        <f>VLOOKUP(U$2,[5]!Data,6,FALSE)</f>
        <v>LDL</v>
      </c>
      <c r="V4" s="113" t="str">
        <f>VLOOKUP(V$2,[5]!Data,6,FALSE)</f>
        <v>LDL</v>
      </c>
      <c r="W4" s="113" t="str">
        <f>VLOOKUP(W$2,[5]!Data,6,FALSE)</f>
        <v>LDL</v>
      </c>
      <c r="X4" s="113" t="str">
        <f>VLOOKUP(X$2,[5]!Data,6,FALSE)</f>
        <v>LDL</v>
      </c>
      <c r="Y4" s="113" t="str">
        <f>VLOOKUP(Y$2,[5]!Data,6,FALSE)</f>
        <v>LDL</v>
      </c>
      <c r="Z4" s="113" t="str">
        <f>VLOOKUP(Z$2,[5]!Data,6,FALSE)</f>
        <v>LDL</v>
      </c>
      <c r="AA4" s="113" t="str">
        <f>VLOOKUP(AA$2,[5]!Data,6,FALSE)</f>
        <v>LDL</v>
      </c>
      <c r="AB4" s="113" t="str">
        <f>VLOOKUP(AB$2,[5]!Data,6,FALSE)</f>
        <v>LDL</v>
      </c>
      <c r="AC4" s="113" t="str">
        <f>VLOOKUP(AC$2,[5]!Data,6,FALSE)</f>
        <v>LDL</v>
      </c>
      <c r="AD4" s="113" t="str">
        <f>VLOOKUP(AD$2,[5]!Data,6,FALSE)</f>
        <v>Outside</v>
      </c>
      <c r="AE4" s="113" t="str">
        <f>VLOOKUP(AE$2,[5]!Data,6,FALSE)</f>
        <v>LDL</v>
      </c>
      <c r="AF4" s="113" t="str">
        <f>VLOOKUP(AF$2,[5]!Data,6,FALSE)</f>
        <v>LDL</v>
      </c>
      <c r="AG4" s="113" t="str">
        <f>VLOOKUP(AG$2,[5]!Data,6,FALSE)</f>
        <v>LDL</v>
      </c>
      <c r="AH4" s="113" t="str">
        <f>VLOOKUP(AH$2,[5]!Data,6,FALSE)</f>
        <v>LDL</v>
      </c>
      <c r="AI4" s="113" t="str">
        <f>VLOOKUP(AI$2,[5]!Data,6,FALSE)</f>
        <v>LDL</v>
      </c>
      <c r="AJ4" s="113" t="str">
        <f>VLOOKUP(AJ$2,[5]!Data,6,FALSE)</f>
        <v>LDL</v>
      </c>
      <c r="AK4" s="113" t="str">
        <f>VLOOKUP(AK$2,[5]!Data,6,FALSE)</f>
        <v>LDL</v>
      </c>
      <c r="AL4" s="113" t="str">
        <f>VLOOKUP(AL$2,[5]!Data,6,FALSE)</f>
        <v>LDL</v>
      </c>
      <c r="AM4" s="113" t="str">
        <f>VLOOKUP(AM$2,[5]!Data,6,FALSE)</f>
        <v>LDL</v>
      </c>
      <c r="AN4" s="113" t="str">
        <f>VLOOKUP(AN$2,[5]!Data,6,FALSE)</f>
        <v>Outside</v>
      </c>
      <c r="AO4" s="113" t="str">
        <f>VLOOKUP(AO$2,[5]!Data,6,FALSE)</f>
        <v>LDL</v>
      </c>
      <c r="AP4" s="113" t="str">
        <f>VLOOKUP(AP$2,[5]!Data,6,FALSE)</f>
        <v>LDL</v>
      </c>
      <c r="AQ4" s="113" t="str">
        <f>VLOOKUP(AQ$2,[5]!Data,6,FALSE)</f>
        <v>LDL</v>
      </c>
      <c r="AR4" s="113" t="str">
        <f>VLOOKUP(AR$2,[5]!Data,6,FALSE)</f>
        <v>LDL</v>
      </c>
      <c r="AS4" s="113" t="str">
        <f>VLOOKUP(AS$2,[5]!Data,6,FALSE)</f>
        <v>LDL</v>
      </c>
      <c r="AT4" s="113" t="str">
        <f>VLOOKUP(AT$2,[5]!Data,6,FALSE)</f>
        <v>LDL</v>
      </c>
      <c r="AU4" s="113" t="str">
        <f>VLOOKUP(AU$2,[5]!Data,6,FALSE)</f>
        <v>LDL</v>
      </c>
      <c r="AV4" s="113" t="str">
        <f>VLOOKUP(AV$2,[5]!Data,6,FALSE)</f>
        <v>LDL</v>
      </c>
      <c r="AW4" s="113" t="str">
        <f>VLOOKUP(AW$2,[5]!Data,6,FALSE)</f>
        <v>LDL</v>
      </c>
      <c r="AX4" s="113" t="str">
        <f>VLOOKUP(AX$2,[5]!Data,6,FALSE)</f>
        <v>LDL</v>
      </c>
      <c r="AY4" s="113" t="str">
        <f>VLOOKUP(AY$2,[5]!Data,6,FALSE)</f>
        <v>LDL</v>
      </c>
      <c r="AZ4" s="113" t="str">
        <f>VLOOKUP(AZ$2,[5]!Data,6,FALSE)</f>
        <v>LDL</v>
      </c>
      <c r="BA4" s="113" t="str">
        <f>VLOOKUP(BA$2,[5]!Data,6,FALSE)</f>
        <v>LDL</v>
      </c>
      <c r="BB4" s="113" t="str">
        <f>VLOOKUP(BB$2,[5]!Data,6,FALSE)</f>
        <v>LDL</v>
      </c>
      <c r="BC4" s="113" t="str">
        <f>VLOOKUP(BC$2,[5]!Data,6,FALSE)</f>
        <v>LDL</v>
      </c>
      <c r="BD4" s="113" t="str">
        <f>VLOOKUP(BD$2,[5]!Data,6,FALSE)</f>
        <v>LDL</v>
      </c>
      <c r="BE4" s="113" t="str">
        <f>VLOOKUP(BE$2,[5]!Data,6,FALSE)</f>
        <v>LDL</v>
      </c>
      <c r="BF4" s="113" t="str">
        <f>VLOOKUP(BF$2,[5]!Data,6,FALSE)</f>
        <v>LDL</v>
      </c>
      <c r="BG4" s="113" t="str">
        <f>VLOOKUP(BG$2,[5]!Data,6,FALSE)</f>
        <v>LDL</v>
      </c>
      <c r="BH4" s="113" t="str">
        <f>VLOOKUP(BH$2,[5]!Data,6,FALSE)</f>
        <v>LDL</v>
      </c>
      <c r="BI4" s="113" t="str">
        <f>VLOOKUP(BI$2,[5]!Data,6,FALSE)</f>
        <v>LDL</v>
      </c>
      <c r="BJ4" s="113" t="str">
        <f>VLOOKUP(BJ$2,[5]!Data,6,FALSE)</f>
        <v>Outside</v>
      </c>
      <c r="BK4" s="113" t="str">
        <f>VLOOKUP(BK$2,[5]!Data,6,FALSE)</f>
        <v>LDL</v>
      </c>
      <c r="BL4" s="113" t="str">
        <f>VLOOKUP(BL$2,[5]!Data,6,FALSE)</f>
        <v>LDL</v>
      </c>
      <c r="BM4" s="113" t="str">
        <f>VLOOKUP(BM$2,[5]!Data,6,FALSE)</f>
        <v>LDL</v>
      </c>
      <c r="BN4" s="113" t="str">
        <f>VLOOKUP(BN$2,[5]!Data,6,FALSE)</f>
        <v>Outside</v>
      </c>
      <c r="BO4" s="113" t="str">
        <f>VLOOKUP(BO$2,[5]!Data,6,FALSE)</f>
        <v>LDL</v>
      </c>
      <c r="BP4" s="113" t="str">
        <f>VLOOKUP(BP$2,[5]!Data,6,FALSE)</f>
        <v>LDL</v>
      </c>
      <c r="BQ4" s="113" t="str">
        <f>VLOOKUP(BQ$2,[5]!Data,6,FALSE)</f>
        <v>LDL</v>
      </c>
      <c r="BR4" s="113" t="str">
        <f>VLOOKUP(BR$2,[5]!Data,6,FALSE)</f>
        <v>LDL</v>
      </c>
      <c r="BS4" s="113" t="str">
        <f>VLOOKUP(BS$2,[5]!Data,6,FALSE)</f>
        <v>LDL</v>
      </c>
      <c r="BT4" s="113" t="str">
        <f>VLOOKUP(BT$2,[5]!Data,6,FALSE)</f>
        <v>LDL</v>
      </c>
      <c r="BU4" s="113" t="str">
        <f>VLOOKUP(BU$2,[5]!Data,6,FALSE)</f>
        <v>LDL</v>
      </c>
      <c r="BV4" s="113" t="str">
        <f>VLOOKUP(BV$2,[5]!Data,6,FALSE)</f>
        <v>LDL</v>
      </c>
      <c r="BW4" s="113" t="str">
        <f>VLOOKUP(BW$2,[5]!Data,6,FALSE)</f>
        <v>LDL</v>
      </c>
      <c r="BX4" s="113" t="str">
        <f>VLOOKUP(BX$2,[5]!Data,6,FALSE)</f>
        <v>LDL</v>
      </c>
      <c r="BY4" s="113" t="str">
        <f>VLOOKUP(BY$2,[5]!Data,6,FALSE)</f>
        <v>LDL</v>
      </c>
      <c r="BZ4" s="113" t="str">
        <f>VLOOKUP(BZ$2,[5]!Data,6,FALSE)</f>
        <v>LDL</v>
      </c>
      <c r="CA4" s="113" t="str">
        <f>VLOOKUP(CA$2,[5]!Data,6,FALSE)</f>
        <v>LDL</v>
      </c>
      <c r="CB4" s="113" t="str">
        <f>VLOOKUP(CB$2,[5]!Data,6,FALSE)</f>
        <v>LDL</v>
      </c>
      <c r="CC4" s="113" t="str">
        <f>VLOOKUP(CC$2,[5]!Data,6,FALSE)</f>
        <v>LDL</v>
      </c>
      <c r="CD4" s="113" t="str">
        <f>VLOOKUP(CD$2,[5]!Data,6,FALSE)</f>
        <v>From 1 May 2006</v>
      </c>
      <c r="CE4" s="113" t="str">
        <f>VLOOKUP(CE$2,[5]!Data,6,FALSE)</f>
        <v>LDL</v>
      </c>
      <c r="CF4" s="113" t="str">
        <f>VLOOKUP(CF$2,[5]!Data,6,FALSE)</f>
        <v>LDL</v>
      </c>
      <c r="CG4" s="113" t="str">
        <f>VLOOKUP(CG$2,[5]!Data,6,FALSE)</f>
        <v>LDL</v>
      </c>
      <c r="CH4" s="113" t="str">
        <f>VLOOKUP(CH$2,[5]!Data,6,FALSE)</f>
        <v>LDL</v>
      </c>
      <c r="CI4" s="113" t="str">
        <f>VLOOKUP(CI$2,[5]!Data,6,FALSE)</f>
        <v>LDL</v>
      </c>
      <c r="CJ4" s="113" t="str">
        <f>VLOOKUP(CJ$2,[5]!Data,6,FALSE)</f>
        <v>Outside</v>
      </c>
      <c r="CK4" s="113" t="str">
        <f>VLOOKUP(CK$2,[5]!Data,6,FALSE)</f>
        <v>LDL</v>
      </c>
      <c r="CL4" s="113" t="str">
        <f>VLOOKUP(CL$2,[5]!Data,6,FALSE)</f>
        <v>LDL</v>
      </c>
      <c r="CM4" s="113" t="str">
        <f>VLOOKUP(CM$2,[5]!Data,6,FALSE)</f>
        <v>LDL</v>
      </c>
      <c r="CN4" s="113" t="str">
        <f>VLOOKUP(CN$2,[5]!Data,6,FALSE)</f>
        <v>LDL</v>
      </c>
      <c r="CO4" s="113" t="str">
        <f>VLOOKUP(CO$2,[5]!Data,6,FALSE)</f>
        <v>LDL</v>
      </c>
      <c r="CP4" s="113" t="str">
        <f>VLOOKUP(CP$2,[5]!Data,6,FALSE)</f>
        <v>LDL</v>
      </c>
      <c r="CQ4" s="113" t="str">
        <f>VLOOKUP(CQ$2,[5]!Data,6,FALSE)</f>
        <v>LDL</v>
      </c>
      <c r="CR4" s="113" t="str">
        <f>VLOOKUP(CR$2,[5]!Data,6,FALSE)</f>
        <v>LDL</v>
      </c>
      <c r="CS4" s="113" t="str">
        <f>VLOOKUP(CS$2,[5]!Data,6,FALSE)</f>
        <v>LDL</v>
      </c>
      <c r="CT4" s="113" t="str">
        <f>VLOOKUP(CT$2,[5]!Data,6,FALSE)</f>
        <v>LDL</v>
      </c>
      <c r="CU4" s="113" t="str">
        <f>VLOOKUP(CU$2,[5]!Data,6,FALSE)</f>
        <v>Outside</v>
      </c>
      <c r="CV4" s="113" t="str">
        <f>VLOOKUP(CV$2,[5]!Data,6,FALSE)</f>
        <v>LDL</v>
      </c>
      <c r="CW4" s="113" t="str">
        <f>VLOOKUP(CW$2,[5]!Data,6,FALSE)</f>
        <v>LDL</v>
      </c>
      <c r="CX4" s="113" t="str">
        <f>VLOOKUP(CX$2,[5]!Data,6,FALSE)</f>
        <v>LDL</v>
      </c>
      <c r="CY4" s="113" t="str">
        <f>VLOOKUP(CY$2,[5]!Data,6,FALSE)</f>
        <v>LDL</v>
      </c>
      <c r="CZ4" s="113" t="str">
        <f>VLOOKUP(CZ$2,[5]!Data,6,FALSE)</f>
        <v>LDL</v>
      </c>
      <c r="DA4" s="113" t="str">
        <f>VLOOKUP(DA$2,[5]!Data,6,FALSE)</f>
        <v>LDL</v>
      </c>
      <c r="DB4" s="113" t="str">
        <f>VLOOKUP(DB$2,[5]!Data,6,FALSE)</f>
        <v>LDL</v>
      </c>
      <c r="DC4" s="113" t="str">
        <f>VLOOKUP(DC$2,[5]!Data,6,FALSE)</f>
        <v>LDL</v>
      </c>
      <c r="DD4" s="113" t="str">
        <f>VLOOKUP(DD$2,[5]!Data,6,FALSE)</f>
        <v>LDL</v>
      </c>
      <c r="DE4" s="113" t="str">
        <f>VLOOKUP(DE$2,[5]!Data,6,FALSE)</f>
        <v>LDL</v>
      </c>
      <c r="DF4" s="113" t="str">
        <f>VLOOKUP(DF$2,[5]!Data,6,FALSE)</f>
        <v>Outside</v>
      </c>
      <c r="DG4" s="113" t="str">
        <f>VLOOKUP(DG$2,[5]!Data,6,FALSE)</f>
        <v>LDL</v>
      </c>
      <c r="DH4" s="113" t="str">
        <f>VLOOKUP(DH$2,[5]!Data,6,FALSE)</f>
        <v>Outside</v>
      </c>
      <c r="DI4" s="113" t="str">
        <f>VLOOKUP(DI$2,[5]!Data,6,FALSE)</f>
        <v>LDL</v>
      </c>
      <c r="DJ4" s="113" t="str">
        <f>VLOOKUP(DJ$2,[5]!Data,6,FALSE)</f>
        <v>LDL</v>
      </c>
      <c r="DK4" s="113" t="str">
        <f>VLOOKUP(DK$2,[5]!Data,6,FALSE)</f>
        <v>LDL</v>
      </c>
      <c r="DL4" s="113" t="str">
        <f>VLOOKUP(DL$2,[5]!Data,6,FALSE)</f>
        <v>LDL</v>
      </c>
      <c r="DM4" s="113" t="str">
        <f>VLOOKUP(DM$2,[5]!Data,6,FALSE)</f>
        <v>LDL</v>
      </c>
      <c r="DN4" s="113" t="str">
        <f>VLOOKUP(DN$2,[5]!Data,6,FALSE)</f>
        <v>Outside</v>
      </c>
      <c r="DO4" s="113" t="str">
        <f>VLOOKUP(DO$2,[5]!Data,6,FALSE)</f>
        <v>LDL</v>
      </c>
      <c r="DP4" s="113" t="str">
        <f>VLOOKUP(DP$2,[5]!Data,6,FALSE)</f>
        <v>LDL</v>
      </c>
      <c r="DQ4" s="113" t="str">
        <f>VLOOKUP(DQ$2,[5]!Data,6,FALSE)</f>
        <v>LDL</v>
      </c>
      <c r="DR4" s="113" t="str">
        <f>VLOOKUP(DR$2,[5]!Data,6,FALSE)</f>
        <v>LDL</v>
      </c>
      <c r="DS4" s="113" t="str">
        <f>VLOOKUP(DS$2,[5]!Data,6,FALSE)</f>
        <v>LDL</v>
      </c>
      <c r="DT4" s="113" t="str">
        <f>VLOOKUP(DT$2,[5]!Data,6,FALSE)</f>
        <v>LDL</v>
      </c>
      <c r="DU4" s="113" t="str">
        <f>VLOOKUP(DU$2,[5]!Data,6,FALSE)</f>
        <v>LDL</v>
      </c>
      <c r="DV4" s="113" t="str">
        <f>VLOOKUP(DV$2,[5]!Data,6,FALSE)</f>
        <v>Outside</v>
      </c>
      <c r="DW4" s="113" t="str">
        <f>VLOOKUP(DW$2,[5]!Data,6,FALSE)</f>
        <v>LDL</v>
      </c>
      <c r="DX4" s="113" t="str">
        <f>VLOOKUP(DX$2,[5]!Data,6,FALSE)</f>
        <v>LDL</v>
      </c>
      <c r="DY4" s="113" t="str">
        <f>VLOOKUP(DY$2,[5]!Data,6,FALSE)</f>
        <v>LDL</v>
      </c>
      <c r="DZ4" s="113" t="str">
        <f>VLOOKUP(DZ$2,[5]!Data,6,FALSE)</f>
        <v>LDL</v>
      </c>
      <c r="EA4" s="113" t="str">
        <f>VLOOKUP(EA$2,[5]!Data,6,FALSE)</f>
        <v>LDL</v>
      </c>
      <c r="EB4" s="113" t="str">
        <f>VLOOKUP(EB$2,[5]!Data,6,FALSE)</f>
        <v>LDL</v>
      </c>
      <c r="EC4" s="113" t="str">
        <f>VLOOKUP(EC$2,[5]!Data,6,FALSE)</f>
        <v>LDL</v>
      </c>
      <c r="ED4" s="113" t="str">
        <f>VLOOKUP(ED$2,[5]!Data,6,FALSE)</f>
        <v>LDL</v>
      </c>
      <c r="EE4" s="113" t="str">
        <f>VLOOKUP(EE$2,[5]!Data,6,FALSE)</f>
        <v>LDL</v>
      </c>
      <c r="EF4" s="113" t="str">
        <f>VLOOKUP(EF$2,[5]!Data,6,FALSE)</f>
        <v>Outside</v>
      </c>
      <c r="EG4" s="113" t="str">
        <f>VLOOKUP(EG$2,[5]!Data,6,FALSE)</f>
        <v>LDL</v>
      </c>
      <c r="EH4" s="113" t="str">
        <f>VLOOKUP(EH$2,[5]!Data,6,FALSE)</f>
        <v>LDL</v>
      </c>
      <c r="EI4" s="113" t="str">
        <f>VLOOKUP(EI$2,[5]!Data,6,FALSE)</f>
        <v>LDL</v>
      </c>
      <c r="EJ4" s="113" t="str">
        <f>VLOOKUP(EJ$2,[5]!Data,6,FALSE)</f>
        <v>LDL</v>
      </c>
      <c r="EK4" s="113" t="str">
        <f>VLOOKUP(EK$2,[5]!Data,6,FALSE)</f>
        <v>LDL</v>
      </c>
      <c r="EL4" s="113" t="str">
        <f>VLOOKUP(EL$2,[5]!Data,6,FALSE)</f>
        <v>LDL</v>
      </c>
      <c r="EM4" s="113" t="str">
        <f>VLOOKUP(EM$2,[5]!Data,6,FALSE)</f>
        <v>LDL</v>
      </c>
      <c r="EN4" s="113" t="str">
        <f>VLOOKUP(EN$2,[5]!Data,6,FALSE)</f>
        <v>LDL</v>
      </c>
      <c r="EO4" s="113" t="str">
        <f>VLOOKUP(EO$2,[5]!Data,6,FALSE)</f>
        <v>Outside</v>
      </c>
      <c r="EP4" s="113" t="str">
        <f>VLOOKUP(EP$2,[5]!Data,6,FALSE)</f>
        <v>Outside</v>
      </c>
      <c r="EQ4" s="113" t="str">
        <f>VLOOKUP(EQ$2,[5]!Data,6,FALSE)</f>
        <v>LDL</v>
      </c>
      <c r="ER4" s="113" t="str">
        <f>VLOOKUP(ER$2,[5]!Data,6,FALSE)</f>
        <v>Outside</v>
      </c>
      <c r="ES4" s="113" t="str">
        <f>VLOOKUP(ES$2,[5]!Data,6,FALSE)</f>
        <v>LDL</v>
      </c>
      <c r="ET4" s="113" t="str">
        <f>VLOOKUP(ET$2,[5]!Data,6,FALSE)</f>
        <v>Outside</v>
      </c>
      <c r="EU4" s="113" t="str">
        <f>VLOOKUP(EU$2,[5]!Data,6,FALSE)</f>
        <v>LDL</v>
      </c>
      <c r="EV4" s="113" t="str">
        <f>VLOOKUP(EV$2,[5]!Data,6,FALSE)</f>
        <v>Outside</v>
      </c>
      <c r="EW4" s="113" t="str">
        <f>VLOOKUP(EW$2,[5]!Data,6,FALSE)</f>
        <v>Outside</v>
      </c>
      <c r="EX4" s="113" t="str">
        <f>VLOOKUP(EX$2,[5]!Data,6,FALSE)</f>
        <v>Outside</v>
      </c>
      <c r="EY4" s="113" t="str">
        <f>VLOOKUP(EY$2,[5]!Data,6,FALSE)</f>
        <v>Outside</v>
      </c>
      <c r="EZ4" s="113" t="str">
        <f>VLOOKUP(EZ$2,[5]!Data,6,FALSE)</f>
        <v>LDL</v>
      </c>
      <c r="FA4" s="113" t="str">
        <f>VLOOKUP(FA$2,[5]!Data,6,FALSE)</f>
        <v>LDL</v>
      </c>
      <c r="FB4" s="113" t="str">
        <f>VLOOKUP(FB$2,[5]!Data,6,FALSE)</f>
        <v>Outside</v>
      </c>
      <c r="FC4" s="113" t="str">
        <f>VLOOKUP(FC$2,[5]!Data,6,FALSE)</f>
        <v>Outside</v>
      </c>
      <c r="FD4" s="113" t="str">
        <f>VLOOKUP(FD$2,[5]!Data,6,FALSE)</f>
        <v>Outside</v>
      </c>
      <c r="FE4" s="113" t="str">
        <f>VLOOKUP(FE$2,[5]!Data,6,FALSE)</f>
        <v>Outside</v>
      </c>
      <c r="FF4" s="113" t="str">
        <f>VLOOKUP(FF$2,[5]!Data,6,FALSE)</f>
        <v>LDL</v>
      </c>
      <c r="FG4" s="113" t="str">
        <f>VLOOKUP(FG$2,[5]!Data,6,FALSE)</f>
        <v>LDL</v>
      </c>
      <c r="FH4" s="113" t="str">
        <f>VLOOKUP(FH$2,[5]!Data,6,FALSE)</f>
        <v>Outside</v>
      </c>
      <c r="FI4" s="113" t="str">
        <f>VLOOKUP(FI$2,[5]!Data,6,FALSE)</f>
        <v>LDL</v>
      </c>
      <c r="FJ4" s="113" t="str">
        <f>VLOOKUP(FJ$2,[5]!Data,6,FALSE)</f>
        <v>Outside</v>
      </c>
      <c r="FK4" s="113" t="str">
        <f>VLOOKUP(FK$2,[5]!Data,6,FALSE)</f>
        <v>Outside</v>
      </c>
      <c r="FL4" s="113" t="str">
        <f>VLOOKUP(FL$2,[5]!Data,6,FALSE)</f>
        <v>Outside</v>
      </c>
      <c r="FM4" s="113" t="str">
        <f>VLOOKUP(FM$2,[5]!Data,6,FALSE)</f>
        <v>LDL</v>
      </c>
      <c r="FN4" s="113" t="str">
        <f>VLOOKUP(FN$2,[5]!Data,6,FALSE)</f>
        <v>Outside</v>
      </c>
      <c r="FO4" s="113" t="str">
        <f>VLOOKUP(FO$2,[5]!Data,6,FALSE)</f>
        <v>Outside</v>
      </c>
      <c r="FP4" s="113" t="str">
        <f>VLOOKUP(FP$2,[5]!Data,6,FALSE)</f>
        <v>Outside</v>
      </c>
      <c r="FQ4" s="113" t="str">
        <f>VLOOKUP(FQ$2,[5]!Data,6,FALSE)</f>
        <v>Outside</v>
      </c>
      <c r="FR4" s="113" t="str">
        <f>VLOOKUP(FR$2,[5]!Data,6,FALSE)</f>
        <v>Outside</v>
      </c>
      <c r="FS4" s="113" t="str">
        <f>VLOOKUP(FS$2,[5]!Data,6,FALSE)</f>
        <v>Outside</v>
      </c>
      <c r="FT4" s="113" t="str">
        <f>VLOOKUP(FT$2,[5]!Data,6,FALSE)</f>
        <v>Outside</v>
      </c>
      <c r="FU4" s="113" t="str">
        <f>VLOOKUP(FU$2,[5]!Data,6,FALSE)</f>
        <v>LDL</v>
      </c>
      <c r="FV4" s="113" t="str">
        <f>VLOOKUP(FV$2,[5]!Data,6,FALSE)</f>
        <v>LDL</v>
      </c>
      <c r="FW4" s="113" t="str">
        <f>VLOOKUP(FW$2,[5]!Data,6,FALSE)</f>
        <v>LDL</v>
      </c>
      <c r="FX4" s="113" t="str">
        <f>VLOOKUP(FX$2,[5]!Data,6,FALSE)</f>
        <v>LDL</v>
      </c>
      <c r="FY4" s="113" t="str">
        <f>VLOOKUP(FY$2,[5]!Data,6,FALSE)</f>
        <v>LDL</v>
      </c>
      <c r="FZ4" s="113" t="str">
        <f>VLOOKUP(FZ$2,[5]!Data,6,FALSE)</f>
        <v>LDL</v>
      </c>
      <c r="GA4" s="113" t="str">
        <f>VLOOKUP(GA$2,[5]!Data,6,FALSE)</f>
        <v>Outside</v>
      </c>
      <c r="GB4" s="113" t="str">
        <f>VLOOKUP(GB$2,[5]!Data,6,FALSE)</f>
        <v>Outside</v>
      </c>
      <c r="GC4" s="113" t="str">
        <f>VLOOKUP(GC$2,[5]!Data,6,FALSE)</f>
        <v>LDL</v>
      </c>
      <c r="GD4" s="113" t="str">
        <f>VLOOKUP(GD$2,[5]!Data,6,FALSE)</f>
        <v>LDL</v>
      </c>
      <c r="GE4" s="113" t="str">
        <f>VLOOKUP(GE$2,[5]!Data,6,FALSE)</f>
        <v>LDL</v>
      </c>
      <c r="GF4" s="113" t="str">
        <f>VLOOKUP(GF$2,[5]!Data,6,FALSE)</f>
        <v>LDL</v>
      </c>
      <c r="GG4" s="113" t="str">
        <f>VLOOKUP(GG$2,[5]!Data,6,FALSE)</f>
        <v>LDL</v>
      </c>
      <c r="GH4" s="113" t="str">
        <f>VLOOKUP(GH$2,[5]!Data,6,FALSE)</f>
        <v>LDL</v>
      </c>
      <c r="GI4" s="113" t="str">
        <f>VLOOKUP(GI$2,[5]!Data,6,FALSE)</f>
        <v>Outside</v>
      </c>
    </row>
    <row r="5" spans="2:192" x14ac:dyDescent="0.25"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3"/>
      <c r="CI5" s="213"/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3"/>
      <c r="CU5" s="213"/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3"/>
      <c r="DG5" s="213"/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3"/>
      <c r="DS5" s="213"/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3"/>
      <c r="EE5" s="213"/>
      <c r="EF5" s="213"/>
      <c r="EG5" s="213"/>
      <c r="EH5" s="213"/>
      <c r="EI5" s="213"/>
      <c r="EJ5" s="213"/>
      <c r="EK5" s="213"/>
      <c r="EL5" s="213"/>
      <c r="EM5" s="213"/>
      <c r="EN5" s="213"/>
      <c r="EO5" s="213"/>
      <c r="EP5" s="213"/>
      <c r="EQ5" s="213"/>
      <c r="ER5" s="213"/>
      <c r="ES5" s="213"/>
      <c r="ET5" s="213"/>
      <c r="EU5" s="213"/>
      <c r="EV5" s="213"/>
      <c r="EW5" s="213"/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3"/>
      <c r="FL5" s="213"/>
      <c r="FM5" s="213"/>
      <c r="FN5" s="213"/>
      <c r="FO5" s="213"/>
      <c r="FP5" s="213"/>
      <c r="FQ5" s="213"/>
      <c r="FR5" s="213"/>
      <c r="FS5" s="213"/>
      <c r="FT5" s="213"/>
      <c r="FU5" s="213"/>
      <c r="FV5" s="213"/>
      <c r="FW5" s="213"/>
      <c r="FX5" s="213"/>
      <c r="FY5" s="213"/>
      <c r="FZ5" s="213"/>
      <c r="GA5" s="213"/>
      <c r="GB5" s="213"/>
      <c r="GC5" s="213"/>
      <c r="GD5" s="213"/>
      <c r="GE5" s="213"/>
      <c r="GF5" s="213"/>
      <c r="GG5" s="213"/>
      <c r="GH5" s="213"/>
      <c r="GI5" s="213"/>
    </row>
    <row r="6" spans="2:192" ht="55" customHeight="1" x14ac:dyDescent="0.3">
      <c r="E6" s="214" t="str">
        <f t="shared" ref="E6:AJ6" si="0">VLOOKUP(E2,otdata,2,FALSE)</f>
        <v>Ellergreen Early Years Centre</v>
      </c>
      <c r="F6" s="214" t="str">
        <f t="shared" si="0"/>
        <v>Everton Nursery School and Family Centre</v>
      </c>
      <c r="G6" s="214" t="str">
        <f t="shared" si="0"/>
        <v>East Prescot Road Nursery</v>
      </c>
      <c r="H6" s="214" t="str">
        <f t="shared" si="0"/>
        <v>Chatham Place Nursery</v>
      </c>
      <c r="I6" s="214" t="str">
        <f t="shared" si="0"/>
        <v>Abercromby Nursery and Community</v>
      </c>
      <c r="J6" s="214" t="e">
        <f t="shared" si="0"/>
        <v>#N/A</v>
      </c>
      <c r="K6" s="214" t="e">
        <f t="shared" si="0"/>
        <v>#N/A</v>
      </c>
      <c r="L6" s="214" t="str">
        <f t="shared" si="0"/>
        <v>St Paul's Catholic Junior</v>
      </c>
      <c r="M6" s="214" t="str">
        <f t="shared" si="0"/>
        <v>St Patrick's Catholic Primary</v>
      </c>
      <c r="N6" s="214" t="e">
        <f t="shared" si="0"/>
        <v>#N/A</v>
      </c>
      <c r="O6" s="214" t="str">
        <f t="shared" si="0"/>
        <v>St Michael's Catholic Primary</v>
      </c>
      <c r="P6" s="214" t="e">
        <f t="shared" si="0"/>
        <v>#N/A</v>
      </c>
      <c r="Q6" s="214" t="str">
        <f t="shared" si="0"/>
        <v>St Francis De Sales Catholic Junior Mixed</v>
      </c>
      <c r="R6" s="214" t="str">
        <f t="shared" si="0"/>
        <v>St Cecilia's Catholic Junior</v>
      </c>
      <c r="S6" s="214" t="str">
        <f t="shared" si="0"/>
        <v>St Anne's Catholic Primary</v>
      </c>
      <c r="T6" s="214" t="e">
        <f t="shared" si="0"/>
        <v>#N/A</v>
      </c>
      <c r="U6" s="214" t="str">
        <f t="shared" si="0"/>
        <v>Sacred Heart Catholic Primary</v>
      </c>
      <c r="V6" s="214" t="e">
        <f t="shared" si="0"/>
        <v>#N/A</v>
      </c>
      <c r="W6" s="214" t="e">
        <f t="shared" si="0"/>
        <v>#N/A</v>
      </c>
      <c r="X6" s="214" t="str">
        <f t="shared" si="0"/>
        <v>Sudley Junior</v>
      </c>
      <c r="Y6" s="214" t="e">
        <f t="shared" si="0"/>
        <v>#N/A</v>
      </c>
      <c r="Z6" s="214" t="e">
        <f t="shared" si="0"/>
        <v>#N/A</v>
      </c>
      <c r="AA6" s="214" t="e">
        <f t="shared" si="0"/>
        <v>#N/A</v>
      </c>
      <c r="AB6" s="214" t="e">
        <f t="shared" si="0"/>
        <v>#N/A</v>
      </c>
      <c r="AC6" s="214" t="str">
        <f t="shared" si="0"/>
        <v>Mab Lane JMI</v>
      </c>
      <c r="AD6" s="214" t="str">
        <f t="shared" si="0"/>
        <v>Lawrence Community Primary</v>
      </c>
      <c r="AE6" s="214" t="str">
        <f t="shared" si="0"/>
        <v>Lister Junior</v>
      </c>
      <c r="AF6" s="214" t="e">
        <f t="shared" si="0"/>
        <v>#N/A</v>
      </c>
      <c r="AG6" s="214" t="e">
        <f t="shared" si="0"/>
        <v>#N/A</v>
      </c>
      <c r="AH6" s="214" t="str">
        <f t="shared" si="0"/>
        <v>Gilmour Junior</v>
      </c>
      <c r="AI6" s="214" t="e">
        <f t="shared" si="0"/>
        <v>#N/A</v>
      </c>
      <c r="AJ6" s="214" t="e">
        <f t="shared" si="0"/>
        <v>#N/A</v>
      </c>
      <c r="AK6" s="214" t="str">
        <f t="shared" ref="AK6:BP6" si="1">VLOOKUP(AK2,otdata,2,FALSE)</f>
        <v>Blackmoor Park Junior</v>
      </c>
      <c r="AL6" s="214" t="str">
        <f t="shared" si="1"/>
        <v>Booker Avenue Junior</v>
      </c>
      <c r="AM6" s="214" t="e">
        <f t="shared" si="1"/>
        <v>#N/A</v>
      </c>
      <c r="AN6" s="214" t="str">
        <f t="shared" si="1"/>
        <v>Wavertree C of E</v>
      </c>
      <c r="AO6" s="214" t="e">
        <f t="shared" si="1"/>
        <v>#N/A</v>
      </c>
      <c r="AP6" s="214" t="str">
        <f t="shared" si="1"/>
        <v>St Cleopas' C of E Primary</v>
      </c>
      <c r="AQ6" s="214" t="e">
        <f t="shared" si="1"/>
        <v>#N/A</v>
      </c>
      <c r="AR6" s="214" t="e">
        <f t="shared" si="1"/>
        <v>#N/A</v>
      </c>
      <c r="AS6" s="214" t="str">
        <f t="shared" si="1"/>
        <v>Faith Primary</v>
      </c>
      <c r="AT6" s="214" t="e">
        <f t="shared" si="1"/>
        <v>#N/A</v>
      </c>
      <c r="AU6" s="214" t="str">
        <f t="shared" si="1"/>
        <v>All Saints' Catholic Primary</v>
      </c>
      <c r="AV6" s="214" t="str">
        <f t="shared" si="1"/>
        <v>St Christopher's Catholic Primary</v>
      </c>
      <c r="AW6" s="214" t="str">
        <f t="shared" si="1"/>
        <v>Our Lady of the Assumption Catholic Primary</v>
      </c>
      <c r="AX6" s="214" t="str">
        <f t="shared" si="1"/>
        <v>St Matthew's Catholic Primary</v>
      </c>
      <c r="AY6" s="214" t="str">
        <f t="shared" si="1"/>
        <v>St John's Catholic Primary</v>
      </c>
      <c r="AZ6" s="214" t="str">
        <f t="shared" si="1"/>
        <v>Our Lady and St Philomena's Catholic Primary</v>
      </c>
      <c r="BA6" s="214" t="str">
        <f t="shared" si="1"/>
        <v>St Vincent de Paul Catholic Primary</v>
      </c>
      <c r="BB6" s="214" t="str">
        <f t="shared" si="1"/>
        <v>St Sebastian's Catholic JMI</v>
      </c>
      <c r="BC6" s="214" t="str">
        <f t="shared" si="1"/>
        <v>St Paschal Baylon Catholic Primary</v>
      </c>
      <c r="BD6" s="214" t="str">
        <f t="shared" si="1"/>
        <v>St Hugh's Catholic Primary</v>
      </c>
      <c r="BE6" s="214" t="str">
        <f t="shared" si="1"/>
        <v>St Cuthbert's Catholic Primary</v>
      </c>
      <c r="BF6" s="214" t="str">
        <f t="shared" si="1"/>
        <v>St Clare's Catholic Primary</v>
      </c>
      <c r="BG6" s="214" t="str">
        <f t="shared" si="1"/>
        <v>St Charles' Catholic Primary</v>
      </c>
      <c r="BH6" s="214" t="str">
        <f t="shared" si="1"/>
        <v>St Austin's Catholic Primary</v>
      </c>
      <c r="BI6" s="214" t="str">
        <f t="shared" si="1"/>
        <v>St Anthony Of Padua Catholic Primary</v>
      </c>
      <c r="BJ6" s="214" t="e">
        <f t="shared" si="1"/>
        <v>#N/A</v>
      </c>
      <c r="BK6" s="214" t="str">
        <f t="shared" si="1"/>
        <v>St Gregory's Catholic JMI</v>
      </c>
      <c r="BL6" s="214" t="str">
        <f t="shared" si="1"/>
        <v>St Finbar's Catholic Primary</v>
      </c>
      <c r="BM6" s="214" t="str">
        <f t="shared" si="1"/>
        <v>Our Lady and St Swithin's Catholic Primary</v>
      </c>
      <c r="BN6" s="214" t="str">
        <f t="shared" si="1"/>
        <v>Our Lady Immaculate Catholic Primary</v>
      </c>
      <c r="BO6" s="214" t="str">
        <f t="shared" si="1"/>
        <v>Our Lady of Good Help Catholic Primary</v>
      </c>
      <c r="BP6" s="214" t="e">
        <f t="shared" si="1"/>
        <v>#N/A</v>
      </c>
      <c r="BQ6" s="214" t="str">
        <f t="shared" ref="BQ6:CV6" si="2">VLOOKUP(BQ2,otdata,2,FALSE)</f>
        <v>Our Lady's Bishop Eton Catholic Primary</v>
      </c>
      <c r="BR6" s="214" t="str">
        <f t="shared" si="2"/>
        <v>Much Woolton Catholic Primary</v>
      </c>
      <c r="BS6" s="214" t="str">
        <f t="shared" si="2"/>
        <v>Holy Trinity Catholic Primary</v>
      </c>
      <c r="BT6" s="214" t="str">
        <f t="shared" si="2"/>
        <v>Holy Name Catholic Primary</v>
      </c>
      <c r="BU6" s="214" t="str">
        <f t="shared" si="2"/>
        <v>Holy Cross Catholic Primary</v>
      </c>
      <c r="BV6" s="214" t="e">
        <f t="shared" si="2"/>
        <v>#N/A</v>
      </c>
      <c r="BW6" s="214" t="str">
        <f t="shared" si="2"/>
        <v>Emmaus C of E and Catholic Primary</v>
      </c>
      <c r="BX6" s="214" t="str">
        <f t="shared" si="2"/>
        <v>Christ The King Catholic Primary</v>
      </c>
      <c r="BY6" s="214" t="str">
        <f t="shared" si="2"/>
        <v>St Margaret's Anfield C of E Primary</v>
      </c>
      <c r="BZ6" s="214" t="str">
        <f t="shared" si="2"/>
        <v>Kirkdale, St Lawrence C of E Primary</v>
      </c>
      <c r="CA6" s="214" t="str">
        <f t="shared" si="2"/>
        <v>St Mary's  C of E Primary, West Derby</v>
      </c>
      <c r="CB6" s="214" t="e">
        <f t="shared" si="2"/>
        <v>#N/A</v>
      </c>
      <c r="CC6" s="214" t="str">
        <f t="shared" si="2"/>
        <v>St Anne's C of E Primary</v>
      </c>
      <c r="CD6" s="214" t="e">
        <f t="shared" si="2"/>
        <v>#N/A</v>
      </c>
      <c r="CE6" s="214" t="str">
        <f t="shared" si="2"/>
        <v>Childwall C of E Primary</v>
      </c>
      <c r="CF6" s="214" t="e">
        <f t="shared" si="2"/>
        <v>#N/A</v>
      </c>
      <c r="CG6" s="214" t="str">
        <f t="shared" si="2"/>
        <v>Pinehurst Primary</v>
      </c>
      <c r="CH6" s="214" t="str">
        <f t="shared" si="2"/>
        <v>Childwall Valley Primary</v>
      </c>
      <c r="CI6" s="214" t="str">
        <f t="shared" si="2"/>
        <v>Wellesbourne Primary</v>
      </c>
      <c r="CJ6" s="214" t="str">
        <f t="shared" si="2"/>
        <v>St Michael-in-the-Hamlet Primary</v>
      </c>
      <c r="CK6" s="214" t="str">
        <f t="shared" si="2"/>
        <v>Greenbank Primary</v>
      </c>
      <c r="CL6" s="214" t="str">
        <f t="shared" si="2"/>
        <v>Phoenix Primary</v>
      </c>
      <c r="CM6" s="214" t="str">
        <f t="shared" si="2"/>
        <v>Broad Square Community Primary</v>
      </c>
      <c r="CN6" s="214" t="str">
        <f t="shared" si="2"/>
        <v>Monksdown Primary</v>
      </c>
      <c r="CO6" s="214" t="str">
        <f t="shared" si="2"/>
        <v>Longmoor Primary</v>
      </c>
      <c r="CP6" s="214" t="str">
        <f t="shared" si="2"/>
        <v>Florence Melly Primary</v>
      </c>
      <c r="CQ6" s="214" t="str">
        <f t="shared" si="2"/>
        <v>Blueberry Park Primary</v>
      </c>
      <c r="CR6" s="214" t="str">
        <f t="shared" si="2"/>
        <v>Stockton Wood Community Primary</v>
      </c>
      <c r="CS6" s="214" t="str">
        <f t="shared" si="2"/>
        <v>Leamington Primary</v>
      </c>
      <c r="CT6" s="214" t="str">
        <f t="shared" si="2"/>
        <v>Kingsley Community Primary</v>
      </c>
      <c r="CU6" s="214" t="str">
        <f t="shared" si="2"/>
        <v>Fazakerley Primary</v>
      </c>
      <c r="CV6" s="214" t="str">
        <f t="shared" si="2"/>
        <v>Windsor Community Primary</v>
      </c>
      <c r="CW6" s="214" t="str">
        <f t="shared" ref="CW6:EB6" si="3">VLOOKUP(CW2,otdata,2,FALSE)</f>
        <v>Whitefield JMI</v>
      </c>
      <c r="CX6" s="214" t="str">
        <f t="shared" si="3"/>
        <v>Springwood Heath Primary</v>
      </c>
      <c r="CY6" s="214" t="str">
        <f t="shared" si="3"/>
        <v>Smithdown Primary</v>
      </c>
      <c r="CZ6" s="214" t="str">
        <f t="shared" si="3"/>
        <v>Ranworth Square Primary</v>
      </c>
      <c r="DA6" s="214" t="str">
        <f t="shared" si="3"/>
        <v>Pleasant Street Primary</v>
      </c>
      <c r="DB6" s="214" t="str">
        <f t="shared" si="3"/>
        <v>Northway Primary</v>
      </c>
      <c r="DC6" s="214" t="str">
        <f t="shared" si="3"/>
        <v>Northcote Primary</v>
      </c>
      <c r="DD6" s="214" t="str">
        <f t="shared" si="3"/>
        <v>Norman Pannell Primary</v>
      </c>
      <c r="DE6" s="214" t="e">
        <f t="shared" si="3"/>
        <v>#N/A</v>
      </c>
      <c r="DF6" s="214" t="str">
        <f t="shared" si="3"/>
        <v>Middlefield Primary</v>
      </c>
      <c r="DG6" s="214" t="str">
        <f t="shared" si="3"/>
        <v>Matthew Arnold Primary</v>
      </c>
      <c r="DH6" s="214" t="str">
        <f t="shared" si="3"/>
        <v>Knotty Ash Primary</v>
      </c>
      <c r="DI6" s="214" t="str">
        <f t="shared" si="3"/>
        <v>Four Oaks Community Primary</v>
      </c>
      <c r="DJ6" s="214" t="str">
        <f t="shared" si="3"/>
        <v>Hunts Cross</v>
      </c>
      <c r="DK6" s="214" t="str">
        <f t="shared" si="3"/>
        <v>Gwladys Street Primary and Nursery</v>
      </c>
      <c r="DL6" s="214" t="str">
        <f t="shared" si="3"/>
        <v>Broadgreen Primary</v>
      </c>
      <c r="DM6" s="214" t="str">
        <f t="shared" si="3"/>
        <v>Dovecot JMI</v>
      </c>
      <c r="DN6" s="214" t="e">
        <f t="shared" si="3"/>
        <v>#N/A</v>
      </c>
      <c r="DO6" s="214" t="e">
        <f t="shared" si="3"/>
        <v>#N/A</v>
      </c>
      <c r="DP6" s="214" t="str">
        <f t="shared" si="3"/>
        <v>Barlows Primary</v>
      </c>
      <c r="DQ6" s="214" t="e">
        <f t="shared" si="3"/>
        <v>#N/A</v>
      </c>
      <c r="DR6" s="214" t="str">
        <f t="shared" si="3"/>
        <v>Banks Road JMI</v>
      </c>
      <c r="DS6" s="214" t="str">
        <f t="shared" si="3"/>
        <v>Belle Vale JMI Primary</v>
      </c>
      <c r="DT6" s="214" t="e">
        <f t="shared" si="3"/>
        <v>#N/A</v>
      </c>
      <c r="DU6" s="214" t="str">
        <f t="shared" si="3"/>
        <v>Corinthian Community Primary</v>
      </c>
      <c r="DV6" s="214" t="str">
        <f t="shared" si="3"/>
        <v>King David Primary</v>
      </c>
      <c r="DW6" s="214" t="e">
        <f t="shared" si="3"/>
        <v>#N/A</v>
      </c>
      <c r="DX6" s="214" t="str">
        <f t="shared" si="3"/>
        <v>Sudley Infant</v>
      </c>
      <c r="DY6" s="214" t="e">
        <f t="shared" si="3"/>
        <v>#N/A</v>
      </c>
      <c r="DZ6" s="214" t="e">
        <f t="shared" si="3"/>
        <v>#N/A</v>
      </c>
      <c r="EA6" s="214" t="e">
        <f t="shared" si="3"/>
        <v>#N/A</v>
      </c>
      <c r="EB6" s="214" t="e">
        <f t="shared" si="3"/>
        <v>#N/A</v>
      </c>
      <c r="EC6" s="214" t="str">
        <f t="shared" ref="EC6:FH6" si="4">VLOOKUP(EC2,otdata,2,FALSE)</f>
        <v>Lister Drive Infant</v>
      </c>
      <c r="ED6" s="214" t="e">
        <f t="shared" si="4"/>
        <v>#N/A</v>
      </c>
      <c r="EE6" s="214" t="str">
        <f t="shared" si="4"/>
        <v>Gilmour Infant</v>
      </c>
      <c r="EF6" s="214" t="e">
        <f t="shared" si="4"/>
        <v>#N/A</v>
      </c>
      <c r="EG6" s="214" t="str">
        <f t="shared" si="4"/>
        <v>Blackmoor Park Infants</v>
      </c>
      <c r="EH6" s="214" t="str">
        <f t="shared" si="4"/>
        <v>Booker Avenue Infant</v>
      </c>
      <c r="EI6" s="214" t="e">
        <f t="shared" si="4"/>
        <v>#N/A</v>
      </c>
      <c r="EJ6" s="214" t="str">
        <f t="shared" si="4"/>
        <v>St Paul's and St Timothy's Catholic Infant</v>
      </c>
      <c r="EK6" s="214" t="e">
        <f t="shared" si="4"/>
        <v>#N/A</v>
      </c>
      <c r="EL6" s="214" t="str">
        <f t="shared" si="4"/>
        <v>St Francis De Sales Catholic Inf &amp; Nursery</v>
      </c>
      <c r="EM6" s="214" t="str">
        <f t="shared" si="4"/>
        <v>St Cecilia's Catholic Infant</v>
      </c>
      <c r="EN6" s="214" t="e">
        <f t="shared" si="4"/>
        <v>#N/A</v>
      </c>
      <c r="EO6" s="214" t="e">
        <f t="shared" si="4"/>
        <v>#N/A</v>
      </c>
      <c r="EP6" s="214" t="str">
        <f t="shared" si="4"/>
        <v>St John Bosco Arts College</v>
      </c>
      <c r="EQ6" s="214" t="e">
        <f t="shared" si="4"/>
        <v>#N/A</v>
      </c>
      <c r="ER6" s="214" t="str">
        <f t="shared" si="4"/>
        <v>Notre Dame Catholic College</v>
      </c>
      <c r="ES6" s="214" t="str">
        <f t="shared" si="4"/>
        <v>Archbishop Beck Catholic High</v>
      </c>
      <c r="ET6" s="214" t="e">
        <f t="shared" si="4"/>
        <v>#N/A</v>
      </c>
      <c r="EU6" s="214" t="str">
        <f t="shared" si="4"/>
        <v>Cardinal Heenan Catholic High</v>
      </c>
      <c r="EV6" s="214" t="e">
        <f t="shared" si="4"/>
        <v>#N/A</v>
      </c>
      <c r="EW6" s="214" t="e">
        <f t="shared" si="4"/>
        <v>#N/A</v>
      </c>
      <c r="EX6" s="214" t="str">
        <f t="shared" si="4"/>
        <v>St Julie's Catholic High</v>
      </c>
      <c r="EY6" s="214" t="e">
        <f t="shared" si="4"/>
        <v>#N/A</v>
      </c>
      <c r="EZ6" s="214" t="str">
        <f t="shared" si="4"/>
        <v>Broughton Hall High</v>
      </c>
      <c r="FA6" s="214" t="e">
        <f t="shared" si="4"/>
        <v>#N/A</v>
      </c>
      <c r="FB6" s="214" t="e">
        <f t="shared" si="4"/>
        <v>#N/A</v>
      </c>
      <c r="FC6" s="317" t="e">
        <f t="shared" si="4"/>
        <v>#N/A</v>
      </c>
      <c r="FD6" s="317" t="e">
        <f t="shared" si="4"/>
        <v>#N/A</v>
      </c>
      <c r="FE6" s="214" t="e">
        <f t="shared" si="4"/>
        <v>#N/A</v>
      </c>
      <c r="FF6" s="214" t="str">
        <f t="shared" si="4"/>
        <v>Gateacre Community Comprehensive</v>
      </c>
      <c r="FG6" s="214" t="e">
        <f t="shared" si="4"/>
        <v>#N/A</v>
      </c>
      <c r="FH6" s="214" t="e">
        <f t="shared" si="4"/>
        <v>#N/A</v>
      </c>
      <c r="FI6" s="214" t="e">
        <f t="shared" ref="FI6:GI6" si="5">VLOOKUP(FI2,otdata,2,FALSE)</f>
        <v>#N/A</v>
      </c>
      <c r="FJ6" s="214" t="e">
        <f t="shared" si="5"/>
        <v>#N/A</v>
      </c>
      <c r="FK6" s="214" t="e">
        <f t="shared" si="5"/>
        <v>#N/A</v>
      </c>
      <c r="FL6" s="214" t="str">
        <f t="shared" si="5"/>
        <v>Calderstones</v>
      </c>
      <c r="FM6" s="214" t="e">
        <f t="shared" si="5"/>
        <v>#N/A</v>
      </c>
      <c r="FN6" s="214" t="str">
        <f t="shared" si="5"/>
        <v>Holly Lodge Girls College</v>
      </c>
      <c r="FO6" s="214" t="e">
        <f t="shared" si="5"/>
        <v>#N/A</v>
      </c>
      <c r="FP6" s="214" t="str">
        <f t="shared" si="5"/>
        <v>St Hilda's C of E High</v>
      </c>
      <c r="FQ6" s="214" t="str">
        <f t="shared" si="5"/>
        <v>Archbishop Blanch C of E VA High</v>
      </c>
      <c r="FR6" s="214" t="e">
        <f t="shared" si="5"/>
        <v>#N/A</v>
      </c>
      <c r="FS6" s="214" t="str">
        <f t="shared" si="5"/>
        <v>King David High</v>
      </c>
      <c r="FT6" s="214" t="str">
        <f t="shared" si="5"/>
        <v>Redbridge High</v>
      </c>
      <c r="FU6" s="214" t="str">
        <f t="shared" si="5"/>
        <v>Princes Primary</v>
      </c>
      <c r="FV6" s="214" t="str">
        <f t="shared" si="5"/>
        <v>Palmerston</v>
      </c>
      <c r="FW6" s="214" t="str">
        <f t="shared" si="5"/>
        <v>Millstead Special Needs Primary</v>
      </c>
      <c r="FX6" s="214" t="str">
        <f t="shared" si="5"/>
        <v>Abbots Lea Special School</v>
      </c>
      <c r="FY6" s="214" t="str">
        <f t="shared" si="5"/>
        <v>Hope</v>
      </c>
      <c r="FZ6" s="214" t="str">
        <f t="shared" si="5"/>
        <v>Ernest Cookson</v>
      </c>
      <c r="GA6" s="214" t="str">
        <f t="shared" si="5"/>
        <v>Clifford Holroyde</v>
      </c>
      <c r="GB6" s="214" t="str">
        <f t="shared" si="5"/>
        <v>Woolton High</v>
      </c>
      <c r="GC6" s="214" t="str">
        <f t="shared" si="5"/>
        <v>Sandfield Park</v>
      </c>
      <c r="GD6" s="317" t="e">
        <f t="shared" si="5"/>
        <v>#N/A</v>
      </c>
      <c r="GE6" s="214" t="e">
        <f t="shared" si="5"/>
        <v>#N/A</v>
      </c>
      <c r="GF6" s="214" t="str">
        <f t="shared" si="5"/>
        <v>Bank View</v>
      </c>
      <c r="GG6" s="317" t="e">
        <f t="shared" si="5"/>
        <v>#N/A</v>
      </c>
      <c r="GH6" s="317" t="e">
        <f t="shared" si="5"/>
        <v>#N/A</v>
      </c>
      <c r="GI6" s="214" t="str">
        <f t="shared" si="5"/>
        <v>Childwall Abbey (Aigburth High)</v>
      </c>
    </row>
    <row r="7" spans="2:192" x14ac:dyDescent="0.25">
      <c r="E7" s="211"/>
      <c r="F7" s="211"/>
      <c r="G7" s="211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</row>
    <row r="8" spans="2:192" ht="15.5" x14ac:dyDescent="0.35">
      <c r="C8" s="279" t="s">
        <v>704</v>
      </c>
      <c r="E8" s="212" t="s">
        <v>153</v>
      </c>
      <c r="F8" s="212" t="s">
        <v>153</v>
      </c>
      <c r="G8" s="212" t="s">
        <v>153</v>
      </c>
      <c r="H8" s="212" t="s">
        <v>153</v>
      </c>
      <c r="I8" s="212" t="s">
        <v>153</v>
      </c>
      <c r="J8" s="212" t="s">
        <v>153</v>
      </c>
      <c r="K8" s="212" t="s">
        <v>153</v>
      </c>
      <c r="L8" s="212" t="s">
        <v>153</v>
      </c>
      <c r="M8" s="212" t="s">
        <v>153</v>
      </c>
      <c r="N8" s="212" t="s">
        <v>153</v>
      </c>
      <c r="O8" s="212" t="s">
        <v>153</v>
      </c>
      <c r="P8" s="212" t="s">
        <v>153</v>
      </c>
      <c r="Q8" s="212" t="s">
        <v>153</v>
      </c>
      <c r="R8" s="212" t="s">
        <v>153</v>
      </c>
      <c r="S8" s="212" t="s">
        <v>153</v>
      </c>
      <c r="T8" s="212" t="s">
        <v>153</v>
      </c>
      <c r="U8" s="212" t="s">
        <v>153</v>
      </c>
      <c r="V8" s="212" t="s">
        <v>153</v>
      </c>
      <c r="W8" s="212" t="s">
        <v>153</v>
      </c>
      <c r="X8" s="212" t="s">
        <v>153</v>
      </c>
      <c r="Y8" s="212" t="s">
        <v>153</v>
      </c>
      <c r="Z8" s="212" t="s">
        <v>153</v>
      </c>
      <c r="AA8" s="212" t="s">
        <v>153</v>
      </c>
      <c r="AB8" s="212" t="s">
        <v>153</v>
      </c>
      <c r="AC8" s="212" t="s">
        <v>153</v>
      </c>
      <c r="AD8" s="212" t="s">
        <v>153</v>
      </c>
      <c r="AE8" s="212" t="s">
        <v>153</v>
      </c>
      <c r="AF8" s="212" t="s">
        <v>153</v>
      </c>
      <c r="AG8" s="212" t="s">
        <v>153</v>
      </c>
      <c r="AH8" s="212" t="s">
        <v>153</v>
      </c>
      <c r="AI8" s="212" t="s">
        <v>153</v>
      </c>
      <c r="AJ8" s="212" t="s">
        <v>153</v>
      </c>
      <c r="AK8" s="212" t="s">
        <v>153</v>
      </c>
      <c r="AL8" s="212" t="s">
        <v>153</v>
      </c>
      <c r="AM8" s="212" t="s">
        <v>153</v>
      </c>
      <c r="AN8" s="212" t="s">
        <v>153</v>
      </c>
      <c r="AO8" s="212" t="s">
        <v>153</v>
      </c>
      <c r="AP8" s="212" t="s">
        <v>153</v>
      </c>
      <c r="AQ8" s="212" t="s">
        <v>153</v>
      </c>
      <c r="AR8" s="212" t="s">
        <v>153</v>
      </c>
      <c r="AS8" s="212" t="s">
        <v>153</v>
      </c>
      <c r="AT8" s="212" t="s">
        <v>153</v>
      </c>
      <c r="AU8" s="212" t="s">
        <v>153</v>
      </c>
      <c r="AV8" s="212" t="s">
        <v>153</v>
      </c>
      <c r="AW8" s="212" t="s">
        <v>153</v>
      </c>
      <c r="AX8" s="212" t="s">
        <v>153</v>
      </c>
      <c r="AY8" s="212" t="s">
        <v>153</v>
      </c>
      <c r="AZ8" s="212" t="s">
        <v>153</v>
      </c>
      <c r="BA8" s="212" t="s">
        <v>153</v>
      </c>
      <c r="BB8" s="212" t="s">
        <v>153</v>
      </c>
      <c r="BC8" s="212" t="s">
        <v>153</v>
      </c>
      <c r="BD8" s="212" t="s">
        <v>153</v>
      </c>
      <c r="BE8" s="212" t="s">
        <v>153</v>
      </c>
      <c r="BF8" s="212" t="s">
        <v>153</v>
      </c>
      <c r="BG8" s="212" t="s">
        <v>153</v>
      </c>
      <c r="BH8" s="212" t="s">
        <v>153</v>
      </c>
      <c r="BI8" s="212" t="s">
        <v>153</v>
      </c>
      <c r="BJ8" s="212" t="s">
        <v>153</v>
      </c>
      <c r="BK8" s="212" t="s">
        <v>153</v>
      </c>
      <c r="BL8" s="212" t="s">
        <v>153</v>
      </c>
      <c r="BM8" s="212" t="s">
        <v>153</v>
      </c>
      <c r="BN8" s="212" t="s">
        <v>153</v>
      </c>
      <c r="BO8" s="212" t="s">
        <v>153</v>
      </c>
      <c r="BP8" s="212" t="s">
        <v>153</v>
      </c>
      <c r="BQ8" s="212" t="s">
        <v>153</v>
      </c>
      <c r="BR8" s="212" t="s">
        <v>153</v>
      </c>
      <c r="BS8" s="212" t="s">
        <v>153</v>
      </c>
      <c r="BT8" s="212" t="s">
        <v>153</v>
      </c>
      <c r="BU8" s="212" t="s">
        <v>153</v>
      </c>
      <c r="BV8" s="212" t="s">
        <v>153</v>
      </c>
      <c r="BW8" s="212" t="s">
        <v>153</v>
      </c>
      <c r="BX8" s="212" t="s">
        <v>153</v>
      </c>
      <c r="BY8" s="212" t="s">
        <v>153</v>
      </c>
      <c r="BZ8" s="212" t="s">
        <v>153</v>
      </c>
      <c r="CA8" s="212" t="s">
        <v>153</v>
      </c>
      <c r="CB8" s="212" t="s">
        <v>153</v>
      </c>
      <c r="CC8" s="212" t="s">
        <v>153</v>
      </c>
      <c r="CD8" s="212" t="s">
        <v>153</v>
      </c>
      <c r="CE8" s="212" t="s">
        <v>153</v>
      </c>
      <c r="CF8" s="212" t="s">
        <v>153</v>
      </c>
      <c r="CG8" s="212" t="s">
        <v>153</v>
      </c>
      <c r="CH8" s="212" t="s">
        <v>153</v>
      </c>
      <c r="CI8" s="212" t="s">
        <v>153</v>
      </c>
      <c r="CJ8" s="212" t="s">
        <v>153</v>
      </c>
      <c r="CK8" s="212" t="s">
        <v>153</v>
      </c>
      <c r="CL8" s="212" t="s">
        <v>153</v>
      </c>
      <c r="CM8" s="212" t="s">
        <v>153</v>
      </c>
      <c r="CN8" s="212" t="s">
        <v>153</v>
      </c>
      <c r="CO8" s="212" t="s">
        <v>153</v>
      </c>
      <c r="CP8" s="212" t="s">
        <v>153</v>
      </c>
      <c r="CQ8" s="212" t="s">
        <v>153</v>
      </c>
      <c r="CR8" s="212" t="s">
        <v>153</v>
      </c>
      <c r="CS8" s="212" t="s">
        <v>153</v>
      </c>
      <c r="CT8" s="212" t="s">
        <v>153</v>
      </c>
      <c r="CU8" s="212" t="s">
        <v>153</v>
      </c>
      <c r="CV8" s="212" t="s">
        <v>153</v>
      </c>
      <c r="CW8" s="212" t="s">
        <v>153</v>
      </c>
      <c r="CX8" s="212" t="s">
        <v>153</v>
      </c>
      <c r="CY8" s="212" t="s">
        <v>153</v>
      </c>
      <c r="CZ8" s="212" t="s">
        <v>153</v>
      </c>
      <c r="DA8" s="212" t="s">
        <v>153</v>
      </c>
      <c r="DB8" s="212" t="s">
        <v>153</v>
      </c>
      <c r="DC8" s="212" t="s">
        <v>153</v>
      </c>
      <c r="DD8" s="212" t="s">
        <v>153</v>
      </c>
      <c r="DE8" s="212" t="s">
        <v>153</v>
      </c>
      <c r="DF8" s="212" t="s">
        <v>153</v>
      </c>
      <c r="DG8" s="212" t="s">
        <v>153</v>
      </c>
      <c r="DH8" s="212" t="s">
        <v>153</v>
      </c>
      <c r="DI8" s="212" t="s">
        <v>153</v>
      </c>
      <c r="DJ8" s="212" t="s">
        <v>153</v>
      </c>
      <c r="DK8" s="212" t="s">
        <v>153</v>
      </c>
      <c r="DL8" s="212" t="s">
        <v>153</v>
      </c>
      <c r="DM8" s="212" t="s">
        <v>153</v>
      </c>
      <c r="DN8" s="212" t="s">
        <v>153</v>
      </c>
      <c r="DO8" s="212" t="s">
        <v>153</v>
      </c>
      <c r="DP8" s="212" t="s">
        <v>153</v>
      </c>
      <c r="DQ8" s="212" t="s">
        <v>153</v>
      </c>
      <c r="DR8" s="212" t="s">
        <v>153</v>
      </c>
      <c r="DS8" s="212" t="s">
        <v>153</v>
      </c>
      <c r="DT8" s="212" t="s">
        <v>153</v>
      </c>
      <c r="DU8" s="212" t="s">
        <v>153</v>
      </c>
      <c r="DV8" s="212" t="s">
        <v>153</v>
      </c>
      <c r="DW8" s="212" t="s">
        <v>153</v>
      </c>
      <c r="DX8" s="212" t="s">
        <v>153</v>
      </c>
      <c r="DY8" s="212" t="s">
        <v>153</v>
      </c>
      <c r="DZ8" s="212" t="s">
        <v>153</v>
      </c>
      <c r="EA8" s="212" t="s">
        <v>153</v>
      </c>
      <c r="EB8" s="212" t="s">
        <v>153</v>
      </c>
      <c r="EC8" s="212" t="s">
        <v>153</v>
      </c>
      <c r="ED8" s="212" t="s">
        <v>153</v>
      </c>
      <c r="EE8" s="212" t="s">
        <v>153</v>
      </c>
      <c r="EF8" s="212" t="s">
        <v>153</v>
      </c>
      <c r="EG8" s="212" t="s">
        <v>153</v>
      </c>
      <c r="EH8" s="212" t="s">
        <v>153</v>
      </c>
      <c r="EI8" s="212" t="s">
        <v>153</v>
      </c>
      <c r="EJ8" s="212" t="s">
        <v>153</v>
      </c>
      <c r="EK8" s="212" t="s">
        <v>153</v>
      </c>
      <c r="EL8" s="212" t="s">
        <v>153</v>
      </c>
      <c r="EM8" s="212" t="s">
        <v>153</v>
      </c>
      <c r="EN8" s="212" t="s">
        <v>153</v>
      </c>
      <c r="EO8" s="212" t="s">
        <v>153</v>
      </c>
      <c r="EP8" s="212" t="s">
        <v>153</v>
      </c>
      <c r="EQ8" s="212" t="s">
        <v>153</v>
      </c>
      <c r="ER8" s="212" t="s">
        <v>153</v>
      </c>
      <c r="ES8" s="212" t="s">
        <v>153</v>
      </c>
      <c r="ET8" s="212" t="s">
        <v>153</v>
      </c>
      <c r="EU8" s="212" t="s">
        <v>153</v>
      </c>
      <c r="EV8" s="212" t="s">
        <v>153</v>
      </c>
      <c r="EW8" s="212" t="s">
        <v>153</v>
      </c>
      <c r="EX8" s="212" t="s">
        <v>153</v>
      </c>
      <c r="EY8" s="212" t="s">
        <v>153</v>
      </c>
      <c r="EZ8" s="212" t="s">
        <v>153</v>
      </c>
      <c r="FA8" s="212" t="s">
        <v>153</v>
      </c>
      <c r="FB8" s="212" t="s">
        <v>153</v>
      </c>
      <c r="FC8" s="212" t="s">
        <v>153</v>
      </c>
      <c r="FD8" s="212" t="s">
        <v>153</v>
      </c>
      <c r="FE8" s="212" t="s">
        <v>153</v>
      </c>
      <c r="FF8" s="212" t="s">
        <v>153</v>
      </c>
      <c r="FG8" s="212" t="s">
        <v>153</v>
      </c>
      <c r="FH8" s="212" t="s">
        <v>153</v>
      </c>
      <c r="FI8" s="212" t="s">
        <v>153</v>
      </c>
      <c r="FJ8" s="212" t="s">
        <v>153</v>
      </c>
      <c r="FK8" s="212" t="s">
        <v>153</v>
      </c>
      <c r="FL8" s="212" t="s">
        <v>153</v>
      </c>
      <c r="FM8" s="212" t="s">
        <v>153</v>
      </c>
      <c r="FN8" s="212" t="s">
        <v>153</v>
      </c>
      <c r="FO8" s="212" t="s">
        <v>153</v>
      </c>
      <c r="FP8" s="212" t="s">
        <v>153</v>
      </c>
      <c r="FQ8" s="212" t="s">
        <v>153</v>
      </c>
      <c r="FR8" s="212" t="s">
        <v>153</v>
      </c>
      <c r="FS8" s="212" t="s">
        <v>153</v>
      </c>
      <c r="FT8" s="212" t="s">
        <v>153</v>
      </c>
      <c r="FU8" s="212" t="s">
        <v>153</v>
      </c>
      <c r="FV8" s="212" t="s">
        <v>153</v>
      </c>
      <c r="FW8" s="212" t="s">
        <v>153</v>
      </c>
      <c r="FX8" s="212" t="s">
        <v>153</v>
      </c>
      <c r="FY8" s="212" t="s">
        <v>153</v>
      </c>
      <c r="FZ8" s="212" t="s">
        <v>153</v>
      </c>
      <c r="GA8" s="212" t="s">
        <v>153</v>
      </c>
      <c r="GB8" s="212" t="s">
        <v>153</v>
      </c>
      <c r="GC8" s="212" t="s">
        <v>153</v>
      </c>
      <c r="GD8" s="212" t="s">
        <v>153</v>
      </c>
      <c r="GE8" s="212" t="s">
        <v>153</v>
      </c>
      <c r="GF8" s="212" t="s">
        <v>153</v>
      </c>
      <c r="GG8" s="212" t="s">
        <v>153</v>
      </c>
      <c r="GH8" s="212" t="s">
        <v>153</v>
      </c>
      <c r="GI8" s="212" t="s">
        <v>153</v>
      </c>
    </row>
    <row r="9" spans="2:192" ht="15.5" x14ac:dyDescent="0.35"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</row>
    <row r="10" spans="2:192" x14ac:dyDescent="0.25">
      <c r="E10" s="1"/>
      <c r="F10" s="1"/>
      <c r="G10" s="1"/>
    </row>
    <row r="11" spans="2:192" ht="13" x14ac:dyDescent="0.3">
      <c r="B11" s="186"/>
      <c r="C11" s="187" t="s">
        <v>155</v>
      </c>
      <c r="D11" s="187"/>
    </row>
    <row r="12" spans="2:192" x14ac:dyDescent="0.25">
      <c r="B12" s="188" t="s">
        <v>158</v>
      </c>
      <c r="C12" s="189" t="s">
        <v>159</v>
      </c>
      <c r="D12" s="189"/>
      <c r="E12" s="75">
        <f>ROUND(VLOOKUP(E$2,[5]!Data,16,FALSE),0)</f>
        <v>205114</v>
      </c>
      <c r="F12" s="75">
        <f>ROUND(VLOOKUP(F$2,[5]!Data,16,FALSE),0)</f>
        <v>535534</v>
      </c>
      <c r="G12" s="75">
        <f>ROUND(VLOOKUP(G$2,[5]!Data,16,FALSE),0)</f>
        <v>230332</v>
      </c>
      <c r="H12" s="75">
        <f>ROUND(VLOOKUP(H$2,[5]!Data,16,FALSE),0)</f>
        <v>201193</v>
      </c>
      <c r="I12" s="75">
        <f>ROUND(VLOOKUP(I$2,[5]!Data,16,FALSE),0)</f>
        <v>227442</v>
      </c>
      <c r="J12" s="75">
        <f>ROUND(VLOOKUP(J$2,[5]!Data,16,FALSE),0)</f>
        <v>600400</v>
      </c>
      <c r="K12" s="75">
        <f>ROUND(VLOOKUP(K$2,[5]!Data,16,FALSE),0)</f>
        <v>974551</v>
      </c>
      <c r="L12" s="75">
        <f>ROUND(VLOOKUP(L$2,[5]!Data,16,FALSE),0)</f>
        <v>1232719</v>
      </c>
      <c r="M12" s="75">
        <f>ROUND(VLOOKUP(M$2,[5]!Data,16,FALSE),0)</f>
        <v>638211</v>
      </c>
      <c r="N12" s="75">
        <f>ROUND(VLOOKUP(N$2,[5]!Data,16,FALSE),0)</f>
        <v>908644</v>
      </c>
      <c r="O12" s="75">
        <f>ROUND(VLOOKUP(O$2,[5]!Data,16,FALSE),0)</f>
        <v>961632</v>
      </c>
      <c r="P12" s="75">
        <f>ROUND(VLOOKUP(P$2,[5]!Data,16,FALSE),0)</f>
        <v>633769</v>
      </c>
      <c r="Q12" s="75">
        <f>ROUND(VLOOKUP(Q$2,[5]!Data,16,FALSE),0)</f>
        <v>982987</v>
      </c>
      <c r="R12" s="75">
        <f>ROUND(VLOOKUP(R$2,[5]!Data,16,FALSE),0)</f>
        <v>586451</v>
      </c>
      <c r="S12" s="75">
        <f>ROUND(VLOOKUP(S$2,[5]!Data,16,FALSE),0)</f>
        <v>575274</v>
      </c>
      <c r="T12" s="75">
        <f>ROUND(VLOOKUP(T$2,[5]!Data,16,FALSE),0)</f>
        <v>637230</v>
      </c>
      <c r="U12" s="75">
        <f>ROUND(VLOOKUP(U$2,[5]!Data,16,FALSE),0)</f>
        <v>558552</v>
      </c>
      <c r="V12" s="75">
        <f>ROUND(VLOOKUP(V$2,[5]!Data,16,FALSE),0)</f>
        <v>1065411</v>
      </c>
      <c r="W12" s="75">
        <f>ROUND(VLOOKUP(W$2,[5]!Data,16,FALSE),0)</f>
        <v>878764</v>
      </c>
      <c r="X12" s="75">
        <f>ROUND(VLOOKUP(X$2,[5]!Data,16,FALSE),0)</f>
        <v>884095</v>
      </c>
      <c r="Y12" s="75">
        <f>ROUND(VLOOKUP(Y$2,[5]!Data,16,FALSE),0)</f>
        <v>908068</v>
      </c>
      <c r="Z12" s="75">
        <f>ROUND(VLOOKUP(Z$2,[5]!Data,16,FALSE),0)</f>
        <v>756918</v>
      </c>
      <c r="AA12" s="75">
        <f>ROUND(VLOOKUP(AA$2,[5]!Data,16,FALSE),0)</f>
        <v>868066</v>
      </c>
      <c r="AB12" s="75">
        <f>ROUND(VLOOKUP(AB$2,[5]!Data,16,FALSE),0)</f>
        <v>645738</v>
      </c>
      <c r="AC12" s="75">
        <f>ROUND(VLOOKUP(AC$2,[5]!Data,16,FALSE),0)</f>
        <v>854864</v>
      </c>
      <c r="AD12" s="75">
        <f>ROUND(VLOOKUP(AD$2,[5]!Data,16,FALSE),0)</f>
        <v>1229127</v>
      </c>
      <c r="AE12" s="75">
        <f>ROUND(VLOOKUP(AE$2,[5]!Data,16,FALSE),0)</f>
        <v>670171</v>
      </c>
      <c r="AF12" s="75">
        <f>ROUND(VLOOKUP(AF$2,[5]!Data,16,FALSE),0)</f>
        <v>659346</v>
      </c>
      <c r="AG12" s="75">
        <f>ROUND(VLOOKUP(AG$2,[5]!Data,16,FALSE),0)</f>
        <v>606234</v>
      </c>
      <c r="AH12" s="75">
        <f>ROUND(VLOOKUP(AH$2,[5]!Data,16,FALSE),0)</f>
        <v>674058</v>
      </c>
      <c r="AI12" s="75">
        <f>ROUND(VLOOKUP(AI$2,[5]!Data,16,FALSE),0)</f>
        <v>896826</v>
      </c>
      <c r="AJ12" s="75">
        <f>ROUND(VLOOKUP(AJ$2,[5]!Data,16,FALSE),0)</f>
        <v>725034</v>
      </c>
      <c r="AK12" s="75">
        <f>ROUND(VLOOKUP(AK$2,[5]!Data,16,FALSE),0)</f>
        <v>923754</v>
      </c>
      <c r="AL12" s="75">
        <f>ROUND(VLOOKUP(AL$2,[5]!Data,16,FALSE),0)</f>
        <v>914331</v>
      </c>
      <c r="AM12" s="75">
        <f>ROUND(VLOOKUP(AM$2,[5]!Data,16,FALSE),0)</f>
        <v>925010</v>
      </c>
      <c r="AN12" s="75">
        <f>ROUND(VLOOKUP(AN$2,[5]!Data,16,FALSE),0)</f>
        <v>565630</v>
      </c>
      <c r="AO12" s="75">
        <f>ROUND(VLOOKUP(AO$2,[5]!Data,16,FALSE),0)</f>
        <v>651324</v>
      </c>
      <c r="AP12" s="75">
        <f>ROUND(VLOOKUP(AP$2,[5]!Data,16,FALSE),0)</f>
        <v>700752</v>
      </c>
      <c r="AQ12" s="75">
        <f>ROUND(VLOOKUP(AQ$2,[5]!Data,16,FALSE),0)</f>
        <v>606783</v>
      </c>
      <c r="AR12" s="75">
        <f>ROUND(VLOOKUP(AR$2,[5]!Data,16,FALSE),0)</f>
        <v>810455</v>
      </c>
      <c r="AS12" s="75">
        <f>ROUND(VLOOKUP(AS$2,[5]!Data,16,FALSE),0)</f>
        <v>361481</v>
      </c>
      <c r="AT12" s="75">
        <f>ROUND(VLOOKUP(AT$2,[5]!Data,16,FALSE),0)</f>
        <v>1017840</v>
      </c>
      <c r="AU12" s="75">
        <f>ROUND(VLOOKUP(AU$2,[5]!Data,16,FALSE),0)</f>
        <v>1349771</v>
      </c>
      <c r="AV12" s="75">
        <f>ROUND(VLOOKUP(AV$2,[5]!Data,16,FALSE),0)</f>
        <v>1062073</v>
      </c>
      <c r="AW12" s="75">
        <f>ROUND(VLOOKUP(AW$2,[5]!Data,16,FALSE),0)</f>
        <v>802402</v>
      </c>
      <c r="AX12" s="75">
        <f>ROUND(VLOOKUP(AX$2,[5]!Data,16,FALSE),0)</f>
        <v>1010037</v>
      </c>
      <c r="AY12" s="75">
        <f>ROUND(VLOOKUP(AY$2,[5]!Data,16,FALSE),0)</f>
        <v>948112</v>
      </c>
      <c r="AZ12" s="75">
        <f>ROUND(VLOOKUP(AZ$2,[5]!Data,16,FALSE),0)</f>
        <v>775810</v>
      </c>
      <c r="BA12" s="75">
        <f>ROUND(VLOOKUP(BA$2,[5]!Data,16,FALSE),0)</f>
        <v>606902</v>
      </c>
      <c r="BB12" s="75">
        <f>ROUND(VLOOKUP(BB$2,[5]!Data,16,FALSE),0)</f>
        <v>779460</v>
      </c>
      <c r="BC12" s="75">
        <f>ROUND(VLOOKUP(BC$2,[5]!Data,16,FALSE),0)</f>
        <v>882068</v>
      </c>
      <c r="BD12" s="75">
        <f>ROUND(VLOOKUP(BD$2,[5]!Data,16,FALSE),0)</f>
        <v>438941</v>
      </c>
      <c r="BE12" s="75">
        <f>ROUND(VLOOKUP(BE$2,[5]!Data,16,FALSE),0)</f>
        <v>488956</v>
      </c>
      <c r="BF12" s="75">
        <f>ROUND(VLOOKUP(BF$2,[5]!Data,16,FALSE),0)</f>
        <v>644733</v>
      </c>
      <c r="BG12" s="75">
        <f>ROUND(VLOOKUP(BG$2,[5]!Data,16,FALSE),0)</f>
        <v>486093</v>
      </c>
      <c r="BH12" s="75">
        <f>ROUND(VLOOKUP(BH$2,[5]!Data,16,FALSE),0)</f>
        <v>1191528</v>
      </c>
      <c r="BI12" s="75">
        <f>ROUND(VLOOKUP(BI$2,[5]!Data,16,FALSE),0)</f>
        <v>509446</v>
      </c>
      <c r="BJ12" s="75">
        <f>ROUND(VLOOKUP(BJ$2,[5]!Data,16,FALSE),0)</f>
        <v>547078</v>
      </c>
      <c r="BK12" s="75">
        <f>ROUND(VLOOKUP(BK$2,[5]!Data,16,FALSE),0)</f>
        <v>575637</v>
      </c>
      <c r="BL12" s="75">
        <f>ROUND(VLOOKUP(BL$2,[5]!Data,16,FALSE),0)</f>
        <v>524767</v>
      </c>
      <c r="BM12" s="75">
        <f>ROUND(VLOOKUP(BM$2,[5]!Data,16,FALSE),0)</f>
        <v>921213</v>
      </c>
      <c r="BN12" s="75">
        <f>ROUND(VLOOKUP(BN$2,[5]!Data,16,FALSE),0)</f>
        <v>844262</v>
      </c>
      <c r="BO12" s="75">
        <f>ROUND(VLOOKUP(BO$2,[5]!Data,16,FALSE),0)</f>
        <v>436327</v>
      </c>
      <c r="BP12" s="75">
        <f>ROUND(VLOOKUP(BP$2,[5]!Data,16,FALSE),0)</f>
        <v>570314</v>
      </c>
      <c r="BQ12" s="75">
        <f>ROUND(VLOOKUP(BQ$2,[5]!Data,16,FALSE),0)</f>
        <v>1006004</v>
      </c>
      <c r="BR12" s="75">
        <f>ROUND(VLOOKUP(BR$2,[5]!Data,16,FALSE),0)</f>
        <v>1027563</v>
      </c>
      <c r="BS12" s="75">
        <f>ROUND(VLOOKUP(BS$2,[5]!Data,16,FALSE),0)</f>
        <v>522946</v>
      </c>
      <c r="BT12" s="75">
        <f>ROUND(VLOOKUP(BT$2,[5]!Data,16,FALSE),0)</f>
        <v>822689</v>
      </c>
      <c r="BU12" s="75">
        <f>ROUND(VLOOKUP(BU$2,[5]!Data,16,FALSE),0)</f>
        <v>429854</v>
      </c>
      <c r="BV12" s="75">
        <f>ROUND(VLOOKUP(BV$2,[5]!Data,16,FALSE),0)</f>
        <v>398069</v>
      </c>
      <c r="BW12" s="75">
        <f>ROUND(VLOOKUP(BW$2,[5]!Data,16,FALSE),0)</f>
        <v>1127249</v>
      </c>
      <c r="BX12" s="75">
        <f>ROUND(VLOOKUP(BX$2,[5]!Data,16,FALSE),0)</f>
        <v>882721</v>
      </c>
      <c r="BY12" s="75">
        <f>ROUND(VLOOKUP(BY$2,[5]!Data,16,FALSE),0)</f>
        <v>1145316</v>
      </c>
      <c r="BZ12" s="75">
        <f>ROUND(VLOOKUP(BZ$2,[5]!Data,16,FALSE),0)</f>
        <v>727856</v>
      </c>
      <c r="CA12" s="75">
        <f>ROUND(VLOOKUP(CA$2,[5]!Data,16,FALSE),0)</f>
        <v>593121</v>
      </c>
      <c r="CB12" s="75">
        <f>ROUND(VLOOKUP(CB$2,[5]!Data,16,FALSE),0)</f>
        <v>438584</v>
      </c>
      <c r="CC12" s="75">
        <f>ROUND(VLOOKUP(CC$2,[5]!Data,16,FALSE),0)</f>
        <v>911811</v>
      </c>
      <c r="CD12" s="75">
        <f>ROUND(VLOOKUP(CD$2,[5]!Data,16,FALSE),0)</f>
        <v>314261</v>
      </c>
      <c r="CE12" s="75">
        <f>ROUND(VLOOKUP(CE$2,[5]!Data,16,FALSE),0)</f>
        <v>813795</v>
      </c>
      <c r="CF12" s="75">
        <f>ROUND(VLOOKUP(CF$2,[5]!Data,16,FALSE),0)</f>
        <v>575930</v>
      </c>
      <c r="CG12" s="75">
        <f>ROUND(VLOOKUP(CG$2,[5]!Data,16,FALSE),0)</f>
        <v>1163365</v>
      </c>
      <c r="CH12" s="75">
        <f>ROUND(VLOOKUP(CH$2,[5]!Data,16,FALSE),0)</f>
        <v>514289</v>
      </c>
      <c r="CI12" s="75">
        <f>ROUND(VLOOKUP(CI$2,[5]!Data,16,FALSE),0)</f>
        <v>1105529</v>
      </c>
      <c r="CJ12" s="75">
        <f>ROUND(VLOOKUP(CJ$2,[5]!Data,16,FALSE),0)</f>
        <v>1171799</v>
      </c>
      <c r="CK12" s="75">
        <f>ROUND(VLOOKUP(CK$2,[5]!Data,16,FALSE),0)</f>
        <v>1244171</v>
      </c>
      <c r="CL12" s="75">
        <f>ROUND(VLOOKUP(CL$2,[5]!Data,16,FALSE),0)</f>
        <v>1179981</v>
      </c>
      <c r="CM12" s="75">
        <f>ROUND(VLOOKUP(CM$2,[5]!Data,16,FALSE),0)</f>
        <v>983539</v>
      </c>
      <c r="CN12" s="75">
        <f>ROUND(VLOOKUP(CN$2,[5]!Data,16,FALSE),0)</f>
        <v>978655</v>
      </c>
      <c r="CO12" s="75">
        <f>ROUND(VLOOKUP(CO$2,[5]!Data,16,FALSE),0)</f>
        <v>1029819</v>
      </c>
      <c r="CP12" s="75">
        <f>ROUND(VLOOKUP(CP$2,[5]!Data,16,FALSE),0)</f>
        <v>1188779</v>
      </c>
      <c r="CQ12" s="75">
        <f>ROUND(VLOOKUP(CQ$2,[5]!Data,16,FALSE),0)</f>
        <v>1193564</v>
      </c>
      <c r="CR12" s="75">
        <f>ROUND(VLOOKUP(CR$2,[5]!Data,16,FALSE),0)</f>
        <v>946806</v>
      </c>
      <c r="CS12" s="75">
        <f>ROUND(VLOOKUP(CS$2,[5]!Data,16,FALSE),0)</f>
        <v>1034931</v>
      </c>
      <c r="CT12" s="75">
        <f>ROUND(VLOOKUP(CT$2,[5]!Data,16,FALSE),0)</f>
        <v>613564</v>
      </c>
      <c r="CU12" s="75">
        <f>ROUND(VLOOKUP(CU$2,[5]!Data,16,FALSE),0)</f>
        <v>919512</v>
      </c>
      <c r="CV12" s="75">
        <f>ROUND(VLOOKUP(CV$2,[5]!Data,16,FALSE),0)</f>
        <v>594596</v>
      </c>
      <c r="CW12" s="75">
        <f>ROUND(VLOOKUP(CW$2,[5]!Data,16,FALSE),0)</f>
        <v>794929</v>
      </c>
      <c r="CX12" s="75">
        <f>ROUND(VLOOKUP(CX$2,[5]!Data,16,FALSE),0)</f>
        <v>1348851</v>
      </c>
      <c r="CY12" s="75">
        <f>ROUND(VLOOKUP(CY$2,[5]!Data,16,FALSE),0)</f>
        <v>610861</v>
      </c>
      <c r="CZ12" s="75">
        <f>ROUND(VLOOKUP(CZ$2,[5]!Data,16,FALSE),0)</f>
        <v>609381</v>
      </c>
      <c r="DA12" s="75">
        <f>ROUND(VLOOKUP(DA$2,[5]!Data,16,FALSE),0)</f>
        <v>593767</v>
      </c>
      <c r="DB12" s="75">
        <f>ROUND(VLOOKUP(DB$2,[5]!Data,16,FALSE),0)</f>
        <v>689286</v>
      </c>
      <c r="DC12" s="75">
        <f>ROUND(VLOOKUP(DC$2,[5]!Data,16,FALSE),0)</f>
        <v>901460</v>
      </c>
      <c r="DD12" s="75">
        <f>ROUND(VLOOKUP(DD$2,[5]!Data,16,FALSE),0)</f>
        <v>670775</v>
      </c>
      <c r="DE12" s="75">
        <f>ROUND(VLOOKUP(DE$2,[5]!Data,16,FALSE),0)</f>
        <v>899399</v>
      </c>
      <c r="DF12" s="75">
        <f>ROUND(VLOOKUP(DF$2,[5]!Data,16,FALSE),0)</f>
        <v>937387</v>
      </c>
      <c r="DG12" s="75">
        <f>ROUND(VLOOKUP(DG$2,[5]!Data,16,FALSE),0)</f>
        <v>597622</v>
      </c>
      <c r="DH12" s="75">
        <f>ROUND(VLOOKUP(DH$2,[5]!Data,16,FALSE),0)</f>
        <v>693445</v>
      </c>
      <c r="DI12" s="75">
        <f>ROUND(VLOOKUP(DI$2,[5]!Data,16,FALSE),0)</f>
        <v>900028</v>
      </c>
      <c r="DJ12" s="75">
        <f>ROUND(VLOOKUP(DJ$2,[5]!Data,16,FALSE),0)</f>
        <v>733080</v>
      </c>
      <c r="DK12" s="75">
        <f>ROUND(VLOOKUP(DK$2,[5]!Data,16,FALSE),0)</f>
        <v>1266666</v>
      </c>
      <c r="DL12" s="75">
        <f>ROUND(VLOOKUP(DL$2,[5]!Data,16,FALSE),0)</f>
        <v>922692</v>
      </c>
      <c r="DM12" s="75">
        <f>ROUND(VLOOKUP(DM$2,[5]!Data,16,FALSE),0)</f>
        <v>669874</v>
      </c>
      <c r="DN12" s="75">
        <f>ROUND(VLOOKUP(DN$2,[5]!Data,16,FALSE),0)</f>
        <v>630495</v>
      </c>
      <c r="DO12" s="75">
        <f>ROUND(VLOOKUP(DO$2,[5]!Data,16,FALSE),0)</f>
        <v>425176</v>
      </c>
      <c r="DP12" s="75">
        <f>ROUND(VLOOKUP(DP$2,[5]!Data,16,FALSE),0)</f>
        <v>1180779</v>
      </c>
      <c r="DQ12" s="75">
        <f>ROUND(VLOOKUP(DQ$2,[5]!Data,16,FALSE),0)</f>
        <v>603275</v>
      </c>
      <c r="DR12" s="75">
        <f>ROUND(VLOOKUP(DR$2,[5]!Data,16,FALSE),0)</f>
        <v>595684</v>
      </c>
      <c r="DS12" s="75">
        <f>ROUND(VLOOKUP(DS$2,[5]!Data,16,FALSE),0)</f>
        <v>804527</v>
      </c>
      <c r="DT12" s="75">
        <f>ROUND(VLOOKUP(DT$2,[5]!Data,16,FALSE),0)</f>
        <v>934750</v>
      </c>
      <c r="DU12" s="75">
        <f>ROUND(VLOOKUP(DU$2,[5]!Data,16,FALSE),0)</f>
        <v>1068658</v>
      </c>
      <c r="DV12" s="75">
        <f>ROUND(VLOOKUP(DV$2,[5]!Data,16,FALSE),0)</f>
        <v>1013292</v>
      </c>
      <c r="DW12" s="75">
        <f>ROUND(VLOOKUP(DW$2,[5]!Data,16,FALSE),0)</f>
        <v>762613</v>
      </c>
      <c r="DX12" s="75">
        <f>ROUND(VLOOKUP(DX$2,[5]!Data,16,FALSE),0)</f>
        <v>726107</v>
      </c>
      <c r="DY12" s="75">
        <f>ROUND(VLOOKUP(DY$2,[5]!Data,16,FALSE),0)</f>
        <v>579530</v>
      </c>
      <c r="DZ12" s="75">
        <f>ROUND(VLOOKUP(DZ$2,[5]!Data,16,FALSE),0)</f>
        <v>567489</v>
      </c>
      <c r="EA12" s="75">
        <f>ROUND(VLOOKUP(EA$2,[5]!Data,16,FALSE),0)</f>
        <v>765417</v>
      </c>
      <c r="EB12" s="75">
        <f>ROUND(VLOOKUP(EB$2,[5]!Data,16,FALSE),0)</f>
        <v>494720</v>
      </c>
      <c r="EC12" s="75">
        <f>ROUND(VLOOKUP(EC$2,[5]!Data,16,FALSE),0)</f>
        <v>631945</v>
      </c>
      <c r="ED12" s="75">
        <f>ROUND(VLOOKUP(ED$2,[5]!Data,16,FALSE),0)</f>
        <v>624580</v>
      </c>
      <c r="EE12" s="75">
        <f>ROUND(VLOOKUP(EE$2,[5]!Data,16,FALSE),0)</f>
        <v>603743</v>
      </c>
      <c r="EF12" s="75">
        <f>ROUND(VLOOKUP(EF$2,[5]!Data,16,FALSE),0)</f>
        <v>692663</v>
      </c>
      <c r="EG12" s="75">
        <f>ROUND(VLOOKUP(EG$2,[5]!Data,16,FALSE),0)</f>
        <v>775995</v>
      </c>
      <c r="EH12" s="75">
        <f>ROUND(VLOOKUP(EH$2,[5]!Data,16,FALSE),0)</f>
        <v>716894</v>
      </c>
      <c r="EI12" s="75">
        <f>ROUND(VLOOKUP(EI$2,[5]!Data,16,FALSE),0)</f>
        <v>837013</v>
      </c>
      <c r="EJ12" s="75">
        <f>ROUND(VLOOKUP(EJ$2,[5]!Data,16,FALSE),0)</f>
        <v>872009</v>
      </c>
      <c r="EK12" s="75">
        <f>ROUND(VLOOKUP(EK$2,[5]!Data,16,FALSE),0)</f>
        <v>743428</v>
      </c>
      <c r="EL12" s="75">
        <f>ROUND(VLOOKUP(EL$2,[5]!Data,16,FALSE),0)</f>
        <v>980459</v>
      </c>
      <c r="EM12" s="75">
        <f>ROUND(VLOOKUP(EM$2,[5]!Data,16,FALSE),0)</f>
        <v>547134</v>
      </c>
      <c r="EN12" s="75">
        <f>ROUND(VLOOKUP(EN$2,[5]!Data,16,FALSE),0)</f>
        <v>937991</v>
      </c>
      <c r="EO12" s="75">
        <f>ROUND(VLOOKUP(EO$2,[5]!Data,16,FALSE),0)</f>
        <v>2316660</v>
      </c>
      <c r="EP12" s="75">
        <f>ROUND(VLOOKUP(EP$2,[5]!Data,16,FALSE),0)</f>
        <v>3292293</v>
      </c>
      <c r="EQ12" s="75">
        <f>ROUND(VLOOKUP(EQ$2,[5]!Data,16,FALSE),0)</f>
        <v>2757048</v>
      </c>
      <c r="ER12" s="75">
        <f>ROUND(VLOOKUP(ER$2,[5]!Data,16,FALSE),0)</f>
        <v>3170636</v>
      </c>
      <c r="ES12" s="75">
        <f>ROUND(VLOOKUP(ES$2,[5]!Data,16,FALSE),0)</f>
        <v>4003787</v>
      </c>
      <c r="ET12" s="75">
        <f>ROUND(VLOOKUP(ET$2,[5]!Data,16,FALSE),0)</f>
        <v>1639565</v>
      </c>
      <c r="EU12" s="75">
        <f>ROUND(VLOOKUP(EU$2,[5]!Data,16,FALSE),0)</f>
        <v>4227316</v>
      </c>
      <c r="EV12" s="75">
        <f>ROUND(VLOOKUP(EV$2,[5]!Data,16,FALSE),0)</f>
        <v>1984314</v>
      </c>
      <c r="EW12" s="75">
        <f>ROUND(VLOOKUP(EW$2,[5]!Data,16,FALSE),0)</f>
        <v>2882439</v>
      </c>
      <c r="EX12" s="75">
        <f>ROUND(VLOOKUP(EX$2,[5]!Data,16,FALSE),0)</f>
        <v>3890933</v>
      </c>
      <c r="EY12" s="75">
        <f>ROUND(VLOOKUP(EY$2,[5]!Data,16,FALSE),0)</f>
        <v>3716965</v>
      </c>
      <c r="EZ12" s="75">
        <f>ROUND(VLOOKUP(EZ$2,[5]!Data,16,FALSE),0)</f>
        <v>3760240</v>
      </c>
      <c r="FA12" s="75">
        <f>ROUND(VLOOKUP(FA$2,[5]!Data,16,FALSE),0)</f>
        <v>5319376</v>
      </c>
      <c r="FB12" s="75">
        <f>ROUND(VLOOKUP(FB$2,[5]!Data,16,FALSE),0)</f>
        <v>3995908</v>
      </c>
      <c r="FC12" s="75">
        <f>ROUND(VLOOKUP(FC$2,[5]!Data,16,FALSE),0)</f>
        <v>674560</v>
      </c>
      <c r="FD12" s="75">
        <f>ROUND(VLOOKUP(FD$2,[5]!Data,16,FALSE),0)</f>
        <v>1272353</v>
      </c>
      <c r="FE12" s="75">
        <f>ROUND(VLOOKUP(FE$2,[5]!Data,16,FALSE),0)</f>
        <v>3265582</v>
      </c>
      <c r="FF12" s="75">
        <f>ROUND(VLOOKUP(FF$2,[5]!Data,16,FALSE),0)</f>
        <v>5031570</v>
      </c>
      <c r="FG12" s="75">
        <f>ROUND(VLOOKUP(FG$2,[5]!Data,16,FALSE),0)</f>
        <v>2728681</v>
      </c>
      <c r="FH12" s="75">
        <f>ROUND(VLOOKUP(FH$2,[5]!Data,16,FALSE),0)</f>
        <v>2478782</v>
      </c>
      <c r="FI12" s="75">
        <f>ROUND(VLOOKUP(FI$2,[5]!Data,16,FALSE),0)</f>
        <v>1950218</v>
      </c>
      <c r="FJ12" s="75">
        <f>ROUND(VLOOKUP(FJ$2,[5]!Data,16,FALSE),0)</f>
        <v>3481532</v>
      </c>
      <c r="FK12" s="75">
        <f>ROUND(VLOOKUP(FK$2,[5]!Data,16,FALSE),0)</f>
        <v>3577332</v>
      </c>
      <c r="FL12" s="75">
        <f>ROUND(VLOOKUP(FL$2,[5]!Data,16,FALSE),0)</f>
        <v>4380481</v>
      </c>
      <c r="FM12" s="75">
        <f>ROUND(VLOOKUP(FM$2,[5]!Data,16,FALSE),0)</f>
        <v>3950538</v>
      </c>
      <c r="FN12" s="75">
        <f>ROUND(VLOOKUP(FN$2,[5]!Data,16,FALSE),0)</f>
        <v>4528886</v>
      </c>
      <c r="FO12" s="75">
        <f>ROUND(VLOOKUP(FO$2,[5]!Data,16,FALSE),0)</f>
        <v>2750889</v>
      </c>
      <c r="FP12" s="75">
        <f>ROUND(VLOOKUP(FP$2,[5]!Data,16,FALSE),0)</f>
        <v>2381826</v>
      </c>
      <c r="FQ12" s="75">
        <f>ROUND(VLOOKUP(FQ$2,[5]!Data,16,FALSE),0)</f>
        <v>2610875</v>
      </c>
      <c r="FR12" s="75">
        <f>ROUND(VLOOKUP(FR$2,[5]!Data,16,FALSE),0)</f>
        <v>2102080</v>
      </c>
      <c r="FS12" s="75">
        <f>ROUND(VLOOKUP(FS$2,[5]!Data,16,FALSE),0)</f>
        <v>1650644</v>
      </c>
      <c r="FT12" s="75">
        <f>ROUND(VLOOKUP(FT$2,[5]!Data,16,FALSE),0)</f>
        <v>1285331</v>
      </c>
      <c r="FU12" s="75">
        <f>ROUND(VLOOKUP(FU$2,[5]!Data,16,FALSE),0)</f>
        <v>1040428</v>
      </c>
      <c r="FV12" s="75">
        <f>ROUND(VLOOKUP(FV$2,[5]!Data,16,FALSE),0)</f>
        <v>1187185</v>
      </c>
      <c r="FW12" s="75">
        <f>ROUND(VLOOKUP(FW$2,[5]!Data,16,FALSE),0)</f>
        <v>800999</v>
      </c>
      <c r="FX12" s="75">
        <f>ROUND(VLOOKUP(FX$2,[5]!Data,16,FALSE),0)</f>
        <v>1595627</v>
      </c>
      <c r="FY12" s="75">
        <f>ROUND(VLOOKUP(FY$2,[5]!Data,16,FALSE),0)</f>
        <v>624998</v>
      </c>
      <c r="FZ12" s="75">
        <f>ROUND(VLOOKUP(FZ$2,[5]!Data,16,FALSE),0)</f>
        <v>689505</v>
      </c>
      <c r="GA12" s="75">
        <f>ROUND(VLOOKUP(GA$2,[5]!Data,16,FALSE),0)</f>
        <v>1219847</v>
      </c>
      <c r="GB12" s="75">
        <f>ROUND(VLOOKUP(GB$2,[5]!Data,16,FALSE),0)</f>
        <v>1020293</v>
      </c>
      <c r="GC12" s="75">
        <f>ROUND(VLOOKUP(GC$2,[5]!Data,16,FALSE),0)</f>
        <v>1748023</v>
      </c>
      <c r="GD12" s="75">
        <f>ROUND(VLOOKUP(GD$2,[5]!Data,16,FALSE),0)</f>
        <v>315369</v>
      </c>
      <c r="GE12" s="75">
        <f>ROUND(VLOOKUP(GE$2,[5]!Data,16,FALSE),0)</f>
        <v>401494</v>
      </c>
      <c r="GF12" s="75">
        <f>ROUND(VLOOKUP(GF$2,[5]!Data,16,FALSE),0)</f>
        <v>1172047</v>
      </c>
      <c r="GG12" s="75">
        <f>ROUND(VLOOKUP(GG$2,[5]!Data,16,FALSE),0)</f>
        <v>738303</v>
      </c>
      <c r="GH12" s="75">
        <f>ROUND(VLOOKUP(GH$2,[5]!Data,16,FALSE),0)</f>
        <v>1240562</v>
      </c>
      <c r="GI12" s="75">
        <f>ROUND(VLOOKUP(GI$2,[5]!Data,16,FALSE),0)</f>
        <v>899485</v>
      </c>
      <c r="GJ12" s="75">
        <f>SUM(E12:GI12)</f>
        <v>220196387</v>
      </c>
    </row>
    <row r="13" spans="2:192" x14ac:dyDescent="0.25">
      <c r="B13" s="188" t="s">
        <v>160</v>
      </c>
      <c r="C13" s="189" t="s">
        <v>161</v>
      </c>
      <c r="D13" s="189"/>
      <c r="E13" s="75">
        <f>ROUND(VLOOKUP(E$2,[5]!Data,17,FALSE),0)</f>
        <v>0</v>
      </c>
      <c r="F13" s="75">
        <f>ROUND(VLOOKUP(F$2,[5]!Data,17,FALSE),0)</f>
        <v>0</v>
      </c>
      <c r="G13" s="75">
        <f>ROUND(VLOOKUP(G$2,[5]!Data,17,FALSE),0)</f>
        <v>0</v>
      </c>
      <c r="H13" s="75">
        <f>ROUND(VLOOKUP(H$2,[5]!Data,17,FALSE),0)</f>
        <v>0</v>
      </c>
      <c r="I13" s="75">
        <f>ROUND(VLOOKUP(I$2,[5]!Data,17,FALSE),0)</f>
        <v>0</v>
      </c>
      <c r="J13" s="75">
        <f>ROUND(VLOOKUP(J$2,[5]!Data,17,FALSE),0)</f>
        <v>0</v>
      </c>
      <c r="K13" s="75">
        <f>ROUND(VLOOKUP(K$2,[5]!Data,17,FALSE),0)</f>
        <v>0</v>
      </c>
      <c r="L13" s="75">
        <f>ROUND(VLOOKUP(L$2,[5]!Data,17,FALSE),0)</f>
        <v>0</v>
      </c>
      <c r="M13" s="75">
        <f>ROUND(VLOOKUP(M$2,[5]!Data,17,FALSE),0)</f>
        <v>0</v>
      </c>
      <c r="N13" s="75">
        <f>ROUND(VLOOKUP(N$2,[5]!Data,17,FALSE),0)</f>
        <v>0</v>
      </c>
      <c r="O13" s="75">
        <f>ROUND(VLOOKUP(O$2,[5]!Data,17,FALSE),0)</f>
        <v>0</v>
      </c>
      <c r="P13" s="75">
        <f>ROUND(VLOOKUP(P$2,[5]!Data,17,FALSE),0)</f>
        <v>0</v>
      </c>
      <c r="Q13" s="75">
        <f>ROUND(VLOOKUP(Q$2,[5]!Data,17,FALSE),0)</f>
        <v>0</v>
      </c>
      <c r="R13" s="75">
        <f>ROUND(VLOOKUP(R$2,[5]!Data,17,FALSE),0)</f>
        <v>0</v>
      </c>
      <c r="S13" s="75">
        <f>ROUND(VLOOKUP(S$2,[5]!Data,17,FALSE),0)</f>
        <v>0</v>
      </c>
      <c r="T13" s="75">
        <f>ROUND(VLOOKUP(T$2,[5]!Data,17,FALSE),0)</f>
        <v>0</v>
      </c>
      <c r="U13" s="75">
        <f>ROUND(VLOOKUP(U$2,[5]!Data,17,FALSE),0)</f>
        <v>0</v>
      </c>
      <c r="V13" s="75">
        <f>ROUND(VLOOKUP(V$2,[5]!Data,17,FALSE),0)</f>
        <v>0</v>
      </c>
      <c r="W13" s="75">
        <f>ROUND(VLOOKUP(W$2,[5]!Data,17,FALSE),0)</f>
        <v>0</v>
      </c>
      <c r="X13" s="75">
        <f>ROUND(VLOOKUP(X$2,[5]!Data,17,FALSE),0)</f>
        <v>0</v>
      </c>
      <c r="Y13" s="75">
        <f>ROUND(VLOOKUP(Y$2,[5]!Data,17,FALSE),0)</f>
        <v>0</v>
      </c>
      <c r="Z13" s="75">
        <f>ROUND(VLOOKUP(Z$2,[5]!Data,17,FALSE),0)</f>
        <v>0</v>
      </c>
      <c r="AA13" s="75">
        <f>ROUND(VLOOKUP(AA$2,[5]!Data,17,FALSE),0)</f>
        <v>0</v>
      </c>
      <c r="AB13" s="75">
        <f>ROUND(VLOOKUP(AB$2,[5]!Data,17,FALSE),0)</f>
        <v>0</v>
      </c>
      <c r="AC13" s="75">
        <f>ROUND(VLOOKUP(AC$2,[5]!Data,17,FALSE),0)</f>
        <v>0</v>
      </c>
      <c r="AD13" s="75">
        <f>ROUND(VLOOKUP(AD$2,[5]!Data,17,FALSE),0)</f>
        <v>0</v>
      </c>
      <c r="AE13" s="75">
        <f>ROUND(VLOOKUP(AE$2,[5]!Data,17,FALSE),0)</f>
        <v>0</v>
      </c>
      <c r="AF13" s="75">
        <f>ROUND(VLOOKUP(AF$2,[5]!Data,17,FALSE),0)</f>
        <v>0</v>
      </c>
      <c r="AG13" s="75">
        <f>ROUND(VLOOKUP(AG$2,[5]!Data,17,FALSE),0)</f>
        <v>0</v>
      </c>
      <c r="AH13" s="75">
        <f>ROUND(VLOOKUP(AH$2,[5]!Data,17,FALSE),0)</f>
        <v>0</v>
      </c>
      <c r="AI13" s="75">
        <f>ROUND(VLOOKUP(AI$2,[5]!Data,17,FALSE),0)</f>
        <v>0</v>
      </c>
      <c r="AJ13" s="75">
        <f>ROUND(VLOOKUP(AJ$2,[5]!Data,17,FALSE),0)</f>
        <v>0</v>
      </c>
      <c r="AK13" s="75">
        <f>ROUND(VLOOKUP(AK$2,[5]!Data,17,FALSE),0)</f>
        <v>0</v>
      </c>
      <c r="AL13" s="75">
        <f>ROUND(VLOOKUP(AL$2,[5]!Data,17,FALSE),0)</f>
        <v>0</v>
      </c>
      <c r="AM13" s="75">
        <f>ROUND(VLOOKUP(AM$2,[5]!Data,17,FALSE),0)</f>
        <v>0</v>
      </c>
      <c r="AN13" s="75">
        <f>ROUND(VLOOKUP(AN$2,[5]!Data,17,FALSE),0)</f>
        <v>0</v>
      </c>
      <c r="AO13" s="75">
        <f>ROUND(VLOOKUP(AO$2,[5]!Data,17,FALSE),0)</f>
        <v>0</v>
      </c>
      <c r="AP13" s="75">
        <f>ROUND(VLOOKUP(AP$2,[5]!Data,17,FALSE),0)</f>
        <v>0</v>
      </c>
      <c r="AQ13" s="75">
        <f>ROUND(VLOOKUP(AQ$2,[5]!Data,17,FALSE),0)</f>
        <v>0</v>
      </c>
      <c r="AR13" s="75">
        <f>ROUND(VLOOKUP(AR$2,[5]!Data,17,FALSE),0)</f>
        <v>0</v>
      </c>
      <c r="AS13" s="75">
        <f>ROUND(VLOOKUP(AS$2,[5]!Data,17,FALSE),0)</f>
        <v>0</v>
      </c>
      <c r="AT13" s="75">
        <f>ROUND(VLOOKUP(AT$2,[5]!Data,17,FALSE),0)</f>
        <v>0</v>
      </c>
      <c r="AU13" s="75">
        <f>ROUND(VLOOKUP(AU$2,[5]!Data,17,FALSE),0)</f>
        <v>0</v>
      </c>
      <c r="AV13" s="75">
        <f>ROUND(VLOOKUP(AV$2,[5]!Data,17,FALSE),0)</f>
        <v>0</v>
      </c>
      <c r="AW13" s="75">
        <f>ROUND(VLOOKUP(AW$2,[5]!Data,17,FALSE),0)</f>
        <v>0</v>
      </c>
      <c r="AX13" s="75">
        <f>ROUND(VLOOKUP(AX$2,[5]!Data,17,FALSE),0)</f>
        <v>0</v>
      </c>
      <c r="AY13" s="75">
        <f>ROUND(VLOOKUP(AY$2,[5]!Data,17,FALSE),0)</f>
        <v>0</v>
      </c>
      <c r="AZ13" s="75">
        <f>ROUND(VLOOKUP(AZ$2,[5]!Data,17,FALSE),0)</f>
        <v>0</v>
      </c>
      <c r="BA13" s="75">
        <f>ROUND(VLOOKUP(BA$2,[5]!Data,17,FALSE),0)</f>
        <v>0</v>
      </c>
      <c r="BB13" s="75">
        <f>ROUND(VLOOKUP(BB$2,[5]!Data,17,FALSE),0)</f>
        <v>0</v>
      </c>
      <c r="BC13" s="75">
        <f>ROUND(VLOOKUP(BC$2,[5]!Data,17,FALSE),0)</f>
        <v>0</v>
      </c>
      <c r="BD13" s="75">
        <f>ROUND(VLOOKUP(BD$2,[5]!Data,17,FALSE),0)</f>
        <v>0</v>
      </c>
      <c r="BE13" s="75">
        <f>ROUND(VLOOKUP(BE$2,[5]!Data,17,FALSE),0)</f>
        <v>0</v>
      </c>
      <c r="BF13" s="75">
        <f>ROUND(VLOOKUP(BF$2,[5]!Data,17,FALSE),0)</f>
        <v>0</v>
      </c>
      <c r="BG13" s="75">
        <f>ROUND(VLOOKUP(BG$2,[5]!Data,17,FALSE),0)</f>
        <v>0</v>
      </c>
      <c r="BH13" s="75">
        <f>ROUND(VLOOKUP(BH$2,[5]!Data,17,FALSE),0)</f>
        <v>0</v>
      </c>
      <c r="BI13" s="75">
        <f>ROUND(VLOOKUP(BI$2,[5]!Data,17,FALSE),0)</f>
        <v>0</v>
      </c>
      <c r="BJ13" s="75">
        <f>ROUND(VLOOKUP(BJ$2,[5]!Data,17,FALSE),0)</f>
        <v>0</v>
      </c>
      <c r="BK13" s="75">
        <f>ROUND(VLOOKUP(BK$2,[5]!Data,17,FALSE),0)</f>
        <v>0</v>
      </c>
      <c r="BL13" s="75">
        <f>ROUND(VLOOKUP(BL$2,[5]!Data,17,FALSE),0)</f>
        <v>0</v>
      </c>
      <c r="BM13" s="75">
        <f>ROUND(VLOOKUP(BM$2,[5]!Data,17,FALSE),0)</f>
        <v>0</v>
      </c>
      <c r="BN13" s="75">
        <f>ROUND(VLOOKUP(BN$2,[5]!Data,17,FALSE),0)</f>
        <v>0</v>
      </c>
      <c r="BO13" s="75">
        <f>ROUND(VLOOKUP(BO$2,[5]!Data,17,FALSE),0)</f>
        <v>0</v>
      </c>
      <c r="BP13" s="75">
        <f>ROUND(VLOOKUP(BP$2,[5]!Data,17,FALSE),0)</f>
        <v>0</v>
      </c>
      <c r="BQ13" s="75">
        <f>ROUND(VLOOKUP(BQ$2,[5]!Data,17,FALSE),0)</f>
        <v>0</v>
      </c>
      <c r="BR13" s="75">
        <f>ROUND(VLOOKUP(BR$2,[5]!Data,17,FALSE),0)</f>
        <v>0</v>
      </c>
      <c r="BS13" s="75">
        <f>ROUND(VLOOKUP(BS$2,[5]!Data,17,FALSE),0)</f>
        <v>0</v>
      </c>
      <c r="BT13" s="75">
        <f>ROUND(VLOOKUP(BT$2,[5]!Data,17,FALSE),0)</f>
        <v>0</v>
      </c>
      <c r="BU13" s="75">
        <f>ROUND(VLOOKUP(BU$2,[5]!Data,17,FALSE),0)</f>
        <v>0</v>
      </c>
      <c r="BV13" s="75">
        <f>ROUND(VLOOKUP(BV$2,[5]!Data,17,FALSE),0)</f>
        <v>0</v>
      </c>
      <c r="BW13" s="75">
        <f>ROUND(VLOOKUP(BW$2,[5]!Data,17,FALSE),0)</f>
        <v>0</v>
      </c>
      <c r="BX13" s="75">
        <f>ROUND(VLOOKUP(BX$2,[5]!Data,17,FALSE),0)</f>
        <v>0</v>
      </c>
      <c r="BY13" s="75">
        <f>ROUND(VLOOKUP(BY$2,[5]!Data,17,FALSE),0)</f>
        <v>0</v>
      </c>
      <c r="BZ13" s="75">
        <f>ROUND(VLOOKUP(BZ$2,[5]!Data,17,FALSE),0)</f>
        <v>0</v>
      </c>
      <c r="CA13" s="75">
        <f>ROUND(VLOOKUP(CA$2,[5]!Data,17,FALSE),0)</f>
        <v>0</v>
      </c>
      <c r="CB13" s="75">
        <f>ROUND(VLOOKUP(CB$2,[5]!Data,17,FALSE),0)</f>
        <v>0</v>
      </c>
      <c r="CC13" s="75">
        <f>ROUND(VLOOKUP(CC$2,[5]!Data,17,FALSE),0)</f>
        <v>0</v>
      </c>
      <c r="CD13" s="75">
        <f>ROUND(VLOOKUP(CD$2,[5]!Data,17,FALSE),0)</f>
        <v>0</v>
      </c>
      <c r="CE13" s="75">
        <f>ROUND(VLOOKUP(CE$2,[5]!Data,17,FALSE),0)</f>
        <v>0</v>
      </c>
      <c r="CF13" s="75">
        <f>ROUND(VLOOKUP(CF$2,[5]!Data,17,FALSE),0)</f>
        <v>0</v>
      </c>
      <c r="CG13" s="75">
        <f>ROUND(VLOOKUP(CG$2,[5]!Data,17,FALSE),0)</f>
        <v>0</v>
      </c>
      <c r="CH13" s="75">
        <f>ROUND(VLOOKUP(CH$2,[5]!Data,17,FALSE),0)</f>
        <v>0</v>
      </c>
      <c r="CI13" s="75">
        <f>ROUND(VLOOKUP(CI$2,[5]!Data,17,FALSE),0)</f>
        <v>0</v>
      </c>
      <c r="CJ13" s="75">
        <f>ROUND(VLOOKUP(CJ$2,[5]!Data,17,FALSE),0)</f>
        <v>0</v>
      </c>
      <c r="CK13" s="75">
        <f>ROUND(VLOOKUP(CK$2,[5]!Data,17,FALSE),0)</f>
        <v>0</v>
      </c>
      <c r="CL13" s="75">
        <f>ROUND(VLOOKUP(CL$2,[5]!Data,17,FALSE),0)</f>
        <v>0</v>
      </c>
      <c r="CM13" s="75">
        <f>ROUND(VLOOKUP(CM$2,[5]!Data,17,FALSE),0)</f>
        <v>0</v>
      </c>
      <c r="CN13" s="75">
        <f>ROUND(VLOOKUP(CN$2,[5]!Data,17,FALSE),0)</f>
        <v>0</v>
      </c>
      <c r="CO13" s="75">
        <f>ROUND(VLOOKUP(CO$2,[5]!Data,17,FALSE),0)</f>
        <v>0</v>
      </c>
      <c r="CP13" s="75">
        <f>ROUND(VLOOKUP(CP$2,[5]!Data,17,FALSE),0)</f>
        <v>0</v>
      </c>
      <c r="CQ13" s="75">
        <f>ROUND(VLOOKUP(CQ$2,[5]!Data,17,FALSE),0)</f>
        <v>0</v>
      </c>
      <c r="CR13" s="75">
        <f>ROUND(VLOOKUP(CR$2,[5]!Data,17,FALSE),0)</f>
        <v>0</v>
      </c>
      <c r="CS13" s="75">
        <f>ROUND(VLOOKUP(CS$2,[5]!Data,17,FALSE),0)</f>
        <v>0</v>
      </c>
      <c r="CT13" s="75">
        <f>ROUND(VLOOKUP(CT$2,[5]!Data,17,FALSE),0)</f>
        <v>0</v>
      </c>
      <c r="CU13" s="75">
        <f>ROUND(VLOOKUP(CU$2,[5]!Data,17,FALSE),0)</f>
        <v>0</v>
      </c>
      <c r="CV13" s="75">
        <f>ROUND(VLOOKUP(CV$2,[5]!Data,17,FALSE),0)</f>
        <v>0</v>
      </c>
      <c r="CW13" s="75">
        <f>ROUND(VLOOKUP(CW$2,[5]!Data,17,FALSE),0)</f>
        <v>0</v>
      </c>
      <c r="CX13" s="75">
        <f>ROUND(VLOOKUP(CX$2,[5]!Data,17,FALSE),0)</f>
        <v>0</v>
      </c>
      <c r="CY13" s="75">
        <f>ROUND(VLOOKUP(CY$2,[5]!Data,17,FALSE),0)</f>
        <v>0</v>
      </c>
      <c r="CZ13" s="75">
        <f>ROUND(VLOOKUP(CZ$2,[5]!Data,17,FALSE),0)</f>
        <v>0</v>
      </c>
      <c r="DA13" s="75">
        <f>ROUND(VLOOKUP(DA$2,[5]!Data,17,FALSE),0)</f>
        <v>0</v>
      </c>
      <c r="DB13" s="75">
        <f>ROUND(VLOOKUP(DB$2,[5]!Data,17,FALSE),0)</f>
        <v>0</v>
      </c>
      <c r="DC13" s="75">
        <f>ROUND(VLOOKUP(DC$2,[5]!Data,17,FALSE),0)</f>
        <v>0</v>
      </c>
      <c r="DD13" s="75">
        <f>ROUND(VLOOKUP(DD$2,[5]!Data,17,FALSE),0)</f>
        <v>0</v>
      </c>
      <c r="DE13" s="75">
        <f>ROUND(VLOOKUP(DE$2,[5]!Data,17,FALSE),0)</f>
        <v>0</v>
      </c>
      <c r="DF13" s="75">
        <f>ROUND(VLOOKUP(DF$2,[5]!Data,17,FALSE),0)</f>
        <v>0</v>
      </c>
      <c r="DG13" s="75">
        <f>ROUND(VLOOKUP(DG$2,[5]!Data,17,FALSE),0)</f>
        <v>0</v>
      </c>
      <c r="DH13" s="75">
        <f>ROUND(VLOOKUP(DH$2,[5]!Data,17,FALSE),0)</f>
        <v>0</v>
      </c>
      <c r="DI13" s="75">
        <f>ROUND(VLOOKUP(DI$2,[5]!Data,17,FALSE),0)</f>
        <v>0</v>
      </c>
      <c r="DJ13" s="75">
        <f>ROUND(VLOOKUP(DJ$2,[5]!Data,17,FALSE),0)</f>
        <v>0</v>
      </c>
      <c r="DK13" s="75">
        <f>ROUND(VLOOKUP(DK$2,[5]!Data,17,FALSE),0)</f>
        <v>0</v>
      </c>
      <c r="DL13" s="75">
        <f>ROUND(VLOOKUP(DL$2,[5]!Data,17,FALSE),0)</f>
        <v>0</v>
      </c>
      <c r="DM13" s="75">
        <f>ROUND(VLOOKUP(DM$2,[5]!Data,17,FALSE),0)</f>
        <v>0</v>
      </c>
      <c r="DN13" s="75">
        <f>ROUND(VLOOKUP(DN$2,[5]!Data,17,FALSE),0)</f>
        <v>0</v>
      </c>
      <c r="DO13" s="75">
        <f>ROUND(VLOOKUP(DO$2,[5]!Data,17,FALSE),0)</f>
        <v>0</v>
      </c>
      <c r="DP13" s="75">
        <f>ROUND(VLOOKUP(DP$2,[5]!Data,17,FALSE),0)</f>
        <v>0</v>
      </c>
      <c r="DQ13" s="75">
        <f>ROUND(VLOOKUP(DQ$2,[5]!Data,17,FALSE),0)</f>
        <v>0</v>
      </c>
      <c r="DR13" s="75">
        <f>ROUND(VLOOKUP(DR$2,[5]!Data,17,FALSE),0)</f>
        <v>0</v>
      </c>
      <c r="DS13" s="75">
        <f>ROUND(VLOOKUP(DS$2,[5]!Data,17,FALSE),0)</f>
        <v>0</v>
      </c>
      <c r="DT13" s="75">
        <f>ROUND(VLOOKUP(DT$2,[5]!Data,17,FALSE),0)</f>
        <v>0</v>
      </c>
      <c r="DU13" s="75">
        <f>ROUND(VLOOKUP(DU$2,[5]!Data,17,FALSE),0)</f>
        <v>0</v>
      </c>
      <c r="DV13" s="75">
        <f>ROUND(VLOOKUP(DV$2,[5]!Data,17,FALSE),0)</f>
        <v>0</v>
      </c>
      <c r="DW13" s="75">
        <f>ROUND(VLOOKUP(DW$2,[5]!Data,17,FALSE),0)</f>
        <v>0</v>
      </c>
      <c r="DX13" s="75">
        <f>ROUND(VLOOKUP(DX$2,[5]!Data,17,FALSE),0)</f>
        <v>0</v>
      </c>
      <c r="DY13" s="75">
        <f>ROUND(VLOOKUP(DY$2,[5]!Data,17,FALSE),0)</f>
        <v>0</v>
      </c>
      <c r="DZ13" s="75">
        <f>ROUND(VLOOKUP(DZ$2,[5]!Data,17,FALSE),0)</f>
        <v>0</v>
      </c>
      <c r="EA13" s="75">
        <f>ROUND(VLOOKUP(EA$2,[5]!Data,17,FALSE),0)</f>
        <v>0</v>
      </c>
      <c r="EB13" s="75">
        <f>ROUND(VLOOKUP(EB$2,[5]!Data,17,FALSE),0)</f>
        <v>0</v>
      </c>
      <c r="EC13" s="75">
        <f>ROUND(VLOOKUP(EC$2,[5]!Data,17,FALSE),0)</f>
        <v>0</v>
      </c>
      <c r="ED13" s="75">
        <f>ROUND(VLOOKUP(ED$2,[5]!Data,17,FALSE),0)</f>
        <v>0</v>
      </c>
      <c r="EE13" s="75">
        <f>ROUND(VLOOKUP(EE$2,[5]!Data,17,FALSE),0)</f>
        <v>0</v>
      </c>
      <c r="EF13" s="75">
        <f>ROUND(VLOOKUP(EF$2,[5]!Data,17,FALSE),0)</f>
        <v>0</v>
      </c>
      <c r="EG13" s="75">
        <f>ROUND(VLOOKUP(EG$2,[5]!Data,17,FALSE),0)</f>
        <v>0</v>
      </c>
      <c r="EH13" s="75">
        <f>ROUND(VLOOKUP(EH$2,[5]!Data,17,FALSE),0)</f>
        <v>0</v>
      </c>
      <c r="EI13" s="75">
        <f>ROUND(VLOOKUP(EI$2,[5]!Data,17,FALSE),0)</f>
        <v>0</v>
      </c>
      <c r="EJ13" s="75">
        <f>ROUND(VLOOKUP(EJ$2,[5]!Data,17,FALSE),0)</f>
        <v>0</v>
      </c>
      <c r="EK13" s="75">
        <f>ROUND(VLOOKUP(EK$2,[5]!Data,17,FALSE),0)</f>
        <v>0</v>
      </c>
      <c r="EL13" s="75">
        <f>ROUND(VLOOKUP(EL$2,[5]!Data,17,FALSE),0)</f>
        <v>0</v>
      </c>
      <c r="EM13" s="75">
        <f>ROUND(VLOOKUP(EM$2,[5]!Data,17,FALSE),0)</f>
        <v>0</v>
      </c>
      <c r="EN13" s="75">
        <f>ROUND(VLOOKUP(EN$2,[5]!Data,17,FALSE),0)</f>
        <v>0</v>
      </c>
      <c r="EO13" s="75">
        <f>ROUND(VLOOKUP(EO$2,[5]!Data,17,FALSE),0)</f>
        <v>620349</v>
      </c>
      <c r="EP13" s="75">
        <f>ROUND(VLOOKUP(EP$2,[5]!Data,17,FALSE),0)</f>
        <v>852571</v>
      </c>
      <c r="EQ13" s="75">
        <f>ROUND(VLOOKUP(EQ$2,[5]!Data,17,FALSE),0)</f>
        <v>738260</v>
      </c>
      <c r="ER13" s="75">
        <f>ROUND(VLOOKUP(ER$2,[5]!Data,17,FALSE),0)</f>
        <v>935513</v>
      </c>
      <c r="ES13" s="75">
        <f>ROUND(VLOOKUP(ES$2,[5]!Data,17,FALSE),0)</f>
        <v>776065</v>
      </c>
      <c r="ET13" s="75">
        <f>ROUND(VLOOKUP(ET$2,[5]!Data,17,FALSE),0)</f>
        <v>73696</v>
      </c>
      <c r="EU13" s="75">
        <f>ROUND(VLOOKUP(EU$2,[5]!Data,17,FALSE),0)</f>
        <v>764607</v>
      </c>
      <c r="EV13" s="75">
        <f>ROUND(VLOOKUP(EV$2,[5]!Data,17,FALSE),0)</f>
        <v>399624</v>
      </c>
      <c r="EW13" s="75">
        <f>ROUND(VLOOKUP(EW$2,[5]!Data,17,FALSE),0)</f>
        <v>1453412</v>
      </c>
      <c r="EX13" s="75">
        <f>ROUND(VLOOKUP(EX$2,[5]!Data,17,FALSE),0)</f>
        <v>1229413</v>
      </c>
      <c r="EY13" s="75">
        <f>ROUND(VLOOKUP(EY$2,[5]!Data,17,FALSE),0)</f>
        <v>1232365</v>
      </c>
      <c r="EZ13" s="75">
        <f>ROUND(VLOOKUP(EZ$2,[5]!Data,17,FALSE),0)</f>
        <v>1108921</v>
      </c>
      <c r="FA13" s="75">
        <f>ROUND(VLOOKUP(FA$2,[5]!Data,17,FALSE),0)</f>
        <v>1339288</v>
      </c>
      <c r="FB13" s="75">
        <f>ROUND(VLOOKUP(FB$2,[5]!Data,17,FALSE),0)</f>
        <v>688768</v>
      </c>
      <c r="FC13" s="75">
        <f>ROUND(VLOOKUP(FC$2,[5]!Data,17,FALSE),0)</f>
        <v>0</v>
      </c>
      <c r="FD13" s="75">
        <f>ROUND(VLOOKUP(FD$2,[5]!Data,17,FALSE),0)</f>
        <v>136515</v>
      </c>
      <c r="FE13" s="75">
        <f>ROUND(VLOOKUP(FE$2,[5]!Data,17,FALSE),0)</f>
        <v>476403</v>
      </c>
      <c r="FF13" s="75">
        <f>ROUND(VLOOKUP(FF$2,[5]!Data,17,FALSE),0)</f>
        <v>1321211</v>
      </c>
      <c r="FG13" s="75">
        <f>ROUND(VLOOKUP(FG$2,[5]!Data,17,FALSE),0)</f>
        <v>270972</v>
      </c>
      <c r="FH13" s="75">
        <f>ROUND(VLOOKUP(FH$2,[5]!Data,17,FALSE),0)</f>
        <v>288874</v>
      </c>
      <c r="FI13" s="75">
        <f>ROUND(VLOOKUP(FI$2,[5]!Data,17,FALSE),0)</f>
        <v>361353</v>
      </c>
      <c r="FJ13" s="75">
        <f>ROUND(VLOOKUP(FJ$2,[5]!Data,17,FALSE),0)</f>
        <v>318383</v>
      </c>
      <c r="FK13" s="75">
        <f>ROUND(VLOOKUP(FK$2,[5]!Data,17,FALSE),0)</f>
        <v>1533172</v>
      </c>
      <c r="FL13" s="75">
        <f>ROUND(VLOOKUP(FL$2,[5]!Data,17,FALSE),0)</f>
        <v>1030009</v>
      </c>
      <c r="FM13" s="75">
        <f>ROUND(VLOOKUP(FM$2,[5]!Data,17,FALSE),0)</f>
        <v>608559</v>
      </c>
      <c r="FN13" s="75">
        <f>ROUND(VLOOKUP(FN$2,[5]!Data,17,FALSE),0)</f>
        <v>847237</v>
      </c>
      <c r="FO13" s="75">
        <f>ROUND(VLOOKUP(FO$2,[5]!Data,17,FALSE),0)</f>
        <v>986236</v>
      </c>
      <c r="FP13" s="75">
        <f>ROUND(VLOOKUP(FP$2,[5]!Data,17,FALSE),0)</f>
        <v>831639</v>
      </c>
      <c r="FQ13" s="75">
        <f>ROUND(VLOOKUP(FQ$2,[5]!Data,17,FALSE),0)</f>
        <v>783627</v>
      </c>
      <c r="FR13" s="75">
        <f>ROUND(VLOOKUP(FR$2,[5]!Data,17,FALSE),0)</f>
        <v>1331413</v>
      </c>
      <c r="FS13" s="75">
        <f>ROUND(VLOOKUP(FS$2,[5]!Data,17,FALSE),0)</f>
        <v>666715</v>
      </c>
      <c r="FT13" s="75">
        <f>ROUND(VLOOKUP(FT$2,[5]!Data,17,FALSE),0)</f>
        <v>0</v>
      </c>
      <c r="FU13" s="75">
        <f>ROUND(VLOOKUP(FU$2,[5]!Data,17,FALSE),0)</f>
        <v>0</v>
      </c>
      <c r="FV13" s="75">
        <f>ROUND(VLOOKUP(FV$2,[5]!Data,17,FALSE),0)</f>
        <v>0</v>
      </c>
      <c r="FW13" s="75">
        <f>ROUND(VLOOKUP(FW$2,[5]!Data,17,FALSE),0)</f>
        <v>0</v>
      </c>
      <c r="FX13" s="75">
        <f>ROUND(VLOOKUP(FX$2,[5]!Data,17,FALSE),0)</f>
        <v>0</v>
      </c>
      <c r="FY13" s="75">
        <f>ROUND(VLOOKUP(FY$2,[5]!Data,17,FALSE),0)</f>
        <v>0</v>
      </c>
      <c r="FZ13" s="75">
        <f>ROUND(VLOOKUP(FZ$2,[5]!Data,17,FALSE),0)</f>
        <v>0</v>
      </c>
      <c r="GA13" s="75">
        <f>ROUND(VLOOKUP(GA$2,[5]!Data,17,FALSE),0)</f>
        <v>0</v>
      </c>
      <c r="GB13" s="75">
        <f>ROUND(VLOOKUP(GB$2,[5]!Data,17,FALSE),0)</f>
        <v>0</v>
      </c>
      <c r="GC13" s="75">
        <f>ROUND(VLOOKUP(GC$2,[5]!Data,17,FALSE),0)</f>
        <v>0</v>
      </c>
      <c r="GD13" s="75">
        <f>ROUND(VLOOKUP(GD$2,[5]!Data,17,FALSE),0)</f>
        <v>0</v>
      </c>
      <c r="GE13" s="75">
        <f>ROUND(VLOOKUP(GE$2,[5]!Data,17,FALSE),0)</f>
        <v>0</v>
      </c>
      <c r="GF13" s="75" t="e">
        <f>ROUND(VLOOKUP(GF$2,[5]!Data,17,FALSE),0)</f>
        <v>#REF!</v>
      </c>
      <c r="GG13" s="75">
        <f>ROUND(VLOOKUP(GG$2,[5]!Data,17,FALSE),0)</f>
        <v>0</v>
      </c>
      <c r="GH13" s="75">
        <f>ROUND(VLOOKUP(GH$2,[5]!Data,17,FALSE),0)</f>
        <v>0</v>
      </c>
      <c r="GI13" s="75">
        <f>ROUND(VLOOKUP(GI$2,[5]!Data,17,FALSE),0)</f>
        <v>0</v>
      </c>
      <c r="GJ13" s="75" t="e">
        <f>SUM(E13:GI13)</f>
        <v>#REF!</v>
      </c>
    </row>
    <row r="14" spans="2:192" x14ac:dyDescent="0.25">
      <c r="B14" s="188" t="s">
        <v>162</v>
      </c>
      <c r="C14" s="189" t="s">
        <v>163</v>
      </c>
      <c r="D14" s="189"/>
      <c r="E14" s="75">
        <f>ROUND(VLOOKUP(E$2,[5]!Data,18,FALSE),0)</f>
        <v>1362</v>
      </c>
      <c r="F14" s="75">
        <f>ROUND(VLOOKUP(F$2,[5]!Data,18,FALSE),0)</f>
        <v>2179</v>
      </c>
      <c r="G14" s="75">
        <f>ROUND(VLOOKUP(G$2,[5]!Data,18,FALSE),0)</f>
        <v>817</v>
      </c>
      <c r="H14" s="75">
        <f>ROUND(VLOOKUP(H$2,[5]!Data,18,FALSE),0)</f>
        <v>1635</v>
      </c>
      <c r="I14" s="75">
        <f>ROUND(VLOOKUP(I$2,[5]!Data,18,FALSE),0)</f>
        <v>1090</v>
      </c>
      <c r="J14" s="75">
        <f>ROUND(VLOOKUP(J$2,[5]!Data,18,FALSE),0)</f>
        <v>49273</v>
      </c>
      <c r="K14" s="75">
        <f>ROUND(VLOOKUP(K$2,[5]!Data,18,FALSE),0)</f>
        <v>74983</v>
      </c>
      <c r="L14" s="75">
        <f>ROUND(VLOOKUP(L$2,[5]!Data,18,FALSE),0)</f>
        <v>23040</v>
      </c>
      <c r="M14" s="75">
        <f>ROUND(VLOOKUP(M$2,[5]!Data,18,FALSE),0)</f>
        <v>42730</v>
      </c>
      <c r="N14" s="75">
        <f>ROUND(VLOOKUP(N$2,[5]!Data,18,FALSE),0)</f>
        <v>19904</v>
      </c>
      <c r="O14" s="75">
        <f>ROUND(VLOOKUP(O$2,[5]!Data,18,FALSE),0)</f>
        <v>72800</v>
      </c>
      <c r="P14" s="75">
        <f>ROUND(VLOOKUP(P$2,[5]!Data,18,FALSE),0)</f>
        <v>34231</v>
      </c>
      <c r="Q14" s="75">
        <f>ROUND(VLOOKUP(Q$2,[5]!Data,18,FALSE),0)</f>
        <v>24130</v>
      </c>
      <c r="R14" s="75">
        <f>ROUND(VLOOKUP(R$2,[5]!Data,18,FALSE),0)</f>
        <v>28903</v>
      </c>
      <c r="S14" s="75">
        <f>ROUND(VLOOKUP(S$2,[5]!Data,18,FALSE),0)</f>
        <v>33247</v>
      </c>
      <c r="T14" s="75">
        <f>ROUND(VLOOKUP(T$2,[5]!Data,18,FALSE),0)</f>
        <v>4702</v>
      </c>
      <c r="U14" s="75">
        <f>ROUND(VLOOKUP(U$2,[5]!Data,18,FALSE),0)</f>
        <v>30860</v>
      </c>
      <c r="V14" s="75">
        <f>ROUND(VLOOKUP(V$2,[5]!Data,18,FALSE),0)</f>
        <v>27764</v>
      </c>
      <c r="W14" s="75">
        <f>ROUND(VLOOKUP(W$2,[5]!Data,18,FALSE),0)</f>
        <v>23220</v>
      </c>
      <c r="X14" s="75">
        <f>ROUND(VLOOKUP(X$2,[5]!Data,18,FALSE),0)</f>
        <v>12178</v>
      </c>
      <c r="Y14" s="75">
        <f>ROUND(VLOOKUP(Y$2,[5]!Data,18,FALSE),0)</f>
        <v>7179</v>
      </c>
      <c r="Z14" s="75">
        <f>ROUND(VLOOKUP(Z$2,[5]!Data,18,FALSE),0)</f>
        <v>27037</v>
      </c>
      <c r="AA14" s="75">
        <f>ROUND(VLOOKUP(AA$2,[5]!Data,18,FALSE),0)</f>
        <v>19948</v>
      </c>
      <c r="AB14" s="75">
        <f>ROUND(VLOOKUP(AB$2,[5]!Data,18,FALSE),0)</f>
        <v>4362</v>
      </c>
      <c r="AC14" s="75">
        <f>ROUND(VLOOKUP(AC$2,[5]!Data,18,FALSE),0)</f>
        <v>39719</v>
      </c>
      <c r="AD14" s="75">
        <f>ROUND(VLOOKUP(AD$2,[5]!Data,18,FALSE),0)</f>
        <v>80359</v>
      </c>
      <c r="AE14" s="75">
        <f>ROUND(VLOOKUP(AE$2,[5]!Data,18,FALSE),0)</f>
        <v>15951</v>
      </c>
      <c r="AF14" s="75">
        <f>ROUND(VLOOKUP(AF$2,[5]!Data,18,FALSE),0)</f>
        <v>38218</v>
      </c>
      <c r="AG14" s="75">
        <f>ROUND(VLOOKUP(AG$2,[5]!Data,18,FALSE),0)</f>
        <v>15495</v>
      </c>
      <c r="AH14" s="75">
        <f>ROUND(VLOOKUP(AH$2,[5]!Data,18,FALSE),0)</f>
        <v>20040</v>
      </c>
      <c r="AI14" s="75">
        <f>ROUND(VLOOKUP(AI$2,[5]!Data,18,FALSE),0)</f>
        <v>30358</v>
      </c>
      <c r="AJ14" s="75">
        <f>ROUND(VLOOKUP(AJ$2,[5]!Data,18,FALSE),0)</f>
        <v>45206</v>
      </c>
      <c r="AK14" s="75">
        <f>ROUND(VLOOKUP(AK$2,[5]!Data,18,FALSE),0)</f>
        <v>15859</v>
      </c>
      <c r="AL14" s="75">
        <f>ROUND(VLOOKUP(AL$2,[5]!Data,18,FALSE),0)</f>
        <v>27309</v>
      </c>
      <c r="AM14" s="75">
        <f>ROUND(VLOOKUP(AM$2,[5]!Data,18,FALSE),0)</f>
        <v>40127</v>
      </c>
      <c r="AN14" s="75">
        <f>ROUND(VLOOKUP(AN$2,[5]!Data,18,FALSE),0)</f>
        <v>11859</v>
      </c>
      <c r="AO14" s="75">
        <f>ROUND(VLOOKUP(AO$2,[5]!Data,18,FALSE),0)</f>
        <v>20331</v>
      </c>
      <c r="AP14" s="75">
        <f>ROUND(VLOOKUP(AP$2,[5]!Data,18,FALSE),0)</f>
        <v>43884</v>
      </c>
      <c r="AQ14" s="75">
        <f>ROUND(VLOOKUP(AQ$2,[5]!Data,18,FALSE),0)</f>
        <v>16243</v>
      </c>
      <c r="AR14" s="75">
        <f>ROUND(VLOOKUP(AR$2,[5]!Data,18,FALSE),0)</f>
        <v>67287</v>
      </c>
      <c r="AS14" s="75">
        <f>ROUND(VLOOKUP(AS$2,[5]!Data,18,FALSE),0)</f>
        <v>77083</v>
      </c>
      <c r="AT14" s="75">
        <f>ROUND(VLOOKUP(AT$2,[5]!Data,18,FALSE),0)</f>
        <v>129853</v>
      </c>
      <c r="AU14" s="75">
        <f>ROUND(VLOOKUP(AU$2,[5]!Data,18,FALSE),0)</f>
        <v>183896</v>
      </c>
      <c r="AV14" s="75">
        <f>ROUND(VLOOKUP(AV$2,[5]!Data,18,FALSE),0)</f>
        <v>46292</v>
      </c>
      <c r="AW14" s="75">
        <f>ROUND(VLOOKUP(AW$2,[5]!Data,18,FALSE),0)</f>
        <v>3907</v>
      </c>
      <c r="AX14" s="75">
        <f>ROUND(VLOOKUP(AX$2,[5]!Data,18,FALSE),0)</f>
        <v>31815</v>
      </c>
      <c r="AY14" s="75">
        <f>ROUND(VLOOKUP(AY$2,[5]!Data,18,FALSE),0)</f>
        <v>65202</v>
      </c>
      <c r="AZ14" s="75">
        <f>ROUND(VLOOKUP(AZ$2,[5]!Data,18,FALSE),0)</f>
        <v>15564</v>
      </c>
      <c r="BA14" s="75">
        <f>ROUND(VLOOKUP(BA$2,[5]!Data,18,FALSE),0)</f>
        <v>13359</v>
      </c>
      <c r="BB14" s="75">
        <f>ROUND(VLOOKUP(BB$2,[5]!Data,18,FALSE),0)</f>
        <v>41841</v>
      </c>
      <c r="BC14" s="75">
        <f>ROUND(VLOOKUP(BC$2,[5]!Data,18,FALSE),0)</f>
        <v>2975</v>
      </c>
      <c r="BD14" s="75">
        <f>ROUND(VLOOKUP(BD$2,[5]!Data,18,FALSE),0)</f>
        <v>44115</v>
      </c>
      <c r="BE14" s="75">
        <f>ROUND(VLOOKUP(BE$2,[5]!Data,18,FALSE),0)</f>
        <v>6111</v>
      </c>
      <c r="BF14" s="75">
        <f>ROUND(VLOOKUP(BF$2,[5]!Data,18,FALSE),0)</f>
        <v>22432</v>
      </c>
      <c r="BG14" s="75">
        <f>ROUND(VLOOKUP(BG$2,[5]!Data,18,FALSE),0)</f>
        <v>14658</v>
      </c>
      <c r="BH14" s="75">
        <f>ROUND(VLOOKUP(BH$2,[5]!Data,18,FALSE),0)</f>
        <v>10429</v>
      </c>
      <c r="BI14" s="75">
        <f>ROUND(VLOOKUP(BI$2,[5]!Data,18,FALSE),0)</f>
        <v>545</v>
      </c>
      <c r="BJ14" s="75">
        <f>ROUND(VLOOKUP(BJ$2,[5]!Data,18,FALSE),0)</f>
        <v>46934</v>
      </c>
      <c r="BK14" s="75">
        <f>ROUND(VLOOKUP(BK$2,[5]!Data,18,FALSE),0)</f>
        <v>25928</v>
      </c>
      <c r="BL14" s="75">
        <f>ROUND(VLOOKUP(BL$2,[5]!Data,18,FALSE),0)</f>
        <v>11608</v>
      </c>
      <c r="BM14" s="75">
        <f>ROUND(VLOOKUP(BM$2,[5]!Data,18,FALSE),0)</f>
        <v>17269</v>
      </c>
      <c r="BN14" s="75">
        <f>ROUND(VLOOKUP(BN$2,[5]!Data,18,FALSE),0)</f>
        <v>85820</v>
      </c>
      <c r="BO14" s="75">
        <f>ROUND(VLOOKUP(BO$2,[5]!Data,18,FALSE),0)</f>
        <v>13704</v>
      </c>
      <c r="BP14" s="75">
        <f>ROUND(VLOOKUP(BP$2,[5]!Data,18,FALSE),0)</f>
        <v>33340</v>
      </c>
      <c r="BQ14" s="75">
        <f>ROUND(VLOOKUP(BQ$2,[5]!Data,18,FALSE),0)</f>
        <v>9494</v>
      </c>
      <c r="BR14" s="75">
        <f>ROUND(VLOOKUP(BR$2,[5]!Data,18,FALSE),0)</f>
        <v>31115</v>
      </c>
      <c r="BS14" s="75">
        <f>ROUND(VLOOKUP(BS$2,[5]!Data,18,FALSE),0)</f>
        <v>6363</v>
      </c>
      <c r="BT14" s="75">
        <f>ROUND(VLOOKUP(BT$2,[5]!Data,18,FALSE),0)</f>
        <v>19907</v>
      </c>
      <c r="BU14" s="75">
        <f>ROUND(VLOOKUP(BU$2,[5]!Data,18,FALSE),0)</f>
        <v>13544</v>
      </c>
      <c r="BV14" s="75">
        <f>ROUND(VLOOKUP(BV$2,[5]!Data,18,FALSE),0)</f>
        <v>82216</v>
      </c>
      <c r="BW14" s="75">
        <f>ROUND(VLOOKUP(BW$2,[5]!Data,18,FALSE),0)</f>
        <v>14153</v>
      </c>
      <c r="BX14" s="75">
        <f>ROUND(VLOOKUP(BX$2,[5]!Data,18,FALSE),0)</f>
        <v>22296</v>
      </c>
      <c r="BY14" s="75">
        <f>ROUND(VLOOKUP(BY$2,[5]!Data,18,FALSE),0)</f>
        <v>74362</v>
      </c>
      <c r="BZ14" s="75">
        <f>ROUND(VLOOKUP(BZ$2,[5]!Data,18,FALSE),0)</f>
        <v>35127</v>
      </c>
      <c r="CA14" s="75">
        <f>ROUND(VLOOKUP(CA$2,[5]!Data,18,FALSE),0)</f>
        <v>4498</v>
      </c>
      <c r="CB14" s="75">
        <f>ROUND(VLOOKUP(CB$2,[5]!Data,18,FALSE),0)</f>
        <v>69097</v>
      </c>
      <c r="CC14" s="75">
        <f>ROUND(VLOOKUP(CC$2,[5]!Data,18,FALSE),0)</f>
        <v>42179</v>
      </c>
      <c r="CD14" s="75">
        <f>ROUND(VLOOKUP(CD$2,[5]!Data,18,FALSE),0)</f>
        <v>8227</v>
      </c>
      <c r="CE14" s="75">
        <f>ROUND(VLOOKUP(CE$2,[5]!Data,18,FALSE),0)</f>
        <v>11610</v>
      </c>
      <c r="CF14" s="75">
        <f>ROUND(VLOOKUP(CF$2,[5]!Data,18,FALSE),0)</f>
        <v>1294</v>
      </c>
      <c r="CG14" s="75">
        <f>ROUND(VLOOKUP(CG$2,[5]!Data,18,FALSE),0)</f>
        <v>53697</v>
      </c>
      <c r="CH14" s="75">
        <f>ROUND(VLOOKUP(CH$2,[5]!Data,18,FALSE),0)</f>
        <v>12815</v>
      </c>
      <c r="CI14" s="75">
        <f>ROUND(VLOOKUP(CI$2,[5]!Data,18,FALSE),0)</f>
        <v>16011</v>
      </c>
      <c r="CJ14" s="75">
        <f>ROUND(VLOOKUP(CJ$2,[5]!Data,18,FALSE),0)</f>
        <v>37106</v>
      </c>
      <c r="CK14" s="75">
        <f>ROUND(VLOOKUP(CK$2,[5]!Data,18,FALSE),0)</f>
        <v>46205</v>
      </c>
      <c r="CL14" s="75">
        <f>ROUND(VLOOKUP(CL$2,[5]!Data,18,FALSE),0)</f>
        <v>93312</v>
      </c>
      <c r="CM14" s="75">
        <f>ROUND(VLOOKUP(CM$2,[5]!Data,18,FALSE),0)</f>
        <v>5495</v>
      </c>
      <c r="CN14" s="75">
        <f>ROUND(VLOOKUP(CN$2,[5]!Data,18,FALSE),0)</f>
        <v>35290</v>
      </c>
      <c r="CO14" s="75">
        <f>ROUND(VLOOKUP(CO$2,[5]!Data,18,FALSE),0)</f>
        <v>25449</v>
      </c>
      <c r="CP14" s="75">
        <f>ROUND(VLOOKUP(CP$2,[5]!Data,18,FALSE),0)</f>
        <v>62847</v>
      </c>
      <c r="CQ14" s="75">
        <f>ROUND(VLOOKUP(CQ$2,[5]!Data,18,FALSE),0)</f>
        <v>151798</v>
      </c>
      <c r="CR14" s="75">
        <f>ROUND(VLOOKUP(CR$2,[5]!Data,18,FALSE),0)</f>
        <v>60456</v>
      </c>
      <c r="CS14" s="75">
        <f>ROUND(VLOOKUP(CS$2,[5]!Data,18,FALSE),0)</f>
        <v>70975</v>
      </c>
      <c r="CT14" s="75">
        <f>ROUND(VLOOKUP(CT$2,[5]!Data,18,FALSE),0)</f>
        <v>51271</v>
      </c>
      <c r="CU14" s="75">
        <f>ROUND(VLOOKUP(CU$2,[5]!Data,18,FALSE),0)</f>
        <v>30519</v>
      </c>
      <c r="CV14" s="75">
        <f>ROUND(VLOOKUP(CV$2,[5]!Data,18,FALSE),0)</f>
        <v>13450</v>
      </c>
      <c r="CW14" s="75">
        <f>ROUND(VLOOKUP(CW$2,[5]!Data,18,FALSE),0)</f>
        <v>43837</v>
      </c>
      <c r="CX14" s="75">
        <f>ROUND(VLOOKUP(CX$2,[5]!Data,18,FALSE),0)</f>
        <v>95994</v>
      </c>
      <c r="CY14" s="75">
        <f>ROUND(VLOOKUP(CY$2,[5]!Data,18,FALSE),0)</f>
        <v>58755</v>
      </c>
      <c r="CZ14" s="75">
        <f>ROUND(VLOOKUP(CZ$2,[5]!Data,18,FALSE),0)</f>
        <v>46225</v>
      </c>
      <c r="DA14" s="75">
        <f>ROUND(VLOOKUP(DA$2,[5]!Data,18,FALSE),0)</f>
        <v>139419</v>
      </c>
      <c r="DB14" s="75">
        <f>ROUND(VLOOKUP(DB$2,[5]!Data,18,FALSE),0)</f>
        <v>3634</v>
      </c>
      <c r="DC14" s="75">
        <f>ROUND(VLOOKUP(DC$2,[5]!Data,18,FALSE),0)</f>
        <v>51702</v>
      </c>
      <c r="DD14" s="75">
        <f>ROUND(VLOOKUP(DD$2,[5]!Data,18,FALSE),0)</f>
        <v>11200</v>
      </c>
      <c r="DE14" s="75">
        <f>ROUND(VLOOKUP(DE$2,[5]!Data,18,FALSE),0)</f>
        <v>74417</v>
      </c>
      <c r="DF14" s="75">
        <f>ROUND(VLOOKUP(DF$2,[5]!Data,18,FALSE),0)</f>
        <v>225323</v>
      </c>
      <c r="DG14" s="75">
        <f>ROUND(VLOOKUP(DG$2,[5]!Data,18,FALSE),0)</f>
        <v>116216</v>
      </c>
      <c r="DH14" s="75">
        <f>ROUND(VLOOKUP(DH$2,[5]!Data,18,FALSE),0)</f>
        <v>320053</v>
      </c>
      <c r="DI14" s="75">
        <f>ROUND(VLOOKUP(DI$2,[5]!Data,18,FALSE),0)</f>
        <v>225615</v>
      </c>
      <c r="DJ14" s="75">
        <f>ROUND(VLOOKUP(DJ$2,[5]!Data,18,FALSE),0)</f>
        <v>8974</v>
      </c>
      <c r="DK14" s="75">
        <f>ROUND(VLOOKUP(DK$2,[5]!Data,18,FALSE),0)</f>
        <v>10543</v>
      </c>
      <c r="DL14" s="75">
        <f>ROUND(VLOOKUP(DL$2,[5]!Data,18,FALSE),0)</f>
        <v>31564</v>
      </c>
      <c r="DM14" s="75">
        <f>ROUND(VLOOKUP(DM$2,[5]!Data,18,FALSE),0)</f>
        <v>38269</v>
      </c>
      <c r="DN14" s="75">
        <f>ROUND(VLOOKUP(DN$2,[5]!Data,18,FALSE),0)</f>
        <v>26245</v>
      </c>
      <c r="DO14" s="75">
        <f>ROUND(VLOOKUP(DO$2,[5]!Data,18,FALSE),0)</f>
        <v>5383</v>
      </c>
      <c r="DP14" s="75">
        <f>ROUND(VLOOKUP(DP$2,[5]!Data,18,FALSE),0)</f>
        <v>12314</v>
      </c>
      <c r="DQ14" s="75">
        <f>ROUND(VLOOKUP(DQ$2,[5]!Data,18,FALSE),0)</f>
        <v>334908</v>
      </c>
      <c r="DR14" s="75">
        <f>ROUND(VLOOKUP(DR$2,[5]!Data,18,FALSE),0)</f>
        <v>63819</v>
      </c>
      <c r="DS14" s="75">
        <f>ROUND(VLOOKUP(DS$2,[5]!Data,18,FALSE),0)</f>
        <v>52302</v>
      </c>
      <c r="DT14" s="75">
        <f>ROUND(VLOOKUP(DT$2,[5]!Data,18,FALSE),0)</f>
        <v>65111</v>
      </c>
      <c r="DU14" s="75">
        <f>ROUND(VLOOKUP(DU$2,[5]!Data,18,FALSE),0)</f>
        <v>25019</v>
      </c>
      <c r="DV14" s="75">
        <f>ROUND(VLOOKUP(DV$2,[5]!Data,18,FALSE),0)</f>
        <v>11885</v>
      </c>
      <c r="DW14" s="75">
        <f>ROUND(VLOOKUP(DW$2,[5]!Data,18,FALSE),0)</f>
        <v>20890</v>
      </c>
      <c r="DX14" s="75">
        <f>ROUND(VLOOKUP(DX$2,[5]!Data,18,FALSE),0)</f>
        <v>28734</v>
      </c>
      <c r="DY14" s="75">
        <f>ROUND(VLOOKUP(DY$2,[5]!Data,18,FALSE),0)</f>
        <v>2520</v>
      </c>
      <c r="DZ14" s="75">
        <f>ROUND(VLOOKUP(DZ$2,[5]!Data,18,FALSE),0)</f>
        <v>15090</v>
      </c>
      <c r="EA14" s="75">
        <f>ROUND(VLOOKUP(EA$2,[5]!Data,18,FALSE),0)</f>
        <v>14885</v>
      </c>
      <c r="EB14" s="75">
        <f>ROUND(VLOOKUP(EB$2,[5]!Data,18,FALSE),0)</f>
        <v>1158</v>
      </c>
      <c r="EC14" s="75">
        <f>ROUND(VLOOKUP(EC$2,[5]!Data,18,FALSE),0)</f>
        <v>2656</v>
      </c>
      <c r="ED14" s="75">
        <f>ROUND(VLOOKUP(ED$2,[5]!Data,18,FALSE),0)</f>
        <v>31254</v>
      </c>
      <c r="EE14" s="75">
        <f>ROUND(VLOOKUP(EE$2,[5]!Data,18,FALSE),0)</f>
        <v>10432</v>
      </c>
      <c r="EF14" s="75">
        <f>ROUND(VLOOKUP(EF$2,[5]!Data,18,FALSE),0)</f>
        <v>55807</v>
      </c>
      <c r="EG14" s="75">
        <f>ROUND(VLOOKUP(EG$2,[5]!Data,18,FALSE),0)</f>
        <v>2520</v>
      </c>
      <c r="EH14" s="75">
        <f>ROUND(VLOOKUP(EH$2,[5]!Data,18,FALSE),0)</f>
        <v>18752</v>
      </c>
      <c r="EI14" s="75">
        <f>ROUND(VLOOKUP(EI$2,[5]!Data,18,FALSE),0)</f>
        <v>11590</v>
      </c>
      <c r="EJ14" s="75">
        <f>ROUND(VLOOKUP(EJ$2,[5]!Data,18,FALSE),0)</f>
        <v>19093</v>
      </c>
      <c r="EK14" s="75">
        <f>ROUND(VLOOKUP(EK$2,[5]!Data,18,FALSE),0)</f>
        <v>24663</v>
      </c>
      <c r="EL14" s="75">
        <f>ROUND(VLOOKUP(EL$2,[5]!Data,18,FALSE),0)</f>
        <v>3977</v>
      </c>
      <c r="EM14" s="75">
        <f>ROUND(VLOOKUP(EM$2,[5]!Data,18,FALSE),0)</f>
        <v>7681</v>
      </c>
      <c r="EN14" s="75">
        <f>ROUND(VLOOKUP(EN$2,[5]!Data,18,FALSE),0)</f>
        <v>25684</v>
      </c>
      <c r="EO14" s="75">
        <f>ROUND(VLOOKUP(EO$2,[5]!Data,18,FALSE),0)</f>
        <v>101039</v>
      </c>
      <c r="EP14" s="75">
        <f>ROUND(VLOOKUP(EP$2,[5]!Data,18,FALSE),0)</f>
        <v>95598</v>
      </c>
      <c r="EQ14" s="75">
        <f>ROUND(VLOOKUP(EQ$2,[5]!Data,18,FALSE),0)</f>
        <v>61448</v>
      </c>
      <c r="ER14" s="75">
        <f>ROUND(VLOOKUP(ER$2,[5]!Data,18,FALSE),0)</f>
        <v>95405</v>
      </c>
      <c r="ES14" s="75">
        <f>ROUND(VLOOKUP(ES$2,[5]!Data,18,FALSE),0)</f>
        <v>93092</v>
      </c>
      <c r="ET14" s="75">
        <f>ROUND(VLOOKUP(ET$2,[5]!Data,18,FALSE),0)</f>
        <v>78570</v>
      </c>
      <c r="EU14" s="75">
        <f>ROUND(VLOOKUP(EU$2,[5]!Data,18,FALSE),0)</f>
        <v>159016</v>
      </c>
      <c r="EV14" s="75">
        <f>ROUND(VLOOKUP(EV$2,[5]!Data,18,FALSE),0)</f>
        <v>82083</v>
      </c>
      <c r="EW14" s="75">
        <f>ROUND(VLOOKUP(EW$2,[5]!Data,18,FALSE),0)</f>
        <v>11340</v>
      </c>
      <c r="EX14" s="75">
        <f>ROUND(VLOOKUP(EX$2,[5]!Data,18,FALSE),0)</f>
        <v>48549</v>
      </c>
      <c r="EY14" s="75">
        <f>ROUND(VLOOKUP(EY$2,[5]!Data,18,FALSE),0)</f>
        <v>40403</v>
      </c>
      <c r="EZ14" s="75">
        <f>ROUND(VLOOKUP(EZ$2,[5]!Data,18,FALSE),0)</f>
        <v>70135</v>
      </c>
      <c r="FA14" s="75">
        <f>ROUND(VLOOKUP(FA$2,[5]!Data,18,FALSE),0)</f>
        <v>349214</v>
      </c>
      <c r="FB14" s="75">
        <f>ROUND(VLOOKUP(FB$2,[5]!Data,18,FALSE),0)</f>
        <v>631145</v>
      </c>
      <c r="FC14" s="75">
        <f>ROUND(VLOOKUP(FC$2,[5]!Data,18,FALSE),0)</f>
        <v>52419</v>
      </c>
      <c r="FD14" s="75">
        <f>ROUND(VLOOKUP(FD$2,[5]!Data,18,FALSE),0)</f>
        <v>74367</v>
      </c>
      <c r="FE14" s="75">
        <f>ROUND(VLOOKUP(FE$2,[5]!Data,18,FALSE),0)</f>
        <v>172048</v>
      </c>
      <c r="FF14" s="75">
        <f>ROUND(VLOOKUP(FF$2,[5]!Data,18,FALSE),0)</f>
        <v>288344</v>
      </c>
      <c r="FG14" s="75">
        <f>ROUND(VLOOKUP(FG$2,[5]!Data,18,FALSE),0)</f>
        <v>59549</v>
      </c>
      <c r="FH14" s="75">
        <f>ROUND(VLOOKUP(FH$2,[5]!Data,18,FALSE),0)</f>
        <v>329365</v>
      </c>
      <c r="FI14" s="75">
        <f>ROUND(VLOOKUP(FI$2,[5]!Data,18,FALSE),0)</f>
        <v>113797</v>
      </c>
      <c r="FJ14" s="75">
        <f>ROUND(VLOOKUP(FJ$2,[5]!Data,18,FALSE),0)</f>
        <v>194450</v>
      </c>
      <c r="FK14" s="75">
        <f>ROUND(VLOOKUP(FK$2,[5]!Data,18,FALSE),0)</f>
        <v>155219</v>
      </c>
      <c r="FL14" s="75">
        <f>ROUND(VLOOKUP(FL$2,[5]!Data,18,FALSE),0)</f>
        <v>108091</v>
      </c>
      <c r="FM14" s="75">
        <f>ROUND(VLOOKUP(FM$2,[5]!Data,18,FALSE),0)</f>
        <v>131661</v>
      </c>
      <c r="FN14" s="75">
        <f>ROUND(VLOOKUP(FN$2,[5]!Data,18,FALSE),0)</f>
        <v>115697</v>
      </c>
      <c r="FO14" s="75">
        <f>ROUND(VLOOKUP(FO$2,[5]!Data,18,FALSE),0)</f>
        <v>15619</v>
      </c>
      <c r="FP14" s="75">
        <f>ROUND(VLOOKUP(FP$2,[5]!Data,18,FALSE),0)</f>
        <v>7811</v>
      </c>
      <c r="FQ14" s="75">
        <f>ROUND(VLOOKUP(FQ$2,[5]!Data,18,FALSE),0)</f>
        <v>26825</v>
      </c>
      <c r="FR14" s="75">
        <f>ROUND(VLOOKUP(FR$2,[5]!Data,18,FALSE),0)</f>
        <v>1766</v>
      </c>
      <c r="FS14" s="75">
        <f>ROUND(VLOOKUP(FS$2,[5]!Data,18,FALSE),0)</f>
        <v>10053</v>
      </c>
      <c r="FT14" s="75">
        <f>ROUND(VLOOKUP(FT$2,[5]!Data,18,FALSE),0)</f>
        <v>3201</v>
      </c>
      <c r="FU14" s="75">
        <f>ROUND(VLOOKUP(FU$2,[5]!Data,18,FALSE),0)</f>
        <v>11510</v>
      </c>
      <c r="FV14" s="75">
        <f>ROUND(VLOOKUP(FV$2,[5]!Data,18,FALSE),0)</f>
        <v>2997</v>
      </c>
      <c r="FW14" s="75">
        <f>ROUND(VLOOKUP(FW$2,[5]!Data,18,FALSE),0)</f>
        <v>8718</v>
      </c>
      <c r="FX14" s="75">
        <f>ROUND(VLOOKUP(FX$2,[5]!Data,18,FALSE),0)</f>
        <v>7969</v>
      </c>
      <c r="FY14" s="75">
        <f>ROUND(VLOOKUP(FY$2,[5]!Data,18,FALSE),0)</f>
        <v>3473</v>
      </c>
      <c r="FZ14" s="75">
        <f>ROUND(VLOOKUP(FZ$2,[5]!Data,18,FALSE),0)</f>
        <v>3473</v>
      </c>
      <c r="GA14" s="75">
        <f>ROUND(VLOOKUP(GA$2,[5]!Data,18,FALSE),0)</f>
        <v>3473</v>
      </c>
      <c r="GB14" s="75">
        <f>ROUND(VLOOKUP(GB$2,[5]!Data,18,FALSE),0)</f>
        <v>3065</v>
      </c>
      <c r="GC14" s="75">
        <f>ROUND(VLOOKUP(GC$2,[5]!Data,18,FALSE),0)</f>
        <v>2929</v>
      </c>
      <c r="GD14" s="75">
        <f>ROUND(VLOOKUP(GD$2,[5]!Data,18,FALSE),0)</f>
        <v>5857</v>
      </c>
      <c r="GE14" s="75">
        <f>ROUND(VLOOKUP(GE$2,[5]!Data,18,FALSE),0)</f>
        <v>5925</v>
      </c>
      <c r="GF14" s="75" t="e">
        <f>ROUND(VLOOKUP(GF$2,[5]!Data,18,FALSE),0)</f>
        <v>#REF!</v>
      </c>
      <c r="GG14" s="75">
        <f>ROUND(VLOOKUP(GG$2,[5]!Data,18,FALSE),0)</f>
        <v>7151</v>
      </c>
      <c r="GH14" s="75">
        <f>ROUND(VLOOKUP(GH$2,[5]!Data,18,FALSE),0)</f>
        <v>9535</v>
      </c>
      <c r="GI14" s="75">
        <f>ROUND(VLOOKUP(GI$2,[5]!Data,18,FALSE),0)</f>
        <v>7219</v>
      </c>
      <c r="GJ14" s="75" t="e">
        <f>SUM(E14:GI14)</f>
        <v>#REF!</v>
      </c>
    </row>
    <row r="15" spans="2:192" x14ac:dyDescent="0.25">
      <c r="B15" s="190" t="s">
        <v>164</v>
      </c>
      <c r="C15" s="191" t="s">
        <v>165</v>
      </c>
      <c r="D15" s="215"/>
      <c r="E15" s="202">
        <f>ROUND(VLOOKUP(E$2,[5]!Data,19,FALSE),0)</f>
        <v>0</v>
      </c>
      <c r="F15" s="202">
        <f>ROUND(VLOOKUP(F$2,[5]!Data,19,FALSE),0)</f>
        <v>9322</v>
      </c>
      <c r="G15" s="202">
        <f>ROUND(VLOOKUP(G$2,[5]!Data,19,FALSE),0)</f>
        <v>2639</v>
      </c>
      <c r="H15" s="202">
        <f>ROUND(VLOOKUP(H$2,[5]!Data,19,FALSE),0)</f>
        <v>12131</v>
      </c>
      <c r="I15" s="202">
        <f>ROUND(VLOOKUP(I$2,[5]!Data,19,FALSE),0)</f>
        <v>36108</v>
      </c>
      <c r="J15" s="202">
        <f>ROUND(VLOOKUP(J$2,[5]!Data,19,FALSE),0)</f>
        <v>67336</v>
      </c>
      <c r="K15" s="202">
        <f>ROUND(VLOOKUP(K$2,[5]!Data,19,FALSE),0)</f>
        <v>2471</v>
      </c>
      <c r="L15" s="202">
        <f>ROUND(VLOOKUP(L$2,[5]!Data,19,FALSE),0)</f>
        <v>169</v>
      </c>
      <c r="M15" s="202">
        <f>ROUND(VLOOKUP(M$2,[5]!Data,19,FALSE),0)</f>
        <v>23370</v>
      </c>
      <c r="N15" s="202">
        <f>ROUND(VLOOKUP(N$2,[5]!Data,19,FALSE),0)</f>
        <v>15215</v>
      </c>
      <c r="O15" s="202">
        <f>ROUND(VLOOKUP(O$2,[5]!Data,19,FALSE),0)</f>
        <v>30039</v>
      </c>
      <c r="P15" s="202">
        <f>ROUND(VLOOKUP(P$2,[5]!Data,19,FALSE),0)</f>
        <v>19205</v>
      </c>
      <c r="Q15" s="202">
        <f>ROUND(VLOOKUP(Q$2,[5]!Data,19,FALSE),0)</f>
        <v>1404</v>
      </c>
      <c r="R15" s="202">
        <f>ROUND(VLOOKUP(R$2,[5]!Data,19,FALSE),0)</f>
        <v>2079</v>
      </c>
      <c r="S15" s="202">
        <f>ROUND(VLOOKUP(S$2,[5]!Data,19,FALSE),0)</f>
        <v>24045</v>
      </c>
      <c r="T15" s="202">
        <f>ROUND(VLOOKUP(T$2,[5]!Data,19,FALSE),0)</f>
        <v>169</v>
      </c>
      <c r="U15" s="202">
        <f>ROUND(VLOOKUP(U$2,[5]!Data,19,FALSE),0)</f>
        <v>44634</v>
      </c>
      <c r="V15" s="202">
        <f>ROUND(VLOOKUP(V$2,[5]!Data,19,FALSE),0)</f>
        <v>11402</v>
      </c>
      <c r="W15" s="202">
        <f>ROUND(VLOOKUP(W$2,[5]!Data,19,FALSE),0)</f>
        <v>2079</v>
      </c>
      <c r="X15" s="202">
        <f>ROUND(VLOOKUP(X$2,[5]!Data,19,FALSE),0)</f>
        <v>8094</v>
      </c>
      <c r="Y15" s="202">
        <f>ROUND(VLOOKUP(Y$2,[5]!Data,19,FALSE),0)</f>
        <v>5279</v>
      </c>
      <c r="Z15" s="202">
        <f>ROUND(VLOOKUP(Z$2,[5]!Data,19,FALSE),0)</f>
        <v>2585</v>
      </c>
      <c r="AA15" s="202">
        <f>ROUND(VLOOKUP(AA$2,[5]!Data,19,FALSE),0)</f>
        <v>2248</v>
      </c>
      <c r="AB15" s="202">
        <f>ROUND(VLOOKUP(AB$2,[5]!Data,19,FALSE),0)</f>
        <v>8992</v>
      </c>
      <c r="AC15" s="202">
        <f>ROUND(VLOOKUP(AC$2,[5]!Data,19,FALSE),0)</f>
        <v>3483</v>
      </c>
      <c r="AD15" s="202">
        <f>ROUND(VLOOKUP(AD$2,[5]!Data,19,FALSE),0)</f>
        <v>119996</v>
      </c>
      <c r="AE15" s="202">
        <f>ROUND(VLOOKUP(AE$2,[5]!Data,19,FALSE),0)</f>
        <v>4833</v>
      </c>
      <c r="AF15" s="202">
        <f>ROUND(VLOOKUP(AF$2,[5]!Data,19,FALSE),0)</f>
        <v>37843</v>
      </c>
      <c r="AG15" s="202">
        <f>ROUND(VLOOKUP(AG$2,[5]!Data,19,FALSE),0)</f>
        <v>18084</v>
      </c>
      <c r="AH15" s="202">
        <f>ROUND(VLOOKUP(AH$2,[5]!Data,19,FALSE),0)</f>
        <v>2417</v>
      </c>
      <c r="AI15" s="202">
        <f>ROUND(VLOOKUP(AI$2,[5]!Data,19,FALSE),0)</f>
        <v>40226</v>
      </c>
      <c r="AJ15" s="202">
        <f>ROUND(VLOOKUP(AJ$2,[5]!Data,19,FALSE),0)</f>
        <v>844</v>
      </c>
      <c r="AK15" s="202">
        <f>ROUND(VLOOKUP(AK$2,[5]!Data,19,FALSE),0)</f>
        <v>8148</v>
      </c>
      <c r="AL15" s="202">
        <f>ROUND(VLOOKUP(AL$2,[5]!Data,19,FALSE),0)</f>
        <v>5569</v>
      </c>
      <c r="AM15" s="202">
        <f>ROUND(VLOOKUP(AM$2,[5]!Data,19,FALSE),0)</f>
        <v>18307</v>
      </c>
      <c r="AN15" s="202">
        <f>ROUND(VLOOKUP(AN$2,[5]!Data,19,FALSE),0)</f>
        <v>10841</v>
      </c>
      <c r="AO15" s="202">
        <f>ROUND(VLOOKUP(AO$2,[5]!Data,19,FALSE),0)</f>
        <v>5279</v>
      </c>
      <c r="AP15" s="202">
        <f>ROUND(VLOOKUP(AP$2,[5]!Data,19,FALSE),0)</f>
        <v>8931</v>
      </c>
      <c r="AQ15" s="202">
        <f>ROUND(VLOOKUP(AQ$2,[5]!Data,19,FALSE),0)</f>
        <v>3368</v>
      </c>
      <c r="AR15" s="202">
        <f>ROUND(VLOOKUP(AR$2,[5]!Data,19,FALSE),0)</f>
        <v>2079</v>
      </c>
      <c r="AS15" s="202">
        <f>ROUND(VLOOKUP(AS$2,[5]!Data,19,FALSE),0)</f>
        <v>844</v>
      </c>
      <c r="AT15" s="202">
        <f>ROUND(VLOOKUP(AT$2,[5]!Data,19,FALSE),0)</f>
        <v>5616</v>
      </c>
      <c r="AU15" s="202">
        <f>ROUND(VLOOKUP(AU$2,[5]!Data,19,FALSE),0)</f>
        <v>17916</v>
      </c>
      <c r="AV15" s="202">
        <f>ROUND(VLOOKUP(AV$2,[5]!Data,19,FALSE),0)</f>
        <v>2194</v>
      </c>
      <c r="AW15" s="202">
        <f>ROUND(VLOOKUP(AW$2,[5]!Data,19,FALSE),0)</f>
        <v>1910</v>
      </c>
      <c r="AX15" s="202">
        <f>ROUND(VLOOKUP(AX$2,[5]!Data,19,FALSE),0)</f>
        <v>1742</v>
      </c>
      <c r="AY15" s="202">
        <f>ROUND(VLOOKUP(AY$2,[5]!Data,19,FALSE),0)</f>
        <v>10895</v>
      </c>
      <c r="AZ15" s="202">
        <f>ROUND(VLOOKUP(AZ$2,[5]!Data,19,FALSE),0)</f>
        <v>6399</v>
      </c>
      <c r="BA15" s="202">
        <f>ROUND(VLOOKUP(BA$2,[5]!Data,19,FALSE),0)</f>
        <v>16242</v>
      </c>
      <c r="BB15" s="202">
        <f>ROUND(VLOOKUP(BB$2,[5]!Data,19,FALSE),0)</f>
        <v>39706</v>
      </c>
      <c r="BC15" s="202">
        <f>ROUND(VLOOKUP(BC$2,[5]!Data,19,FALSE),0)</f>
        <v>1856</v>
      </c>
      <c r="BD15" s="202">
        <f>ROUND(VLOOKUP(BD$2,[5]!Data,19,FALSE),0)</f>
        <v>53403</v>
      </c>
      <c r="BE15" s="202">
        <f>ROUND(VLOOKUP(BE$2,[5]!Data,19,FALSE),0)</f>
        <v>17686</v>
      </c>
      <c r="BF15" s="202">
        <f>ROUND(VLOOKUP(BF$2,[5]!Data,19,FALSE),0)</f>
        <v>17254</v>
      </c>
      <c r="BG15" s="202">
        <f>ROUND(VLOOKUP(BG$2,[5]!Data,19,FALSE),0)</f>
        <v>6967</v>
      </c>
      <c r="BH15" s="202">
        <f>ROUND(VLOOKUP(BH$2,[5]!Data,19,FALSE),0)</f>
        <v>3261</v>
      </c>
      <c r="BI15" s="202">
        <f>ROUND(VLOOKUP(BI$2,[5]!Data,19,FALSE),0)</f>
        <v>5731</v>
      </c>
      <c r="BJ15" s="202">
        <f>ROUND(VLOOKUP(BJ$2,[5]!Data,19,FALSE),0)</f>
        <v>76975</v>
      </c>
      <c r="BK15" s="202">
        <f>ROUND(VLOOKUP(BK$2,[5]!Data,19,FALSE),0)</f>
        <v>506</v>
      </c>
      <c r="BL15" s="202">
        <f>ROUND(VLOOKUP(BL$2,[5]!Data,19,FALSE),0)</f>
        <v>5110</v>
      </c>
      <c r="BM15" s="202">
        <f>ROUND(VLOOKUP(BM$2,[5]!Data,19,FALSE),0)</f>
        <v>1742</v>
      </c>
      <c r="BN15" s="202">
        <f>ROUND(VLOOKUP(BN$2,[5]!Data,19,FALSE),0)</f>
        <v>22850</v>
      </c>
      <c r="BO15" s="202">
        <f>ROUND(VLOOKUP(BO$2,[5]!Data,19,FALSE),0)</f>
        <v>3598</v>
      </c>
      <c r="BP15" s="202">
        <f>ROUND(VLOOKUP(BP$2,[5]!Data,19,FALSE),0)</f>
        <v>17747</v>
      </c>
      <c r="BQ15" s="202">
        <f>ROUND(VLOOKUP(BQ$2,[5]!Data,19,FALSE),0)</f>
        <v>844</v>
      </c>
      <c r="BR15" s="202">
        <f>ROUND(VLOOKUP(BR$2,[5]!Data,19,FALSE),0)</f>
        <v>5448</v>
      </c>
      <c r="BS15" s="202">
        <f>ROUND(VLOOKUP(BS$2,[5]!Data,19,FALSE),0)</f>
        <v>2639</v>
      </c>
      <c r="BT15" s="202">
        <f>ROUND(VLOOKUP(BT$2,[5]!Data,19,FALSE),0)</f>
        <v>18975</v>
      </c>
      <c r="BU15" s="202">
        <f>ROUND(VLOOKUP(BU$2,[5]!Data,19,FALSE),0)</f>
        <v>5279</v>
      </c>
      <c r="BV15" s="202">
        <f>ROUND(VLOOKUP(BV$2,[5]!Data,19,FALSE),0)</f>
        <v>10105</v>
      </c>
      <c r="BW15" s="202">
        <f>ROUND(VLOOKUP(BW$2,[5]!Data,19,FALSE),0)</f>
        <v>2133</v>
      </c>
      <c r="BX15" s="202">
        <f>ROUND(VLOOKUP(BX$2,[5]!Data,19,FALSE),0)</f>
        <v>844</v>
      </c>
      <c r="BY15" s="202">
        <f>ROUND(VLOOKUP(BY$2,[5]!Data,19,FALSE),0)</f>
        <v>2869</v>
      </c>
      <c r="BZ15" s="202">
        <f>ROUND(VLOOKUP(BZ$2,[5]!Data,19,FALSE),0)</f>
        <v>4604</v>
      </c>
      <c r="CA15" s="202">
        <f>ROUND(VLOOKUP(CA$2,[5]!Data,19,FALSE),0)</f>
        <v>2302</v>
      </c>
      <c r="CB15" s="202">
        <f>ROUND(VLOOKUP(CB$2,[5]!Data,19,FALSE),0)</f>
        <v>43028</v>
      </c>
      <c r="CC15" s="202">
        <f>ROUND(VLOOKUP(CC$2,[5]!Data,19,FALSE),0)</f>
        <v>15215</v>
      </c>
      <c r="CD15" s="202">
        <f>ROUND(VLOOKUP(CD$2,[5]!Data,19,FALSE),0)</f>
        <v>3146</v>
      </c>
      <c r="CE15" s="202">
        <f>ROUND(VLOOKUP(CE$2,[5]!Data,19,FALSE),0)</f>
        <v>675</v>
      </c>
      <c r="CF15" s="202">
        <f>ROUND(VLOOKUP(CF$2,[5]!Data,19,FALSE),0)</f>
        <v>2025</v>
      </c>
      <c r="CG15" s="202">
        <f>ROUND(VLOOKUP(CG$2,[5]!Data,19,FALSE),0)</f>
        <v>506</v>
      </c>
      <c r="CH15" s="202">
        <f>ROUND(VLOOKUP(CH$2,[5]!Data,19,FALSE),0)</f>
        <v>1181</v>
      </c>
      <c r="CI15" s="202">
        <f>ROUND(VLOOKUP(CI$2,[5]!Data,19,FALSE),0)</f>
        <v>3821</v>
      </c>
      <c r="CJ15" s="202">
        <f>ROUND(VLOOKUP(CJ$2,[5]!Data,19,FALSE),0)</f>
        <v>29432</v>
      </c>
      <c r="CK15" s="202">
        <f>ROUND(VLOOKUP(CK$2,[5]!Data,19,FALSE),0)</f>
        <v>83915</v>
      </c>
      <c r="CL15" s="202">
        <f>ROUND(VLOOKUP(CL$2,[5]!Data,19,FALSE),0)</f>
        <v>47219</v>
      </c>
      <c r="CM15" s="202">
        <f>ROUND(VLOOKUP(CM$2,[5]!Data,19,FALSE),0)</f>
        <v>4158</v>
      </c>
      <c r="CN15" s="202">
        <f>ROUND(VLOOKUP(CN$2,[5]!Data,19,FALSE),0)</f>
        <v>4212</v>
      </c>
      <c r="CO15" s="202">
        <f>ROUND(VLOOKUP(CO$2,[5]!Data,19,FALSE),0)</f>
        <v>8141</v>
      </c>
      <c r="CP15" s="202">
        <f>ROUND(VLOOKUP(CP$2,[5]!Data,19,FALSE),0)</f>
        <v>2923</v>
      </c>
      <c r="CQ15" s="202">
        <f>ROUND(VLOOKUP(CQ$2,[5]!Data,19,FALSE),0)</f>
        <v>9660</v>
      </c>
      <c r="CR15" s="202">
        <f>ROUND(VLOOKUP(CR$2,[5]!Data,19,FALSE),0)</f>
        <v>1519</v>
      </c>
      <c r="CS15" s="202">
        <f>ROUND(VLOOKUP(CS$2,[5]!Data,19,FALSE),0)</f>
        <v>1519</v>
      </c>
      <c r="CT15" s="202">
        <f>ROUND(VLOOKUP(CT$2,[5]!Data,19,FALSE),0)</f>
        <v>115682</v>
      </c>
      <c r="CU15" s="202">
        <f>ROUND(VLOOKUP(CU$2,[5]!Data,19,FALSE),0)</f>
        <v>5785</v>
      </c>
      <c r="CV15" s="202">
        <f>ROUND(VLOOKUP(CV$2,[5]!Data,19,FALSE),0)</f>
        <v>71339</v>
      </c>
      <c r="CW15" s="202">
        <f>ROUND(VLOOKUP(CW$2,[5]!Data,19,FALSE),0)</f>
        <v>11341</v>
      </c>
      <c r="CX15" s="202">
        <f>ROUND(VLOOKUP(CX$2,[5]!Data,19,FALSE),0)</f>
        <v>12185</v>
      </c>
      <c r="CY15" s="202">
        <f>ROUND(VLOOKUP(CY$2,[5]!Data,19,FALSE),0)</f>
        <v>81309</v>
      </c>
      <c r="CZ15" s="202">
        <f>ROUND(VLOOKUP(CZ$2,[5]!Data,19,FALSE),0)</f>
        <v>1181</v>
      </c>
      <c r="DA15" s="202">
        <f>ROUND(VLOOKUP(DA$2,[5]!Data,19,FALSE),0)</f>
        <v>60545</v>
      </c>
      <c r="DB15" s="202">
        <f>ROUND(VLOOKUP(DB$2,[5]!Data,19,FALSE),0)</f>
        <v>5562</v>
      </c>
      <c r="DC15" s="202">
        <f>ROUND(VLOOKUP(DC$2,[5]!Data,19,FALSE),0)</f>
        <v>7696</v>
      </c>
      <c r="DD15" s="202">
        <f>ROUND(VLOOKUP(DD$2,[5]!Data,19,FALSE),0)</f>
        <v>506</v>
      </c>
      <c r="DE15" s="202">
        <f>ROUND(VLOOKUP(DE$2,[5]!Data,19,FALSE),0)</f>
        <v>31788</v>
      </c>
      <c r="DF15" s="202">
        <f>ROUND(VLOOKUP(DF$2,[5]!Data,19,FALSE),0)</f>
        <v>7412</v>
      </c>
      <c r="DG15" s="202">
        <f>ROUND(VLOOKUP(DG$2,[5]!Data,19,FALSE),0)</f>
        <v>8931</v>
      </c>
      <c r="DH15" s="202">
        <f>ROUND(VLOOKUP(DH$2,[5]!Data,19,FALSE),0)</f>
        <v>10612</v>
      </c>
      <c r="DI15" s="202">
        <f>ROUND(VLOOKUP(DI$2,[5]!Data,19,FALSE),0)</f>
        <v>1519</v>
      </c>
      <c r="DJ15" s="202">
        <f>ROUND(VLOOKUP(DJ$2,[5]!Data,19,FALSE),0)</f>
        <v>675</v>
      </c>
      <c r="DK15" s="202">
        <f>ROUND(VLOOKUP(DK$2,[5]!Data,19,FALSE),0)</f>
        <v>6683</v>
      </c>
      <c r="DL15" s="202">
        <f>ROUND(VLOOKUP(DL$2,[5]!Data,19,FALSE),0)</f>
        <v>14325</v>
      </c>
      <c r="DM15" s="202">
        <f>ROUND(VLOOKUP(DM$2,[5]!Data,19,FALSE),0)</f>
        <v>8816</v>
      </c>
      <c r="DN15" s="202">
        <f>ROUND(VLOOKUP(DN$2,[5]!Data,19,FALSE),0)</f>
        <v>2417</v>
      </c>
      <c r="DO15" s="202">
        <f>ROUND(VLOOKUP(DO$2,[5]!Data,19,FALSE),0)</f>
        <v>2471</v>
      </c>
      <c r="DP15" s="202">
        <f>ROUND(VLOOKUP(DP$2,[5]!Data,19,FALSE),0)</f>
        <v>6629</v>
      </c>
      <c r="DQ15" s="202">
        <f>ROUND(VLOOKUP(DQ$2,[5]!Data,19,FALSE),0)</f>
        <v>16795</v>
      </c>
      <c r="DR15" s="202">
        <f>ROUND(VLOOKUP(DR$2,[5]!Data,19,FALSE),0)</f>
        <v>2923</v>
      </c>
      <c r="DS15" s="202">
        <f>ROUND(VLOOKUP(DS$2,[5]!Data,19,FALSE),0)</f>
        <v>844</v>
      </c>
      <c r="DT15" s="202">
        <f>ROUND(VLOOKUP(DT$2,[5]!Data,19,FALSE),0)</f>
        <v>10895</v>
      </c>
      <c r="DU15" s="202">
        <f>ROUND(VLOOKUP(DU$2,[5]!Data,19,FALSE),0)</f>
        <v>9214</v>
      </c>
      <c r="DV15" s="202">
        <f>ROUND(VLOOKUP(DV$2,[5]!Data,19,FALSE),0)</f>
        <v>1181</v>
      </c>
      <c r="DW15" s="202">
        <f>ROUND(VLOOKUP(DW$2,[5]!Data,19,FALSE),0)</f>
        <v>11847</v>
      </c>
      <c r="DX15" s="202">
        <f>ROUND(VLOOKUP(DX$2,[5]!Data,19,FALSE),0)</f>
        <v>10227</v>
      </c>
      <c r="DY15" s="202">
        <f>ROUND(VLOOKUP(DY$2,[5]!Data,19,FALSE),0)</f>
        <v>5110</v>
      </c>
      <c r="DZ15" s="202">
        <f>ROUND(VLOOKUP(DZ$2,[5]!Data,19,FALSE),0)</f>
        <v>1910</v>
      </c>
      <c r="EA15" s="202">
        <f>ROUND(VLOOKUP(EA$2,[5]!Data,19,FALSE),0)</f>
        <v>4773</v>
      </c>
      <c r="EB15" s="202">
        <f>ROUND(VLOOKUP(EB$2,[5]!Data,19,FALSE),0)</f>
        <v>12414</v>
      </c>
      <c r="EC15" s="202">
        <f>ROUND(VLOOKUP(EC$2,[5]!Data,19,FALSE),0)</f>
        <v>11402</v>
      </c>
      <c r="ED15" s="202">
        <f>ROUND(VLOOKUP(ED$2,[5]!Data,19,FALSE),0)</f>
        <v>54685</v>
      </c>
      <c r="EE15" s="202">
        <f>ROUND(VLOOKUP(EE$2,[5]!Data,19,FALSE),0)</f>
        <v>3092</v>
      </c>
      <c r="EF15" s="202">
        <f>ROUND(VLOOKUP(EF$2,[5]!Data,19,FALSE),0)</f>
        <v>30391</v>
      </c>
      <c r="EG15" s="202">
        <f>ROUND(VLOOKUP(EG$2,[5]!Data,19,FALSE),0)</f>
        <v>21790</v>
      </c>
      <c r="EH15" s="202">
        <f>ROUND(VLOOKUP(EH$2,[5]!Data,19,FALSE),0)</f>
        <v>16066</v>
      </c>
      <c r="EI15" s="202">
        <f>ROUND(VLOOKUP(EI$2,[5]!Data,19,FALSE),0)</f>
        <v>8823</v>
      </c>
      <c r="EJ15" s="202">
        <f>ROUND(VLOOKUP(EJ$2,[5]!Data,19,FALSE),0)</f>
        <v>3314</v>
      </c>
      <c r="EK15" s="202">
        <f>ROUND(VLOOKUP(EK$2,[5]!Data,19,FALSE),0)</f>
        <v>22121</v>
      </c>
      <c r="EL15" s="202">
        <f>ROUND(VLOOKUP(EL$2,[5]!Data,19,FALSE),0)</f>
        <v>506</v>
      </c>
      <c r="EM15" s="202">
        <f>ROUND(VLOOKUP(EM$2,[5]!Data,19,FALSE),0)</f>
        <v>3821</v>
      </c>
      <c r="EN15" s="202">
        <f>ROUND(VLOOKUP(EN$2,[5]!Data,19,FALSE),0)</f>
        <v>20778</v>
      </c>
      <c r="EO15" s="202">
        <f>ROUND(VLOOKUP(EO$2,[5]!Data,19,FALSE),0)</f>
        <v>20953</v>
      </c>
      <c r="EP15" s="202">
        <f>ROUND(VLOOKUP(EP$2,[5]!Data,19,FALSE),0)</f>
        <v>8816</v>
      </c>
      <c r="EQ15" s="202">
        <f>ROUND(VLOOKUP(EQ$2,[5]!Data,19,FALSE),0)</f>
        <v>37992</v>
      </c>
      <c r="ER15" s="202">
        <f>ROUND(VLOOKUP(ER$2,[5]!Data,19,FALSE),0)</f>
        <v>15722</v>
      </c>
      <c r="ES15" s="202">
        <f>ROUND(VLOOKUP(ES$2,[5]!Data,19,FALSE),0)</f>
        <v>7749</v>
      </c>
      <c r="ET15" s="202">
        <f>ROUND(VLOOKUP(ET$2,[5]!Data,19,FALSE),0)</f>
        <v>10504</v>
      </c>
      <c r="EU15" s="202">
        <f>ROUND(VLOOKUP(EU$2,[5]!Data,19,FALSE),0)</f>
        <v>7473</v>
      </c>
      <c r="EV15" s="202">
        <f>ROUND(VLOOKUP(EV$2,[5]!Data,19,FALSE),0)</f>
        <v>3990</v>
      </c>
      <c r="EW15" s="202">
        <f>ROUND(VLOOKUP(EW$2,[5]!Data,19,FALSE),0)</f>
        <v>5846</v>
      </c>
      <c r="EX15" s="202">
        <f>ROUND(VLOOKUP(EX$2,[5]!Data,19,FALSE),0)</f>
        <v>3429</v>
      </c>
      <c r="EY15" s="202">
        <f>ROUND(VLOOKUP(EY$2,[5]!Data,19,FALSE),0)</f>
        <v>6298</v>
      </c>
      <c r="EZ15" s="202">
        <f>ROUND(VLOOKUP(EZ$2,[5]!Data,19,FALSE),0)</f>
        <v>3990</v>
      </c>
      <c r="FA15" s="202">
        <f>ROUND(VLOOKUP(FA$2,[5]!Data,19,FALSE),0)</f>
        <v>3429</v>
      </c>
      <c r="FB15" s="202">
        <f>ROUND(VLOOKUP(FB$2,[5]!Data,19,FALSE),0)</f>
        <v>103052</v>
      </c>
      <c r="FC15" s="202">
        <f>ROUND(VLOOKUP(FC$2,[5]!Data,19,FALSE),0)</f>
        <v>9479</v>
      </c>
      <c r="FD15" s="202">
        <f>ROUND(VLOOKUP(FD$2,[5]!Data,19,FALSE),0)</f>
        <v>4517</v>
      </c>
      <c r="FE15" s="202">
        <f>ROUND(VLOOKUP(FE$2,[5]!Data,19,FALSE),0)</f>
        <v>30452</v>
      </c>
      <c r="FF15" s="202">
        <f>ROUND(VLOOKUP(FF$2,[5]!Data,19,FALSE),0)</f>
        <v>8546</v>
      </c>
      <c r="FG15" s="202">
        <f>ROUND(VLOOKUP(FG$2,[5]!Data,19,FALSE),0)</f>
        <v>9714</v>
      </c>
      <c r="FH15" s="202">
        <f>ROUND(VLOOKUP(FH$2,[5]!Data,19,FALSE),0)</f>
        <v>2923</v>
      </c>
      <c r="FI15" s="202">
        <f>ROUND(VLOOKUP(FI$2,[5]!Data,19,FALSE),0)</f>
        <v>2079</v>
      </c>
      <c r="FJ15" s="202">
        <f>ROUND(VLOOKUP(FJ$2,[5]!Data,19,FALSE),0)</f>
        <v>204977</v>
      </c>
      <c r="FK15" s="202">
        <f>ROUND(VLOOKUP(FK$2,[5]!Data,19,FALSE),0)</f>
        <v>130709</v>
      </c>
      <c r="FL15" s="202">
        <f>ROUND(VLOOKUP(FL$2,[5]!Data,19,FALSE),0)</f>
        <v>153911</v>
      </c>
      <c r="FM15" s="202">
        <f>ROUND(VLOOKUP(FM$2,[5]!Data,19,FALSE),0)</f>
        <v>14716</v>
      </c>
      <c r="FN15" s="202">
        <f>ROUND(VLOOKUP(FN$2,[5]!Data,19,FALSE),0)</f>
        <v>35042</v>
      </c>
      <c r="FO15" s="202">
        <f>ROUND(VLOOKUP(FO$2,[5]!Data,19,FALSE),0)</f>
        <v>15499</v>
      </c>
      <c r="FP15" s="202">
        <f>ROUND(VLOOKUP(FP$2,[5]!Data,19,FALSE),0)</f>
        <v>15283</v>
      </c>
      <c r="FQ15" s="202">
        <f>ROUND(VLOOKUP(FQ$2,[5]!Data,19,FALSE),0)</f>
        <v>22594</v>
      </c>
      <c r="FR15" s="202">
        <f>ROUND(VLOOKUP(FR$2,[5]!Data,19,FALSE),0)</f>
        <v>5401</v>
      </c>
      <c r="FS15" s="202">
        <f>ROUND(VLOOKUP(FS$2,[5]!Data,19,FALSE),0)</f>
        <v>3483</v>
      </c>
      <c r="FT15" s="202">
        <f>ROUND(VLOOKUP(FT$2,[5]!Data,19,FALSE),0)</f>
        <v>338</v>
      </c>
      <c r="FU15" s="202">
        <f>ROUND(VLOOKUP(FU$2,[5]!Data,19,FALSE),0)</f>
        <v>1181</v>
      </c>
      <c r="FV15" s="202">
        <f>ROUND(VLOOKUP(FV$2,[5]!Data,19,FALSE),0)</f>
        <v>338</v>
      </c>
      <c r="FW15" s="202">
        <f>ROUND(VLOOKUP(FW$2,[5]!Data,19,FALSE),0)</f>
        <v>1519</v>
      </c>
      <c r="FX15" s="202">
        <f>ROUND(VLOOKUP(FX$2,[5]!Data,19,FALSE),0)</f>
        <v>169</v>
      </c>
      <c r="FY15" s="202">
        <f>ROUND(VLOOKUP(FY$2,[5]!Data,19,FALSE),0)</f>
        <v>1350</v>
      </c>
      <c r="FZ15" s="202">
        <f>ROUND(VLOOKUP(FZ$2,[5]!Data,19,FALSE),0)</f>
        <v>338</v>
      </c>
      <c r="GA15" s="202">
        <f>ROUND(VLOOKUP(GA$2,[5]!Data,19,FALSE),0)</f>
        <v>506</v>
      </c>
      <c r="GB15" s="202">
        <f>ROUND(VLOOKUP(GB$2,[5]!Data,19,FALSE),0)</f>
        <v>844</v>
      </c>
      <c r="GC15" s="202">
        <f>ROUND(VLOOKUP(GC$2,[5]!Data,19,FALSE),0)</f>
        <v>338</v>
      </c>
      <c r="GD15" s="202">
        <f>ROUND(VLOOKUP(GD$2,[5]!Data,19,FALSE),0)</f>
        <v>338</v>
      </c>
      <c r="GE15" s="202">
        <f>ROUND(VLOOKUP(GE$2,[5]!Data,19,FALSE),0)</f>
        <v>1013</v>
      </c>
      <c r="GF15" s="202" t="e">
        <f>ROUND(VLOOKUP(GF$2,[5]!Data,19,FALSE),0)</f>
        <v>#REF!</v>
      </c>
      <c r="GG15" s="202">
        <f>ROUND(VLOOKUP(GG$2,[5]!Data,19,FALSE),0)</f>
        <v>844</v>
      </c>
      <c r="GH15" s="202">
        <f>ROUND(VLOOKUP(GH$2,[5]!Data,19,FALSE),0)</f>
        <v>844</v>
      </c>
      <c r="GI15" s="202">
        <f>ROUND(VLOOKUP(GI$2,[5]!Data,19,FALSE),0)</f>
        <v>1350</v>
      </c>
      <c r="GJ15" s="75" t="e">
        <f>SUM(E15:GI15)</f>
        <v>#REF!</v>
      </c>
    </row>
    <row r="16" spans="2:192" x14ac:dyDescent="0.25">
      <c r="B16" s="188" t="s">
        <v>166</v>
      </c>
      <c r="C16" s="189" t="s">
        <v>167</v>
      </c>
      <c r="D16" s="189"/>
      <c r="E16" s="75">
        <f t="shared" ref="E16:AJ16" si="6">-HLOOKUP(E$2,QSP,2,FALSE)</f>
        <v>3924</v>
      </c>
      <c r="F16" s="75">
        <f t="shared" si="6"/>
        <v>18000</v>
      </c>
      <c r="G16" s="75">
        <f t="shared" si="6"/>
        <v>3798</v>
      </c>
      <c r="H16" s="75">
        <f t="shared" si="6"/>
        <v>2466</v>
      </c>
      <c r="I16" s="75">
        <f t="shared" si="6"/>
        <v>8385</v>
      </c>
      <c r="J16" s="75" t="e">
        <f t="shared" si="6"/>
        <v>#N/A</v>
      </c>
      <c r="K16" s="75" t="e">
        <f t="shared" si="6"/>
        <v>#N/A</v>
      </c>
      <c r="L16" s="75">
        <f t="shared" si="6"/>
        <v>152350</v>
      </c>
      <c r="M16" s="75">
        <f t="shared" si="6"/>
        <v>157784</v>
      </c>
      <c r="N16" s="75" t="e">
        <f t="shared" si="6"/>
        <v>#N/A</v>
      </c>
      <c r="O16" s="75">
        <f t="shared" si="6"/>
        <v>344016</v>
      </c>
      <c r="P16" s="75" t="e">
        <f t="shared" si="6"/>
        <v>#N/A</v>
      </c>
      <c r="Q16" s="75">
        <f t="shared" si="6"/>
        <v>278610</v>
      </c>
      <c r="R16" s="75">
        <f t="shared" si="6"/>
        <v>118390</v>
      </c>
      <c r="S16" s="75">
        <f t="shared" si="6"/>
        <v>173387</v>
      </c>
      <c r="T16" s="75">
        <f t="shared" si="6"/>
        <v>0</v>
      </c>
      <c r="U16" s="75">
        <f t="shared" si="6"/>
        <v>118053</v>
      </c>
      <c r="V16" s="75" t="e">
        <f t="shared" si="6"/>
        <v>#N/A</v>
      </c>
      <c r="W16" s="75" t="e">
        <f t="shared" si="6"/>
        <v>#N/A</v>
      </c>
      <c r="X16" s="75">
        <f t="shared" si="6"/>
        <v>82770</v>
      </c>
      <c r="Y16" s="75" t="e">
        <f t="shared" si="6"/>
        <v>#N/A</v>
      </c>
      <c r="Z16" s="75" t="e">
        <f t="shared" si="6"/>
        <v>#N/A</v>
      </c>
      <c r="AA16" s="75" t="e">
        <f t="shared" si="6"/>
        <v>#N/A</v>
      </c>
      <c r="AB16" s="75" t="e">
        <f t="shared" si="6"/>
        <v>#N/A</v>
      </c>
      <c r="AC16" s="75">
        <f t="shared" si="6"/>
        <v>210254.58</v>
      </c>
      <c r="AD16" s="75">
        <f t="shared" si="6"/>
        <v>285778</v>
      </c>
      <c r="AE16" s="75">
        <f t="shared" si="6"/>
        <v>156590</v>
      </c>
      <c r="AF16" s="75" t="e">
        <f t="shared" si="6"/>
        <v>#N/A</v>
      </c>
      <c r="AG16" s="75" t="e">
        <f t="shared" si="6"/>
        <v>#N/A</v>
      </c>
      <c r="AH16" s="75">
        <f t="shared" si="6"/>
        <v>97629</v>
      </c>
      <c r="AI16" s="75" t="e">
        <f t="shared" si="6"/>
        <v>#N/A</v>
      </c>
      <c r="AJ16" s="75" t="e">
        <f t="shared" si="6"/>
        <v>#N/A</v>
      </c>
      <c r="AK16" s="75">
        <f t="shared" ref="AK16:BP16" si="7">-HLOOKUP(AK$2,QSP,2,FALSE)</f>
        <v>126560</v>
      </c>
      <c r="AL16" s="75">
        <f t="shared" si="7"/>
        <v>54463.96</v>
      </c>
      <c r="AM16" s="75" t="e">
        <f t="shared" si="7"/>
        <v>#N/A</v>
      </c>
      <c r="AN16" s="75">
        <f t="shared" si="7"/>
        <v>115379</v>
      </c>
      <c r="AO16" s="75" t="e">
        <f t="shared" si="7"/>
        <v>#N/A</v>
      </c>
      <c r="AP16" s="75">
        <f t="shared" si="7"/>
        <v>198412</v>
      </c>
      <c r="AQ16" s="75" t="e">
        <f t="shared" si="7"/>
        <v>#N/A</v>
      </c>
      <c r="AR16" s="75" t="e">
        <f t="shared" si="7"/>
        <v>#N/A</v>
      </c>
      <c r="AS16" s="75">
        <f t="shared" si="7"/>
        <v>95279.49</v>
      </c>
      <c r="AT16" s="75">
        <f t="shared" si="7"/>
        <v>0</v>
      </c>
      <c r="AU16" s="75">
        <f t="shared" si="7"/>
        <v>236246</v>
      </c>
      <c r="AV16" s="75">
        <f t="shared" si="7"/>
        <v>195802.5</v>
      </c>
      <c r="AW16" s="75">
        <f t="shared" si="7"/>
        <v>97728</v>
      </c>
      <c r="AX16" s="75">
        <f t="shared" si="7"/>
        <v>164600</v>
      </c>
      <c r="AY16" s="75">
        <f t="shared" si="7"/>
        <v>245398.83</v>
      </c>
      <c r="AZ16" s="75">
        <f t="shared" si="7"/>
        <v>140931</v>
      </c>
      <c r="BA16" s="75">
        <f t="shared" si="7"/>
        <v>98982</v>
      </c>
      <c r="BB16" s="75">
        <f t="shared" si="7"/>
        <v>90970</v>
      </c>
      <c r="BC16" s="75">
        <f t="shared" si="7"/>
        <v>60275</v>
      </c>
      <c r="BD16" s="75">
        <f t="shared" si="7"/>
        <v>182820</v>
      </c>
      <c r="BE16" s="75">
        <f t="shared" si="7"/>
        <v>150806</v>
      </c>
      <c r="BF16" s="75">
        <f t="shared" si="7"/>
        <v>117516</v>
      </c>
      <c r="BG16" s="75">
        <f t="shared" si="7"/>
        <v>76083</v>
      </c>
      <c r="BH16" s="75">
        <f t="shared" si="7"/>
        <v>67669</v>
      </c>
      <c r="BI16" s="75">
        <f t="shared" si="7"/>
        <v>10955</v>
      </c>
      <c r="BJ16" s="75">
        <f t="shared" si="7"/>
        <v>0</v>
      </c>
      <c r="BK16" s="75">
        <f t="shared" si="7"/>
        <v>143589</v>
      </c>
      <c r="BL16" s="75">
        <f t="shared" si="7"/>
        <v>132434</v>
      </c>
      <c r="BM16" s="75">
        <f t="shared" si="7"/>
        <v>152291</v>
      </c>
      <c r="BN16" s="75">
        <f t="shared" si="7"/>
        <v>236462</v>
      </c>
      <c r="BO16" s="75">
        <f t="shared" si="7"/>
        <v>91565</v>
      </c>
      <c r="BP16" s="75" t="e">
        <f t="shared" si="7"/>
        <v>#N/A</v>
      </c>
      <c r="BQ16" s="75">
        <f t="shared" ref="BQ16:CV16" si="8">-HLOOKUP(BQ$2,QSP,2,FALSE)</f>
        <v>25755</v>
      </c>
      <c r="BR16" s="75">
        <f t="shared" si="8"/>
        <v>79355</v>
      </c>
      <c r="BS16" s="75">
        <f t="shared" si="8"/>
        <v>98711</v>
      </c>
      <c r="BT16" s="75">
        <f t="shared" si="8"/>
        <v>142062</v>
      </c>
      <c r="BU16" s="75">
        <f t="shared" si="8"/>
        <v>61112</v>
      </c>
      <c r="BV16" s="75" t="e">
        <f t="shared" si="8"/>
        <v>#N/A</v>
      </c>
      <c r="BW16" s="75">
        <f t="shared" si="8"/>
        <v>90577.2</v>
      </c>
      <c r="BX16" s="75">
        <f t="shared" si="8"/>
        <v>81315</v>
      </c>
      <c r="BY16" s="75">
        <f t="shared" si="8"/>
        <v>286038</v>
      </c>
      <c r="BZ16" s="75">
        <f t="shared" si="8"/>
        <v>169996</v>
      </c>
      <c r="CA16" s="75">
        <f t="shared" si="8"/>
        <v>38825</v>
      </c>
      <c r="CB16" s="75" t="e">
        <f t="shared" si="8"/>
        <v>#N/A</v>
      </c>
      <c r="CC16" s="75">
        <f t="shared" si="8"/>
        <v>179778</v>
      </c>
      <c r="CD16" s="75" t="e">
        <f t="shared" si="8"/>
        <v>#N/A</v>
      </c>
      <c r="CE16" s="75">
        <f t="shared" si="8"/>
        <v>50720</v>
      </c>
      <c r="CF16" s="75" t="e">
        <f t="shared" si="8"/>
        <v>#N/A</v>
      </c>
      <c r="CG16" s="75">
        <f t="shared" si="8"/>
        <v>339725.5</v>
      </c>
      <c r="CH16" s="75">
        <f t="shared" si="8"/>
        <v>128287</v>
      </c>
      <c r="CI16" s="75">
        <f t="shared" si="8"/>
        <v>300212</v>
      </c>
      <c r="CJ16" s="75">
        <f t="shared" si="8"/>
        <v>118262</v>
      </c>
      <c r="CK16" s="75">
        <f t="shared" si="8"/>
        <v>182685</v>
      </c>
      <c r="CL16" s="75">
        <f t="shared" si="8"/>
        <v>162578</v>
      </c>
      <c r="CM16" s="75">
        <f t="shared" si="8"/>
        <v>223441</v>
      </c>
      <c r="CN16" s="75">
        <f t="shared" si="8"/>
        <v>340520</v>
      </c>
      <c r="CO16" s="75">
        <f t="shared" si="8"/>
        <v>192386</v>
      </c>
      <c r="CP16" s="75">
        <f t="shared" si="8"/>
        <v>274942</v>
      </c>
      <c r="CQ16" s="75">
        <f t="shared" si="8"/>
        <v>232320</v>
      </c>
      <c r="CR16" s="75">
        <f t="shared" si="8"/>
        <v>195690</v>
      </c>
      <c r="CS16" s="75">
        <f t="shared" si="8"/>
        <v>295303</v>
      </c>
      <c r="CT16" s="75">
        <f t="shared" si="8"/>
        <v>290089</v>
      </c>
      <c r="CU16" s="75">
        <f t="shared" si="8"/>
        <v>267464.56</v>
      </c>
      <c r="CV16" s="75">
        <f t="shared" si="8"/>
        <v>197661</v>
      </c>
      <c r="CW16" s="75">
        <f t="shared" ref="CW16:EB16" si="9">-HLOOKUP(CW$2,QSP,2,FALSE)</f>
        <v>210888.5</v>
      </c>
      <c r="CX16" s="75">
        <f t="shared" si="9"/>
        <v>103636</v>
      </c>
      <c r="CY16" s="75">
        <f t="shared" si="9"/>
        <v>349366</v>
      </c>
      <c r="CZ16" s="75">
        <f t="shared" si="9"/>
        <v>161602</v>
      </c>
      <c r="DA16" s="75">
        <f t="shared" si="9"/>
        <v>96962</v>
      </c>
      <c r="DB16" s="75">
        <f t="shared" si="9"/>
        <v>186290.6</v>
      </c>
      <c r="DC16" s="75">
        <f t="shared" si="9"/>
        <v>301544.5</v>
      </c>
      <c r="DD16" s="75">
        <f t="shared" si="9"/>
        <v>149218</v>
      </c>
      <c r="DE16" s="75" t="e">
        <f t="shared" si="9"/>
        <v>#N/A</v>
      </c>
      <c r="DF16" s="75">
        <f t="shared" si="9"/>
        <v>306529.59999999998</v>
      </c>
      <c r="DG16" s="75">
        <f t="shared" si="9"/>
        <v>157813</v>
      </c>
      <c r="DH16" s="75">
        <f t="shared" si="9"/>
        <v>122075</v>
      </c>
      <c r="DI16" s="75">
        <f t="shared" si="9"/>
        <v>266246.40000000002</v>
      </c>
      <c r="DJ16" s="75">
        <f t="shared" si="9"/>
        <v>146265</v>
      </c>
      <c r="DK16" s="75">
        <f t="shared" si="9"/>
        <v>259219</v>
      </c>
      <c r="DL16" s="75">
        <f t="shared" si="9"/>
        <v>122318</v>
      </c>
      <c r="DM16" s="75">
        <f t="shared" si="9"/>
        <v>152466</v>
      </c>
      <c r="DN16" s="75" t="e">
        <f t="shared" si="9"/>
        <v>#N/A</v>
      </c>
      <c r="DO16" s="75" t="e">
        <f t="shared" si="9"/>
        <v>#N/A</v>
      </c>
      <c r="DP16" s="75">
        <f t="shared" si="9"/>
        <v>125107</v>
      </c>
      <c r="DQ16" s="75" t="e">
        <f t="shared" si="9"/>
        <v>#N/A</v>
      </c>
      <c r="DR16" s="75">
        <f t="shared" si="9"/>
        <v>200017</v>
      </c>
      <c r="DS16" s="75">
        <f t="shared" si="9"/>
        <v>177461</v>
      </c>
      <c r="DT16" s="75" t="e">
        <f t="shared" si="9"/>
        <v>#N/A</v>
      </c>
      <c r="DU16" s="75">
        <f t="shared" si="9"/>
        <v>169054</v>
      </c>
      <c r="DV16" s="75">
        <f t="shared" si="9"/>
        <v>36980</v>
      </c>
      <c r="DW16" s="75" t="e">
        <f t="shared" si="9"/>
        <v>#N/A</v>
      </c>
      <c r="DX16" s="75">
        <f t="shared" si="9"/>
        <v>32645</v>
      </c>
      <c r="DY16" s="75" t="e">
        <f t="shared" si="9"/>
        <v>#N/A</v>
      </c>
      <c r="DZ16" s="75" t="e">
        <f t="shared" si="9"/>
        <v>#N/A</v>
      </c>
      <c r="EA16" s="75" t="e">
        <f t="shared" si="9"/>
        <v>#N/A</v>
      </c>
      <c r="EB16" s="75" t="e">
        <f t="shared" si="9"/>
        <v>#N/A</v>
      </c>
      <c r="EC16" s="75">
        <f t="shared" ref="EC16:FH16" si="10">-HLOOKUP(EC$2,QSP,2,FALSE)</f>
        <v>83421</v>
      </c>
      <c r="ED16" s="75" t="e">
        <f t="shared" si="10"/>
        <v>#N/A</v>
      </c>
      <c r="EE16" s="75">
        <f t="shared" si="10"/>
        <v>33381</v>
      </c>
      <c r="EF16" s="75" t="e">
        <f t="shared" si="10"/>
        <v>#N/A</v>
      </c>
      <c r="EG16" s="75">
        <f t="shared" si="10"/>
        <v>94950</v>
      </c>
      <c r="EH16" s="75">
        <f t="shared" si="10"/>
        <v>17635</v>
      </c>
      <c r="EI16" s="75" t="e">
        <f t="shared" si="10"/>
        <v>#N/A</v>
      </c>
      <c r="EJ16" s="75">
        <f t="shared" si="10"/>
        <v>89025</v>
      </c>
      <c r="EK16" s="75" t="e">
        <f t="shared" si="10"/>
        <v>#N/A</v>
      </c>
      <c r="EL16" s="75">
        <f t="shared" si="10"/>
        <v>205841</v>
      </c>
      <c r="EM16" s="75">
        <f t="shared" si="10"/>
        <v>104814</v>
      </c>
      <c r="EN16" s="75" t="e">
        <f t="shared" si="10"/>
        <v>#N/A</v>
      </c>
      <c r="EO16" s="75" t="e">
        <f t="shared" si="10"/>
        <v>#N/A</v>
      </c>
      <c r="EP16" s="75">
        <f t="shared" si="10"/>
        <v>463610</v>
      </c>
      <c r="EQ16" s="75" t="e">
        <f t="shared" si="10"/>
        <v>#N/A</v>
      </c>
      <c r="ER16" s="75">
        <f t="shared" si="10"/>
        <v>512217.5</v>
      </c>
      <c r="ES16" s="75">
        <f t="shared" si="10"/>
        <v>323825</v>
      </c>
      <c r="ET16" s="75" t="e">
        <f t="shared" si="10"/>
        <v>#N/A</v>
      </c>
      <c r="EU16" s="75">
        <f t="shared" si="10"/>
        <v>430725</v>
      </c>
      <c r="EV16" s="75" t="e">
        <f t="shared" si="10"/>
        <v>#N/A</v>
      </c>
      <c r="EW16" s="75" t="e">
        <f t="shared" si="10"/>
        <v>#N/A</v>
      </c>
      <c r="EX16" s="75">
        <f t="shared" si="10"/>
        <v>285244</v>
      </c>
      <c r="EY16" s="75" t="e">
        <f t="shared" si="10"/>
        <v>#N/A</v>
      </c>
      <c r="EZ16" s="75">
        <f t="shared" si="10"/>
        <v>412005</v>
      </c>
      <c r="FA16" s="75" t="e">
        <f t="shared" si="10"/>
        <v>#N/A</v>
      </c>
      <c r="FB16" s="75" t="e">
        <f t="shared" si="10"/>
        <v>#N/A</v>
      </c>
      <c r="FC16" s="75" t="e">
        <f t="shared" si="10"/>
        <v>#N/A</v>
      </c>
      <c r="FD16" s="75" t="e">
        <f t="shared" si="10"/>
        <v>#N/A</v>
      </c>
      <c r="FE16" s="75" t="e">
        <f t="shared" si="10"/>
        <v>#N/A</v>
      </c>
      <c r="FF16" s="75">
        <f t="shared" si="10"/>
        <v>526655</v>
      </c>
      <c r="FG16" s="75" t="e">
        <f t="shared" si="10"/>
        <v>#N/A</v>
      </c>
      <c r="FH16" s="75" t="e">
        <f t="shared" si="10"/>
        <v>#N/A</v>
      </c>
      <c r="FI16" s="75" t="e">
        <f t="shared" ref="FI16:GI16" si="11">-HLOOKUP(FI$2,QSP,2,FALSE)</f>
        <v>#N/A</v>
      </c>
      <c r="FJ16" s="75" t="e">
        <f t="shared" si="11"/>
        <v>#N/A</v>
      </c>
      <c r="FK16" s="75" t="e">
        <f t="shared" si="11"/>
        <v>#N/A</v>
      </c>
      <c r="FL16" s="75">
        <f t="shared" si="11"/>
        <v>372997.5</v>
      </c>
      <c r="FM16" s="75" t="e">
        <f t="shared" si="11"/>
        <v>#N/A</v>
      </c>
      <c r="FN16" s="75">
        <f t="shared" si="11"/>
        <v>512523.31</v>
      </c>
      <c r="FO16" s="75" t="e">
        <f t="shared" si="11"/>
        <v>#N/A</v>
      </c>
      <c r="FP16" s="75">
        <f t="shared" si="11"/>
        <v>244050</v>
      </c>
      <c r="FQ16" s="75">
        <f t="shared" si="11"/>
        <v>248616</v>
      </c>
      <c r="FR16" s="75" t="e">
        <f t="shared" si="11"/>
        <v>#N/A</v>
      </c>
      <c r="FS16" s="75">
        <f t="shared" si="11"/>
        <v>76760</v>
      </c>
      <c r="FT16" s="75">
        <f t="shared" si="11"/>
        <v>60507</v>
      </c>
      <c r="FU16" s="75">
        <f t="shared" si="11"/>
        <v>134689</v>
      </c>
      <c r="FV16" s="75">
        <f t="shared" si="11"/>
        <v>70904.97</v>
      </c>
      <c r="FW16" s="75">
        <f t="shared" si="11"/>
        <v>105222.04</v>
      </c>
      <c r="FX16" s="75">
        <f t="shared" si="11"/>
        <v>165410</v>
      </c>
      <c r="FY16" s="75">
        <f t="shared" si="11"/>
        <v>70370</v>
      </c>
      <c r="FZ16" s="75">
        <f t="shared" si="11"/>
        <v>68189</v>
      </c>
      <c r="GA16" s="75">
        <f t="shared" si="11"/>
        <v>105467</v>
      </c>
      <c r="GB16" s="75">
        <f t="shared" si="11"/>
        <v>66950</v>
      </c>
      <c r="GC16" s="75">
        <f t="shared" si="11"/>
        <v>39830</v>
      </c>
      <c r="GD16" s="75" t="e">
        <f t="shared" si="11"/>
        <v>#N/A</v>
      </c>
      <c r="GE16" s="75" t="e">
        <f t="shared" si="11"/>
        <v>#N/A</v>
      </c>
      <c r="GF16" s="75">
        <f t="shared" si="11"/>
        <v>164945</v>
      </c>
      <c r="GG16" s="75" t="e">
        <f t="shared" si="11"/>
        <v>#N/A</v>
      </c>
      <c r="GH16" s="75" t="e">
        <f t="shared" si="11"/>
        <v>#N/A</v>
      </c>
      <c r="GI16" s="75">
        <f t="shared" si="11"/>
        <v>91830</v>
      </c>
    </row>
    <row r="17" spans="2:191" x14ac:dyDescent="0.25">
      <c r="B17" s="188" t="s">
        <v>168</v>
      </c>
      <c r="C17" s="189" t="s">
        <v>169</v>
      </c>
      <c r="D17" s="189"/>
      <c r="E17" s="75">
        <f t="shared" ref="E17:AJ17" si="12">-HLOOKUP(E$2,QSP,3,FALSE)</f>
        <v>39742</v>
      </c>
      <c r="F17" s="75">
        <f t="shared" si="12"/>
        <v>30636</v>
      </c>
      <c r="G17" s="75">
        <f t="shared" si="12"/>
        <v>21890</v>
      </c>
      <c r="H17" s="75">
        <f t="shared" si="12"/>
        <v>19968.650000000001</v>
      </c>
      <c r="I17" s="75">
        <f t="shared" si="12"/>
        <v>20486</v>
      </c>
      <c r="J17" s="75" t="e">
        <f t="shared" si="12"/>
        <v>#N/A</v>
      </c>
      <c r="K17" s="75" t="e">
        <f t="shared" si="12"/>
        <v>#N/A</v>
      </c>
      <c r="L17" s="75">
        <f t="shared" si="12"/>
        <v>60093</v>
      </c>
      <c r="M17" s="75">
        <f t="shared" si="12"/>
        <v>41530</v>
      </c>
      <c r="N17" s="75" t="e">
        <f t="shared" si="12"/>
        <v>#N/A</v>
      </c>
      <c r="O17" s="75">
        <f t="shared" si="12"/>
        <v>74884.05</v>
      </c>
      <c r="P17" s="75" t="e">
        <f t="shared" si="12"/>
        <v>#N/A</v>
      </c>
      <c r="Q17" s="75">
        <f t="shared" si="12"/>
        <v>65824</v>
      </c>
      <c r="R17" s="75">
        <f t="shared" si="12"/>
        <v>44458.05</v>
      </c>
      <c r="S17" s="75">
        <f t="shared" si="12"/>
        <v>40317</v>
      </c>
      <c r="T17" s="75">
        <f t="shared" si="12"/>
        <v>0</v>
      </c>
      <c r="U17" s="75">
        <f t="shared" si="12"/>
        <v>35386.31</v>
      </c>
      <c r="V17" s="75" t="e">
        <f t="shared" si="12"/>
        <v>#N/A</v>
      </c>
      <c r="W17" s="75" t="e">
        <f t="shared" si="12"/>
        <v>#N/A</v>
      </c>
      <c r="X17" s="75">
        <f t="shared" si="12"/>
        <v>50520.05</v>
      </c>
      <c r="Y17" s="75" t="e">
        <f t="shared" si="12"/>
        <v>#N/A</v>
      </c>
      <c r="Z17" s="75" t="e">
        <f t="shared" si="12"/>
        <v>#N/A</v>
      </c>
      <c r="AA17" s="75" t="e">
        <f t="shared" si="12"/>
        <v>#N/A</v>
      </c>
      <c r="AB17" s="75" t="e">
        <f t="shared" si="12"/>
        <v>#N/A</v>
      </c>
      <c r="AC17" s="75">
        <f t="shared" si="12"/>
        <v>52641.05</v>
      </c>
      <c r="AD17" s="75">
        <f t="shared" si="12"/>
        <v>65984</v>
      </c>
      <c r="AE17" s="75">
        <f t="shared" si="12"/>
        <v>33803</v>
      </c>
      <c r="AF17" s="75" t="e">
        <f t="shared" si="12"/>
        <v>#N/A</v>
      </c>
      <c r="AG17" s="75" t="e">
        <f t="shared" si="12"/>
        <v>#N/A</v>
      </c>
      <c r="AH17" s="75">
        <f t="shared" si="12"/>
        <v>51079.1</v>
      </c>
      <c r="AI17" s="75" t="e">
        <f t="shared" si="12"/>
        <v>#N/A</v>
      </c>
      <c r="AJ17" s="75" t="e">
        <f t="shared" si="12"/>
        <v>#N/A</v>
      </c>
      <c r="AK17" s="75">
        <f t="shared" ref="AK17:BP17" si="13">-HLOOKUP(AK$2,QSP,3,FALSE)</f>
        <v>46685.05</v>
      </c>
      <c r="AL17" s="75">
        <f t="shared" si="13"/>
        <v>43291</v>
      </c>
      <c r="AM17" s="75" t="e">
        <f t="shared" si="13"/>
        <v>#N/A</v>
      </c>
      <c r="AN17" s="75">
        <f t="shared" si="13"/>
        <v>27477</v>
      </c>
      <c r="AO17" s="75" t="e">
        <f t="shared" si="13"/>
        <v>#N/A</v>
      </c>
      <c r="AP17" s="75">
        <f t="shared" si="13"/>
        <v>65405.05</v>
      </c>
      <c r="AQ17" s="75" t="e">
        <f t="shared" si="13"/>
        <v>#N/A</v>
      </c>
      <c r="AR17" s="75" t="e">
        <f t="shared" si="13"/>
        <v>#N/A</v>
      </c>
      <c r="AS17" s="75">
        <f t="shared" si="13"/>
        <v>24420.05</v>
      </c>
      <c r="AT17" s="75">
        <f t="shared" si="13"/>
        <v>0</v>
      </c>
      <c r="AU17" s="75">
        <f t="shared" si="13"/>
        <v>96595.61</v>
      </c>
      <c r="AV17" s="75">
        <f t="shared" si="13"/>
        <v>60617</v>
      </c>
      <c r="AW17" s="75">
        <f t="shared" si="13"/>
        <v>34079</v>
      </c>
      <c r="AX17" s="75">
        <f t="shared" si="13"/>
        <v>53066</v>
      </c>
      <c r="AY17" s="75">
        <f t="shared" si="13"/>
        <v>76905</v>
      </c>
      <c r="AZ17" s="75">
        <f t="shared" si="13"/>
        <v>40514</v>
      </c>
      <c r="BA17" s="75">
        <f t="shared" si="13"/>
        <v>36196</v>
      </c>
      <c r="BB17" s="75">
        <f t="shared" si="13"/>
        <v>36373</v>
      </c>
      <c r="BC17" s="75">
        <f t="shared" si="13"/>
        <v>46950.05</v>
      </c>
      <c r="BD17" s="75">
        <f t="shared" si="13"/>
        <v>34606.050000000003</v>
      </c>
      <c r="BE17" s="75">
        <f t="shared" si="13"/>
        <v>37977</v>
      </c>
      <c r="BF17" s="75">
        <f t="shared" si="13"/>
        <v>30252</v>
      </c>
      <c r="BG17" s="75">
        <f t="shared" si="13"/>
        <v>29095.05</v>
      </c>
      <c r="BH17" s="75">
        <f t="shared" si="13"/>
        <v>55143.05</v>
      </c>
      <c r="BI17" s="75">
        <f t="shared" si="13"/>
        <v>24576</v>
      </c>
      <c r="BJ17" s="75">
        <f t="shared" si="13"/>
        <v>0</v>
      </c>
      <c r="BK17" s="75">
        <f t="shared" si="13"/>
        <v>42903.05</v>
      </c>
      <c r="BL17" s="75">
        <f t="shared" si="13"/>
        <v>29150</v>
      </c>
      <c r="BM17" s="75">
        <f t="shared" si="13"/>
        <v>44088.05</v>
      </c>
      <c r="BN17" s="75">
        <f t="shared" si="13"/>
        <v>61534</v>
      </c>
      <c r="BO17" s="75">
        <f t="shared" si="13"/>
        <v>26071</v>
      </c>
      <c r="BP17" s="75" t="e">
        <f t="shared" si="13"/>
        <v>#N/A</v>
      </c>
      <c r="BQ17" s="75">
        <f t="shared" ref="BQ17:CV17" si="14">-HLOOKUP(BQ$2,QSP,3,FALSE)</f>
        <v>45800.5</v>
      </c>
      <c r="BR17" s="75">
        <f t="shared" si="14"/>
        <v>56382</v>
      </c>
      <c r="BS17" s="75">
        <f t="shared" si="14"/>
        <v>31787</v>
      </c>
      <c r="BT17" s="75">
        <f t="shared" si="14"/>
        <v>48482</v>
      </c>
      <c r="BU17" s="75">
        <f t="shared" si="14"/>
        <v>29479</v>
      </c>
      <c r="BV17" s="75" t="e">
        <f t="shared" si="14"/>
        <v>#N/A</v>
      </c>
      <c r="BW17" s="75">
        <f t="shared" si="14"/>
        <v>73231</v>
      </c>
      <c r="BX17" s="75">
        <f t="shared" si="14"/>
        <v>48871.05</v>
      </c>
      <c r="BY17" s="75">
        <f t="shared" si="14"/>
        <v>74693</v>
      </c>
      <c r="BZ17" s="75">
        <f t="shared" si="14"/>
        <v>39304</v>
      </c>
      <c r="CA17" s="75">
        <f t="shared" si="14"/>
        <v>31388.05</v>
      </c>
      <c r="CB17" s="75" t="e">
        <f t="shared" si="14"/>
        <v>#N/A</v>
      </c>
      <c r="CC17" s="75">
        <f t="shared" si="14"/>
        <v>56145.05</v>
      </c>
      <c r="CD17" s="75" t="e">
        <f t="shared" si="14"/>
        <v>#N/A</v>
      </c>
      <c r="CE17" s="75">
        <f t="shared" si="14"/>
        <v>51935.05</v>
      </c>
      <c r="CF17" s="75" t="e">
        <f t="shared" si="14"/>
        <v>#N/A</v>
      </c>
      <c r="CG17" s="75">
        <f t="shared" si="14"/>
        <v>71787.05</v>
      </c>
      <c r="CH17" s="75">
        <f t="shared" si="14"/>
        <v>38760</v>
      </c>
      <c r="CI17" s="75">
        <f t="shared" si="14"/>
        <v>68600</v>
      </c>
      <c r="CJ17" s="75">
        <f t="shared" si="14"/>
        <v>69377.86</v>
      </c>
      <c r="CK17" s="75">
        <f t="shared" si="14"/>
        <v>63534.15</v>
      </c>
      <c r="CL17" s="75">
        <f t="shared" si="14"/>
        <v>51829</v>
      </c>
      <c r="CM17" s="75">
        <f t="shared" si="14"/>
        <v>61729</v>
      </c>
      <c r="CN17" s="75">
        <f t="shared" si="14"/>
        <v>88920</v>
      </c>
      <c r="CO17" s="75">
        <f t="shared" si="14"/>
        <v>69955.149999999994</v>
      </c>
      <c r="CP17" s="75">
        <f t="shared" si="14"/>
        <v>68532</v>
      </c>
      <c r="CQ17" s="75">
        <f t="shared" si="14"/>
        <v>63060</v>
      </c>
      <c r="CR17" s="75">
        <f t="shared" si="14"/>
        <v>55467</v>
      </c>
      <c r="CS17" s="75">
        <f t="shared" si="14"/>
        <v>84180.05</v>
      </c>
      <c r="CT17" s="75">
        <f t="shared" si="14"/>
        <v>79816.100000000006</v>
      </c>
      <c r="CU17" s="75">
        <f t="shared" si="14"/>
        <v>72243</v>
      </c>
      <c r="CV17" s="75">
        <f t="shared" si="14"/>
        <v>41767.050000000003</v>
      </c>
      <c r="CW17" s="75">
        <f t="shared" ref="CW17:EB17" si="15">-HLOOKUP(CW$2,QSP,3,FALSE)</f>
        <v>53771.1</v>
      </c>
      <c r="CX17" s="75">
        <f t="shared" si="15"/>
        <v>52052</v>
      </c>
      <c r="CY17" s="75">
        <f t="shared" si="15"/>
        <v>75935</v>
      </c>
      <c r="CZ17" s="75">
        <f t="shared" si="15"/>
        <v>37646</v>
      </c>
      <c r="DA17" s="75">
        <f t="shared" si="15"/>
        <v>47540.05</v>
      </c>
      <c r="DB17" s="75">
        <f t="shared" si="15"/>
        <v>75620.23</v>
      </c>
      <c r="DC17" s="75">
        <f t="shared" si="15"/>
        <v>79773</v>
      </c>
      <c r="DD17" s="75">
        <f t="shared" si="15"/>
        <v>56641.73</v>
      </c>
      <c r="DE17" s="75" t="e">
        <f t="shared" si="15"/>
        <v>#N/A</v>
      </c>
      <c r="DF17" s="75">
        <f t="shared" si="15"/>
        <v>60315</v>
      </c>
      <c r="DG17" s="75">
        <f t="shared" si="15"/>
        <v>55142.05</v>
      </c>
      <c r="DH17" s="75">
        <f t="shared" si="15"/>
        <v>54024.05</v>
      </c>
      <c r="DI17" s="75">
        <f t="shared" si="15"/>
        <v>61616.1</v>
      </c>
      <c r="DJ17" s="75">
        <f t="shared" si="15"/>
        <v>45175</v>
      </c>
      <c r="DK17" s="75">
        <f t="shared" si="15"/>
        <v>63224.1</v>
      </c>
      <c r="DL17" s="75">
        <f t="shared" si="15"/>
        <v>55457.1</v>
      </c>
      <c r="DM17" s="75">
        <f t="shared" si="15"/>
        <v>33673.050000000003</v>
      </c>
      <c r="DN17" s="75" t="e">
        <f t="shared" si="15"/>
        <v>#N/A</v>
      </c>
      <c r="DO17" s="75" t="e">
        <f t="shared" si="15"/>
        <v>#N/A</v>
      </c>
      <c r="DP17" s="75">
        <f t="shared" si="15"/>
        <v>64014.15</v>
      </c>
      <c r="DQ17" s="75" t="e">
        <f t="shared" si="15"/>
        <v>#N/A</v>
      </c>
      <c r="DR17" s="75">
        <f t="shared" si="15"/>
        <v>48292.1</v>
      </c>
      <c r="DS17" s="75">
        <f t="shared" si="15"/>
        <v>45009.05</v>
      </c>
      <c r="DT17" s="75" t="e">
        <f t="shared" si="15"/>
        <v>#N/A</v>
      </c>
      <c r="DU17" s="75">
        <f t="shared" si="15"/>
        <v>78065.5</v>
      </c>
      <c r="DV17" s="75">
        <f t="shared" si="15"/>
        <v>49132.1</v>
      </c>
      <c r="DW17" s="75" t="e">
        <f t="shared" si="15"/>
        <v>#N/A</v>
      </c>
      <c r="DX17" s="75">
        <f t="shared" si="15"/>
        <v>40563.050000000003</v>
      </c>
      <c r="DY17" s="75" t="e">
        <f t="shared" si="15"/>
        <v>#N/A</v>
      </c>
      <c r="DZ17" s="75" t="e">
        <f t="shared" si="15"/>
        <v>#N/A</v>
      </c>
      <c r="EA17" s="75" t="e">
        <f t="shared" si="15"/>
        <v>#N/A</v>
      </c>
      <c r="EB17" s="75" t="e">
        <f t="shared" si="15"/>
        <v>#N/A</v>
      </c>
      <c r="EC17" s="75">
        <f t="shared" ref="EC17:FH17" si="16">-HLOOKUP(EC$2,QSP,3,FALSE)</f>
        <v>35870.050000000003</v>
      </c>
      <c r="ED17" s="75" t="e">
        <f t="shared" si="16"/>
        <v>#N/A</v>
      </c>
      <c r="EE17" s="75">
        <f t="shared" si="16"/>
        <v>39785</v>
      </c>
      <c r="EF17" s="75" t="e">
        <f t="shared" si="16"/>
        <v>#N/A</v>
      </c>
      <c r="EG17" s="75">
        <f t="shared" si="16"/>
        <v>53974</v>
      </c>
      <c r="EH17" s="75">
        <f t="shared" si="16"/>
        <v>41812</v>
      </c>
      <c r="EI17" s="75" t="e">
        <f t="shared" si="16"/>
        <v>#N/A</v>
      </c>
      <c r="EJ17" s="75">
        <f t="shared" si="16"/>
        <v>45314.1</v>
      </c>
      <c r="EK17" s="75" t="e">
        <f t="shared" si="16"/>
        <v>#N/A</v>
      </c>
      <c r="EL17" s="75">
        <f t="shared" si="16"/>
        <v>64437.05</v>
      </c>
      <c r="EM17" s="75">
        <f t="shared" si="16"/>
        <v>33039</v>
      </c>
      <c r="EN17" s="75" t="e">
        <f t="shared" si="16"/>
        <v>#N/A</v>
      </c>
      <c r="EO17" s="75" t="e">
        <f t="shared" si="16"/>
        <v>#N/A</v>
      </c>
      <c r="EP17" s="75">
        <f t="shared" si="16"/>
        <v>270497.76</v>
      </c>
      <c r="EQ17" s="75" t="e">
        <f t="shared" si="16"/>
        <v>#N/A</v>
      </c>
      <c r="ER17" s="75">
        <f t="shared" si="16"/>
        <v>217144.17</v>
      </c>
      <c r="ES17" s="75">
        <f t="shared" si="16"/>
        <v>234592.45</v>
      </c>
      <c r="ET17" s="75" t="e">
        <f t="shared" si="16"/>
        <v>#N/A</v>
      </c>
      <c r="EU17" s="75">
        <f t="shared" si="16"/>
        <v>284566.52</v>
      </c>
      <c r="EV17" s="75" t="e">
        <f t="shared" si="16"/>
        <v>#N/A</v>
      </c>
      <c r="EW17" s="75" t="e">
        <f t="shared" si="16"/>
        <v>#N/A</v>
      </c>
      <c r="EX17" s="75">
        <f t="shared" si="16"/>
        <v>256962.45</v>
      </c>
      <c r="EY17" s="75" t="e">
        <f t="shared" si="16"/>
        <v>#N/A</v>
      </c>
      <c r="EZ17" s="75">
        <f t="shared" si="16"/>
        <v>255663.25</v>
      </c>
      <c r="FA17" s="75" t="e">
        <f t="shared" si="16"/>
        <v>#N/A</v>
      </c>
      <c r="FB17" s="75" t="e">
        <f t="shared" si="16"/>
        <v>#N/A</v>
      </c>
      <c r="FC17" s="75" t="e">
        <f t="shared" si="16"/>
        <v>#N/A</v>
      </c>
      <c r="FD17" s="75" t="e">
        <f t="shared" si="16"/>
        <v>#N/A</v>
      </c>
      <c r="FE17" s="75" t="e">
        <f t="shared" si="16"/>
        <v>#N/A</v>
      </c>
      <c r="FF17" s="75">
        <f t="shared" si="16"/>
        <v>253878.2</v>
      </c>
      <c r="FG17" s="75" t="e">
        <f t="shared" si="16"/>
        <v>#N/A</v>
      </c>
      <c r="FH17" s="75" t="e">
        <f t="shared" si="16"/>
        <v>#N/A</v>
      </c>
      <c r="FI17" s="75" t="e">
        <f t="shared" ref="FI17:GI17" si="17">-HLOOKUP(FI$2,QSP,3,FALSE)</f>
        <v>#N/A</v>
      </c>
      <c r="FJ17" s="75" t="e">
        <f t="shared" si="17"/>
        <v>#N/A</v>
      </c>
      <c r="FK17" s="75" t="e">
        <f t="shared" si="17"/>
        <v>#N/A</v>
      </c>
      <c r="FL17" s="75">
        <f t="shared" si="17"/>
        <v>349349.61</v>
      </c>
      <c r="FM17" s="75" t="e">
        <f t="shared" si="17"/>
        <v>#N/A</v>
      </c>
      <c r="FN17" s="75">
        <f t="shared" si="17"/>
        <v>218494.38</v>
      </c>
      <c r="FO17" s="75" t="e">
        <f t="shared" si="17"/>
        <v>#N/A</v>
      </c>
      <c r="FP17" s="75">
        <f t="shared" si="17"/>
        <v>237837.05000000002</v>
      </c>
      <c r="FQ17" s="75">
        <f t="shared" si="17"/>
        <v>228350.1</v>
      </c>
      <c r="FR17" s="75" t="e">
        <f t="shared" si="17"/>
        <v>#N/A</v>
      </c>
      <c r="FS17" s="75">
        <f t="shared" si="17"/>
        <v>144340</v>
      </c>
      <c r="FT17" s="75">
        <f t="shared" si="17"/>
        <v>58367</v>
      </c>
      <c r="FU17" s="75">
        <f t="shared" si="17"/>
        <v>66788.05</v>
      </c>
      <c r="FV17" s="75">
        <f t="shared" si="17"/>
        <v>60985.2</v>
      </c>
      <c r="FW17" s="75">
        <f t="shared" si="17"/>
        <v>69413.05</v>
      </c>
      <c r="FX17" s="75">
        <f t="shared" si="17"/>
        <v>112364.15</v>
      </c>
      <c r="FY17" s="75">
        <f t="shared" si="17"/>
        <v>58776.1</v>
      </c>
      <c r="FZ17" s="75">
        <f t="shared" si="17"/>
        <v>54000</v>
      </c>
      <c r="GA17" s="75">
        <f t="shared" si="17"/>
        <v>74703</v>
      </c>
      <c r="GB17" s="75">
        <f t="shared" si="17"/>
        <v>58000</v>
      </c>
      <c r="GC17" s="75">
        <f t="shared" si="17"/>
        <v>34321.050000000003</v>
      </c>
      <c r="GD17" s="75" t="e">
        <f t="shared" si="17"/>
        <v>#N/A</v>
      </c>
      <c r="GE17" s="75" t="e">
        <f t="shared" si="17"/>
        <v>#N/A</v>
      </c>
      <c r="GF17" s="75">
        <f t="shared" si="17"/>
        <v>112364.15</v>
      </c>
      <c r="GG17" s="75" t="e">
        <f t="shared" si="17"/>
        <v>#N/A</v>
      </c>
      <c r="GH17" s="75" t="e">
        <f t="shared" si="17"/>
        <v>#N/A</v>
      </c>
      <c r="GI17" s="75">
        <f t="shared" si="17"/>
        <v>69200</v>
      </c>
    </row>
    <row r="18" spans="2:191" x14ac:dyDescent="0.25">
      <c r="B18" s="188" t="s">
        <v>170</v>
      </c>
      <c r="C18" s="189" t="s">
        <v>171</v>
      </c>
      <c r="D18" s="189"/>
      <c r="E18" s="75">
        <f t="shared" ref="E18:AJ18" si="18">-HLOOKUP(E$2,QSP,4,FALSE)</f>
        <v>0</v>
      </c>
      <c r="F18" s="75">
        <f t="shared" si="18"/>
        <v>0</v>
      </c>
      <c r="G18" s="75">
        <f t="shared" si="18"/>
        <v>0</v>
      </c>
      <c r="H18" s="75">
        <f t="shared" si="18"/>
        <v>0</v>
      </c>
      <c r="I18" s="75">
        <f t="shared" si="18"/>
        <v>0</v>
      </c>
      <c r="J18" s="75" t="e">
        <f t="shared" si="18"/>
        <v>#N/A</v>
      </c>
      <c r="K18" s="75" t="e">
        <f t="shared" si="18"/>
        <v>#N/A</v>
      </c>
      <c r="L18" s="75">
        <f t="shared" si="18"/>
        <v>0</v>
      </c>
      <c r="M18" s="75">
        <f t="shared" si="18"/>
        <v>8675</v>
      </c>
      <c r="N18" s="75" t="e">
        <f t="shared" si="18"/>
        <v>#N/A</v>
      </c>
      <c r="O18" s="75">
        <f t="shared" si="18"/>
        <v>0</v>
      </c>
      <c r="P18" s="75" t="e">
        <f t="shared" si="18"/>
        <v>#N/A</v>
      </c>
      <c r="Q18" s="75">
        <f t="shared" si="18"/>
        <v>0</v>
      </c>
      <c r="R18" s="75">
        <f t="shared" si="18"/>
        <v>9362.68</v>
      </c>
      <c r="S18" s="75">
        <f t="shared" si="18"/>
        <v>31698</v>
      </c>
      <c r="T18" s="75">
        <f t="shared" si="18"/>
        <v>0</v>
      </c>
      <c r="U18" s="75">
        <f t="shared" si="18"/>
        <v>500</v>
      </c>
      <c r="V18" s="75" t="e">
        <f t="shared" si="18"/>
        <v>#N/A</v>
      </c>
      <c r="W18" s="75" t="e">
        <f t="shared" si="18"/>
        <v>#N/A</v>
      </c>
      <c r="X18" s="75">
        <f t="shared" si="18"/>
        <v>0</v>
      </c>
      <c r="Y18" s="75" t="e">
        <f t="shared" si="18"/>
        <v>#N/A</v>
      </c>
      <c r="Z18" s="75" t="e">
        <f t="shared" si="18"/>
        <v>#N/A</v>
      </c>
      <c r="AA18" s="75" t="e">
        <f t="shared" si="18"/>
        <v>#N/A</v>
      </c>
      <c r="AB18" s="75" t="e">
        <f t="shared" si="18"/>
        <v>#N/A</v>
      </c>
      <c r="AC18" s="75">
        <f t="shared" si="18"/>
        <v>45905.19</v>
      </c>
      <c r="AD18" s="75">
        <f t="shared" si="18"/>
        <v>4030</v>
      </c>
      <c r="AE18" s="75">
        <f t="shared" si="18"/>
        <v>0</v>
      </c>
      <c r="AF18" s="75" t="e">
        <f t="shared" si="18"/>
        <v>#N/A</v>
      </c>
      <c r="AG18" s="75" t="e">
        <f t="shared" si="18"/>
        <v>#N/A</v>
      </c>
      <c r="AH18" s="75">
        <f t="shared" si="18"/>
        <v>6617.4</v>
      </c>
      <c r="AI18" s="75" t="e">
        <f t="shared" si="18"/>
        <v>#N/A</v>
      </c>
      <c r="AJ18" s="75" t="e">
        <f t="shared" si="18"/>
        <v>#N/A</v>
      </c>
      <c r="AK18" s="75">
        <f t="shared" ref="AK18:BP18" si="19">-HLOOKUP(AK$2,QSP,4,FALSE)</f>
        <v>0</v>
      </c>
      <c r="AL18" s="75">
        <f t="shared" si="19"/>
        <v>0</v>
      </c>
      <c r="AM18" s="75" t="e">
        <f t="shared" si="19"/>
        <v>#N/A</v>
      </c>
      <c r="AN18" s="75">
        <f t="shared" si="19"/>
        <v>1700</v>
      </c>
      <c r="AO18" s="75" t="e">
        <f t="shared" si="19"/>
        <v>#N/A</v>
      </c>
      <c r="AP18" s="75">
        <f t="shared" si="19"/>
        <v>0</v>
      </c>
      <c r="AQ18" s="75" t="e">
        <f t="shared" si="19"/>
        <v>#N/A</v>
      </c>
      <c r="AR18" s="75" t="e">
        <f t="shared" si="19"/>
        <v>#N/A</v>
      </c>
      <c r="AS18" s="75">
        <f t="shared" si="19"/>
        <v>0</v>
      </c>
      <c r="AT18" s="75">
        <f t="shared" si="19"/>
        <v>0</v>
      </c>
      <c r="AU18" s="75">
        <f t="shared" si="19"/>
        <v>14142.22</v>
      </c>
      <c r="AV18" s="75">
        <f t="shared" si="19"/>
        <v>0</v>
      </c>
      <c r="AW18" s="75">
        <f t="shared" si="19"/>
        <v>0</v>
      </c>
      <c r="AX18" s="75">
        <f t="shared" si="19"/>
        <v>21222</v>
      </c>
      <c r="AY18" s="75">
        <f t="shared" si="19"/>
        <v>2693.08</v>
      </c>
      <c r="AZ18" s="75">
        <f t="shared" si="19"/>
        <v>700</v>
      </c>
      <c r="BA18" s="75">
        <f t="shared" si="19"/>
        <v>14656.61</v>
      </c>
      <c r="BB18" s="75">
        <f t="shared" si="19"/>
        <v>0</v>
      </c>
      <c r="BC18" s="75">
        <f t="shared" si="19"/>
        <v>700</v>
      </c>
      <c r="BD18" s="75">
        <f t="shared" si="19"/>
        <v>0</v>
      </c>
      <c r="BE18" s="75">
        <f t="shared" si="19"/>
        <v>0</v>
      </c>
      <c r="BF18" s="75">
        <f t="shared" si="19"/>
        <v>3600</v>
      </c>
      <c r="BG18" s="75">
        <f t="shared" si="19"/>
        <v>0</v>
      </c>
      <c r="BH18" s="75">
        <f t="shared" si="19"/>
        <v>396</v>
      </c>
      <c r="BI18" s="75">
        <f t="shared" si="19"/>
        <v>700</v>
      </c>
      <c r="BJ18" s="75">
        <f t="shared" si="19"/>
        <v>-1504</v>
      </c>
      <c r="BK18" s="75">
        <f t="shared" si="19"/>
        <v>0</v>
      </c>
      <c r="BL18" s="75">
        <f t="shared" si="19"/>
        <v>6610.75</v>
      </c>
      <c r="BM18" s="75">
        <f t="shared" si="19"/>
        <v>36500</v>
      </c>
      <c r="BN18" s="75">
        <f t="shared" si="19"/>
        <v>6028.71</v>
      </c>
      <c r="BO18" s="75">
        <f t="shared" si="19"/>
        <v>7370</v>
      </c>
      <c r="BP18" s="75" t="e">
        <f t="shared" si="19"/>
        <v>#N/A</v>
      </c>
      <c r="BQ18" s="75">
        <f t="shared" ref="BQ18:CV18" si="20">-HLOOKUP(BQ$2,QSP,4,FALSE)</f>
        <v>0</v>
      </c>
      <c r="BR18" s="75">
        <f t="shared" si="20"/>
        <v>1670</v>
      </c>
      <c r="BS18" s="75">
        <f t="shared" si="20"/>
        <v>0</v>
      </c>
      <c r="BT18" s="75">
        <f t="shared" si="20"/>
        <v>0</v>
      </c>
      <c r="BU18" s="75">
        <f t="shared" si="20"/>
        <v>0</v>
      </c>
      <c r="BV18" s="75" t="e">
        <f t="shared" si="20"/>
        <v>#N/A</v>
      </c>
      <c r="BW18" s="75">
        <f t="shared" si="20"/>
        <v>0</v>
      </c>
      <c r="BX18" s="75">
        <f t="shared" si="20"/>
        <v>700</v>
      </c>
      <c r="BY18" s="75">
        <f t="shared" si="20"/>
        <v>5982.5</v>
      </c>
      <c r="BZ18" s="75">
        <f t="shared" si="20"/>
        <v>4228.04</v>
      </c>
      <c r="CA18" s="75">
        <f t="shared" si="20"/>
        <v>0</v>
      </c>
      <c r="CB18" s="75" t="e">
        <f t="shared" si="20"/>
        <v>#N/A</v>
      </c>
      <c r="CC18" s="75">
        <f t="shared" si="20"/>
        <v>0</v>
      </c>
      <c r="CD18" s="75" t="e">
        <f t="shared" si="20"/>
        <v>#N/A</v>
      </c>
      <c r="CE18" s="75">
        <f t="shared" si="20"/>
        <v>3860</v>
      </c>
      <c r="CF18" s="75" t="e">
        <f t="shared" si="20"/>
        <v>#N/A</v>
      </c>
      <c r="CG18" s="75">
        <f t="shared" si="20"/>
        <v>0</v>
      </c>
      <c r="CH18" s="75">
        <f t="shared" si="20"/>
        <v>0</v>
      </c>
      <c r="CI18" s="75">
        <f t="shared" si="20"/>
        <v>2100</v>
      </c>
      <c r="CJ18" s="75">
        <f t="shared" si="20"/>
        <v>700</v>
      </c>
      <c r="CK18" s="75">
        <f t="shared" si="20"/>
        <v>0</v>
      </c>
      <c r="CL18" s="75">
        <f t="shared" si="20"/>
        <v>820</v>
      </c>
      <c r="CM18" s="75">
        <f t="shared" si="20"/>
        <v>0</v>
      </c>
      <c r="CN18" s="75">
        <f t="shared" si="20"/>
        <v>0</v>
      </c>
      <c r="CO18" s="75">
        <f t="shared" si="20"/>
        <v>0</v>
      </c>
      <c r="CP18" s="75">
        <f t="shared" si="20"/>
        <v>8214.94</v>
      </c>
      <c r="CQ18" s="75">
        <f t="shared" si="20"/>
        <v>0</v>
      </c>
      <c r="CR18" s="75">
        <f t="shared" si="20"/>
        <v>2450</v>
      </c>
      <c r="CS18" s="75">
        <f t="shared" si="20"/>
        <v>0</v>
      </c>
      <c r="CT18" s="75">
        <f t="shared" si="20"/>
        <v>0</v>
      </c>
      <c r="CU18" s="75">
        <f t="shared" si="20"/>
        <v>0</v>
      </c>
      <c r="CV18" s="75">
        <f t="shared" si="20"/>
        <v>82857.88</v>
      </c>
      <c r="CW18" s="75">
        <f t="shared" ref="CW18:EB18" si="21">-HLOOKUP(CW$2,QSP,4,FALSE)</f>
        <v>26825</v>
      </c>
      <c r="CX18" s="75">
        <f t="shared" si="21"/>
        <v>1500</v>
      </c>
      <c r="CY18" s="75">
        <f t="shared" si="21"/>
        <v>20096.060000000001</v>
      </c>
      <c r="CZ18" s="75">
        <f t="shared" si="21"/>
        <v>0</v>
      </c>
      <c r="DA18" s="75">
        <f t="shared" si="21"/>
        <v>8549.89</v>
      </c>
      <c r="DB18" s="75">
        <f t="shared" si="21"/>
        <v>0</v>
      </c>
      <c r="DC18" s="75">
        <f t="shared" si="21"/>
        <v>0</v>
      </c>
      <c r="DD18" s="75">
        <f t="shared" si="21"/>
        <v>0</v>
      </c>
      <c r="DE18" s="75" t="e">
        <f t="shared" si="21"/>
        <v>#N/A</v>
      </c>
      <c r="DF18" s="75">
        <f t="shared" si="21"/>
        <v>0</v>
      </c>
      <c r="DG18" s="75">
        <f t="shared" si="21"/>
        <v>900</v>
      </c>
      <c r="DH18" s="75">
        <f t="shared" si="21"/>
        <v>1400</v>
      </c>
      <c r="DI18" s="75">
        <f t="shared" si="21"/>
        <v>1000</v>
      </c>
      <c r="DJ18" s="75">
        <f t="shared" si="21"/>
        <v>2183.98</v>
      </c>
      <c r="DK18" s="75">
        <f t="shared" si="21"/>
        <v>0</v>
      </c>
      <c r="DL18" s="75">
        <f t="shared" si="21"/>
        <v>12200</v>
      </c>
      <c r="DM18" s="75">
        <f t="shared" si="21"/>
        <v>2964.48</v>
      </c>
      <c r="DN18" s="75" t="e">
        <f t="shared" si="21"/>
        <v>#N/A</v>
      </c>
      <c r="DO18" s="75" t="e">
        <f t="shared" si="21"/>
        <v>#N/A</v>
      </c>
      <c r="DP18" s="75">
        <f t="shared" si="21"/>
        <v>0</v>
      </c>
      <c r="DQ18" s="75" t="e">
        <f t="shared" si="21"/>
        <v>#N/A</v>
      </c>
      <c r="DR18" s="75">
        <f t="shared" si="21"/>
        <v>13501</v>
      </c>
      <c r="DS18" s="75">
        <f t="shared" si="21"/>
        <v>0</v>
      </c>
      <c r="DT18" s="75" t="e">
        <f t="shared" si="21"/>
        <v>#N/A</v>
      </c>
      <c r="DU18" s="75">
        <f t="shared" si="21"/>
        <v>8065.8</v>
      </c>
      <c r="DV18" s="75">
        <f t="shared" si="21"/>
        <v>2000</v>
      </c>
      <c r="DW18" s="75" t="e">
        <f t="shared" si="21"/>
        <v>#N/A</v>
      </c>
      <c r="DX18" s="75">
        <f t="shared" si="21"/>
        <v>0</v>
      </c>
      <c r="DY18" s="75" t="e">
        <f t="shared" si="21"/>
        <v>#N/A</v>
      </c>
      <c r="DZ18" s="75" t="e">
        <f t="shared" si="21"/>
        <v>#N/A</v>
      </c>
      <c r="EA18" s="75" t="e">
        <f t="shared" si="21"/>
        <v>#N/A</v>
      </c>
      <c r="EB18" s="75" t="e">
        <f t="shared" si="21"/>
        <v>#N/A</v>
      </c>
      <c r="EC18" s="75">
        <f t="shared" ref="EC18:FH18" si="22">-HLOOKUP(EC$2,QSP,4,FALSE)</f>
        <v>0</v>
      </c>
      <c r="ED18" s="75" t="e">
        <f t="shared" si="22"/>
        <v>#N/A</v>
      </c>
      <c r="EE18" s="75">
        <f t="shared" si="22"/>
        <v>0</v>
      </c>
      <c r="EF18" s="75" t="e">
        <f t="shared" si="22"/>
        <v>#N/A</v>
      </c>
      <c r="EG18" s="75">
        <f t="shared" si="22"/>
        <v>0</v>
      </c>
      <c r="EH18" s="75">
        <f t="shared" si="22"/>
        <v>350</v>
      </c>
      <c r="EI18" s="75" t="e">
        <f t="shared" si="22"/>
        <v>#N/A</v>
      </c>
      <c r="EJ18" s="75">
        <f t="shared" si="22"/>
        <v>4800</v>
      </c>
      <c r="EK18" s="75" t="e">
        <f t="shared" si="22"/>
        <v>#N/A</v>
      </c>
      <c r="EL18" s="75">
        <f t="shared" si="22"/>
        <v>3325</v>
      </c>
      <c r="EM18" s="75">
        <f t="shared" si="22"/>
        <v>0</v>
      </c>
      <c r="EN18" s="75" t="e">
        <f t="shared" si="22"/>
        <v>#N/A</v>
      </c>
      <c r="EO18" s="75" t="e">
        <f t="shared" si="22"/>
        <v>#N/A</v>
      </c>
      <c r="EP18" s="75">
        <f t="shared" si="22"/>
        <v>0</v>
      </c>
      <c r="EQ18" s="75" t="e">
        <f t="shared" si="22"/>
        <v>#N/A</v>
      </c>
      <c r="ER18" s="75">
        <f t="shared" si="22"/>
        <v>0</v>
      </c>
      <c r="ES18" s="75">
        <f t="shared" si="22"/>
        <v>0</v>
      </c>
      <c r="ET18" s="75" t="e">
        <f t="shared" si="22"/>
        <v>#N/A</v>
      </c>
      <c r="EU18" s="75">
        <f t="shared" si="22"/>
        <v>26800</v>
      </c>
      <c r="EV18" s="75" t="e">
        <f t="shared" si="22"/>
        <v>#N/A</v>
      </c>
      <c r="EW18" s="75" t="e">
        <f t="shared" si="22"/>
        <v>#N/A</v>
      </c>
      <c r="EX18" s="75">
        <f t="shared" si="22"/>
        <v>0</v>
      </c>
      <c r="EY18" s="75" t="e">
        <f t="shared" si="22"/>
        <v>#N/A</v>
      </c>
      <c r="EZ18" s="75">
        <f t="shared" si="22"/>
        <v>0</v>
      </c>
      <c r="FA18" s="75" t="e">
        <f t="shared" si="22"/>
        <v>#N/A</v>
      </c>
      <c r="FB18" s="75" t="e">
        <f t="shared" si="22"/>
        <v>#N/A</v>
      </c>
      <c r="FC18" s="75" t="e">
        <f t="shared" si="22"/>
        <v>#N/A</v>
      </c>
      <c r="FD18" s="75" t="e">
        <f t="shared" si="22"/>
        <v>#N/A</v>
      </c>
      <c r="FE18" s="75" t="e">
        <f t="shared" si="22"/>
        <v>#N/A</v>
      </c>
      <c r="FF18" s="75">
        <f t="shared" si="22"/>
        <v>0</v>
      </c>
      <c r="FG18" s="75" t="e">
        <f t="shared" si="22"/>
        <v>#N/A</v>
      </c>
      <c r="FH18" s="75" t="e">
        <f t="shared" si="22"/>
        <v>#N/A</v>
      </c>
      <c r="FI18" s="75" t="e">
        <f t="shared" ref="FI18:GI18" si="23">-HLOOKUP(FI$2,QSP,4,FALSE)</f>
        <v>#N/A</v>
      </c>
      <c r="FJ18" s="75" t="e">
        <f t="shared" si="23"/>
        <v>#N/A</v>
      </c>
      <c r="FK18" s="75" t="e">
        <f t="shared" si="23"/>
        <v>#N/A</v>
      </c>
      <c r="FL18" s="75">
        <f t="shared" si="23"/>
        <v>0</v>
      </c>
      <c r="FM18" s="75" t="e">
        <f t="shared" si="23"/>
        <v>#N/A</v>
      </c>
      <c r="FN18" s="75">
        <f t="shared" si="23"/>
        <v>0</v>
      </c>
      <c r="FO18" s="75" t="e">
        <f t="shared" si="23"/>
        <v>#N/A</v>
      </c>
      <c r="FP18" s="75">
        <f t="shared" si="23"/>
        <v>0</v>
      </c>
      <c r="FQ18" s="75">
        <f t="shared" si="23"/>
        <v>0</v>
      </c>
      <c r="FR18" s="75" t="e">
        <f t="shared" si="23"/>
        <v>#N/A</v>
      </c>
      <c r="FS18" s="75">
        <f t="shared" si="23"/>
        <v>84146.83</v>
      </c>
      <c r="FT18" s="75">
        <f t="shared" si="23"/>
        <v>16750</v>
      </c>
      <c r="FU18" s="75">
        <f t="shared" si="23"/>
        <v>67292.399999999994</v>
      </c>
      <c r="FV18" s="75">
        <f t="shared" si="23"/>
        <v>0</v>
      </c>
      <c r="FW18" s="75">
        <f t="shared" si="23"/>
        <v>0</v>
      </c>
      <c r="FX18" s="75">
        <f t="shared" si="23"/>
        <v>0</v>
      </c>
      <c r="FY18" s="75">
        <f t="shared" si="23"/>
        <v>21709.79</v>
      </c>
      <c r="FZ18" s="75">
        <f t="shared" si="23"/>
        <v>0</v>
      </c>
      <c r="GA18" s="75">
        <f t="shared" si="23"/>
        <v>33367</v>
      </c>
      <c r="GB18" s="75">
        <f t="shared" si="23"/>
        <v>3735</v>
      </c>
      <c r="GC18" s="75">
        <f t="shared" si="23"/>
        <v>8834</v>
      </c>
      <c r="GD18" s="75" t="e">
        <f t="shared" si="23"/>
        <v>#N/A</v>
      </c>
      <c r="GE18" s="75" t="e">
        <f t="shared" si="23"/>
        <v>#N/A</v>
      </c>
      <c r="GF18" s="75">
        <f t="shared" si="23"/>
        <v>5000</v>
      </c>
      <c r="GG18" s="75" t="e">
        <f t="shared" si="23"/>
        <v>#N/A</v>
      </c>
      <c r="GH18" s="75" t="e">
        <f t="shared" si="23"/>
        <v>#N/A</v>
      </c>
      <c r="GI18" s="75">
        <f t="shared" si="23"/>
        <v>6381</v>
      </c>
    </row>
    <row r="19" spans="2:191" x14ac:dyDescent="0.25">
      <c r="B19" s="188" t="s">
        <v>172</v>
      </c>
      <c r="C19" s="189" t="s">
        <v>173</v>
      </c>
      <c r="D19" s="189"/>
      <c r="E19" s="75">
        <f t="shared" ref="E19:AJ19" si="24">-HLOOKUP(E$2,QSP,5,FALSE)</f>
        <v>0</v>
      </c>
      <c r="F19" s="75">
        <f t="shared" si="24"/>
        <v>0</v>
      </c>
      <c r="G19" s="75">
        <f t="shared" si="24"/>
        <v>0</v>
      </c>
      <c r="H19" s="75">
        <f t="shared" si="24"/>
        <v>0</v>
      </c>
      <c r="I19" s="75">
        <f t="shared" si="24"/>
        <v>0</v>
      </c>
      <c r="J19" s="75" t="e">
        <f t="shared" si="24"/>
        <v>#N/A</v>
      </c>
      <c r="K19" s="75" t="e">
        <f t="shared" si="24"/>
        <v>#N/A</v>
      </c>
      <c r="L19" s="75">
        <f t="shared" si="24"/>
        <v>0</v>
      </c>
      <c r="M19" s="75">
        <f t="shared" si="24"/>
        <v>0</v>
      </c>
      <c r="N19" s="75" t="e">
        <f t="shared" si="24"/>
        <v>#N/A</v>
      </c>
      <c r="O19" s="75">
        <f t="shared" si="24"/>
        <v>0</v>
      </c>
      <c r="P19" s="75" t="e">
        <f t="shared" si="24"/>
        <v>#N/A</v>
      </c>
      <c r="Q19" s="75">
        <f t="shared" si="24"/>
        <v>0</v>
      </c>
      <c r="R19" s="75">
        <f t="shared" si="24"/>
        <v>0</v>
      </c>
      <c r="S19" s="75">
        <f t="shared" si="24"/>
        <v>64798.21</v>
      </c>
      <c r="T19" s="75">
        <f t="shared" si="24"/>
        <v>0</v>
      </c>
      <c r="U19" s="75">
        <f t="shared" si="24"/>
        <v>25000</v>
      </c>
      <c r="V19" s="75" t="e">
        <f t="shared" si="24"/>
        <v>#N/A</v>
      </c>
      <c r="W19" s="75" t="e">
        <f t="shared" si="24"/>
        <v>#N/A</v>
      </c>
      <c r="X19" s="75">
        <f t="shared" si="24"/>
        <v>0</v>
      </c>
      <c r="Y19" s="75" t="e">
        <f t="shared" si="24"/>
        <v>#N/A</v>
      </c>
      <c r="Z19" s="75" t="e">
        <f t="shared" si="24"/>
        <v>#N/A</v>
      </c>
      <c r="AA19" s="75" t="e">
        <f t="shared" si="24"/>
        <v>#N/A</v>
      </c>
      <c r="AB19" s="75" t="e">
        <f t="shared" si="24"/>
        <v>#N/A</v>
      </c>
      <c r="AC19" s="75">
        <f t="shared" si="24"/>
        <v>0</v>
      </c>
      <c r="AD19" s="75">
        <f t="shared" si="24"/>
        <v>0</v>
      </c>
      <c r="AE19" s="75">
        <f t="shared" si="24"/>
        <v>0</v>
      </c>
      <c r="AF19" s="75" t="e">
        <f t="shared" si="24"/>
        <v>#N/A</v>
      </c>
      <c r="AG19" s="75" t="e">
        <f t="shared" si="24"/>
        <v>#N/A</v>
      </c>
      <c r="AH19" s="75">
        <f t="shared" si="24"/>
        <v>0</v>
      </c>
      <c r="AI19" s="75" t="e">
        <f t="shared" si="24"/>
        <v>#N/A</v>
      </c>
      <c r="AJ19" s="75" t="e">
        <f t="shared" si="24"/>
        <v>#N/A</v>
      </c>
      <c r="AK19" s="75">
        <f t="shared" ref="AK19:BP19" si="25">-HLOOKUP(AK$2,QSP,5,FALSE)</f>
        <v>0</v>
      </c>
      <c r="AL19" s="75">
        <f t="shared" si="25"/>
        <v>0</v>
      </c>
      <c r="AM19" s="75" t="e">
        <f t="shared" si="25"/>
        <v>#N/A</v>
      </c>
      <c r="AN19" s="75">
        <f t="shared" si="25"/>
        <v>0</v>
      </c>
      <c r="AO19" s="75" t="e">
        <f t="shared" si="25"/>
        <v>#N/A</v>
      </c>
      <c r="AP19" s="75">
        <f t="shared" si="25"/>
        <v>0</v>
      </c>
      <c r="AQ19" s="75" t="e">
        <f t="shared" si="25"/>
        <v>#N/A</v>
      </c>
      <c r="AR19" s="75" t="e">
        <f t="shared" si="25"/>
        <v>#N/A</v>
      </c>
      <c r="AS19" s="75">
        <f t="shared" si="25"/>
        <v>0</v>
      </c>
      <c r="AT19" s="75">
        <f t="shared" si="25"/>
        <v>0</v>
      </c>
      <c r="AU19" s="75">
        <f t="shared" si="25"/>
        <v>0</v>
      </c>
      <c r="AV19" s="75">
        <f t="shared" si="25"/>
        <v>0</v>
      </c>
      <c r="AW19" s="75">
        <f t="shared" si="25"/>
        <v>350</v>
      </c>
      <c r="AX19" s="75">
        <f t="shared" si="25"/>
        <v>0</v>
      </c>
      <c r="AY19" s="75">
        <f t="shared" si="25"/>
        <v>13750</v>
      </c>
      <c r="AZ19" s="75">
        <f t="shared" si="25"/>
        <v>0</v>
      </c>
      <c r="BA19" s="75">
        <f t="shared" si="25"/>
        <v>0</v>
      </c>
      <c r="BB19" s="75">
        <f t="shared" si="25"/>
        <v>31137.87</v>
      </c>
      <c r="BC19" s="75">
        <f t="shared" si="25"/>
        <v>0</v>
      </c>
      <c r="BD19" s="75">
        <f t="shared" si="25"/>
        <v>0</v>
      </c>
      <c r="BE19" s="75">
        <f t="shared" si="25"/>
        <v>26064.6</v>
      </c>
      <c r="BF19" s="75">
        <f t="shared" si="25"/>
        <v>0</v>
      </c>
      <c r="BG19" s="75">
        <f t="shared" si="25"/>
        <v>0</v>
      </c>
      <c r="BH19" s="75">
        <f t="shared" si="25"/>
        <v>0</v>
      </c>
      <c r="BI19" s="75">
        <f t="shared" si="25"/>
        <v>4910</v>
      </c>
      <c r="BJ19" s="75">
        <f t="shared" si="25"/>
        <v>0</v>
      </c>
      <c r="BK19" s="75">
        <f t="shared" si="25"/>
        <v>0</v>
      </c>
      <c r="BL19" s="75">
        <f t="shared" si="25"/>
        <v>0</v>
      </c>
      <c r="BM19" s="75">
        <f t="shared" si="25"/>
        <v>50</v>
      </c>
      <c r="BN19" s="75">
        <f t="shared" si="25"/>
        <v>2250</v>
      </c>
      <c r="BO19" s="75">
        <f t="shared" si="25"/>
        <v>0</v>
      </c>
      <c r="BP19" s="75" t="e">
        <f t="shared" si="25"/>
        <v>#N/A</v>
      </c>
      <c r="BQ19" s="75">
        <f t="shared" ref="BQ19:CV19" si="26">-HLOOKUP(BQ$2,QSP,5,FALSE)</f>
        <v>0</v>
      </c>
      <c r="BR19" s="75">
        <f t="shared" si="26"/>
        <v>4360</v>
      </c>
      <c r="BS19" s="75">
        <f t="shared" si="26"/>
        <v>0</v>
      </c>
      <c r="BT19" s="75">
        <f t="shared" si="26"/>
        <v>0</v>
      </c>
      <c r="BU19" s="75">
        <f t="shared" si="26"/>
        <v>861</v>
      </c>
      <c r="BV19" s="75" t="e">
        <f t="shared" si="26"/>
        <v>#N/A</v>
      </c>
      <c r="BW19" s="75">
        <f t="shared" si="26"/>
        <v>0</v>
      </c>
      <c r="BX19" s="75">
        <f t="shared" si="26"/>
        <v>9236.16</v>
      </c>
      <c r="BY19" s="75">
        <f t="shared" si="26"/>
        <v>8499</v>
      </c>
      <c r="BZ19" s="75">
        <f t="shared" si="26"/>
        <v>0</v>
      </c>
      <c r="CA19" s="75">
        <f t="shared" si="26"/>
        <v>4145</v>
      </c>
      <c r="CB19" s="75" t="e">
        <f t="shared" si="26"/>
        <v>#N/A</v>
      </c>
      <c r="CC19" s="75">
        <f t="shared" si="26"/>
        <v>0</v>
      </c>
      <c r="CD19" s="75" t="e">
        <f t="shared" si="26"/>
        <v>#N/A</v>
      </c>
      <c r="CE19" s="75">
        <f t="shared" si="26"/>
        <v>2083.36</v>
      </c>
      <c r="CF19" s="75" t="e">
        <f t="shared" si="26"/>
        <v>#N/A</v>
      </c>
      <c r="CG19" s="75">
        <f t="shared" si="26"/>
        <v>0</v>
      </c>
      <c r="CH19" s="75">
        <f t="shared" si="26"/>
        <v>0</v>
      </c>
      <c r="CI19" s="75">
        <f t="shared" si="26"/>
        <v>0</v>
      </c>
      <c r="CJ19" s="75">
        <f t="shared" si="26"/>
        <v>0</v>
      </c>
      <c r="CK19" s="75">
        <f t="shared" si="26"/>
        <v>2220</v>
      </c>
      <c r="CL19" s="75">
        <f t="shared" si="26"/>
        <v>0</v>
      </c>
      <c r="CM19" s="75">
        <f t="shared" si="26"/>
        <v>0</v>
      </c>
      <c r="CN19" s="75">
        <f t="shared" si="26"/>
        <v>0</v>
      </c>
      <c r="CO19" s="75">
        <f t="shared" si="26"/>
        <v>0</v>
      </c>
      <c r="CP19" s="75">
        <f t="shared" si="26"/>
        <v>0</v>
      </c>
      <c r="CQ19" s="75">
        <f t="shared" si="26"/>
        <v>0</v>
      </c>
      <c r="CR19" s="75">
        <f t="shared" si="26"/>
        <v>6085</v>
      </c>
      <c r="CS19" s="75">
        <f t="shared" si="26"/>
        <v>180</v>
      </c>
      <c r="CT19" s="75">
        <f t="shared" si="26"/>
        <v>0</v>
      </c>
      <c r="CU19" s="75">
        <f t="shared" si="26"/>
        <v>0</v>
      </c>
      <c r="CV19" s="75">
        <f t="shared" si="26"/>
        <v>0</v>
      </c>
      <c r="CW19" s="75">
        <f t="shared" ref="CW19:EB19" si="27">-HLOOKUP(CW$2,QSP,5,FALSE)</f>
        <v>0</v>
      </c>
      <c r="CX19" s="75">
        <f t="shared" si="27"/>
        <v>64276.75</v>
      </c>
      <c r="CY19" s="75">
        <f t="shared" si="27"/>
        <v>0</v>
      </c>
      <c r="CZ19" s="75">
        <f t="shared" si="27"/>
        <v>0</v>
      </c>
      <c r="DA19" s="75">
        <f t="shared" si="27"/>
        <v>1680</v>
      </c>
      <c r="DB19" s="75">
        <f t="shared" si="27"/>
        <v>0</v>
      </c>
      <c r="DC19" s="75">
        <f t="shared" si="27"/>
        <v>0</v>
      </c>
      <c r="DD19" s="75">
        <f t="shared" si="27"/>
        <v>17715</v>
      </c>
      <c r="DE19" s="75" t="e">
        <f t="shared" si="27"/>
        <v>#N/A</v>
      </c>
      <c r="DF19" s="75">
        <f t="shared" si="27"/>
        <v>0</v>
      </c>
      <c r="DG19" s="75">
        <f t="shared" si="27"/>
        <v>42630.53</v>
      </c>
      <c r="DH19" s="75">
        <f t="shared" si="27"/>
        <v>0</v>
      </c>
      <c r="DI19" s="75">
        <f t="shared" si="27"/>
        <v>9250</v>
      </c>
      <c r="DJ19" s="75">
        <f t="shared" si="27"/>
        <v>0</v>
      </c>
      <c r="DK19" s="75">
        <f t="shared" si="27"/>
        <v>51875.9</v>
      </c>
      <c r="DL19" s="75">
        <f t="shared" si="27"/>
        <v>150</v>
      </c>
      <c r="DM19" s="75">
        <f t="shared" si="27"/>
        <v>0</v>
      </c>
      <c r="DN19" s="75" t="e">
        <f t="shared" si="27"/>
        <v>#N/A</v>
      </c>
      <c r="DO19" s="75" t="e">
        <f t="shared" si="27"/>
        <v>#N/A</v>
      </c>
      <c r="DP19" s="75">
        <f t="shared" si="27"/>
        <v>0</v>
      </c>
      <c r="DQ19" s="75" t="e">
        <f t="shared" si="27"/>
        <v>#N/A</v>
      </c>
      <c r="DR19" s="75">
        <f t="shared" si="27"/>
        <v>0</v>
      </c>
      <c r="DS19" s="75">
        <f t="shared" si="27"/>
        <v>718</v>
      </c>
      <c r="DT19" s="75" t="e">
        <f t="shared" si="27"/>
        <v>#N/A</v>
      </c>
      <c r="DU19" s="75">
        <f t="shared" si="27"/>
        <v>0</v>
      </c>
      <c r="DV19" s="75">
        <f t="shared" si="27"/>
        <v>792.01</v>
      </c>
      <c r="DW19" s="75" t="e">
        <f t="shared" si="27"/>
        <v>#N/A</v>
      </c>
      <c r="DX19" s="75">
        <f t="shared" si="27"/>
        <v>0</v>
      </c>
      <c r="DY19" s="75" t="e">
        <f t="shared" si="27"/>
        <v>#N/A</v>
      </c>
      <c r="DZ19" s="75" t="e">
        <f t="shared" si="27"/>
        <v>#N/A</v>
      </c>
      <c r="EA19" s="75" t="e">
        <f t="shared" si="27"/>
        <v>#N/A</v>
      </c>
      <c r="EB19" s="75" t="e">
        <f t="shared" si="27"/>
        <v>#N/A</v>
      </c>
      <c r="EC19" s="75">
        <f t="shared" ref="EC19:FH19" si="28">-HLOOKUP(EC$2,QSP,5,FALSE)</f>
        <v>0</v>
      </c>
      <c r="ED19" s="75" t="e">
        <f t="shared" si="28"/>
        <v>#N/A</v>
      </c>
      <c r="EE19" s="75">
        <f t="shared" si="28"/>
        <v>5200</v>
      </c>
      <c r="EF19" s="75" t="e">
        <f t="shared" si="28"/>
        <v>#N/A</v>
      </c>
      <c r="EG19" s="75">
        <f t="shared" si="28"/>
        <v>53552.14</v>
      </c>
      <c r="EH19" s="75">
        <f t="shared" si="28"/>
        <v>0</v>
      </c>
      <c r="EI19" s="75" t="e">
        <f t="shared" si="28"/>
        <v>#N/A</v>
      </c>
      <c r="EJ19" s="75">
        <f t="shared" si="28"/>
        <v>0</v>
      </c>
      <c r="EK19" s="75" t="e">
        <f t="shared" si="28"/>
        <v>#N/A</v>
      </c>
      <c r="EL19" s="75">
        <f t="shared" si="28"/>
        <v>6735</v>
      </c>
      <c r="EM19" s="75">
        <f t="shared" si="28"/>
        <v>105</v>
      </c>
      <c r="EN19" s="75" t="e">
        <f t="shared" si="28"/>
        <v>#N/A</v>
      </c>
      <c r="EO19" s="75" t="e">
        <f t="shared" si="28"/>
        <v>#N/A</v>
      </c>
      <c r="EP19" s="75">
        <f t="shared" si="28"/>
        <v>24004.560000000001</v>
      </c>
      <c r="EQ19" s="75" t="e">
        <f t="shared" si="28"/>
        <v>#N/A</v>
      </c>
      <c r="ER19" s="75">
        <f t="shared" si="28"/>
        <v>0</v>
      </c>
      <c r="ES19" s="75">
        <f t="shared" si="28"/>
        <v>68965.75</v>
      </c>
      <c r="ET19" s="75" t="e">
        <f t="shared" si="28"/>
        <v>#N/A</v>
      </c>
      <c r="EU19" s="75">
        <f t="shared" si="28"/>
        <v>0</v>
      </c>
      <c r="EV19" s="75" t="e">
        <f t="shared" si="28"/>
        <v>#N/A</v>
      </c>
      <c r="EW19" s="75" t="e">
        <f t="shared" si="28"/>
        <v>#N/A</v>
      </c>
      <c r="EX19" s="75">
        <f t="shared" si="28"/>
        <v>14336.25</v>
      </c>
      <c r="EY19" s="75" t="e">
        <f t="shared" si="28"/>
        <v>#N/A</v>
      </c>
      <c r="EZ19" s="75">
        <f t="shared" si="28"/>
        <v>0</v>
      </c>
      <c r="FA19" s="75" t="e">
        <f t="shared" si="28"/>
        <v>#N/A</v>
      </c>
      <c r="FB19" s="75" t="e">
        <f t="shared" si="28"/>
        <v>#N/A</v>
      </c>
      <c r="FC19" s="75" t="e">
        <f t="shared" si="28"/>
        <v>#N/A</v>
      </c>
      <c r="FD19" s="75" t="e">
        <f t="shared" si="28"/>
        <v>#N/A</v>
      </c>
      <c r="FE19" s="75" t="e">
        <f t="shared" si="28"/>
        <v>#N/A</v>
      </c>
      <c r="FF19" s="75">
        <f t="shared" si="28"/>
        <v>18579.93</v>
      </c>
      <c r="FG19" s="75" t="e">
        <f t="shared" si="28"/>
        <v>#N/A</v>
      </c>
      <c r="FH19" s="75" t="e">
        <f t="shared" si="28"/>
        <v>#N/A</v>
      </c>
      <c r="FI19" s="75" t="e">
        <f t="shared" ref="FI19:GI19" si="29">-HLOOKUP(FI$2,QSP,5,FALSE)</f>
        <v>#N/A</v>
      </c>
      <c r="FJ19" s="75" t="e">
        <f t="shared" si="29"/>
        <v>#N/A</v>
      </c>
      <c r="FK19" s="75" t="e">
        <f t="shared" si="29"/>
        <v>#N/A</v>
      </c>
      <c r="FL19" s="75">
        <f t="shared" si="29"/>
        <v>103618.24000000001</v>
      </c>
      <c r="FM19" s="75" t="e">
        <f t="shared" si="29"/>
        <v>#N/A</v>
      </c>
      <c r="FN19" s="75">
        <f t="shared" si="29"/>
        <v>50398.36</v>
      </c>
      <c r="FO19" s="75" t="e">
        <f t="shared" si="29"/>
        <v>#N/A</v>
      </c>
      <c r="FP19" s="75">
        <f t="shared" si="29"/>
        <v>38098.239999999998</v>
      </c>
      <c r="FQ19" s="75">
        <f t="shared" si="29"/>
        <v>31736.32</v>
      </c>
      <c r="FR19" s="75" t="e">
        <f t="shared" si="29"/>
        <v>#N/A</v>
      </c>
      <c r="FS19" s="75">
        <f t="shared" si="29"/>
        <v>173432.95999999999</v>
      </c>
      <c r="FT19" s="75">
        <f t="shared" si="29"/>
        <v>8380</v>
      </c>
      <c r="FU19" s="75">
        <f t="shared" si="29"/>
        <v>30770</v>
      </c>
      <c r="FV19" s="75">
        <f t="shared" si="29"/>
        <v>0</v>
      </c>
      <c r="FW19" s="75">
        <f t="shared" si="29"/>
        <v>0</v>
      </c>
      <c r="FX19" s="75">
        <f t="shared" si="29"/>
        <v>250</v>
      </c>
      <c r="FY19" s="75">
        <f t="shared" si="29"/>
        <v>0</v>
      </c>
      <c r="FZ19" s="75">
        <f t="shared" si="29"/>
        <v>0</v>
      </c>
      <c r="GA19" s="75">
        <f t="shared" si="29"/>
        <v>0</v>
      </c>
      <c r="GB19" s="75">
        <f t="shared" si="29"/>
        <v>60699.97</v>
      </c>
      <c r="GC19" s="75">
        <f t="shared" si="29"/>
        <v>0</v>
      </c>
      <c r="GD19" s="75" t="e">
        <f t="shared" si="29"/>
        <v>#N/A</v>
      </c>
      <c r="GE19" s="75" t="e">
        <f t="shared" si="29"/>
        <v>#N/A</v>
      </c>
      <c r="GF19" s="75">
        <f t="shared" si="29"/>
        <v>0</v>
      </c>
      <c r="GG19" s="75" t="e">
        <f t="shared" si="29"/>
        <v>#N/A</v>
      </c>
      <c r="GH19" s="75" t="e">
        <f t="shared" si="29"/>
        <v>#N/A</v>
      </c>
      <c r="GI19" s="75">
        <f t="shared" si="29"/>
        <v>0</v>
      </c>
    </row>
    <row r="20" spans="2:191" x14ac:dyDescent="0.25">
      <c r="B20" s="188" t="s">
        <v>174</v>
      </c>
      <c r="C20" s="189" t="s">
        <v>175</v>
      </c>
      <c r="D20" s="189"/>
      <c r="E20" s="75">
        <f t="shared" ref="E20:AJ20" si="30">-HLOOKUP(E$2,QSP,6,FALSE)</f>
        <v>225932.00999999998</v>
      </c>
      <c r="F20" s="75">
        <f t="shared" si="30"/>
        <v>315633</v>
      </c>
      <c r="G20" s="75">
        <f t="shared" si="30"/>
        <v>69871</v>
      </c>
      <c r="H20" s="75">
        <f t="shared" si="30"/>
        <v>150068.43</v>
      </c>
      <c r="I20" s="75">
        <f t="shared" si="30"/>
        <v>102316.76999999999</v>
      </c>
      <c r="J20" s="75" t="e">
        <f t="shared" si="30"/>
        <v>#N/A</v>
      </c>
      <c r="K20" s="75" t="e">
        <f t="shared" si="30"/>
        <v>#N/A</v>
      </c>
      <c r="L20" s="75">
        <f t="shared" si="30"/>
        <v>76675.310000000012</v>
      </c>
      <c r="M20" s="75">
        <f t="shared" si="30"/>
        <v>65339.59</v>
      </c>
      <c r="N20" s="75" t="e">
        <f t="shared" si="30"/>
        <v>#N/A</v>
      </c>
      <c r="O20" s="75">
        <f t="shared" si="30"/>
        <v>55569.91</v>
      </c>
      <c r="P20" s="75" t="e">
        <f t="shared" si="30"/>
        <v>#N/A</v>
      </c>
      <c r="Q20" s="75">
        <f t="shared" si="30"/>
        <v>76228.69</v>
      </c>
      <c r="R20" s="75">
        <f t="shared" si="30"/>
        <v>69156.679999999993</v>
      </c>
      <c r="S20" s="75">
        <f t="shared" si="30"/>
        <v>119768.68000000001</v>
      </c>
      <c r="T20" s="75">
        <f t="shared" si="30"/>
        <v>0</v>
      </c>
      <c r="U20" s="75">
        <f t="shared" si="30"/>
        <v>54566.850000000006</v>
      </c>
      <c r="V20" s="75" t="e">
        <f t="shared" si="30"/>
        <v>#N/A</v>
      </c>
      <c r="W20" s="75" t="e">
        <f t="shared" si="30"/>
        <v>#N/A</v>
      </c>
      <c r="X20" s="75">
        <f t="shared" si="30"/>
        <v>23697.339999999997</v>
      </c>
      <c r="Y20" s="75" t="e">
        <f t="shared" si="30"/>
        <v>#N/A</v>
      </c>
      <c r="Z20" s="75" t="e">
        <f t="shared" si="30"/>
        <v>#N/A</v>
      </c>
      <c r="AA20" s="75" t="e">
        <f t="shared" si="30"/>
        <v>#N/A</v>
      </c>
      <c r="AB20" s="75" t="e">
        <f t="shared" si="30"/>
        <v>#N/A</v>
      </c>
      <c r="AC20" s="75">
        <f t="shared" si="30"/>
        <v>191847.34</v>
      </c>
      <c r="AD20" s="75">
        <f t="shared" si="30"/>
        <v>38206.620000000003</v>
      </c>
      <c r="AE20" s="75">
        <f t="shared" si="30"/>
        <v>74839.03</v>
      </c>
      <c r="AF20" s="75" t="e">
        <f t="shared" si="30"/>
        <v>#N/A</v>
      </c>
      <c r="AG20" s="75" t="e">
        <f t="shared" si="30"/>
        <v>#N/A</v>
      </c>
      <c r="AH20" s="75">
        <f t="shared" si="30"/>
        <v>120986.28</v>
      </c>
      <c r="AI20" s="75" t="e">
        <f t="shared" si="30"/>
        <v>#N/A</v>
      </c>
      <c r="AJ20" s="75" t="e">
        <f t="shared" si="30"/>
        <v>#N/A</v>
      </c>
      <c r="AK20" s="75">
        <f t="shared" ref="AK20:BP20" si="31">-HLOOKUP(AK$2,QSP,6,FALSE)</f>
        <v>88684.84</v>
      </c>
      <c r="AL20" s="75">
        <f t="shared" si="31"/>
        <v>81532.049999999988</v>
      </c>
      <c r="AM20" s="75" t="e">
        <f t="shared" si="31"/>
        <v>#N/A</v>
      </c>
      <c r="AN20" s="75">
        <f t="shared" si="31"/>
        <v>54345.13</v>
      </c>
      <c r="AO20" s="75" t="e">
        <f t="shared" si="31"/>
        <v>#N/A</v>
      </c>
      <c r="AP20" s="75">
        <f t="shared" si="31"/>
        <v>49099.270000000004</v>
      </c>
      <c r="AQ20" s="75" t="e">
        <f t="shared" si="31"/>
        <v>#N/A</v>
      </c>
      <c r="AR20" s="75" t="e">
        <f t="shared" si="31"/>
        <v>#N/A</v>
      </c>
      <c r="AS20" s="75">
        <f t="shared" si="31"/>
        <v>20525.960000000003</v>
      </c>
      <c r="AT20" s="75">
        <f t="shared" si="31"/>
        <v>-1000</v>
      </c>
      <c r="AU20" s="75">
        <f t="shared" si="31"/>
        <v>411611.49999999994</v>
      </c>
      <c r="AV20" s="75">
        <f t="shared" si="31"/>
        <v>39928.400000000001</v>
      </c>
      <c r="AW20" s="75">
        <f t="shared" si="31"/>
        <v>70501.259999999995</v>
      </c>
      <c r="AX20" s="75">
        <f t="shared" si="31"/>
        <v>98463.72</v>
      </c>
      <c r="AY20" s="75">
        <f t="shared" si="31"/>
        <v>115053.44</v>
      </c>
      <c r="AZ20" s="75">
        <f t="shared" si="31"/>
        <v>93863.09</v>
      </c>
      <c r="BA20" s="75">
        <f t="shared" si="31"/>
        <v>130728.08</v>
      </c>
      <c r="BB20" s="75">
        <f t="shared" si="31"/>
        <v>112486.31000000001</v>
      </c>
      <c r="BC20" s="75">
        <f t="shared" si="31"/>
        <v>86172.92</v>
      </c>
      <c r="BD20" s="75">
        <f t="shared" si="31"/>
        <v>117948.76999999999</v>
      </c>
      <c r="BE20" s="75">
        <f t="shared" si="31"/>
        <v>84236.09</v>
      </c>
      <c r="BF20" s="75">
        <f t="shared" si="31"/>
        <v>27658.82</v>
      </c>
      <c r="BG20" s="75">
        <f t="shared" si="31"/>
        <v>60517.709999999992</v>
      </c>
      <c r="BH20" s="75">
        <f t="shared" si="31"/>
        <v>205828.07</v>
      </c>
      <c r="BI20" s="75">
        <f t="shared" si="31"/>
        <v>22021.510000000002</v>
      </c>
      <c r="BJ20" s="75">
        <f t="shared" si="31"/>
        <v>-5257</v>
      </c>
      <c r="BK20" s="75">
        <f t="shared" si="31"/>
        <v>126510.26999999999</v>
      </c>
      <c r="BL20" s="75">
        <f t="shared" si="31"/>
        <v>117683.94</v>
      </c>
      <c r="BM20" s="75">
        <f t="shared" si="31"/>
        <v>112212.47</v>
      </c>
      <c r="BN20" s="75">
        <f t="shared" si="31"/>
        <v>231336.27000000002</v>
      </c>
      <c r="BO20" s="75">
        <f t="shared" si="31"/>
        <v>88827.12</v>
      </c>
      <c r="BP20" s="75" t="e">
        <f t="shared" si="31"/>
        <v>#N/A</v>
      </c>
      <c r="BQ20" s="75">
        <f t="shared" ref="BQ20:CV20" si="32">-HLOOKUP(BQ$2,QSP,6,FALSE)</f>
        <v>229203.21000000005</v>
      </c>
      <c r="BR20" s="75">
        <f t="shared" si="32"/>
        <v>106420.52</v>
      </c>
      <c r="BS20" s="75">
        <f t="shared" si="32"/>
        <v>67661.05</v>
      </c>
      <c r="BT20" s="75">
        <f t="shared" si="32"/>
        <v>73452.5</v>
      </c>
      <c r="BU20" s="75">
        <f t="shared" si="32"/>
        <v>50814.429999999993</v>
      </c>
      <c r="BV20" s="75" t="e">
        <f t="shared" si="32"/>
        <v>#N/A</v>
      </c>
      <c r="BW20" s="75">
        <f t="shared" si="32"/>
        <v>193347.94</v>
      </c>
      <c r="BX20" s="75">
        <f t="shared" si="32"/>
        <v>29210.720000000001</v>
      </c>
      <c r="BY20" s="75">
        <f t="shared" si="32"/>
        <v>95261.14</v>
      </c>
      <c r="BZ20" s="75">
        <f t="shared" si="32"/>
        <v>100327.88</v>
      </c>
      <c r="CA20" s="75">
        <f t="shared" si="32"/>
        <v>36238.400000000001</v>
      </c>
      <c r="CB20" s="75" t="e">
        <f t="shared" si="32"/>
        <v>#N/A</v>
      </c>
      <c r="CC20" s="75">
        <f t="shared" si="32"/>
        <v>118839.73999999999</v>
      </c>
      <c r="CD20" s="75" t="e">
        <f t="shared" si="32"/>
        <v>#N/A</v>
      </c>
      <c r="CE20" s="75">
        <f t="shared" si="32"/>
        <v>103409.36</v>
      </c>
      <c r="CF20" s="75" t="e">
        <f t="shared" si="32"/>
        <v>#N/A</v>
      </c>
      <c r="CG20" s="75">
        <f t="shared" si="32"/>
        <v>134844.72</v>
      </c>
      <c r="CH20" s="75">
        <f t="shared" si="32"/>
        <v>77373.010000000009</v>
      </c>
      <c r="CI20" s="75">
        <f t="shared" si="32"/>
        <v>61475.94</v>
      </c>
      <c r="CJ20" s="75">
        <f t="shared" si="32"/>
        <v>188720.23</v>
      </c>
      <c r="CK20" s="75">
        <f t="shared" si="32"/>
        <v>126428.62</v>
      </c>
      <c r="CL20" s="75">
        <f t="shared" si="32"/>
        <v>34996.19</v>
      </c>
      <c r="CM20" s="75">
        <f t="shared" si="32"/>
        <v>59815.549999999996</v>
      </c>
      <c r="CN20" s="75">
        <f t="shared" si="32"/>
        <v>81798.649999999994</v>
      </c>
      <c r="CO20" s="75">
        <f t="shared" si="32"/>
        <v>50079.240000000005</v>
      </c>
      <c r="CP20" s="75">
        <f t="shared" si="32"/>
        <v>99216.63</v>
      </c>
      <c r="CQ20" s="75">
        <f t="shared" si="32"/>
        <v>101774.84</v>
      </c>
      <c r="CR20" s="75">
        <f t="shared" si="32"/>
        <v>60728.490000000005</v>
      </c>
      <c r="CS20" s="75">
        <f t="shared" si="32"/>
        <v>185382.84</v>
      </c>
      <c r="CT20" s="75">
        <f t="shared" si="32"/>
        <v>219371.12</v>
      </c>
      <c r="CU20" s="75">
        <f t="shared" si="32"/>
        <v>161210.13999999998</v>
      </c>
      <c r="CV20" s="75">
        <f t="shared" si="32"/>
        <v>59238.539999999994</v>
      </c>
      <c r="CW20" s="75">
        <f t="shared" ref="CW20:EB20" si="33">-HLOOKUP(CW$2,QSP,6,FALSE)</f>
        <v>68302.850000000006</v>
      </c>
      <c r="CX20" s="75">
        <f t="shared" si="33"/>
        <v>122655.59000000001</v>
      </c>
      <c r="CY20" s="75">
        <f t="shared" si="33"/>
        <v>85355.47</v>
      </c>
      <c r="CZ20" s="75">
        <f t="shared" si="33"/>
        <v>48217.89</v>
      </c>
      <c r="DA20" s="75">
        <f t="shared" si="33"/>
        <v>81992.079999999987</v>
      </c>
      <c r="DB20" s="75">
        <f t="shared" si="33"/>
        <v>139615.34</v>
      </c>
      <c r="DC20" s="75">
        <f t="shared" si="33"/>
        <v>167905.08</v>
      </c>
      <c r="DD20" s="75">
        <f t="shared" si="33"/>
        <v>139212.41</v>
      </c>
      <c r="DE20" s="75" t="e">
        <f t="shared" si="33"/>
        <v>#N/A</v>
      </c>
      <c r="DF20" s="75">
        <f t="shared" si="33"/>
        <v>32337.199999999997</v>
      </c>
      <c r="DG20" s="75">
        <f t="shared" si="33"/>
        <v>220393.41</v>
      </c>
      <c r="DH20" s="75">
        <f t="shared" si="33"/>
        <v>277519.09999999998</v>
      </c>
      <c r="DI20" s="75">
        <f t="shared" si="33"/>
        <v>63037.29</v>
      </c>
      <c r="DJ20" s="75">
        <f t="shared" si="33"/>
        <v>116607.14</v>
      </c>
      <c r="DK20" s="75">
        <f t="shared" si="33"/>
        <v>91274.66</v>
      </c>
      <c r="DL20" s="75">
        <f t="shared" si="33"/>
        <v>100879.49</v>
      </c>
      <c r="DM20" s="75">
        <f t="shared" si="33"/>
        <v>27760.57</v>
      </c>
      <c r="DN20" s="75" t="e">
        <f t="shared" si="33"/>
        <v>#N/A</v>
      </c>
      <c r="DO20" s="75" t="e">
        <f t="shared" si="33"/>
        <v>#N/A</v>
      </c>
      <c r="DP20" s="75">
        <f t="shared" si="33"/>
        <v>201743.89999999997</v>
      </c>
      <c r="DQ20" s="75" t="e">
        <f t="shared" si="33"/>
        <v>#N/A</v>
      </c>
      <c r="DR20" s="75">
        <f t="shared" si="33"/>
        <v>77993.459999999992</v>
      </c>
      <c r="DS20" s="75">
        <f t="shared" si="33"/>
        <v>56467.80000000001</v>
      </c>
      <c r="DT20" s="75" t="e">
        <f t="shared" si="33"/>
        <v>#N/A</v>
      </c>
      <c r="DU20" s="75">
        <f t="shared" si="33"/>
        <v>223063.37</v>
      </c>
      <c r="DV20" s="75">
        <f t="shared" si="33"/>
        <v>111840.08</v>
      </c>
      <c r="DW20" s="75" t="e">
        <f t="shared" si="33"/>
        <v>#N/A</v>
      </c>
      <c r="DX20" s="75">
        <f t="shared" si="33"/>
        <v>66616.259999999995</v>
      </c>
      <c r="DY20" s="75" t="e">
        <f t="shared" si="33"/>
        <v>#N/A</v>
      </c>
      <c r="DZ20" s="75" t="e">
        <f t="shared" si="33"/>
        <v>#N/A</v>
      </c>
      <c r="EA20" s="75" t="e">
        <f t="shared" si="33"/>
        <v>#N/A</v>
      </c>
      <c r="EB20" s="75" t="e">
        <f t="shared" si="33"/>
        <v>#N/A</v>
      </c>
      <c r="EC20" s="75">
        <f t="shared" ref="EC20:FH20" si="34">-HLOOKUP(EC$2,QSP,6,FALSE)</f>
        <v>102120.31</v>
      </c>
      <c r="ED20" s="75" t="e">
        <f t="shared" si="34"/>
        <v>#N/A</v>
      </c>
      <c r="EE20" s="75">
        <f t="shared" si="34"/>
        <v>66103.91</v>
      </c>
      <c r="EF20" s="75" t="e">
        <f t="shared" si="34"/>
        <v>#N/A</v>
      </c>
      <c r="EG20" s="75">
        <f t="shared" si="34"/>
        <v>347091.07</v>
      </c>
      <c r="EH20" s="75">
        <f t="shared" si="34"/>
        <v>97326.6</v>
      </c>
      <c r="EI20" s="75" t="e">
        <f t="shared" si="34"/>
        <v>#N/A</v>
      </c>
      <c r="EJ20" s="75">
        <f t="shared" si="34"/>
        <v>57635.39</v>
      </c>
      <c r="EK20" s="75" t="e">
        <f t="shared" si="34"/>
        <v>#N/A</v>
      </c>
      <c r="EL20" s="75">
        <f t="shared" si="34"/>
        <v>81985.36</v>
      </c>
      <c r="EM20" s="75">
        <f t="shared" si="34"/>
        <v>69658.16</v>
      </c>
      <c r="EN20" s="75" t="e">
        <f t="shared" si="34"/>
        <v>#N/A</v>
      </c>
      <c r="EO20" s="75" t="e">
        <f t="shared" si="34"/>
        <v>#N/A</v>
      </c>
      <c r="EP20" s="75">
        <f t="shared" si="34"/>
        <v>289921.17</v>
      </c>
      <c r="EQ20" s="75" t="e">
        <f t="shared" si="34"/>
        <v>#N/A</v>
      </c>
      <c r="ER20" s="75">
        <f t="shared" si="34"/>
        <v>372082.01</v>
      </c>
      <c r="ES20" s="75">
        <f t="shared" si="34"/>
        <v>414837.59</v>
      </c>
      <c r="ET20" s="75" t="e">
        <f t="shared" si="34"/>
        <v>#N/A</v>
      </c>
      <c r="EU20" s="75">
        <f t="shared" si="34"/>
        <v>329740.57</v>
      </c>
      <c r="EV20" s="75" t="e">
        <f t="shared" si="34"/>
        <v>#N/A</v>
      </c>
      <c r="EW20" s="75" t="e">
        <f t="shared" si="34"/>
        <v>#N/A</v>
      </c>
      <c r="EX20" s="75">
        <f t="shared" si="34"/>
        <v>129613.23999999999</v>
      </c>
      <c r="EY20" s="75" t="e">
        <f t="shared" si="34"/>
        <v>#N/A</v>
      </c>
      <c r="EZ20" s="75">
        <f t="shared" si="34"/>
        <v>226571.28999999998</v>
      </c>
      <c r="FA20" s="75" t="e">
        <f t="shared" si="34"/>
        <v>#N/A</v>
      </c>
      <c r="FB20" s="75" t="e">
        <f t="shared" si="34"/>
        <v>#N/A</v>
      </c>
      <c r="FC20" s="75" t="e">
        <f t="shared" si="34"/>
        <v>#N/A</v>
      </c>
      <c r="FD20" s="75" t="e">
        <f t="shared" si="34"/>
        <v>#N/A</v>
      </c>
      <c r="FE20" s="75" t="e">
        <f t="shared" si="34"/>
        <v>#N/A</v>
      </c>
      <c r="FF20" s="75">
        <f t="shared" si="34"/>
        <v>241989.68000000002</v>
      </c>
      <c r="FG20" s="75" t="e">
        <f t="shared" si="34"/>
        <v>#N/A</v>
      </c>
      <c r="FH20" s="75" t="e">
        <f t="shared" si="34"/>
        <v>#N/A</v>
      </c>
      <c r="FI20" s="75" t="e">
        <f t="shared" ref="FI20:GI20" si="35">-HLOOKUP(FI$2,QSP,6,FALSE)</f>
        <v>#N/A</v>
      </c>
      <c r="FJ20" s="75" t="e">
        <f t="shared" si="35"/>
        <v>#N/A</v>
      </c>
      <c r="FK20" s="75" t="e">
        <f t="shared" si="35"/>
        <v>#N/A</v>
      </c>
      <c r="FL20" s="75">
        <f t="shared" si="35"/>
        <v>311124.49</v>
      </c>
      <c r="FM20" s="75" t="e">
        <f t="shared" si="35"/>
        <v>#N/A</v>
      </c>
      <c r="FN20" s="75">
        <f t="shared" si="35"/>
        <v>146358.39999999999</v>
      </c>
      <c r="FO20" s="75" t="e">
        <f t="shared" si="35"/>
        <v>#N/A</v>
      </c>
      <c r="FP20" s="75">
        <f t="shared" si="35"/>
        <v>244896.78000000003</v>
      </c>
      <c r="FQ20" s="75">
        <f t="shared" si="35"/>
        <v>368899.81</v>
      </c>
      <c r="FR20" s="75" t="e">
        <f t="shared" si="35"/>
        <v>#N/A</v>
      </c>
      <c r="FS20" s="75">
        <f t="shared" si="35"/>
        <v>273428.74</v>
      </c>
      <c r="FT20" s="75">
        <f t="shared" si="35"/>
        <v>150863.95000000001</v>
      </c>
      <c r="FU20" s="75">
        <f t="shared" si="35"/>
        <v>67945.87</v>
      </c>
      <c r="FV20" s="75">
        <f t="shared" si="35"/>
        <v>266759.91000000003</v>
      </c>
      <c r="FW20" s="75">
        <f t="shared" si="35"/>
        <v>121631.34999999999</v>
      </c>
      <c r="FX20" s="75">
        <f t="shared" si="35"/>
        <v>84081.71</v>
      </c>
      <c r="FY20" s="75">
        <f t="shared" si="35"/>
        <v>66010.880000000005</v>
      </c>
      <c r="FZ20" s="75">
        <f t="shared" si="35"/>
        <v>29192.84</v>
      </c>
      <c r="GA20" s="75">
        <f t="shared" si="35"/>
        <v>6733.6100000000006</v>
      </c>
      <c r="GB20" s="75">
        <f t="shared" si="35"/>
        <v>44062.100000000006</v>
      </c>
      <c r="GC20" s="75">
        <f t="shared" si="35"/>
        <v>266209.99</v>
      </c>
      <c r="GD20" s="75" t="e">
        <f t="shared" si="35"/>
        <v>#N/A</v>
      </c>
      <c r="GE20" s="75" t="e">
        <f t="shared" si="35"/>
        <v>#N/A</v>
      </c>
      <c r="GF20" s="75">
        <f t="shared" si="35"/>
        <v>183643.68</v>
      </c>
      <c r="GG20" s="75" t="e">
        <f t="shared" si="35"/>
        <v>#N/A</v>
      </c>
      <c r="GH20" s="75" t="e">
        <f t="shared" si="35"/>
        <v>#N/A</v>
      </c>
      <c r="GI20" s="75">
        <f t="shared" si="35"/>
        <v>71052.86</v>
      </c>
    </row>
    <row r="21" spans="2:191" x14ac:dyDescent="0.25">
      <c r="B21" s="188" t="s">
        <v>176</v>
      </c>
      <c r="C21" s="189" t="s">
        <v>177</v>
      </c>
      <c r="D21" s="189"/>
      <c r="E21" s="75">
        <f t="shared" ref="E21:AJ21" si="36">-HLOOKUP(E$2,QSP,7,FALSE)</f>
        <v>0</v>
      </c>
      <c r="F21" s="75">
        <f t="shared" si="36"/>
        <v>23475.08</v>
      </c>
      <c r="G21" s="75">
        <f t="shared" si="36"/>
        <v>0</v>
      </c>
      <c r="H21" s="75">
        <f t="shared" si="36"/>
        <v>0</v>
      </c>
      <c r="I21" s="75">
        <f t="shared" si="36"/>
        <v>1709.34</v>
      </c>
      <c r="J21" s="75" t="e">
        <f t="shared" si="36"/>
        <v>#N/A</v>
      </c>
      <c r="K21" s="75" t="e">
        <f t="shared" si="36"/>
        <v>#N/A</v>
      </c>
      <c r="L21" s="75">
        <f t="shared" si="36"/>
        <v>77101.009999999995</v>
      </c>
      <c r="M21" s="75">
        <f t="shared" si="36"/>
        <v>15564.21</v>
      </c>
      <c r="N21" s="75" t="e">
        <f t="shared" si="36"/>
        <v>#N/A</v>
      </c>
      <c r="O21" s="75">
        <f t="shared" si="36"/>
        <v>11075</v>
      </c>
      <c r="P21" s="75" t="e">
        <f t="shared" si="36"/>
        <v>#N/A</v>
      </c>
      <c r="Q21" s="75">
        <f t="shared" si="36"/>
        <v>42912.47</v>
      </c>
      <c r="R21" s="75">
        <f t="shared" si="36"/>
        <v>26353.78</v>
      </c>
      <c r="S21" s="75">
        <f t="shared" si="36"/>
        <v>15600.9</v>
      </c>
      <c r="T21" s="75">
        <f t="shared" si="36"/>
        <v>0</v>
      </c>
      <c r="U21" s="75">
        <f t="shared" si="36"/>
        <v>14588.57</v>
      </c>
      <c r="V21" s="75" t="e">
        <f t="shared" si="36"/>
        <v>#N/A</v>
      </c>
      <c r="W21" s="75" t="e">
        <f t="shared" si="36"/>
        <v>#N/A</v>
      </c>
      <c r="X21" s="75">
        <f t="shared" si="36"/>
        <v>64255.96</v>
      </c>
      <c r="Y21" s="75" t="e">
        <f t="shared" si="36"/>
        <v>#N/A</v>
      </c>
      <c r="Z21" s="75" t="e">
        <f t="shared" si="36"/>
        <v>#N/A</v>
      </c>
      <c r="AA21" s="75" t="e">
        <f t="shared" si="36"/>
        <v>#N/A</v>
      </c>
      <c r="AB21" s="75" t="e">
        <f t="shared" si="36"/>
        <v>#N/A</v>
      </c>
      <c r="AC21" s="75">
        <f t="shared" si="36"/>
        <v>-213.5</v>
      </c>
      <c r="AD21" s="75">
        <f t="shared" si="36"/>
        <v>16017.5</v>
      </c>
      <c r="AE21" s="75">
        <f t="shared" si="36"/>
        <v>16136.71</v>
      </c>
      <c r="AF21" s="75" t="e">
        <f t="shared" si="36"/>
        <v>#N/A</v>
      </c>
      <c r="AG21" s="75" t="e">
        <f t="shared" si="36"/>
        <v>#N/A</v>
      </c>
      <c r="AH21" s="75">
        <f t="shared" si="36"/>
        <v>40884.800000000003</v>
      </c>
      <c r="AI21" s="75" t="e">
        <f t="shared" si="36"/>
        <v>#N/A</v>
      </c>
      <c r="AJ21" s="75" t="e">
        <f t="shared" si="36"/>
        <v>#N/A</v>
      </c>
      <c r="AK21" s="75">
        <f t="shared" ref="AK21:BP21" si="37">-HLOOKUP(AK$2,QSP,7,FALSE)</f>
        <v>36327.03</v>
      </c>
      <c r="AL21" s="75">
        <f t="shared" si="37"/>
        <v>41132.58</v>
      </c>
      <c r="AM21" s="75" t="e">
        <f t="shared" si="37"/>
        <v>#N/A</v>
      </c>
      <c r="AN21" s="75">
        <f t="shared" si="37"/>
        <v>0</v>
      </c>
      <c r="AO21" s="75" t="e">
        <f t="shared" si="37"/>
        <v>#N/A</v>
      </c>
      <c r="AP21" s="75">
        <f t="shared" si="37"/>
        <v>188.6</v>
      </c>
      <c r="AQ21" s="75" t="e">
        <f t="shared" si="37"/>
        <v>#N/A</v>
      </c>
      <c r="AR21" s="75" t="e">
        <f t="shared" si="37"/>
        <v>#N/A</v>
      </c>
      <c r="AS21" s="75">
        <f t="shared" si="37"/>
        <v>6472.23</v>
      </c>
      <c r="AT21" s="75">
        <f t="shared" si="37"/>
        <v>0</v>
      </c>
      <c r="AU21" s="75">
        <f t="shared" si="37"/>
        <v>13185.84</v>
      </c>
      <c r="AV21" s="75">
        <f t="shared" si="37"/>
        <v>11171.4</v>
      </c>
      <c r="AW21" s="75">
        <f t="shared" si="37"/>
        <v>14883.56</v>
      </c>
      <c r="AX21" s="75">
        <f t="shared" si="37"/>
        <v>28475.7</v>
      </c>
      <c r="AY21" s="75">
        <f t="shared" si="37"/>
        <v>10509.95</v>
      </c>
      <c r="AZ21" s="75">
        <f t="shared" si="37"/>
        <v>7097.67</v>
      </c>
      <c r="BA21" s="75">
        <f t="shared" si="37"/>
        <v>21295.58</v>
      </c>
      <c r="BB21" s="75">
        <f t="shared" si="37"/>
        <v>14397.39</v>
      </c>
      <c r="BC21" s="75">
        <f t="shared" si="37"/>
        <v>39007.519999999997</v>
      </c>
      <c r="BD21" s="75">
        <f t="shared" si="37"/>
        <v>4213</v>
      </c>
      <c r="BE21" s="75">
        <f t="shared" si="37"/>
        <v>11712.84</v>
      </c>
      <c r="BF21" s="75">
        <f t="shared" si="37"/>
        <v>15083.4</v>
      </c>
      <c r="BG21" s="75">
        <f t="shared" si="37"/>
        <v>11185.49</v>
      </c>
      <c r="BH21" s="75">
        <f t="shared" si="37"/>
        <v>26251.26</v>
      </c>
      <c r="BI21" s="75">
        <f t="shared" si="37"/>
        <v>23389.33</v>
      </c>
      <c r="BJ21" s="75">
        <f t="shared" si="37"/>
        <v>0</v>
      </c>
      <c r="BK21" s="75">
        <f t="shared" si="37"/>
        <v>7522.45</v>
      </c>
      <c r="BL21" s="75">
        <f t="shared" si="37"/>
        <v>4468.6000000000004</v>
      </c>
      <c r="BM21" s="75">
        <f t="shared" si="37"/>
        <v>6742.2</v>
      </c>
      <c r="BN21" s="75">
        <f t="shared" si="37"/>
        <v>25478.45</v>
      </c>
      <c r="BO21" s="75">
        <f t="shared" si="37"/>
        <v>5772.58</v>
      </c>
      <c r="BP21" s="75" t="e">
        <f t="shared" si="37"/>
        <v>#N/A</v>
      </c>
      <c r="BQ21" s="75">
        <f t="shared" ref="BQ21:CV21" si="38">-HLOOKUP(BQ$2,QSP,7,FALSE)</f>
        <v>56354.89</v>
      </c>
      <c r="BR21" s="75">
        <f t="shared" si="38"/>
        <v>16827.919999999998</v>
      </c>
      <c r="BS21" s="75">
        <f t="shared" si="38"/>
        <v>13413.5</v>
      </c>
      <c r="BT21" s="75">
        <f t="shared" si="38"/>
        <v>10727.5</v>
      </c>
      <c r="BU21" s="75">
        <f t="shared" si="38"/>
        <v>14916.05</v>
      </c>
      <c r="BV21" s="75" t="e">
        <f t="shared" si="38"/>
        <v>#N/A</v>
      </c>
      <c r="BW21" s="75">
        <f t="shared" si="38"/>
        <v>28093</v>
      </c>
      <c r="BX21" s="75">
        <f t="shared" si="38"/>
        <v>33863.519999999997</v>
      </c>
      <c r="BY21" s="75">
        <f t="shared" si="38"/>
        <v>22519.14</v>
      </c>
      <c r="BZ21" s="75">
        <f t="shared" si="38"/>
        <v>9395.2999999999993</v>
      </c>
      <c r="CA21" s="75">
        <f t="shared" si="38"/>
        <v>11479.9</v>
      </c>
      <c r="CB21" s="75" t="e">
        <f t="shared" si="38"/>
        <v>#N/A</v>
      </c>
      <c r="CC21" s="75">
        <f t="shared" si="38"/>
        <v>18104</v>
      </c>
      <c r="CD21" s="75" t="e">
        <f t="shared" si="38"/>
        <v>#N/A</v>
      </c>
      <c r="CE21" s="75">
        <f t="shared" si="38"/>
        <v>37613.03</v>
      </c>
      <c r="CF21" s="75" t="e">
        <f t="shared" si="38"/>
        <v>#N/A</v>
      </c>
      <c r="CG21" s="75">
        <f t="shared" si="38"/>
        <v>11175.52</v>
      </c>
      <c r="CH21" s="75">
        <f t="shared" si="38"/>
        <v>10271.35</v>
      </c>
      <c r="CI21" s="75">
        <f t="shared" si="38"/>
        <v>0</v>
      </c>
      <c r="CJ21" s="75">
        <f t="shared" si="38"/>
        <v>32387.16</v>
      </c>
      <c r="CK21" s="75">
        <f t="shared" si="38"/>
        <v>25408.68</v>
      </c>
      <c r="CL21" s="75">
        <f t="shared" si="38"/>
        <v>0</v>
      </c>
      <c r="CM21" s="75">
        <f t="shared" si="38"/>
        <v>11699.83</v>
      </c>
      <c r="CN21" s="75">
        <f t="shared" si="38"/>
        <v>23671.1</v>
      </c>
      <c r="CO21" s="75">
        <f t="shared" si="38"/>
        <v>19558.59</v>
      </c>
      <c r="CP21" s="75">
        <f t="shared" si="38"/>
        <v>9751.74</v>
      </c>
      <c r="CQ21" s="75">
        <f t="shared" si="38"/>
        <v>15760.62</v>
      </c>
      <c r="CR21" s="75">
        <f t="shared" si="38"/>
        <v>20853.2</v>
      </c>
      <c r="CS21" s="75">
        <f t="shared" si="38"/>
        <v>11860.61</v>
      </c>
      <c r="CT21" s="75">
        <f t="shared" si="38"/>
        <v>863.27</v>
      </c>
      <c r="CU21" s="75">
        <f t="shared" si="38"/>
        <v>9643.17</v>
      </c>
      <c r="CV21" s="75">
        <f t="shared" si="38"/>
        <v>9730.2000000000007</v>
      </c>
      <c r="CW21" s="75">
        <f t="shared" ref="CW21:EB21" si="39">-HLOOKUP(CW$2,QSP,7,FALSE)</f>
        <v>8684.84</v>
      </c>
      <c r="CX21" s="75">
        <f t="shared" si="39"/>
        <v>68</v>
      </c>
      <c r="CY21" s="75">
        <f t="shared" si="39"/>
        <v>19857.59</v>
      </c>
      <c r="CZ21" s="75">
        <f t="shared" si="39"/>
        <v>6111.67</v>
      </c>
      <c r="DA21" s="75">
        <f t="shared" si="39"/>
        <v>15944.22</v>
      </c>
      <c r="DB21" s="75">
        <f t="shared" si="39"/>
        <v>21178.5</v>
      </c>
      <c r="DC21" s="75">
        <f t="shared" si="39"/>
        <v>15466.1</v>
      </c>
      <c r="DD21" s="75">
        <f t="shared" si="39"/>
        <v>10228.41</v>
      </c>
      <c r="DE21" s="75" t="e">
        <f t="shared" si="39"/>
        <v>#N/A</v>
      </c>
      <c r="DF21" s="75">
        <f t="shared" si="39"/>
        <v>2231.71</v>
      </c>
      <c r="DG21" s="75">
        <f t="shared" si="39"/>
        <v>4212.3</v>
      </c>
      <c r="DH21" s="75">
        <f t="shared" si="39"/>
        <v>16630.060000000001</v>
      </c>
      <c r="DI21" s="75">
        <f t="shared" si="39"/>
        <v>4149.45</v>
      </c>
      <c r="DJ21" s="75">
        <f t="shared" si="39"/>
        <v>24347.1</v>
      </c>
      <c r="DK21" s="75">
        <f t="shared" si="39"/>
        <v>20266.27</v>
      </c>
      <c r="DL21" s="75">
        <f t="shared" si="39"/>
        <v>15110.46</v>
      </c>
      <c r="DM21" s="75">
        <f t="shared" si="39"/>
        <v>0</v>
      </c>
      <c r="DN21" s="75" t="e">
        <f t="shared" si="39"/>
        <v>#N/A</v>
      </c>
      <c r="DO21" s="75" t="e">
        <f t="shared" si="39"/>
        <v>#N/A</v>
      </c>
      <c r="DP21" s="75">
        <f t="shared" si="39"/>
        <v>15356.56</v>
      </c>
      <c r="DQ21" s="75" t="e">
        <f t="shared" si="39"/>
        <v>#N/A</v>
      </c>
      <c r="DR21" s="75">
        <f t="shared" si="39"/>
        <v>14017.69</v>
      </c>
      <c r="DS21" s="75">
        <f t="shared" si="39"/>
        <v>16165.91</v>
      </c>
      <c r="DT21" s="75" t="e">
        <f t="shared" si="39"/>
        <v>#N/A</v>
      </c>
      <c r="DU21" s="75">
        <f t="shared" si="39"/>
        <v>13630.5</v>
      </c>
      <c r="DV21" s="75">
        <f t="shared" si="39"/>
        <v>79161.64</v>
      </c>
      <c r="DW21" s="75" t="e">
        <f t="shared" si="39"/>
        <v>#N/A</v>
      </c>
      <c r="DX21" s="75">
        <f t="shared" si="39"/>
        <v>850.5</v>
      </c>
      <c r="DY21" s="75" t="e">
        <f t="shared" si="39"/>
        <v>#N/A</v>
      </c>
      <c r="DZ21" s="75" t="e">
        <f t="shared" si="39"/>
        <v>#N/A</v>
      </c>
      <c r="EA21" s="75" t="e">
        <f t="shared" si="39"/>
        <v>#N/A</v>
      </c>
      <c r="EB21" s="75" t="e">
        <f t="shared" si="39"/>
        <v>#N/A</v>
      </c>
      <c r="EC21" s="75">
        <f t="shared" ref="EC21:FH21" si="40">-HLOOKUP(EC$2,QSP,7,FALSE)</f>
        <v>25794.01</v>
      </c>
      <c r="ED21" s="75" t="e">
        <f t="shared" si="40"/>
        <v>#N/A</v>
      </c>
      <c r="EE21" s="75">
        <f t="shared" si="40"/>
        <v>6788.6</v>
      </c>
      <c r="EF21" s="75" t="e">
        <f t="shared" si="40"/>
        <v>#N/A</v>
      </c>
      <c r="EG21" s="75">
        <f t="shared" si="40"/>
        <v>2004</v>
      </c>
      <c r="EH21" s="75">
        <f t="shared" si="40"/>
        <v>4695</v>
      </c>
      <c r="EI21" s="75" t="e">
        <f t="shared" si="40"/>
        <v>#N/A</v>
      </c>
      <c r="EJ21" s="75">
        <f t="shared" si="40"/>
        <v>5745.9</v>
      </c>
      <c r="EK21" s="75" t="e">
        <f t="shared" si="40"/>
        <v>#N/A</v>
      </c>
      <c r="EL21" s="75">
        <f t="shared" si="40"/>
        <v>4614.6499999999996</v>
      </c>
      <c r="EM21" s="75">
        <f t="shared" si="40"/>
        <v>2943.81</v>
      </c>
      <c r="EN21" s="75" t="e">
        <f t="shared" si="40"/>
        <v>#N/A</v>
      </c>
      <c r="EO21" s="75" t="e">
        <f t="shared" si="40"/>
        <v>#N/A</v>
      </c>
      <c r="EP21" s="75">
        <f t="shared" si="40"/>
        <v>180692.81</v>
      </c>
      <c r="EQ21" s="75" t="e">
        <f t="shared" si="40"/>
        <v>#N/A</v>
      </c>
      <c r="ER21" s="75">
        <f t="shared" si="40"/>
        <v>0</v>
      </c>
      <c r="ES21" s="75">
        <f t="shared" si="40"/>
        <v>176660.04</v>
      </c>
      <c r="ET21" s="75" t="e">
        <f t="shared" si="40"/>
        <v>#N/A</v>
      </c>
      <c r="EU21" s="75">
        <f t="shared" si="40"/>
        <v>205589.71</v>
      </c>
      <c r="EV21" s="75" t="e">
        <f t="shared" si="40"/>
        <v>#N/A</v>
      </c>
      <c r="EW21" s="75" t="e">
        <f t="shared" si="40"/>
        <v>#N/A</v>
      </c>
      <c r="EX21" s="75">
        <f t="shared" si="40"/>
        <v>214519</v>
      </c>
      <c r="EY21" s="75" t="e">
        <f t="shared" si="40"/>
        <v>#N/A</v>
      </c>
      <c r="EZ21" s="75">
        <f t="shared" si="40"/>
        <v>214829.06</v>
      </c>
      <c r="FA21" s="75" t="e">
        <f t="shared" si="40"/>
        <v>#N/A</v>
      </c>
      <c r="FB21" s="75" t="e">
        <f t="shared" si="40"/>
        <v>#N/A</v>
      </c>
      <c r="FC21" s="75" t="e">
        <f t="shared" si="40"/>
        <v>#N/A</v>
      </c>
      <c r="FD21" s="75" t="e">
        <f t="shared" si="40"/>
        <v>#N/A</v>
      </c>
      <c r="FE21" s="75" t="e">
        <f t="shared" si="40"/>
        <v>#N/A</v>
      </c>
      <c r="FF21" s="75">
        <f t="shared" si="40"/>
        <v>172138.46</v>
      </c>
      <c r="FG21" s="75" t="e">
        <f t="shared" si="40"/>
        <v>#N/A</v>
      </c>
      <c r="FH21" s="75" t="e">
        <f t="shared" si="40"/>
        <v>#N/A</v>
      </c>
      <c r="FI21" s="75" t="e">
        <f t="shared" ref="FI21:GI21" si="41">-HLOOKUP(FI$2,QSP,7,FALSE)</f>
        <v>#N/A</v>
      </c>
      <c r="FJ21" s="75" t="e">
        <f t="shared" si="41"/>
        <v>#N/A</v>
      </c>
      <c r="FK21" s="75" t="e">
        <f t="shared" si="41"/>
        <v>#N/A</v>
      </c>
      <c r="FL21" s="75">
        <f t="shared" si="41"/>
        <v>20</v>
      </c>
      <c r="FM21" s="75" t="e">
        <f t="shared" si="41"/>
        <v>#N/A</v>
      </c>
      <c r="FN21" s="75">
        <f t="shared" si="41"/>
        <v>117472.83</v>
      </c>
      <c r="FO21" s="75" t="e">
        <f t="shared" si="41"/>
        <v>#N/A</v>
      </c>
      <c r="FP21" s="75">
        <f t="shared" si="41"/>
        <v>263462.76</v>
      </c>
      <c r="FQ21" s="75">
        <f t="shared" si="41"/>
        <v>190243.1</v>
      </c>
      <c r="FR21" s="75" t="e">
        <f t="shared" si="41"/>
        <v>#N/A</v>
      </c>
      <c r="FS21" s="75">
        <f t="shared" si="41"/>
        <v>231184.03</v>
      </c>
      <c r="FT21" s="75">
        <f t="shared" si="41"/>
        <v>19888.28</v>
      </c>
      <c r="FU21" s="75">
        <f t="shared" si="41"/>
        <v>6669.6</v>
      </c>
      <c r="FV21" s="75">
        <f t="shared" si="41"/>
        <v>15646.96</v>
      </c>
      <c r="FW21" s="75">
        <f t="shared" si="41"/>
        <v>8047.6</v>
      </c>
      <c r="FX21" s="75">
        <f t="shared" si="41"/>
        <v>5552.3</v>
      </c>
      <c r="FY21" s="75">
        <f t="shared" si="41"/>
        <v>612.6</v>
      </c>
      <c r="FZ21" s="75">
        <f t="shared" si="41"/>
        <v>288.39999999999998</v>
      </c>
      <c r="GA21" s="75">
        <f t="shared" si="41"/>
        <v>1380.85</v>
      </c>
      <c r="GB21" s="75">
        <f t="shared" si="41"/>
        <v>2680.5</v>
      </c>
      <c r="GC21" s="75">
        <f t="shared" si="41"/>
        <v>6576.3</v>
      </c>
      <c r="GD21" s="75" t="e">
        <f t="shared" si="41"/>
        <v>#N/A</v>
      </c>
      <c r="GE21" s="75" t="e">
        <f t="shared" si="41"/>
        <v>#N/A</v>
      </c>
      <c r="GF21" s="75">
        <f t="shared" si="41"/>
        <v>9367.92</v>
      </c>
      <c r="GG21" s="75" t="e">
        <f t="shared" si="41"/>
        <v>#N/A</v>
      </c>
      <c r="GH21" s="75" t="e">
        <f t="shared" si="41"/>
        <v>#N/A</v>
      </c>
      <c r="GI21" s="75">
        <f t="shared" si="41"/>
        <v>8319.57</v>
      </c>
    </row>
    <row r="22" spans="2:191" x14ac:dyDescent="0.25">
      <c r="B22" s="188" t="s">
        <v>178</v>
      </c>
      <c r="C22" s="189" t="s">
        <v>179</v>
      </c>
      <c r="D22" s="189"/>
      <c r="E22" s="75">
        <f t="shared" ref="E22:AJ22" si="42">-HLOOKUP(E$2,QSP,8,FALSE)</f>
        <v>0</v>
      </c>
      <c r="F22" s="75">
        <f t="shared" si="42"/>
        <v>0</v>
      </c>
      <c r="G22" s="75">
        <f t="shared" si="42"/>
        <v>0</v>
      </c>
      <c r="H22" s="75">
        <f t="shared" si="42"/>
        <v>0</v>
      </c>
      <c r="I22" s="75">
        <f t="shared" si="42"/>
        <v>12239.4</v>
      </c>
      <c r="J22" s="75" t="e">
        <f t="shared" si="42"/>
        <v>#N/A</v>
      </c>
      <c r="K22" s="75" t="e">
        <f t="shared" si="42"/>
        <v>#N/A</v>
      </c>
      <c r="L22" s="75">
        <f t="shared" si="42"/>
        <v>0</v>
      </c>
      <c r="M22" s="75">
        <f t="shared" si="42"/>
        <v>17060</v>
      </c>
      <c r="N22" s="75" t="e">
        <f t="shared" si="42"/>
        <v>#N/A</v>
      </c>
      <c r="O22" s="75">
        <f t="shared" si="42"/>
        <v>21489</v>
      </c>
      <c r="P22" s="75" t="e">
        <f t="shared" si="42"/>
        <v>#N/A</v>
      </c>
      <c r="Q22" s="75">
        <f t="shared" si="42"/>
        <v>0</v>
      </c>
      <c r="R22" s="75">
        <f t="shared" si="42"/>
        <v>0</v>
      </c>
      <c r="S22" s="75">
        <f t="shared" si="42"/>
        <v>11165</v>
      </c>
      <c r="T22" s="75">
        <f t="shared" si="42"/>
        <v>0</v>
      </c>
      <c r="U22" s="75">
        <f t="shared" si="42"/>
        <v>5700</v>
      </c>
      <c r="V22" s="75" t="e">
        <f t="shared" si="42"/>
        <v>#N/A</v>
      </c>
      <c r="W22" s="75" t="e">
        <f t="shared" si="42"/>
        <v>#N/A</v>
      </c>
      <c r="X22" s="75">
        <f t="shared" si="42"/>
        <v>130</v>
      </c>
      <c r="Y22" s="75" t="e">
        <f t="shared" si="42"/>
        <v>#N/A</v>
      </c>
      <c r="Z22" s="75" t="e">
        <f t="shared" si="42"/>
        <v>#N/A</v>
      </c>
      <c r="AA22" s="75" t="e">
        <f t="shared" si="42"/>
        <v>#N/A</v>
      </c>
      <c r="AB22" s="75" t="e">
        <f t="shared" si="42"/>
        <v>#N/A</v>
      </c>
      <c r="AC22" s="75">
        <f t="shared" si="42"/>
        <v>0</v>
      </c>
      <c r="AD22" s="75">
        <f t="shared" si="42"/>
        <v>5363</v>
      </c>
      <c r="AE22" s="75">
        <f t="shared" si="42"/>
        <v>0</v>
      </c>
      <c r="AF22" s="75" t="e">
        <f t="shared" si="42"/>
        <v>#N/A</v>
      </c>
      <c r="AG22" s="75" t="e">
        <f t="shared" si="42"/>
        <v>#N/A</v>
      </c>
      <c r="AH22" s="75">
        <f t="shared" si="42"/>
        <v>7561.2</v>
      </c>
      <c r="AI22" s="75" t="e">
        <f t="shared" si="42"/>
        <v>#N/A</v>
      </c>
      <c r="AJ22" s="75" t="e">
        <f t="shared" si="42"/>
        <v>#N/A</v>
      </c>
      <c r="AK22" s="75">
        <f t="shared" ref="AK22:BP22" si="43">-HLOOKUP(AK$2,QSP,8,FALSE)</f>
        <v>7200</v>
      </c>
      <c r="AL22" s="75">
        <f t="shared" si="43"/>
        <v>4070.25</v>
      </c>
      <c r="AM22" s="75" t="e">
        <f t="shared" si="43"/>
        <v>#N/A</v>
      </c>
      <c r="AN22" s="75">
        <f t="shared" si="43"/>
        <v>1560</v>
      </c>
      <c r="AO22" s="75" t="e">
        <f t="shared" si="43"/>
        <v>#N/A</v>
      </c>
      <c r="AP22" s="75">
        <f t="shared" si="43"/>
        <v>3960</v>
      </c>
      <c r="AQ22" s="75" t="e">
        <f t="shared" si="43"/>
        <v>#N/A</v>
      </c>
      <c r="AR22" s="75" t="e">
        <f t="shared" si="43"/>
        <v>#N/A</v>
      </c>
      <c r="AS22" s="75">
        <f t="shared" si="43"/>
        <v>0</v>
      </c>
      <c r="AT22" s="75">
        <f t="shared" si="43"/>
        <v>0</v>
      </c>
      <c r="AU22" s="75">
        <f t="shared" si="43"/>
        <v>0</v>
      </c>
      <c r="AV22" s="75">
        <f t="shared" si="43"/>
        <v>6840</v>
      </c>
      <c r="AW22" s="75">
        <f t="shared" si="43"/>
        <v>6720</v>
      </c>
      <c r="AX22" s="75">
        <f t="shared" si="43"/>
        <v>4250</v>
      </c>
      <c r="AY22" s="75">
        <f t="shared" si="43"/>
        <v>-225</v>
      </c>
      <c r="AZ22" s="75">
        <f t="shared" si="43"/>
        <v>0</v>
      </c>
      <c r="BA22" s="75">
        <f t="shared" si="43"/>
        <v>0</v>
      </c>
      <c r="BB22" s="75">
        <f t="shared" si="43"/>
        <v>0</v>
      </c>
      <c r="BC22" s="75">
        <f t="shared" si="43"/>
        <v>15800</v>
      </c>
      <c r="BD22" s="75">
        <f t="shared" si="43"/>
        <v>0</v>
      </c>
      <c r="BE22" s="75">
        <f t="shared" si="43"/>
        <v>0</v>
      </c>
      <c r="BF22" s="75">
        <f t="shared" si="43"/>
        <v>1000</v>
      </c>
      <c r="BG22" s="75">
        <f t="shared" si="43"/>
        <v>2860</v>
      </c>
      <c r="BH22" s="75">
        <f t="shared" si="43"/>
        <v>7185.5</v>
      </c>
      <c r="BI22" s="75">
        <f t="shared" si="43"/>
        <v>2160</v>
      </c>
      <c r="BJ22" s="75">
        <f t="shared" si="43"/>
        <v>0</v>
      </c>
      <c r="BK22" s="75">
        <f t="shared" si="43"/>
        <v>11840</v>
      </c>
      <c r="BL22" s="75">
        <f t="shared" si="43"/>
        <v>0</v>
      </c>
      <c r="BM22" s="75">
        <f t="shared" si="43"/>
        <v>18950</v>
      </c>
      <c r="BN22" s="75">
        <f t="shared" si="43"/>
        <v>0</v>
      </c>
      <c r="BO22" s="75">
        <f t="shared" si="43"/>
        <v>625</v>
      </c>
      <c r="BP22" s="75" t="e">
        <f t="shared" si="43"/>
        <v>#N/A</v>
      </c>
      <c r="BQ22" s="75">
        <f t="shared" ref="BQ22:CV22" si="44">-HLOOKUP(BQ$2,QSP,8,FALSE)</f>
        <v>0</v>
      </c>
      <c r="BR22" s="75">
        <f t="shared" si="44"/>
        <v>0</v>
      </c>
      <c r="BS22" s="75">
        <f t="shared" si="44"/>
        <v>0</v>
      </c>
      <c r="BT22" s="75">
        <f t="shared" si="44"/>
        <v>0</v>
      </c>
      <c r="BU22" s="75">
        <f t="shared" si="44"/>
        <v>0</v>
      </c>
      <c r="BV22" s="75" t="e">
        <f t="shared" si="44"/>
        <v>#N/A</v>
      </c>
      <c r="BW22" s="75">
        <f t="shared" si="44"/>
        <v>0</v>
      </c>
      <c r="BX22" s="75">
        <f t="shared" si="44"/>
        <v>700</v>
      </c>
      <c r="BY22" s="75">
        <f t="shared" si="44"/>
        <v>0</v>
      </c>
      <c r="BZ22" s="75">
        <f t="shared" si="44"/>
        <v>4410</v>
      </c>
      <c r="CA22" s="75">
        <f t="shared" si="44"/>
        <v>0</v>
      </c>
      <c r="CB22" s="75" t="e">
        <f t="shared" si="44"/>
        <v>#N/A</v>
      </c>
      <c r="CC22" s="75">
        <f t="shared" si="44"/>
        <v>0</v>
      </c>
      <c r="CD22" s="75" t="e">
        <f t="shared" si="44"/>
        <v>#N/A</v>
      </c>
      <c r="CE22" s="75">
        <f t="shared" si="44"/>
        <v>7194.8</v>
      </c>
      <c r="CF22" s="75" t="e">
        <f t="shared" si="44"/>
        <v>#N/A</v>
      </c>
      <c r="CG22" s="75">
        <f t="shared" si="44"/>
        <v>6512.09</v>
      </c>
      <c r="CH22" s="75">
        <f t="shared" si="44"/>
        <v>-162.5</v>
      </c>
      <c r="CI22" s="75">
        <f t="shared" si="44"/>
        <v>0</v>
      </c>
      <c r="CJ22" s="75">
        <f t="shared" si="44"/>
        <v>25204</v>
      </c>
      <c r="CK22" s="75">
        <f t="shared" si="44"/>
        <v>7100</v>
      </c>
      <c r="CL22" s="75">
        <f t="shared" si="44"/>
        <v>0</v>
      </c>
      <c r="CM22" s="75">
        <f t="shared" si="44"/>
        <v>0</v>
      </c>
      <c r="CN22" s="75">
        <f t="shared" si="44"/>
        <v>0</v>
      </c>
      <c r="CO22" s="75">
        <f t="shared" si="44"/>
        <v>0</v>
      </c>
      <c r="CP22" s="75">
        <f t="shared" si="44"/>
        <v>0</v>
      </c>
      <c r="CQ22" s="75">
        <f t="shared" si="44"/>
        <v>0</v>
      </c>
      <c r="CR22" s="75">
        <f t="shared" si="44"/>
        <v>7633.54</v>
      </c>
      <c r="CS22" s="75">
        <f t="shared" si="44"/>
        <v>0</v>
      </c>
      <c r="CT22" s="75">
        <f t="shared" si="44"/>
        <v>0</v>
      </c>
      <c r="CU22" s="75">
        <f t="shared" si="44"/>
        <v>0</v>
      </c>
      <c r="CV22" s="75">
        <f t="shared" si="44"/>
        <v>900</v>
      </c>
      <c r="CW22" s="75">
        <f t="shared" ref="CW22:EB22" si="45">-HLOOKUP(CW$2,QSP,8,FALSE)</f>
        <v>4842</v>
      </c>
      <c r="CX22" s="75">
        <f t="shared" si="45"/>
        <v>2300</v>
      </c>
      <c r="CY22" s="75">
        <f t="shared" si="45"/>
        <v>0</v>
      </c>
      <c r="CZ22" s="75">
        <f t="shared" si="45"/>
        <v>0</v>
      </c>
      <c r="DA22" s="75">
        <f t="shared" si="45"/>
        <v>0</v>
      </c>
      <c r="DB22" s="75">
        <f t="shared" si="45"/>
        <v>34209</v>
      </c>
      <c r="DC22" s="75">
        <f t="shared" si="45"/>
        <v>0</v>
      </c>
      <c r="DD22" s="75">
        <f t="shared" si="45"/>
        <v>0</v>
      </c>
      <c r="DE22" s="75" t="e">
        <f t="shared" si="45"/>
        <v>#N/A</v>
      </c>
      <c r="DF22" s="75">
        <f t="shared" si="45"/>
        <v>1350</v>
      </c>
      <c r="DG22" s="75">
        <f t="shared" si="45"/>
        <v>13765.8</v>
      </c>
      <c r="DH22" s="75">
        <f t="shared" si="45"/>
        <v>11430</v>
      </c>
      <c r="DI22" s="75">
        <f t="shared" si="45"/>
        <v>3226.46</v>
      </c>
      <c r="DJ22" s="75">
        <f t="shared" si="45"/>
        <v>0</v>
      </c>
      <c r="DK22" s="75">
        <f t="shared" si="45"/>
        <v>17440</v>
      </c>
      <c r="DL22" s="75">
        <f t="shared" si="45"/>
        <v>0</v>
      </c>
      <c r="DM22" s="75">
        <f t="shared" si="45"/>
        <v>67.2</v>
      </c>
      <c r="DN22" s="75" t="e">
        <f t="shared" si="45"/>
        <v>#N/A</v>
      </c>
      <c r="DO22" s="75" t="e">
        <f t="shared" si="45"/>
        <v>#N/A</v>
      </c>
      <c r="DP22" s="75">
        <f t="shared" si="45"/>
        <v>0</v>
      </c>
      <c r="DQ22" s="75" t="e">
        <f t="shared" si="45"/>
        <v>#N/A</v>
      </c>
      <c r="DR22" s="75">
        <f t="shared" si="45"/>
        <v>360</v>
      </c>
      <c r="DS22" s="75">
        <f t="shared" si="45"/>
        <v>13750</v>
      </c>
      <c r="DT22" s="75" t="e">
        <f t="shared" si="45"/>
        <v>#N/A</v>
      </c>
      <c r="DU22" s="75">
        <f t="shared" si="45"/>
        <v>370</v>
      </c>
      <c r="DV22" s="75">
        <f t="shared" si="45"/>
        <v>0</v>
      </c>
      <c r="DW22" s="75" t="e">
        <f t="shared" si="45"/>
        <v>#N/A</v>
      </c>
      <c r="DX22" s="75">
        <f t="shared" si="45"/>
        <v>0</v>
      </c>
      <c r="DY22" s="75" t="e">
        <f t="shared" si="45"/>
        <v>#N/A</v>
      </c>
      <c r="DZ22" s="75" t="e">
        <f t="shared" si="45"/>
        <v>#N/A</v>
      </c>
      <c r="EA22" s="75" t="e">
        <f t="shared" si="45"/>
        <v>#N/A</v>
      </c>
      <c r="EB22" s="75" t="e">
        <f t="shared" si="45"/>
        <v>#N/A</v>
      </c>
      <c r="EC22" s="75">
        <f t="shared" ref="EC22:FH22" si="46">-HLOOKUP(EC$2,QSP,8,FALSE)</f>
        <v>0</v>
      </c>
      <c r="ED22" s="75" t="e">
        <f t="shared" si="46"/>
        <v>#N/A</v>
      </c>
      <c r="EE22" s="75">
        <f t="shared" si="46"/>
        <v>4560</v>
      </c>
      <c r="EF22" s="75" t="e">
        <f t="shared" si="46"/>
        <v>#N/A</v>
      </c>
      <c r="EG22" s="75">
        <f t="shared" si="46"/>
        <v>0</v>
      </c>
      <c r="EH22" s="75">
        <f t="shared" si="46"/>
        <v>6375</v>
      </c>
      <c r="EI22" s="75" t="e">
        <f t="shared" si="46"/>
        <v>#N/A</v>
      </c>
      <c r="EJ22" s="75">
        <f t="shared" si="46"/>
        <v>19320</v>
      </c>
      <c r="EK22" s="75" t="e">
        <f t="shared" si="46"/>
        <v>#N/A</v>
      </c>
      <c r="EL22" s="75">
        <f t="shared" si="46"/>
        <v>4470</v>
      </c>
      <c r="EM22" s="75">
        <f t="shared" si="46"/>
        <v>0</v>
      </c>
      <c r="EN22" s="75" t="e">
        <f t="shared" si="46"/>
        <v>#N/A</v>
      </c>
      <c r="EO22" s="75" t="e">
        <f t="shared" si="46"/>
        <v>#N/A</v>
      </c>
      <c r="EP22" s="75">
        <f t="shared" si="46"/>
        <v>0</v>
      </c>
      <c r="EQ22" s="75" t="e">
        <f t="shared" si="46"/>
        <v>#N/A</v>
      </c>
      <c r="ER22" s="75">
        <f t="shared" si="46"/>
        <v>0</v>
      </c>
      <c r="ES22" s="75">
        <f t="shared" si="46"/>
        <v>0</v>
      </c>
      <c r="ET22" s="75" t="e">
        <f t="shared" si="46"/>
        <v>#N/A</v>
      </c>
      <c r="EU22" s="75">
        <f t="shared" si="46"/>
        <v>0</v>
      </c>
      <c r="EV22" s="75" t="e">
        <f t="shared" si="46"/>
        <v>#N/A</v>
      </c>
      <c r="EW22" s="75" t="e">
        <f t="shared" si="46"/>
        <v>#N/A</v>
      </c>
      <c r="EX22" s="75">
        <f t="shared" si="46"/>
        <v>0</v>
      </c>
      <c r="EY22" s="75" t="e">
        <f t="shared" si="46"/>
        <v>#N/A</v>
      </c>
      <c r="EZ22" s="75">
        <f t="shared" si="46"/>
        <v>0</v>
      </c>
      <c r="FA22" s="75" t="e">
        <f t="shared" si="46"/>
        <v>#N/A</v>
      </c>
      <c r="FB22" s="75" t="e">
        <f t="shared" si="46"/>
        <v>#N/A</v>
      </c>
      <c r="FC22" s="75" t="e">
        <f t="shared" si="46"/>
        <v>#N/A</v>
      </c>
      <c r="FD22" s="75" t="e">
        <f t="shared" si="46"/>
        <v>#N/A</v>
      </c>
      <c r="FE22" s="75" t="e">
        <f t="shared" si="46"/>
        <v>#N/A</v>
      </c>
      <c r="FF22" s="75">
        <f t="shared" si="46"/>
        <v>0</v>
      </c>
      <c r="FG22" s="75" t="e">
        <f t="shared" si="46"/>
        <v>#N/A</v>
      </c>
      <c r="FH22" s="75" t="e">
        <f t="shared" si="46"/>
        <v>#N/A</v>
      </c>
      <c r="FI22" s="75" t="e">
        <f t="shared" ref="FI22:GI22" si="47">-HLOOKUP(FI$2,QSP,8,FALSE)</f>
        <v>#N/A</v>
      </c>
      <c r="FJ22" s="75" t="e">
        <f t="shared" si="47"/>
        <v>#N/A</v>
      </c>
      <c r="FK22" s="75" t="e">
        <f t="shared" si="47"/>
        <v>#N/A</v>
      </c>
      <c r="FL22" s="75">
        <f t="shared" si="47"/>
        <v>0</v>
      </c>
      <c r="FM22" s="75" t="e">
        <f t="shared" si="47"/>
        <v>#N/A</v>
      </c>
      <c r="FN22" s="75">
        <f t="shared" si="47"/>
        <v>0</v>
      </c>
      <c r="FO22" s="75" t="e">
        <f t="shared" si="47"/>
        <v>#N/A</v>
      </c>
      <c r="FP22" s="75">
        <f t="shared" si="47"/>
        <v>0</v>
      </c>
      <c r="FQ22" s="75">
        <f t="shared" si="47"/>
        <v>0</v>
      </c>
      <c r="FR22" s="75" t="e">
        <f t="shared" si="47"/>
        <v>#N/A</v>
      </c>
      <c r="FS22" s="75">
        <f t="shared" si="47"/>
        <v>0</v>
      </c>
      <c r="FT22" s="75">
        <f t="shared" si="47"/>
        <v>0</v>
      </c>
      <c r="FU22" s="75">
        <f t="shared" si="47"/>
        <v>0</v>
      </c>
      <c r="FV22" s="75">
        <f t="shared" si="47"/>
        <v>0</v>
      </c>
      <c r="FW22" s="75">
        <f t="shared" si="47"/>
        <v>0</v>
      </c>
      <c r="FX22" s="75">
        <f t="shared" si="47"/>
        <v>0</v>
      </c>
      <c r="FY22" s="75">
        <f t="shared" si="47"/>
        <v>11338.5</v>
      </c>
      <c r="FZ22" s="75">
        <f t="shared" si="47"/>
        <v>4560</v>
      </c>
      <c r="GA22" s="75">
        <f t="shared" si="47"/>
        <v>0</v>
      </c>
      <c r="GB22" s="75">
        <f t="shared" si="47"/>
        <v>0</v>
      </c>
      <c r="GC22" s="75">
        <f t="shared" si="47"/>
        <v>19457</v>
      </c>
      <c r="GD22" s="75" t="e">
        <f t="shared" si="47"/>
        <v>#N/A</v>
      </c>
      <c r="GE22" s="75" t="e">
        <f t="shared" si="47"/>
        <v>#N/A</v>
      </c>
      <c r="GF22" s="75">
        <f t="shared" si="47"/>
        <v>26925</v>
      </c>
      <c r="GG22" s="75" t="e">
        <f t="shared" si="47"/>
        <v>#N/A</v>
      </c>
      <c r="GH22" s="75" t="e">
        <f t="shared" si="47"/>
        <v>#N/A</v>
      </c>
      <c r="GI22" s="75">
        <f t="shared" si="47"/>
        <v>0</v>
      </c>
    </row>
    <row r="23" spans="2:191" x14ac:dyDescent="0.25">
      <c r="B23" s="188" t="s">
        <v>180</v>
      </c>
      <c r="C23" s="189" t="s">
        <v>181</v>
      </c>
      <c r="D23" s="189"/>
      <c r="E23" s="75">
        <f t="shared" ref="E23:AJ23" si="48">-HLOOKUP(E$2,QSP,9,FALSE)</f>
        <v>0</v>
      </c>
      <c r="F23" s="75">
        <f t="shared" si="48"/>
        <v>0</v>
      </c>
      <c r="G23" s="75">
        <f t="shared" si="48"/>
        <v>0</v>
      </c>
      <c r="H23" s="75">
        <f t="shared" si="48"/>
        <v>0</v>
      </c>
      <c r="I23" s="75">
        <f t="shared" si="48"/>
        <v>0</v>
      </c>
      <c r="J23" s="75" t="e">
        <f t="shared" si="48"/>
        <v>#N/A</v>
      </c>
      <c r="K23" s="75" t="e">
        <f t="shared" si="48"/>
        <v>#N/A</v>
      </c>
      <c r="L23" s="75">
        <f t="shared" si="48"/>
        <v>352.74</v>
      </c>
      <c r="M23" s="75">
        <f t="shared" si="48"/>
        <v>0</v>
      </c>
      <c r="N23" s="75" t="e">
        <f t="shared" si="48"/>
        <v>#N/A</v>
      </c>
      <c r="O23" s="75">
        <f t="shared" si="48"/>
        <v>0</v>
      </c>
      <c r="P23" s="75" t="e">
        <f t="shared" si="48"/>
        <v>#N/A</v>
      </c>
      <c r="Q23" s="75">
        <f t="shared" si="48"/>
        <v>0</v>
      </c>
      <c r="R23" s="75">
        <f t="shared" si="48"/>
        <v>0</v>
      </c>
      <c r="S23" s="75">
        <f t="shared" si="48"/>
        <v>0</v>
      </c>
      <c r="T23" s="75">
        <f t="shared" si="48"/>
        <v>0</v>
      </c>
      <c r="U23" s="75">
        <f t="shared" si="48"/>
        <v>0</v>
      </c>
      <c r="V23" s="75" t="e">
        <f t="shared" si="48"/>
        <v>#N/A</v>
      </c>
      <c r="W23" s="75" t="e">
        <f t="shared" si="48"/>
        <v>#N/A</v>
      </c>
      <c r="X23" s="75">
        <f t="shared" si="48"/>
        <v>0</v>
      </c>
      <c r="Y23" s="75" t="e">
        <f t="shared" si="48"/>
        <v>#N/A</v>
      </c>
      <c r="Z23" s="75" t="e">
        <f t="shared" si="48"/>
        <v>#N/A</v>
      </c>
      <c r="AA23" s="75" t="e">
        <f t="shared" si="48"/>
        <v>#N/A</v>
      </c>
      <c r="AB23" s="75" t="e">
        <f t="shared" si="48"/>
        <v>#N/A</v>
      </c>
      <c r="AC23" s="75">
        <f t="shared" si="48"/>
        <v>0</v>
      </c>
      <c r="AD23" s="75">
        <f t="shared" si="48"/>
        <v>12662</v>
      </c>
      <c r="AE23" s="75">
        <f t="shared" si="48"/>
        <v>0</v>
      </c>
      <c r="AF23" s="75" t="e">
        <f t="shared" si="48"/>
        <v>#N/A</v>
      </c>
      <c r="AG23" s="75" t="e">
        <f t="shared" si="48"/>
        <v>#N/A</v>
      </c>
      <c r="AH23" s="75">
        <f t="shared" si="48"/>
        <v>0</v>
      </c>
      <c r="AI23" s="75" t="e">
        <f t="shared" si="48"/>
        <v>#N/A</v>
      </c>
      <c r="AJ23" s="75" t="e">
        <f t="shared" si="48"/>
        <v>#N/A</v>
      </c>
      <c r="AK23" s="75">
        <f t="shared" ref="AK23:BP23" si="49">-HLOOKUP(AK$2,QSP,9,FALSE)</f>
        <v>0</v>
      </c>
      <c r="AL23" s="75">
        <f t="shared" si="49"/>
        <v>0</v>
      </c>
      <c r="AM23" s="75" t="e">
        <f t="shared" si="49"/>
        <v>#N/A</v>
      </c>
      <c r="AN23" s="75">
        <f t="shared" si="49"/>
        <v>0</v>
      </c>
      <c r="AO23" s="75" t="e">
        <f t="shared" si="49"/>
        <v>#N/A</v>
      </c>
      <c r="AP23" s="75">
        <f t="shared" si="49"/>
        <v>0</v>
      </c>
      <c r="AQ23" s="75" t="e">
        <f t="shared" si="49"/>
        <v>#N/A</v>
      </c>
      <c r="AR23" s="75" t="e">
        <f t="shared" si="49"/>
        <v>#N/A</v>
      </c>
      <c r="AS23" s="75">
        <f t="shared" si="49"/>
        <v>0</v>
      </c>
      <c r="AT23" s="75">
        <f t="shared" si="49"/>
        <v>0</v>
      </c>
      <c r="AU23" s="75">
        <f t="shared" si="49"/>
        <v>0</v>
      </c>
      <c r="AV23" s="75">
        <f t="shared" si="49"/>
        <v>0</v>
      </c>
      <c r="AW23" s="75">
        <f t="shared" si="49"/>
        <v>0</v>
      </c>
      <c r="AX23" s="75">
        <f t="shared" si="49"/>
        <v>0</v>
      </c>
      <c r="AY23" s="75">
        <f t="shared" si="49"/>
        <v>0</v>
      </c>
      <c r="AZ23" s="75">
        <f t="shared" si="49"/>
        <v>0</v>
      </c>
      <c r="BA23" s="75">
        <f t="shared" si="49"/>
        <v>0</v>
      </c>
      <c r="BB23" s="75">
        <f t="shared" si="49"/>
        <v>0</v>
      </c>
      <c r="BC23" s="75">
        <f t="shared" si="49"/>
        <v>0</v>
      </c>
      <c r="BD23" s="75">
        <f t="shared" si="49"/>
        <v>0</v>
      </c>
      <c r="BE23" s="75">
        <f t="shared" si="49"/>
        <v>0</v>
      </c>
      <c r="BF23" s="75">
        <f t="shared" si="49"/>
        <v>0</v>
      </c>
      <c r="BG23" s="75">
        <f t="shared" si="49"/>
        <v>0</v>
      </c>
      <c r="BH23" s="75">
        <f t="shared" si="49"/>
        <v>0</v>
      </c>
      <c r="BI23" s="75">
        <f t="shared" si="49"/>
        <v>0</v>
      </c>
      <c r="BJ23" s="75">
        <f t="shared" si="49"/>
        <v>0</v>
      </c>
      <c r="BK23" s="75">
        <f t="shared" si="49"/>
        <v>0</v>
      </c>
      <c r="BL23" s="75">
        <f t="shared" si="49"/>
        <v>0</v>
      </c>
      <c r="BM23" s="75">
        <f t="shared" si="49"/>
        <v>0</v>
      </c>
      <c r="BN23" s="75">
        <f t="shared" si="49"/>
        <v>0</v>
      </c>
      <c r="BO23" s="75">
        <f t="shared" si="49"/>
        <v>0</v>
      </c>
      <c r="BP23" s="75" t="e">
        <f t="shared" si="49"/>
        <v>#N/A</v>
      </c>
      <c r="BQ23" s="75">
        <f t="shared" ref="BQ23:CV23" si="50">-HLOOKUP(BQ$2,QSP,9,FALSE)</f>
        <v>0</v>
      </c>
      <c r="BR23" s="75">
        <f t="shared" si="50"/>
        <v>2410</v>
      </c>
      <c r="BS23" s="75">
        <f t="shared" si="50"/>
        <v>0</v>
      </c>
      <c r="BT23" s="75">
        <f t="shared" si="50"/>
        <v>0</v>
      </c>
      <c r="BU23" s="75">
        <f t="shared" si="50"/>
        <v>0</v>
      </c>
      <c r="BV23" s="75" t="e">
        <f t="shared" si="50"/>
        <v>#N/A</v>
      </c>
      <c r="BW23" s="75">
        <f t="shared" si="50"/>
        <v>0</v>
      </c>
      <c r="BX23" s="75">
        <f t="shared" si="50"/>
        <v>413</v>
      </c>
      <c r="BY23" s="75">
        <f t="shared" si="50"/>
        <v>0</v>
      </c>
      <c r="BZ23" s="75">
        <f t="shared" si="50"/>
        <v>0</v>
      </c>
      <c r="CA23" s="75">
        <f t="shared" si="50"/>
        <v>0</v>
      </c>
      <c r="CB23" s="75" t="e">
        <f t="shared" si="50"/>
        <v>#N/A</v>
      </c>
      <c r="CC23" s="75">
        <f t="shared" si="50"/>
        <v>0</v>
      </c>
      <c r="CD23" s="75" t="e">
        <f t="shared" si="50"/>
        <v>#N/A</v>
      </c>
      <c r="CE23" s="75">
        <f t="shared" si="50"/>
        <v>0</v>
      </c>
      <c r="CF23" s="75" t="e">
        <f t="shared" si="50"/>
        <v>#N/A</v>
      </c>
      <c r="CG23" s="75">
        <f t="shared" si="50"/>
        <v>0</v>
      </c>
      <c r="CH23" s="75">
        <f t="shared" si="50"/>
        <v>0</v>
      </c>
      <c r="CI23" s="75">
        <f t="shared" si="50"/>
        <v>100</v>
      </c>
      <c r="CJ23" s="75">
        <f t="shared" si="50"/>
        <v>0</v>
      </c>
      <c r="CK23" s="75">
        <f t="shared" si="50"/>
        <v>0</v>
      </c>
      <c r="CL23" s="75">
        <f t="shared" si="50"/>
        <v>0</v>
      </c>
      <c r="CM23" s="75">
        <f t="shared" si="50"/>
        <v>0</v>
      </c>
      <c r="CN23" s="75">
        <f t="shared" si="50"/>
        <v>0</v>
      </c>
      <c r="CO23" s="75">
        <f t="shared" si="50"/>
        <v>0</v>
      </c>
      <c r="CP23" s="75">
        <f t="shared" si="50"/>
        <v>0</v>
      </c>
      <c r="CQ23" s="75">
        <f t="shared" si="50"/>
        <v>0</v>
      </c>
      <c r="CR23" s="75">
        <f t="shared" si="50"/>
        <v>0</v>
      </c>
      <c r="CS23" s="75">
        <f t="shared" si="50"/>
        <v>0</v>
      </c>
      <c r="CT23" s="75">
        <f t="shared" si="50"/>
        <v>0</v>
      </c>
      <c r="CU23" s="75">
        <f t="shared" si="50"/>
        <v>0</v>
      </c>
      <c r="CV23" s="75">
        <f t="shared" si="50"/>
        <v>0</v>
      </c>
      <c r="CW23" s="75">
        <f t="shared" ref="CW23:EB23" si="51">-HLOOKUP(CW$2,QSP,9,FALSE)</f>
        <v>0</v>
      </c>
      <c r="CX23" s="75">
        <f t="shared" si="51"/>
        <v>0</v>
      </c>
      <c r="CY23" s="75">
        <f t="shared" si="51"/>
        <v>0</v>
      </c>
      <c r="CZ23" s="75">
        <f t="shared" si="51"/>
        <v>0</v>
      </c>
      <c r="DA23" s="75">
        <f t="shared" si="51"/>
        <v>0</v>
      </c>
      <c r="DB23" s="75">
        <f t="shared" si="51"/>
        <v>0</v>
      </c>
      <c r="DC23" s="75">
        <f t="shared" si="51"/>
        <v>2000</v>
      </c>
      <c r="DD23" s="75">
        <f t="shared" si="51"/>
        <v>0</v>
      </c>
      <c r="DE23" s="75" t="e">
        <f t="shared" si="51"/>
        <v>#N/A</v>
      </c>
      <c r="DF23" s="75">
        <f t="shared" si="51"/>
        <v>0</v>
      </c>
      <c r="DG23" s="75">
        <f t="shared" si="51"/>
        <v>0</v>
      </c>
      <c r="DH23" s="75">
        <f t="shared" si="51"/>
        <v>0</v>
      </c>
      <c r="DI23" s="75">
        <f t="shared" si="51"/>
        <v>1995</v>
      </c>
      <c r="DJ23" s="75">
        <f t="shared" si="51"/>
        <v>0</v>
      </c>
      <c r="DK23" s="75">
        <f t="shared" si="51"/>
        <v>1763.1</v>
      </c>
      <c r="DL23" s="75">
        <f t="shared" si="51"/>
        <v>0</v>
      </c>
      <c r="DM23" s="75">
        <f t="shared" si="51"/>
        <v>0</v>
      </c>
      <c r="DN23" s="75" t="e">
        <f t="shared" si="51"/>
        <v>#N/A</v>
      </c>
      <c r="DO23" s="75" t="e">
        <f t="shared" si="51"/>
        <v>#N/A</v>
      </c>
      <c r="DP23" s="75">
        <f t="shared" si="51"/>
        <v>0</v>
      </c>
      <c r="DQ23" s="75" t="e">
        <f t="shared" si="51"/>
        <v>#N/A</v>
      </c>
      <c r="DR23" s="75">
        <f t="shared" si="51"/>
        <v>0</v>
      </c>
      <c r="DS23" s="75">
        <f t="shared" si="51"/>
        <v>0</v>
      </c>
      <c r="DT23" s="75" t="e">
        <f t="shared" si="51"/>
        <v>#N/A</v>
      </c>
      <c r="DU23" s="75">
        <f t="shared" si="51"/>
        <v>0</v>
      </c>
      <c r="DV23" s="75">
        <f t="shared" si="51"/>
        <v>0</v>
      </c>
      <c r="DW23" s="75" t="e">
        <f t="shared" si="51"/>
        <v>#N/A</v>
      </c>
      <c r="DX23" s="75">
        <f t="shared" si="51"/>
        <v>0</v>
      </c>
      <c r="DY23" s="75" t="e">
        <f t="shared" si="51"/>
        <v>#N/A</v>
      </c>
      <c r="DZ23" s="75" t="e">
        <f t="shared" si="51"/>
        <v>#N/A</v>
      </c>
      <c r="EA23" s="75" t="e">
        <f t="shared" si="51"/>
        <v>#N/A</v>
      </c>
      <c r="EB23" s="75" t="e">
        <f t="shared" si="51"/>
        <v>#N/A</v>
      </c>
      <c r="EC23" s="75">
        <f t="shared" ref="EC23:FH23" si="52">-HLOOKUP(EC$2,QSP,9,FALSE)</f>
        <v>0</v>
      </c>
      <c r="ED23" s="75" t="e">
        <f t="shared" si="52"/>
        <v>#N/A</v>
      </c>
      <c r="EE23" s="75">
        <f t="shared" si="52"/>
        <v>3100</v>
      </c>
      <c r="EF23" s="75" t="e">
        <f t="shared" si="52"/>
        <v>#N/A</v>
      </c>
      <c r="EG23" s="75">
        <f t="shared" si="52"/>
        <v>0</v>
      </c>
      <c r="EH23" s="75">
        <f t="shared" si="52"/>
        <v>0</v>
      </c>
      <c r="EI23" s="75" t="e">
        <f t="shared" si="52"/>
        <v>#N/A</v>
      </c>
      <c r="EJ23" s="75">
        <f t="shared" si="52"/>
        <v>0</v>
      </c>
      <c r="EK23" s="75" t="e">
        <f t="shared" si="52"/>
        <v>#N/A</v>
      </c>
      <c r="EL23" s="75">
        <f t="shared" si="52"/>
        <v>0</v>
      </c>
      <c r="EM23" s="75">
        <f t="shared" si="52"/>
        <v>0</v>
      </c>
      <c r="EN23" s="75" t="e">
        <f t="shared" si="52"/>
        <v>#N/A</v>
      </c>
      <c r="EO23" s="75" t="e">
        <f t="shared" si="52"/>
        <v>#N/A</v>
      </c>
      <c r="EP23" s="75">
        <f t="shared" si="52"/>
        <v>0</v>
      </c>
      <c r="EQ23" s="75" t="e">
        <f t="shared" si="52"/>
        <v>#N/A</v>
      </c>
      <c r="ER23" s="75">
        <f t="shared" si="52"/>
        <v>0</v>
      </c>
      <c r="ES23" s="75">
        <f t="shared" si="52"/>
        <v>0</v>
      </c>
      <c r="ET23" s="75" t="e">
        <f t="shared" si="52"/>
        <v>#N/A</v>
      </c>
      <c r="EU23" s="75">
        <f t="shared" si="52"/>
        <v>0</v>
      </c>
      <c r="EV23" s="75" t="e">
        <f t="shared" si="52"/>
        <v>#N/A</v>
      </c>
      <c r="EW23" s="75" t="e">
        <f t="shared" si="52"/>
        <v>#N/A</v>
      </c>
      <c r="EX23" s="75">
        <f t="shared" si="52"/>
        <v>0</v>
      </c>
      <c r="EY23" s="75" t="e">
        <f t="shared" si="52"/>
        <v>#N/A</v>
      </c>
      <c r="EZ23" s="75">
        <f t="shared" si="52"/>
        <v>0</v>
      </c>
      <c r="FA23" s="75" t="e">
        <f t="shared" si="52"/>
        <v>#N/A</v>
      </c>
      <c r="FB23" s="75" t="e">
        <f t="shared" si="52"/>
        <v>#N/A</v>
      </c>
      <c r="FC23" s="75" t="e">
        <f t="shared" si="52"/>
        <v>#N/A</v>
      </c>
      <c r="FD23" s="75" t="e">
        <f t="shared" si="52"/>
        <v>#N/A</v>
      </c>
      <c r="FE23" s="75" t="e">
        <f t="shared" si="52"/>
        <v>#N/A</v>
      </c>
      <c r="FF23" s="75">
        <f t="shared" si="52"/>
        <v>0</v>
      </c>
      <c r="FG23" s="75" t="e">
        <f t="shared" si="52"/>
        <v>#N/A</v>
      </c>
      <c r="FH23" s="75" t="e">
        <f t="shared" si="52"/>
        <v>#N/A</v>
      </c>
      <c r="FI23" s="75" t="e">
        <f t="shared" ref="FI23:GI23" si="53">-HLOOKUP(FI$2,QSP,9,FALSE)</f>
        <v>#N/A</v>
      </c>
      <c r="FJ23" s="75" t="e">
        <f t="shared" si="53"/>
        <v>#N/A</v>
      </c>
      <c r="FK23" s="75" t="e">
        <f t="shared" si="53"/>
        <v>#N/A</v>
      </c>
      <c r="FL23" s="75">
        <f t="shared" si="53"/>
        <v>0</v>
      </c>
      <c r="FM23" s="75" t="e">
        <f t="shared" si="53"/>
        <v>#N/A</v>
      </c>
      <c r="FN23" s="75">
        <f t="shared" si="53"/>
        <v>1750</v>
      </c>
      <c r="FO23" s="75" t="e">
        <f t="shared" si="53"/>
        <v>#N/A</v>
      </c>
      <c r="FP23" s="75">
        <f t="shared" si="53"/>
        <v>0</v>
      </c>
      <c r="FQ23" s="75">
        <f t="shared" si="53"/>
        <v>0</v>
      </c>
      <c r="FR23" s="75" t="e">
        <f t="shared" si="53"/>
        <v>#N/A</v>
      </c>
      <c r="FS23" s="75">
        <f t="shared" si="53"/>
        <v>0</v>
      </c>
      <c r="FT23" s="75">
        <f t="shared" si="53"/>
        <v>0</v>
      </c>
      <c r="FU23" s="75">
        <f t="shared" si="53"/>
        <v>0</v>
      </c>
      <c r="FV23" s="75">
        <f t="shared" si="53"/>
        <v>0</v>
      </c>
      <c r="FW23" s="75">
        <f t="shared" si="53"/>
        <v>0</v>
      </c>
      <c r="FX23" s="75">
        <f t="shared" si="53"/>
        <v>6235</v>
      </c>
      <c r="FY23" s="75">
        <f t="shared" si="53"/>
        <v>0</v>
      </c>
      <c r="FZ23" s="75">
        <f t="shared" si="53"/>
        <v>0</v>
      </c>
      <c r="GA23" s="75">
        <f t="shared" si="53"/>
        <v>0</v>
      </c>
      <c r="GB23" s="75">
        <f t="shared" si="53"/>
        <v>0</v>
      </c>
      <c r="GC23" s="75">
        <f t="shared" si="53"/>
        <v>0</v>
      </c>
      <c r="GD23" s="75" t="e">
        <f t="shared" si="53"/>
        <v>#N/A</v>
      </c>
      <c r="GE23" s="75" t="e">
        <f t="shared" si="53"/>
        <v>#N/A</v>
      </c>
      <c r="GF23" s="75">
        <f t="shared" si="53"/>
        <v>0</v>
      </c>
      <c r="GG23" s="75" t="e">
        <f t="shared" si="53"/>
        <v>#N/A</v>
      </c>
      <c r="GH23" s="75" t="e">
        <f t="shared" si="53"/>
        <v>#N/A</v>
      </c>
      <c r="GI23" s="75">
        <f t="shared" si="53"/>
        <v>0</v>
      </c>
    </row>
    <row r="24" spans="2:191" x14ac:dyDescent="0.25">
      <c r="B24" s="188" t="s">
        <v>182</v>
      </c>
      <c r="C24" s="189" t="s">
        <v>183</v>
      </c>
      <c r="D24" s="189"/>
      <c r="E24" s="75">
        <f t="shared" ref="E24:AJ24" si="54">-HLOOKUP(E$2,QSP,10,FALSE)</f>
        <v>0</v>
      </c>
      <c r="F24" s="75">
        <f t="shared" si="54"/>
        <v>0</v>
      </c>
      <c r="G24" s="75">
        <f t="shared" si="54"/>
        <v>770</v>
      </c>
      <c r="H24" s="75">
        <f t="shared" si="54"/>
        <v>0</v>
      </c>
      <c r="I24" s="75">
        <f t="shared" si="54"/>
        <v>1033</v>
      </c>
      <c r="J24" s="75" t="e">
        <f t="shared" si="54"/>
        <v>#N/A</v>
      </c>
      <c r="K24" s="75" t="e">
        <f t="shared" si="54"/>
        <v>#N/A</v>
      </c>
      <c r="L24" s="75">
        <f t="shared" si="54"/>
        <v>68561.27</v>
      </c>
      <c r="M24" s="75">
        <f t="shared" si="54"/>
        <v>0</v>
      </c>
      <c r="N24" s="75" t="e">
        <f t="shared" si="54"/>
        <v>#N/A</v>
      </c>
      <c r="O24" s="75">
        <f t="shared" si="54"/>
        <v>15234.35</v>
      </c>
      <c r="P24" s="75" t="e">
        <f t="shared" si="54"/>
        <v>#N/A</v>
      </c>
      <c r="Q24" s="75">
        <f t="shared" si="54"/>
        <v>81653</v>
      </c>
      <c r="R24" s="75">
        <f t="shared" si="54"/>
        <v>9149.1</v>
      </c>
      <c r="S24" s="75">
        <f t="shared" si="54"/>
        <v>3017.49</v>
      </c>
      <c r="T24" s="75">
        <f t="shared" si="54"/>
        <v>0</v>
      </c>
      <c r="U24" s="75">
        <f t="shared" si="54"/>
        <v>7751.19</v>
      </c>
      <c r="V24" s="75" t="e">
        <f t="shared" si="54"/>
        <v>#N/A</v>
      </c>
      <c r="W24" s="75" t="e">
        <f t="shared" si="54"/>
        <v>#N/A</v>
      </c>
      <c r="X24" s="75">
        <f t="shared" si="54"/>
        <v>20016.400000000001</v>
      </c>
      <c r="Y24" s="75" t="e">
        <f t="shared" si="54"/>
        <v>#N/A</v>
      </c>
      <c r="Z24" s="75" t="e">
        <f t="shared" si="54"/>
        <v>#N/A</v>
      </c>
      <c r="AA24" s="75" t="e">
        <f t="shared" si="54"/>
        <v>#N/A</v>
      </c>
      <c r="AB24" s="75" t="e">
        <f t="shared" si="54"/>
        <v>#N/A</v>
      </c>
      <c r="AC24" s="75">
        <f t="shared" si="54"/>
        <v>-283</v>
      </c>
      <c r="AD24" s="75">
        <f t="shared" si="54"/>
        <v>0</v>
      </c>
      <c r="AE24" s="75">
        <f t="shared" si="54"/>
        <v>0</v>
      </c>
      <c r="AF24" s="75" t="e">
        <f t="shared" si="54"/>
        <v>#N/A</v>
      </c>
      <c r="AG24" s="75" t="e">
        <f t="shared" si="54"/>
        <v>#N/A</v>
      </c>
      <c r="AH24" s="75">
        <f t="shared" si="54"/>
        <v>1034</v>
      </c>
      <c r="AI24" s="75" t="e">
        <f t="shared" si="54"/>
        <v>#N/A</v>
      </c>
      <c r="AJ24" s="75" t="e">
        <f t="shared" si="54"/>
        <v>#N/A</v>
      </c>
      <c r="AK24" s="75">
        <f t="shared" ref="AK24:BP24" si="55">-HLOOKUP(AK$2,QSP,10,FALSE)</f>
        <v>43120.2</v>
      </c>
      <c r="AL24" s="75">
        <f t="shared" si="55"/>
        <v>70462.8</v>
      </c>
      <c r="AM24" s="75" t="e">
        <f t="shared" si="55"/>
        <v>#N/A</v>
      </c>
      <c r="AN24" s="75">
        <f t="shared" si="55"/>
        <v>5666.15</v>
      </c>
      <c r="AO24" s="75" t="e">
        <f t="shared" si="55"/>
        <v>#N/A</v>
      </c>
      <c r="AP24" s="75">
        <f t="shared" si="55"/>
        <v>9965</v>
      </c>
      <c r="AQ24" s="75" t="e">
        <f t="shared" si="55"/>
        <v>#N/A</v>
      </c>
      <c r="AR24" s="75" t="e">
        <f t="shared" si="55"/>
        <v>#N/A</v>
      </c>
      <c r="AS24" s="75">
        <f t="shared" si="55"/>
        <v>1358.8</v>
      </c>
      <c r="AT24" s="75">
        <f t="shared" si="55"/>
        <v>0</v>
      </c>
      <c r="AU24" s="75">
        <f t="shared" si="55"/>
        <v>72745.3</v>
      </c>
      <c r="AV24" s="75">
        <f t="shared" si="55"/>
        <v>25859</v>
      </c>
      <c r="AW24" s="75">
        <f t="shared" si="55"/>
        <v>7956.51</v>
      </c>
      <c r="AX24" s="75">
        <f t="shared" si="55"/>
        <v>22754.5</v>
      </c>
      <c r="AY24" s="75">
        <f t="shared" si="55"/>
        <v>4151</v>
      </c>
      <c r="AZ24" s="75">
        <f t="shared" si="55"/>
        <v>1443.95</v>
      </c>
      <c r="BA24" s="75">
        <f t="shared" si="55"/>
        <v>8234.5</v>
      </c>
      <c r="BB24" s="75">
        <f t="shared" si="55"/>
        <v>5079.8999999999996</v>
      </c>
      <c r="BC24" s="75">
        <f t="shared" si="55"/>
        <v>45124.73</v>
      </c>
      <c r="BD24" s="75">
        <f t="shared" si="55"/>
        <v>0</v>
      </c>
      <c r="BE24" s="75">
        <f t="shared" si="55"/>
        <v>1973</v>
      </c>
      <c r="BF24" s="75">
        <f t="shared" si="55"/>
        <v>2038</v>
      </c>
      <c r="BG24" s="75">
        <f t="shared" si="55"/>
        <v>58.06</v>
      </c>
      <c r="BH24" s="75">
        <f t="shared" si="55"/>
        <v>20290.5</v>
      </c>
      <c r="BI24" s="75">
        <f t="shared" si="55"/>
        <v>36955</v>
      </c>
      <c r="BJ24" s="75">
        <f t="shared" si="55"/>
        <v>0</v>
      </c>
      <c r="BK24" s="75">
        <f t="shared" si="55"/>
        <v>7245.13</v>
      </c>
      <c r="BL24" s="75">
        <f t="shared" si="55"/>
        <v>0</v>
      </c>
      <c r="BM24" s="75">
        <f t="shared" si="55"/>
        <v>12583.5</v>
      </c>
      <c r="BN24" s="75">
        <f t="shared" si="55"/>
        <v>11989</v>
      </c>
      <c r="BO24" s="75">
        <f t="shared" si="55"/>
        <v>5070.67</v>
      </c>
      <c r="BP24" s="75" t="e">
        <f t="shared" si="55"/>
        <v>#N/A</v>
      </c>
      <c r="BQ24" s="75">
        <f t="shared" ref="BQ24:CV24" si="56">-HLOOKUP(BQ$2,QSP,10,FALSE)</f>
        <v>40510.199999999997</v>
      </c>
      <c r="BR24" s="75">
        <f t="shared" si="56"/>
        <v>86746.89</v>
      </c>
      <c r="BS24" s="75">
        <f t="shared" si="56"/>
        <v>17691.02</v>
      </c>
      <c r="BT24" s="75">
        <f t="shared" si="56"/>
        <v>7437.5</v>
      </c>
      <c r="BU24" s="75">
        <f t="shared" si="56"/>
        <v>3394</v>
      </c>
      <c r="BV24" s="75" t="e">
        <f t="shared" si="56"/>
        <v>#N/A</v>
      </c>
      <c r="BW24" s="75">
        <f t="shared" si="56"/>
        <v>25076</v>
      </c>
      <c r="BX24" s="75">
        <f t="shared" si="56"/>
        <v>78492.09</v>
      </c>
      <c r="BY24" s="75">
        <f t="shared" si="56"/>
        <v>17500</v>
      </c>
      <c r="BZ24" s="75">
        <f t="shared" si="56"/>
        <v>7845.2</v>
      </c>
      <c r="CA24" s="75">
        <f t="shared" si="56"/>
        <v>19721</v>
      </c>
      <c r="CB24" s="75" t="e">
        <f t="shared" si="56"/>
        <v>#N/A</v>
      </c>
      <c r="CC24" s="75">
        <f t="shared" si="56"/>
        <v>0</v>
      </c>
      <c r="CD24" s="75" t="e">
        <f t="shared" si="56"/>
        <v>#N/A</v>
      </c>
      <c r="CE24" s="75">
        <f t="shared" si="56"/>
        <v>49159.83</v>
      </c>
      <c r="CF24" s="75" t="e">
        <f t="shared" si="56"/>
        <v>#N/A</v>
      </c>
      <c r="CG24" s="75">
        <f t="shared" si="56"/>
        <v>2777.4</v>
      </c>
      <c r="CH24" s="75">
        <f t="shared" si="56"/>
        <v>15031.71</v>
      </c>
      <c r="CI24" s="75">
        <f t="shared" si="56"/>
        <v>2213</v>
      </c>
      <c r="CJ24" s="75">
        <f t="shared" si="56"/>
        <v>13776.94</v>
      </c>
      <c r="CK24" s="75">
        <f t="shared" si="56"/>
        <v>14430.9</v>
      </c>
      <c r="CL24" s="75">
        <f t="shared" si="56"/>
        <v>0</v>
      </c>
      <c r="CM24" s="75">
        <f t="shared" si="56"/>
        <v>2234.59</v>
      </c>
      <c r="CN24" s="75">
        <f t="shared" si="56"/>
        <v>13477</v>
      </c>
      <c r="CO24" s="75">
        <f t="shared" si="56"/>
        <v>49080.13</v>
      </c>
      <c r="CP24" s="75">
        <f t="shared" si="56"/>
        <v>13246.58</v>
      </c>
      <c r="CQ24" s="75">
        <f t="shared" si="56"/>
        <v>8930.7999999999993</v>
      </c>
      <c r="CR24" s="75">
        <f t="shared" si="56"/>
        <v>6517.96</v>
      </c>
      <c r="CS24" s="75">
        <f t="shared" si="56"/>
        <v>6774.4</v>
      </c>
      <c r="CT24" s="75">
        <f t="shared" si="56"/>
        <v>1540</v>
      </c>
      <c r="CU24" s="75">
        <f t="shared" si="56"/>
        <v>16499.919999999998</v>
      </c>
      <c r="CV24" s="75">
        <f t="shared" si="56"/>
        <v>2702.5</v>
      </c>
      <c r="CW24" s="75">
        <f t="shared" ref="CW24:EB24" si="57">-HLOOKUP(CW$2,QSP,10,FALSE)</f>
        <v>12422</v>
      </c>
      <c r="CX24" s="75">
        <f t="shared" si="57"/>
        <v>6317</v>
      </c>
      <c r="CY24" s="75">
        <f t="shared" si="57"/>
        <v>5620.06</v>
      </c>
      <c r="CZ24" s="75">
        <f t="shared" si="57"/>
        <v>5441.18</v>
      </c>
      <c r="DA24" s="75">
        <f t="shared" si="57"/>
        <v>8282.2000000000007</v>
      </c>
      <c r="DB24" s="75">
        <f t="shared" si="57"/>
        <v>15489.4</v>
      </c>
      <c r="DC24" s="75">
        <f t="shared" si="57"/>
        <v>10954.57</v>
      </c>
      <c r="DD24" s="75">
        <f t="shared" si="57"/>
        <v>13975.75</v>
      </c>
      <c r="DE24" s="75" t="e">
        <f t="shared" si="57"/>
        <v>#N/A</v>
      </c>
      <c r="DF24" s="75">
        <f t="shared" si="57"/>
        <v>7371</v>
      </c>
      <c r="DG24" s="75">
        <f t="shared" si="57"/>
        <v>11653</v>
      </c>
      <c r="DH24" s="75">
        <f t="shared" si="57"/>
        <v>4464</v>
      </c>
      <c r="DI24" s="75">
        <f t="shared" si="57"/>
        <v>0</v>
      </c>
      <c r="DJ24" s="75">
        <f t="shared" si="57"/>
        <v>15776</v>
      </c>
      <c r="DK24" s="75">
        <f t="shared" si="57"/>
        <v>3630</v>
      </c>
      <c r="DL24" s="75">
        <f t="shared" si="57"/>
        <v>11096.44</v>
      </c>
      <c r="DM24" s="75">
        <f t="shared" si="57"/>
        <v>0</v>
      </c>
      <c r="DN24" s="75" t="e">
        <f t="shared" si="57"/>
        <v>#N/A</v>
      </c>
      <c r="DO24" s="75" t="e">
        <f t="shared" si="57"/>
        <v>#N/A</v>
      </c>
      <c r="DP24" s="75">
        <f t="shared" si="57"/>
        <v>13338.43</v>
      </c>
      <c r="DQ24" s="75" t="e">
        <f t="shared" si="57"/>
        <v>#N/A</v>
      </c>
      <c r="DR24" s="75">
        <f t="shared" si="57"/>
        <v>15083.18</v>
      </c>
      <c r="DS24" s="75">
        <f t="shared" si="57"/>
        <v>17250.349999999999</v>
      </c>
      <c r="DT24" s="75" t="e">
        <f t="shared" si="57"/>
        <v>#N/A</v>
      </c>
      <c r="DU24" s="75">
        <f t="shared" si="57"/>
        <v>4938.2</v>
      </c>
      <c r="DV24" s="75">
        <f t="shared" si="57"/>
        <v>3634</v>
      </c>
      <c r="DW24" s="75" t="e">
        <f t="shared" si="57"/>
        <v>#N/A</v>
      </c>
      <c r="DX24" s="75">
        <f t="shared" si="57"/>
        <v>7642</v>
      </c>
      <c r="DY24" s="75" t="e">
        <f t="shared" si="57"/>
        <v>#N/A</v>
      </c>
      <c r="DZ24" s="75" t="e">
        <f t="shared" si="57"/>
        <v>#N/A</v>
      </c>
      <c r="EA24" s="75" t="e">
        <f t="shared" si="57"/>
        <v>#N/A</v>
      </c>
      <c r="EB24" s="75" t="e">
        <f t="shared" si="57"/>
        <v>#N/A</v>
      </c>
      <c r="EC24" s="75">
        <f t="shared" ref="EC24:FH24" si="58">-HLOOKUP(EC$2,QSP,10,FALSE)</f>
        <v>0</v>
      </c>
      <c r="ED24" s="75" t="e">
        <f t="shared" si="58"/>
        <v>#N/A</v>
      </c>
      <c r="EE24" s="75">
        <f t="shared" si="58"/>
        <v>2297.5</v>
      </c>
      <c r="EF24" s="75" t="e">
        <f t="shared" si="58"/>
        <v>#N/A</v>
      </c>
      <c r="EG24" s="75">
        <f t="shared" si="58"/>
        <v>2932.5</v>
      </c>
      <c r="EH24" s="75">
        <f t="shared" si="58"/>
        <v>2390</v>
      </c>
      <c r="EI24" s="75" t="e">
        <f t="shared" si="58"/>
        <v>#N/A</v>
      </c>
      <c r="EJ24" s="75">
        <f t="shared" si="58"/>
        <v>2423</v>
      </c>
      <c r="EK24" s="75" t="e">
        <f t="shared" si="58"/>
        <v>#N/A</v>
      </c>
      <c r="EL24" s="75">
        <f t="shared" si="58"/>
        <v>3066.22</v>
      </c>
      <c r="EM24" s="75">
        <f t="shared" si="58"/>
        <v>811.7</v>
      </c>
      <c r="EN24" s="75" t="e">
        <f t="shared" si="58"/>
        <v>#N/A</v>
      </c>
      <c r="EO24" s="75" t="e">
        <f t="shared" si="58"/>
        <v>#N/A</v>
      </c>
      <c r="EP24" s="75">
        <f t="shared" si="58"/>
        <v>7729</v>
      </c>
      <c r="EQ24" s="75" t="e">
        <f t="shared" si="58"/>
        <v>#N/A</v>
      </c>
      <c r="ER24" s="75">
        <f t="shared" si="58"/>
        <v>54711.66</v>
      </c>
      <c r="ES24" s="75">
        <f t="shared" si="58"/>
        <v>0</v>
      </c>
      <c r="ET24" s="75" t="e">
        <f t="shared" si="58"/>
        <v>#N/A</v>
      </c>
      <c r="EU24" s="75">
        <f t="shared" si="58"/>
        <v>28475</v>
      </c>
      <c r="EV24" s="75" t="e">
        <f t="shared" si="58"/>
        <v>#N/A</v>
      </c>
      <c r="EW24" s="75" t="e">
        <f t="shared" si="58"/>
        <v>#N/A</v>
      </c>
      <c r="EX24" s="75">
        <f t="shared" si="58"/>
        <v>9855.2999999999993</v>
      </c>
      <c r="EY24" s="75" t="e">
        <f t="shared" si="58"/>
        <v>#N/A</v>
      </c>
      <c r="EZ24" s="75">
        <f t="shared" si="58"/>
        <v>0</v>
      </c>
      <c r="FA24" s="75" t="e">
        <f t="shared" si="58"/>
        <v>#N/A</v>
      </c>
      <c r="FB24" s="75" t="e">
        <f t="shared" si="58"/>
        <v>#N/A</v>
      </c>
      <c r="FC24" s="75" t="e">
        <f t="shared" si="58"/>
        <v>#N/A</v>
      </c>
      <c r="FD24" s="75" t="e">
        <f t="shared" si="58"/>
        <v>#N/A</v>
      </c>
      <c r="FE24" s="75" t="e">
        <f t="shared" si="58"/>
        <v>#N/A</v>
      </c>
      <c r="FF24" s="75">
        <f t="shared" si="58"/>
        <v>10372.6</v>
      </c>
      <c r="FG24" s="75" t="e">
        <f t="shared" si="58"/>
        <v>#N/A</v>
      </c>
      <c r="FH24" s="75" t="e">
        <f t="shared" si="58"/>
        <v>#N/A</v>
      </c>
      <c r="FI24" s="75" t="e">
        <f t="shared" ref="FI24:GI24" si="59">-HLOOKUP(FI$2,QSP,10,FALSE)</f>
        <v>#N/A</v>
      </c>
      <c r="FJ24" s="75" t="e">
        <f t="shared" si="59"/>
        <v>#N/A</v>
      </c>
      <c r="FK24" s="75" t="e">
        <f t="shared" si="59"/>
        <v>#N/A</v>
      </c>
      <c r="FL24" s="75">
        <f t="shared" si="59"/>
        <v>93886.82</v>
      </c>
      <c r="FM24" s="75" t="e">
        <f t="shared" si="59"/>
        <v>#N/A</v>
      </c>
      <c r="FN24" s="75">
        <f t="shared" si="59"/>
        <v>7830</v>
      </c>
      <c r="FO24" s="75" t="e">
        <f t="shared" si="59"/>
        <v>#N/A</v>
      </c>
      <c r="FP24" s="75">
        <f t="shared" si="59"/>
        <v>97202.05</v>
      </c>
      <c r="FQ24" s="75">
        <f t="shared" si="59"/>
        <v>0</v>
      </c>
      <c r="FR24" s="75" t="e">
        <f t="shared" si="59"/>
        <v>#N/A</v>
      </c>
      <c r="FS24" s="75">
        <f t="shared" si="59"/>
        <v>61822.1</v>
      </c>
      <c r="FT24" s="75">
        <f t="shared" si="59"/>
        <v>1745</v>
      </c>
      <c r="FU24" s="75">
        <f t="shared" si="59"/>
        <v>810.4</v>
      </c>
      <c r="FV24" s="75">
        <f t="shared" si="59"/>
        <v>2034.99</v>
      </c>
      <c r="FW24" s="75">
        <f t="shared" si="59"/>
        <v>733</v>
      </c>
      <c r="FX24" s="75">
        <f t="shared" si="59"/>
        <v>0</v>
      </c>
      <c r="FY24" s="75">
        <f t="shared" si="59"/>
        <v>0</v>
      </c>
      <c r="FZ24" s="75">
        <f t="shared" si="59"/>
        <v>0</v>
      </c>
      <c r="GA24" s="75">
        <f t="shared" si="59"/>
        <v>0</v>
      </c>
      <c r="GB24" s="75">
        <f t="shared" si="59"/>
        <v>0</v>
      </c>
      <c r="GC24" s="75">
        <f t="shared" si="59"/>
        <v>2965.52</v>
      </c>
      <c r="GD24" s="75" t="e">
        <f t="shared" si="59"/>
        <v>#N/A</v>
      </c>
      <c r="GE24" s="75" t="e">
        <f t="shared" si="59"/>
        <v>#N/A</v>
      </c>
      <c r="GF24" s="75">
        <f t="shared" si="59"/>
        <v>21096.11</v>
      </c>
      <c r="GG24" s="75" t="e">
        <f t="shared" si="59"/>
        <v>#N/A</v>
      </c>
      <c r="GH24" s="75" t="e">
        <f t="shared" si="59"/>
        <v>#N/A</v>
      </c>
      <c r="GI24" s="75">
        <f t="shared" si="59"/>
        <v>5230.7</v>
      </c>
    </row>
    <row r="25" spans="2:191" x14ac:dyDescent="0.25">
      <c r="B25" s="188" t="s">
        <v>732</v>
      </c>
      <c r="C25" s="189" t="s">
        <v>733</v>
      </c>
      <c r="D25" s="189"/>
      <c r="E25" s="75">
        <f t="shared" ref="E25:AJ25" si="60">-HLOOKUP(E$2,QSP,11,FALSE)</f>
        <v>4714.5</v>
      </c>
      <c r="F25" s="75">
        <f t="shared" si="60"/>
        <v>0</v>
      </c>
      <c r="G25" s="75">
        <f t="shared" si="60"/>
        <v>0</v>
      </c>
      <c r="H25" s="75">
        <f t="shared" si="60"/>
        <v>0</v>
      </c>
      <c r="I25" s="75">
        <f t="shared" si="60"/>
        <v>291.86</v>
      </c>
      <c r="J25" s="75" t="e">
        <f t="shared" si="60"/>
        <v>#N/A</v>
      </c>
      <c r="K25" s="75" t="e">
        <f t="shared" si="60"/>
        <v>#N/A</v>
      </c>
      <c r="L25" s="75">
        <f t="shared" si="60"/>
        <v>8066.26</v>
      </c>
      <c r="M25" s="75">
        <f t="shared" si="60"/>
        <v>6160.96</v>
      </c>
      <c r="N25" s="75" t="e">
        <f t="shared" si="60"/>
        <v>#N/A</v>
      </c>
      <c r="O25" s="75">
        <f t="shared" si="60"/>
        <v>26881.62</v>
      </c>
      <c r="P25" s="75" t="e">
        <f t="shared" si="60"/>
        <v>#N/A</v>
      </c>
      <c r="Q25" s="75">
        <f t="shared" si="60"/>
        <v>0</v>
      </c>
      <c r="R25" s="75">
        <f t="shared" si="60"/>
        <v>8161.84</v>
      </c>
      <c r="S25" s="75">
        <f t="shared" si="60"/>
        <v>0</v>
      </c>
      <c r="T25" s="75">
        <f t="shared" si="60"/>
        <v>0</v>
      </c>
      <c r="U25" s="75">
        <f t="shared" si="60"/>
        <v>20881.32</v>
      </c>
      <c r="V25" s="75" t="e">
        <f t="shared" si="60"/>
        <v>#N/A</v>
      </c>
      <c r="W25" s="75" t="e">
        <f t="shared" si="60"/>
        <v>#N/A</v>
      </c>
      <c r="X25" s="75">
        <f t="shared" si="60"/>
        <v>7932.91</v>
      </c>
      <c r="Y25" s="75" t="e">
        <f t="shared" si="60"/>
        <v>#N/A</v>
      </c>
      <c r="Z25" s="75" t="e">
        <f t="shared" si="60"/>
        <v>#N/A</v>
      </c>
      <c r="AA25" s="75" t="e">
        <f t="shared" si="60"/>
        <v>#N/A</v>
      </c>
      <c r="AB25" s="75" t="e">
        <f t="shared" si="60"/>
        <v>#N/A</v>
      </c>
      <c r="AC25" s="75">
        <f t="shared" si="60"/>
        <v>9152.93</v>
      </c>
      <c r="AD25" s="75">
        <f t="shared" si="60"/>
        <v>148</v>
      </c>
      <c r="AE25" s="75">
        <f t="shared" si="60"/>
        <v>0</v>
      </c>
      <c r="AF25" s="75" t="e">
        <f t="shared" si="60"/>
        <v>#N/A</v>
      </c>
      <c r="AG25" s="75" t="e">
        <f t="shared" si="60"/>
        <v>#N/A</v>
      </c>
      <c r="AH25" s="75">
        <f t="shared" si="60"/>
        <v>2897.35</v>
      </c>
      <c r="AI25" s="75" t="e">
        <f t="shared" si="60"/>
        <v>#N/A</v>
      </c>
      <c r="AJ25" s="75" t="e">
        <f t="shared" si="60"/>
        <v>#N/A</v>
      </c>
      <c r="AK25" s="75">
        <f t="shared" ref="AK25:BP25" si="61">-HLOOKUP(AK$2,QSP,11,FALSE)</f>
        <v>0</v>
      </c>
      <c r="AL25" s="75">
        <f t="shared" si="61"/>
        <v>32079</v>
      </c>
      <c r="AM25" s="75" t="e">
        <f t="shared" si="61"/>
        <v>#N/A</v>
      </c>
      <c r="AN25" s="75">
        <f t="shared" si="61"/>
        <v>0</v>
      </c>
      <c r="AO25" s="75" t="e">
        <f t="shared" si="61"/>
        <v>#N/A</v>
      </c>
      <c r="AP25" s="75">
        <f t="shared" si="61"/>
        <v>625</v>
      </c>
      <c r="AQ25" s="75" t="e">
        <f t="shared" si="61"/>
        <v>#N/A</v>
      </c>
      <c r="AR25" s="75" t="e">
        <f t="shared" si="61"/>
        <v>#N/A</v>
      </c>
      <c r="AS25" s="75">
        <f t="shared" si="61"/>
        <v>8308.7900000000009</v>
      </c>
      <c r="AT25" s="75">
        <f t="shared" si="61"/>
        <v>0</v>
      </c>
      <c r="AU25" s="75">
        <f t="shared" si="61"/>
        <v>50939.94</v>
      </c>
      <c r="AV25" s="75">
        <f t="shared" si="61"/>
        <v>2087.7199999999998</v>
      </c>
      <c r="AW25" s="75">
        <f t="shared" si="61"/>
        <v>3286.29</v>
      </c>
      <c r="AX25" s="75">
        <f t="shared" si="61"/>
        <v>2543.56</v>
      </c>
      <c r="AY25" s="75">
        <f t="shared" si="61"/>
        <v>1538.4</v>
      </c>
      <c r="AZ25" s="75">
        <f t="shared" si="61"/>
        <v>500</v>
      </c>
      <c r="BA25" s="75">
        <f t="shared" si="61"/>
        <v>0</v>
      </c>
      <c r="BB25" s="75">
        <f t="shared" si="61"/>
        <v>21643.24</v>
      </c>
      <c r="BC25" s="75">
        <f t="shared" si="61"/>
        <v>5290.44</v>
      </c>
      <c r="BD25" s="75">
        <f t="shared" si="61"/>
        <v>0</v>
      </c>
      <c r="BE25" s="75">
        <f t="shared" si="61"/>
        <v>5942.68</v>
      </c>
      <c r="BF25" s="75">
        <f t="shared" si="61"/>
        <v>4746</v>
      </c>
      <c r="BG25" s="75">
        <f t="shared" si="61"/>
        <v>200</v>
      </c>
      <c r="BH25" s="75">
        <f t="shared" si="61"/>
        <v>9484.84</v>
      </c>
      <c r="BI25" s="75">
        <f t="shared" si="61"/>
        <v>21044.959999999999</v>
      </c>
      <c r="BJ25" s="75">
        <f t="shared" si="61"/>
        <v>0</v>
      </c>
      <c r="BK25" s="75">
        <f t="shared" si="61"/>
        <v>1467.39</v>
      </c>
      <c r="BL25" s="75">
        <f t="shared" si="61"/>
        <v>20543.79</v>
      </c>
      <c r="BM25" s="75">
        <f t="shared" si="61"/>
        <v>0</v>
      </c>
      <c r="BN25" s="75">
        <f t="shared" si="61"/>
        <v>0</v>
      </c>
      <c r="BO25" s="75">
        <f t="shared" si="61"/>
        <v>12552.01</v>
      </c>
      <c r="BP25" s="75" t="e">
        <f t="shared" si="61"/>
        <v>#N/A</v>
      </c>
      <c r="BQ25" s="75">
        <f t="shared" ref="BQ25:CV25" si="62">-HLOOKUP(BQ$2,QSP,11,FALSE)</f>
        <v>13384.82</v>
      </c>
      <c r="BR25" s="75">
        <f t="shared" si="62"/>
        <v>16114.97</v>
      </c>
      <c r="BS25" s="75">
        <f t="shared" si="62"/>
        <v>13509.02</v>
      </c>
      <c r="BT25" s="75">
        <f t="shared" si="62"/>
        <v>220</v>
      </c>
      <c r="BU25" s="75">
        <f t="shared" si="62"/>
        <v>0</v>
      </c>
      <c r="BV25" s="75" t="e">
        <f t="shared" si="62"/>
        <v>#N/A</v>
      </c>
      <c r="BW25" s="75">
        <f t="shared" si="62"/>
        <v>124</v>
      </c>
      <c r="BX25" s="75">
        <f t="shared" si="62"/>
        <v>10898.77</v>
      </c>
      <c r="BY25" s="75">
        <f t="shared" si="62"/>
        <v>21412.39</v>
      </c>
      <c r="BZ25" s="75">
        <f t="shared" si="62"/>
        <v>2000</v>
      </c>
      <c r="CA25" s="75">
        <f t="shared" si="62"/>
        <v>9747.4500000000007</v>
      </c>
      <c r="CB25" s="75" t="e">
        <f t="shared" si="62"/>
        <v>#N/A</v>
      </c>
      <c r="CC25" s="75">
        <f t="shared" si="62"/>
        <v>1400</v>
      </c>
      <c r="CD25" s="75" t="e">
        <f t="shared" si="62"/>
        <v>#N/A</v>
      </c>
      <c r="CE25" s="75">
        <f t="shared" si="62"/>
        <v>36998.410000000003</v>
      </c>
      <c r="CF25" s="75" t="e">
        <f t="shared" si="62"/>
        <v>#N/A</v>
      </c>
      <c r="CG25" s="75">
        <f t="shared" si="62"/>
        <v>6933.23</v>
      </c>
      <c r="CH25" s="75">
        <f t="shared" si="62"/>
        <v>0</v>
      </c>
      <c r="CI25" s="75">
        <f t="shared" si="62"/>
        <v>1189</v>
      </c>
      <c r="CJ25" s="75">
        <f t="shared" si="62"/>
        <v>7539.69</v>
      </c>
      <c r="CK25" s="75">
        <f t="shared" si="62"/>
        <v>1500</v>
      </c>
      <c r="CL25" s="75">
        <f t="shared" si="62"/>
        <v>-81.8</v>
      </c>
      <c r="CM25" s="75">
        <f t="shared" si="62"/>
        <v>1530</v>
      </c>
      <c r="CN25" s="75">
        <f t="shared" si="62"/>
        <v>9049.4500000000007</v>
      </c>
      <c r="CO25" s="75">
        <f t="shared" si="62"/>
        <v>0</v>
      </c>
      <c r="CP25" s="75">
        <f t="shared" si="62"/>
        <v>0</v>
      </c>
      <c r="CQ25" s="75">
        <f t="shared" si="62"/>
        <v>2023.14</v>
      </c>
      <c r="CR25" s="75">
        <f t="shared" si="62"/>
        <v>6919.43</v>
      </c>
      <c r="CS25" s="75">
        <f t="shared" si="62"/>
        <v>3000</v>
      </c>
      <c r="CT25" s="75">
        <f t="shared" si="62"/>
        <v>1250.6500000000001</v>
      </c>
      <c r="CU25" s="75">
        <f t="shared" si="62"/>
        <v>100</v>
      </c>
      <c r="CV25" s="75">
        <f t="shared" si="62"/>
        <v>33868.5</v>
      </c>
      <c r="CW25" s="75">
        <f t="shared" ref="CW25:EB25" si="63">-HLOOKUP(CW$2,QSP,11,FALSE)</f>
        <v>14222.05</v>
      </c>
      <c r="CX25" s="75">
        <f t="shared" si="63"/>
        <v>12343.08</v>
      </c>
      <c r="CY25" s="75">
        <f t="shared" si="63"/>
        <v>3192.36</v>
      </c>
      <c r="CZ25" s="75">
        <f t="shared" si="63"/>
        <v>0</v>
      </c>
      <c r="DA25" s="75">
        <f t="shared" si="63"/>
        <v>1788</v>
      </c>
      <c r="DB25" s="75">
        <f t="shared" si="63"/>
        <v>727</v>
      </c>
      <c r="DC25" s="75">
        <f t="shared" si="63"/>
        <v>11503.99</v>
      </c>
      <c r="DD25" s="75">
        <f t="shared" si="63"/>
        <v>522.37</v>
      </c>
      <c r="DE25" s="75" t="e">
        <f t="shared" si="63"/>
        <v>#N/A</v>
      </c>
      <c r="DF25" s="75">
        <f t="shared" si="63"/>
        <v>0</v>
      </c>
      <c r="DG25" s="75">
        <f t="shared" si="63"/>
        <v>25574.48</v>
      </c>
      <c r="DH25" s="75">
        <f t="shared" si="63"/>
        <v>145833.65</v>
      </c>
      <c r="DI25" s="75">
        <f t="shared" si="63"/>
        <v>534.78</v>
      </c>
      <c r="DJ25" s="75">
        <f t="shared" si="63"/>
        <v>4353.97</v>
      </c>
      <c r="DK25" s="75">
        <f t="shared" si="63"/>
        <v>2000</v>
      </c>
      <c r="DL25" s="75">
        <f t="shared" si="63"/>
        <v>3354.48</v>
      </c>
      <c r="DM25" s="75">
        <f t="shared" si="63"/>
        <v>84.4</v>
      </c>
      <c r="DN25" s="75" t="e">
        <f t="shared" si="63"/>
        <v>#N/A</v>
      </c>
      <c r="DO25" s="75" t="e">
        <f t="shared" si="63"/>
        <v>#N/A</v>
      </c>
      <c r="DP25" s="75">
        <f t="shared" si="63"/>
        <v>3457.61</v>
      </c>
      <c r="DQ25" s="75" t="e">
        <f t="shared" si="63"/>
        <v>#N/A</v>
      </c>
      <c r="DR25" s="75">
        <f t="shared" si="63"/>
        <v>4545.7700000000004</v>
      </c>
      <c r="DS25" s="75">
        <f t="shared" si="63"/>
        <v>727.18</v>
      </c>
      <c r="DT25" s="75" t="e">
        <f t="shared" si="63"/>
        <v>#N/A</v>
      </c>
      <c r="DU25" s="75">
        <f t="shared" si="63"/>
        <v>8332.15</v>
      </c>
      <c r="DV25" s="75">
        <f t="shared" si="63"/>
        <v>99781.21</v>
      </c>
      <c r="DW25" s="75" t="e">
        <f t="shared" si="63"/>
        <v>#N/A</v>
      </c>
      <c r="DX25" s="75">
        <f t="shared" si="63"/>
        <v>9836.36</v>
      </c>
      <c r="DY25" s="75" t="e">
        <f t="shared" si="63"/>
        <v>#N/A</v>
      </c>
      <c r="DZ25" s="75" t="e">
        <f t="shared" si="63"/>
        <v>#N/A</v>
      </c>
      <c r="EA25" s="75" t="e">
        <f t="shared" si="63"/>
        <v>#N/A</v>
      </c>
      <c r="EB25" s="75" t="e">
        <f t="shared" si="63"/>
        <v>#N/A</v>
      </c>
      <c r="EC25" s="75">
        <f t="shared" ref="EC25:FH25" si="64">-HLOOKUP(EC$2,QSP,11,FALSE)</f>
        <v>0</v>
      </c>
      <c r="ED25" s="75" t="e">
        <f t="shared" si="64"/>
        <v>#N/A</v>
      </c>
      <c r="EE25" s="75">
        <f t="shared" si="64"/>
        <v>3852.75</v>
      </c>
      <c r="EF25" s="75" t="e">
        <f t="shared" si="64"/>
        <v>#N/A</v>
      </c>
      <c r="EG25" s="75">
        <f t="shared" si="64"/>
        <v>10185</v>
      </c>
      <c r="EH25" s="75">
        <f t="shared" si="64"/>
        <v>5107.8500000000004</v>
      </c>
      <c r="EI25" s="75" t="e">
        <f t="shared" si="64"/>
        <v>#N/A</v>
      </c>
      <c r="EJ25" s="75">
        <f t="shared" si="64"/>
        <v>7811.45</v>
      </c>
      <c r="EK25" s="75" t="e">
        <f t="shared" si="64"/>
        <v>#N/A</v>
      </c>
      <c r="EL25" s="75">
        <f t="shared" si="64"/>
        <v>10</v>
      </c>
      <c r="EM25" s="75">
        <f t="shared" si="64"/>
        <v>794.39</v>
      </c>
      <c r="EN25" s="75" t="e">
        <f t="shared" si="64"/>
        <v>#N/A</v>
      </c>
      <c r="EO25" s="75" t="e">
        <f t="shared" si="64"/>
        <v>#N/A</v>
      </c>
      <c r="EP25" s="75">
        <f t="shared" si="64"/>
        <v>1108</v>
      </c>
      <c r="EQ25" s="75" t="e">
        <f t="shared" si="64"/>
        <v>#N/A</v>
      </c>
      <c r="ER25" s="75">
        <f t="shared" si="64"/>
        <v>0</v>
      </c>
      <c r="ES25" s="75">
        <f t="shared" si="64"/>
        <v>173066.74</v>
      </c>
      <c r="ET25" s="75" t="e">
        <f t="shared" si="64"/>
        <v>#N/A</v>
      </c>
      <c r="EU25" s="75">
        <f t="shared" si="64"/>
        <v>101987.91</v>
      </c>
      <c r="EV25" s="75" t="e">
        <f t="shared" si="64"/>
        <v>#N/A</v>
      </c>
      <c r="EW25" s="75" t="e">
        <f t="shared" si="64"/>
        <v>#N/A</v>
      </c>
      <c r="EX25" s="75">
        <f t="shared" si="64"/>
        <v>0</v>
      </c>
      <c r="EY25" s="75" t="e">
        <f t="shared" si="64"/>
        <v>#N/A</v>
      </c>
      <c r="EZ25" s="75">
        <f t="shared" si="64"/>
        <v>0</v>
      </c>
      <c r="FA25" s="75" t="e">
        <f t="shared" si="64"/>
        <v>#N/A</v>
      </c>
      <c r="FB25" s="75" t="e">
        <f t="shared" si="64"/>
        <v>#N/A</v>
      </c>
      <c r="FC25" s="75" t="e">
        <f t="shared" si="64"/>
        <v>#N/A</v>
      </c>
      <c r="FD25" s="75" t="e">
        <f t="shared" si="64"/>
        <v>#N/A</v>
      </c>
      <c r="FE25" s="75" t="e">
        <f t="shared" si="64"/>
        <v>#N/A</v>
      </c>
      <c r="FF25" s="75">
        <f t="shared" si="64"/>
        <v>0</v>
      </c>
      <c r="FG25" s="75" t="e">
        <f t="shared" si="64"/>
        <v>#N/A</v>
      </c>
      <c r="FH25" s="75" t="e">
        <f t="shared" si="64"/>
        <v>#N/A</v>
      </c>
      <c r="FI25" s="75" t="e">
        <f t="shared" ref="FI25:GI25" si="65">-HLOOKUP(FI$2,QSP,11,FALSE)</f>
        <v>#N/A</v>
      </c>
      <c r="FJ25" s="75" t="e">
        <f t="shared" si="65"/>
        <v>#N/A</v>
      </c>
      <c r="FK25" s="75" t="e">
        <f t="shared" si="65"/>
        <v>#N/A</v>
      </c>
      <c r="FL25" s="75">
        <f t="shared" si="65"/>
        <v>-1000</v>
      </c>
      <c r="FM25" s="75" t="e">
        <f t="shared" si="65"/>
        <v>#N/A</v>
      </c>
      <c r="FN25" s="75">
        <f t="shared" si="65"/>
        <v>0</v>
      </c>
      <c r="FO25" s="75" t="e">
        <f t="shared" si="65"/>
        <v>#N/A</v>
      </c>
      <c r="FP25" s="75">
        <f t="shared" si="65"/>
        <v>3964.34</v>
      </c>
      <c r="FQ25" s="75">
        <f t="shared" si="65"/>
        <v>1000</v>
      </c>
      <c r="FR25" s="75" t="e">
        <f t="shared" si="65"/>
        <v>#N/A</v>
      </c>
      <c r="FS25" s="75">
        <f t="shared" si="65"/>
        <v>68077.66</v>
      </c>
      <c r="FT25" s="75">
        <f t="shared" si="65"/>
        <v>29531.99</v>
      </c>
      <c r="FU25" s="75">
        <f t="shared" si="65"/>
        <v>90</v>
      </c>
      <c r="FV25" s="75">
        <f t="shared" si="65"/>
        <v>496.62</v>
      </c>
      <c r="FW25" s="75">
        <f t="shared" si="65"/>
        <v>0</v>
      </c>
      <c r="FX25" s="75">
        <f t="shared" si="65"/>
        <v>61.5</v>
      </c>
      <c r="FY25" s="75">
        <f t="shared" si="65"/>
        <v>0</v>
      </c>
      <c r="FZ25" s="75">
        <f t="shared" si="65"/>
        <v>0</v>
      </c>
      <c r="GA25" s="75">
        <f t="shared" si="65"/>
        <v>0</v>
      </c>
      <c r="GB25" s="75">
        <f t="shared" si="65"/>
        <v>0</v>
      </c>
      <c r="GC25" s="75">
        <f t="shared" si="65"/>
        <v>10159.99</v>
      </c>
      <c r="GD25" s="75" t="e">
        <f t="shared" si="65"/>
        <v>#N/A</v>
      </c>
      <c r="GE25" s="75" t="e">
        <f t="shared" si="65"/>
        <v>#N/A</v>
      </c>
      <c r="GF25" s="75">
        <f t="shared" si="65"/>
        <v>12421.09</v>
      </c>
      <c r="GG25" s="75" t="e">
        <f t="shared" si="65"/>
        <v>#N/A</v>
      </c>
      <c r="GH25" s="75" t="e">
        <f t="shared" si="65"/>
        <v>#N/A</v>
      </c>
      <c r="GI25" s="75">
        <f t="shared" si="65"/>
        <v>1440.6</v>
      </c>
    </row>
    <row r="26" spans="2:191" x14ac:dyDescent="0.25">
      <c r="B26" s="188" t="s">
        <v>726</v>
      </c>
      <c r="C26" s="189" t="s">
        <v>727</v>
      </c>
      <c r="D26" s="189"/>
      <c r="E26" s="75">
        <f t="shared" ref="E26:AJ26" si="66">-HLOOKUP(E$2,QSP,12,FALSE)</f>
        <v>0</v>
      </c>
      <c r="F26" s="75">
        <f t="shared" si="66"/>
        <v>0</v>
      </c>
      <c r="G26" s="75">
        <f t="shared" si="66"/>
        <v>0</v>
      </c>
      <c r="H26" s="75">
        <f t="shared" si="66"/>
        <v>0</v>
      </c>
      <c r="I26" s="75">
        <f t="shared" si="66"/>
        <v>0</v>
      </c>
      <c r="J26" s="75" t="e">
        <f t="shared" si="66"/>
        <v>#N/A</v>
      </c>
      <c r="K26" s="75" t="e">
        <f t="shared" si="66"/>
        <v>#N/A</v>
      </c>
      <c r="L26" s="75">
        <f t="shared" si="66"/>
        <v>0</v>
      </c>
      <c r="M26" s="75">
        <f t="shared" si="66"/>
        <v>0</v>
      </c>
      <c r="N26" s="75" t="e">
        <f t="shared" si="66"/>
        <v>#N/A</v>
      </c>
      <c r="O26" s="75">
        <f t="shared" si="66"/>
        <v>0</v>
      </c>
      <c r="P26" s="75" t="e">
        <f t="shared" si="66"/>
        <v>#N/A</v>
      </c>
      <c r="Q26" s="75">
        <f t="shared" si="66"/>
        <v>0</v>
      </c>
      <c r="R26" s="75">
        <f t="shared" si="66"/>
        <v>0</v>
      </c>
      <c r="S26" s="75">
        <f t="shared" si="66"/>
        <v>0</v>
      </c>
      <c r="T26" s="75">
        <f t="shared" si="66"/>
        <v>0</v>
      </c>
      <c r="U26" s="75">
        <f t="shared" si="66"/>
        <v>0</v>
      </c>
      <c r="V26" s="75" t="e">
        <f t="shared" si="66"/>
        <v>#N/A</v>
      </c>
      <c r="W26" s="75" t="e">
        <f t="shared" si="66"/>
        <v>#N/A</v>
      </c>
      <c r="X26" s="75">
        <f t="shared" si="66"/>
        <v>0</v>
      </c>
      <c r="Y26" s="75" t="e">
        <f t="shared" si="66"/>
        <v>#N/A</v>
      </c>
      <c r="Z26" s="75" t="e">
        <f t="shared" si="66"/>
        <v>#N/A</v>
      </c>
      <c r="AA26" s="75" t="e">
        <f t="shared" si="66"/>
        <v>#N/A</v>
      </c>
      <c r="AB26" s="75" t="e">
        <f t="shared" si="66"/>
        <v>#N/A</v>
      </c>
      <c r="AC26" s="75">
        <f t="shared" si="66"/>
        <v>0</v>
      </c>
      <c r="AD26" s="75">
        <f t="shared" si="66"/>
        <v>0</v>
      </c>
      <c r="AE26" s="75">
        <f t="shared" si="66"/>
        <v>0</v>
      </c>
      <c r="AF26" s="75" t="e">
        <f t="shared" si="66"/>
        <v>#N/A</v>
      </c>
      <c r="AG26" s="75" t="e">
        <f t="shared" si="66"/>
        <v>#N/A</v>
      </c>
      <c r="AH26" s="75">
        <f t="shared" si="66"/>
        <v>0</v>
      </c>
      <c r="AI26" s="75" t="e">
        <f t="shared" si="66"/>
        <v>#N/A</v>
      </c>
      <c r="AJ26" s="75" t="e">
        <f t="shared" si="66"/>
        <v>#N/A</v>
      </c>
      <c r="AK26" s="75">
        <f t="shared" ref="AK26:BP26" si="67">-HLOOKUP(AK$2,QSP,12,FALSE)</f>
        <v>0</v>
      </c>
      <c r="AL26" s="75">
        <f t="shared" si="67"/>
        <v>0</v>
      </c>
      <c r="AM26" s="75" t="e">
        <f t="shared" si="67"/>
        <v>#N/A</v>
      </c>
      <c r="AN26" s="75">
        <f t="shared" si="67"/>
        <v>0</v>
      </c>
      <c r="AO26" s="75" t="e">
        <f t="shared" si="67"/>
        <v>#N/A</v>
      </c>
      <c r="AP26" s="75">
        <f t="shared" si="67"/>
        <v>0</v>
      </c>
      <c r="AQ26" s="75" t="e">
        <f t="shared" si="67"/>
        <v>#N/A</v>
      </c>
      <c r="AR26" s="75" t="e">
        <f t="shared" si="67"/>
        <v>#N/A</v>
      </c>
      <c r="AS26" s="75">
        <f t="shared" si="67"/>
        <v>0</v>
      </c>
      <c r="AT26" s="75">
        <f t="shared" si="67"/>
        <v>0</v>
      </c>
      <c r="AU26" s="75">
        <f t="shared" si="67"/>
        <v>0</v>
      </c>
      <c r="AV26" s="75">
        <f t="shared" si="67"/>
        <v>0</v>
      </c>
      <c r="AW26" s="75">
        <f t="shared" si="67"/>
        <v>0</v>
      </c>
      <c r="AX26" s="75">
        <f t="shared" si="67"/>
        <v>0</v>
      </c>
      <c r="AY26" s="75">
        <f t="shared" si="67"/>
        <v>0</v>
      </c>
      <c r="AZ26" s="75">
        <f t="shared" si="67"/>
        <v>0</v>
      </c>
      <c r="BA26" s="75">
        <f t="shared" si="67"/>
        <v>0</v>
      </c>
      <c r="BB26" s="75">
        <f t="shared" si="67"/>
        <v>0</v>
      </c>
      <c r="BC26" s="75">
        <f t="shared" si="67"/>
        <v>0</v>
      </c>
      <c r="BD26" s="75">
        <f t="shared" si="67"/>
        <v>0</v>
      </c>
      <c r="BE26" s="75">
        <f t="shared" si="67"/>
        <v>0</v>
      </c>
      <c r="BF26" s="75">
        <f t="shared" si="67"/>
        <v>0</v>
      </c>
      <c r="BG26" s="75">
        <f t="shared" si="67"/>
        <v>0</v>
      </c>
      <c r="BH26" s="75">
        <f t="shared" si="67"/>
        <v>0</v>
      </c>
      <c r="BI26" s="75">
        <f t="shared" si="67"/>
        <v>0</v>
      </c>
      <c r="BJ26" s="75">
        <f t="shared" si="67"/>
        <v>0</v>
      </c>
      <c r="BK26" s="75">
        <f t="shared" si="67"/>
        <v>0</v>
      </c>
      <c r="BL26" s="75">
        <f t="shared" si="67"/>
        <v>0</v>
      </c>
      <c r="BM26" s="75">
        <f t="shared" si="67"/>
        <v>0</v>
      </c>
      <c r="BN26" s="75">
        <f t="shared" si="67"/>
        <v>0</v>
      </c>
      <c r="BO26" s="75">
        <f t="shared" si="67"/>
        <v>0</v>
      </c>
      <c r="BP26" s="75" t="e">
        <f t="shared" si="67"/>
        <v>#N/A</v>
      </c>
      <c r="BQ26" s="75">
        <f t="shared" ref="BQ26:CV26" si="68">-HLOOKUP(BQ$2,QSP,12,FALSE)</f>
        <v>0</v>
      </c>
      <c r="BR26" s="75">
        <f t="shared" si="68"/>
        <v>0</v>
      </c>
      <c r="BS26" s="75">
        <f t="shared" si="68"/>
        <v>0</v>
      </c>
      <c r="BT26" s="75">
        <f t="shared" si="68"/>
        <v>0</v>
      </c>
      <c r="BU26" s="75">
        <f t="shared" si="68"/>
        <v>0</v>
      </c>
      <c r="BV26" s="75" t="e">
        <f t="shared" si="68"/>
        <v>#N/A</v>
      </c>
      <c r="BW26" s="75">
        <f t="shared" si="68"/>
        <v>0</v>
      </c>
      <c r="BX26" s="75">
        <f t="shared" si="68"/>
        <v>0</v>
      </c>
      <c r="BY26" s="75">
        <f t="shared" si="68"/>
        <v>0</v>
      </c>
      <c r="BZ26" s="75">
        <f t="shared" si="68"/>
        <v>0</v>
      </c>
      <c r="CA26" s="75">
        <f t="shared" si="68"/>
        <v>0</v>
      </c>
      <c r="CB26" s="75" t="e">
        <f t="shared" si="68"/>
        <v>#N/A</v>
      </c>
      <c r="CC26" s="75">
        <f t="shared" si="68"/>
        <v>0</v>
      </c>
      <c r="CD26" s="75" t="e">
        <f t="shared" si="68"/>
        <v>#N/A</v>
      </c>
      <c r="CE26" s="75">
        <f t="shared" si="68"/>
        <v>0</v>
      </c>
      <c r="CF26" s="75" t="e">
        <f t="shared" si="68"/>
        <v>#N/A</v>
      </c>
      <c r="CG26" s="75">
        <f t="shared" si="68"/>
        <v>2500</v>
      </c>
      <c r="CH26" s="75">
        <f t="shared" si="68"/>
        <v>0</v>
      </c>
      <c r="CI26" s="75">
        <f t="shared" si="68"/>
        <v>0</v>
      </c>
      <c r="CJ26" s="75">
        <f t="shared" si="68"/>
        <v>0</v>
      </c>
      <c r="CK26" s="75">
        <f t="shared" si="68"/>
        <v>0</v>
      </c>
      <c r="CL26" s="75">
        <f t="shared" si="68"/>
        <v>0</v>
      </c>
      <c r="CM26" s="75">
        <f t="shared" si="68"/>
        <v>0</v>
      </c>
      <c r="CN26" s="75">
        <f t="shared" si="68"/>
        <v>0</v>
      </c>
      <c r="CO26" s="75">
        <f t="shared" si="68"/>
        <v>0</v>
      </c>
      <c r="CP26" s="75">
        <f t="shared" si="68"/>
        <v>0</v>
      </c>
      <c r="CQ26" s="75">
        <f t="shared" si="68"/>
        <v>0</v>
      </c>
      <c r="CR26" s="75">
        <f t="shared" si="68"/>
        <v>0</v>
      </c>
      <c r="CS26" s="75">
        <f t="shared" si="68"/>
        <v>0</v>
      </c>
      <c r="CT26" s="75">
        <f t="shared" si="68"/>
        <v>0</v>
      </c>
      <c r="CU26" s="75">
        <f t="shared" si="68"/>
        <v>0</v>
      </c>
      <c r="CV26" s="75">
        <f t="shared" si="68"/>
        <v>0</v>
      </c>
      <c r="CW26" s="75">
        <f t="shared" ref="CW26:EB26" si="69">-HLOOKUP(CW$2,QSP,12,FALSE)</f>
        <v>0</v>
      </c>
      <c r="CX26" s="75">
        <f t="shared" si="69"/>
        <v>0</v>
      </c>
      <c r="CY26" s="75">
        <f t="shared" si="69"/>
        <v>0</v>
      </c>
      <c r="CZ26" s="75">
        <f t="shared" si="69"/>
        <v>0</v>
      </c>
      <c r="DA26" s="75">
        <f t="shared" si="69"/>
        <v>0</v>
      </c>
      <c r="DB26" s="75">
        <f t="shared" si="69"/>
        <v>0</v>
      </c>
      <c r="DC26" s="75">
        <f t="shared" si="69"/>
        <v>0</v>
      </c>
      <c r="DD26" s="75">
        <f t="shared" si="69"/>
        <v>0</v>
      </c>
      <c r="DE26" s="75" t="e">
        <f t="shared" si="69"/>
        <v>#N/A</v>
      </c>
      <c r="DF26" s="75">
        <f t="shared" si="69"/>
        <v>0</v>
      </c>
      <c r="DG26" s="75">
        <f t="shared" si="69"/>
        <v>0</v>
      </c>
      <c r="DH26" s="75">
        <f t="shared" si="69"/>
        <v>0</v>
      </c>
      <c r="DI26" s="75">
        <f t="shared" si="69"/>
        <v>0</v>
      </c>
      <c r="DJ26" s="75">
        <f t="shared" si="69"/>
        <v>0</v>
      </c>
      <c r="DK26" s="75">
        <f t="shared" si="69"/>
        <v>0</v>
      </c>
      <c r="DL26" s="75">
        <f t="shared" si="69"/>
        <v>0</v>
      </c>
      <c r="DM26" s="75">
        <f t="shared" si="69"/>
        <v>0</v>
      </c>
      <c r="DN26" s="75" t="e">
        <f t="shared" si="69"/>
        <v>#N/A</v>
      </c>
      <c r="DO26" s="75" t="e">
        <f t="shared" si="69"/>
        <v>#N/A</v>
      </c>
      <c r="DP26" s="75">
        <f t="shared" si="69"/>
        <v>0</v>
      </c>
      <c r="DQ26" s="75" t="e">
        <f t="shared" si="69"/>
        <v>#N/A</v>
      </c>
      <c r="DR26" s="75">
        <f t="shared" si="69"/>
        <v>0</v>
      </c>
      <c r="DS26" s="75">
        <f t="shared" si="69"/>
        <v>0</v>
      </c>
      <c r="DT26" s="75" t="e">
        <f t="shared" si="69"/>
        <v>#N/A</v>
      </c>
      <c r="DU26" s="75">
        <f t="shared" si="69"/>
        <v>0</v>
      </c>
      <c r="DV26" s="75">
        <f t="shared" si="69"/>
        <v>0</v>
      </c>
      <c r="DW26" s="75" t="e">
        <f t="shared" si="69"/>
        <v>#N/A</v>
      </c>
      <c r="DX26" s="75">
        <f t="shared" si="69"/>
        <v>0</v>
      </c>
      <c r="DY26" s="75" t="e">
        <f t="shared" si="69"/>
        <v>#N/A</v>
      </c>
      <c r="DZ26" s="75" t="e">
        <f t="shared" si="69"/>
        <v>#N/A</v>
      </c>
      <c r="EA26" s="75" t="e">
        <f t="shared" si="69"/>
        <v>#N/A</v>
      </c>
      <c r="EB26" s="75" t="e">
        <f t="shared" si="69"/>
        <v>#N/A</v>
      </c>
      <c r="EC26" s="75">
        <f t="shared" ref="EC26:FH26" si="70">-HLOOKUP(EC$2,QSP,12,FALSE)</f>
        <v>0</v>
      </c>
      <c r="ED26" s="75" t="e">
        <f t="shared" si="70"/>
        <v>#N/A</v>
      </c>
      <c r="EE26" s="75">
        <f t="shared" si="70"/>
        <v>0</v>
      </c>
      <c r="EF26" s="75" t="e">
        <f t="shared" si="70"/>
        <v>#N/A</v>
      </c>
      <c r="EG26" s="75">
        <f t="shared" si="70"/>
        <v>0</v>
      </c>
      <c r="EH26" s="75">
        <f t="shared" si="70"/>
        <v>0</v>
      </c>
      <c r="EI26" s="75" t="e">
        <f t="shared" si="70"/>
        <v>#N/A</v>
      </c>
      <c r="EJ26" s="75">
        <f t="shared" si="70"/>
        <v>0</v>
      </c>
      <c r="EK26" s="75" t="e">
        <f t="shared" si="70"/>
        <v>#N/A</v>
      </c>
      <c r="EL26" s="75">
        <f t="shared" si="70"/>
        <v>0</v>
      </c>
      <c r="EM26" s="75">
        <f t="shared" si="70"/>
        <v>0</v>
      </c>
      <c r="EN26" s="75" t="e">
        <f t="shared" si="70"/>
        <v>#N/A</v>
      </c>
      <c r="EO26" s="75" t="e">
        <f t="shared" si="70"/>
        <v>#N/A</v>
      </c>
      <c r="EP26" s="75">
        <f t="shared" si="70"/>
        <v>0</v>
      </c>
      <c r="EQ26" s="75" t="e">
        <f t="shared" si="70"/>
        <v>#N/A</v>
      </c>
      <c r="ER26" s="75">
        <f t="shared" si="70"/>
        <v>0</v>
      </c>
      <c r="ES26" s="75">
        <f t="shared" si="70"/>
        <v>0</v>
      </c>
      <c r="ET26" s="75" t="e">
        <f t="shared" si="70"/>
        <v>#N/A</v>
      </c>
      <c r="EU26" s="75">
        <f t="shared" si="70"/>
        <v>0</v>
      </c>
      <c r="EV26" s="75" t="e">
        <f t="shared" si="70"/>
        <v>#N/A</v>
      </c>
      <c r="EW26" s="75" t="e">
        <f t="shared" si="70"/>
        <v>#N/A</v>
      </c>
      <c r="EX26" s="75">
        <f t="shared" si="70"/>
        <v>0</v>
      </c>
      <c r="EY26" s="75" t="e">
        <f t="shared" si="70"/>
        <v>#N/A</v>
      </c>
      <c r="EZ26" s="75">
        <f t="shared" si="70"/>
        <v>0</v>
      </c>
      <c r="FA26" s="75" t="e">
        <f t="shared" si="70"/>
        <v>#N/A</v>
      </c>
      <c r="FB26" s="75" t="e">
        <f t="shared" si="70"/>
        <v>#N/A</v>
      </c>
      <c r="FC26" s="75" t="e">
        <f t="shared" si="70"/>
        <v>#N/A</v>
      </c>
      <c r="FD26" s="75" t="e">
        <f t="shared" si="70"/>
        <v>#N/A</v>
      </c>
      <c r="FE26" s="75" t="e">
        <f t="shared" si="70"/>
        <v>#N/A</v>
      </c>
      <c r="FF26" s="75">
        <f t="shared" si="70"/>
        <v>0</v>
      </c>
      <c r="FG26" s="75" t="e">
        <f t="shared" si="70"/>
        <v>#N/A</v>
      </c>
      <c r="FH26" s="75" t="e">
        <f t="shared" si="70"/>
        <v>#N/A</v>
      </c>
      <c r="FI26" s="75" t="e">
        <f t="shared" ref="FI26:GI26" si="71">-HLOOKUP(FI$2,QSP,12,FALSE)</f>
        <v>#N/A</v>
      </c>
      <c r="FJ26" s="75" t="e">
        <f t="shared" si="71"/>
        <v>#N/A</v>
      </c>
      <c r="FK26" s="75" t="e">
        <f t="shared" si="71"/>
        <v>#N/A</v>
      </c>
      <c r="FL26" s="75">
        <f t="shared" si="71"/>
        <v>0</v>
      </c>
      <c r="FM26" s="75" t="e">
        <f t="shared" si="71"/>
        <v>#N/A</v>
      </c>
      <c r="FN26" s="75">
        <f t="shared" si="71"/>
        <v>0</v>
      </c>
      <c r="FO26" s="75" t="e">
        <f t="shared" si="71"/>
        <v>#N/A</v>
      </c>
      <c r="FP26" s="75">
        <f t="shared" si="71"/>
        <v>0</v>
      </c>
      <c r="FQ26" s="75">
        <f t="shared" si="71"/>
        <v>0</v>
      </c>
      <c r="FR26" s="75" t="e">
        <f t="shared" si="71"/>
        <v>#N/A</v>
      </c>
      <c r="FS26" s="75">
        <f t="shared" si="71"/>
        <v>0</v>
      </c>
      <c r="FT26" s="75">
        <f t="shared" si="71"/>
        <v>0</v>
      </c>
      <c r="FU26" s="75">
        <f t="shared" si="71"/>
        <v>0</v>
      </c>
      <c r="FV26" s="75">
        <f t="shared" si="71"/>
        <v>0</v>
      </c>
      <c r="FW26" s="75">
        <f t="shared" si="71"/>
        <v>0</v>
      </c>
      <c r="FX26" s="75">
        <f t="shared" si="71"/>
        <v>0</v>
      </c>
      <c r="FY26" s="75">
        <f t="shared" si="71"/>
        <v>0</v>
      </c>
      <c r="FZ26" s="75">
        <f t="shared" si="71"/>
        <v>0</v>
      </c>
      <c r="GA26" s="75">
        <f t="shared" si="71"/>
        <v>0</v>
      </c>
      <c r="GB26" s="75">
        <f t="shared" si="71"/>
        <v>0</v>
      </c>
      <c r="GC26" s="75">
        <f t="shared" si="71"/>
        <v>0</v>
      </c>
      <c r="GD26" s="75" t="e">
        <f t="shared" si="71"/>
        <v>#N/A</v>
      </c>
      <c r="GE26" s="75" t="e">
        <f t="shared" si="71"/>
        <v>#N/A</v>
      </c>
      <c r="GF26" s="75">
        <f t="shared" si="71"/>
        <v>0</v>
      </c>
      <c r="GG26" s="75" t="e">
        <f t="shared" si="71"/>
        <v>#N/A</v>
      </c>
      <c r="GH26" s="75" t="e">
        <f t="shared" si="71"/>
        <v>#N/A</v>
      </c>
      <c r="GI26" s="75">
        <f t="shared" si="71"/>
        <v>0</v>
      </c>
    </row>
    <row r="27" spans="2:191" x14ac:dyDescent="0.25">
      <c r="B27" s="188" t="s">
        <v>728</v>
      </c>
      <c r="C27" s="189" t="s">
        <v>729</v>
      </c>
      <c r="D27" s="189"/>
      <c r="E27" s="75">
        <f t="shared" ref="E27:AJ27" si="72">-HLOOKUP(E$2,QSP,13,FALSE)</f>
        <v>0</v>
      </c>
      <c r="F27" s="75">
        <f t="shared" si="72"/>
        <v>0</v>
      </c>
      <c r="G27" s="75">
        <f t="shared" si="72"/>
        <v>0</v>
      </c>
      <c r="H27" s="75">
        <f t="shared" si="72"/>
        <v>0</v>
      </c>
      <c r="I27" s="75">
        <f t="shared" si="72"/>
        <v>0</v>
      </c>
      <c r="J27" s="75" t="e">
        <f t="shared" si="72"/>
        <v>#N/A</v>
      </c>
      <c r="K27" s="75" t="e">
        <f t="shared" si="72"/>
        <v>#N/A</v>
      </c>
      <c r="L27" s="75">
        <f t="shared" si="72"/>
        <v>0</v>
      </c>
      <c r="M27" s="75">
        <f t="shared" si="72"/>
        <v>0</v>
      </c>
      <c r="N27" s="75" t="e">
        <f t="shared" si="72"/>
        <v>#N/A</v>
      </c>
      <c r="O27" s="75">
        <f t="shared" si="72"/>
        <v>0</v>
      </c>
      <c r="P27" s="75" t="e">
        <f t="shared" si="72"/>
        <v>#N/A</v>
      </c>
      <c r="Q27" s="75">
        <f t="shared" si="72"/>
        <v>0</v>
      </c>
      <c r="R27" s="75">
        <f t="shared" si="72"/>
        <v>0</v>
      </c>
      <c r="S27" s="75">
        <f t="shared" si="72"/>
        <v>0</v>
      </c>
      <c r="T27" s="75">
        <f t="shared" si="72"/>
        <v>0</v>
      </c>
      <c r="U27" s="75">
        <f t="shared" si="72"/>
        <v>0</v>
      </c>
      <c r="V27" s="75" t="e">
        <f t="shared" si="72"/>
        <v>#N/A</v>
      </c>
      <c r="W27" s="75" t="e">
        <f t="shared" si="72"/>
        <v>#N/A</v>
      </c>
      <c r="X27" s="75">
        <f t="shared" si="72"/>
        <v>0</v>
      </c>
      <c r="Y27" s="75" t="e">
        <f t="shared" si="72"/>
        <v>#N/A</v>
      </c>
      <c r="Z27" s="75" t="e">
        <f t="shared" si="72"/>
        <v>#N/A</v>
      </c>
      <c r="AA27" s="75" t="e">
        <f t="shared" si="72"/>
        <v>#N/A</v>
      </c>
      <c r="AB27" s="75" t="e">
        <f t="shared" si="72"/>
        <v>#N/A</v>
      </c>
      <c r="AC27" s="75">
        <f t="shared" si="72"/>
        <v>0</v>
      </c>
      <c r="AD27" s="75">
        <f t="shared" si="72"/>
        <v>0</v>
      </c>
      <c r="AE27" s="75">
        <f t="shared" si="72"/>
        <v>0</v>
      </c>
      <c r="AF27" s="75" t="e">
        <f t="shared" si="72"/>
        <v>#N/A</v>
      </c>
      <c r="AG27" s="75" t="e">
        <f t="shared" si="72"/>
        <v>#N/A</v>
      </c>
      <c r="AH27" s="75">
        <f t="shared" si="72"/>
        <v>0</v>
      </c>
      <c r="AI27" s="75" t="e">
        <f t="shared" si="72"/>
        <v>#N/A</v>
      </c>
      <c r="AJ27" s="75" t="e">
        <f t="shared" si="72"/>
        <v>#N/A</v>
      </c>
      <c r="AK27" s="75">
        <f t="shared" ref="AK27:BP27" si="73">-HLOOKUP(AK$2,QSP,13,FALSE)</f>
        <v>0</v>
      </c>
      <c r="AL27" s="75">
        <f t="shared" si="73"/>
        <v>0</v>
      </c>
      <c r="AM27" s="75" t="e">
        <f t="shared" si="73"/>
        <v>#N/A</v>
      </c>
      <c r="AN27" s="75">
        <f t="shared" si="73"/>
        <v>0</v>
      </c>
      <c r="AO27" s="75" t="e">
        <f t="shared" si="73"/>
        <v>#N/A</v>
      </c>
      <c r="AP27" s="75">
        <f t="shared" si="73"/>
        <v>0</v>
      </c>
      <c r="AQ27" s="75" t="e">
        <f t="shared" si="73"/>
        <v>#N/A</v>
      </c>
      <c r="AR27" s="75" t="e">
        <f t="shared" si="73"/>
        <v>#N/A</v>
      </c>
      <c r="AS27" s="75">
        <f t="shared" si="73"/>
        <v>0</v>
      </c>
      <c r="AT27" s="75">
        <f t="shared" si="73"/>
        <v>0</v>
      </c>
      <c r="AU27" s="75">
        <f t="shared" si="73"/>
        <v>0</v>
      </c>
      <c r="AV27" s="75">
        <f t="shared" si="73"/>
        <v>0</v>
      </c>
      <c r="AW27" s="75">
        <f t="shared" si="73"/>
        <v>0</v>
      </c>
      <c r="AX27" s="75">
        <f t="shared" si="73"/>
        <v>0</v>
      </c>
      <c r="AY27" s="75">
        <f t="shared" si="73"/>
        <v>0</v>
      </c>
      <c r="AZ27" s="75">
        <f t="shared" si="73"/>
        <v>0</v>
      </c>
      <c r="BA27" s="75">
        <f t="shared" si="73"/>
        <v>0</v>
      </c>
      <c r="BB27" s="75">
        <f t="shared" si="73"/>
        <v>0</v>
      </c>
      <c r="BC27" s="75">
        <f t="shared" si="73"/>
        <v>0</v>
      </c>
      <c r="BD27" s="75">
        <f t="shared" si="73"/>
        <v>0</v>
      </c>
      <c r="BE27" s="75">
        <f t="shared" si="73"/>
        <v>0</v>
      </c>
      <c r="BF27" s="75">
        <f t="shared" si="73"/>
        <v>0</v>
      </c>
      <c r="BG27" s="75">
        <f t="shared" si="73"/>
        <v>0</v>
      </c>
      <c r="BH27" s="75">
        <f t="shared" si="73"/>
        <v>0</v>
      </c>
      <c r="BI27" s="75">
        <f t="shared" si="73"/>
        <v>0</v>
      </c>
      <c r="BJ27" s="75">
        <f t="shared" si="73"/>
        <v>0</v>
      </c>
      <c r="BK27" s="75">
        <f t="shared" si="73"/>
        <v>0</v>
      </c>
      <c r="BL27" s="75">
        <f t="shared" si="73"/>
        <v>0</v>
      </c>
      <c r="BM27" s="75">
        <f t="shared" si="73"/>
        <v>0</v>
      </c>
      <c r="BN27" s="75">
        <f t="shared" si="73"/>
        <v>0</v>
      </c>
      <c r="BO27" s="75">
        <f t="shared" si="73"/>
        <v>0</v>
      </c>
      <c r="BP27" s="75" t="e">
        <f t="shared" si="73"/>
        <v>#N/A</v>
      </c>
      <c r="BQ27" s="75">
        <f t="shared" ref="BQ27:CV27" si="74">-HLOOKUP(BQ$2,QSP,13,FALSE)</f>
        <v>0</v>
      </c>
      <c r="BR27" s="75">
        <f t="shared" si="74"/>
        <v>0</v>
      </c>
      <c r="BS27" s="75">
        <f t="shared" si="74"/>
        <v>0</v>
      </c>
      <c r="BT27" s="75">
        <f t="shared" si="74"/>
        <v>0</v>
      </c>
      <c r="BU27" s="75">
        <f t="shared" si="74"/>
        <v>0</v>
      </c>
      <c r="BV27" s="75" t="e">
        <f t="shared" si="74"/>
        <v>#N/A</v>
      </c>
      <c r="BW27" s="75">
        <f t="shared" si="74"/>
        <v>0</v>
      </c>
      <c r="BX27" s="75">
        <f t="shared" si="74"/>
        <v>0</v>
      </c>
      <c r="BY27" s="75">
        <f t="shared" si="74"/>
        <v>0</v>
      </c>
      <c r="BZ27" s="75">
        <f t="shared" si="74"/>
        <v>0</v>
      </c>
      <c r="CA27" s="75">
        <f t="shared" si="74"/>
        <v>0</v>
      </c>
      <c r="CB27" s="75" t="e">
        <f t="shared" si="74"/>
        <v>#N/A</v>
      </c>
      <c r="CC27" s="75">
        <f t="shared" si="74"/>
        <v>0</v>
      </c>
      <c r="CD27" s="75" t="e">
        <f t="shared" si="74"/>
        <v>#N/A</v>
      </c>
      <c r="CE27" s="75">
        <f t="shared" si="74"/>
        <v>0</v>
      </c>
      <c r="CF27" s="75" t="e">
        <f t="shared" si="74"/>
        <v>#N/A</v>
      </c>
      <c r="CG27" s="75">
        <f t="shared" si="74"/>
        <v>0</v>
      </c>
      <c r="CH27" s="75">
        <f t="shared" si="74"/>
        <v>0</v>
      </c>
      <c r="CI27" s="75">
        <f t="shared" si="74"/>
        <v>0</v>
      </c>
      <c r="CJ27" s="75">
        <f t="shared" si="74"/>
        <v>0</v>
      </c>
      <c r="CK27" s="75">
        <f t="shared" si="74"/>
        <v>0</v>
      </c>
      <c r="CL27" s="75">
        <f t="shared" si="74"/>
        <v>0</v>
      </c>
      <c r="CM27" s="75">
        <f t="shared" si="74"/>
        <v>0</v>
      </c>
      <c r="CN27" s="75">
        <f t="shared" si="74"/>
        <v>0</v>
      </c>
      <c r="CO27" s="75">
        <f t="shared" si="74"/>
        <v>0</v>
      </c>
      <c r="CP27" s="75">
        <f t="shared" si="74"/>
        <v>0</v>
      </c>
      <c r="CQ27" s="75">
        <f t="shared" si="74"/>
        <v>0</v>
      </c>
      <c r="CR27" s="75">
        <f t="shared" si="74"/>
        <v>0</v>
      </c>
      <c r="CS27" s="75">
        <f t="shared" si="74"/>
        <v>0</v>
      </c>
      <c r="CT27" s="75">
        <f t="shared" si="74"/>
        <v>0</v>
      </c>
      <c r="CU27" s="75">
        <f t="shared" si="74"/>
        <v>0</v>
      </c>
      <c r="CV27" s="75">
        <f t="shared" si="74"/>
        <v>0</v>
      </c>
      <c r="CW27" s="75">
        <f t="shared" ref="CW27:EB27" si="75">-HLOOKUP(CW$2,QSP,13,FALSE)</f>
        <v>0</v>
      </c>
      <c r="CX27" s="75">
        <f t="shared" si="75"/>
        <v>0</v>
      </c>
      <c r="CY27" s="75">
        <f t="shared" si="75"/>
        <v>0</v>
      </c>
      <c r="CZ27" s="75">
        <f t="shared" si="75"/>
        <v>0</v>
      </c>
      <c r="DA27" s="75">
        <f t="shared" si="75"/>
        <v>0</v>
      </c>
      <c r="DB27" s="75">
        <f t="shared" si="75"/>
        <v>0</v>
      </c>
      <c r="DC27" s="75">
        <f t="shared" si="75"/>
        <v>0</v>
      </c>
      <c r="DD27" s="75">
        <f t="shared" si="75"/>
        <v>0</v>
      </c>
      <c r="DE27" s="75" t="e">
        <f t="shared" si="75"/>
        <v>#N/A</v>
      </c>
      <c r="DF27" s="75">
        <f t="shared" si="75"/>
        <v>0</v>
      </c>
      <c r="DG27" s="75">
        <f t="shared" si="75"/>
        <v>0</v>
      </c>
      <c r="DH27" s="75">
        <f t="shared" si="75"/>
        <v>0</v>
      </c>
      <c r="DI27" s="75">
        <f t="shared" si="75"/>
        <v>0</v>
      </c>
      <c r="DJ27" s="75">
        <f t="shared" si="75"/>
        <v>0</v>
      </c>
      <c r="DK27" s="75">
        <f t="shared" si="75"/>
        <v>0</v>
      </c>
      <c r="DL27" s="75">
        <f t="shared" si="75"/>
        <v>0</v>
      </c>
      <c r="DM27" s="75">
        <f t="shared" si="75"/>
        <v>0</v>
      </c>
      <c r="DN27" s="75" t="e">
        <f t="shared" si="75"/>
        <v>#N/A</v>
      </c>
      <c r="DO27" s="75" t="e">
        <f t="shared" si="75"/>
        <v>#N/A</v>
      </c>
      <c r="DP27" s="75">
        <f t="shared" si="75"/>
        <v>0</v>
      </c>
      <c r="DQ27" s="75" t="e">
        <f t="shared" si="75"/>
        <v>#N/A</v>
      </c>
      <c r="DR27" s="75">
        <f t="shared" si="75"/>
        <v>0</v>
      </c>
      <c r="DS27" s="75">
        <f t="shared" si="75"/>
        <v>0</v>
      </c>
      <c r="DT27" s="75" t="e">
        <f t="shared" si="75"/>
        <v>#N/A</v>
      </c>
      <c r="DU27" s="75">
        <f t="shared" si="75"/>
        <v>0</v>
      </c>
      <c r="DV27" s="75">
        <f t="shared" si="75"/>
        <v>0</v>
      </c>
      <c r="DW27" s="75" t="e">
        <f t="shared" si="75"/>
        <v>#N/A</v>
      </c>
      <c r="DX27" s="75">
        <f t="shared" si="75"/>
        <v>0</v>
      </c>
      <c r="DY27" s="75" t="e">
        <f t="shared" si="75"/>
        <v>#N/A</v>
      </c>
      <c r="DZ27" s="75" t="e">
        <f t="shared" si="75"/>
        <v>#N/A</v>
      </c>
      <c r="EA27" s="75" t="e">
        <f t="shared" si="75"/>
        <v>#N/A</v>
      </c>
      <c r="EB27" s="75" t="e">
        <f t="shared" si="75"/>
        <v>#N/A</v>
      </c>
      <c r="EC27" s="75">
        <f t="shared" ref="EC27:FH27" si="76">-HLOOKUP(EC$2,QSP,13,FALSE)</f>
        <v>0</v>
      </c>
      <c r="ED27" s="75" t="e">
        <f t="shared" si="76"/>
        <v>#N/A</v>
      </c>
      <c r="EE27" s="75">
        <f t="shared" si="76"/>
        <v>0</v>
      </c>
      <c r="EF27" s="75" t="e">
        <f t="shared" si="76"/>
        <v>#N/A</v>
      </c>
      <c r="EG27" s="75">
        <f t="shared" si="76"/>
        <v>0</v>
      </c>
      <c r="EH27" s="75">
        <f t="shared" si="76"/>
        <v>0</v>
      </c>
      <c r="EI27" s="75" t="e">
        <f t="shared" si="76"/>
        <v>#N/A</v>
      </c>
      <c r="EJ27" s="75">
        <f t="shared" si="76"/>
        <v>0</v>
      </c>
      <c r="EK27" s="75" t="e">
        <f t="shared" si="76"/>
        <v>#N/A</v>
      </c>
      <c r="EL27" s="75">
        <f t="shared" si="76"/>
        <v>0</v>
      </c>
      <c r="EM27" s="75">
        <f t="shared" si="76"/>
        <v>0</v>
      </c>
      <c r="EN27" s="75" t="e">
        <f t="shared" si="76"/>
        <v>#N/A</v>
      </c>
      <c r="EO27" s="75" t="e">
        <f t="shared" si="76"/>
        <v>#N/A</v>
      </c>
      <c r="EP27" s="75">
        <f t="shared" si="76"/>
        <v>0</v>
      </c>
      <c r="EQ27" s="75" t="e">
        <f t="shared" si="76"/>
        <v>#N/A</v>
      </c>
      <c r="ER27" s="75">
        <f t="shared" si="76"/>
        <v>0</v>
      </c>
      <c r="ES27" s="75">
        <f t="shared" si="76"/>
        <v>0</v>
      </c>
      <c r="ET27" s="75" t="e">
        <f t="shared" si="76"/>
        <v>#N/A</v>
      </c>
      <c r="EU27" s="75">
        <f t="shared" si="76"/>
        <v>0</v>
      </c>
      <c r="EV27" s="75" t="e">
        <f t="shared" si="76"/>
        <v>#N/A</v>
      </c>
      <c r="EW27" s="75" t="e">
        <f t="shared" si="76"/>
        <v>#N/A</v>
      </c>
      <c r="EX27" s="75">
        <f t="shared" si="76"/>
        <v>0</v>
      </c>
      <c r="EY27" s="75" t="e">
        <f t="shared" si="76"/>
        <v>#N/A</v>
      </c>
      <c r="EZ27" s="75">
        <f t="shared" si="76"/>
        <v>0</v>
      </c>
      <c r="FA27" s="75" t="e">
        <f t="shared" si="76"/>
        <v>#N/A</v>
      </c>
      <c r="FB27" s="75" t="e">
        <f t="shared" si="76"/>
        <v>#N/A</v>
      </c>
      <c r="FC27" s="75" t="e">
        <f t="shared" si="76"/>
        <v>#N/A</v>
      </c>
      <c r="FD27" s="75" t="e">
        <f t="shared" si="76"/>
        <v>#N/A</v>
      </c>
      <c r="FE27" s="75" t="e">
        <f t="shared" si="76"/>
        <v>#N/A</v>
      </c>
      <c r="FF27" s="75">
        <f t="shared" si="76"/>
        <v>0</v>
      </c>
      <c r="FG27" s="75" t="e">
        <f t="shared" si="76"/>
        <v>#N/A</v>
      </c>
      <c r="FH27" s="75" t="e">
        <f t="shared" si="76"/>
        <v>#N/A</v>
      </c>
      <c r="FI27" s="75" t="e">
        <f t="shared" ref="FI27:GI27" si="77">-HLOOKUP(FI$2,QSP,13,FALSE)</f>
        <v>#N/A</v>
      </c>
      <c r="FJ27" s="75" t="e">
        <f t="shared" si="77"/>
        <v>#N/A</v>
      </c>
      <c r="FK27" s="75" t="e">
        <f t="shared" si="77"/>
        <v>#N/A</v>
      </c>
      <c r="FL27" s="75">
        <f t="shared" si="77"/>
        <v>8478.06</v>
      </c>
      <c r="FM27" s="75" t="e">
        <f t="shared" si="77"/>
        <v>#N/A</v>
      </c>
      <c r="FN27" s="75">
        <f t="shared" si="77"/>
        <v>0</v>
      </c>
      <c r="FO27" s="75" t="e">
        <f t="shared" si="77"/>
        <v>#N/A</v>
      </c>
      <c r="FP27" s="75">
        <f t="shared" si="77"/>
        <v>0</v>
      </c>
      <c r="FQ27" s="75">
        <f t="shared" si="77"/>
        <v>0</v>
      </c>
      <c r="FR27" s="75" t="e">
        <f t="shared" si="77"/>
        <v>#N/A</v>
      </c>
      <c r="FS27" s="75">
        <f t="shared" si="77"/>
        <v>0</v>
      </c>
      <c r="FT27" s="75">
        <f t="shared" si="77"/>
        <v>0</v>
      </c>
      <c r="FU27" s="75">
        <f t="shared" si="77"/>
        <v>0</v>
      </c>
      <c r="FV27" s="75">
        <f t="shared" si="77"/>
        <v>0</v>
      </c>
      <c r="FW27" s="75">
        <f t="shared" si="77"/>
        <v>0</v>
      </c>
      <c r="FX27" s="75">
        <f t="shared" si="77"/>
        <v>4436.18</v>
      </c>
      <c r="FY27" s="75">
        <f t="shared" si="77"/>
        <v>0</v>
      </c>
      <c r="FZ27" s="75">
        <f t="shared" si="77"/>
        <v>0</v>
      </c>
      <c r="GA27" s="75">
        <f t="shared" si="77"/>
        <v>0</v>
      </c>
      <c r="GB27" s="75">
        <f t="shared" si="77"/>
        <v>0</v>
      </c>
      <c r="GC27" s="75">
        <f t="shared" si="77"/>
        <v>0</v>
      </c>
      <c r="GD27" s="75" t="e">
        <f t="shared" si="77"/>
        <v>#N/A</v>
      </c>
      <c r="GE27" s="75" t="e">
        <f t="shared" si="77"/>
        <v>#N/A</v>
      </c>
      <c r="GF27" s="75">
        <f t="shared" si="77"/>
        <v>0</v>
      </c>
      <c r="GG27" s="75" t="e">
        <f t="shared" si="77"/>
        <v>#N/A</v>
      </c>
      <c r="GH27" s="75" t="e">
        <f t="shared" si="77"/>
        <v>#N/A</v>
      </c>
      <c r="GI27" s="75">
        <f t="shared" si="77"/>
        <v>0</v>
      </c>
    </row>
    <row r="28" spans="2:191" x14ac:dyDescent="0.25">
      <c r="B28" s="188" t="s">
        <v>730</v>
      </c>
      <c r="C28" s="189" t="s">
        <v>731</v>
      </c>
      <c r="D28" s="189"/>
      <c r="E28" s="75">
        <f t="shared" ref="E28:AJ28" si="78">-HLOOKUP(E$2,QSP,14,FALSE)</f>
        <v>0</v>
      </c>
      <c r="F28" s="75">
        <f t="shared" si="78"/>
        <v>60940</v>
      </c>
      <c r="G28" s="75">
        <f t="shared" si="78"/>
        <v>0</v>
      </c>
      <c r="H28" s="75">
        <f t="shared" si="78"/>
        <v>8274</v>
      </c>
      <c r="I28" s="75">
        <f t="shared" si="78"/>
        <v>0</v>
      </c>
      <c r="J28" s="75" t="e">
        <f t="shared" si="78"/>
        <v>#N/A</v>
      </c>
      <c r="K28" s="75" t="e">
        <f t="shared" si="78"/>
        <v>#N/A</v>
      </c>
      <c r="L28" s="75">
        <f t="shared" si="78"/>
        <v>0</v>
      </c>
      <c r="M28" s="75">
        <f t="shared" si="78"/>
        <v>0</v>
      </c>
      <c r="N28" s="75" t="e">
        <f t="shared" si="78"/>
        <v>#N/A</v>
      </c>
      <c r="O28" s="75">
        <f t="shared" si="78"/>
        <v>0</v>
      </c>
      <c r="P28" s="75" t="e">
        <f t="shared" si="78"/>
        <v>#N/A</v>
      </c>
      <c r="Q28" s="75">
        <f t="shared" si="78"/>
        <v>0</v>
      </c>
      <c r="R28" s="75">
        <f t="shared" si="78"/>
        <v>0</v>
      </c>
      <c r="S28" s="75">
        <f t="shared" si="78"/>
        <v>0</v>
      </c>
      <c r="T28" s="75">
        <f t="shared" si="78"/>
        <v>0</v>
      </c>
      <c r="U28" s="75">
        <f t="shared" si="78"/>
        <v>0</v>
      </c>
      <c r="V28" s="75" t="e">
        <f t="shared" si="78"/>
        <v>#N/A</v>
      </c>
      <c r="W28" s="75" t="e">
        <f t="shared" si="78"/>
        <v>#N/A</v>
      </c>
      <c r="X28" s="75">
        <f t="shared" si="78"/>
        <v>0</v>
      </c>
      <c r="Y28" s="75" t="e">
        <f t="shared" si="78"/>
        <v>#N/A</v>
      </c>
      <c r="Z28" s="75" t="e">
        <f t="shared" si="78"/>
        <v>#N/A</v>
      </c>
      <c r="AA28" s="75" t="e">
        <f t="shared" si="78"/>
        <v>#N/A</v>
      </c>
      <c r="AB28" s="75" t="e">
        <f t="shared" si="78"/>
        <v>#N/A</v>
      </c>
      <c r="AC28" s="75">
        <f t="shared" si="78"/>
        <v>0</v>
      </c>
      <c r="AD28" s="75">
        <f t="shared" si="78"/>
        <v>0</v>
      </c>
      <c r="AE28" s="75">
        <f t="shared" si="78"/>
        <v>0</v>
      </c>
      <c r="AF28" s="75" t="e">
        <f t="shared" si="78"/>
        <v>#N/A</v>
      </c>
      <c r="AG28" s="75" t="e">
        <f t="shared" si="78"/>
        <v>#N/A</v>
      </c>
      <c r="AH28" s="75">
        <f t="shared" si="78"/>
        <v>0</v>
      </c>
      <c r="AI28" s="75" t="e">
        <f t="shared" si="78"/>
        <v>#N/A</v>
      </c>
      <c r="AJ28" s="75" t="e">
        <f t="shared" si="78"/>
        <v>#N/A</v>
      </c>
      <c r="AK28" s="75">
        <f t="shared" ref="AK28:BP28" si="79">-HLOOKUP(AK$2,QSP,14,FALSE)</f>
        <v>0</v>
      </c>
      <c r="AL28" s="75">
        <f t="shared" si="79"/>
        <v>0</v>
      </c>
      <c r="AM28" s="75" t="e">
        <f t="shared" si="79"/>
        <v>#N/A</v>
      </c>
      <c r="AN28" s="75">
        <f t="shared" si="79"/>
        <v>0</v>
      </c>
      <c r="AO28" s="75" t="e">
        <f t="shared" si="79"/>
        <v>#N/A</v>
      </c>
      <c r="AP28" s="75">
        <f t="shared" si="79"/>
        <v>0</v>
      </c>
      <c r="AQ28" s="75" t="e">
        <f t="shared" si="79"/>
        <v>#N/A</v>
      </c>
      <c r="AR28" s="75" t="e">
        <f t="shared" si="79"/>
        <v>#N/A</v>
      </c>
      <c r="AS28" s="75">
        <f t="shared" si="79"/>
        <v>0</v>
      </c>
      <c r="AT28" s="75">
        <f t="shared" si="79"/>
        <v>0</v>
      </c>
      <c r="AU28" s="75">
        <f t="shared" si="79"/>
        <v>0</v>
      </c>
      <c r="AV28" s="75">
        <f t="shared" si="79"/>
        <v>0</v>
      </c>
      <c r="AW28" s="75">
        <f t="shared" si="79"/>
        <v>0</v>
      </c>
      <c r="AX28" s="75">
        <f t="shared" si="79"/>
        <v>0</v>
      </c>
      <c r="AY28" s="75">
        <f t="shared" si="79"/>
        <v>0</v>
      </c>
      <c r="AZ28" s="75">
        <f t="shared" si="79"/>
        <v>0</v>
      </c>
      <c r="BA28" s="75">
        <f t="shared" si="79"/>
        <v>0</v>
      </c>
      <c r="BB28" s="75">
        <f t="shared" si="79"/>
        <v>0</v>
      </c>
      <c r="BC28" s="75">
        <f t="shared" si="79"/>
        <v>0</v>
      </c>
      <c r="BD28" s="75">
        <f t="shared" si="79"/>
        <v>0</v>
      </c>
      <c r="BE28" s="75">
        <f t="shared" si="79"/>
        <v>0</v>
      </c>
      <c r="BF28" s="75">
        <f t="shared" si="79"/>
        <v>0</v>
      </c>
      <c r="BG28" s="75">
        <f t="shared" si="79"/>
        <v>0</v>
      </c>
      <c r="BH28" s="75">
        <f t="shared" si="79"/>
        <v>0</v>
      </c>
      <c r="BI28" s="75">
        <f t="shared" si="79"/>
        <v>0</v>
      </c>
      <c r="BJ28" s="75">
        <f t="shared" si="79"/>
        <v>0</v>
      </c>
      <c r="BK28" s="75">
        <f t="shared" si="79"/>
        <v>0</v>
      </c>
      <c r="BL28" s="75">
        <f t="shared" si="79"/>
        <v>0</v>
      </c>
      <c r="BM28" s="75">
        <f t="shared" si="79"/>
        <v>0</v>
      </c>
      <c r="BN28" s="75">
        <f t="shared" si="79"/>
        <v>0</v>
      </c>
      <c r="BO28" s="75">
        <f t="shared" si="79"/>
        <v>0</v>
      </c>
      <c r="BP28" s="75" t="e">
        <f t="shared" si="79"/>
        <v>#N/A</v>
      </c>
      <c r="BQ28" s="75">
        <f t="shared" ref="BQ28:CV28" si="80">-HLOOKUP(BQ$2,QSP,14,FALSE)</f>
        <v>0</v>
      </c>
      <c r="BR28" s="75">
        <f t="shared" si="80"/>
        <v>0</v>
      </c>
      <c r="BS28" s="75">
        <f t="shared" si="80"/>
        <v>0</v>
      </c>
      <c r="BT28" s="75">
        <f t="shared" si="80"/>
        <v>0</v>
      </c>
      <c r="BU28" s="75">
        <f t="shared" si="80"/>
        <v>0</v>
      </c>
      <c r="BV28" s="75" t="e">
        <f t="shared" si="80"/>
        <v>#N/A</v>
      </c>
      <c r="BW28" s="75">
        <f t="shared" si="80"/>
        <v>0</v>
      </c>
      <c r="BX28" s="75">
        <f t="shared" si="80"/>
        <v>0</v>
      </c>
      <c r="BY28" s="75">
        <f t="shared" si="80"/>
        <v>0</v>
      </c>
      <c r="BZ28" s="75">
        <f t="shared" si="80"/>
        <v>0</v>
      </c>
      <c r="CA28" s="75">
        <f t="shared" si="80"/>
        <v>0</v>
      </c>
      <c r="CB28" s="75" t="e">
        <f t="shared" si="80"/>
        <v>#N/A</v>
      </c>
      <c r="CC28" s="75">
        <f t="shared" si="80"/>
        <v>0</v>
      </c>
      <c r="CD28" s="75" t="e">
        <f t="shared" si="80"/>
        <v>#N/A</v>
      </c>
      <c r="CE28" s="75">
        <f t="shared" si="80"/>
        <v>0</v>
      </c>
      <c r="CF28" s="75" t="e">
        <f t="shared" si="80"/>
        <v>#N/A</v>
      </c>
      <c r="CG28" s="75">
        <f t="shared" si="80"/>
        <v>0</v>
      </c>
      <c r="CH28" s="75">
        <f t="shared" si="80"/>
        <v>0</v>
      </c>
      <c r="CI28" s="75">
        <f t="shared" si="80"/>
        <v>0</v>
      </c>
      <c r="CJ28" s="75">
        <f t="shared" si="80"/>
        <v>0</v>
      </c>
      <c r="CK28" s="75">
        <f t="shared" si="80"/>
        <v>0</v>
      </c>
      <c r="CL28" s="75">
        <f t="shared" si="80"/>
        <v>0</v>
      </c>
      <c r="CM28" s="75">
        <f t="shared" si="80"/>
        <v>0</v>
      </c>
      <c r="CN28" s="75">
        <f t="shared" si="80"/>
        <v>0</v>
      </c>
      <c r="CO28" s="75">
        <f t="shared" si="80"/>
        <v>6846.05</v>
      </c>
      <c r="CP28" s="75">
        <f t="shared" si="80"/>
        <v>0</v>
      </c>
      <c r="CQ28" s="75">
        <f t="shared" si="80"/>
        <v>0</v>
      </c>
      <c r="CR28" s="75">
        <f t="shared" si="80"/>
        <v>0</v>
      </c>
      <c r="CS28" s="75">
        <f t="shared" si="80"/>
        <v>0</v>
      </c>
      <c r="CT28" s="75">
        <f t="shared" si="80"/>
        <v>0</v>
      </c>
      <c r="CU28" s="75">
        <f t="shared" si="80"/>
        <v>0</v>
      </c>
      <c r="CV28" s="75">
        <f t="shared" si="80"/>
        <v>0</v>
      </c>
      <c r="CW28" s="75">
        <f t="shared" ref="CW28:EB28" si="81">-HLOOKUP(CW$2,QSP,14,FALSE)</f>
        <v>0</v>
      </c>
      <c r="CX28" s="75">
        <f t="shared" si="81"/>
        <v>0</v>
      </c>
      <c r="CY28" s="75">
        <f t="shared" si="81"/>
        <v>0</v>
      </c>
      <c r="CZ28" s="75">
        <f t="shared" si="81"/>
        <v>0</v>
      </c>
      <c r="DA28" s="75">
        <f t="shared" si="81"/>
        <v>0</v>
      </c>
      <c r="DB28" s="75">
        <f t="shared" si="81"/>
        <v>0</v>
      </c>
      <c r="DC28" s="75">
        <f t="shared" si="81"/>
        <v>0</v>
      </c>
      <c r="DD28" s="75">
        <f t="shared" si="81"/>
        <v>0</v>
      </c>
      <c r="DE28" s="75" t="e">
        <f t="shared" si="81"/>
        <v>#N/A</v>
      </c>
      <c r="DF28" s="75">
        <f t="shared" si="81"/>
        <v>0</v>
      </c>
      <c r="DG28" s="75">
        <f t="shared" si="81"/>
        <v>40650</v>
      </c>
      <c r="DH28" s="75">
        <f t="shared" si="81"/>
        <v>0</v>
      </c>
      <c r="DI28" s="75">
        <f t="shared" si="81"/>
        <v>0</v>
      </c>
      <c r="DJ28" s="75">
        <f t="shared" si="81"/>
        <v>0</v>
      </c>
      <c r="DK28" s="75">
        <f t="shared" si="81"/>
        <v>0</v>
      </c>
      <c r="DL28" s="75">
        <f t="shared" si="81"/>
        <v>0</v>
      </c>
      <c r="DM28" s="75">
        <f t="shared" si="81"/>
        <v>0</v>
      </c>
      <c r="DN28" s="75" t="e">
        <f t="shared" si="81"/>
        <v>#N/A</v>
      </c>
      <c r="DO28" s="75" t="e">
        <f t="shared" si="81"/>
        <v>#N/A</v>
      </c>
      <c r="DP28" s="75">
        <f t="shared" si="81"/>
        <v>0</v>
      </c>
      <c r="DQ28" s="75" t="e">
        <f t="shared" si="81"/>
        <v>#N/A</v>
      </c>
      <c r="DR28" s="75">
        <f t="shared" si="81"/>
        <v>0</v>
      </c>
      <c r="DS28" s="75">
        <f t="shared" si="81"/>
        <v>0</v>
      </c>
      <c r="DT28" s="75" t="e">
        <f t="shared" si="81"/>
        <v>#N/A</v>
      </c>
      <c r="DU28" s="75">
        <f t="shared" si="81"/>
        <v>0</v>
      </c>
      <c r="DV28" s="75">
        <f t="shared" si="81"/>
        <v>0</v>
      </c>
      <c r="DW28" s="75" t="e">
        <f t="shared" si="81"/>
        <v>#N/A</v>
      </c>
      <c r="DX28" s="75">
        <f t="shared" si="81"/>
        <v>0</v>
      </c>
      <c r="DY28" s="75" t="e">
        <f t="shared" si="81"/>
        <v>#N/A</v>
      </c>
      <c r="DZ28" s="75" t="e">
        <f t="shared" si="81"/>
        <v>#N/A</v>
      </c>
      <c r="EA28" s="75" t="e">
        <f t="shared" si="81"/>
        <v>#N/A</v>
      </c>
      <c r="EB28" s="75" t="e">
        <f t="shared" si="81"/>
        <v>#N/A</v>
      </c>
      <c r="EC28" s="75">
        <f t="shared" ref="EC28:FH28" si="82">-HLOOKUP(EC$2,QSP,14,FALSE)</f>
        <v>0</v>
      </c>
      <c r="ED28" s="75" t="e">
        <f t="shared" si="82"/>
        <v>#N/A</v>
      </c>
      <c r="EE28" s="75">
        <f t="shared" si="82"/>
        <v>0</v>
      </c>
      <c r="EF28" s="75" t="e">
        <f t="shared" si="82"/>
        <v>#N/A</v>
      </c>
      <c r="EG28" s="75">
        <f t="shared" si="82"/>
        <v>0</v>
      </c>
      <c r="EH28" s="75">
        <f t="shared" si="82"/>
        <v>0</v>
      </c>
      <c r="EI28" s="75" t="e">
        <f t="shared" si="82"/>
        <v>#N/A</v>
      </c>
      <c r="EJ28" s="75">
        <f t="shared" si="82"/>
        <v>0</v>
      </c>
      <c r="EK28" s="75" t="e">
        <f t="shared" si="82"/>
        <v>#N/A</v>
      </c>
      <c r="EL28" s="75">
        <f t="shared" si="82"/>
        <v>0</v>
      </c>
      <c r="EM28" s="75">
        <f t="shared" si="82"/>
        <v>0</v>
      </c>
      <c r="EN28" s="75" t="e">
        <f t="shared" si="82"/>
        <v>#N/A</v>
      </c>
      <c r="EO28" s="75" t="e">
        <f t="shared" si="82"/>
        <v>#N/A</v>
      </c>
      <c r="EP28" s="75">
        <f t="shared" si="82"/>
        <v>74863.929999999993</v>
      </c>
      <c r="EQ28" s="75" t="e">
        <f t="shared" si="82"/>
        <v>#N/A</v>
      </c>
      <c r="ER28" s="75">
        <f t="shared" si="82"/>
        <v>0</v>
      </c>
      <c r="ES28" s="75">
        <f t="shared" si="82"/>
        <v>0</v>
      </c>
      <c r="ET28" s="75" t="e">
        <f t="shared" si="82"/>
        <v>#N/A</v>
      </c>
      <c r="EU28" s="75">
        <f t="shared" si="82"/>
        <v>207478.03</v>
      </c>
      <c r="EV28" s="75" t="e">
        <f t="shared" si="82"/>
        <v>#N/A</v>
      </c>
      <c r="EW28" s="75" t="e">
        <f t="shared" si="82"/>
        <v>#N/A</v>
      </c>
      <c r="EX28" s="75">
        <f t="shared" si="82"/>
        <v>0</v>
      </c>
      <c r="EY28" s="75" t="e">
        <f t="shared" si="82"/>
        <v>#N/A</v>
      </c>
      <c r="EZ28" s="75">
        <f t="shared" si="82"/>
        <v>0</v>
      </c>
      <c r="FA28" s="75" t="e">
        <f t="shared" si="82"/>
        <v>#N/A</v>
      </c>
      <c r="FB28" s="75" t="e">
        <f t="shared" si="82"/>
        <v>#N/A</v>
      </c>
      <c r="FC28" s="75" t="e">
        <f t="shared" si="82"/>
        <v>#N/A</v>
      </c>
      <c r="FD28" s="75" t="e">
        <f t="shared" si="82"/>
        <v>#N/A</v>
      </c>
      <c r="FE28" s="75" t="e">
        <f t="shared" si="82"/>
        <v>#N/A</v>
      </c>
      <c r="FF28" s="75">
        <f t="shared" si="82"/>
        <v>0</v>
      </c>
      <c r="FG28" s="75" t="e">
        <f t="shared" si="82"/>
        <v>#N/A</v>
      </c>
      <c r="FH28" s="75" t="e">
        <f t="shared" si="82"/>
        <v>#N/A</v>
      </c>
      <c r="FI28" s="75" t="e">
        <f t="shared" ref="FI28:GI28" si="83">-HLOOKUP(FI$2,QSP,14,FALSE)</f>
        <v>#N/A</v>
      </c>
      <c r="FJ28" s="75" t="e">
        <f t="shared" si="83"/>
        <v>#N/A</v>
      </c>
      <c r="FK28" s="75" t="e">
        <f t="shared" si="83"/>
        <v>#N/A</v>
      </c>
      <c r="FL28" s="75">
        <f t="shared" si="83"/>
        <v>0</v>
      </c>
      <c r="FM28" s="75" t="e">
        <f t="shared" si="83"/>
        <v>#N/A</v>
      </c>
      <c r="FN28" s="75">
        <f t="shared" si="83"/>
        <v>0</v>
      </c>
      <c r="FO28" s="75" t="e">
        <f t="shared" si="83"/>
        <v>#N/A</v>
      </c>
      <c r="FP28" s="75">
        <f t="shared" si="83"/>
        <v>0</v>
      </c>
      <c r="FQ28" s="75">
        <f t="shared" si="83"/>
        <v>0</v>
      </c>
      <c r="FR28" s="75" t="e">
        <f t="shared" si="83"/>
        <v>#N/A</v>
      </c>
      <c r="FS28" s="75">
        <f t="shared" si="83"/>
        <v>0</v>
      </c>
      <c r="FT28" s="75">
        <f t="shared" si="83"/>
        <v>0</v>
      </c>
      <c r="FU28" s="75">
        <f t="shared" si="83"/>
        <v>0</v>
      </c>
      <c r="FV28" s="75">
        <f t="shared" si="83"/>
        <v>0</v>
      </c>
      <c r="FW28" s="75">
        <f t="shared" si="83"/>
        <v>0</v>
      </c>
      <c r="FX28" s="75">
        <f t="shared" si="83"/>
        <v>0</v>
      </c>
      <c r="FY28" s="75">
        <f t="shared" si="83"/>
        <v>0</v>
      </c>
      <c r="FZ28" s="75">
        <f t="shared" si="83"/>
        <v>0</v>
      </c>
      <c r="GA28" s="75">
        <f t="shared" si="83"/>
        <v>0</v>
      </c>
      <c r="GB28" s="75">
        <f t="shared" si="83"/>
        <v>0</v>
      </c>
      <c r="GC28" s="75">
        <f t="shared" si="83"/>
        <v>0</v>
      </c>
      <c r="GD28" s="75" t="e">
        <f t="shared" si="83"/>
        <v>#N/A</v>
      </c>
      <c r="GE28" s="75" t="e">
        <f t="shared" si="83"/>
        <v>#N/A</v>
      </c>
      <c r="GF28" s="75">
        <f t="shared" si="83"/>
        <v>0</v>
      </c>
      <c r="GG28" s="75" t="e">
        <f t="shared" si="83"/>
        <v>#N/A</v>
      </c>
      <c r="GH28" s="75" t="e">
        <f t="shared" si="83"/>
        <v>#N/A</v>
      </c>
      <c r="GI28" s="75">
        <f t="shared" si="83"/>
        <v>0</v>
      </c>
    </row>
    <row r="29" spans="2:191" ht="13" x14ac:dyDescent="0.3">
      <c r="B29" s="186"/>
      <c r="C29" s="192" t="s">
        <v>184</v>
      </c>
      <c r="D29" s="198"/>
      <c r="E29" s="25">
        <f t="shared" ref="E29:AJ29" si="84">SUM(E12:E28)</f>
        <v>480788.51</v>
      </c>
      <c r="F29" s="25">
        <f t="shared" si="84"/>
        <v>995719.08</v>
      </c>
      <c r="G29" s="25">
        <f t="shared" si="84"/>
        <v>330117</v>
      </c>
      <c r="H29" s="25">
        <f t="shared" si="84"/>
        <v>395736.07999999996</v>
      </c>
      <c r="I29" s="25">
        <f t="shared" si="84"/>
        <v>411101.37000000005</v>
      </c>
      <c r="J29" s="25" t="e">
        <f t="shared" si="84"/>
        <v>#N/A</v>
      </c>
      <c r="K29" s="25" t="e">
        <f t="shared" si="84"/>
        <v>#N/A</v>
      </c>
      <c r="L29" s="25">
        <f t="shared" si="84"/>
        <v>1699127.59</v>
      </c>
      <c r="M29" s="25">
        <f t="shared" si="84"/>
        <v>1016424.7599999999</v>
      </c>
      <c r="N29" s="25" t="e">
        <f t="shared" si="84"/>
        <v>#N/A</v>
      </c>
      <c r="O29" s="25">
        <f t="shared" si="84"/>
        <v>1613620.9300000002</v>
      </c>
      <c r="P29" s="25" t="e">
        <f t="shared" si="84"/>
        <v>#N/A</v>
      </c>
      <c r="Q29" s="25">
        <f t="shared" si="84"/>
        <v>1553749.16</v>
      </c>
      <c r="R29" s="25">
        <f t="shared" si="84"/>
        <v>902465.13000000012</v>
      </c>
      <c r="S29" s="25">
        <f t="shared" si="84"/>
        <v>1092318.2799999998</v>
      </c>
      <c r="T29" s="25">
        <f t="shared" si="84"/>
        <v>642101</v>
      </c>
      <c r="U29" s="25">
        <f t="shared" si="84"/>
        <v>916473.23999999987</v>
      </c>
      <c r="V29" s="25" t="e">
        <f t="shared" si="84"/>
        <v>#N/A</v>
      </c>
      <c r="W29" s="25" t="e">
        <f t="shared" si="84"/>
        <v>#N/A</v>
      </c>
      <c r="X29" s="25">
        <f t="shared" si="84"/>
        <v>1153689.6599999999</v>
      </c>
      <c r="Y29" s="25" t="e">
        <f t="shared" si="84"/>
        <v>#N/A</v>
      </c>
      <c r="Z29" s="25" t="e">
        <f t="shared" si="84"/>
        <v>#N/A</v>
      </c>
      <c r="AA29" s="25" t="e">
        <f t="shared" si="84"/>
        <v>#N/A</v>
      </c>
      <c r="AB29" s="25" t="e">
        <f t="shared" si="84"/>
        <v>#N/A</v>
      </c>
      <c r="AC29" s="25">
        <f t="shared" si="84"/>
        <v>1407370.59</v>
      </c>
      <c r="AD29" s="25">
        <f t="shared" si="84"/>
        <v>1857671.12</v>
      </c>
      <c r="AE29" s="25">
        <f t="shared" si="84"/>
        <v>972323.74</v>
      </c>
      <c r="AF29" s="25" t="e">
        <f t="shared" si="84"/>
        <v>#N/A</v>
      </c>
      <c r="AG29" s="25" t="e">
        <f t="shared" si="84"/>
        <v>#N/A</v>
      </c>
      <c r="AH29" s="25">
        <f t="shared" si="84"/>
        <v>1025204.13</v>
      </c>
      <c r="AI29" s="25" t="e">
        <f t="shared" si="84"/>
        <v>#N/A</v>
      </c>
      <c r="AJ29" s="25" t="e">
        <f t="shared" si="84"/>
        <v>#N/A</v>
      </c>
      <c r="AK29" s="25">
        <f t="shared" ref="AK29:BP29" si="85">SUM(AK12:AK28)</f>
        <v>1296338.1200000001</v>
      </c>
      <c r="AL29" s="25">
        <f t="shared" si="85"/>
        <v>1274240.6400000001</v>
      </c>
      <c r="AM29" s="25" t="e">
        <f t="shared" si="85"/>
        <v>#N/A</v>
      </c>
      <c r="AN29" s="25">
        <f t="shared" si="85"/>
        <v>794457.28</v>
      </c>
      <c r="AO29" s="25" t="e">
        <f t="shared" si="85"/>
        <v>#N/A</v>
      </c>
      <c r="AP29" s="25">
        <f t="shared" si="85"/>
        <v>1081221.9200000002</v>
      </c>
      <c r="AQ29" s="25" t="e">
        <f t="shared" si="85"/>
        <v>#N/A</v>
      </c>
      <c r="AR29" s="25" t="e">
        <f t="shared" si="85"/>
        <v>#N/A</v>
      </c>
      <c r="AS29" s="25">
        <f t="shared" si="85"/>
        <v>595773.32000000007</v>
      </c>
      <c r="AT29" s="25">
        <f t="shared" si="85"/>
        <v>1152309</v>
      </c>
      <c r="AU29" s="25">
        <f t="shared" si="85"/>
        <v>2447049.4099999997</v>
      </c>
      <c r="AV29" s="25">
        <f t="shared" si="85"/>
        <v>1452865.0199999998</v>
      </c>
      <c r="AW29" s="25">
        <f t="shared" si="85"/>
        <v>1043723.6200000001</v>
      </c>
      <c r="AX29" s="25">
        <f t="shared" si="85"/>
        <v>1438969.48</v>
      </c>
      <c r="AY29" s="25">
        <f t="shared" si="85"/>
        <v>1493983.7</v>
      </c>
      <c r="AZ29" s="25">
        <f t="shared" si="85"/>
        <v>1082822.71</v>
      </c>
      <c r="BA29" s="25">
        <f t="shared" si="85"/>
        <v>946595.7699999999</v>
      </c>
      <c r="BB29" s="25">
        <f t="shared" si="85"/>
        <v>1173094.7099999997</v>
      </c>
      <c r="BC29" s="25">
        <f t="shared" si="85"/>
        <v>1186219.6599999999</v>
      </c>
      <c r="BD29" s="25">
        <f t="shared" si="85"/>
        <v>876046.82000000007</v>
      </c>
      <c r="BE29" s="25">
        <f t="shared" si="85"/>
        <v>831465.21</v>
      </c>
      <c r="BF29" s="25">
        <f t="shared" si="85"/>
        <v>886313.22</v>
      </c>
      <c r="BG29" s="25">
        <f t="shared" si="85"/>
        <v>687717.31</v>
      </c>
      <c r="BH29" s="25">
        <f t="shared" si="85"/>
        <v>1597466.2200000002</v>
      </c>
      <c r="BI29" s="25">
        <f t="shared" si="85"/>
        <v>662433.79999999993</v>
      </c>
      <c r="BJ29" s="25">
        <f t="shared" si="85"/>
        <v>664226</v>
      </c>
      <c r="BK29" s="25">
        <f t="shared" si="85"/>
        <v>943148.29</v>
      </c>
      <c r="BL29" s="25">
        <f t="shared" si="85"/>
        <v>852376.08</v>
      </c>
      <c r="BM29" s="25">
        <f t="shared" si="85"/>
        <v>1323641.22</v>
      </c>
      <c r="BN29" s="25">
        <f t="shared" si="85"/>
        <v>1528010.43</v>
      </c>
      <c r="BO29" s="25">
        <f t="shared" si="85"/>
        <v>691482.38</v>
      </c>
      <c r="BP29" s="25" t="e">
        <f t="shared" si="85"/>
        <v>#N/A</v>
      </c>
      <c r="BQ29" s="25">
        <f t="shared" ref="BQ29:CV29" si="86">SUM(BQ12:BQ28)</f>
        <v>1427350.6199999999</v>
      </c>
      <c r="BR29" s="25">
        <f t="shared" si="86"/>
        <v>1434413.2999999998</v>
      </c>
      <c r="BS29" s="25">
        <f t="shared" si="86"/>
        <v>774720.59000000008</v>
      </c>
      <c r="BT29" s="25">
        <f t="shared" si="86"/>
        <v>1143952.5</v>
      </c>
      <c r="BU29" s="25">
        <f t="shared" si="86"/>
        <v>609253.48</v>
      </c>
      <c r="BV29" s="25" t="e">
        <f t="shared" si="86"/>
        <v>#N/A</v>
      </c>
      <c r="BW29" s="25">
        <f t="shared" si="86"/>
        <v>1553984.14</v>
      </c>
      <c r="BX29" s="25">
        <f t="shared" si="86"/>
        <v>1199561.3100000003</v>
      </c>
      <c r="BY29" s="25">
        <f t="shared" si="86"/>
        <v>1754452.1699999997</v>
      </c>
      <c r="BZ29" s="25">
        <f t="shared" si="86"/>
        <v>1105093.42</v>
      </c>
      <c r="CA29" s="25">
        <f t="shared" si="86"/>
        <v>751465.8</v>
      </c>
      <c r="CB29" s="25" t="e">
        <f t="shared" si="86"/>
        <v>#N/A</v>
      </c>
      <c r="CC29" s="25">
        <f t="shared" si="86"/>
        <v>1343471.79</v>
      </c>
      <c r="CD29" s="25" t="e">
        <f t="shared" si="86"/>
        <v>#N/A</v>
      </c>
      <c r="CE29" s="25">
        <f t="shared" si="86"/>
        <v>1169053.8400000001</v>
      </c>
      <c r="CF29" s="25" t="e">
        <f t="shared" si="86"/>
        <v>#N/A</v>
      </c>
      <c r="CG29" s="25">
        <f t="shared" si="86"/>
        <v>1793823.51</v>
      </c>
      <c r="CH29" s="25">
        <f t="shared" si="86"/>
        <v>797845.57</v>
      </c>
      <c r="CI29" s="25">
        <f t="shared" si="86"/>
        <v>1561250.94</v>
      </c>
      <c r="CJ29" s="25">
        <f t="shared" si="86"/>
        <v>1694304.88</v>
      </c>
      <c r="CK29" s="25">
        <f t="shared" si="86"/>
        <v>1797598.3499999999</v>
      </c>
      <c r="CL29" s="25">
        <f t="shared" si="86"/>
        <v>1570653.39</v>
      </c>
      <c r="CM29" s="25">
        <f t="shared" si="86"/>
        <v>1353641.9700000002</v>
      </c>
      <c r="CN29" s="25">
        <f t="shared" si="86"/>
        <v>1575593.2</v>
      </c>
      <c r="CO29" s="25">
        <f t="shared" si="86"/>
        <v>1451314.16</v>
      </c>
      <c r="CP29" s="25">
        <f t="shared" si="86"/>
        <v>1728452.89</v>
      </c>
      <c r="CQ29" s="25">
        <f t="shared" si="86"/>
        <v>1778891.4000000001</v>
      </c>
      <c r="CR29" s="25">
        <f t="shared" si="86"/>
        <v>1371125.6199999999</v>
      </c>
      <c r="CS29" s="25">
        <f t="shared" si="86"/>
        <v>1694105.9000000001</v>
      </c>
      <c r="CT29" s="25">
        <f t="shared" si="86"/>
        <v>1373447.1400000001</v>
      </c>
      <c r="CU29" s="25">
        <f t="shared" si="86"/>
        <v>1482976.7899999998</v>
      </c>
      <c r="CV29" s="25">
        <f t="shared" si="86"/>
        <v>1108110.67</v>
      </c>
      <c r="CW29" s="25">
        <f t="shared" ref="CW29:EB29" si="87">SUM(CW12:CW28)</f>
        <v>1250065.3400000003</v>
      </c>
      <c r="CX29" s="25">
        <f t="shared" si="87"/>
        <v>1822178.4200000002</v>
      </c>
      <c r="CY29" s="25">
        <f t="shared" si="87"/>
        <v>1310347.5400000003</v>
      </c>
      <c r="CZ29" s="25">
        <f t="shared" si="87"/>
        <v>915805.74000000011</v>
      </c>
      <c r="DA29" s="25">
        <f t="shared" si="87"/>
        <v>1056469.44</v>
      </c>
      <c r="DB29" s="25">
        <f t="shared" si="87"/>
        <v>1171612.0699999998</v>
      </c>
      <c r="DC29" s="25">
        <f t="shared" si="87"/>
        <v>1550005.2400000002</v>
      </c>
      <c r="DD29" s="25">
        <f t="shared" si="87"/>
        <v>1069994.6700000002</v>
      </c>
      <c r="DE29" s="25" t="e">
        <f t="shared" si="87"/>
        <v>#N/A</v>
      </c>
      <c r="DF29" s="25">
        <f t="shared" si="87"/>
        <v>1580256.51</v>
      </c>
      <c r="DG29" s="25">
        <f t="shared" si="87"/>
        <v>1295503.57</v>
      </c>
      <c r="DH29" s="25">
        <f t="shared" si="87"/>
        <v>1657485.8599999999</v>
      </c>
      <c r="DI29" s="25">
        <f t="shared" si="87"/>
        <v>1538217.48</v>
      </c>
      <c r="DJ29" s="25">
        <f t="shared" si="87"/>
        <v>1097437.19</v>
      </c>
      <c r="DK29" s="25">
        <f t="shared" si="87"/>
        <v>1794585.03</v>
      </c>
      <c r="DL29" s="25">
        <f t="shared" si="87"/>
        <v>1289146.97</v>
      </c>
      <c r="DM29" s="25">
        <f t="shared" si="87"/>
        <v>933974.7</v>
      </c>
      <c r="DN29" s="25" t="e">
        <f t="shared" si="87"/>
        <v>#N/A</v>
      </c>
      <c r="DO29" s="25" t="e">
        <f t="shared" si="87"/>
        <v>#N/A</v>
      </c>
      <c r="DP29" s="25">
        <f t="shared" si="87"/>
        <v>1622739.65</v>
      </c>
      <c r="DQ29" s="25" t="e">
        <f t="shared" si="87"/>
        <v>#N/A</v>
      </c>
      <c r="DR29" s="25">
        <f t="shared" si="87"/>
        <v>1036236.2</v>
      </c>
      <c r="DS29" s="25">
        <f t="shared" si="87"/>
        <v>1185222.29</v>
      </c>
      <c r="DT29" s="25" t="e">
        <f t="shared" si="87"/>
        <v>#N/A</v>
      </c>
      <c r="DU29" s="25">
        <f t="shared" si="87"/>
        <v>1608410.5199999998</v>
      </c>
      <c r="DV29" s="25">
        <f t="shared" si="87"/>
        <v>1409679.04</v>
      </c>
      <c r="DW29" s="25" t="e">
        <f t="shared" si="87"/>
        <v>#N/A</v>
      </c>
      <c r="DX29" s="25">
        <f t="shared" si="87"/>
        <v>923221.17</v>
      </c>
      <c r="DY29" s="25" t="e">
        <f t="shared" si="87"/>
        <v>#N/A</v>
      </c>
      <c r="DZ29" s="25" t="e">
        <f t="shared" si="87"/>
        <v>#N/A</v>
      </c>
      <c r="EA29" s="25" t="e">
        <f t="shared" si="87"/>
        <v>#N/A</v>
      </c>
      <c r="EB29" s="25" t="e">
        <f t="shared" si="87"/>
        <v>#N/A</v>
      </c>
      <c r="EC29" s="25">
        <f t="shared" ref="EC29:FH29" si="88">SUM(EC12:EC28)</f>
        <v>893208.37000000011</v>
      </c>
      <c r="ED29" s="25" t="e">
        <f t="shared" si="88"/>
        <v>#N/A</v>
      </c>
      <c r="EE29" s="25">
        <f t="shared" si="88"/>
        <v>782335.76</v>
      </c>
      <c r="EF29" s="25" t="e">
        <f t="shared" si="88"/>
        <v>#N/A</v>
      </c>
      <c r="EG29" s="25">
        <f t="shared" si="88"/>
        <v>1364993.71</v>
      </c>
      <c r="EH29" s="25">
        <f t="shared" si="88"/>
        <v>927403.45</v>
      </c>
      <c r="EI29" s="25" t="e">
        <f t="shared" si="88"/>
        <v>#N/A</v>
      </c>
      <c r="EJ29" s="25">
        <f t="shared" si="88"/>
        <v>1126490.8399999999</v>
      </c>
      <c r="EK29" s="25" t="e">
        <f t="shared" si="88"/>
        <v>#N/A</v>
      </c>
      <c r="EL29" s="25">
        <f t="shared" si="88"/>
        <v>1359426.28</v>
      </c>
      <c r="EM29" s="25">
        <f t="shared" si="88"/>
        <v>770802.06</v>
      </c>
      <c r="EN29" s="25" t="e">
        <f t="shared" si="88"/>
        <v>#N/A</v>
      </c>
      <c r="EO29" s="25" t="e">
        <f t="shared" si="88"/>
        <v>#N/A</v>
      </c>
      <c r="EP29" s="25">
        <f t="shared" si="88"/>
        <v>5561705.2299999986</v>
      </c>
      <c r="EQ29" s="25" t="e">
        <f t="shared" si="88"/>
        <v>#N/A</v>
      </c>
      <c r="ER29" s="25">
        <f t="shared" si="88"/>
        <v>5373431.3399999999</v>
      </c>
      <c r="ES29" s="25">
        <f t="shared" si="88"/>
        <v>6272640.5700000003</v>
      </c>
      <c r="ET29" s="25" t="e">
        <f t="shared" si="88"/>
        <v>#N/A</v>
      </c>
      <c r="EU29" s="25">
        <f t="shared" si="88"/>
        <v>6773774.7400000002</v>
      </c>
      <c r="EV29" s="25" t="e">
        <f t="shared" si="88"/>
        <v>#N/A</v>
      </c>
      <c r="EW29" s="25" t="e">
        <f t="shared" si="88"/>
        <v>#N/A</v>
      </c>
      <c r="EX29" s="25">
        <f t="shared" si="88"/>
        <v>6082854.2400000002</v>
      </c>
      <c r="EY29" s="25" t="e">
        <f t="shared" si="88"/>
        <v>#N/A</v>
      </c>
      <c r="EZ29" s="25">
        <f t="shared" si="88"/>
        <v>6052354.5999999996</v>
      </c>
      <c r="FA29" s="25" t="e">
        <f t="shared" si="88"/>
        <v>#N/A</v>
      </c>
      <c r="FB29" s="25" t="e">
        <f t="shared" si="88"/>
        <v>#N/A</v>
      </c>
      <c r="FC29" s="25" t="e">
        <f t="shared" si="88"/>
        <v>#N/A</v>
      </c>
      <c r="FD29" s="25" t="e">
        <f t="shared" si="88"/>
        <v>#N/A</v>
      </c>
      <c r="FE29" s="25" t="e">
        <f t="shared" si="88"/>
        <v>#N/A</v>
      </c>
      <c r="FF29" s="25">
        <f t="shared" si="88"/>
        <v>7873284.8699999992</v>
      </c>
      <c r="FG29" s="25" t="e">
        <f t="shared" si="88"/>
        <v>#N/A</v>
      </c>
      <c r="FH29" s="25" t="e">
        <f t="shared" si="88"/>
        <v>#N/A</v>
      </c>
      <c r="FI29" s="25" t="e">
        <f t="shared" ref="FI29:GI29" si="89">SUM(FI12:FI28)</f>
        <v>#N/A</v>
      </c>
      <c r="FJ29" s="25" t="e">
        <f t="shared" si="89"/>
        <v>#N/A</v>
      </c>
      <c r="FK29" s="25" t="e">
        <f t="shared" si="89"/>
        <v>#N/A</v>
      </c>
      <c r="FL29" s="25">
        <f t="shared" si="89"/>
        <v>6910966.7200000007</v>
      </c>
      <c r="FM29" s="25" t="e">
        <f t="shared" si="89"/>
        <v>#N/A</v>
      </c>
      <c r="FN29" s="25">
        <f t="shared" si="89"/>
        <v>6581689.2800000003</v>
      </c>
      <c r="FO29" s="25" t="e">
        <f t="shared" si="89"/>
        <v>#N/A</v>
      </c>
      <c r="FP29" s="25">
        <f t="shared" si="89"/>
        <v>4366070.22</v>
      </c>
      <c r="FQ29" s="25">
        <f t="shared" si="89"/>
        <v>4512766.3299999991</v>
      </c>
      <c r="FR29" s="25" t="e">
        <f t="shared" si="89"/>
        <v>#N/A</v>
      </c>
      <c r="FS29" s="25">
        <f t="shared" si="89"/>
        <v>3444087.3200000003</v>
      </c>
      <c r="FT29" s="25">
        <f t="shared" si="89"/>
        <v>1634903.22</v>
      </c>
      <c r="FU29" s="25">
        <f t="shared" si="89"/>
        <v>1428174.3199999998</v>
      </c>
      <c r="FV29" s="25">
        <f t="shared" si="89"/>
        <v>1607348.6500000001</v>
      </c>
      <c r="FW29" s="25">
        <f t="shared" si="89"/>
        <v>1116283.0400000003</v>
      </c>
      <c r="FX29" s="25">
        <f t="shared" si="89"/>
        <v>1982155.8399999999</v>
      </c>
      <c r="FY29" s="25">
        <f t="shared" si="89"/>
        <v>858638.87</v>
      </c>
      <c r="FZ29" s="25">
        <f t="shared" si="89"/>
        <v>849546.23999999999</v>
      </c>
      <c r="GA29" s="25">
        <f t="shared" si="89"/>
        <v>1445477.4600000002</v>
      </c>
      <c r="GB29" s="25">
        <f t="shared" si="89"/>
        <v>1260329.57</v>
      </c>
      <c r="GC29" s="25">
        <f t="shared" si="89"/>
        <v>2139643.85</v>
      </c>
      <c r="GD29" s="25" t="e">
        <f t="shared" si="89"/>
        <v>#N/A</v>
      </c>
      <c r="GE29" s="25" t="e">
        <f t="shared" si="89"/>
        <v>#N/A</v>
      </c>
      <c r="GF29" s="25" t="e">
        <f t="shared" si="89"/>
        <v>#REF!</v>
      </c>
      <c r="GG29" s="25" t="e">
        <f t="shared" si="89"/>
        <v>#N/A</v>
      </c>
      <c r="GH29" s="25" t="e">
        <f t="shared" si="89"/>
        <v>#N/A</v>
      </c>
      <c r="GI29" s="25">
        <f t="shared" si="89"/>
        <v>1161508.7300000002</v>
      </c>
    </row>
    <row r="30" spans="2:191" x14ac:dyDescent="0.25">
      <c r="B30" s="193"/>
      <c r="C30" s="194"/>
      <c r="D30" s="216"/>
    </row>
    <row r="31" spans="2:191" ht="13" x14ac:dyDescent="0.3">
      <c r="B31" s="186"/>
      <c r="C31" s="187" t="s">
        <v>185</v>
      </c>
      <c r="D31" s="217"/>
    </row>
    <row r="32" spans="2:191" x14ac:dyDescent="0.25">
      <c r="B32" s="188" t="s">
        <v>186</v>
      </c>
      <c r="C32" s="189" t="s">
        <v>187</v>
      </c>
      <c r="D32" s="215"/>
      <c r="E32" s="75">
        <f t="shared" ref="E32:AJ32" si="90">HLOOKUP(E$2,QSP,15,FALSE)</f>
        <v>0</v>
      </c>
      <c r="F32" s="75">
        <f t="shared" si="90"/>
        <v>-1131.1400000000001</v>
      </c>
      <c r="G32" s="75">
        <f t="shared" si="90"/>
        <v>0</v>
      </c>
      <c r="H32" s="75">
        <f t="shared" si="90"/>
        <v>0</v>
      </c>
      <c r="I32" s="75">
        <f t="shared" si="90"/>
        <v>0</v>
      </c>
      <c r="J32" s="75" t="e">
        <f t="shared" si="90"/>
        <v>#N/A</v>
      </c>
      <c r="K32" s="75" t="e">
        <f t="shared" si="90"/>
        <v>#N/A</v>
      </c>
      <c r="L32" s="75">
        <f t="shared" si="90"/>
        <v>0</v>
      </c>
      <c r="M32" s="75">
        <f t="shared" si="90"/>
        <v>0</v>
      </c>
      <c r="N32" s="75" t="e">
        <f t="shared" si="90"/>
        <v>#N/A</v>
      </c>
      <c r="O32" s="75">
        <f t="shared" si="90"/>
        <v>0</v>
      </c>
      <c r="P32" s="75" t="e">
        <f t="shared" si="90"/>
        <v>#N/A</v>
      </c>
      <c r="Q32" s="75">
        <f t="shared" si="90"/>
        <v>0</v>
      </c>
      <c r="R32" s="75">
        <f t="shared" si="90"/>
        <v>0</v>
      </c>
      <c r="S32" s="75">
        <f t="shared" si="90"/>
        <v>0</v>
      </c>
      <c r="T32" s="75">
        <f t="shared" si="90"/>
        <v>0</v>
      </c>
      <c r="U32" s="75">
        <f t="shared" si="90"/>
        <v>0</v>
      </c>
      <c r="V32" s="75" t="e">
        <f t="shared" si="90"/>
        <v>#N/A</v>
      </c>
      <c r="W32" s="75" t="e">
        <f t="shared" si="90"/>
        <v>#N/A</v>
      </c>
      <c r="X32" s="75">
        <f t="shared" si="90"/>
        <v>0</v>
      </c>
      <c r="Y32" s="75" t="e">
        <f t="shared" si="90"/>
        <v>#N/A</v>
      </c>
      <c r="Z32" s="75" t="e">
        <f t="shared" si="90"/>
        <v>#N/A</v>
      </c>
      <c r="AA32" s="75" t="e">
        <f t="shared" si="90"/>
        <v>#N/A</v>
      </c>
      <c r="AB32" s="75" t="e">
        <f t="shared" si="90"/>
        <v>#N/A</v>
      </c>
      <c r="AC32" s="75">
        <f t="shared" si="90"/>
        <v>0</v>
      </c>
      <c r="AD32" s="75">
        <f t="shared" si="90"/>
        <v>0</v>
      </c>
      <c r="AE32" s="75">
        <f t="shared" si="90"/>
        <v>0</v>
      </c>
      <c r="AF32" s="75" t="e">
        <f t="shared" si="90"/>
        <v>#N/A</v>
      </c>
      <c r="AG32" s="75" t="e">
        <f t="shared" si="90"/>
        <v>#N/A</v>
      </c>
      <c r="AH32" s="75">
        <f t="shared" si="90"/>
        <v>0</v>
      </c>
      <c r="AI32" s="75" t="e">
        <f t="shared" si="90"/>
        <v>#N/A</v>
      </c>
      <c r="AJ32" s="75" t="e">
        <f t="shared" si="90"/>
        <v>#N/A</v>
      </c>
      <c r="AK32" s="75">
        <f t="shared" ref="AK32:BP32" si="91">HLOOKUP(AK$2,QSP,15,FALSE)</f>
        <v>0</v>
      </c>
      <c r="AL32" s="75">
        <f t="shared" si="91"/>
        <v>0</v>
      </c>
      <c r="AM32" s="75" t="e">
        <f t="shared" si="91"/>
        <v>#N/A</v>
      </c>
      <c r="AN32" s="75">
        <f t="shared" si="91"/>
        <v>0</v>
      </c>
      <c r="AO32" s="75" t="e">
        <f t="shared" si="91"/>
        <v>#N/A</v>
      </c>
      <c r="AP32" s="75">
        <f t="shared" si="91"/>
        <v>0</v>
      </c>
      <c r="AQ32" s="75" t="e">
        <f t="shared" si="91"/>
        <v>#N/A</v>
      </c>
      <c r="AR32" s="75" t="e">
        <f t="shared" si="91"/>
        <v>#N/A</v>
      </c>
      <c r="AS32" s="75">
        <f t="shared" si="91"/>
        <v>0</v>
      </c>
      <c r="AT32" s="75">
        <f t="shared" si="91"/>
        <v>0</v>
      </c>
      <c r="AU32" s="75">
        <f t="shared" si="91"/>
        <v>0</v>
      </c>
      <c r="AV32" s="75">
        <f t="shared" si="91"/>
        <v>0</v>
      </c>
      <c r="AW32" s="75">
        <f t="shared" si="91"/>
        <v>0</v>
      </c>
      <c r="AX32" s="75">
        <f t="shared" si="91"/>
        <v>0</v>
      </c>
      <c r="AY32" s="75">
        <f t="shared" si="91"/>
        <v>0</v>
      </c>
      <c r="AZ32" s="75">
        <f t="shared" si="91"/>
        <v>0</v>
      </c>
      <c r="BA32" s="75">
        <f t="shared" si="91"/>
        <v>0</v>
      </c>
      <c r="BB32" s="75">
        <f t="shared" si="91"/>
        <v>0</v>
      </c>
      <c r="BC32" s="75">
        <f t="shared" si="91"/>
        <v>0</v>
      </c>
      <c r="BD32" s="75">
        <f t="shared" si="91"/>
        <v>0</v>
      </c>
      <c r="BE32" s="75">
        <f t="shared" si="91"/>
        <v>0</v>
      </c>
      <c r="BF32" s="75">
        <f t="shared" si="91"/>
        <v>0</v>
      </c>
      <c r="BG32" s="75">
        <f t="shared" si="91"/>
        <v>0</v>
      </c>
      <c r="BH32" s="75">
        <f t="shared" si="91"/>
        <v>0</v>
      </c>
      <c r="BI32" s="75">
        <f t="shared" si="91"/>
        <v>0</v>
      </c>
      <c r="BJ32" s="75">
        <f t="shared" si="91"/>
        <v>0</v>
      </c>
      <c r="BK32" s="75">
        <f t="shared" si="91"/>
        <v>0</v>
      </c>
      <c r="BL32" s="75">
        <f t="shared" si="91"/>
        <v>0</v>
      </c>
      <c r="BM32" s="75">
        <f t="shared" si="91"/>
        <v>0</v>
      </c>
      <c r="BN32" s="75">
        <f t="shared" si="91"/>
        <v>0</v>
      </c>
      <c r="BO32" s="75">
        <f t="shared" si="91"/>
        <v>0</v>
      </c>
      <c r="BP32" s="75" t="e">
        <f t="shared" si="91"/>
        <v>#N/A</v>
      </c>
      <c r="BQ32" s="75">
        <f t="shared" ref="BQ32:CV32" si="92">HLOOKUP(BQ$2,QSP,15,FALSE)</f>
        <v>0</v>
      </c>
      <c r="BR32" s="75">
        <f t="shared" si="92"/>
        <v>0</v>
      </c>
      <c r="BS32" s="75">
        <f t="shared" si="92"/>
        <v>0</v>
      </c>
      <c r="BT32" s="75">
        <f t="shared" si="92"/>
        <v>0</v>
      </c>
      <c r="BU32" s="75">
        <f t="shared" si="92"/>
        <v>0</v>
      </c>
      <c r="BV32" s="75" t="e">
        <f t="shared" si="92"/>
        <v>#N/A</v>
      </c>
      <c r="BW32" s="75">
        <f t="shared" si="92"/>
        <v>0</v>
      </c>
      <c r="BX32" s="75">
        <f t="shared" si="92"/>
        <v>0</v>
      </c>
      <c r="BY32" s="75">
        <f t="shared" si="92"/>
        <v>0</v>
      </c>
      <c r="BZ32" s="75">
        <f t="shared" si="92"/>
        <v>0</v>
      </c>
      <c r="CA32" s="75">
        <f t="shared" si="92"/>
        <v>0</v>
      </c>
      <c r="CB32" s="75" t="e">
        <f t="shared" si="92"/>
        <v>#N/A</v>
      </c>
      <c r="CC32" s="75">
        <f t="shared" si="92"/>
        <v>0</v>
      </c>
      <c r="CD32" s="75" t="e">
        <f t="shared" si="92"/>
        <v>#N/A</v>
      </c>
      <c r="CE32" s="75">
        <f t="shared" si="92"/>
        <v>0</v>
      </c>
      <c r="CF32" s="75" t="e">
        <f t="shared" si="92"/>
        <v>#N/A</v>
      </c>
      <c r="CG32" s="75">
        <f t="shared" si="92"/>
        <v>0</v>
      </c>
      <c r="CH32" s="75">
        <f t="shared" si="92"/>
        <v>0</v>
      </c>
      <c r="CI32" s="75">
        <f t="shared" si="92"/>
        <v>0</v>
      </c>
      <c r="CJ32" s="75">
        <f t="shared" si="92"/>
        <v>0</v>
      </c>
      <c r="CK32" s="75">
        <f t="shared" si="92"/>
        <v>0</v>
      </c>
      <c r="CL32" s="75">
        <f t="shared" si="92"/>
        <v>0</v>
      </c>
      <c r="CM32" s="75">
        <f t="shared" si="92"/>
        <v>0</v>
      </c>
      <c r="CN32" s="75">
        <f t="shared" si="92"/>
        <v>0</v>
      </c>
      <c r="CO32" s="75">
        <f t="shared" si="92"/>
        <v>0</v>
      </c>
      <c r="CP32" s="75">
        <f t="shared" si="92"/>
        <v>0</v>
      </c>
      <c r="CQ32" s="75">
        <f t="shared" si="92"/>
        <v>0</v>
      </c>
      <c r="CR32" s="75">
        <f t="shared" si="92"/>
        <v>0</v>
      </c>
      <c r="CS32" s="75">
        <f t="shared" si="92"/>
        <v>0</v>
      </c>
      <c r="CT32" s="75">
        <f t="shared" si="92"/>
        <v>0</v>
      </c>
      <c r="CU32" s="75">
        <f t="shared" si="92"/>
        <v>0</v>
      </c>
      <c r="CV32" s="75">
        <f t="shared" si="92"/>
        <v>0</v>
      </c>
      <c r="CW32" s="75">
        <f t="shared" ref="CW32:EB32" si="93">HLOOKUP(CW$2,QSP,15,FALSE)</f>
        <v>0</v>
      </c>
      <c r="CX32" s="75">
        <f t="shared" si="93"/>
        <v>0</v>
      </c>
      <c r="CY32" s="75">
        <f t="shared" si="93"/>
        <v>0</v>
      </c>
      <c r="CZ32" s="75">
        <f t="shared" si="93"/>
        <v>0</v>
      </c>
      <c r="DA32" s="75">
        <f t="shared" si="93"/>
        <v>0</v>
      </c>
      <c r="DB32" s="75">
        <f t="shared" si="93"/>
        <v>0</v>
      </c>
      <c r="DC32" s="75">
        <f t="shared" si="93"/>
        <v>0</v>
      </c>
      <c r="DD32" s="75">
        <f t="shared" si="93"/>
        <v>0</v>
      </c>
      <c r="DE32" s="75" t="e">
        <f t="shared" si="93"/>
        <v>#N/A</v>
      </c>
      <c r="DF32" s="75">
        <f t="shared" si="93"/>
        <v>0</v>
      </c>
      <c r="DG32" s="75">
        <f t="shared" si="93"/>
        <v>0</v>
      </c>
      <c r="DH32" s="75">
        <f t="shared" si="93"/>
        <v>0</v>
      </c>
      <c r="DI32" s="75">
        <f t="shared" si="93"/>
        <v>0</v>
      </c>
      <c r="DJ32" s="75">
        <f t="shared" si="93"/>
        <v>0</v>
      </c>
      <c r="DK32" s="75">
        <f t="shared" si="93"/>
        <v>0</v>
      </c>
      <c r="DL32" s="75">
        <f t="shared" si="93"/>
        <v>0</v>
      </c>
      <c r="DM32" s="75">
        <f t="shared" si="93"/>
        <v>0</v>
      </c>
      <c r="DN32" s="75" t="e">
        <f t="shared" si="93"/>
        <v>#N/A</v>
      </c>
      <c r="DO32" s="75" t="e">
        <f t="shared" si="93"/>
        <v>#N/A</v>
      </c>
      <c r="DP32" s="75">
        <f t="shared" si="93"/>
        <v>0</v>
      </c>
      <c r="DQ32" s="75" t="e">
        <f t="shared" si="93"/>
        <v>#N/A</v>
      </c>
      <c r="DR32" s="75">
        <f t="shared" si="93"/>
        <v>0</v>
      </c>
      <c r="DS32" s="75">
        <f t="shared" si="93"/>
        <v>0</v>
      </c>
      <c r="DT32" s="75" t="e">
        <f t="shared" si="93"/>
        <v>#N/A</v>
      </c>
      <c r="DU32" s="75">
        <f t="shared" si="93"/>
        <v>0</v>
      </c>
      <c r="DV32" s="75">
        <f t="shared" si="93"/>
        <v>8123</v>
      </c>
      <c r="DW32" s="75" t="e">
        <f t="shared" si="93"/>
        <v>#N/A</v>
      </c>
      <c r="DX32" s="75">
        <f t="shared" si="93"/>
        <v>0</v>
      </c>
      <c r="DY32" s="75" t="e">
        <f t="shared" si="93"/>
        <v>#N/A</v>
      </c>
      <c r="DZ32" s="75" t="e">
        <f t="shared" si="93"/>
        <v>#N/A</v>
      </c>
      <c r="EA32" s="75" t="e">
        <f t="shared" si="93"/>
        <v>#N/A</v>
      </c>
      <c r="EB32" s="75" t="e">
        <f t="shared" si="93"/>
        <v>#N/A</v>
      </c>
      <c r="EC32" s="75">
        <f t="shared" ref="EC32:FH32" si="94">HLOOKUP(EC$2,QSP,15,FALSE)</f>
        <v>0</v>
      </c>
      <c r="ED32" s="75" t="e">
        <f t="shared" si="94"/>
        <v>#N/A</v>
      </c>
      <c r="EE32" s="75">
        <f t="shared" si="94"/>
        <v>0</v>
      </c>
      <c r="EF32" s="75" t="e">
        <f t="shared" si="94"/>
        <v>#N/A</v>
      </c>
      <c r="EG32" s="75">
        <f t="shared" si="94"/>
        <v>0</v>
      </c>
      <c r="EH32" s="75">
        <f t="shared" si="94"/>
        <v>0</v>
      </c>
      <c r="EI32" s="75" t="e">
        <f t="shared" si="94"/>
        <v>#N/A</v>
      </c>
      <c r="EJ32" s="75">
        <f t="shared" si="94"/>
        <v>0</v>
      </c>
      <c r="EK32" s="75" t="e">
        <f t="shared" si="94"/>
        <v>#N/A</v>
      </c>
      <c r="EL32" s="75">
        <f t="shared" si="94"/>
        <v>0</v>
      </c>
      <c r="EM32" s="75">
        <f t="shared" si="94"/>
        <v>0</v>
      </c>
      <c r="EN32" s="75" t="e">
        <f t="shared" si="94"/>
        <v>#N/A</v>
      </c>
      <c r="EO32" s="75" t="e">
        <f t="shared" si="94"/>
        <v>#N/A</v>
      </c>
      <c r="EP32" s="75">
        <f t="shared" si="94"/>
        <v>0</v>
      </c>
      <c r="EQ32" s="75" t="e">
        <f t="shared" si="94"/>
        <v>#N/A</v>
      </c>
      <c r="ER32" s="75">
        <f t="shared" si="94"/>
        <v>0</v>
      </c>
      <c r="ES32" s="75">
        <f t="shared" si="94"/>
        <v>0</v>
      </c>
      <c r="ET32" s="75" t="e">
        <f t="shared" si="94"/>
        <v>#N/A</v>
      </c>
      <c r="EU32" s="75">
        <f t="shared" si="94"/>
        <v>0</v>
      </c>
      <c r="EV32" s="75" t="e">
        <f t="shared" si="94"/>
        <v>#N/A</v>
      </c>
      <c r="EW32" s="75" t="e">
        <f t="shared" si="94"/>
        <v>#N/A</v>
      </c>
      <c r="EX32" s="75">
        <f t="shared" si="94"/>
        <v>0</v>
      </c>
      <c r="EY32" s="75" t="e">
        <f t="shared" si="94"/>
        <v>#N/A</v>
      </c>
      <c r="EZ32" s="75">
        <f t="shared" si="94"/>
        <v>0</v>
      </c>
      <c r="FA32" s="75" t="e">
        <f t="shared" si="94"/>
        <v>#N/A</v>
      </c>
      <c r="FB32" s="75" t="e">
        <f t="shared" si="94"/>
        <v>#N/A</v>
      </c>
      <c r="FC32" s="75" t="e">
        <f t="shared" si="94"/>
        <v>#N/A</v>
      </c>
      <c r="FD32" s="75" t="e">
        <f t="shared" si="94"/>
        <v>#N/A</v>
      </c>
      <c r="FE32" s="75" t="e">
        <f t="shared" si="94"/>
        <v>#N/A</v>
      </c>
      <c r="FF32" s="75">
        <f t="shared" si="94"/>
        <v>0</v>
      </c>
      <c r="FG32" s="75" t="e">
        <f t="shared" si="94"/>
        <v>#N/A</v>
      </c>
      <c r="FH32" s="75" t="e">
        <f t="shared" si="94"/>
        <v>#N/A</v>
      </c>
      <c r="FI32" s="75" t="e">
        <f t="shared" ref="FI32:GI32" si="95">HLOOKUP(FI$2,QSP,15,FALSE)</f>
        <v>#N/A</v>
      </c>
      <c r="FJ32" s="75" t="e">
        <f t="shared" si="95"/>
        <v>#N/A</v>
      </c>
      <c r="FK32" s="75" t="e">
        <f t="shared" si="95"/>
        <v>#N/A</v>
      </c>
      <c r="FL32" s="75">
        <f t="shared" si="95"/>
        <v>0</v>
      </c>
      <c r="FM32" s="75" t="e">
        <f t="shared" si="95"/>
        <v>#N/A</v>
      </c>
      <c r="FN32" s="75">
        <f t="shared" si="95"/>
        <v>0</v>
      </c>
      <c r="FO32" s="75" t="e">
        <f t="shared" si="95"/>
        <v>#N/A</v>
      </c>
      <c r="FP32" s="75">
        <f t="shared" si="95"/>
        <v>0</v>
      </c>
      <c r="FQ32" s="75">
        <f t="shared" si="95"/>
        <v>0</v>
      </c>
      <c r="FR32" s="75" t="e">
        <f t="shared" si="95"/>
        <v>#N/A</v>
      </c>
      <c r="FS32" s="75">
        <f t="shared" si="95"/>
        <v>-8123</v>
      </c>
      <c r="FT32" s="75">
        <f t="shared" si="95"/>
        <v>0</v>
      </c>
      <c r="FU32" s="75">
        <f t="shared" si="95"/>
        <v>0</v>
      </c>
      <c r="FV32" s="75">
        <f t="shared" si="95"/>
        <v>0</v>
      </c>
      <c r="FW32" s="75">
        <f t="shared" si="95"/>
        <v>0</v>
      </c>
      <c r="FX32" s="75">
        <f t="shared" si="95"/>
        <v>0</v>
      </c>
      <c r="FY32" s="75">
        <f t="shared" si="95"/>
        <v>0</v>
      </c>
      <c r="FZ32" s="75">
        <f t="shared" si="95"/>
        <v>0</v>
      </c>
      <c r="GA32" s="75">
        <f t="shared" si="95"/>
        <v>0</v>
      </c>
      <c r="GB32" s="75">
        <f t="shared" si="95"/>
        <v>0</v>
      </c>
      <c r="GC32" s="75">
        <f t="shared" si="95"/>
        <v>0</v>
      </c>
      <c r="GD32" s="75" t="e">
        <f t="shared" si="95"/>
        <v>#N/A</v>
      </c>
      <c r="GE32" s="75" t="e">
        <f t="shared" si="95"/>
        <v>#N/A</v>
      </c>
      <c r="GF32" s="75">
        <f t="shared" si="95"/>
        <v>0</v>
      </c>
      <c r="GG32" s="75" t="e">
        <f t="shared" si="95"/>
        <v>#N/A</v>
      </c>
      <c r="GH32" s="75" t="e">
        <f t="shared" si="95"/>
        <v>#N/A</v>
      </c>
      <c r="GI32" s="75">
        <f t="shared" si="95"/>
        <v>0</v>
      </c>
    </row>
    <row r="33" spans="2:191" x14ac:dyDescent="0.25">
      <c r="B33" s="188" t="s">
        <v>188</v>
      </c>
      <c r="C33" s="189" t="s">
        <v>189</v>
      </c>
      <c r="D33" s="215"/>
      <c r="E33" s="75">
        <f t="shared" ref="E33:AJ33" si="96">HLOOKUP(E$2,QSP,16,FALSE)</f>
        <v>0</v>
      </c>
      <c r="F33" s="75">
        <f t="shared" si="96"/>
        <v>0</v>
      </c>
      <c r="G33" s="75">
        <f t="shared" si="96"/>
        <v>0</v>
      </c>
      <c r="H33" s="75">
        <f t="shared" si="96"/>
        <v>0</v>
      </c>
      <c r="I33" s="75">
        <f t="shared" si="96"/>
        <v>0</v>
      </c>
      <c r="J33" s="75" t="e">
        <f t="shared" si="96"/>
        <v>#N/A</v>
      </c>
      <c r="K33" s="75" t="e">
        <f t="shared" si="96"/>
        <v>#N/A</v>
      </c>
      <c r="L33" s="75">
        <f t="shared" si="96"/>
        <v>0</v>
      </c>
      <c r="M33" s="75">
        <f t="shared" si="96"/>
        <v>0</v>
      </c>
      <c r="N33" s="75" t="e">
        <f t="shared" si="96"/>
        <v>#N/A</v>
      </c>
      <c r="O33" s="75">
        <f t="shared" si="96"/>
        <v>0</v>
      </c>
      <c r="P33" s="75" t="e">
        <f t="shared" si="96"/>
        <v>#N/A</v>
      </c>
      <c r="Q33" s="75">
        <f t="shared" si="96"/>
        <v>0</v>
      </c>
      <c r="R33" s="75">
        <f t="shared" si="96"/>
        <v>0</v>
      </c>
      <c r="S33" s="75">
        <f t="shared" si="96"/>
        <v>-3166.67</v>
      </c>
      <c r="T33" s="75">
        <f t="shared" si="96"/>
        <v>0</v>
      </c>
      <c r="U33" s="75">
        <f t="shared" si="96"/>
        <v>0</v>
      </c>
      <c r="V33" s="75" t="e">
        <f t="shared" si="96"/>
        <v>#N/A</v>
      </c>
      <c r="W33" s="75" t="e">
        <f t="shared" si="96"/>
        <v>#N/A</v>
      </c>
      <c r="X33" s="75">
        <f t="shared" si="96"/>
        <v>0</v>
      </c>
      <c r="Y33" s="75" t="e">
        <f t="shared" si="96"/>
        <v>#N/A</v>
      </c>
      <c r="Z33" s="75" t="e">
        <f t="shared" si="96"/>
        <v>#N/A</v>
      </c>
      <c r="AA33" s="75" t="e">
        <f t="shared" si="96"/>
        <v>#N/A</v>
      </c>
      <c r="AB33" s="75" t="e">
        <f t="shared" si="96"/>
        <v>#N/A</v>
      </c>
      <c r="AC33" s="75">
        <f t="shared" si="96"/>
        <v>0</v>
      </c>
      <c r="AD33" s="75">
        <f t="shared" si="96"/>
        <v>0</v>
      </c>
      <c r="AE33" s="75">
        <f t="shared" si="96"/>
        <v>0</v>
      </c>
      <c r="AF33" s="75" t="e">
        <f t="shared" si="96"/>
        <v>#N/A</v>
      </c>
      <c r="AG33" s="75" t="e">
        <f t="shared" si="96"/>
        <v>#N/A</v>
      </c>
      <c r="AH33" s="75">
        <f t="shared" si="96"/>
        <v>0</v>
      </c>
      <c r="AI33" s="75" t="e">
        <f t="shared" si="96"/>
        <v>#N/A</v>
      </c>
      <c r="AJ33" s="75" t="e">
        <f t="shared" si="96"/>
        <v>#N/A</v>
      </c>
      <c r="AK33" s="75">
        <f t="shared" ref="AK33:BP33" si="97">HLOOKUP(AK$2,QSP,16,FALSE)</f>
        <v>-30003</v>
      </c>
      <c r="AL33" s="75">
        <f t="shared" si="97"/>
        <v>0</v>
      </c>
      <c r="AM33" s="75" t="e">
        <f t="shared" si="97"/>
        <v>#N/A</v>
      </c>
      <c r="AN33" s="75">
        <f t="shared" si="97"/>
        <v>0</v>
      </c>
      <c r="AO33" s="75" t="e">
        <f t="shared" si="97"/>
        <v>#N/A</v>
      </c>
      <c r="AP33" s="75">
        <f t="shared" si="97"/>
        <v>0</v>
      </c>
      <c r="AQ33" s="75" t="e">
        <f t="shared" si="97"/>
        <v>#N/A</v>
      </c>
      <c r="AR33" s="75" t="e">
        <f t="shared" si="97"/>
        <v>#N/A</v>
      </c>
      <c r="AS33" s="75">
        <f t="shared" si="97"/>
        <v>0</v>
      </c>
      <c r="AT33" s="75">
        <f t="shared" si="97"/>
        <v>0</v>
      </c>
      <c r="AU33" s="75">
        <f t="shared" si="97"/>
        <v>0</v>
      </c>
      <c r="AV33" s="75">
        <f t="shared" si="97"/>
        <v>-9548.7999999999993</v>
      </c>
      <c r="AW33" s="75">
        <f t="shared" si="97"/>
        <v>0</v>
      </c>
      <c r="AX33" s="75">
        <f t="shared" si="97"/>
        <v>0</v>
      </c>
      <c r="AY33" s="75">
        <f t="shared" si="97"/>
        <v>0</v>
      </c>
      <c r="AZ33" s="75">
        <f t="shared" si="97"/>
        <v>0</v>
      </c>
      <c r="BA33" s="75">
        <f t="shared" si="97"/>
        <v>0</v>
      </c>
      <c r="BB33" s="75">
        <f t="shared" si="97"/>
        <v>0</v>
      </c>
      <c r="BC33" s="75">
        <f t="shared" si="97"/>
        <v>0</v>
      </c>
      <c r="BD33" s="75">
        <f t="shared" si="97"/>
        <v>0</v>
      </c>
      <c r="BE33" s="75">
        <f t="shared" si="97"/>
        <v>0</v>
      </c>
      <c r="BF33" s="75">
        <f t="shared" si="97"/>
        <v>0</v>
      </c>
      <c r="BG33" s="75">
        <f t="shared" si="97"/>
        <v>0</v>
      </c>
      <c r="BH33" s="75">
        <f t="shared" si="97"/>
        <v>0</v>
      </c>
      <c r="BI33" s="75">
        <f t="shared" si="97"/>
        <v>0</v>
      </c>
      <c r="BJ33" s="75">
        <f t="shared" si="97"/>
        <v>0</v>
      </c>
      <c r="BK33" s="75">
        <f t="shared" si="97"/>
        <v>0</v>
      </c>
      <c r="BL33" s="75">
        <f t="shared" si="97"/>
        <v>0</v>
      </c>
      <c r="BM33" s="75">
        <f t="shared" si="97"/>
        <v>0</v>
      </c>
      <c r="BN33" s="75">
        <f t="shared" si="97"/>
        <v>0</v>
      </c>
      <c r="BO33" s="75">
        <f t="shared" si="97"/>
        <v>0</v>
      </c>
      <c r="BP33" s="75" t="e">
        <f t="shared" si="97"/>
        <v>#N/A</v>
      </c>
      <c r="BQ33" s="75">
        <f t="shared" ref="BQ33:CV33" si="98">HLOOKUP(BQ$2,QSP,16,FALSE)</f>
        <v>0</v>
      </c>
      <c r="BR33" s="75">
        <f t="shared" si="98"/>
        <v>0</v>
      </c>
      <c r="BS33" s="75">
        <f t="shared" si="98"/>
        <v>0</v>
      </c>
      <c r="BT33" s="75">
        <f t="shared" si="98"/>
        <v>0</v>
      </c>
      <c r="BU33" s="75">
        <f t="shared" si="98"/>
        <v>0</v>
      </c>
      <c r="BV33" s="75" t="e">
        <f t="shared" si="98"/>
        <v>#N/A</v>
      </c>
      <c r="BW33" s="75">
        <f t="shared" si="98"/>
        <v>0</v>
      </c>
      <c r="BX33" s="75">
        <f t="shared" si="98"/>
        <v>0</v>
      </c>
      <c r="BY33" s="75">
        <f t="shared" si="98"/>
        <v>0</v>
      </c>
      <c r="BZ33" s="75">
        <f t="shared" si="98"/>
        <v>0</v>
      </c>
      <c r="CA33" s="75">
        <f t="shared" si="98"/>
        <v>0</v>
      </c>
      <c r="CB33" s="75" t="e">
        <f t="shared" si="98"/>
        <v>#N/A</v>
      </c>
      <c r="CC33" s="75">
        <f t="shared" si="98"/>
        <v>0</v>
      </c>
      <c r="CD33" s="75" t="e">
        <f t="shared" si="98"/>
        <v>#N/A</v>
      </c>
      <c r="CE33" s="75">
        <f t="shared" si="98"/>
        <v>0</v>
      </c>
      <c r="CF33" s="75" t="e">
        <f t="shared" si="98"/>
        <v>#N/A</v>
      </c>
      <c r="CG33" s="75">
        <f t="shared" si="98"/>
        <v>0</v>
      </c>
      <c r="CH33" s="75">
        <f t="shared" si="98"/>
        <v>0</v>
      </c>
      <c r="CI33" s="75">
        <f t="shared" si="98"/>
        <v>0</v>
      </c>
      <c r="CJ33" s="75">
        <f t="shared" si="98"/>
        <v>0</v>
      </c>
      <c r="CK33" s="75">
        <f t="shared" si="98"/>
        <v>0</v>
      </c>
      <c r="CL33" s="75">
        <f t="shared" si="98"/>
        <v>0</v>
      </c>
      <c r="CM33" s="75">
        <f t="shared" si="98"/>
        <v>0</v>
      </c>
      <c r="CN33" s="75">
        <f t="shared" si="98"/>
        <v>0</v>
      </c>
      <c r="CO33" s="75">
        <f t="shared" si="98"/>
        <v>0</v>
      </c>
      <c r="CP33" s="75">
        <f t="shared" si="98"/>
        <v>0</v>
      </c>
      <c r="CQ33" s="75">
        <f t="shared" si="98"/>
        <v>0</v>
      </c>
      <c r="CR33" s="75">
        <f t="shared" si="98"/>
        <v>0</v>
      </c>
      <c r="CS33" s="75">
        <f t="shared" si="98"/>
        <v>0</v>
      </c>
      <c r="CT33" s="75">
        <f t="shared" si="98"/>
        <v>-7213.75</v>
      </c>
      <c r="CU33" s="75">
        <f t="shared" si="98"/>
        <v>0</v>
      </c>
      <c r="CV33" s="75">
        <f t="shared" si="98"/>
        <v>0</v>
      </c>
      <c r="CW33" s="75">
        <f t="shared" ref="CW33:EB33" si="99">HLOOKUP(CW$2,QSP,16,FALSE)</f>
        <v>-16308.34</v>
      </c>
      <c r="CX33" s="75">
        <f t="shared" si="99"/>
        <v>-25979.54</v>
      </c>
      <c r="CY33" s="75">
        <f t="shared" si="99"/>
        <v>0</v>
      </c>
      <c r="CZ33" s="75">
        <f t="shared" si="99"/>
        <v>0</v>
      </c>
      <c r="DA33" s="75">
        <f t="shared" si="99"/>
        <v>0</v>
      </c>
      <c r="DB33" s="75">
        <f t="shared" si="99"/>
        <v>0</v>
      </c>
      <c r="DC33" s="75">
        <f t="shared" si="99"/>
        <v>0</v>
      </c>
      <c r="DD33" s="75">
        <f t="shared" si="99"/>
        <v>0</v>
      </c>
      <c r="DE33" s="75" t="e">
        <f t="shared" si="99"/>
        <v>#N/A</v>
      </c>
      <c r="DF33" s="75">
        <f t="shared" si="99"/>
        <v>0</v>
      </c>
      <c r="DG33" s="75">
        <f t="shared" si="99"/>
        <v>0</v>
      </c>
      <c r="DH33" s="75">
        <f t="shared" si="99"/>
        <v>0</v>
      </c>
      <c r="DI33" s="75">
        <f t="shared" si="99"/>
        <v>0</v>
      </c>
      <c r="DJ33" s="75">
        <f t="shared" si="99"/>
        <v>0</v>
      </c>
      <c r="DK33" s="75">
        <f t="shared" si="99"/>
        <v>0</v>
      </c>
      <c r="DL33" s="75">
        <f t="shared" si="99"/>
        <v>0</v>
      </c>
      <c r="DM33" s="75">
        <f t="shared" si="99"/>
        <v>0</v>
      </c>
      <c r="DN33" s="75" t="e">
        <f t="shared" si="99"/>
        <v>#N/A</v>
      </c>
      <c r="DO33" s="75" t="e">
        <f t="shared" si="99"/>
        <v>#N/A</v>
      </c>
      <c r="DP33" s="75">
        <f t="shared" si="99"/>
        <v>0</v>
      </c>
      <c r="DQ33" s="75" t="e">
        <f t="shared" si="99"/>
        <v>#N/A</v>
      </c>
      <c r="DR33" s="75">
        <f t="shared" si="99"/>
        <v>0</v>
      </c>
      <c r="DS33" s="75">
        <f t="shared" si="99"/>
        <v>0</v>
      </c>
      <c r="DT33" s="75" t="e">
        <f t="shared" si="99"/>
        <v>#N/A</v>
      </c>
      <c r="DU33" s="75">
        <f t="shared" si="99"/>
        <v>0</v>
      </c>
      <c r="DV33" s="75">
        <f t="shared" si="99"/>
        <v>0</v>
      </c>
      <c r="DW33" s="75" t="e">
        <f t="shared" si="99"/>
        <v>#N/A</v>
      </c>
      <c r="DX33" s="75">
        <f t="shared" si="99"/>
        <v>0</v>
      </c>
      <c r="DY33" s="75" t="e">
        <f t="shared" si="99"/>
        <v>#N/A</v>
      </c>
      <c r="DZ33" s="75" t="e">
        <f t="shared" si="99"/>
        <v>#N/A</v>
      </c>
      <c r="EA33" s="75" t="e">
        <f t="shared" si="99"/>
        <v>#N/A</v>
      </c>
      <c r="EB33" s="75" t="e">
        <f t="shared" si="99"/>
        <v>#N/A</v>
      </c>
      <c r="EC33" s="75">
        <f t="shared" ref="EC33:FH33" si="100">HLOOKUP(EC$2,QSP,16,FALSE)</f>
        <v>0</v>
      </c>
      <c r="ED33" s="75" t="e">
        <f t="shared" si="100"/>
        <v>#N/A</v>
      </c>
      <c r="EE33" s="75">
        <f t="shared" si="100"/>
        <v>0</v>
      </c>
      <c r="EF33" s="75" t="e">
        <f t="shared" si="100"/>
        <v>#N/A</v>
      </c>
      <c r="EG33" s="75">
        <f t="shared" si="100"/>
        <v>0</v>
      </c>
      <c r="EH33" s="75">
        <f t="shared" si="100"/>
        <v>0</v>
      </c>
      <c r="EI33" s="75" t="e">
        <f t="shared" si="100"/>
        <v>#N/A</v>
      </c>
      <c r="EJ33" s="75">
        <f t="shared" si="100"/>
        <v>0</v>
      </c>
      <c r="EK33" s="75" t="e">
        <f t="shared" si="100"/>
        <v>#N/A</v>
      </c>
      <c r="EL33" s="75">
        <f t="shared" si="100"/>
        <v>-15516.67</v>
      </c>
      <c r="EM33" s="75">
        <f t="shared" si="100"/>
        <v>12199.14</v>
      </c>
      <c r="EN33" s="75" t="e">
        <f t="shared" si="100"/>
        <v>#N/A</v>
      </c>
      <c r="EO33" s="75" t="e">
        <f t="shared" si="100"/>
        <v>#N/A</v>
      </c>
      <c r="EP33" s="75">
        <f t="shared" si="100"/>
        <v>-6169.4</v>
      </c>
      <c r="EQ33" s="75" t="e">
        <f t="shared" si="100"/>
        <v>#N/A</v>
      </c>
      <c r="ER33" s="75">
        <f t="shared" si="100"/>
        <v>-2131.62</v>
      </c>
      <c r="ES33" s="75">
        <f t="shared" si="100"/>
        <v>-7306.76</v>
      </c>
      <c r="ET33" s="75" t="e">
        <f t="shared" si="100"/>
        <v>#N/A</v>
      </c>
      <c r="EU33" s="75">
        <f t="shared" si="100"/>
        <v>-8053.88</v>
      </c>
      <c r="EV33" s="75" t="e">
        <f t="shared" si="100"/>
        <v>#N/A</v>
      </c>
      <c r="EW33" s="75" t="e">
        <f t="shared" si="100"/>
        <v>#N/A</v>
      </c>
      <c r="EX33" s="75">
        <f t="shared" si="100"/>
        <v>-9579.92</v>
      </c>
      <c r="EY33" s="75" t="e">
        <f t="shared" si="100"/>
        <v>#N/A</v>
      </c>
      <c r="EZ33" s="75">
        <f t="shared" si="100"/>
        <v>-7404.8</v>
      </c>
      <c r="FA33" s="75" t="e">
        <f t="shared" si="100"/>
        <v>#N/A</v>
      </c>
      <c r="FB33" s="75" t="e">
        <f t="shared" si="100"/>
        <v>#N/A</v>
      </c>
      <c r="FC33" s="75" t="e">
        <f t="shared" si="100"/>
        <v>#N/A</v>
      </c>
      <c r="FD33" s="75" t="e">
        <f t="shared" si="100"/>
        <v>#N/A</v>
      </c>
      <c r="FE33" s="75" t="e">
        <f t="shared" si="100"/>
        <v>#N/A</v>
      </c>
      <c r="FF33" s="75">
        <f t="shared" si="100"/>
        <v>-6114.68</v>
      </c>
      <c r="FG33" s="75" t="e">
        <f t="shared" si="100"/>
        <v>#N/A</v>
      </c>
      <c r="FH33" s="75" t="e">
        <f t="shared" si="100"/>
        <v>#N/A</v>
      </c>
      <c r="FI33" s="75" t="e">
        <f t="shared" ref="FI33:GI33" si="101">HLOOKUP(FI$2,QSP,16,FALSE)</f>
        <v>#N/A</v>
      </c>
      <c r="FJ33" s="75" t="e">
        <f t="shared" si="101"/>
        <v>#N/A</v>
      </c>
      <c r="FK33" s="75" t="e">
        <f t="shared" si="101"/>
        <v>#N/A</v>
      </c>
      <c r="FL33" s="75">
        <f t="shared" si="101"/>
        <v>-410</v>
      </c>
      <c r="FM33" s="75" t="e">
        <f t="shared" si="101"/>
        <v>#N/A</v>
      </c>
      <c r="FN33" s="75">
        <f t="shared" si="101"/>
        <v>-3686.08</v>
      </c>
      <c r="FO33" s="75" t="e">
        <f t="shared" si="101"/>
        <v>#N/A</v>
      </c>
      <c r="FP33" s="75">
        <f t="shared" si="101"/>
        <v>-6103.28</v>
      </c>
      <c r="FQ33" s="75">
        <f t="shared" si="101"/>
        <v>-6662.84</v>
      </c>
      <c r="FR33" s="75" t="e">
        <f t="shared" si="101"/>
        <v>#N/A</v>
      </c>
      <c r="FS33" s="75">
        <f t="shared" si="101"/>
        <v>-6394.66</v>
      </c>
      <c r="FT33" s="75">
        <f t="shared" si="101"/>
        <v>-1078.6600000000001</v>
      </c>
      <c r="FU33" s="75">
        <f t="shared" si="101"/>
        <v>0</v>
      </c>
      <c r="FV33" s="75">
        <f t="shared" si="101"/>
        <v>-1084.3599999999999</v>
      </c>
      <c r="FW33" s="75">
        <f t="shared" si="101"/>
        <v>0</v>
      </c>
      <c r="FX33" s="75">
        <f t="shared" si="101"/>
        <v>-1127.68</v>
      </c>
      <c r="FY33" s="75">
        <f t="shared" si="101"/>
        <v>-4796.84</v>
      </c>
      <c r="FZ33" s="75">
        <f t="shared" si="101"/>
        <v>0</v>
      </c>
      <c r="GA33" s="75">
        <f t="shared" si="101"/>
        <v>-6522.84</v>
      </c>
      <c r="GB33" s="75">
        <f t="shared" si="101"/>
        <v>-1070.68</v>
      </c>
      <c r="GC33" s="75">
        <f t="shared" si="101"/>
        <v>-1057</v>
      </c>
      <c r="GD33" s="75" t="e">
        <f t="shared" si="101"/>
        <v>#N/A</v>
      </c>
      <c r="GE33" s="75" t="e">
        <f t="shared" si="101"/>
        <v>#N/A</v>
      </c>
      <c r="GF33" s="75">
        <f t="shared" si="101"/>
        <v>-18991.599999999999</v>
      </c>
      <c r="GG33" s="75" t="e">
        <f t="shared" si="101"/>
        <v>#N/A</v>
      </c>
      <c r="GH33" s="75" t="e">
        <f t="shared" si="101"/>
        <v>#N/A</v>
      </c>
      <c r="GI33" s="75">
        <f t="shared" si="101"/>
        <v>-1121.98</v>
      </c>
    </row>
    <row r="34" spans="2:191" x14ac:dyDescent="0.25">
      <c r="B34" s="188" t="s">
        <v>190</v>
      </c>
      <c r="C34" s="189" t="s">
        <v>191</v>
      </c>
      <c r="D34" s="215"/>
      <c r="E34" s="75">
        <f t="shared" ref="E34:AJ34" si="102">HLOOKUP(E$2,QSP,17,FALSE)</f>
        <v>0</v>
      </c>
      <c r="F34" s="75">
        <f t="shared" si="102"/>
        <v>0</v>
      </c>
      <c r="G34" s="75">
        <f t="shared" si="102"/>
        <v>0</v>
      </c>
      <c r="H34" s="75">
        <f t="shared" si="102"/>
        <v>0</v>
      </c>
      <c r="I34" s="75">
        <f t="shared" si="102"/>
        <v>0</v>
      </c>
      <c r="J34" s="75" t="e">
        <f t="shared" si="102"/>
        <v>#N/A</v>
      </c>
      <c r="K34" s="75" t="e">
        <f t="shared" si="102"/>
        <v>#N/A</v>
      </c>
      <c r="L34" s="75">
        <f t="shared" si="102"/>
        <v>-18050.25</v>
      </c>
      <c r="M34" s="75">
        <f t="shared" si="102"/>
        <v>-29060.5</v>
      </c>
      <c r="N34" s="75" t="e">
        <f t="shared" si="102"/>
        <v>#N/A</v>
      </c>
      <c r="O34" s="75">
        <f t="shared" si="102"/>
        <v>-57572.42</v>
      </c>
      <c r="P34" s="75" t="e">
        <f t="shared" si="102"/>
        <v>#N/A</v>
      </c>
      <c r="Q34" s="75">
        <f t="shared" si="102"/>
        <v>-87927.49</v>
      </c>
      <c r="R34" s="75">
        <f t="shared" si="102"/>
        <v>-28695.55</v>
      </c>
      <c r="S34" s="75">
        <f t="shared" si="102"/>
        <v>-39531.75</v>
      </c>
      <c r="T34" s="75">
        <f t="shared" si="102"/>
        <v>0</v>
      </c>
      <c r="U34" s="75">
        <f t="shared" si="102"/>
        <v>-26291.69</v>
      </c>
      <c r="V34" s="75" t="e">
        <f t="shared" si="102"/>
        <v>#N/A</v>
      </c>
      <c r="W34" s="75" t="e">
        <f t="shared" si="102"/>
        <v>#N/A</v>
      </c>
      <c r="X34" s="75">
        <f t="shared" si="102"/>
        <v>-17967.38</v>
      </c>
      <c r="Y34" s="75" t="e">
        <f t="shared" si="102"/>
        <v>#N/A</v>
      </c>
      <c r="Z34" s="75" t="e">
        <f t="shared" si="102"/>
        <v>#N/A</v>
      </c>
      <c r="AA34" s="75" t="e">
        <f t="shared" si="102"/>
        <v>#N/A</v>
      </c>
      <c r="AB34" s="75" t="e">
        <f t="shared" si="102"/>
        <v>#N/A</v>
      </c>
      <c r="AC34" s="75">
        <f t="shared" si="102"/>
        <v>-42912.63</v>
      </c>
      <c r="AD34" s="75">
        <f t="shared" si="102"/>
        <v>-51921.88</v>
      </c>
      <c r="AE34" s="75">
        <f t="shared" si="102"/>
        <v>-36192.25</v>
      </c>
      <c r="AF34" s="75" t="e">
        <f t="shared" si="102"/>
        <v>#N/A</v>
      </c>
      <c r="AG34" s="75" t="e">
        <f t="shared" si="102"/>
        <v>#N/A</v>
      </c>
      <c r="AH34" s="75">
        <f t="shared" si="102"/>
        <v>-20445.38</v>
      </c>
      <c r="AI34" s="75" t="e">
        <f t="shared" si="102"/>
        <v>#N/A</v>
      </c>
      <c r="AJ34" s="75" t="e">
        <f t="shared" si="102"/>
        <v>#N/A</v>
      </c>
      <c r="AK34" s="75">
        <f t="shared" ref="AK34:BP34" si="103">HLOOKUP(AK$2,QSP,17,FALSE)</f>
        <v>-20738.37</v>
      </c>
      <c r="AL34" s="75">
        <f t="shared" si="103"/>
        <v>-11573.63</v>
      </c>
      <c r="AM34" s="75" t="e">
        <f t="shared" si="103"/>
        <v>#N/A</v>
      </c>
      <c r="AN34" s="75">
        <f t="shared" si="103"/>
        <v>-25511.5</v>
      </c>
      <c r="AO34" s="75" t="e">
        <f t="shared" si="103"/>
        <v>#N/A</v>
      </c>
      <c r="AP34" s="75">
        <f t="shared" si="103"/>
        <v>-40351</v>
      </c>
      <c r="AQ34" s="75" t="e">
        <f t="shared" si="103"/>
        <v>#N/A</v>
      </c>
      <c r="AR34" s="75" t="e">
        <f t="shared" si="103"/>
        <v>#N/A</v>
      </c>
      <c r="AS34" s="75">
        <f t="shared" si="103"/>
        <v>-16370.63</v>
      </c>
      <c r="AT34" s="75">
        <f t="shared" si="103"/>
        <v>0</v>
      </c>
      <c r="AU34" s="75">
        <f t="shared" si="103"/>
        <v>-67163.87</v>
      </c>
      <c r="AV34" s="75">
        <f t="shared" si="103"/>
        <v>-24292.5</v>
      </c>
      <c r="AW34" s="75">
        <f t="shared" si="103"/>
        <v>-21522.38</v>
      </c>
      <c r="AX34" s="75">
        <f t="shared" si="103"/>
        <v>-34475.129999999997</v>
      </c>
      <c r="AY34" s="75">
        <f t="shared" si="103"/>
        <v>-50701</v>
      </c>
      <c r="AZ34" s="75">
        <f t="shared" si="103"/>
        <v>-16001.88</v>
      </c>
      <c r="BA34" s="75">
        <f t="shared" si="103"/>
        <v>-19649</v>
      </c>
      <c r="BB34" s="75">
        <f t="shared" si="103"/>
        <v>-17461</v>
      </c>
      <c r="BC34" s="75">
        <f t="shared" si="103"/>
        <v>-12693.38</v>
      </c>
      <c r="BD34" s="75">
        <f t="shared" si="103"/>
        <v>-34543.379999999997</v>
      </c>
      <c r="BE34" s="75">
        <f t="shared" si="103"/>
        <v>-30617.88</v>
      </c>
      <c r="BF34" s="75">
        <f t="shared" si="103"/>
        <v>-27742.63</v>
      </c>
      <c r="BG34" s="75">
        <f t="shared" si="103"/>
        <v>-17606.38</v>
      </c>
      <c r="BH34" s="75">
        <f t="shared" si="103"/>
        <v>-13401.63</v>
      </c>
      <c r="BI34" s="75">
        <f t="shared" si="103"/>
        <v>-3032.75</v>
      </c>
      <c r="BJ34" s="75">
        <f t="shared" si="103"/>
        <v>0</v>
      </c>
      <c r="BK34" s="75">
        <f t="shared" si="103"/>
        <v>-29013.38</v>
      </c>
      <c r="BL34" s="75">
        <f t="shared" si="103"/>
        <v>-26621.38</v>
      </c>
      <c r="BM34" s="75">
        <f t="shared" si="103"/>
        <v>-31409.75</v>
      </c>
      <c r="BN34" s="75">
        <f t="shared" si="103"/>
        <v>-42276</v>
      </c>
      <c r="BO34" s="75">
        <f t="shared" si="103"/>
        <v>-28835.42</v>
      </c>
      <c r="BP34" s="75" t="e">
        <f t="shared" si="103"/>
        <v>#N/A</v>
      </c>
      <c r="BQ34" s="75">
        <f t="shared" ref="BQ34:CV34" si="104">HLOOKUP(BQ$2,QSP,17,FALSE)</f>
        <v>-2860.88</v>
      </c>
      <c r="BR34" s="75">
        <f t="shared" si="104"/>
        <v>-15137.63</v>
      </c>
      <c r="BS34" s="75">
        <f t="shared" si="104"/>
        <v>-19567.75</v>
      </c>
      <c r="BT34" s="75">
        <f t="shared" si="104"/>
        <v>-59808.36</v>
      </c>
      <c r="BU34" s="75">
        <f t="shared" si="104"/>
        <v>-12587.88</v>
      </c>
      <c r="BV34" s="75" t="e">
        <f t="shared" si="104"/>
        <v>#N/A</v>
      </c>
      <c r="BW34" s="75">
        <f t="shared" si="104"/>
        <v>-16806.75</v>
      </c>
      <c r="BX34" s="75">
        <f t="shared" si="104"/>
        <v>-13984.13</v>
      </c>
      <c r="BY34" s="75">
        <f t="shared" si="104"/>
        <v>-44359.32</v>
      </c>
      <c r="BZ34" s="75">
        <f t="shared" si="104"/>
        <v>-34807.629999999997</v>
      </c>
      <c r="CA34" s="75">
        <f t="shared" si="104"/>
        <v>-7189.13</v>
      </c>
      <c r="CB34" s="75" t="e">
        <f t="shared" si="104"/>
        <v>#N/A</v>
      </c>
      <c r="CC34" s="75">
        <f t="shared" si="104"/>
        <v>-37961.25</v>
      </c>
      <c r="CD34" s="75" t="e">
        <f t="shared" si="104"/>
        <v>#N/A</v>
      </c>
      <c r="CE34" s="75">
        <f t="shared" si="104"/>
        <v>-7428.63</v>
      </c>
      <c r="CF34" s="75" t="e">
        <f t="shared" si="104"/>
        <v>#N/A</v>
      </c>
      <c r="CG34" s="75">
        <f t="shared" si="104"/>
        <v>-61197.5</v>
      </c>
      <c r="CH34" s="75">
        <f t="shared" si="104"/>
        <v>-25306.25</v>
      </c>
      <c r="CI34" s="75">
        <f t="shared" si="104"/>
        <v>-44777.13</v>
      </c>
      <c r="CJ34" s="75">
        <f t="shared" si="104"/>
        <v>-14591.45</v>
      </c>
      <c r="CK34" s="75">
        <f t="shared" si="104"/>
        <v>-36592</v>
      </c>
      <c r="CL34" s="75">
        <f t="shared" si="104"/>
        <v>-42458.57</v>
      </c>
      <c r="CM34" s="75">
        <f t="shared" si="104"/>
        <v>-93609</v>
      </c>
      <c r="CN34" s="75">
        <f t="shared" si="104"/>
        <v>-74374.38</v>
      </c>
      <c r="CO34" s="75">
        <f t="shared" si="104"/>
        <v>-34412.129999999997</v>
      </c>
      <c r="CP34" s="75">
        <f t="shared" si="104"/>
        <v>-60621.88</v>
      </c>
      <c r="CQ34" s="75">
        <f t="shared" si="104"/>
        <v>-49168.38</v>
      </c>
      <c r="CR34" s="75">
        <f t="shared" si="104"/>
        <v>-22430</v>
      </c>
      <c r="CS34" s="75">
        <f t="shared" si="104"/>
        <v>-63520.88</v>
      </c>
      <c r="CT34" s="75">
        <f t="shared" si="104"/>
        <v>-59423.13</v>
      </c>
      <c r="CU34" s="75">
        <f t="shared" si="104"/>
        <v>-42637.63</v>
      </c>
      <c r="CV34" s="75">
        <f t="shared" si="104"/>
        <v>-41762.5</v>
      </c>
      <c r="CW34" s="75">
        <f t="shared" ref="CW34:EB34" si="105">HLOOKUP(CW$2,QSP,17,FALSE)</f>
        <v>-32067.71</v>
      </c>
      <c r="CX34" s="75">
        <f t="shared" si="105"/>
        <v>-27044.76</v>
      </c>
      <c r="CY34" s="75">
        <f t="shared" si="105"/>
        <v>-71898.63</v>
      </c>
      <c r="CZ34" s="75">
        <f t="shared" si="105"/>
        <v>-41039.21</v>
      </c>
      <c r="DA34" s="75">
        <f t="shared" si="105"/>
        <v>-19932.07</v>
      </c>
      <c r="DB34" s="75">
        <f t="shared" si="105"/>
        <v>-36303.01</v>
      </c>
      <c r="DC34" s="75">
        <f t="shared" si="105"/>
        <v>-63230.63</v>
      </c>
      <c r="DD34" s="75">
        <f t="shared" si="105"/>
        <v>-36004.879999999997</v>
      </c>
      <c r="DE34" s="75" t="e">
        <f t="shared" si="105"/>
        <v>#N/A</v>
      </c>
      <c r="DF34" s="75">
        <f t="shared" si="105"/>
        <v>-63943.63</v>
      </c>
      <c r="DG34" s="75">
        <f t="shared" si="105"/>
        <v>-22965.81</v>
      </c>
      <c r="DH34" s="75">
        <f t="shared" si="105"/>
        <v>-22725.94</v>
      </c>
      <c r="DI34" s="75">
        <f t="shared" si="105"/>
        <v>-52766.13</v>
      </c>
      <c r="DJ34" s="75">
        <f t="shared" si="105"/>
        <v>-30120.38</v>
      </c>
      <c r="DK34" s="75">
        <f t="shared" si="105"/>
        <v>-55848.38</v>
      </c>
      <c r="DL34" s="75">
        <f t="shared" si="105"/>
        <v>-24171.5</v>
      </c>
      <c r="DM34" s="75">
        <f t="shared" si="105"/>
        <v>-25596.07</v>
      </c>
      <c r="DN34" s="75" t="e">
        <f t="shared" si="105"/>
        <v>#N/A</v>
      </c>
      <c r="DO34" s="75" t="e">
        <f t="shared" si="105"/>
        <v>#N/A</v>
      </c>
      <c r="DP34" s="75">
        <f t="shared" si="105"/>
        <v>-31174.98</v>
      </c>
      <c r="DQ34" s="75" t="e">
        <f t="shared" si="105"/>
        <v>#N/A</v>
      </c>
      <c r="DR34" s="75">
        <f t="shared" si="105"/>
        <v>-40593.629999999997</v>
      </c>
      <c r="DS34" s="75">
        <f t="shared" si="105"/>
        <v>-30154.75</v>
      </c>
      <c r="DT34" s="75" t="e">
        <f t="shared" si="105"/>
        <v>#N/A</v>
      </c>
      <c r="DU34" s="75">
        <f t="shared" si="105"/>
        <v>-31327.38</v>
      </c>
      <c r="DV34" s="75">
        <f t="shared" si="105"/>
        <v>-33556.15</v>
      </c>
      <c r="DW34" s="75" t="e">
        <f t="shared" si="105"/>
        <v>#N/A</v>
      </c>
      <c r="DX34" s="75">
        <f t="shared" si="105"/>
        <v>-6270.5</v>
      </c>
      <c r="DY34" s="75" t="e">
        <f t="shared" si="105"/>
        <v>#N/A</v>
      </c>
      <c r="DZ34" s="75" t="e">
        <f t="shared" si="105"/>
        <v>#N/A</v>
      </c>
      <c r="EA34" s="75" t="e">
        <f t="shared" si="105"/>
        <v>#N/A</v>
      </c>
      <c r="EB34" s="75" t="e">
        <f t="shared" si="105"/>
        <v>#N/A</v>
      </c>
      <c r="EC34" s="75">
        <f t="shared" ref="EC34:FH34" si="106">HLOOKUP(EC$2,QSP,17,FALSE)</f>
        <v>-15831</v>
      </c>
      <c r="ED34" s="75" t="e">
        <f t="shared" si="106"/>
        <v>#N/A</v>
      </c>
      <c r="EE34" s="75">
        <f t="shared" si="106"/>
        <v>-6118.88</v>
      </c>
      <c r="EF34" s="75" t="e">
        <f t="shared" si="106"/>
        <v>#N/A</v>
      </c>
      <c r="EG34" s="75">
        <f t="shared" si="106"/>
        <v>-16138.5</v>
      </c>
      <c r="EH34" s="75">
        <f t="shared" si="106"/>
        <v>-3474.88</v>
      </c>
      <c r="EI34" s="75" t="e">
        <f t="shared" si="106"/>
        <v>#N/A</v>
      </c>
      <c r="EJ34" s="75">
        <f t="shared" si="106"/>
        <v>-15153.25</v>
      </c>
      <c r="EK34" s="75" t="e">
        <f t="shared" si="106"/>
        <v>#N/A</v>
      </c>
      <c r="EL34" s="75">
        <f t="shared" si="106"/>
        <v>-36056.5</v>
      </c>
      <c r="EM34" s="75">
        <f t="shared" si="106"/>
        <v>-29659.64</v>
      </c>
      <c r="EN34" s="75" t="e">
        <f t="shared" si="106"/>
        <v>#N/A</v>
      </c>
      <c r="EO34" s="75" t="e">
        <f t="shared" si="106"/>
        <v>#N/A</v>
      </c>
      <c r="EP34" s="75">
        <f t="shared" si="106"/>
        <v>-166547.63</v>
      </c>
      <c r="EQ34" s="75" t="e">
        <f t="shared" si="106"/>
        <v>#N/A</v>
      </c>
      <c r="ER34" s="75">
        <f t="shared" si="106"/>
        <v>-168248.4</v>
      </c>
      <c r="ES34" s="75">
        <f t="shared" si="106"/>
        <v>-112189.5</v>
      </c>
      <c r="ET34" s="75" t="e">
        <f t="shared" si="106"/>
        <v>#N/A</v>
      </c>
      <c r="EU34" s="75">
        <f t="shared" si="106"/>
        <v>-159572.5</v>
      </c>
      <c r="EV34" s="75" t="e">
        <f t="shared" si="106"/>
        <v>#N/A</v>
      </c>
      <c r="EW34" s="75" t="e">
        <f t="shared" si="106"/>
        <v>#N/A</v>
      </c>
      <c r="EX34" s="75">
        <f t="shared" si="106"/>
        <v>-89927.360000000001</v>
      </c>
      <c r="EY34" s="75" t="e">
        <f t="shared" si="106"/>
        <v>#N/A</v>
      </c>
      <c r="EZ34" s="75">
        <f t="shared" si="106"/>
        <v>-148068.63</v>
      </c>
      <c r="FA34" s="75" t="e">
        <f t="shared" si="106"/>
        <v>#N/A</v>
      </c>
      <c r="FB34" s="75" t="e">
        <f t="shared" si="106"/>
        <v>#N/A</v>
      </c>
      <c r="FC34" s="75" t="e">
        <f t="shared" si="106"/>
        <v>#N/A</v>
      </c>
      <c r="FD34" s="75" t="e">
        <f t="shared" si="106"/>
        <v>#N/A</v>
      </c>
      <c r="FE34" s="75" t="e">
        <f t="shared" si="106"/>
        <v>#N/A</v>
      </c>
      <c r="FF34" s="75">
        <f t="shared" si="106"/>
        <v>-121019.13</v>
      </c>
      <c r="FG34" s="75" t="e">
        <f t="shared" si="106"/>
        <v>#N/A</v>
      </c>
      <c r="FH34" s="75" t="e">
        <f t="shared" si="106"/>
        <v>#N/A</v>
      </c>
      <c r="FI34" s="75" t="e">
        <f t="shared" ref="FI34:GI34" si="107">HLOOKUP(FI$2,QSP,17,FALSE)</f>
        <v>#N/A</v>
      </c>
      <c r="FJ34" s="75" t="e">
        <f t="shared" si="107"/>
        <v>#N/A</v>
      </c>
      <c r="FK34" s="75" t="e">
        <f t="shared" si="107"/>
        <v>#N/A</v>
      </c>
      <c r="FL34" s="75">
        <f t="shared" si="107"/>
        <v>-74904.02</v>
      </c>
      <c r="FM34" s="75" t="e">
        <f t="shared" si="107"/>
        <v>#N/A</v>
      </c>
      <c r="FN34" s="75">
        <f t="shared" si="107"/>
        <v>-119566</v>
      </c>
      <c r="FO34" s="75" t="e">
        <f t="shared" si="107"/>
        <v>#N/A</v>
      </c>
      <c r="FP34" s="75">
        <f t="shared" si="107"/>
        <v>-65924.88</v>
      </c>
      <c r="FQ34" s="75">
        <f t="shared" si="107"/>
        <v>-84027</v>
      </c>
      <c r="FR34" s="75" t="e">
        <f t="shared" si="107"/>
        <v>#N/A</v>
      </c>
      <c r="FS34" s="75">
        <f t="shared" si="107"/>
        <v>-17123.740000000002</v>
      </c>
      <c r="FT34" s="75">
        <f t="shared" si="107"/>
        <v>-56532.7</v>
      </c>
      <c r="FU34" s="75">
        <f t="shared" si="107"/>
        <v>-73222.06</v>
      </c>
      <c r="FV34" s="75">
        <f t="shared" si="107"/>
        <v>-42360.63</v>
      </c>
      <c r="FW34" s="75">
        <f t="shared" si="107"/>
        <v>-42765.94</v>
      </c>
      <c r="FX34" s="75">
        <f t="shared" si="107"/>
        <v>-131990.69</v>
      </c>
      <c r="FY34" s="75">
        <f t="shared" si="107"/>
        <v>-30239.26</v>
      </c>
      <c r="FZ34" s="75">
        <f t="shared" si="107"/>
        <v>-34377.82</v>
      </c>
      <c r="GA34" s="75">
        <f t="shared" si="107"/>
        <v>-57725.75</v>
      </c>
      <c r="GB34" s="75">
        <f t="shared" si="107"/>
        <v>-50977.01</v>
      </c>
      <c r="GC34" s="75">
        <f t="shared" si="107"/>
        <v>-38449.14</v>
      </c>
      <c r="GD34" s="75" t="e">
        <f t="shared" si="107"/>
        <v>#N/A</v>
      </c>
      <c r="GE34" s="75" t="e">
        <f t="shared" si="107"/>
        <v>#N/A</v>
      </c>
      <c r="GF34" s="75">
        <f t="shared" si="107"/>
        <v>-145404.06</v>
      </c>
      <c r="GG34" s="75" t="e">
        <f t="shared" si="107"/>
        <v>#N/A</v>
      </c>
      <c r="GH34" s="75" t="e">
        <f t="shared" si="107"/>
        <v>#N/A</v>
      </c>
      <c r="GI34" s="75">
        <f t="shared" si="107"/>
        <v>-83409.38</v>
      </c>
    </row>
    <row r="35" spans="2:191" x14ac:dyDescent="0.25">
      <c r="B35" s="188" t="s">
        <v>192</v>
      </c>
      <c r="C35" s="189" t="s">
        <v>193</v>
      </c>
      <c r="D35" s="215"/>
      <c r="E35" s="75">
        <f t="shared" ref="E35:AJ35" si="108">HLOOKUP(E$2,QSP,18,FALSE)</f>
        <v>0</v>
      </c>
      <c r="F35" s="75">
        <f t="shared" si="108"/>
        <v>0</v>
      </c>
      <c r="G35" s="75">
        <f t="shared" si="108"/>
        <v>0</v>
      </c>
      <c r="H35" s="75">
        <f t="shared" si="108"/>
        <v>0</v>
      </c>
      <c r="I35" s="75">
        <f t="shared" si="108"/>
        <v>0</v>
      </c>
      <c r="J35" s="75" t="e">
        <f t="shared" si="108"/>
        <v>#N/A</v>
      </c>
      <c r="K35" s="75" t="e">
        <f t="shared" si="108"/>
        <v>#N/A</v>
      </c>
      <c r="L35" s="75">
        <f t="shared" si="108"/>
        <v>-20962</v>
      </c>
      <c r="M35" s="75">
        <f t="shared" si="108"/>
        <v>-40321</v>
      </c>
      <c r="N35" s="75" t="e">
        <f t="shared" si="108"/>
        <v>#N/A</v>
      </c>
      <c r="O35" s="75">
        <f t="shared" si="108"/>
        <v>-52997</v>
      </c>
      <c r="P35" s="75" t="e">
        <f t="shared" si="108"/>
        <v>#N/A</v>
      </c>
      <c r="Q35" s="75">
        <f t="shared" si="108"/>
        <v>-20286</v>
      </c>
      <c r="R35" s="75">
        <f t="shared" si="108"/>
        <v>-18400</v>
      </c>
      <c r="S35" s="75">
        <f t="shared" si="108"/>
        <v>-48698</v>
      </c>
      <c r="T35" s="75">
        <f t="shared" si="108"/>
        <v>0</v>
      </c>
      <c r="U35" s="75">
        <f t="shared" si="108"/>
        <v>-36578</v>
      </c>
      <c r="V35" s="75" t="e">
        <f t="shared" si="108"/>
        <v>#N/A</v>
      </c>
      <c r="W35" s="75" t="e">
        <f t="shared" si="108"/>
        <v>#N/A</v>
      </c>
      <c r="X35" s="75">
        <f t="shared" si="108"/>
        <v>-20015</v>
      </c>
      <c r="Y35" s="75" t="e">
        <f t="shared" si="108"/>
        <v>#N/A</v>
      </c>
      <c r="Z35" s="75" t="e">
        <f t="shared" si="108"/>
        <v>#N/A</v>
      </c>
      <c r="AA35" s="75" t="e">
        <f t="shared" si="108"/>
        <v>#N/A</v>
      </c>
      <c r="AB35" s="75" t="e">
        <f t="shared" si="108"/>
        <v>#N/A</v>
      </c>
      <c r="AC35" s="75">
        <f t="shared" si="108"/>
        <v>-46678</v>
      </c>
      <c r="AD35" s="75">
        <f t="shared" si="108"/>
        <v>-60703</v>
      </c>
      <c r="AE35" s="75">
        <f t="shared" si="108"/>
        <v>-18112</v>
      </c>
      <c r="AF35" s="75" t="e">
        <f t="shared" si="108"/>
        <v>#N/A</v>
      </c>
      <c r="AG35" s="75" t="e">
        <f t="shared" si="108"/>
        <v>#N/A</v>
      </c>
      <c r="AH35" s="75">
        <f t="shared" si="108"/>
        <v>-19391</v>
      </c>
      <c r="AI35" s="75" t="e">
        <f t="shared" si="108"/>
        <v>#N/A</v>
      </c>
      <c r="AJ35" s="75" t="e">
        <f t="shared" si="108"/>
        <v>#N/A</v>
      </c>
      <c r="AK35" s="75">
        <f t="shared" ref="AK35:BP35" si="109">HLOOKUP(AK$2,QSP,18,FALSE)</f>
        <v>-19477</v>
      </c>
      <c r="AL35" s="75">
        <f t="shared" si="109"/>
        <v>-19614</v>
      </c>
      <c r="AM35" s="75" t="e">
        <f t="shared" si="109"/>
        <v>#N/A</v>
      </c>
      <c r="AN35" s="75">
        <f t="shared" si="109"/>
        <v>-27029</v>
      </c>
      <c r="AO35" s="75" t="e">
        <f t="shared" si="109"/>
        <v>#N/A</v>
      </c>
      <c r="AP35" s="75">
        <f t="shared" si="109"/>
        <v>-29009</v>
      </c>
      <c r="AQ35" s="75" t="e">
        <f t="shared" si="109"/>
        <v>#N/A</v>
      </c>
      <c r="AR35" s="75" t="e">
        <f t="shared" si="109"/>
        <v>#N/A</v>
      </c>
      <c r="AS35" s="75">
        <f t="shared" si="109"/>
        <v>-23819</v>
      </c>
      <c r="AT35" s="75">
        <f t="shared" si="109"/>
        <v>0</v>
      </c>
      <c r="AU35" s="75">
        <f t="shared" si="109"/>
        <v>-57565</v>
      </c>
      <c r="AV35" s="75">
        <f t="shared" si="109"/>
        <v>-53177</v>
      </c>
      <c r="AW35" s="75">
        <f t="shared" si="109"/>
        <v>-29555</v>
      </c>
      <c r="AX35" s="75">
        <f t="shared" si="109"/>
        <v>-64470</v>
      </c>
      <c r="AY35" s="75">
        <f t="shared" si="109"/>
        <v>-52542</v>
      </c>
      <c r="AZ35" s="75">
        <f t="shared" si="109"/>
        <v>-29626</v>
      </c>
      <c r="BA35" s="75">
        <f t="shared" si="109"/>
        <v>-45649</v>
      </c>
      <c r="BB35" s="75">
        <f t="shared" si="109"/>
        <v>-45393</v>
      </c>
      <c r="BC35" s="75">
        <f t="shared" si="109"/>
        <v>-92556</v>
      </c>
      <c r="BD35" s="75">
        <f t="shared" si="109"/>
        <v>-29995</v>
      </c>
      <c r="BE35" s="75">
        <f t="shared" si="109"/>
        <v>-32777</v>
      </c>
      <c r="BF35" s="75">
        <f t="shared" si="109"/>
        <v>-35167</v>
      </c>
      <c r="BG35" s="75">
        <f t="shared" si="109"/>
        <v>-44926</v>
      </c>
      <c r="BH35" s="75">
        <f t="shared" si="109"/>
        <v>-75640</v>
      </c>
      <c r="BI35" s="75">
        <f t="shared" si="109"/>
        <v>-55813</v>
      </c>
      <c r="BJ35" s="75">
        <f t="shared" si="109"/>
        <v>0</v>
      </c>
      <c r="BK35" s="75">
        <f t="shared" si="109"/>
        <v>-35839</v>
      </c>
      <c r="BL35" s="75">
        <f t="shared" si="109"/>
        <v>-33191</v>
      </c>
      <c r="BM35" s="75">
        <f t="shared" si="109"/>
        <v>-35794</v>
      </c>
      <c r="BN35" s="75">
        <f t="shared" si="109"/>
        <v>-54577</v>
      </c>
      <c r="BO35" s="75">
        <f t="shared" si="109"/>
        <v>-25671</v>
      </c>
      <c r="BP35" s="75" t="e">
        <f t="shared" si="109"/>
        <v>#N/A</v>
      </c>
      <c r="BQ35" s="75">
        <f t="shared" ref="BQ35:CV35" si="110">HLOOKUP(BQ$2,QSP,18,FALSE)</f>
        <v>-94417</v>
      </c>
      <c r="BR35" s="75">
        <f t="shared" si="110"/>
        <v>-92646</v>
      </c>
      <c r="BS35" s="75">
        <f t="shared" si="110"/>
        <v>-42997</v>
      </c>
      <c r="BT35" s="75">
        <f t="shared" si="110"/>
        <v>-56212</v>
      </c>
      <c r="BU35" s="75">
        <f t="shared" si="110"/>
        <v>-39366</v>
      </c>
      <c r="BV35" s="75" t="e">
        <f t="shared" si="110"/>
        <v>#N/A</v>
      </c>
      <c r="BW35" s="75">
        <f t="shared" si="110"/>
        <v>-77726</v>
      </c>
      <c r="BX35" s="75">
        <f t="shared" si="110"/>
        <v>-92561</v>
      </c>
      <c r="BY35" s="75">
        <f t="shared" si="110"/>
        <v>-56918</v>
      </c>
      <c r="BZ35" s="75">
        <f t="shared" si="110"/>
        <v>-46508</v>
      </c>
      <c r="CA35" s="75">
        <f t="shared" si="110"/>
        <v>-51264</v>
      </c>
      <c r="CB35" s="75" t="e">
        <f t="shared" si="110"/>
        <v>#N/A</v>
      </c>
      <c r="CC35" s="75">
        <f t="shared" si="110"/>
        <v>-53723</v>
      </c>
      <c r="CD35" s="75" t="e">
        <f t="shared" si="110"/>
        <v>#N/A</v>
      </c>
      <c r="CE35" s="75">
        <f t="shared" si="110"/>
        <v>-102169</v>
      </c>
      <c r="CF35" s="75" t="e">
        <f t="shared" si="110"/>
        <v>#N/A</v>
      </c>
      <c r="CG35" s="75">
        <f t="shared" si="110"/>
        <v>-50719</v>
      </c>
      <c r="CH35" s="75">
        <f t="shared" si="110"/>
        <v>-40655</v>
      </c>
      <c r="CI35" s="75">
        <f t="shared" si="110"/>
        <v>-58834</v>
      </c>
      <c r="CJ35" s="75">
        <f t="shared" si="110"/>
        <v>-55304</v>
      </c>
      <c r="CK35" s="75">
        <f t="shared" si="110"/>
        <v>-50140</v>
      </c>
      <c r="CL35" s="75">
        <f t="shared" si="110"/>
        <v>-38224</v>
      </c>
      <c r="CM35" s="75">
        <f t="shared" si="110"/>
        <v>-19397</v>
      </c>
      <c r="CN35" s="75">
        <f t="shared" si="110"/>
        <v>-77097</v>
      </c>
      <c r="CO35" s="75">
        <f t="shared" si="110"/>
        <v>-79934</v>
      </c>
      <c r="CP35" s="75">
        <f t="shared" si="110"/>
        <v>-67608</v>
      </c>
      <c r="CQ35" s="75">
        <f t="shared" si="110"/>
        <v>-42145</v>
      </c>
      <c r="CR35" s="75">
        <f t="shared" si="110"/>
        <v>-55156</v>
      </c>
      <c r="CS35" s="75">
        <f t="shared" si="110"/>
        <v>-68556</v>
      </c>
      <c r="CT35" s="75">
        <f t="shared" si="110"/>
        <v>-61865</v>
      </c>
      <c r="CU35" s="75">
        <f t="shared" si="110"/>
        <v>-37909</v>
      </c>
      <c r="CV35" s="75">
        <f t="shared" si="110"/>
        <v>-40605</v>
      </c>
      <c r="CW35" s="75">
        <f t="shared" ref="CW35:EB35" si="111">HLOOKUP(CW$2,QSP,18,FALSE)</f>
        <v>-40550</v>
      </c>
      <c r="CX35" s="75">
        <f t="shared" si="111"/>
        <v>-53991</v>
      </c>
      <c r="CY35" s="75">
        <f t="shared" si="111"/>
        <v>-57138</v>
      </c>
      <c r="CZ35" s="75">
        <f t="shared" si="111"/>
        <v>-40845</v>
      </c>
      <c r="DA35" s="75">
        <f t="shared" si="111"/>
        <v>-45470</v>
      </c>
      <c r="DB35" s="75">
        <f t="shared" si="111"/>
        <v>-63120</v>
      </c>
      <c r="DC35" s="75">
        <f t="shared" si="111"/>
        <v>-61773</v>
      </c>
      <c r="DD35" s="75">
        <f t="shared" si="111"/>
        <v>-38252</v>
      </c>
      <c r="DE35" s="75" t="e">
        <f t="shared" si="111"/>
        <v>#N/A</v>
      </c>
      <c r="DF35" s="75">
        <f t="shared" si="111"/>
        <v>-42686</v>
      </c>
      <c r="DG35" s="75">
        <f t="shared" si="111"/>
        <v>-34735</v>
      </c>
      <c r="DH35" s="75">
        <f t="shared" si="111"/>
        <v>-47013</v>
      </c>
      <c r="DI35" s="75">
        <f t="shared" si="111"/>
        <v>-46732</v>
      </c>
      <c r="DJ35" s="75">
        <f t="shared" si="111"/>
        <v>-70271</v>
      </c>
      <c r="DK35" s="75">
        <f t="shared" si="111"/>
        <v>-49473</v>
      </c>
      <c r="DL35" s="75">
        <f t="shared" si="111"/>
        <v>-46442</v>
      </c>
      <c r="DM35" s="75">
        <f t="shared" si="111"/>
        <v>-24826</v>
      </c>
      <c r="DN35" s="75" t="e">
        <f t="shared" si="111"/>
        <v>#N/A</v>
      </c>
      <c r="DO35" s="75" t="e">
        <f t="shared" si="111"/>
        <v>#N/A</v>
      </c>
      <c r="DP35" s="75">
        <f t="shared" si="111"/>
        <v>-52919</v>
      </c>
      <c r="DQ35" s="75" t="e">
        <f t="shared" si="111"/>
        <v>#N/A</v>
      </c>
      <c r="DR35" s="75">
        <f t="shared" si="111"/>
        <v>-52524</v>
      </c>
      <c r="DS35" s="75">
        <f t="shared" si="111"/>
        <v>-47341</v>
      </c>
      <c r="DT35" s="75" t="e">
        <f t="shared" si="111"/>
        <v>#N/A</v>
      </c>
      <c r="DU35" s="75">
        <f t="shared" si="111"/>
        <v>-49974</v>
      </c>
      <c r="DV35" s="75">
        <f t="shared" si="111"/>
        <v>-107111</v>
      </c>
      <c r="DW35" s="75" t="e">
        <f t="shared" si="111"/>
        <v>#N/A</v>
      </c>
      <c r="DX35" s="75">
        <f t="shared" si="111"/>
        <v>-125618</v>
      </c>
      <c r="DY35" s="75" t="e">
        <f t="shared" si="111"/>
        <v>#N/A</v>
      </c>
      <c r="DZ35" s="75" t="e">
        <f t="shared" si="111"/>
        <v>#N/A</v>
      </c>
      <c r="EA35" s="75" t="e">
        <f t="shared" si="111"/>
        <v>#N/A</v>
      </c>
      <c r="EB35" s="75" t="e">
        <f t="shared" si="111"/>
        <v>#N/A</v>
      </c>
      <c r="EC35" s="75">
        <f t="shared" ref="EC35:FH35" si="112">HLOOKUP(EC$2,QSP,18,FALSE)</f>
        <v>-66585</v>
      </c>
      <c r="ED35" s="75" t="e">
        <f t="shared" si="112"/>
        <v>#N/A</v>
      </c>
      <c r="EE35" s="75">
        <f t="shared" si="112"/>
        <v>-96767</v>
      </c>
      <c r="EF35" s="75" t="e">
        <f t="shared" si="112"/>
        <v>#N/A</v>
      </c>
      <c r="EG35" s="75">
        <f t="shared" si="112"/>
        <v>-110017</v>
      </c>
      <c r="EH35" s="75">
        <f t="shared" si="112"/>
        <v>-158555</v>
      </c>
      <c r="EI35" s="75" t="e">
        <f t="shared" si="112"/>
        <v>#N/A</v>
      </c>
      <c r="EJ35" s="75">
        <f t="shared" si="112"/>
        <v>-149187</v>
      </c>
      <c r="EK35" s="75" t="e">
        <f t="shared" si="112"/>
        <v>#N/A</v>
      </c>
      <c r="EL35" s="75">
        <f t="shared" si="112"/>
        <v>-71441</v>
      </c>
      <c r="EM35" s="75">
        <f t="shared" si="112"/>
        <v>-51713</v>
      </c>
      <c r="EN35" s="75" t="e">
        <f t="shared" si="112"/>
        <v>#N/A</v>
      </c>
      <c r="EO35" s="75" t="e">
        <f t="shared" si="112"/>
        <v>#N/A</v>
      </c>
      <c r="EP35" s="75">
        <f t="shared" si="112"/>
        <v>0</v>
      </c>
      <c r="EQ35" s="75" t="e">
        <f t="shared" si="112"/>
        <v>#N/A</v>
      </c>
      <c r="ER35" s="75">
        <f t="shared" si="112"/>
        <v>0</v>
      </c>
      <c r="ES35" s="75">
        <f t="shared" si="112"/>
        <v>0</v>
      </c>
      <c r="ET35" s="75" t="e">
        <f t="shared" si="112"/>
        <v>#N/A</v>
      </c>
      <c r="EU35" s="75">
        <f t="shared" si="112"/>
        <v>0</v>
      </c>
      <c r="EV35" s="75" t="e">
        <f t="shared" si="112"/>
        <v>#N/A</v>
      </c>
      <c r="EW35" s="75" t="e">
        <f t="shared" si="112"/>
        <v>#N/A</v>
      </c>
      <c r="EX35" s="75">
        <f t="shared" si="112"/>
        <v>0</v>
      </c>
      <c r="EY35" s="75" t="e">
        <f t="shared" si="112"/>
        <v>#N/A</v>
      </c>
      <c r="EZ35" s="75">
        <f t="shared" si="112"/>
        <v>0</v>
      </c>
      <c r="FA35" s="75" t="e">
        <f t="shared" si="112"/>
        <v>#N/A</v>
      </c>
      <c r="FB35" s="75" t="e">
        <f t="shared" si="112"/>
        <v>#N/A</v>
      </c>
      <c r="FC35" s="75" t="e">
        <f t="shared" si="112"/>
        <v>#N/A</v>
      </c>
      <c r="FD35" s="75" t="e">
        <f t="shared" si="112"/>
        <v>#N/A</v>
      </c>
      <c r="FE35" s="75" t="e">
        <f t="shared" si="112"/>
        <v>#N/A</v>
      </c>
      <c r="FF35" s="75">
        <f t="shared" si="112"/>
        <v>0</v>
      </c>
      <c r="FG35" s="75" t="e">
        <f t="shared" si="112"/>
        <v>#N/A</v>
      </c>
      <c r="FH35" s="75" t="e">
        <f t="shared" si="112"/>
        <v>#N/A</v>
      </c>
      <c r="FI35" s="75" t="e">
        <f t="shared" ref="FI35:GI35" si="113">HLOOKUP(FI$2,QSP,18,FALSE)</f>
        <v>#N/A</v>
      </c>
      <c r="FJ35" s="75" t="e">
        <f t="shared" si="113"/>
        <v>#N/A</v>
      </c>
      <c r="FK35" s="75" t="e">
        <f t="shared" si="113"/>
        <v>#N/A</v>
      </c>
      <c r="FL35" s="75">
        <f t="shared" si="113"/>
        <v>-3000</v>
      </c>
      <c r="FM35" s="75" t="e">
        <f t="shared" si="113"/>
        <v>#N/A</v>
      </c>
      <c r="FN35" s="75">
        <f t="shared" si="113"/>
        <v>0</v>
      </c>
      <c r="FO35" s="75" t="e">
        <f t="shared" si="113"/>
        <v>#N/A</v>
      </c>
      <c r="FP35" s="75">
        <f t="shared" si="113"/>
        <v>0</v>
      </c>
      <c r="FQ35" s="75">
        <f t="shared" si="113"/>
        <v>0</v>
      </c>
      <c r="FR35" s="75" t="e">
        <f t="shared" si="113"/>
        <v>#N/A</v>
      </c>
      <c r="FS35" s="75">
        <f t="shared" si="113"/>
        <v>-400</v>
      </c>
      <c r="FT35" s="75">
        <f t="shared" si="113"/>
        <v>-1000</v>
      </c>
      <c r="FU35" s="75">
        <f t="shared" si="113"/>
        <v>-39883</v>
      </c>
      <c r="FV35" s="75">
        <f t="shared" si="113"/>
        <v>0</v>
      </c>
      <c r="FW35" s="75">
        <f t="shared" si="113"/>
        <v>-25341</v>
      </c>
      <c r="FX35" s="75">
        <f t="shared" si="113"/>
        <v>-17799</v>
      </c>
      <c r="FY35" s="75">
        <f t="shared" si="113"/>
        <v>-17157</v>
      </c>
      <c r="FZ35" s="75">
        <f t="shared" si="113"/>
        <v>-17278</v>
      </c>
      <c r="GA35" s="75">
        <f t="shared" si="113"/>
        <v>0</v>
      </c>
      <c r="GB35" s="75">
        <f t="shared" si="113"/>
        <v>-417</v>
      </c>
      <c r="GC35" s="75">
        <f t="shared" si="113"/>
        <v>0</v>
      </c>
      <c r="GD35" s="75" t="e">
        <f t="shared" si="113"/>
        <v>#N/A</v>
      </c>
      <c r="GE35" s="75" t="e">
        <f t="shared" si="113"/>
        <v>#N/A</v>
      </c>
      <c r="GF35" s="75">
        <f t="shared" si="113"/>
        <v>-17113</v>
      </c>
      <c r="GG35" s="75" t="e">
        <f t="shared" si="113"/>
        <v>#N/A</v>
      </c>
      <c r="GH35" s="75" t="e">
        <f t="shared" si="113"/>
        <v>#N/A</v>
      </c>
      <c r="GI35" s="75">
        <f t="shared" si="113"/>
        <v>0</v>
      </c>
    </row>
    <row r="36" spans="2:191" x14ac:dyDescent="0.25">
      <c r="B36" s="188" t="s">
        <v>194</v>
      </c>
      <c r="C36" s="189" t="s">
        <v>195</v>
      </c>
      <c r="D36" s="215"/>
      <c r="E36" s="75">
        <f t="shared" ref="E36:AJ36" si="114">HLOOKUP(E$2,QSP,19,FALSE)</f>
        <v>285803.2</v>
      </c>
      <c r="F36" s="75">
        <f t="shared" si="114"/>
        <v>325977.89999999997</v>
      </c>
      <c r="G36" s="75">
        <f t="shared" si="114"/>
        <v>271629.03999999998</v>
      </c>
      <c r="H36" s="75">
        <f t="shared" si="114"/>
        <v>123774.57</v>
      </c>
      <c r="I36" s="75">
        <f t="shared" si="114"/>
        <v>189946.38</v>
      </c>
      <c r="J36" s="75" t="e">
        <f t="shared" si="114"/>
        <v>#N/A</v>
      </c>
      <c r="K36" s="75" t="e">
        <f t="shared" si="114"/>
        <v>#N/A</v>
      </c>
      <c r="L36" s="75">
        <f t="shared" si="114"/>
        <v>1224213.52</v>
      </c>
      <c r="M36" s="75">
        <f t="shared" si="114"/>
        <v>843417.31</v>
      </c>
      <c r="N36" s="75" t="e">
        <f t="shared" si="114"/>
        <v>#N/A</v>
      </c>
      <c r="O36" s="75">
        <f t="shared" si="114"/>
        <v>1155299.6599999999</v>
      </c>
      <c r="P36" s="75" t="e">
        <f t="shared" si="114"/>
        <v>#N/A</v>
      </c>
      <c r="Q36" s="75">
        <f t="shared" si="114"/>
        <v>1316776.74</v>
      </c>
      <c r="R36" s="75">
        <f t="shared" si="114"/>
        <v>693904.5199999999</v>
      </c>
      <c r="S36" s="75">
        <f t="shared" si="114"/>
        <v>749852.41</v>
      </c>
      <c r="T36" s="75">
        <f t="shared" si="114"/>
        <v>3.16</v>
      </c>
      <c r="U36" s="75">
        <f t="shared" si="114"/>
        <v>514366.89</v>
      </c>
      <c r="V36" s="75" t="e">
        <f t="shared" si="114"/>
        <v>#N/A</v>
      </c>
      <c r="W36" s="75" t="e">
        <f t="shared" si="114"/>
        <v>#N/A</v>
      </c>
      <c r="X36" s="75">
        <f t="shared" si="114"/>
        <v>964910.42999999993</v>
      </c>
      <c r="Y36" s="75" t="e">
        <f t="shared" si="114"/>
        <v>#N/A</v>
      </c>
      <c r="Z36" s="75" t="e">
        <f t="shared" si="114"/>
        <v>#N/A</v>
      </c>
      <c r="AA36" s="75" t="e">
        <f t="shared" si="114"/>
        <v>#N/A</v>
      </c>
      <c r="AB36" s="75" t="e">
        <f t="shared" si="114"/>
        <v>#N/A</v>
      </c>
      <c r="AC36" s="75">
        <f t="shared" si="114"/>
        <v>855001.19000000006</v>
      </c>
      <c r="AD36" s="75">
        <f t="shared" si="114"/>
        <v>1272152.4500000002</v>
      </c>
      <c r="AE36" s="75">
        <f t="shared" si="114"/>
        <v>662013.42999999993</v>
      </c>
      <c r="AF36" s="75" t="e">
        <f t="shared" si="114"/>
        <v>#N/A</v>
      </c>
      <c r="AG36" s="75" t="e">
        <f t="shared" si="114"/>
        <v>#N/A</v>
      </c>
      <c r="AH36" s="75">
        <f t="shared" si="114"/>
        <v>864205.07000000007</v>
      </c>
      <c r="AI36" s="75" t="e">
        <f t="shared" si="114"/>
        <v>#N/A</v>
      </c>
      <c r="AJ36" s="75" t="e">
        <f t="shared" si="114"/>
        <v>#N/A</v>
      </c>
      <c r="AK36" s="75">
        <f t="shared" ref="AK36:BP36" si="115">HLOOKUP(AK$2,QSP,19,FALSE)</f>
        <v>905527.84</v>
      </c>
      <c r="AL36" s="75">
        <f t="shared" si="115"/>
        <v>927248.55</v>
      </c>
      <c r="AM36" s="75" t="e">
        <f t="shared" si="115"/>
        <v>#N/A</v>
      </c>
      <c r="AN36" s="75">
        <f t="shared" si="115"/>
        <v>572735.89</v>
      </c>
      <c r="AO36" s="75" t="e">
        <f t="shared" si="115"/>
        <v>#N/A</v>
      </c>
      <c r="AP36" s="75">
        <f t="shared" si="115"/>
        <v>860671.85000000009</v>
      </c>
      <c r="AQ36" s="75" t="e">
        <f t="shared" si="115"/>
        <v>#N/A</v>
      </c>
      <c r="AR36" s="75" t="e">
        <f t="shared" si="115"/>
        <v>#N/A</v>
      </c>
      <c r="AS36" s="75">
        <f t="shared" si="115"/>
        <v>374200.92</v>
      </c>
      <c r="AT36" s="75">
        <f t="shared" si="115"/>
        <v>0</v>
      </c>
      <c r="AU36" s="75">
        <f t="shared" si="115"/>
        <v>1432510.36</v>
      </c>
      <c r="AV36" s="75">
        <f t="shared" si="115"/>
        <v>1003937.3600000001</v>
      </c>
      <c r="AW36" s="75">
        <f t="shared" si="115"/>
        <v>599996.18000000005</v>
      </c>
      <c r="AX36" s="75">
        <f t="shared" si="115"/>
        <v>1159958.95</v>
      </c>
      <c r="AY36" s="75">
        <f t="shared" si="115"/>
        <v>1308740.69</v>
      </c>
      <c r="AZ36" s="75">
        <f t="shared" si="115"/>
        <v>626700.63</v>
      </c>
      <c r="BA36" s="75">
        <f t="shared" si="115"/>
        <v>649324.86</v>
      </c>
      <c r="BB36" s="75">
        <f t="shared" si="115"/>
        <v>569126.16</v>
      </c>
      <c r="BC36" s="75">
        <f t="shared" si="115"/>
        <v>970585.87000000011</v>
      </c>
      <c r="BD36" s="75">
        <f t="shared" si="115"/>
        <v>585312.55000000005</v>
      </c>
      <c r="BE36" s="75">
        <f t="shared" si="115"/>
        <v>568753.75</v>
      </c>
      <c r="BF36" s="75">
        <f t="shared" si="115"/>
        <v>548078.81000000006</v>
      </c>
      <c r="BG36" s="75">
        <f t="shared" si="115"/>
        <v>502348.41</v>
      </c>
      <c r="BH36" s="75">
        <f t="shared" si="115"/>
        <v>1056725.1499999999</v>
      </c>
      <c r="BI36" s="75">
        <f t="shared" si="115"/>
        <v>563273.47</v>
      </c>
      <c r="BJ36" s="75">
        <f t="shared" si="115"/>
        <v>0</v>
      </c>
      <c r="BK36" s="75">
        <f t="shared" si="115"/>
        <v>620531.53</v>
      </c>
      <c r="BL36" s="75">
        <f t="shared" si="115"/>
        <v>685297.99</v>
      </c>
      <c r="BM36" s="75">
        <f t="shared" si="115"/>
        <v>683650.97</v>
      </c>
      <c r="BN36" s="75">
        <f t="shared" si="115"/>
        <v>1078703.45</v>
      </c>
      <c r="BO36" s="75">
        <f t="shared" si="115"/>
        <v>536290.47</v>
      </c>
      <c r="BP36" s="75" t="e">
        <f t="shared" si="115"/>
        <v>#N/A</v>
      </c>
      <c r="BQ36" s="75">
        <f t="shared" ref="BQ36:CV36" si="116">HLOOKUP(BQ$2,QSP,19,FALSE)</f>
        <v>918625.44</v>
      </c>
      <c r="BR36" s="75">
        <f t="shared" si="116"/>
        <v>1012347.45</v>
      </c>
      <c r="BS36" s="75">
        <f t="shared" si="116"/>
        <v>623145.43000000005</v>
      </c>
      <c r="BT36" s="75">
        <f t="shared" si="116"/>
        <v>965334.77</v>
      </c>
      <c r="BU36" s="75">
        <f t="shared" si="116"/>
        <v>594782.76</v>
      </c>
      <c r="BV36" s="75" t="e">
        <f t="shared" si="116"/>
        <v>#N/A</v>
      </c>
      <c r="BW36" s="75">
        <f t="shared" si="116"/>
        <v>1079750.5899999999</v>
      </c>
      <c r="BX36" s="75">
        <f t="shared" si="116"/>
        <v>938048.73</v>
      </c>
      <c r="BY36" s="75">
        <f t="shared" si="116"/>
        <v>1341955.9700000002</v>
      </c>
      <c r="BZ36" s="75">
        <f t="shared" si="116"/>
        <v>791912.19000000006</v>
      </c>
      <c r="CA36" s="75">
        <f t="shared" si="116"/>
        <v>564307.79</v>
      </c>
      <c r="CB36" s="75" t="e">
        <f t="shared" si="116"/>
        <v>#N/A</v>
      </c>
      <c r="CC36" s="75">
        <f t="shared" si="116"/>
        <v>1189703.1499999999</v>
      </c>
      <c r="CD36" s="75" t="e">
        <f t="shared" si="116"/>
        <v>#N/A</v>
      </c>
      <c r="CE36" s="75">
        <f t="shared" si="116"/>
        <v>1148815.6100000001</v>
      </c>
      <c r="CF36" s="75" t="e">
        <f t="shared" si="116"/>
        <v>#N/A</v>
      </c>
      <c r="CG36" s="75">
        <f t="shared" si="116"/>
        <v>1065840.22</v>
      </c>
      <c r="CH36" s="75">
        <f t="shared" si="116"/>
        <v>569262.74</v>
      </c>
      <c r="CI36" s="75">
        <f t="shared" si="116"/>
        <v>1180922.8</v>
      </c>
      <c r="CJ36" s="75">
        <f t="shared" si="116"/>
        <v>1000840.73</v>
      </c>
      <c r="CK36" s="75">
        <f t="shared" si="116"/>
        <v>1349529.3599999999</v>
      </c>
      <c r="CL36" s="75">
        <f t="shared" si="116"/>
        <v>960916.76</v>
      </c>
      <c r="CM36" s="75">
        <f t="shared" si="116"/>
        <v>1212161.5</v>
      </c>
      <c r="CN36" s="75">
        <f t="shared" si="116"/>
        <v>1681607.9500000002</v>
      </c>
      <c r="CO36" s="75">
        <f t="shared" si="116"/>
        <v>1114443.17</v>
      </c>
      <c r="CP36" s="75">
        <f t="shared" si="116"/>
        <v>1258928.68</v>
      </c>
      <c r="CQ36" s="75">
        <f t="shared" si="116"/>
        <v>916748.75</v>
      </c>
      <c r="CR36" s="75">
        <f t="shared" si="116"/>
        <v>939398.96</v>
      </c>
      <c r="CS36" s="75">
        <f t="shared" si="116"/>
        <v>1147323.97</v>
      </c>
      <c r="CT36" s="75">
        <f t="shared" si="116"/>
        <v>1468084.4299999997</v>
      </c>
      <c r="CU36" s="75">
        <f t="shared" si="116"/>
        <v>1375591.9900000002</v>
      </c>
      <c r="CV36" s="75">
        <f t="shared" si="116"/>
        <v>762101.26</v>
      </c>
      <c r="CW36" s="75">
        <f t="shared" ref="CW36:EB36" si="117">HLOOKUP(CW$2,QSP,19,FALSE)</f>
        <v>929520.54999999993</v>
      </c>
      <c r="CX36" s="75">
        <f t="shared" si="117"/>
        <v>1052818.1100000001</v>
      </c>
      <c r="CY36" s="75">
        <f t="shared" si="117"/>
        <v>1320706.5899999999</v>
      </c>
      <c r="CZ36" s="75">
        <f t="shared" si="117"/>
        <v>602506.98</v>
      </c>
      <c r="DA36" s="75">
        <f t="shared" si="117"/>
        <v>881695.21000000008</v>
      </c>
      <c r="DB36" s="75">
        <f t="shared" si="117"/>
        <v>1051266.4100000001</v>
      </c>
      <c r="DC36" s="75">
        <f t="shared" si="117"/>
        <v>1215849.03</v>
      </c>
      <c r="DD36" s="75">
        <f t="shared" si="117"/>
        <v>522902.04000000004</v>
      </c>
      <c r="DE36" s="75" t="e">
        <f t="shared" si="117"/>
        <v>#N/A</v>
      </c>
      <c r="DF36" s="75">
        <f t="shared" si="117"/>
        <v>1055270.27</v>
      </c>
      <c r="DG36" s="75">
        <f t="shared" si="117"/>
        <v>740208.53</v>
      </c>
      <c r="DH36" s="75">
        <f t="shared" si="117"/>
        <v>804808.61999999988</v>
      </c>
      <c r="DI36" s="75">
        <f t="shared" si="117"/>
        <v>1094840.1300000001</v>
      </c>
      <c r="DJ36" s="75">
        <f t="shared" si="117"/>
        <v>880355.96000000008</v>
      </c>
      <c r="DK36" s="75">
        <f t="shared" si="117"/>
        <v>936590.25</v>
      </c>
      <c r="DL36" s="75">
        <f t="shared" si="117"/>
        <v>610035.26</v>
      </c>
      <c r="DM36" s="75">
        <f t="shared" si="117"/>
        <v>475849.83</v>
      </c>
      <c r="DN36" s="75" t="e">
        <f t="shared" si="117"/>
        <v>#N/A</v>
      </c>
      <c r="DO36" s="75" t="e">
        <f t="shared" si="117"/>
        <v>#N/A</v>
      </c>
      <c r="DP36" s="75">
        <f t="shared" si="117"/>
        <v>918879.09</v>
      </c>
      <c r="DQ36" s="75" t="e">
        <f t="shared" si="117"/>
        <v>#N/A</v>
      </c>
      <c r="DR36" s="75">
        <f t="shared" si="117"/>
        <v>930843.82000000007</v>
      </c>
      <c r="DS36" s="75">
        <f t="shared" si="117"/>
        <v>740552.03</v>
      </c>
      <c r="DT36" s="75" t="e">
        <f t="shared" si="117"/>
        <v>#N/A</v>
      </c>
      <c r="DU36" s="75">
        <f t="shared" si="117"/>
        <v>1120786.0699999998</v>
      </c>
      <c r="DV36" s="75">
        <f t="shared" si="117"/>
        <v>1078351.3700000001</v>
      </c>
      <c r="DW36" s="75" t="e">
        <f t="shared" si="117"/>
        <v>#N/A</v>
      </c>
      <c r="DX36" s="75">
        <f t="shared" si="117"/>
        <v>957054.14</v>
      </c>
      <c r="DY36" s="75" t="e">
        <f t="shared" si="117"/>
        <v>#N/A</v>
      </c>
      <c r="DZ36" s="75" t="e">
        <f t="shared" si="117"/>
        <v>#N/A</v>
      </c>
      <c r="EA36" s="75" t="e">
        <f t="shared" si="117"/>
        <v>#N/A</v>
      </c>
      <c r="EB36" s="75" t="e">
        <f t="shared" si="117"/>
        <v>#N/A</v>
      </c>
      <c r="EC36" s="75">
        <f t="shared" ref="EC36:FH36" si="118">HLOOKUP(EC$2,QSP,19,FALSE)</f>
        <v>592266.29</v>
      </c>
      <c r="ED36" s="75" t="e">
        <f t="shared" si="118"/>
        <v>#N/A</v>
      </c>
      <c r="EE36" s="75">
        <f t="shared" si="118"/>
        <v>617030.82999999996</v>
      </c>
      <c r="EF36" s="75" t="e">
        <f t="shared" si="118"/>
        <v>#N/A</v>
      </c>
      <c r="EG36" s="75">
        <f t="shared" si="118"/>
        <v>740271.76</v>
      </c>
      <c r="EH36" s="75">
        <f t="shared" si="118"/>
        <v>781127.57</v>
      </c>
      <c r="EI36" s="75" t="e">
        <f t="shared" si="118"/>
        <v>#N/A</v>
      </c>
      <c r="EJ36" s="75">
        <f t="shared" si="118"/>
        <v>902600.8</v>
      </c>
      <c r="EK36" s="75" t="e">
        <f t="shared" si="118"/>
        <v>#N/A</v>
      </c>
      <c r="EL36" s="75">
        <f t="shared" si="118"/>
        <v>1138677.18</v>
      </c>
      <c r="EM36" s="75">
        <f t="shared" si="118"/>
        <v>581370.13</v>
      </c>
      <c r="EN36" s="75" t="e">
        <f t="shared" si="118"/>
        <v>#N/A</v>
      </c>
      <c r="EO36" s="75" t="e">
        <f t="shared" si="118"/>
        <v>#N/A</v>
      </c>
      <c r="EP36" s="75">
        <f t="shared" si="118"/>
        <v>4156784.55</v>
      </c>
      <c r="EQ36" s="75" t="e">
        <f t="shared" si="118"/>
        <v>#N/A</v>
      </c>
      <c r="ER36" s="75">
        <f t="shared" si="118"/>
        <v>4515909.0299999993</v>
      </c>
      <c r="ES36" s="75">
        <f t="shared" si="118"/>
        <v>4561833.28</v>
      </c>
      <c r="ET36" s="75" t="e">
        <f t="shared" si="118"/>
        <v>#N/A</v>
      </c>
      <c r="EU36" s="75">
        <f t="shared" si="118"/>
        <v>5285156.0200000005</v>
      </c>
      <c r="EV36" s="75" t="e">
        <f t="shared" si="118"/>
        <v>#N/A</v>
      </c>
      <c r="EW36" s="75" t="e">
        <f t="shared" si="118"/>
        <v>#N/A</v>
      </c>
      <c r="EX36" s="75">
        <f t="shared" si="118"/>
        <v>3802500.34</v>
      </c>
      <c r="EY36" s="75" t="e">
        <f t="shared" si="118"/>
        <v>#N/A</v>
      </c>
      <c r="EZ36" s="75">
        <f t="shared" si="118"/>
        <v>5016933.2100000009</v>
      </c>
      <c r="FA36" s="75" t="e">
        <f t="shared" si="118"/>
        <v>#N/A</v>
      </c>
      <c r="FB36" s="75" t="e">
        <f t="shared" si="118"/>
        <v>#N/A</v>
      </c>
      <c r="FC36" s="75" t="e">
        <f t="shared" si="118"/>
        <v>#N/A</v>
      </c>
      <c r="FD36" s="75" t="e">
        <f t="shared" si="118"/>
        <v>#N/A</v>
      </c>
      <c r="FE36" s="75" t="e">
        <f t="shared" si="118"/>
        <v>#N/A</v>
      </c>
      <c r="FF36" s="75">
        <f t="shared" si="118"/>
        <v>4526377.2399999993</v>
      </c>
      <c r="FG36" s="75" t="e">
        <f t="shared" si="118"/>
        <v>#N/A</v>
      </c>
      <c r="FH36" s="75" t="e">
        <f t="shared" si="118"/>
        <v>#N/A</v>
      </c>
      <c r="FI36" s="75" t="e">
        <f t="shared" ref="FI36:GI36" si="119">HLOOKUP(FI$2,QSP,19,FALSE)</f>
        <v>#N/A</v>
      </c>
      <c r="FJ36" s="75" t="e">
        <f t="shared" si="119"/>
        <v>#N/A</v>
      </c>
      <c r="FK36" s="75" t="e">
        <f t="shared" si="119"/>
        <v>#N/A</v>
      </c>
      <c r="FL36" s="75">
        <f t="shared" si="119"/>
        <v>6422308.1100000003</v>
      </c>
      <c r="FM36" s="75" t="e">
        <f t="shared" si="119"/>
        <v>#N/A</v>
      </c>
      <c r="FN36" s="75">
        <f t="shared" si="119"/>
        <v>3946542.5599999996</v>
      </c>
      <c r="FO36" s="75" t="e">
        <f t="shared" si="119"/>
        <v>#N/A</v>
      </c>
      <c r="FP36" s="75">
        <f t="shared" si="119"/>
        <v>4242894.3099999996</v>
      </c>
      <c r="FQ36" s="75">
        <f t="shared" si="119"/>
        <v>3894361.6300000004</v>
      </c>
      <c r="FR36" s="75" t="e">
        <f t="shared" si="119"/>
        <v>#N/A</v>
      </c>
      <c r="FS36" s="75">
        <f t="shared" si="119"/>
        <v>2999929.39</v>
      </c>
      <c r="FT36" s="75">
        <f t="shared" si="119"/>
        <v>1303627.78</v>
      </c>
      <c r="FU36" s="75">
        <f t="shared" si="119"/>
        <v>1357372.57</v>
      </c>
      <c r="FV36" s="75">
        <f t="shared" si="119"/>
        <v>1371480.32</v>
      </c>
      <c r="FW36" s="75">
        <f t="shared" si="119"/>
        <v>1226272.23</v>
      </c>
      <c r="FX36" s="75">
        <f t="shared" si="119"/>
        <v>1490389.17</v>
      </c>
      <c r="FY36" s="75">
        <f t="shared" si="119"/>
        <v>599938.58000000007</v>
      </c>
      <c r="FZ36" s="75">
        <f t="shared" si="119"/>
        <v>525254.1399999999</v>
      </c>
      <c r="GA36" s="75">
        <f t="shared" si="119"/>
        <v>447218.07</v>
      </c>
      <c r="GB36" s="75">
        <f t="shared" si="119"/>
        <v>663548.39000000013</v>
      </c>
      <c r="GC36" s="75">
        <f t="shared" si="119"/>
        <v>1601878.92</v>
      </c>
      <c r="GD36" s="75" t="e">
        <f t="shared" si="119"/>
        <v>#N/A</v>
      </c>
      <c r="GE36" s="75" t="e">
        <f t="shared" si="119"/>
        <v>#N/A</v>
      </c>
      <c r="GF36" s="75">
        <f t="shared" si="119"/>
        <v>2058229.8300000003</v>
      </c>
      <c r="GG36" s="75" t="e">
        <f t="shared" si="119"/>
        <v>#N/A</v>
      </c>
      <c r="GH36" s="75" t="e">
        <f t="shared" si="119"/>
        <v>#N/A</v>
      </c>
      <c r="GI36" s="75">
        <f t="shared" si="119"/>
        <v>1034489.8500000001</v>
      </c>
    </row>
    <row r="37" spans="2:191" x14ac:dyDescent="0.25">
      <c r="B37" s="188" t="s">
        <v>196</v>
      </c>
      <c r="C37" s="189" t="s">
        <v>197</v>
      </c>
      <c r="D37" s="215"/>
      <c r="E37" s="75">
        <f t="shared" ref="E37:AJ37" si="120">HLOOKUP(E$2,QSP,20,FALSE)</f>
        <v>0</v>
      </c>
      <c r="F37" s="75">
        <f t="shared" si="120"/>
        <v>0</v>
      </c>
      <c r="G37" s="75">
        <f t="shared" si="120"/>
        <v>0</v>
      </c>
      <c r="H37" s="75">
        <f t="shared" si="120"/>
        <v>0</v>
      </c>
      <c r="I37" s="75">
        <f t="shared" si="120"/>
        <v>0</v>
      </c>
      <c r="J37" s="75" t="e">
        <f t="shared" si="120"/>
        <v>#N/A</v>
      </c>
      <c r="K37" s="75" t="e">
        <f t="shared" si="120"/>
        <v>#N/A</v>
      </c>
      <c r="L37" s="75">
        <f t="shared" si="120"/>
        <v>0</v>
      </c>
      <c r="M37" s="75">
        <f t="shared" si="120"/>
        <v>0</v>
      </c>
      <c r="N37" s="75" t="e">
        <f t="shared" si="120"/>
        <v>#N/A</v>
      </c>
      <c r="O37" s="75">
        <f t="shared" si="120"/>
        <v>0</v>
      </c>
      <c r="P37" s="75" t="e">
        <f t="shared" si="120"/>
        <v>#N/A</v>
      </c>
      <c r="Q37" s="75">
        <f t="shared" si="120"/>
        <v>0</v>
      </c>
      <c r="R37" s="75">
        <f t="shared" si="120"/>
        <v>0</v>
      </c>
      <c r="S37" s="75">
        <f t="shared" si="120"/>
        <v>0</v>
      </c>
      <c r="T37" s="75">
        <f t="shared" si="120"/>
        <v>0</v>
      </c>
      <c r="U37" s="75">
        <f t="shared" si="120"/>
        <v>0</v>
      </c>
      <c r="V37" s="75" t="e">
        <f t="shared" si="120"/>
        <v>#N/A</v>
      </c>
      <c r="W37" s="75" t="e">
        <f t="shared" si="120"/>
        <v>#N/A</v>
      </c>
      <c r="X37" s="75">
        <f t="shared" si="120"/>
        <v>0</v>
      </c>
      <c r="Y37" s="75" t="e">
        <f t="shared" si="120"/>
        <v>#N/A</v>
      </c>
      <c r="Z37" s="75" t="e">
        <f t="shared" si="120"/>
        <v>#N/A</v>
      </c>
      <c r="AA37" s="75" t="e">
        <f t="shared" si="120"/>
        <v>#N/A</v>
      </c>
      <c r="AB37" s="75" t="e">
        <f t="shared" si="120"/>
        <v>#N/A</v>
      </c>
      <c r="AC37" s="75">
        <f t="shared" si="120"/>
        <v>0</v>
      </c>
      <c r="AD37" s="75">
        <f t="shared" si="120"/>
        <v>0</v>
      </c>
      <c r="AE37" s="75">
        <f t="shared" si="120"/>
        <v>0</v>
      </c>
      <c r="AF37" s="75" t="e">
        <f t="shared" si="120"/>
        <v>#N/A</v>
      </c>
      <c r="AG37" s="75" t="e">
        <f t="shared" si="120"/>
        <v>#N/A</v>
      </c>
      <c r="AH37" s="75">
        <f t="shared" si="120"/>
        <v>0</v>
      </c>
      <c r="AI37" s="75" t="e">
        <f t="shared" si="120"/>
        <v>#N/A</v>
      </c>
      <c r="AJ37" s="75" t="e">
        <f t="shared" si="120"/>
        <v>#N/A</v>
      </c>
      <c r="AK37" s="75">
        <f t="shared" ref="AK37:BP37" si="121">HLOOKUP(AK$2,QSP,20,FALSE)</f>
        <v>0</v>
      </c>
      <c r="AL37" s="75">
        <f t="shared" si="121"/>
        <v>0</v>
      </c>
      <c r="AM37" s="75" t="e">
        <f t="shared" si="121"/>
        <v>#N/A</v>
      </c>
      <c r="AN37" s="75">
        <f t="shared" si="121"/>
        <v>0</v>
      </c>
      <c r="AO37" s="75" t="e">
        <f t="shared" si="121"/>
        <v>#N/A</v>
      </c>
      <c r="AP37" s="75">
        <f t="shared" si="121"/>
        <v>0</v>
      </c>
      <c r="AQ37" s="75" t="e">
        <f t="shared" si="121"/>
        <v>#N/A</v>
      </c>
      <c r="AR37" s="75" t="e">
        <f t="shared" si="121"/>
        <v>#N/A</v>
      </c>
      <c r="AS37" s="75">
        <f t="shared" si="121"/>
        <v>0</v>
      </c>
      <c r="AT37" s="75">
        <f t="shared" si="121"/>
        <v>0</v>
      </c>
      <c r="AU37" s="75">
        <f t="shared" si="121"/>
        <v>0</v>
      </c>
      <c r="AV37" s="75">
        <f t="shared" si="121"/>
        <v>0</v>
      </c>
      <c r="AW37" s="75">
        <f t="shared" si="121"/>
        <v>0</v>
      </c>
      <c r="AX37" s="75">
        <f t="shared" si="121"/>
        <v>0</v>
      </c>
      <c r="AY37" s="75">
        <f t="shared" si="121"/>
        <v>0</v>
      </c>
      <c r="AZ37" s="75">
        <f t="shared" si="121"/>
        <v>0</v>
      </c>
      <c r="BA37" s="75">
        <f t="shared" si="121"/>
        <v>0</v>
      </c>
      <c r="BB37" s="75">
        <f t="shared" si="121"/>
        <v>1</v>
      </c>
      <c r="BC37" s="75">
        <f t="shared" si="121"/>
        <v>0</v>
      </c>
      <c r="BD37" s="75">
        <f t="shared" si="121"/>
        <v>0</v>
      </c>
      <c r="BE37" s="75">
        <f t="shared" si="121"/>
        <v>0</v>
      </c>
      <c r="BF37" s="75">
        <f t="shared" si="121"/>
        <v>0</v>
      </c>
      <c r="BG37" s="75">
        <f t="shared" si="121"/>
        <v>0</v>
      </c>
      <c r="BH37" s="75">
        <f t="shared" si="121"/>
        <v>6193.92</v>
      </c>
      <c r="BI37" s="75">
        <f t="shared" si="121"/>
        <v>0</v>
      </c>
      <c r="BJ37" s="75">
        <f t="shared" si="121"/>
        <v>0</v>
      </c>
      <c r="BK37" s="75">
        <f t="shared" si="121"/>
        <v>0</v>
      </c>
      <c r="BL37" s="75">
        <f t="shared" si="121"/>
        <v>0</v>
      </c>
      <c r="BM37" s="75">
        <f t="shared" si="121"/>
        <v>0</v>
      </c>
      <c r="BN37" s="75">
        <f t="shared" si="121"/>
        <v>0</v>
      </c>
      <c r="BO37" s="75">
        <f t="shared" si="121"/>
        <v>0</v>
      </c>
      <c r="BP37" s="75" t="e">
        <f t="shared" si="121"/>
        <v>#N/A</v>
      </c>
      <c r="BQ37" s="75">
        <f t="shared" ref="BQ37:CV37" si="122">HLOOKUP(BQ$2,QSP,20,FALSE)</f>
        <v>0</v>
      </c>
      <c r="BR37" s="75">
        <f t="shared" si="122"/>
        <v>13801</v>
      </c>
      <c r="BS37" s="75">
        <f t="shared" si="122"/>
        <v>0</v>
      </c>
      <c r="BT37" s="75">
        <f t="shared" si="122"/>
        <v>1</v>
      </c>
      <c r="BU37" s="75">
        <f t="shared" si="122"/>
        <v>0</v>
      </c>
      <c r="BV37" s="75" t="e">
        <f t="shared" si="122"/>
        <v>#N/A</v>
      </c>
      <c r="BW37" s="75">
        <f t="shared" si="122"/>
        <v>0</v>
      </c>
      <c r="BX37" s="75">
        <f t="shared" si="122"/>
        <v>0</v>
      </c>
      <c r="BY37" s="75">
        <f t="shared" si="122"/>
        <v>0</v>
      </c>
      <c r="BZ37" s="75">
        <f t="shared" si="122"/>
        <v>0</v>
      </c>
      <c r="CA37" s="75">
        <f t="shared" si="122"/>
        <v>0</v>
      </c>
      <c r="CB37" s="75" t="e">
        <f t="shared" si="122"/>
        <v>#N/A</v>
      </c>
      <c r="CC37" s="75">
        <f t="shared" si="122"/>
        <v>0</v>
      </c>
      <c r="CD37" s="75" t="e">
        <f t="shared" si="122"/>
        <v>#N/A</v>
      </c>
      <c r="CE37" s="75">
        <f t="shared" si="122"/>
        <v>0</v>
      </c>
      <c r="CF37" s="75" t="e">
        <f t="shared" si="122"/>
        <v>#N/A</v>
      </c>
      <c r="CG37" s="75">
        <f t="shared" si="122"/>
        <v>0</v>
      </c>
      <c r="CH37" s="75">
        <f t="shared" si="122"/>
        <v>0</v>
      </c>
      <c r="CI37" s="75">
        <f t="shared" si="122"/>
        <v>0</v>
      </c>
      <c r="CJ37" s="75">
        <f t="shared" si="122"/>
        <v>0</v>
      </c>
      <c r="CK37" s="75">
        <f t="shared" si="122"/>
        <v>12615.37</v>
      </c>
      <c r="CL37" s="75">
        <f t="shared" si="122"/>
        <v>0</v>
      </c>
      <c r="CM37" s="75">
        <f t="shared" si="122"/>
        <v>0</v>
      </c>
      <c r="CN37" s="75">
        <f t="shared" si="122"/>
        <v>0</v>
      </c>
      <c r="CO37" s="75">
        <f t="shared" si="122"/>
        <v>931.15</v>
      </c>
      <c r="CP37" s="75">
        <f t="shared" si="122"/>
        <v>10655.63</v>
      </c>
      <c r="CQ37" s="75">
        <f t="shared" si="122"/>
        <v>0</v>
      </c>
      <c r="CR37" s="75">
        <f t="shared" si="122"/>
        <v>0</v>
      </c>
      <c r="CS37" s="75">
        <f t="shared" si="122"/>
        <v>0</v>
      </c>
      <c r="CT37" s="75">
        <f t="shared" si="122"/>
        <v>0</v>
      </c>
      <c r="CU37" s="75">
        <f t="shared" si="122"/>
        <v>0</v>
      </c>
      <c r="CV37" s="75">
        <f t="shared" si="122"/>
        <v>0</v>
      </c>
      <c r="CW37" s="75">
        <f t="shared" ref="CW37:EB37" si="123">HLOOKUP(CW$2,QSP,20,FALSE)</f>
        <v>0</v>
      </c>
      <c r="CX37" s="75">
        <f t="shared" si="123"/>
        <v>0</v>
      </c>
      <c r="CY37" s="75">
        <f t="shared" si="123"/>
        <v>0</v>
      </c>
      <c r="CZ37" s="75">
        <f t="shared" si="123"/>
        <v>0</v>
      </c>
      <c r="DA37" s="75">
        <f t="shared" si="123"/>
        <v>0</v>
      </c>
      <c r="DB37" s="75">
        <f t="shared" si="123"/>
        <v>0</v>
      </c>
      <c r="DC37" s="75">
        <f t="shared" si="123"/>
        <v>0</v>
      </c>
      <c r="DD37" s="75">
        <f t="shared" si="123"/>
        <v>0</v>
      </c>
      <c r="DE37" s="75" t="e">
        <f t="shared" si="123"/>
        <v>#N/A</v>
      </c>
      <c r="DF37" s="75">
        <f t="shared" si="123"/>
        <v>0</v>
      </c>
      <c r="DG37" s="75">
        <f t="shared" si="123"/>
        <v>0</v>
      </c>
      <c r="DH37" s="75">
        <f t="shared" si="123"/>
        <v>0</v>
      </c>
      <c r="DI37" s="75">
        <f t="shared" si="123"/>
        <v>0</v>
      </c>
      <c r="DJ37" s="75">
        <f t="shared" si="123"/>
        <v>0</v>
      </c>
      <c r="DK37" s="75">
        <f t="shared" si="123"/>
        <v>0</v>
      </c>
      <c r="DL37" s="75">
        <f t="shared" si="123"/>
        <v>0</v>
      </c>
      <c r="DM37" s="75">
        <f t="shared" si="123"/>
        <v>0</v>
      </c>
      <c r="DN37" s="75" t="e">
        <f t="shared" si="123"/>
        <v>#N/A</v>
      </c>
      <c r="DO37" s="75" t="e">
        <f t="shared" si="123"/>
        <v>#N/A</v>
      </c>
      <c r="DP37" s="75">
        <f t="shared" si="123"/>
        <v>0</v>
      </c>
      <c r="DQ37" s="75" t="e">
        <f t="shared" si="123"/>
        <v>#N/A</v>
      </c>
      <c r="DR37" s="75">
        <f t="shared" si="123"/>
        <v>0</v>
      </c>
      <c r="DS37" s="75">
        <f t="shared" si="123"/>
        <v>0</v>
      </c>
      <c r="DT37" s="75" t="e">
        <f t="shared" si="123"/>
        <v>#N/A</v>
      </c>
      <c r="DU37" s="75">
        <f t="shared" si="123"/>
        <v>0</v>
      </c>
      <c r="DV37" s="75">
        <f t="shared" si="123"/>
        <v>3077.26</v>
      </c>
      <c r="DW37" s="75" t="e">
        <f t="shared" si="123"/>
        <v>#N/A</v>
      </c>
      <c r="DX37" s="75">
        <f t="shared" si="123"/>
        <v>0</v>
      </c>
      <c r="DY37" s="75" t="e">
        <f t="shared" si="123"/>
        <v>#N/A</v>
      </c>
      <c r="DZ37" s="75" t="e">
        <f t="shared" si="123"/>
        <v>#N/A</v>
      </c>
      <c r="EA37" s="75" t="e">
        <f t="shared" si="123"/>
        <v>#N/A</v>
      </c>
      <c r="EB37" s="75" t="e">
        <f t="shared" si="123"/>
        <v>#N/A</v>
      </c>
      <c r="EC37" s="75">
        <f t="shared" ref="EC37:FH37" si="124">HLOOKUP(EC$2,QSP,20,FALSE)</f>
        <v>802.25</v>
      </c>
      <c r="ED37" s="75" t="e">
        <f t="shared" si="124"/>
        <v>#N/A</v>
      </c>
      <c r="EE37" s="75">
        <f t="shared" si="124"/>
        <v>0</v>
      </c>
      <c r="EF37" s="75" t="e">
        <f t="shared" si="124"/>
        <v>#N/A</v>
      </c>
      <c r="EG37" s="75">
        <f t="shared" si="124"/>
        <v>0</v>
      </c>
      <c r="EH37" s="75">
        <f t="shared" si="124"/>
        <v>0</v>
      </c>
      <c r="EI37" s="75" t="e">
        <f t="shared" si="124"/>
        <v>#N/A</v>
      </c>
      <c r="EJ37" s="75">
        <f t="shared" si="124"/>
        <v>0</v>
      </c>
      <c r="EK37" s="75" t="e">
        <f t="shared" si="124"/>
        <v>#N/A</v>
      </c>
      <c r="EL37" s="75">
        <f t="shared" si="124"/>
        <v>0</v>
      </c>
      <c r="EM37" s="75">
        <f t="shared" si="124"/>
        <v>0</v>
      </c>
      <c r="EN37" s="75" t="e">
        <f t="shared" si="124"/>
        <v>#N/A</v>
      </c>
      <c r="EO37" s="75" t="e">
        <f t="shared" si="124"/>
        <v>#N/A</v>
      </c>
      <c r="EP37" s="75">
        <f t="shared" si="124"/>
        <v>0</v>
      </c>
      <c r="EQ37" s="75" t="e">
        <f t="shared" si="124"/>
        <v>#N/A</v>
      </c>
      <c r="ER37" s="75">
        <f t="shared" si="124"/>
        <v>0</v>
      </c>
      <c r="ES37" s="75">
        <f t="shared" si="124"/>
        <v>6451.36</v>
      </c>
      <c r="ET37" s="75" t="e">
        <f t="shared" si="124"/>
        <v>#N/A</v>
      </c>
      <c r="EU37" s="75">
        <f t="shared" si="124"/>
        <v>21452.95</v>
      </c>
      <c r="EV37" s="75" t="e">
        <f t="shared" si="124"/>
        <v>#N/A</v>
      </c>
      <c r="EW37" s="75" t="e">
        <f t="shared" si="124"/>
        <v>#N/A</v>
      </c>
      <c r="EX37" s="75">
        <f t="shared" si="124"/>
        <v>214859.62</v>
      </c>
      <c r="EY37" s="75" t="e">
        <f t="shared" si="124"/>
        <v>#N/A</v>
      </c>
      <c r="EZ37" s="75">
        <f t="shared" si="124"/>
        <v>34266.85</v>
      </c>
      <c r="FA37" s="75" t="e">
        <f t="shared" si="124"/>
        <v>#N/A</v>
      </c>
      <c r="FB37" s="75" t="e">
        <f t="shared" si="124"/>
        <v>#N/A</v>
      </c>
      <c r="FC37" s="75" t="e">
        <f t="shared" si="124"/>
        <v>#N/A</v>
      </c>
      <c r="FD37" s="75" t="e">
        <f t="shared" si="124"/>
        <v>#N/A</v>
      </c>
      <c r="FE37" s="75" t="e">
        <f t="shared" si="124"/>
        <v>#N/A</v>
      </c>
      <c r="FF37" s="75">
        <f t="shared" si="124"/>
        <v>35941.129999999997</v>
      </c>
      <c r="FG37" s="75" t="e">
        <f t="shared" si="124"/>
        <v>#N/A</v>
      </c>
      <c r="FH37" s="75" t="e">
        <f t="shared" si="124"/>
        <v>#N/A</v>
      </c>
      <c r="FI37" s="75" t="e">
        <f t="shared" ref="FI37:GI37" si="125">HLOOKUP(FI$2,QSP,20,FALSE)</f>
        <v>#N/A</v>
      </c>
      <c r="FJ37" s="75" t="e">
        <f t="shared" si="125"/>
        <v>#N/A</v>
      </c>
      <c r="FK37" s="75" t="e">
        <f t="shared" si="125"/>
        <v>#N/A</v>
      </c>
      <c r="FL37" s="75">
        <f t="shared" si="125"/>
        <v>0</v>
      </c>
      <c r="FM37" s="75" t="e">
        <f t="shared" si="125"/>
        <v>#N/A</v>
      </c>
      <c r="FN37" s="75">
        <f t="shared" si="125"/>
        <v>0</v>
      </c>
      <c r="FO37" s="75" t="e">
        <f t="shared" si="125"/>
        <v>#N/A</v>
      </c>
      <c r="FP37" s="75">
        <f t="shared" si="125"/>
        <v>0</v>
      </c>
      <c r="FQ37" s="75">
        <f t="shared" si="125"/>
        <v>0</v>
      </c>
      <c r="FR37" s="75" t="e">
        <f t="shared" si="125"/>
        <v>#N/A</v>
      </c>
      <c r="FS37" s="75">
        <f t="shared" si="125"/>
        <v>906.92</v>
      </c>
      <c r="FT37" s="75">
        <f t="shared" si="125"/>
        <v>0</v>
      </c>
      <c r="FU37" s="75">
        <f t="shared" si="125"/>
        <v>0</v>
      </c>
      <c r="FV37" s="75">
        <f t="shared" si="125"/>
        <v>0</v>
      </c>
      <c r="FW37" s="75">
        <f t="shared" si="125"/>
        <v>0</v>
      </c>
      <c r="FX37" s="75">
        <f t="shared" si="125"/>
        <v>1246.97</v>
      </c>
      <c r="FY37" s="75">
        <f t="shared" si="125"/>
        <v>0</v>
      </c>
      <c r="FZ37" s="75">
        <f t="shared" si="125"/>
        <v>0</v>
      </c>
      <c r="GA37" s="75">
        <f t="shared" si="125"/>
        <v>0</v>
      </c>
      <c r="GB37" s="75">
        <f t="shared" si="125"/>
        <v>0</v>
      </c>
      <c r="GC37" s="75">
        <f t="shared" si="125"/>
        <v>0</v>
      </c>
      <c r="GD37" s="75" t="e">
        <f t="shared" si="125"/>
        <v>#N/A</v>
      </c>
      <c r="GE37" s="75" t="e">
        <f t="shared" si="125"/>
        <v>#N/A</v>
      </c>
      <c r="GF37" s="75">
        <f t="shared" si="125"/>
        <v>0</v>
      </c>
      <c r="GG37" s="75" t="e">
        <f t="shared" si="125"/>
        <v>#N/A</v>
      </c>
      <c r="GH37" s="75" t="e">
        <f t="shared" si="125"/>
        <v>#N/A</v>
      </c>
      <c r="GI37" s="75">
        <f t="shared" si="125"/>
        <v>0</v>
      </c>
    </row>
    <row r="38" spans="2:191" x14ac:dyDescent="0.25">
      <c r="B38" s="188" t="s">
        <v>198</v>
      </c>
      <c r="C38" s="189" t="s">
        <v>199</v>
      </c>
      <c r="D38" s="215"/>
      <c r="E38" s="75">
        <f t="shared" ref="E38:AJ38" si="126">HLOOKUP(E$2,QSP,21,FALSE)</f>
        <v>540655.43000000005</v>
      </c>
      <c r="F38" s="75">
        <f t="shared" si="126"/>
        <v>379640.3899999999</v>
      </c>
      <c r="G38" s="75">
        <f t="shared" si="126"/>
        <v>300780.36</v>
      </c>
      <c r="H38" s="75">
        <f t="shared" si="126"/>
        <v>259591.49</v>
      </c>
      <c r="I38" s="75">
        <f t="shared" si="126"/>
        <v>138413.90000000002</v>
      </c>
      <c r="J38" s="75" t="e">
        <f t="shared" si="126"/>
        <v>#N/A</v>
      </c>
      <c r="K38" s="75" t="e">
        <f t="shared" si="126"/>
        <v>#N/A</v>
      </c>
      <c r="L38" s="75">
        <f t="shared" si="126"/>
        <v>327036.03999999998</v>
      </c>
      <c r="M38" s="75">
        <f t="shared" si="126"/>
        <v>357077.5</v>
      </c>
      <c r="N38" s="75" t="e">
        <f t="shared" si="126"/>
        <v>#N/A</v>
      </c>
      <c r="O38" s="75">
        <f t="shared" si="126"/>
        <v>557599.44999999995</v>
      </c>
      <c r="P38" s="75" t="e">
        <f t="shared" si="126"/>
        <v>#N/A</v>
      </c>
      <c r="Q38" s="75">
        <f t="shared" si="126"/>
        <v>370611.95999999996</v>
      </c>
      <c r="R38" s="75">
        <f t="shared" si="126"/>
        <v>269975.58</v>
      </c>
      <c r="S38" s="75">
        <f t="shared" si="126"/>
        <v>348629.78</v>
      </c>
      <c r="T38" s="75">
        <f t="shared" si="126"/>
        <v>218.87</v>
      </c>
      <c r="U38" s="75">
        <f t="shared" si="126"/>
        <v>202742.88</v>
      </c>
      <c r="V38" s="75" t="e">
        <f t="shared" si="126"/>
        <v>#N/A</v>
      </c>
      <c r="W38" s="75" t="e">
        <f t="shared" si="126"/>
        <v>#N/A</v>
      </c>
      <c r="X38" s="75">
        <f t="shared" si="126"/>
        <v>164983</v>
      </c>
      <c r="Y38" s="75" t="e">
        <f t="shared" si="126"/>
        <v>#N/A</v>
      </c>
      <c r="Z38" s="75" t="e">
        <f t="shared" si="126"/>
        <v>#N/A</v>
      </c>
      <c r="AA38" s="75" t="e">
        <f t="shared" si="126"/>
        <v>#N/A</v>
      </c>
      <c r="AB38" s="75" t="e">
        <f t="shared" si="126"/>
        <v>#N/A</v>
      </c>
      <c r="AC38" s="75">
        <f t="shared" si="126"/>
        <v>439375.87</v>
      </c>
      <c r="AD38" s="75">
        <f t="shared" si="126"/>
        <v>371128.52</v>
      </c>
      <c r="AE38" s="75">
        <f t="shared" si="126"/>
        <v>206339.08</v>
      </c>
      <c r="AF38" s="75" t="e">
        <f t="shared" si="126"/>
        <v>#N/A</v>
      </c>
      <c r="AG38" s="75" t="e">
        <f t="shared" si="126"/>
        <v>#N/A</v>
      </c>
      <c r="AH38" s="75">
        <f t="shared" si="126"/>
        <v>338800.1</v>
      </c>
      <c r="AI38" s="75" t="e">
        <f t="shared" si="126"/>
        <v>#N/A</v>
      </c>
      <c r="AJ38" s="75" t="e">
        <f t="shared" si="126"/>
        <v>#N/A</v>
      </c>
      <c r="AK38" s="75">
        <f t="shared" ref="AK38:BP38" si="127">HLOOKUP(AK$2,QSP,21,FALSE)</f>
        <v>238152.97</v>
      </c>
      <c r="AL38" s="75">
        <f t="shared" si="127"/>
        <v>205686.23</v>
      </c>
      <c r="AM38" s="75" t="e">
        <f t="shared" si="127"/>
        <v>#N/A</v>
      </c>
      <c r="AN38" s="75">
        <f t="shared" si="127"/>
        <v>182996.74</v>
      </c>
      <c r="AO38" s="75" t="e">
        <f t="shared" si="127"/>
        <v>#N/A</v>
      </c>
      <c r="AP38" s="75">
        <f t="shared" si="127"/>
        <v>313068.92</v>
      </c>
      <c r="AQ38" s="75" t="e">
        <f t="shared" si="127"/>
        <v>#N/A</v>
      </c>
      <c r="AR38" s="75" t="e">
        <f t="shared" si="127"/>
        <v>#N/A</v>
      </c>
      <c r="AS38" s="75">
        <f t="shared" si="127"/>
        <v>136590.92000000001</v>
      </c>
      <c r="AT38" s="75">
        <f t="shared" si="127"/>
        <v>0</v>
      </c>
      <c r="AU38" s="75">
        <f t="shared" si="127"/>
        <v>1315278.08</v>
      </c>
      <c r="AV38" s="75">
        <f t="shared" si="127"/>
        <v>417864.9</v>
      </c>
      <c r="AW38" s="75">
        <f t="shared" si="127"/>
        <v>220188.71</v>
      </c>
      <c r="AX38" s="75">
        <f t="shared" si="127"/>
        <v>297385.98</v>
      </c>
      <c r="AY38" s="75">
        <f t="shared" si="127"/>
        <v>540993.89</v>
      </c>
      <c r="AZ38" s="75">
        <f t="shared" si="127"/>
        <v>203300.46000000002</v>
      </c>
      <c r="BA38" s="75">
        <f t="shared" si="127"/>
        <v>216950.84</v>
      </c>
      <c r="BB38" s="75">
        <f t="shared" si="127"/>
        <v>347438.16000000003</v>
      </c>
      <c r="BC38" s="75">
        <f t="shared" si="127"/>
        <v>325573.06000000006</v>
      </c>
      <c r="BD38" s="75">
        <f t="shared" si="127"/>
        <v>290913.61</v>
      </c>
      <c r="BE38" s="75">
        <f t="shared" si="127"/>
        <v>376014.71000000008</v>
      </c>
      <c r="BF38" s="75">
        <f t="shared" si="127"/>
        <v>189893.08000000002</v>
      </c>
      <c r="BG38" s="75">
        <f t="shared" si="127"/>
        <v>147250.32</v>
      </c>
      <c r="BH38" s="75">
        <f t="shared" si="127"/>
        <v>329661.15000000002</v>
      </c>
      <c r="BI38" s="75">
        <f t="shared" si="127"/>
        <v>111025.98</v>
      </c>
      <c r="BJ38" s="75">
        <f t="shared" si="127"/>
        <v>0</v>
      </c>
      <c r="BK38" s="75">
        <f t="shared" si="127"/>
        <v>287846.49</v>
      </c>
      <c r="BL38" s="75">
        <f t="shared" si="127"/>
        <v>160346.77999999997</v>
      </c>
      <c r="BM38" s="75">
        <f t="shared" si="127"/>
        <v>461535.44</v>
      </c>
      <c r="BN38" s="75">
        <f t="shared" si="127"/>
        <v>594090.57999999996</v>
      </c>
      <c r="BO38" s="75">
        <f t="shared" si="127"/>
        <v>108056.83</v>
      </c>
      <c r="BP38" s="75" t="e">
        <f t="shared" si="127"/>
        <v>#N/A</v>
      </c>
      <c r="BQ38" s="75">
        <f t="shared" ref="BQ38:CV38" si="128">HLOOKUP(BQ$2,QSP,21,FALSE)</f>
        <v>284391.93</v>
      </c>
      <c r="BR38" s="75">
        <f t="shared" si="128"/>
        <v>239633.46000000002</v>
      </c>
      <c r="BS38" s="75">
        <f t="shared" si="128"/>
        <v>304367.37</v>
      </c>
      <c r="BT38" s="75">
        <f t="shared" si="128"/>
        <v>358065.75</v>
      </c>
      <c r="BU38" s="75">
        <f t="shared" si="128"/>
        <v>100428.81</v>
      </c>
      <c r="BV38" s="75" t="e">
        <f t="shared" si="128"/>
        <v>#N/A</v>
      </c>
      <c r="BW38" s="75">
        <f t="shared" si="128"/>
        <v>420517.27</v>
      </c>
      <c r="BX38" s="75">
        <f t="shared" si="128"/>
        <v>263586.55</v>
      </c>
      <c r="BY38" s="75">
        <f t="shared" si="128"/>
        <v>574104.97</v>
      </c>
      <c r="BZ38" s="75">
        <f t="shared" si="128"/>
        <v>291500.75</v>
      </c>
      <c r="CA38" s="75">
        <f t="shared" si="128"/>
        <v>93041.74</v>
      </c>
      <c r="CB38" s="75" t="e">
        <f t="shared" si="128"/>
        <v>#N/A</v>
      </c>
      <c r="CC38" s="75">
        <f t="shared" si="128"/>
        <v>335927.5</v>
      </c>
      <c r="CD38" s="75" t="e">
        <f t="shared" si="128"/>
        <v>#N/A</v>
      </c>
      <c r="CE38" s="75">
        <f t="shared" si="128"/>
        <v>334523.42000000004</v>
      </c>
      <c r="CF38" s="75" t="e">
        <f t="shared" si="128"/>
        <v>#N/A</v>
      </c>
      <c r="CG38" s="75">
        <f t="shared" si="128"/>
        <v>606317.78999999992</v>
      </c>
      <c r="CH38" s="75">
        <f t="shared" si="128"/>
        <v>258338.03999999998</v>
      </c>
      <c r="CI38" s="75">
        <f t="shared" si="128"/>
        <v>459112.05</v>
      </c>
      <c r="CJ38" s="75">
        <f t="shared" si="128"/>
        <v>515764.63</v>
      </c>
      <c r="CK38" s="75">
        <f t="shared" si="128"/>
        <v>367485.39999999997</v>
      </c>
      <c r="CL38" s="75">
        <f t="shared" si="128"/>
        <v>667891.39999999991</v>
      </c>
      <c r="CM38" s="75">
        <f t="shared" si="128"/>
        <v>593559.52</v>
      </c>
      <c r="CN38" s="75">
        <f t="shared" si="128"/>
        <v>801883.23</v>
      </c>
      <c r="CO38" s="75">
        <f t="shared" si="128"/>
        <v>427069.61999999994</v>
      </c>
      <c r="CP38" s="75">
        <f t="shared" si="128"/>
        <v>625976.9</v>
      </c>
      <c r="CQ38" s="75">
        <f t="shared" si="128"/>
        <v>645126.02999999991</v>
      </c>
      <c r="CR38" s="75">
        <f t="shared" si="128"/>
        <v>337907.42000000004</v>
      </c>
      <c r="CS38" s="75">
        <f t="shared" si="128"/>
        <v>510076.73</v>
      </c>
      <c r="CT38" s="75">
        <f t="shared" si="128"/>
        <v>884766.26</v>
      </c>
      <c r="CU38" s="75">
        <f t="shared" si="128"/>
        <v>657807.60999999987</v>
      </c>
      <c r="CV38" s="75">
        <f t="shared" si="128"/>
        <v>463308.13</v>
      </c>
      <c r="CW38" s="75">
        <f t="shared" ref="CW38:EB38" si="129">HLOOKUP(CW$2,QSP,21,FALSE)</f>
        <v>480420.56</v>
      </c>
      <c r="CX38" s="75">
        <f t="shared" si="129"/>
        <v>917990.01</v>
      </c>
      <c r="CY38" s="75">
        <f t="shared" si="129"/>
        <v>652349.57000000007</v>
      </c>
      <c r="CZ38" s="75">
        <f t="shared" si="129"/>
        <v>292645.95</v>
      </c>
      <c r="DA38" s="75">
        <f t="shared" si="129"/>
        <v>406465.59</v>
      </c>
      <c r="DB38" s="75">
        <f t="shared" si="129"/>
        <v>462277.50999999995</v>
      </c>
      <c r="DC38" s="75">
        <f t="shared" si="129"/>
        <v>374427.98</v>
      </c>
      <c r="DD38" s="75">
        <f t="shared" si="129"/>
        <v>291331.86</v>
      </c>
      <c r="DE38" s="75" t="e">
        <f t="shared" si="129"/>
        <v>#N/A</v>
      </c>
      <c r="DF38" s="75">
        <f t="shared" si="129"/>
        <v>430413.14</v>
      </c>
      <c r="DG38" s="75">
        <f t="shared" si="129"/>
        <v>417622.82</v>
      </c>
      <c r="DH38" s="75">
        <f t="shared" si="129"/>
        <v>662439.47000000009</v>
      </c>
      <c r="DI38" s="75">
        <f t="shared" si="129"/>
        <v>364885.82000000007</v>
      </c>
      <c r="DJ38" s="75">
        <f t="shared" si="129"/>
        <v>212665.37</v>
      </c>
      <c r="DK38" s="75">
        <f t="shared" si="129"/>
        <v>438028.63999999996</v>
      </c>
      <c r="DL38" s="75">
        <f t="shared" si="129"/>
        <v>326819.33</v>
      </c>
      <c r="DM38" s="75">
        <f t="shared" si="129"/>
        <v>267263.87</v>
      </c>
      <c r="DN38" s="75" t="e">
        <f t="shared" si="129"/>
        <v>#N/A</v>
      </c>
      <c r="DO38" s="75" t="e">
        <f t="shared" si="129"/>
        <v>#N/A</v>
      </c>
      <c r="DP38" s="75">
        <f t="shared" si="129"/>
        <v>391387.55000000005</v>
      </c>
      <c r="DQ38" s="75" t="e">
        <f t="shared" si="129"/>
        <v>#N/A</v>
      </c>
      <c r="DR38" s="75">
        <f t="shared" si="129"/>
        <v>303584.71999999997</v>
      </c>
      <c r="DS38" s="75">
        <f t="shared" si="129"/>
        <v>248442.32000000004</v>
      </c>
      <c r="DT38" s="75" t="e">
        <f t="shared" si="129"/>
        <v>#N/A</v>
      </c>
      <c r="DU38" s="75">
        <f t="shared" si="129"/>
        <v>773290.57000000007</v>
      </c>
      <c r="DV38" s="75">
        <f t="shared" si="129"/>
        <v>341897.68999999989</v>
      </c>
      <c r="DW38" s="75" t="e">
        <f t="shared" si="129"/>
        <v>#N/A</v>
      </c>
      <c r="DX38" s="75">
        <f t="shared" si="129"/>
        <v>241378.06000000003</v>
      </c>
      <c r="DY38" s="75" t="e">
        <f t="shared" si="129"/>
        <v>#N/A</v>
      </c>
      <c r="DZ38" s="75" t="e">
        <f t="shared" si="129"/>
        <v>#N/A</v>
      </c>
      <c r="EA38" s="75" t="e">
        <f t="shared" si="129"/>
        <v>#N/A</v>
      </c>
      <c r="EB38" s="75" t="e">
        <f t="shared" si="129"/>
        <v>#N/A</v>
      </c>
      <c r="EC38" s="75">
        <f t="shared" ref="EC38:FH38" si="130">HLOOKUP(EC$2,QSP,21,FALSE)</f>
        <v>204997.88</v>
      </c>
      <c r="ED38" s="75" t="e">
        <f t="shared" si="130"/>
        <v>#N/A</v>
      </c>
      <c r="EE38" s="75">
        <f t="shared" si="130"/>
        <v>205917.78999999998</v>
      </c>
      <c r="EF38" s="75" t="e">
        <f t="shared" si="130"/>
        <v>#N/A</v>
      </c>
      <c r="EG38" s="75">
        <f t="shared" si="130"/>
        <v>609542.36</v>
      </c>
      <c r="EH38" s="75">
        <f t="shared" si="130"/>
        <v>362361.94</v>
      </c>
      <c r="EI38" s="75" t="e">
        <f t="shared" si="130"/>
        <v>#N/A</v>
      </c>
      <c r="EJ38" s="75">
        <f t="shared" si="130"/>
        <v>395569.83</v>
      </c>
      <c r="EK38" s="75" t="e">
        <f t="shared" si="130"/>
        <v>#N/A</v>
      </c>
      <c r="EL38" s="75">
        <f t="shared" si="130"/>
        <v>552148.78</v>
      </c>
      <c r="EM38" s="75">
        <f t="shared" si="130"/>
        <v>220511.03</v>
      </c>
      <c r="EN38" s="75" t="e">
        <f t="shared" si="130"/>
        <v>#N/A</v>
      </c>
      <c r="EO38" s="75" t="e">
        <f t="shared" si="130"/>
        <v>#N/A</v>
      </c>
      <c r="EP38" s="75">
        <f t="shared" si="130"/>
        <v>607324.04</v>
      </c>
      <c r="EQ38" s="75" t="e">
        <f t="shared" si="130"/>
        <v>#N/A</v>
      </c>
      <c r="ER38" s="75">
        <f t="shared" si="130"/>
        <v>786293.74</v>
      </c>
      <c r="ES38" s="75">
        <f t="shared" si="130"/>
        <v>812451.62</v>
      </c>
      <c r="ET38" s="75" t="e">
        <f t="shared" si="130"/>
        <v>#N/A</v>
      </c>
      <c r="EU38" s="75">
        <f t="shared" si="130"/>
        <v>1084062</v>
      </c>
      <c r="EV38" s="75" t="e">
        <f t="shared" si="130"/>
        <v>#N/A</v>
      </c>
      <c r="EW38" s="75" t="e">
        <f t="shared" si="130"/>
        <v>#N/A</v>
      </c>
      <c r="EX38" s="75">
        <f t="shared" si="130"/>
        <v>564827.73</v>
      </c>
      <c r="EY38" s="75" t="e">
        <f t="shared" si="130"/>
        <v>#N/A</v>
      </c>
      <c r="EZ38" s="75">
        <f t="shared" si="130"/>
        <v>709007.70000000007</v>
      </c>
      <c r="FA38" s="75" t="e">
        <f t="shared" si="130"/>
        <v>#N/A</v>
      </c>
      <c r="FB38" s="75" t="e">
        <f t="shared" si="130"/>
        <v>#N/A</v>
      </c>
      <c r="FC38" s="75" t="e">
        <f t="shared" si="130"/>
        <v>#N/A</v>
      </c>
      <c r="FD38" s="75" t="e">
        <f t="shared" si="130"/>
        <v>#N/A</v>
      </c>
      <c r="FE38" s="75" t="e">
        <f t="shared" si="130"/>
        <v>#N/A</v>
      </c>
      <c r="FF38" s="75">
        <f t="shared" si="130"/>
        <v>979192.81</v>
      </c>
      <c r="FG38" s="75" t="e">
        <f t="shared" si="130"/>
        <v>#N/A</v>
      </c>
      <c r="FH38" s="75" t="e">
        <f t="shared" si="130"/>
        <v>#N/A</v>
      </c>
      <c r="FI38" s="75" t="e">
        <f t="shared" ref="FI38:GI38" si="131">HLOOKUP(FI$2,QSP,21,FALSE)</f>
        <v>#N/A</v>
      </c>
      <c r="FJ38" s="75" t="e">
        <f t="shared" si="131"/>
        <v>#N/A</v>
      </c>
      <c r="FK38" s="75" t="e">
        <f t="shared" si="131"/>
        <v>#N/A</v>
      </c>
      <c r="FL38" s="75">
        <f t="shared" si="131"/>
        <v>604064.28999999992</v>
      </c>
      <c r="FM38" s="75" t="e">
        <f t="shared" si="131"/>
        <v>#N/A</v>
      </c>
      <c r="FN38" s="75">
        <f t="shared" si="131"/>
        <v>737583.30999999994</v>
      </c>
      <c r="FO38" s="75" t="e">
        <f t="shared" si="131"/>
        <v>#N/A</v>
      </c>
      <c r="FP38" s="75">
        <f t="shared" si="131"/>
        <v>680816.58</v>
      </c>
      <c r="FQ38" s="75">
        <f t="shared" si="131"/>
        <v>716794.33000000007</v>
      </c>
      <c r="FR38" s="75" t="e">
        <f t="shared" si="131"/>
        <v>#N/A</v>
      </c>
      <c r="FS38" s="75">
        <f t="shared" si="131"/>
        <v>339731.65000000008</v>
      </c>
      <c r="FT38" s="75">
        <f t="shared" si="131"/>
        <v>1371184.9000000001</v>
      </c>
      <c r="FU38" s="75">
        <f t="shared" si="131"/>
        <v>1139485.83</v>
      </c>
      <c r="FV38" s="75">
        <f t="shared" si="131"/>
        <v>1197008.74</v>
      </c>
      <c r="FW38" s="75">
        <f t="shared" si="131"/>
        <v>1472740.4300000002</v>
      </c>
      <c r="FX38" s="75">
        <f t="shared" si="131"/>
        <v>2204386.37</v>
      </c>
      <c r="FY38" s="75">
        <f t="shared" si="131"/>
        <v>313138.67000000004</v>
      </c>
      <c r="FZ38" s="75">
        <f t="shared" si="131"/>
        <v>354986.56</v>
      </c>
      <c r="GA38" s="75">
        <f t="shared" si="131"/>
        <v>397610.33999999997</v>
      </c>
      <c r="GB38" s="75">
        <f t="shared" si="131"/>
        <v>312853.15999999997</v>
      </c>
      <c r="GC38" s="75">
        <f t="shared" si="131"/>
        <v>749500.42000000016</v>
      </c>
      <c r="GD38" s="75" t="e">
        <f t="shared" si="131"/>
        <v>#N/A</v>
      </c>
      <c r="GE38" s="75" t="e">
        <f t="shared" si="131"/>
        <v>#N/A</v>
      </c>
      <c r="GF38" s="75">
        <f t="shared" si="131"/>
        <v>1519195.85</v>
      </c>
      <c r="GG38" s="75" t="e">
        <f t="shared" si="131"/>
        <v>#N/A</v>
      </c>
      <c r="GH38" s="75" t="e">
        <f t="shared" si="131"/>
        <v>#N/A</v>
      </c>
      <c r="GI38" s="75">
        <f t="shared" si="131"/>
        <v>733386.33000000007</v>
      </c>
    </row>
    <row r="39" spans="2:191" x14ac:dyDescent="0.25">
      <c r="B39" s="188" t="s">
        <v>200</v>
      </c>
      <c r="C39" s="189" t="s">
        <v>201</v>
      </c>
      <c r="D39" s="215"/>
      <c r="E39" s="75">
        <f t="shared" ref="E39:AJ39" si="132">HLOOKUP(E$2,QSP,22,FALSE)</f>
        <v>6565.8899999999994</v>
      </c>
      <c r="F39" s="75">
        <f t="shared" si="132"/>
        <v>45554.400000000001</v>
      </c>
      <c r="G39" s="75">
        <f t="shared" si="132"/>
        <v>33946.67</v>
      </c>
      <c r="H39" s="75">
        <f t="shared" si="132"/>
        <v>24186.1</v>
      </c>
      <c r="I39" s="75">
        <f t="shared" si="132"/>
        <v>34039.82</v>
      </c>
      <c r="J39" s="75" t="e">
        <f t="shared" si="132"/>
        <v>#N/A</v>
      </c>
      <c r="K39" s="75" t="e">
        <f t="shared" si="132"/>
        <v>#N/A</v>
      </c>
      <c r="L39" s="75">
        <f t="shared" si="132"/>
        <v>102824.31</v>
      </c>
      <c r="M39" s="75">
        <f t="shared" si="132"/>
        <v>58363.040000000001</v>
      </c>
      <c r="N39" s="75" t="e">
        <f t="shared" si="132"/>
        <v>#N/A</v>
      </c>
      <c r="O39" s="75">
        <f t="shared" si="132"/>
        <v>103813.34000000001</v>
      </c>
      <c r="P39" s="75" t="e">
        <f t="shared" si="132"/>
        <v>#N/A</v>
      </c>
      <c r="Q39" s="75">
        <f t="shared" si="132"/>
        <v>81235.169999999984</v>
      </c>
      <c r="R39" s="75">
        <f t="shared" si="132"/>
        <v>50505.38</v>
      </c>
      <c r="S39" s="75">
        <f t="shared" si="132"/>
        <v>101598.87</v>
      </c>
      <c r="T39" s="75">
        <f t="shared" si="132"/>
        <v>280.94</v>
      </c>
      <c r="U39" s="75">
        <f t="shared" si="132"/>
        <v>66380.89</v>
      </c>
      <c r="V39" s="75" t="e">
        <f t="shared" si="132"/>
        <v>#N/A</v>
      </c>
      <c r="W39" s="75" t="e">
        <f t="shared" si="132"/>
        <v>#N/A</v>
      </c>
      <c r="X39" s="75">
        <f t="shared" si="132"/>
        <v>82540.509999999995</v>
      </c>
      <c r="Y39" s="75" t="e">
        <f t="shared" si="132"/>
        <v>#N/A</v>
      </c>
      <c r="Z39" s="75" t="e">
        <f t="shared" si="132"/>
        <v>#N/A</v>
      </c>
      <c r="AA39" s="75" t="e">
        <f t="shared" si="132"/>
        <v>#N/A</v>
      </c>
      <c r="AB39" s="75" t="e">
        <f t="shared" si="132"/>
        <v>#N/A</v>
      </c>
      <c r="AC39" s="75">
        <f t="shared" si="132"/>
        <v>0</v>
      </c>
      <c r="AD39" s="75">
        <f t="shared" si="132"/>
        <v>70874.069999999992</v>
      </c>
      <c r="AE39" s="75">
        <f t="shared" si="132"/>
        <v>66475.19</v>
      </c>
      <c r="AF39" s="75" t="e">
        <f t="shared" si="132"/>
        <v>#N/A</v>
      </c>
      <c r="AG39" s="75" t="e">
        <f t="shared" si="132"/>
        <v>#N/A</v>
      </c>
      <c r="AH39" s="75">
        <f t="shared" si="132"/>
        <v>83777.63</v>
      </c>
      <c r="AI39" s="75" t="e">
        <f t="shared" si="132"/>
        <v>#N/A</v>
      </c>
      <c r="AJ39" s="75" t="e">
        <f t="shared" si="132"/>
        <v>#N/A</v>
      </c>
      <c r="AK39" s="75">
        <f t="shared" ref="AK39:BP39" si="133">HLOOKUP(AK$2,QSP,22,FALSE)</f>
        <v>85847.040000000008</v>
      </c>
      <c r="AL39" s="75">
        <f t="shared" si="133"/>
        <v>90032.239999999991</v>
      </c>
      <c r="AM39" s="75" t="e">
        <f t="shared" si="133"/>
        <v>#N/A</v>
      </c>
      <c r="AN39" s="75">
        <f t="shared" si="133"/>
        <v>37279.25</v>
      </c>
      <c r="AO39" s="75" t="e">
        <f t="shared" si="133"/>
        <v>#N/A</v>
      </c>
      <c r="AP39" s="75">
        <f t="shared" si="133"/>
        <v>39174.659999999996</v>
      </c>
      <c r="AQ39" s="75" t="e">
        <f t="shared" si="133"/>
        <v>#N/A</v>
      </c>
      <c r="AR39" s="75" t="e">
        <f t="shared" si="133"/>
        <v>#N/A</v>
      </c>
      <c r="AS39" s="75">
        <f t="shared" si="133"/>
        <v>19157.739999999998</v>
      </c>
      <c r="AT39" s="75">
        <f t="shared" si="133"/>
        <v>0</v>
      </c>
      <c r="AU39" s="75">
        <f t="shared" si="133"/>
        <v>107831.37000000001</v>
      </c>
      <c r="AV39" s="75">
        <f t="shared" si="133"/>
        <v>67335.58</v>
      </c>
      <c r="AW39" s="75">
        <f t="shared" si="133"/>
        <v>66498.430000000008</v>
      </c>
      <c r="AX39" s="75">
        <f t="shared" si="133"/>
        <v>85733.549999999988</v>
      </c>
      <c r="AY39" s="75">
        <f t="shared" si="133"/>
        <v>66931.33</v>
      </c>
      <c r="AZ39" s="75">
        <f t="shared" si="133"/>
        <v>51492.5</v>
      </c>
      <c r="BA39" s="75">
        <f t="shared" si="133"/>
        <v>74265.489999999991</v>
      </c>
      <c r="BB39" s="75">
        <f t="shared" si="133"/>
        <v>73337.289999999994</v>
      </c>
      <c r="BC39" s="75">
        <f t="shared" si="133"/>
        <v>79822.55</v>
      </c>
      <c r="BD39" s="75">
        <f t="shared" si="133"/>
        <v>56757.630000000005</v>
      </c>
      <c r="BE39" s="75">
        <f t="shared" si="133"/>
        <v>61881.27</v>
      </c>
      <c r="BF39" s="75">
        <f t="shared" si="133"/>
        <v>47014.83</v>
      </c>
      <c r="BG39" s="75">
        <f t="shared" si="133"/>
        <v>2864.2</v>
      </c>
      <c r="BH39" s="75">
        <f t="shared" si="133"/>
        <v>82573.789999999994</v>
      </c>
      <c r="BI39" s="75">
        <f t="shared" si="133"/>
        <v>55722.100000000006</v>
      </c>
      <c r="BJ39" s="75">
        <f t="shared" si="133"/>
        <v>0</v>
      </c>
      <c r="BK39" s="75">
        <f t="shared" si="133"/>
        <v>50972.450000000004</v>
      </c>
      <c r="BL39" s="75">
        <f t="shared" si="133"/>
        <v>66669.600000000006</v>
      </c>
      <c r="BM39" s="75">
        <f t="shared" si="133"/>
        <v>45326.79</v>
      </c>
      <c r="BN39" s="75">
        <f t="shared" si="133"/>
        <v>143410</v>
      </c>
      <c r="BO39" s="75">
        <f t="shared" si="133"/>
        <v>42435.51</v>
      </c>
      <c r="BP39" s="75" t="e">
        <f t="shared" si="133"/>
        <v>#N/A</v>
      </c>
      <c r="BQ39" s="75">
        <f t="shared" ref="BQ39:CV39" si="134">HLOOKUP(BQ$2,QSP,22,FALSE)</f>
        <v>78776.329999999987</v>
      </c>
      <c r="BR39" s="75">
        <f t="shared" si="134"/>
        <v>78297.179999999993</v>
      </c>
      <c r="BS39" s="75">
        <f t="shared" si="134"/>
        <v>1364.5</v>
      </c>
      <c r="BT39" s="75">
        <f t="shared" si="134"/>
        <v>82167.37</v>
      </c>
      <c r="BU39" s="75">
        <f t="shared" si="134"/>
        <v>20647.859999999997</v>
      </c>
      <c r="BV39" s="75" t="e">
        <f t="shared" si="134"/>
        <v>#N/A</v>
      </c>
      <c r="BW39" s="75">
        <f t="shared" si="134"/>
        <v>26725.360000000001</v>
      </c>
      <c r="BX39" s="75">
        <f t="shared" si="134"/>
        <v>91530.7</v>
      </c>
      <c r="BY39" s="75">
        <f t="shared" si="134"/>
        <v>127151.8</v>
      </c>
      <c r="BZ39" s="75">
        <f t="shared" si="134"/>
        <v>86033.19</v>
      </c>
      <c r="CA39" s="75">
        <f t="shared" si="134"/>
        <v>69927.509999999995</v>
      </c>
      <c r="CB39" s="75" t="e">
        <f t="shared" si="134"/>
        <v>#N/A</v>
      </c>
      <c r="CC39" s="75">
        <f t="shared" si="134"/>
        <v>40565.730000000003</v>
      </c>
      <c r="CD39" s="75" t="e">
        <f t="shared" si="134"/>
        <v>#N/A</v>
      </c>
      <c r="CE39" s="75">
        <f t="shared" si="134"/>
        <v>77031.83</v>
      </c>
      <c r="CF39" s="75" t="e">
        <f t="shared" si="134"/>
        <v>#N/A</v>
      </c>
      <c r="CG39" s="75">
        <f t="shared" si="134"/>
        <v>102887.46</v>
      </c>
      <c r="CH39" s="75">
        <f t="shared" si="134"/>
        <v>2866.08</v>
      </c>
      <c r="CI39" s="75">
        <f t="shared" si="134"/>
        <v>0</v>
      </c>
      <c r="CJ39" s="75">
        <f t="shared" si="134"/>
        <v>79917.83</v>
      </c>
      <c r="CK39" s="75">
        <f t="shared" si="134"/>
        <v>105049.75999999998</v>
      </c>
      <c r="CL39" s="75">
        <f t="shared" si="134"/>
        <v>64101.02</v>
      </c>
      <c r="CM39" s="75">
        <f t="shared" si="134"/>
        <v>0</v>
      </c>
      <c r="CN39" s="75">
        <f t="shared" si="134"/>
        <v>120115.49999999999</v>
      </c>
      <c r="CO39" s="75">
        <f t="shared" si="134"/>
        <v>87732.449999999983</v>
      </c>
      <c r="CP39" s="75">
        <f t="shared" si="134"/>
        <v>786.87</v>
      </c>
      <c r="CQ39" s="75">
        <f t="shared" si="134"/>
        <v>97750.03</v>
      </c>
      <c r="CR39" s="75">
        <f t="shared" si="134"/>
        <v>69952.78</v>
      </c>
      <c r="CS39" s="75">
        <f t="shared" si="134"/>
        <v>110400.25</v>
      </c>
      <c r="CT39" s="75">
        <f t="shared" si="134"/>
        <v>111973.23999999999</v>
      </c>
      <c r="CU39" s="75">
        <f t="shared" si="134"/>
        <v>41176.6</v>
      </c>
      <c r="CV39" s="75">
        <f t="shared" si="134"/>
        <v>83634.070000000007</v>
      </c>
      <c r="CW39" s="75">
        <f t="shared" ref="CW39:EB39" si="135">HLOOKUP(CW$2,QSP,22,FALSE)</f>
        <v>0</v>
      </c>
      <c r="CX39" s="75">
        <f t="shared" si="135"/>
        <v>0</v>
      </c>
      <c r="CY39" s="75">
        <f t="shared" si="135"/>
        <v>76429.100000000006</v>
      </c>
      <c r="CZ39" s="75">
        <f t="shared" si="135"/>
        <v>0</v>
      </c>
      <c r="DA39" s="75">
        <f t="shared" si="135"/>
        <v>62958.970000000008</v>
      </c>
      <c r="DB39" s="75">
        <f t="shared" si="135"/>
        <v>40527.61</v>
      </c>
      <c r="DC39" s="75">
        <f t="shared" si="135"/>
        <v>100360.96000000001</v>
      </c>
      <c r="DD39" s="75">
        <f t="shared" si="135"/>
        <v>78561.329999999987</v>
      </c>
      <c r="DE39" s="75" t="e">
        <f t="shared" si="135"/>
        <v>#N/A</v>
      </c>
      <c r="DF39" s="75">
        <f t="shared" si="135"/>
        <v>0</v>
      </c>
      <c r="DG39" s="75">
        <f t="shared" si="135"/>
        <v>42434.41</v>
      </c>
      <c r="DH39" s="75">
        <f t="shared" si="135"/>
        <v>67816.58</v>
      </c>
      <c r="DI39" s="75">
        <f t="shared" si="135"/>
        <v>87520.809999999983</v>
      </c>
      <c r="DJ39" s="75">
        <f t="shared" si="135"/>
        <v>77880.09</v>
      </c>
      <c r="DK39" s="75">
        <f t="shared" si="135"/>
        <v>71403.490000000005</v>
      </c>
      <c r="DL39" s="75">
        <f t="shared" si="135"/>
        <v>87274.64</v>
      </c>
      <c r="DM39" s="75">
        <f t="shared" si="135"/>
        <v>0</v>
      </c>
      <c r="DN39" s="75" t="e">
        <f t="shared" si="135"/>
        <v>#N/A</v>
      </c>
      <c r="DO39" s="75" t="e">
        <f t="shared" si="135"/>
        <v>#N/A</v>
      </c>
      <c r="DP39" s="75">
        <f t="shared" si="135"/>
        <v>0</v>
      </c>
      <c r="DQ39" s="75" t="e">
        <f t="shared" si="135"/>
        <v>#N/A</v>
      </c>
      <c r="DR39" s="75">
        <f t="shared" si="135"/>
        <v>67374.39</v>
      </c>
      <c r="DS39" s="75">
        <f t="shared" si="135"/>
        <v>32134.520000000004</v>
      </c>
      <c r="DT39" s="75" t="e">
        <f t="shared" si="135"/>
        <v>#N/A</v>
      </c>
      <c r="DU39" s="75">
        <f t="shared" si="135"/>
        <v>124154.71999999999</v>
      </c>
      <c r="DV39" s="75">
        <f t="shared" si="135"/>
        <v>34023.919999999998</v>
      </c>
      <c r="DW39" s="75" t="e">
        <f t="shared" si="135"/>
        <v>#N/A</v>
      </c>
      <c r="DX39" s="75">
        <f t="shared" si="135"/>
        <v>68917.349999999991</v>
      </c>
      <c r="DY39" s="75" t="e">
        <f t="shared" si="135"/>
        <v>#N/A</v>
      </c>
      <c r="DZ39" s="75" t="e">
        <f t="shared" si="135"/>
        <v>#N/A</v>
      </c>
      <c r="EA39" s="75" t="e">
        <f t="shared" si="135"/>
        <v>#N/A</v>
      </c>
      <c r="EB39" s="75" t="e">
        <f t="shared" si="135"/>
        <v>#N/A</v>
      </c>
      <c r="EC39" s="75">
        <f t="shared" ref="EC39:FH39" si="136">HLOOKUP(EC$2,QSP,22,FALSE)</f>
        <v>38868.920000000006</v>
      </c>
      <c r="ED39" s="75" t="e">
        <f t="shared" si="136"/>
        <v>#N/A</v>
      </c>
      <c r="EE39" s="75">
        <f t="shared" si="136"/>
        <v>62017.909999999989</v>
      </c>
      <c r="EF39" s="75" t="e">
        <f t="shared" si="136"/>
        <v>#N/A</v>
      </c>
      <c r="EG39" s="75">
        <f t="shared" si="136"/>
        <v>102850.82</v>
      </c>
      <c r="EH39" s="75">
        <f t="shared" si="136"/>
        <v>57746.240000000005</v>
      </c>
      <c r="EI39" s="75" t="e">
        <f t="shared" si="136"/>
        <v>#N/A</v>
      </c>
      <c r="EJ39" s="75">
        <f t="shared" si="136"/>
        <v>53892.410000000011</v>
      </c>
      <c r="EK39" s="75" t="e">
        <f t="shared" si="136"/>
        <v>#N/A</v>
      </c>
      <c r="EL39" s="75">
        <f t="shared" si="136"/>
        <v>67563.679999999993</v>
      </c>
      <c r="EM39" s="75">
        <f t="shared" si="136"/>
        <v>46295.180000000008</v>
      </c>
      <c r="EN39" s="75" t="e">
        <f t="shared" si="136"/>
        <v>#N/A</v>
      </c>
      <c r="EO39" s="75" t="e">
        <f t="shared" si="136"/>
        <v>#N/A</v>
      </c>
      <c r="EP39" s="75">
        <f t="shared" si="136"/>
        <v>244607.80000000005</v>
      </c>
      <c r="EQ39" s="75" t="e">
        <f t="shared" si="136"/>
        <v>#N/A</v>
      </c>
      <c r="ER39" s="75">
        <f t="shared" si="136"/>
        <v>130785.08</v>
      </c>
      <c r="ES39" s="75">
        <f t="shared" si="136"/>
        <v>297814.45999999996</v>
      </c>
      <c r="ET39" s="75" t="e">
        <f t="shared" si="136"/>
        <v>#N/A</v>
      </c>
      <c r="EU39" s="75">
        <f t="shared" si="136"/>
        <v>98351.53</v>
      </c>
      <c r="EV39" s="75" t="e">
        <f t="shared" si="136"/>
        <v>#N/A</v>
      </c>
      <c r="EW39" s="75" t="e">
        <f t="shared" si="136"/>
        <v>#N/A</v>
      </c>
      <c r="EX39" s="75">
        <f t="shared" si="136"/>
        <v>159025.33999999997</v>
      </c>
      <c r="EY39" s="75" t="e">
        <f t="shared" si="136"/>
        <v>#N/A</v>
      </c>
      <c r="EZ39" s="75">
        <f t="shared" si="136"/>
        <v>95038.57</v>
      </c>
      <c r="FA39" s="75" t="e">
        <f t="shared" si="136"/>
        <v>#N/A</v>
      </c>
      <c r="FB39" s="75" t="e">
        <f t="shared" si="136"/>
        <v>#N/A</v>
      </c>
      <c r="FC39" s="75" t="e">
        <f t="shared" si="136"/>
        <v>#N/A</v>
      </c>
      <c r="FD39" s="75" t="e">
        <f t="shared" si="136"/>
        <v>#N/A</v>
      </c>
      <c r="FE39" s="75" t="e">
        <f t="shared" si="136"/>
        <v>#N/A</v>
      </c>
      <c r="FF39" s="75">
        <f t="shared" si="136"/>
        <v>119807.24</v>
      </c>
      <c r="FG39" s="75" t="e">
        <f t="shared" si="136"/>
        <v>#N/A</v>
      </c>
      <c r="FH39" s="75" t="e">
        <f t="shared" si="136"/>
        <v>#N/A</v>
      </c>
      <c r="FI39" s="75" t="e">
        <f t="shared" ref="FI39:GI39" si="137">HLOOKUP(FI$2,QSP,22,FALSE)</f>
        <v>#N/A</v>
      </c>
      <c r="FJ39" s="75" t="e">
        <f t="shared" si="137"/>
        <v>#N/A</v>
      </c>
      <c r="FK39" s="75" t="e">
        <f t="shared" si="137"/>
        <v>#N/A</v>
      </c>
      <c r="FL39" s="75">
        <f t="shared" si="137"/>
        <v>0</v>
      </c>
      <c r="FM39" s="75" t="e">
        <f t="shared" si="137"/>
        <v>#N/A</v>
      </c>
      <c r="FN39" s="75">
        <f t="shared" si="137"/>
        <v>356599.12</v>
      </c>
      <c r="FO39" s="75" t="e">
        <f t="shared" si="137"/>
        <v>#N/A</v>
      </c>
      <c r="FP39" s="75">
        <f t="shared" si="137"/>
        <v>301454.41000000003</v>
      </c>
      <c r="FQ39" s="75">
        <f t="shared" si="137"/>
        <v>35944.229999999996</v>
      </c>
      <c r="FR39" s="75" t="e">
        <f t="shared" si="137"/>
        <v>#N/A</v>
      </c>
      <c r="FS39" s="75">
        <f t="shared" si="137"/>
        <v>127496.27999999998</v>
      </c>
      <c r="FT39" s="75">
        <f t="shared" si="137"/>
        <v>50186.390000000007</v>
      </c>
      <c r="FU39" s="75">
        <f t="shared" si="137"/>
        <v>85490.499999999985</v>
      </c>
      <c r="FV39" s="75">
        <f t="shared" si="137"/>
        <v>33946.67</v>
      </c>
      <c r="FW39" s="75">
        <f t="shared" si="137"/>
        <v>93140.919999999984</v>
      </c>
      <c r="FX39" s="75">
        <f t="shared" si="137"/>
        <v>117775.12000000001</v>
      </c>
      <c r="FY39" s="75">
        <f t="shared" si="137"/>
        <v>61984.380000000005</v>
      </c>
      <c r="FZ39" s="75">
        <f t="shared" si="137"/>
        <v>5380.49</v>
      </c>
      <c r="GA39" s="75">
        <f t="shared" si="137"/>
        <v>59556.94</v>
      </c>
      <c r="GB39" s="75">
        <f t="shared" si="137"/>
        <v>59297.73</v>
      </c>
      <c r="GC39" s="75">
        <f t="shared" si="137"/>
        <v>64459.100000000006</v>
      </c>
      <c r="GD39" s="75" t="e">
        <f t="shared" si="137"/>
        <v>#N/A</v>
      </c>
      <c r="GE39" s="75" t="e">
        <f t="shared" si="137"/>
        <v>#N/A</v>
      </c>
      <c r="GF39" s="75">
        <f t="shared" si="137"/>
        <v>82887.839999999997</v>
      </c>
      <c r="GG39" s="75" t="e">
        <f t="shared" si="137"/>
        <v>#N/A</v>
      </c>
      <c r="GH39" s="75" t="e">
        <f t="shared" si="137"/>
        <v>#N/A</v>
      </c>
      <c r="GI39" s="75">
        <f t="shared" si="137"/>
        <v>155338.88</v>
      </c>
    </row>
    <row r="40" spans="2:191" ht="13" x14ac:dyDescent="0.3">
      <c r="B40" s="195"/>
      <c r="C40" s="196" t="s">
        <v>202</v>
      </c>
      <c r="D40" s="218"/>
      <c r="E40" s="25">
        <f t="shared" ref="E40:AJ40" si="138">SUM(E32:E39)</f>
        <v>833024.52000000014</v>
      </c>
      <c r="F40" s="25">
        <f t="shared" si="138"/>
        <v>750041.54999999993</v>
      </c>
      <c r="G40" s="25">
        <f t="shared" si="138"/>
        <v>606356.06999999995</v>
      </c>
      <c r="H40" s="25">
        <f t="shared" si="138"/>
        <v>407552.16</v>
      </c>
      <c r="I40" s="25">
        <f t="shared" si="138"/>
        <v>362400.10000000003</v>
      </c>
      <c r="J40" s="25" t="e">
        <f t="shared" si="138"/>
        <v>#N/A</v>
      </c>
      <c r="K40" s="25" t="e">
        <f t="shared" si="138"/>
        <v>#N/A</v>
      </c>
      <c r="L40" s="25">
        <f t="shared" si="138"/>
        <v>1615061.62</v>
      </c>
      <c r="M40" s="25">
        <f t="shared" si="138"/>
        <v>1189476.3500000001</v>
      </c>
      <c r="N40" s="25" t="e">
        <f t="shared" si="138"/>
        <v>#N/A</v>
      </c>
      <c r="O40" s="25">
        <f t="shared" si="138"/>
        <v>1706143.03</v>
      </c>
      <c r="P40" s="25" t="e">
        <f t="shared" si="138"/>
        <v>#N/A</v>
      </c>
      <c r="Q40" s="25">
        <f t="shared" si="138"/>
        <v>1660410.38</v>
      </c>
      <c r="R40" s="25">
        <f t="shared" si="138"/>
        <v>967289.92999999982</v>
      </c>
      <c r="S40" s="25">
        <f t="shared" si="138"/>
        <v>1108684.6400000001</v>
      </c>
      <c r="T40" s="25">
        <f t="shared" si="138"/>
        <v>502.97</v>
      </c>
      <c r="U40" s="25">
        <f t="shared" si="138"/>
        <v>720620.97000000009</v>
      </c>
      <c r="V40" s="25" t="e">
        <f t="shared" si="138"/>
        <v>#N/A</v>
      </c>
      <c r="W40" s="25" t="e">
        <f t="shared" si="138"/>
        <v>#N/A</v>
      </c>
      <c r="X40" s="25">
        <f t="shared" si="138"/>
        <v>1174451.5599999998</v>
      </c>
      <c r="Y40" s="25" t="e">
        <f t="shared" si="138"/>
        <v>#N/A</v>
      </c>
      <c r="Z40" s="25" t="e">
        <f t="shared" si="138"/>
        <v>#N/A</v>
      </c>
      <c r="AA40" s="25" t="e">
        <f t="shared" si="138"/>
        <v>#N/A</v>
      </c>
      <c r="AB40" s="25" t="e">
        <f t="shared" si="138"/>
        <v>#N/A</v>
      </c>
      <c r="AC40" s="25">
        <f t="shared" si="138"/>
        <v>1204786.4300000002</v>
      </c>
      <c r="AD40" s="25">
        <f t="shared" si="138"/>
        <v>1601530.1600000004</v>
      </c>
      <c r="AE40" s="25">
        <f t="shared" si="138"/>
        <v>880523.45</v>
      </c>
      <c r="AF40" s="25" t="e">
        <f t="shared" si="138"/>
        <v>#N/A</v>
      </c>
      <c r="AG40" s="25" t="e">
        <f t="shared" si="138"/>
        <v>#N/A</v>
      </c>
      <c r="AH40" s="25">
        <f t="shared" si="138"/>
        <v>1246946.42</v>
      </c>
      <c r="AI40" s="25" t="e">
        <f t="shared" si="138"/>
        <v>#N/A</v>
      </c>
      <c r="AJ40" s="25" t="e">
        <f t="shared" si="138"/>
        <v>#N/A</v>
      </c>
      <c r="AK40" s="25">
        <f t="shared" ref="AK40:BP40" si="139">SUM(AK32:AK39)</f>
        <v>1159309.48</v>
      </c>
      <c r="AL40" s="25">
        <f t="shared" si="139"/>
        <v>1191779.3900000001</v>
      </c>
      <c r="AM40" s="25" t="e">
        <f t="shared" si="139"/>
        <v>#N/A</v>
      </c>
      <c r="AN40" s="25">
        <f t="shared" si="139"/>
        <v>740471.38</v>
      </c>
      <c r="AO40" s="25" t="e">
        <f t="shared" si="139"/>
        <v>#N/A</v>
      </c>
      <c r="AP40" s="25">
        <f t="shared" si="139"/>
        <v>1143555.43</v>
      </c>
      <c r="AQ40" s="25" t="e">
        <f t="shared" si="139"/>
        <v>#N/A</v>
      </c>
      <c r="AR40" s="25" t="e">
        <f t="shared" si="139"/>
        <v>#N/A</v>
      </c>
      <c r="AS40" s="25">
        <f t="shared" si="139"/>
        <v>489759.94999999995</v>
      </c>
      <c r="AT40" s="25">
        <f t="shared" si="139"/>
        <v>0</v>
      </c>
      <c r="AU40" s="25">
        <f t="shared" si="139"/>
        <v>2730890.9400000004</v>
      </c>
      <c r="AV40" s="25">
        <f t="shared" si="139"/>
        <v>1402119.54</v>
      </c>
      <c r="AW40" s="25">
        <f t="shared" si="139"/>
        <v>835605.94000000006</v>
      </c>
      <c r="AX40" s="25">
        <f t="shared" si="139"/>
        <v>1444133.3499999999</v>
      </c>
      <c r="AY40" s="25">
        <f t="shared" si="139"/>
        <v>1813422.9100000001</v>
      </c>
      <c r="AZ40" s="25">
        <f t="shared" si="139"/>
        <v>835865.71</v>
      </c>
      <c r="BA40" s="25">
        <f t="shared" si="139"/>
        <v>875243.19</v>
      </c>
      <c r="BB40" s="25">
        <f t="shared" si="139"/>
        <v>927048.6100000001</v>
      </c>
      <c r="BC40" s="25">
        <f t="shared" si="139"/>
        <v>1270732.1000000003</v>
      </c>
      <c r="BD40" s="25">
        <f t="shared" si="139"/>
        <v>868445.41</v>
      </c>
      <c r="BE40" s="25">
        <f t="shared" si="139"/>
        <v>943254.85000000009</v>
      </c>
      <c r="BF40" s="25">
        <f t="shared" si="139"/>
        <v>722077.09</v>
      </c>
      <c r="BG40" s="25">
        <f t="shared" si="139"/>
        <v>589930.54999999993</v>
      </c>
      <c r="BH40" s="25">
        <f t="shared" si="139"/>
        <v>1386112.38</v>
      </c>
      <c r="BI40" s="25">
        <f t="shared" si="139"/>
        <v>671175.79999999993</v>
      </c>
      <c r="BJ40" s="25">
        <f t="shared" si="139"/>
        <v>0</v>
      </c>
      <c r="BK40" s="25">
        <f t="shared" si="139"/>
        <v>894498.09</v>
      </c>
      <c r="BL40" s="25">
        <f t="shared" si="139"/>
        <v>852501.98999999987</v>
      </c>
      <c r="BM40" s="25">
        <f t="shared" si="139"/>
        <v>1123309.45</v>
      </c>
      <c r="BN40" s="25">
        <f t="shared" si="139"/>
        <v>1719351.0299999998</v>
      </c>
      <c r="BO40" s="25">
        <f t="shared" si="139"/>
        <v>632276.39</v>
      </c>
      <c r="BP40" s="25" t="e">
        <f t="shared" si="139"/>
        <v>#N/A</v>
      </c>
      <c r="BQ40" s="25">
        <f t="shared" ref="BQ40:CV40" si="140">SUM(BQ32:BQ39)</f>
        <v>1184515.82</v>
      </c>
      <c r="BR40" s="25">
        <f t="shared" si="140"/>
        <v>1236295.46</v>
      </c>
      <c r="BS40" s="25">
        <f t="shared" si="140"/>
        <v>866312.55</v>
      </c>
      <c r="BT40" s="25">
        <f t="shared" si="140"/>
        <v>1289548.5300000003</v>
      </c>
      <c r="BU40" s="25">
        <f t="shared" si="140"/>
        <v>663905.54999999993</v>
      </c>
      <c r="BV40" s="25" t="e">
        <f t="shared" si="140"/>
        <v>#N/A</v>
      </c>
      <c r="BW40" s="25">
        <f t="shared" si="140"/>
        <v>1432460.47</v>
      </c>
      <c r="BX40" s="25">
        <f t="shared" si="140"/>
        <v>1186620.8499999999</v>
      </c>
      <c r="BY40" s="25">
        <f t="shared" si="140"/>
        <v>1941935.4200000002</v>
      </c>
      <c r="BZ40" s="25">
        <f t="shared" si="140"/>
        <v>1088130.5</v>
      </c>
      <c r="CA40" s="25">
        <f t="shared" si="140"/>
        <v>668823.91</v>
      </c>
      <c r="CB40" s="25" t="e">
        <f t="shared" si="140"/>
        <v>#N/A</v>
      </c>
      <c r="CC40" s="25">
        <f t="shared" si="140"/>
        <v>1474512.13</v>
      </c>
      <c r="CD40" s="25" t="e">
        <f t="shared" si="140"/>
        <v>#N/A</v>
      </c>
      <c r="CE40" s="25">
        <f t="shared" si="140"/>
        <v>1450773.2300000002</v>
      </c>
      <c r="CF40" s="25" t="e">
        <f t="shared" si="140"/>
        <v>#N/A</v>
      </c>
      <c r="CG40" s="25">
        <f t="shared" si="140"/>
        <v>1663128.9699999997</v>
      </c>
      <c r="CH40" s="25">
        <f t="shared" si="140"/>
        <v>764505.61</v>
      </c>
      <c r="CI40" s="25">
        <f t="shared" si="140"/>
        <v>1536423.72</v>
      </c>
      <c r="CJ40" s="25">
        <f t="shared" si="140"/>
        <v>1526627.7400000002</v>
      </c>
      <c r="CK40" s="25">
        <f t="shared" si="140"/>
        <v>1747947.89</v>
      </c>
      <c r="CL40" s="25">
        <f t="shared" si="140"/>
        <v>1612226.6099999999</v>
      </c>
      <c r="CM40" s="25">
        <f t="shared" si="140"/>
        <v>1692715.02</v>
      </c>
      <c r="CN40" s="25">
        <f t="shared" si="140"/>
        <v>2452135.3000000003</v>
      </c>
      <c r="CO40" s="25">
        <f t="shared" si="140"/>
        <v>1515830.2599999998</v>
      </c>
      <c r="CP40" s="25">
        <f t="shared" si="140"/>
        <v>1768118.1999999997</v>
      </c>
      <c r="CQ40" s="25">
        <f t="shared" si="140"/>
        <v>1568311.43</v>
      </c>
      <c r="CR40" s="25">
        <f t="shared" si="140"/>
        <v>1269673.1599999999</v>
      </c>
      <c r="CS40" s="25">
        <f t="shared" si="140"/>
        <v>1635724.0699999998</v>
      </c>
      <c r="CT40" s="25">
        <f t="shared" si="140"/>
        <v>2336322.0499999998</v>
      </c>
      <c r="CU40" s="25">
        <f t="shared" si="140"/>
        <v>1994029.5700000003</v>
      </c>
      <c r="CV40" s="25">
        <f t="shared" si="140"/>
        <v>1226675.9600000002</v>
      </c>
      <c r="CW40" s="25">
        <f t="shared" ref="CW40:EB40" si="141">SUM(CW32:CW39)</f>
        <v>1321015.0599999998</v>
      </c>
      <c r="CX40" s="25">
        <f t="shared" si="141"/>
        <v>1863792.82</v>
      </c>
      <c r="CY40" s="25">
        <f t="shared" si="141"/>
        <v>1920448.6300000001</v>
      </c>
      <c r="CZ40" s="25">
        <f t="shared" si="141"/>
        <v>813268.72</v>
      </c>
      <c r="DA40" s="25">
        <f t="shared" si="141"/>
        <v>1285717.7000000002</v>
      </c>
      <c r="DB40" s="25">
        <f t="shared" si="141"/>
        <v>1454648.5200000003</v>
      </c>
      <c r="DC40" s="25">
        <f t="shared" si="141"/>
        <v>1565634.3399999999</v>
      </c>
      <c r="DD40" s="25">
        <f t="shared" si="141"/>
        <v>818538.35</v>
      </c>
      <c r="DE40" s="25" t="e">
        <f t="shared" si="141"/>
        <v>#N/A</v>
      </c>
      <c r="DF40" s="25">
        <f t="shared" si="141"/>
        <v>1379053.78</v>
      </c>
      <c r="DG40" s="25">
        <f t="shared" si="141"/>
        <v>1142564.95</v>
      </c>
      <c r="DH40" s="25">
        <f t="shared" si="141"/>
        <v>1465325.73</v>
      </c>
      <c r="DI40" s="25">
        <f t="shared" si="141"/>
        <v>1447748.6300000004</v>
      </c>
      <c r="DJ40" s="25">
        <f t="shared" si="141"/>
        <v>1070510.04</v>
      </c>
      <c r="DK40" s="25">
        <f t="shared" si="141"/>
        <v>1340701</v>
      </c>
      <c r="DL40" s="25">
        <f t="shared" si="141"/>
        <v>953515.7300000001</v>
      </c>
      <c r="DM40" s="25">
        <f t="shared" si="141"/>
        <v>692691.63</v>
      </c>
      <c r="DN40" s="25" t="e">
        <f t="shared" si="141"/>
        <v>#N/A</v>
      </c>
      <c r="DO40" s="25" t="e">
        <f t="shared" si="141"/>
        <v>#N/A</v>
      </c>
      <c r="DP40" s="25">
        <f t="shared" si="141"/>
        <v>1226172.6600000001</v>
      </c>
      <c r="DQ40" s="25" t="e">
        <f t="shared" si="141"/>
        <v>#N/A</v>
      </c>
      <c r="DR40" s="25">
        <f t="shared" si="141"/>
        <v>1208685.3</v>
      </c>
      <c r="DS40" s="25">
        <f t="shared" si="141"/>
        <v>943633.12000000011</v>
      </c>
      <c r="DT40" s="25" t="e">
        <f t="shared" si="141"/>
        <v>#N/A</v>
      </c>
      <c r="DU40" s="25">
        <f t="shared" si="141"/>
        <v>1936929.9799999997</v>
      </c>
      <c r="DV40" s="25">
        <f t="shared" si="141"/>
        <v>1324806.0899999999</v>
      </c>
      <c r="DW40" s="25" t="e">
        <f t="shared" si="141"/>
        <v>#N/A</v>
      </c>
      <c r="DX40" s="25">
        <f t="shared" si="141"/>
        <v>1135461.05</v>
      </c>
      <c r="DY40" s="25" t="e">
        <f t="shared" si="141"/>
        <v>#N/A</v>
      </c>
      <c r="DZ40" s="25" t="e">
        <f t="shared" si="141"/>
        <v>#N/A</v>
      </c>
      <c r="EA40" s="25" t="e">
        <f t="shared" si="141"/>
        <v>#N/A</v>
      </c>
      <c r="EB40" s="25" t="e">
        <f t="shared" si="141"/>
        <v>#N/A</v>
      </c>
      <c r="EC40" s="25">
        <f t="shared" ref="EC40:FH40" si="142">SUM(EC32:EC39)</f>
        <v>754519.34000000008</v>
      </c>
      <c r="ED40" s="25" t="e">
        <f t="shared" si="142"/>
        <v>#N/A</v>
      </c>
      <c r="EE40" s="25">
        <f t="shared" si="142"/>
        <v>782080.65</v>
      </c>
      <c r="EF40" s="25" t="e">
        <f t="shared" si="142"/>
        <v>#N/A</v>
      </c>
      <c r="EG40" s="25">
        <f t="shared" si="142"/>
        <v>1326509.4400000002</v>
      </c>
      <c r="EH40" s="25">
        <f t="shared" si="142"/>
        <v>1039205.8699999999</v>
      </c>
      <c r="EI40" s="25" t="e">
        <f t="shared" si="142"/>
        <v>#N/A</v>
      </c>
      <c r="EJ40" s="25">
        <f t="shared" si="142"/>
        <v>1187722.79</v>
      </c>
      <c r="EK40" s="25" t="e">
        <f t="shared" si="142"/>
        <v>#N/A</v>
      </c>
      <c r="EL40" s="25">
        <f t="shared" si="142"/>
        <v>1635375.47</v>
      </c>
      <c r="EM40" s="25">
        <f t="shared" si="142"/>
        <v>779002.84000000008</v>
      </c>
      <c r="EN40" s="25" t="e">
        <f t="shared" si="142"/>
        <v>#N/A</v>
      </c>
      <c r="EO40" s="25" t="e">
        <f t="shared" si="142"/>
        <v>#N/A</v>
      </c>
      <c r="EP40" s="25">
        <f t="shared" si="142"/>
        <v>4835999.3600000003</v>
      </c>
      <c r="EQ40" s="25" t="e">
        <f t="shared" si="142"/>
        <v>#N/A</v>
      </c>
      <c r="ER40" s="25">
        <f t="shared" si="142"/>
        <v>5262607.83</v>
      </c>
      <c r="ES40" s="25">
        <f t="shared" si="142"/>
        <v>5559054.4600000009</v>
      </c>
      <c r="ET40" s="25" t="e">
        <f t="shared" si="142"/>
        <v>#N/A</v>
      </c>
      <c r="EU40" s="25">
        <f t="shared" si="142"/>
        <v>6321396.120000001</v>
      </c>
      <c r="EV40" s="25" t="e">
        <f t="shared" si="142"/>
        <v>#N/A</v>
      </c>
      <c r="EW40" s="25" t="e">
        <f t="shared" si="142"/>
        <v>#N/A</v>
      </c>
      <c r="EX40" s="25">
        <f t="shared" si="142"/>
        <v>4641705.75</v>
      </c>
      <c r="EY40" s="25" t="e">
        <f t="shared" si="142"/>
        <v>#N/A</v>
      </c>
      <c r="EZ40" s="25">
        <f t="shared" si="142"/>
        <v>5699772.9000000013</v>
      </c>
      <c r="FA40" s="25" t="e">
        <f t="shared" si="142"/>
        <v>#N/A</v>
      </c>
      <c r="FB40" s="25" t="e">
        <f t="shared" si="142"/>
        <v>#N/A</v>
      </c>
      <c r="FC40" s="25" t="e">
        <f t="shared" si="142"/>
        <v>#N/A</v>
      </c>
      <c r="FD40" s="25" t="e">
        <f t="shared" si="142"/>
        <v>#N/A</v>
      </c>
      <c r="FE40" s="25" t="e">
        <f t="shared" si="142"/>
        <v>#N/A</v>
      </c>
      <c r="FF40" s="25">
        <f t="shared" si="142"/>
        <v>5534184.6099999994</v>
      </c>
      <c r="FG40" s="25" t="e">
        <f t="shared" si="142"/>
        <v>#N/A</v>
      </c>
      <c r="FH40" s="25" t="e">
        <f t="shared" si="142"/>
        <v>#N/A</v>
      </c>
      <c r="FI40" s="25" t="e">
        <f t="shared" ref="FI40:GI40" si="143">SUM(FI32:FI39)</f>
        <v>#N/A</v>
      </c>
      <c r="FJ40" s="25" t="e">
        <f t="shared" si="143"/>
        <v>#N/A</v>
      </c>
      <c r="FK40" s="25" t="e">
        <f t="shared" si="143"/>
        <v>#N/A</v>
      </c>
      <c r="FL40" s="25">
        <f t="shared" si="143"/>
        <v>6948058.3800000008</v>
      </c>
      <c r="FM40" s="25" t="e">
        <f t="shared" si="143"/>
        <v>#N/A</v>
      </c>
      <c r="FN40" s="25">
        <f t="shared" si="143"/>
        <v>4917472.9099999992</v>
      </c>
      <c r="FO40" s="25" t="e">
        <f t="shared" si="143"/>
        <v>#N/A</v>
      </c>
      <c r="FP40" s="25">
        <f t="shared" si="143"/>
        <v>5153137.1399999997</v>
      </c>
      <c r="FQ40" s="25">
        <f t="shared" si="143"/>
        <v>4556410.3500000015</v>
      </c>
      <c r="FR40" s="25" t="e">
        <f t="shared" si="143"/>
        <v>#N/A</v>
      </c>
      <c r="FS40" s="25">
        <f t="shared" si="143"/>
        <v>3436022.84</v>
      </c>
      <c r="FT40" s="25">
        <f t="shared" si="143"/>
        <v>2666387.7100000004</v>
      </c>
      <c r="FU40" s="25">
        <f t="shared" si="143"/>
        <v>2469243.84</v>
      </c>
      <c r="FV40" s="25">
        <f t="shared" si="143"/>
        <v>2558990.7400000002</v>
      </c>
      <c r="FW40" s="25">
        <f t="shared" si="143"/>
        <v>2724046.64</v>
      </c>
      <c r="FX40" s="25">
        <f t="shared" si="143"/>
        <v>3662880.26</v>
      </c>
      <c r="FY40" s="25">
        <f t="shared" si="143"/>
        <v>922868.53000000014</v>
      </c>
      <c r="FZ40" s="25">
        <f t="shared" si="143"/>
        <v>833965.36999999988</v>
      </c>
      <c r="GA40" s="25">
        <f t="shared" si="143"/>
        <v>840136.76</v>
      </c>
      <c r="GB40" s="25">
        <f t="shared" si="143"/>
        <v>983234.59000000008</v>
      </c>
      <c r="GC40" s="25">
        <f t="shared" si="143"/>
        <v>2376332.3000000003</v>
      </c>
      <c r="GD40" s="25" t="e">
        <f t="shared" si="143"/>
        <v>#N/A</v>
      </c>
      <c r="GE40" s="25" t="e">
        <f t="shared" si="143"/>
        <v>#N/A</v>
      </c>
      <c r="GF40" s="25">
        <f t="shared" si="143"/>
        <v>3478804.8600000003</v>
      </c>
      <c r="GG40" s="25" t="e">
        <f t="shared" si="143"/>
        <v>#N/A</v>
      </c>
      <c r="GH40" s="25" t="e">
        <f t="shared" si="143"/>
        <v>#N/A</v>
      </c>
      <c r="GI40" s="25">
        <f t="shared" si="143"/>
        <v>1838683.7000000002</v>
      </c>
    </row>
    <row r="41" spans="2:191" x14ac:dyDescent="0.25">
      <c r="B41" s="195"/>
      <c r="C41" s="197"/>
      <c r="D41" s="219"/>
    </row>
    <row r="42" spans="2:191" x14ac:dyDescent="0.25">
      <c r="B42" s="188" t="s">
        <v>203</v>
      </c>
      <c r="C42" s="189" t="s">
        <v>204</v>
      </c>
      <c r="D42" s="215"/>
      <c r="E42" s="75">
        <f t="shared" ref="E42:AJ42" si="144">HLOOKUP(E$2,QSP,23,FALSE)</f>
        <v>49743.199999999997</v>
      </c>
      <c r="F42" s="75">
        <f t="shared" si="144"/>
        <v>101825.06999999999</v>
      </c>
      <c r="G42" s="75">
        <f t="shared" si="144"/>
        <v>63423.53</v>
      </c>
      <c r="H42" s="75">
        <f t="shared" si="144"/>
        <v>30256.78</v>
      </c>
      <c r="I42" s="75">
        <f t="shared" si="144"/>
        <v>49947.85</v>
      </c>
      <c r="J42" s="75" t="e">
        <f t="shared" si="144"/>
        <v>#N/A</v>
      </c>
      <c r="K42" s="75" t="e">
        <f t="shared" si="144"/>
        <v>#N/A</v>
      </c>
      <c r="L42" s="75">
        <f t="shared" si="144"/>
        <v>147856.18</v>
      </c>
      <c r="M42" s="75">
        <f t="shared" si="144"/>
        <v>60007.969999999994</v>
      </c>
      <c r="N42" s="75" t="e">
        <f t="shared" si="144"/>
        <v>#N/A</v>
      </c>
      <c r="O42" s="75">
        <f t="shared" si="144"/>
        <v>143272.89000000001</v>
      </c>
      <c r="P42" s="75" t="e">
        <f t="shared" si="144"/>
        <v>#N/A</v>
      </c>
      <c r="Q42" s="75">
        <f t="shared" si="144"/>
        <v>77847.429999999993</v>
      </c>
      <c r="R42" s="75">
        <f t="shared" si="144"/>
        <v>62646.52</v>
      </c>
      <c r="S42" s="75">
        <f t="shared" si="144"/>
        <v>116439.15999999999</v>
      </c>
      <c r="T42" s="75">
        <f t="shared" si="144"/>
        <v>8.6300000000000008</v>
      </c>
      <c r="U42" s="75">
        <f t="shared" si="144"/>
        <v>68178.590000000011</v>
      </c>
      <c r="V42" s="75" t="e">
        <f t="shared" si="144"/>
        <v>#N/A</v>
      </c>
      <c r="W42" s="75" t="e">
        <f t="shared" si="144"/>
        <v>#N/A</v>
      </c>
      <c r="X42" s="75">
        <f t="shared" si="144"/>
        <v>119714.73999999999</v>
      </c>
      <c r="Y42" s="75" t="e">
        <f t="shared" si="144"/>
        <v>#N/A</v>
      </c>
      <c r="Z42" s="75" t="e">
        <f t="shared" si="144"/>
        <v>#N/A</v>
      </c>
      <c r="AA42" s="75" t="e">
        <f t="shared" si="144"/>
        <v>#N/A</v>
      </c>
      <c r="AB42" s="75" t="e">
        <f t="shared" si="144"/>
        <v>#N/A</v>
      </c>
      <c r="AC42" s="75">
        <f t="shared" si="144"/>
        <v>105617.09</v>
      </c>
      <c r="AD42" s="75">
        <f t="shared" si="144"/>
        <v>117802.1</v>
      </c>
      <c r="AE42" s="75">
        <f t="shared" si="144"/>
        <v>34525.759999999995</v>
      </c>
      <c r="AF42" s="75" t="e">
        <f t="shared" si="144"/>
        <v>#N/A</v>
      </c>
      <c r="AG42" s="75" t="e">
        <f t="shared" si="144"/>
        <v>#N/A</v>
      </c>
      <c r="AH42" s="75">
        <f t="shared" si="144"/>
        <v>70515.5</v>
      </c>
      <c r="AI42" s="75" t="e">
        <f t="shared" si="144"/>
        <v>#N/A</v>
      </c>
      <c r="AJ42" s="75" t="e">
        <f t="shared" si="144"/>
        <v>#N/A</v>
      </c>
      <c r="AK42" s="75">
        <f t="shared" ref="AK42:BP42" si="145">HLOOKUP(AK$2,QSP,23,FALSE)</f>
        <v>74718.61</v>
      </c>
      <c r="AL42" s="75">
        <f t="shared" si="145"/>
        <v>70766.960000000006</v>
      </c>
      <c r="AM42" s="75" t="e">
        <f t="shared" si="145"/>
        <v>#N/A</v>
      </c>
      <c r="AN42" s="75">
        <f t="shared" si="145"/>
        <v>70529.040000000008</v>
      </c>
      <c r="AO42" s="75" t="e">
        <f t="shared" si="145"/>
        <v>#N/A</v>
      </c>
      <c r="AP42" s="75">
        <f t="shared" si="145"/>
        <v>71921.5</v>
      </c>
      <c r="AQ42" s="75" t="e">
        <f t="shared" si="145"/>
        <v>#N/A</v>
      </c>
      <c r="AR42" s="75" t="e">
        <f t="shared" si="145"/>
        <v>#N/A</v>
      </c>
      <c r="AS42" s="75">
        <f t="shared" si="145"/>
        <v>44816.44</v>
      </c>
      <c r="AT42" s="75">
        <f t="shared" si="145"/>
        <v>0</v>
      </c>
      <c r="AU42" s="75">
        <f t="shared" si="145"/>
        <v>181404.97999999998</v>
      </c>
      <c r="AV42" s="75">
        <f t="shared" si="145"/>
        <v>78016.100000000006</v>
      </c>
      <c r="AW42" s="75">
        <f t="shared" si="145"/>
        <v>68352.899999999994</v>
      </c>
      <c r="AX42" s="75">
        <f t="shared" si="145"/>
        <v>116521.32999999999</v>
      </c>
      <c r="AY42" s="75">
        <f t="shared" si="145"/>
        <v>157059.16999999998</v>
      </c>
      <c r="AZ42" s="75">
        <f t="shared" si="145"/>
        <v>47618.62</v>
      </c>
      <c r="BA42" s="75">
        <f t="shared" si="145"/>
        <v>68750.27</v>
      </c>
      <c r="BB42" s="75">
        <f t="shared" si="145"/>
        <v>94793</v>
      </c>
      <c r="BC42" s="75">
        <f t="shared" si="145"/>
        <v>97050.01</v>
      </c>
      <c r="BD42" s="75">
        <f t="shared" si="145"/>
        <v>73289.25</v>
      </c>
      <c r="BE42" s="75">
        <f t="shared" si="145"/>
        <v>91441.9</v>
      </c>
      <c r="BF42" s="75">
        <f t="shared" si="145"/>
        <v>65549.63</v>
      </c>
      <c r="BG42" s="75">
        <f t="shared" si="145"/>
        <v>50569.810000000005</v>
      </c>
      <c r="BH42" s="75">
        <f t="shared" si="145"/>
        <v>130478.88</v>
      </c>
      <c r="BI42" s="75">
        <f t="shared" si="145"/>
        <v>66544.77</v>
      </c>
      <c r="BJ42" s="75">
        <f t="shared" si="145"/>
        <v>0</v>
      </c>
      <c r="BK42" s="75">
        <f t="shared" si="145"/>
        <v>95105.15</v>
      </c>
      <c r="BL42" s="75">
        <f t="shared" si="145"/>
        <v>68300.549999999988</v>
      </c>
      <c r="BM42" s="75">
        <f t="shared" si="145"/>
        <v>109700.38</v>
      </c>
      <c r="BN42" s="75">
        <f t="shared" si="145"/>
        <v>112246.20000000001</v>
      </c>
      <c r="BO42" s="75">
        <f t="shared" si="145"/>
        <v>74332.41</v>
      </c>
      <c r="BP42" s="75" t="e">
        <f t="shared" si="145"/>
        <v>#N/A</v>
      </c>
      <c r="BQ42" s="75">
        <f t="shared" ref="BQ42:CV42" si="146">HLOOKUP(BQ$2,QSP,23,FALSE)</f>
        <v>124938.96</v>
      </c>
      <c r="BR42" s="75">
        <f t="shared" si="146"/>
        <v>82991.170000000013</v>
      </c>
      <c r="BS42" s="75">
        <f t="shared" si="146"/>
        <v>53725.57</v>
      </c>
      <c r="BT42" s="75">
        <f t="shared" si="146"/>
        <v>102150.29</v>
      </c>
      <c r="BU42" s="75">
        <f t="shared" si="146"/>
        <v>54543.299999999996</v>
      </c>
      <c r="BV42" s="75" t="e">
        <f t="shared" si="146"/>
        <v>#N/A</v>
      </c>
      <c r="BW42" s="75">
        <f t="shared" si="146"/>
        <v>106387.69999999998</v>
      </c>
      <c r="BX42" s="75">
        <f t="shared" si="146"/>
        <v>93331.86</v>
      </c>
      <c r="BY42" s="75">
        <f t="shared" si="146"/>
        <v>141187.32</v>
      </c>
      <c r="BZ42" s="75">
        <f t="shared" si="146"/>
        <v>72753.87999999999</v>
      </c>
      <c r="CA42" s="75">
        <f t="shared" si="146"/>
        <v>89789.37</v>
      </c>
      <c r="CB42" s="75" t="e">
        <f t="shared" si="146"/>
        <v>#N/A</v>
      </c>
      <c r="CC42" s="75">
        <f t="shared" si="146"/>
        <v>62302.939999999995</v>
      </c>
      <c r="CD42" s="75" t="e">
        <f t="shared" si="146"/>
        <v>#N/A</v>
      </c>
      <c r="CE42" s="75">
        <f t="shared" si="146"/>
        <v>119877.81999999999</v>
      </c>
      <c r="CF42" s="75" t="e">
        <f t="shared" si="146"/>
        <v>#N/A</v>
      </c>
      <c r="CG42" s="75">
        <f t="shared" si="146"/>
        <v>128605.52</v>
      </c>
      <c r="CH42" s="75">
        <f t="shared" si="146"/>
        <v>91148.99</v>
      </c>
      <c r="CI42" s="75">
        <f t="shared" si="146"/>
        <v>85765.110000000015</v>
      </c>
      <c r="CJ42" s="75">
        <f t="shared" si="146"/>
        <v>89815.27</v>
      </c>
      <c r="CK42" s="75">
        <f t="shared" si="146"/>
        <v>155340.79</v>
      </c>
      <c r="CL42" s="75">
        <f t="shared" si="146"/>
        <v>55595.33</v>
      </c>
      <c r="CM42" s="75">
        <f t="shared" si="146"/>
        <v>126909.82</v>
      </c>
      <c r="CN42" s="75">
        <f t="shared" si="146"/>
        <v>144019.78999999998</v>
      </c>
      <c r="CO42" s="75">
        <f t="shared" si="146"/>
        <v>95186.71</v>
      </c>
      <c r="CP42" s="75">
        <f t="shared" si="146"/>
        <v>143220.62</v>
      </c>
      <c r="CQ42" s="75">
        <f t="shared" si="146"/>
        <v>56519.42</v>
      </c>
      <c r="CR42" s="75">
        <f t="shared" si="146"/>
        <v>74501.319999999992</v>
      </c>
      <c r="CS42" s="75">
        <f t="shared" si="146"/>
        <v>173312.90000000002</v>
      </c>
      <c r="CT42" s="75">
        <f t="shared" si="146"/>
        <v>98664.23</v>
      </c>
      <c r="CU42" s="75">
        <f t="shared" si="146"/>
        <v>80951.63</v>
      </c>
      <c r="CV42" s="75">
        <f t="shared" si="146"/>
        <v>72010.63</v>
      </c>
      <c r="CW42" s="75">
        <f t="shared" ref="CW42:EB42" si="147">HLOOKUP(CW$2,QSP,23,FALSE)</f>
        <v>57350.159999999996</v>
      </c>
      <c r="CX42" s="75">
        <f t="shared" si="147"/>
        <v>133291.47</v>
      </c>
      <c r="CY42" s="75">
        <f t="shared" si="147"/>
        <v>99294.7</v>
      </c>
      <c r="CZ42" s="75">
        <f t="shared" si="147"/>
        <v>104931.45</v>
      </c>
      <c r="DA42" s="75">
        <f t="shared" si="147"/>
        <v>67560.78</v>
      </c>
      <c r="DB42" s="75">
        <f t="shared" si="147"/>
        <v>94959.19</v>
      </c>
      <c r="DC42" s="75">
        <f t="shared" si="147"/>
        <v>123400.89000000001</v>
      </c>
      <c r="DD42" s="75">
        <f t="shared" si="147"/>
        <v>78719.070000000007</v>
      </c>
      <c r="DE42" s="75" t="e">
        <f t="shared" si="147"/>
        <v>#N/A</v>
      </c>
      <c r="DF42" s="75">
        <f t="shared" si="147"/>
        <v>82312.01999999999</v>
      </c>
      <c r="DG42" s="75">
        <f t="shared" si="147"/>
        <v>121188.72</v>
      </c>
      <c r="DH42" s="75">
        <f t="shared" si="147"/>
        <v>109946.16</v>
      </c>
      <c r="DI42" s="75">
        <f t="shared" si="147"/>
        <v>36445.660000000003</v>
      </c>
      <c r="DJ42" s="75">
        <f t="shared" si="147"/>
        <v>71982.099999999991</v>
      </c>
      <c r="DK42" s="75">
        <f t="shared" si="147"/>
        <v>125092.55</v>
      </c>
      <c r="DL42" s="75">
        <f t="shared" si="147"/>
        <v>98475.010000000009</v>
      </c>
      <c r="DM42" s="75">
        <f t="shared" si="147"/>
        <v>34799.050000000003</v>
      </c>
      <c r="DN42" s="75" t="e">
        <f t="shared" si="147"/>
        <v>#N/A</v>
      </c>
      <c r="DO42" s="75" t="e">
        <f t="shared" si="147"/>
        <v>#N/A</v>
      </c>
      <c r="DP42" s="75">
        <f t="shared" si="147"/>
        <v>114271.66</v>
      </c>
      <c r="DQ42" s="75" t="e">
        <f t="shared" si="147"/>
        <v>#N/A</v>
      </c>
      <c r="DR42" s="75">
        <f t="shared" si="147"/>
        <v>83764.53</v>
      </c>
      <c r="DS42" s="75">
        <f t="shared" si="147"/>
        <v>99934.31</v>
      </c>
      <c r="DT42" s="75" t="e">
        <f t="shared" si="147"/>
        <v>#N/A</v>
      </c>
      <c r="DU42" s="75">
        <f t="shared" si="147"/>
        <v>90191.470000000016</v>
      </c>
      <c r="DV42" s="75">
        <f t="shared" si="147"/>
        <v>127394.31000000001</v>
      </c>
      <c r="DW42" s="75" t="e">
        <f t="shared" si="147"/>
        <v>#N/A</v>
      </c>
      <c r="DX42" s="75">
        <f t="shared" si="147"/>
        <v>105399.91</v>
      </c>
      <c r="DY42" s="75" t="e">
        <f t="shared" si="147"/>
        <v>#N/A</v>
      </c>
      <c r="DZ42" s="75" t="e">
        <f t="shared" si="147"/>
        <v>#N/A</v>
      </c>
      <c r="EA42" s="75" t="e">
        <f t="shared" si="147"/>
        <v>#N/A</v>
      </c>
      <c r="EB42" s="75" t="e">
        <f t="shared" si="147"/>
        <v>#N/A</v>
      </c>
      <c r="EC42" s="75">
        <f t="shared" ref="EC42:FH42" si="148">HLOOKUP(EC$2,QSP,23,FALSE)</f>
        <v>97751.040000000008</v>
      </c>
      <c r="ED42" s="75" t="e">
        <f t="shared" si="148"/>
        <v>#N/A</v>
      </c>
      <c r="EE42" s="75">
        <f t="shared" si="148"/>
        <v>76928.39</v>
      </c>
      <c r="EF42" s="75" t="e">
        <f t="shared" si="148"/>
        <v>#N/A</v>
      </c>
      <c r="EG42" s="75">
        <f t="shared" si="148"/>
        <v>149345.98000000001</v>
      </c>
      <c r="EH42" s="75">
        <f t="shared" si="148"/>
        <v>68714.94</v>
      </c>
      <c r="EI42" s="75" t="e">
        <f t="shared" si="148"/>
        <v>#N/A</v>
      </c>
      <c r="EJ42" s="75">
        <f t="shared" si="148"/>
        <v>107744.97</v>
      </c>
      <c r="EK42" s="75" t="e">
        <f t="shared" si="148"/>
        <v>#N/A</v>
      </c>
      <c r="EL42" s="75">
        <f t="shared" si="148"/>
        <v>109820.70000000001</v>
      </c>
      <c r="EM42" s="75">
        <f t="shared" si="148"/>
        <v>38494.089999999997</v>
      </c>
      <c r="EN42" s="75" t="e">
        <f t="shared" si="148"/>
        <v>#N/A</v>
      </c>
      <c r="EO42" s="75" t="e">
        <f t="shared" si="148"/>
        <v>#N/A</v>
      </c>
      <c r="EP42" s="75">
        <f t="shared" si="148"/>
        <v>590356.99</v>
      </c>
      <c r="EQ42" s="75" t="e">
        <f t="shared" si="148"/>
        <v>#N/A</v>
      </c>
      <c r="ER42" s="75">
        <f t="shared" si="148"/>
        <v>513578.77999999997</v>
      </c>
      <c r="ES42" s="75">
        <f t="shared" si="148"/>
        <v>594603.87</v>
      </c>
      <c r="ET42" s="75" t="e">
        <f t="shared" si="148"/>
        <v>#N/A</v>
      </c>
      <c r="EU42" s="75">
        <f t="shared" si="148"/>
        <v>717860.46</v>
      </c>
      <c r="EV42" s="75" t="e">
        <f t="shared" si="148"/>
        <v>#N/A</v>
      </c>
      <c r="EW42" s="75" t="e">
        <f t="shared" si="148"/>
        <v>#N/A</v>
      </c>
      <c r="EX42" s="75">
        <f t="shared" si="148"/>
        <v>287563.13</v>
      </c>
      <c r="EY42" s="75" t="e">
        <f t="shared" si="148"/>
        <v>#N/A</v>
      </c>
      <c r="EZ42" s="75">
        <f t="shared" si="148"/>
        <v>593928.76</v>
      </c>
      <c r="FA42" s="75" t="e">
        <f t="shared" si="148"/>
        <v>#N/A</v>
      </c>
      <c r="FB42" s="75" t="e">
        <f t="shared" si="148"/>
        <v>#N/A</v>
      </c>
      <c r="FC42" s="75" t="e">
        <f t="shared" si="148"/>
        <v>#N/A</v>
      </c>
      <c r="FD42" s="75" t="e">
        <f t="shared" si="148"/>
        <v>#N/A</v>
      </c>
      <c r="FE42" s="75" t="e">
        <f t="shared" si="148"/>
        <v>#N/A</v>
      </c>
      <c r="FF42" s="75">
        <f t="shared" si="148"/>
        <v>475724.83999999997</v>
      </c>
      <c r="FG42" s="75" t="e">
        <f t="shared" si="148"/>
        <v>#N/A</v>
      </c>
      <c r="FH42" s="75" t="e">
        <f t="shared" si="148"/>
        <v>#N/A</v>
      </c>
      <c r="FI42" s="75" t="e">
        <f t="shared" ref="FI42:GI42" si="149">HLOOKUP(FI$2,QSP,23,FALSE)</f>
        <v>#N/A</v>
      </c>
      <c r="FJ42" s="75" t="e">
        <f t="shared" si="149"/>
        <v>#N/A</v>
      </c>
      <c r="FK42" s="75" t="e">
        <f t="shared" si="149"/>
        <v>#N/A</v>
      </c>
      <c r="FL42" s="75">
        <f t="shared" si="149"/>
        <v>601801.9</v>
      </c>
      <c r="FM42" s="75" t="e">
        <f t="shared" si="149"/>
        <v>#N/A</v>
      </c>
      <c r="FN42" s="75">
        <f t="shared" si="149"/>
        <v>304592.25</v>
      </c>
      <c r="FO42" s="75" t="e">
        <f t="shared" si="149"/>
        <v>#N/A</v>
      </c>
      <c r="FP42" s="75">
        <f t="shared" si="149"/>
        <v>613478.36</v>
      </c>
      <c r="FQ42" s="75">
        <f t="shared" si="149"/>
        <v>442802.36</v>
      </c>
      <c r="FR42" s="75" t="e">
        <f t="shared" si="149"/>
        <v>#N/A</v>
      </c>
      <c r="FS42" s="75">
        <f t="shared" si="149"/>
        <v>283621.13999999996</v>
      </c>
      <c r="FT42" s="75">
        <f t="shared" si="149"/>
        <v>121980.44</v>
      </c>
      <c r="FU42" s="75">
        <f t="shared" si="149"/>
        <v>130981.15</v>
      </c>
      <c r="FV42" s="75">
        <f t="shared" si="149"/>
        <v>125721.84</v>
      </c>
      <c r="FW42" s="75">
        <f t="shared" si="149"/>
        <v>191727.99</v>
      </c>
      <c r="FX42" s="75">
        <f t="shared" si="149"/>
        <v>604965.57999999996</v>
      </c>
      <c r="FY42" s="75">
        <f t="shared" si="149"/>
        <v>71560.22</v>
      </c>
      <c r="FZ42" s="75">
        <f t="shared" si="149"/>
        <v>53386.18</v>
      </c>
      <c r="GA42" s="75">
        <f t="shared" si="149"/>
        <v>83615.459999999992</v>
      </c>
      <c r="GB42" s="75">
        <f t="shared" si="149"/>
        <v>76713.490000000005</v>
      </c>
      <c r="GC42" s="75">
        <f t="shared" si="149"/>
        <v>172198.54</v>
      </c>
      <c r="GD42" s="75" t="e">
        <f t="shared" si="149"/>
        <v>#N/A</v>
      </c>
      <c r="GE42" s="75" t="e">
        <f t="shared" si="149"/>
        <v>#N/A</v>
      </c>
      <c r="GF42" s="75">
        <f t="shared" si="149"/>
        <v>113497.43</v>
      </c>
      <c r="GG42" s="75" t="e">
        <f t="shared" si="149"/>
        <v>#N/A</v>
      </c>
      <c r="GH42" s="75" t="e">
        <f t="shared" si="149"/>
        <v>#N/A</v>
      </c>
      <c r="GI42" s="75">
        <f t="shared" si="149"/>
        <v>145925.09</v>
      </c>
    </row>
    <row r="43" spans="2:191" x14ac:dyDescent="0.25">
      <c r="B43" s="188" t="s">
        <v>205</v>
      </c>
      <c r="C43" s="189" t="s">
        <v>206</v>
      </c>
      <c r="D43" s="215"/>
      <c r="E43" s="75">
        <f t="shared" ref="E43:AJ43" si="150">HLOOKUP(E$2,QSP,24,FALSE)</f>
        <v>0</v>
      </c>
      <c r="F43" s="75">
        <f t="shared" si="150"/>
        <v>55557.15</v>
      </c>
      <c r="G43" s="75">
        <f t="shared" si="150"/>
        <v>0</v>
      </c>
      <c r="H43" s="75">
        <f t="shared" si="150"/>
        <v>0</v>
      </c>
      <c r="I43" s="75">
        <f t="shared" si="150"/>
        <v>0</v>
      </c>
      <c r="J43" s="75" t="e">
        <f t="shared" si="150"/>
        <v>#N/A</v>
      </c>
      <c r="K43" s="75" t="e">
        <f t="shared" si="150"/>
        <v>#N/A</v>
      </c>
      <c r="L43" s="75">
        <f t="shared" si="150"/>
        <v>78073.279999999984</v>
      </c>
      <c r="M43" s="75">
        <f t="shared" si="150"/>
        <v>53636.66</v>
      </c>
      <c r="N43" s="75" t="e">
        <f t="shared" si="150"/>
        <v>#N/A</v>
      </c>
      <c r="O43" s="75">
        <f t="shared" si="150"/>
        <v>63525</v>
      </c>
      <c r="P43" s="75" t="e">
        <f t="shared" si="150"/>
        <v>#N/A</v>
      </c>
      <c r="Q43" s="75">
        <f t="shared" si="150"/>
        <v>56915.37999999999</v>
      </c>
      <c r="R43" s="75">
        <f t="shared" si="150"/>
        <v>51796.659999999996</v>
      </c>
      <c r="S43" s="75">
        <f t="shared" si="150"/>
        <v>61954.34</v>
      </c>
      <c r="T43" s="75">
        <f t="shared" si="150"/>
        <v>0</v>
      </c>
      <c r="U43" s="75">
        <f t="shared" si="150"/>
        <v>47614.05</v>
      </c>
      <c r="V43" s="75" t="e">
        <f t="shared" si="150"/>
        <v>#N/A</v>
      </c>
      <c r="W43" s="75" t="e">
        <f t="shared" si="150"/>
        <v>#N/A</v>
      </c>
      <c r="X43" s="75">
        <f t="shared" si="150"/>
        <v>0</v>
      </c>
      <c r="Y43" s="75" t="e">
        <f t="shared" si="150"/>
        <v>#N/A</v>
      </c>
      <c r="Z43" s="75" t="e">
        <f t="shared" si="150"/>
        <v>#N/A</v>
      </c>
      <c r="AA43" s="75" t="e">
        <f t="shared" si="150"/>
        <v>#N/A</v>
      </c>
      <c r="AB43" s="75" t="e">
        <f t="shared" si="150"/>
        <v>#N/A</v>
      </c>
      <c r="AC43" s="75">
        <f t="shared" si="150"/>
        <v>0</v>
      </c>
      <c r="AD43" s="75">
        <f t="shared" si="150"/>
        <v>0</v>
      </c>
      <c r="AE43" s="75">
        <f t="shared" si="150"/>
        <v>35791.100000000006</v>
      </c>
      <c r="AF43" s="75" t="e">
        <f t="shared" si="150"/>
        <v>#N/A</v>
      </c>
      <c r="AG43" s="75" t="e">
        <f t="shared" si="150"/>
        <v>#N/A</v>
      </c>
      <c r="AH43" s="75">
        <f t="shared" si="150"/>
        <v>58897.15</v>
      </c>
      <c r="AI43" s="75" t="e">
        <f t="shared" si="150"/>
        <v>#N/A</v>
      </c>
      <c r="AJ43" s="75" t="e">
        <f t="shared" si="150"/>
        <v>#N/A</v>
      </c>
      <c r="AK43" s="75">
        <f t="shared" ref="AK43:BP43" si="151">HLOOKUP(AK$2,QSP,24,FALSE)</f>
        <v>68561.95</v>
      </c>
      <c r="AL43" s="75">
        <f t="shared" si="151"/>
        <v>58829.5</v>
      </c>
      <c r="AM43" s="75" t="e">
        <f t="shared" si="151"/>
        <v>#N/A</v>
      </c>
      <c r="AN43" s="75">
        <f t="shared" si="151"/>
        <v>0</v>
      </c>
      <c r="AO43" s="75" t="e">
        <f t="shared" si="151"/>
        <v>#N/A</v>
      </c>
      <c r="AP43" s="75">
        <f t="shared" si="151"/>
        <v>0</v>
      </c>
      <c r="AQ43" s="75" t="e">
        <f t="shared" si="151"/>
        <v>#N/A</v>
      </c>
      <c r="AR43" s="75" t="e">
        <f t="shared" si="151"/>
        <v>#N/A</v>
      </c>
      <c r="AS43" s="75">
        <f t="shared" si="151"/>
        <v>34104.159999999996</v>
      </c>
      <c r="AT43" s="75">
        <f t="shared" si="151"/>
        <v>6594.99</v>
      </c>
      <c r="AU43" s="75">
        <f t="shared" si="151"/>
        <v>97060.97</v>
      </c>
      <c r="AV43" s="75">
        <f t="shared" si="151"/>
        <v>74649.73</v>
      </c>
      <c r="AW43" s="75">
        <f t="shared" si="151"/>
        <v>30004.949999999997</v>
      </c>
      <c r="AX43" s="75">
        <f t="shared" si="151"/>
        <v>98601.5</v>
      </c>
      <c r="AY43" s="75">
        <f t="shared" si="151"/>
        <v>54806.670000000006</v>
      </c>
      <c r="AZ43" s="75">
        <f t="shared" si="151"/>
        <v>51226.909999999996</v>
      </c>
      <c r="BA43" s="75">
        <f t="shared" si="151"/>
        <v>60238.93</v>
      </c>
      <c r="BB43" s="75">
        <f t="shared" si="151"/>
        <v>0</v>
      </c>
      <c r="BC43" s="75">
        <f t="shared" si="151"/>
        <v>71692.3</v>
      </c>
      <c r="BD43" s="75">
        <f t="shared" si="151"/>
        <v>39745.39</v>
      </c>
      <c r="BE43" s="75">
        <f t="shared" si="151"/>
        <v>0</v>
      </c>
      <c r="BF43" s="75">
        <f t="shared" si="151"/>
        <v>52452.55</v>
      </c>
      <c r="BG43" s="75">
        <f t="shared" si="151"/>
        <v>58498.280000000006</v>
      </c>
      <c r="BH43" s="75">
        <f t="shared" si="151"/>
        <v>72985.53</v>
      </c>
      <c r="BI43" s="75">
        <f t="shared" si="151"/>
        <v>0</v>
      </c>
      <c r="BJ43" s="75">
        <f t="shared" si="151"/>
        <v>0</v>
      </c>
      <c r="BK43" s="75">
        <f t="shared" si="151"/>
        <v>46312.780000000006</v>
      </c>
      <c r="BL43" s="75">
        <f t="shared" si="151"/>
        <v>0</v>
      </c>
      <c r="BM43" s="75">
        <f t="shared" si="151"/>
        <v>43487.259999999995</v>
      </c>
      <c r="BN43" s="75">
        <f t="shared" si="151"/>
        <v>90716.57</v>
      </c>
      <c r="BO43" s="75">
        <f t="shared" si="151"/>
        <v>32227.14</v>
      </c>
      <c r="BP43" s="75" t="e">
        <f t="shared" si="151"/>
        <v>#N/A</v>
      </c>
      <c r="BQ43" s="75">
        <f t="shared" ref="BQ43:CV43" si="152">HLOOKUP(BQ$2,QSP,24,FALSE)</f>
        <v>84579.71</v>
      </c>
      <c r="BR43" s="75">
        <f t="shared" si="152"/>
        <v>62212.680000000008</v>
      </c>
      <c r="BS43" s="75">
        <f t="shared" si="152"/>
        <v>56335.040000000001</v>
      </c>
      <c r="BT43" s="75">
        <f t="shared" si="152"/>
        <v>46867.92</v>
      </c>
      <c r="BU43" s="75">
        <f t="shared" si="152"/>
        <v>31433.82</v>
      </c>
      <c r="BV43" s="75" t="e">
        <f t="shared" si="152"/>
        <v>#N/A</v>
      </c>
      <c r="BW43" s="75">
        <f t="shared" si="152"/>
        <v>0</v>
      </c>
      <c r="BX43" s="75">
        <f t="shared" si="152"/>
        <v>58048.24</v>
      </c>
      <c r="BY43" s="75">
        <f t="shared" si="152"/>
        <v>77587.740000000005</v>
      </c>
      <c r="BZ43" s="75">
        <f t="shared" si="152"/>
        <v>0</v>
      </c>
      <c r="CA43" s="75">
        <f t="shared" si="152"/>
        <v>0</v>
      </c>
      <c r="CB43" s="75" t="e">
        <f t="shared" si="152"/>
        <v>#N/A</v>
      </c>
      <c r="CC43" s="75">
        <f t="shared" si="152"/>
        <v>61425.52</v>
      </c>
      <c r="CD43" s="75" t="e">
        <f t="shared" si="152"/>
        <v>#N/A</v>
      </c>
      <c r="CE43" s="75">
        <f t="shared" si="152"/>
        <v>62621.88</v>
      </c>
      <c r="CF43" s="75" t="e">
        <f t="shared" si="152"/>
        <v>#N/A</v>
      </c>
      <c r="CG43" s="75">
        <f t="shared" si="152"/>
        <v>82388.170000000013</v>
      </c>
      <c r="CH43" s="75">
        <f t="shared" si="152"/>
        <v>0</v>
      </c>
      <c r="CI43" s="75">
        <f t="shared" si="152"/>
        <v>0</v>
      </c>
      <c r="CJ43" s="75">
        <f t="shared" si="152"/>
        <v>68679.509999999995</v>
      </c>
      <c r="CK43" s="75">
        <f t="shared" si="152"/>
        <v>85215.47</v>
      </c>
      <c r="CL43" s="75">
        <f t="shared" si="152"/>
        <v>42501.229999999996</v>
      </c>
      <c r="CM43" s="75">
        <f t="shared" si="152"/>
        <v>0</v>
      </c>
      <c r="CN43" s="75">
        <f t="shared" si="152"/>
        <v>91879.17</v>
      </c>
      <c r="CO43" s="75">
        <f t="shared" si="152"/>
        <v>37329.82</v>
      </c>
      <c r="CP43" s="75">
        <f t="shared" si="152"/>
        <v>0</v>
      </c>
      <c r="CQ43" s="75">
        <f t="shared" si="152"/>
        <v>63766.119999999995</v>
      </c>
      <c r="CR43" s="75">
        <f t="shared" si="152"/>
        <v>65649.73</v>
      </c>
      <c r="CS43" s="75">
        <f t="shared" si="152"/>
        <v>75100.090000000011</v>
      </c>
      <c r="CT43" s="75">
        <f t="shared" si="152"/>
        <v>83322.340000000011</v>
      </c>
      <c r="CU43" s="75">
        <f t="shared" si="152"/>
        <v>53289.549999999996</v>
      </c>
      <c r="CV43" s="75">
        <f t="shared" si="152"/>
        <v>50002.85</v>
      </c>
      <c r="CW43" s="75">
        <f t="shared" ref="CW43:EB43" si="153">HLOOKUP(CW$2,QSP,24,FALSE)</f>
        <v>0</v>
      </c>
      <c r="CX43" s="75">
        <f t="shared" si="153"/>
        <v>0</v>
      </c>
      <c r="CY43" s="75">
        <f t="shared" si="153"/>
        <v>105811.57</v>
      </c>
      <c r="CZ43" s="75">
        <f t="shared" si="153"/>
        <v>0</v>
      </c>
      <c r="DA43" s="75">
        <f t="shared" si="153"/>
        <v>40276.75</v>
      </c>
      <c r="DB43" s="75">
        <f t="shared" si="153"/>
        <v>0</v>
      </c>
      <c r="DC43" s="75">
        <f t="shared" si="153"/>
        <v>68846.450000000012</v>
      </c>
      <c r="DD43" s="75">
        <f t="shared" si="153"/>
        <v>56342.85</v>
      </c>
      <c r="DE43" s="75" t="e">
        <f t="shared" si="153"/>
        <v>#N/A</v>
      </c>
      <c r="DF43" s="75">
        <f t="shared" si="153"/>
        <v>0</v>
      </c>
      <c r="DG43" s="75">
        <f t="shared" si="153"/>
        <v>55589.07</v>
      </c>
      <c r="DH43" s="75">
        <f t="shared" si="153"/>
        <v>59548.020000000004</v>
      </c>
      <c r="DI43" s="75">
        <f t="shared" si="153"/>
        <v>0</v>
      </c>
      <c r="DJ43" s="75">
        <f t="shared" si="153"/>
        <v>45585.33</v>
      </c>
      <c r="DK43" s="75">
        <f t="shared" si="153"/>
        <v>55135.509999999995</v>
      </c>
      <c r="DL43" s="75">
        <f t="shared" si="153"/>
        <v>55873.29</v>
      </c>
      <c r="DM43" s="75">
        <f t="shared" si="153"/>
        <v>0</v>
      </c>
      <c r="DN43" s="75" t="e">
        <f t="shared" si="153"/>
        <v>#N/A</v>
      </c>
      <c r="DO43" s="75" t="e">
        <f t="shared" si="153"/>
        <v>#N/A</v>
      </c>
      <c r="DP43" s="75">
        <f t="shared" si="153"/>
        <v>0</v>
      </c>
      <c r="DQ43" s="75" t="e">
        <f t="shared" si="153"/>
        <v>#N/A</v>
      </c>
      <c r="DR43" s="75">
        <f t="shared" si="153"/>
        <v>0</v>
      </c>
      <c r="DS43" s="75">
        <f t="shared" si="153"/>
        <v>56341.490000000005</v>
      </c>
      <c r="DT43" s="75" t="e">
        <f t="shared" si="153"/>
        <v>#N/A</v>
      </c>
      <c r="DU43" s="75">
        <f t="shared" si="153"/>
        <v>82817.549999999988</v>
      </c>
      <c r="DV43" s="75">
        <f t="shared" si="153"/>
        <v>86883.659999999989</v>
      </c>
      <c r="DW43" s="75" t="e">
        <f t="shared" si="153"/>
        <v>#N/A</v>
      </c>
      <c r="DX43" s="75">
        <f t="shared" si="153"/>
        <v>0</v>
      </c>
      <c r="DY43" s="75" t="e">
        <f t="shared" si="153"/>
        <v>#N/A</v>
      </c>
      <c r="DZ43" s="75" t="e">
        <f t="shared" si="153"/>
        <v>#N/A</v>
      </c>
      <c r="EA43" s="75" t="e">
        <f t="shared" si="153"/>
        <v>#N/A</v>
      </c>
      <c r="EB43" s="75" t="e">
        <f t="shared" si="153"/>
        <v>#N/A</v>
      </c>
      <c r="EC43" s="75">
        <f t="shared" ref="EC43:FH43" si="154">HLOOKUP(EC$2,QSP,24,FALSE)</f>
        <v>35276.57</v>
      </c>
      <c r="ED43" s="75" t="e">
        <f t="shared" si="154"/>
        <v>#N/A</v>
      </c>
      <c r="EE43" s="75">
        <f t="shared" si="154"/>
        <v>43206.9</v>
      </c>
      <c r="EF43" s="75" t="e">
        <f t="shared" si="154"/>
        <v>#N/A</v>
      </c>
      <c r="EG43" s="75">
        <f t="shared" si="154"/>
        <v>94248.85</v>
      </c>
      <c r="EH43" s="75">
        <f t="shared" si="154"/>
        <v>65471.360000000001</v>
      </c>
      <c r="EI43" s="75" t="e">
        <f t="shared" si="154"/>
        <v>#N/A</v>
      </c>
      <c r="EJ43" s="75">
        <f t="shared" si="154"/>
        <v>26282.550000000003</v>
      </c>
      <c r="EK43" s="75" t="e">
        <f t="shared" si="154"/>
        <v>#N/A</v>
      </c>
      <c r="EL43" s="75">
        <f t="shared" si="154"/>
        <v>71002.899999999994</v>
      </c>
      <c r="EM43" s="75">
        <f t="shared" si="154"/>
        <v>51229.55</v>
      </c>
      <c r="EN43" s="75" t="e">
        <f t="shared" si="154"/>
        <v>#N/A</v>
      </c>
      <c r="EO43" s="75" t="e">
        <f t="shared" si="154"/>
        <v>#N/A</v>
      </c>
      <c r="EP43" s="75">
        <f t="shared" si="154"/>
        <v>176990.03999999998</v>
      </c>
      <c r="EQ43" s="75" t="e">
        <f t="shared" si="154"/>
        <v>#N/A</v>
      </c>
      <c r="ER43" s="75">
        <f t="shared" si="154"/>
        <v>0</v>
      </c>
      <c r="ES43" s="75">
        <f t="shared" si="154"/>
        <v>107114.86</v>
      </c>
      <c r="ET43" s="75" t="e">
        <f t="shared" si="154"/>
        <v>#N/A</v>
      </c>
      <c r="EU43" s="75">
        <f t="shared" si="154"/>
        <v>234716.38</v>
      </c>
      <c r="EV43" s="75" t="e">
        <f t="shared" si="154"/>
        <v>#N/A</v>
      </c>
      <c r="EW43" s="75" t="e">
        <f t="shared" si="154"/>
        <v>#N/A</v>
      </c>
      <c r="EX43" s="75">
        <f t="shared" si="154"/>
        <v>146725.43</v>
      </c>
      <c r="EY43" s="75" t="e">
        <f t="shared" si="154"/>
        <v>#N/A</v>
      </c>
      <c r="EZ43" s="75">
        <f t="shared" si="154"/>
        <v>170090.46999999997</v>
      </c>
      <c r="FA43" s="75" t="e">
        <f t="shared" si="154"/>
        <v>#N/A</v>
      </c>
      <c r="FB43" s="75" t="e">
        <f t="shared" si="154"/>
        <v>#N/A</v>
      </c>
      <c r="FC43" s="75" t="e">
        <f t="shared" si="154"/>
        <v>#N/A</v>
      </c>
      <c r="FD43" s="75" t="e">
        <f t="shared" si="154"/>
        <v>#N/A</v>
      </c>
      <c r="FE43" s="75" t="e">
        <f t="shared" si="154"/>
        <v>#N/A</v>
      </c>
      <c r="FF43" s="75">
        <f t="shared" si="154"/>
        <v>190739.94</v>
      </c>
      <c r="FG43" s="75" t="e">
        <f t="shared" si="154"/>
        <v>#N/A</v>
      </c>
      <c r="FH43" s="75" t="e">
        <f t="shared" si="154"/>
        <v>#N/A</v>
      </c>
      <c r="FI43" s="75" t="e">
        <f t="shared" ref="FI43:GI43" si="155">HLOOKUP(FI$2,QSP,24,FALSE)</f>
        <v>#N/A</v>
      </c>
      <c r="FJ43" s="75" t="e">
        <f t="shared" si="155"/>
        <v>#N/A</v>
      </c>
      <c r="FK43" s="75" t="e">
        <f t="shared" si="155"/>
        <v>#N/A</v>
      </c>
      <c r="FL43" s="75">
        <f t="shared" si="155"/>
        <v>0</v>
      </c>
      <c r="FM43" s="75" t="e">
        <f t="shared" si="155"/>
        <v>#N/A</v>
      </c>
      <c r="FN43" s="75">
        <f t="shared" si="155"/>
        <v>184549.05999999997</v>
      </c>
      <c r="FO43" s="75" t="e">
        <f t="shared" si="155"/>
        <v>#N/A</v>
      </c>
      <c r="FP43" s="75">
        <f t="shared" si="155"/>
        <v>136565.91</v>
      </c>
      <c r="FQ43" s="75">
        <f t="shared" si="155"/>
        <v>139619.77000000002</v>
      </c>
      <c r="FR43" s="75" t="e">
        <f t="shared" si="155"/>
        <v>#N/A</v>
      </c>
      <c r="FS43" s="75">
        <f t="shared" si="155"/>
        <v>117913.62999999999</v>
      </c>
      <c r="FT43" s="75">
        <f t="shared" si="155"/>
        <v>0</v>
      </c>
      <c r="FU43" s="75">
        <f t="shared" si="155"/>
        <v>49897.35</v>
      </c>
      <c r="FV43" s="75">
        <f t="shared" si="155"/>
        <v>42675.76</v>
      </c>
      <c r="FW43" s="75">
        <f t="shared" si="155"/>
        <v>41019.33</v>
      </c>
      <c r="FX43" s="75">
        <f t="shared" si="155"/>
        <v>16234.130000000001</v>
      </c>
      <c r="FY43" s="75">
        <f t="shared" si="155"/>
        <v>21500.76</v>
      </c>
      <c r="FZ43" s="75">
        <f t="shared" si="155"/>
        <v>0</v>
      </c>
      <c r="GA43" s="75">
        <f t="shared" si="155"/>
        <v>39185.15</v>
      </c>
      <c r="GB43" s="75">
        <f t="shared" si="155"/>
        <v>65844.92</v>
      </c>
      <c r="GC43" s="75">
        <f t="shared" si="155"/>
        <v>46854.67</v>
      </c>
      <c r="GD43" s="75" t="e">
        <f t="shared" si="155"/>
        <v>#N/A</v>
      </c>
      <c r="GE43" s="75" t="e">
        <f t="shared" si="155"/>
        <v>#N/A</v>
      </c>
      <c r="GF43" s="75">
        <f t="shared" si="155"/>
        <v>0</v>
      </c>
      <c r="GG43" s="75" t="e">
        <f t="shared" si="155"/>
        <v>#N/A</v>
      </c>
      <c r="GH43" s="75" t="e">
        <f t="shared" si="155"/>
        <v>#N/A</v>
      </c>
      <c r="GI43" s="75">
        <f t="shared" si="155"/>
        <v>62070.86</v>
      </c>
    </row>
    <row r="44" spans="2:191" x14ac:dyDescent="0.25">
      <c r="B44" s="188" t="s">
        <v>207</v>
      </c>
      <c r="C44" s="189" t="s">
        <v>208</v>
      </c>
      <c r="D44" s="215"/>
      <c r="E44" s="75">
        <f t="shared" ref="E44:AJ44" si="156">HLOOKUP(E$2,QSP,25,FALSE)</f>
        <v>0</v>
      </c>
      <c r="F44" s="75">
        <f t="shared" si="156"/>
        <v>24849.730000000003</v>
      </c>
      <c r="G44" s="75">
        <f t="shared" si="156"/>
        <v>6792.8399999999992</v>
      </c>
      <c r="H44" s="75">
        <f t="shared" si="156"/>
        <v>7024.72</v>
      </c>
      <c r="I44" s="75">
        <f t="shared" si="156"/>
        <v>29302.39</v>
      </c>
      <c r="J44" s="75" t="e">
        <f t="shared" si="156"/>
        <v>#N/A</v>
      </c>
      <c r="K44" s="75" t="e">
        <f t="shared" si="156"/>
        <v>#N/A</v>
      </c>
      <c r="L44" s="75">
        <f t="shared" si="156"/>
        <v>8885.590000000002</v>
      </c>
      <c r="M44" s="75">
        <f t="shared" si="156"/>
        <v>0</v>
      </c>
      <c r="N44" s="75" t="e">
        <f t="shared" si="156"/>
        <v>#N/A</v>
      </c>
      <c r="O44" s="75">
        <f t="shared" si="156"/>
        <v>31773.87</v>
      </c>
      <c r="P44" s="75" t="e">
        <f t="shared" si="156"/>
        <v>#N/A</v>
      </c>
      <c r="Q44" s="75">
        <f t="shared" si="156"/>
        <v>26555.47</v>
      </c>
      <c r="R44" s="75">
        <f t="shared" si="156"/>
        <v>29809.64</v>
      </c>
      <c r="S44" s="75">
        <f t="shared" si="156"/>
        <v>37301.78</v>
      </c>
      <c r="T44" s="75">
        <f t="shared" si="156"/>
        <v>0</v>
      </c>
      <c r="U44" s="75">
        <f t="shared" si="156"/>
        <v>32919.86</v>
      </c>
      <c r="V44" s="75" t="e">
        <f t="shared" si="156"/>
        <v>#N/A</v>
      </c>
      <c r="W44" s="75" t="e">
        <f t="shared" si="156"/>
        <v>#N/A</v>
      </c>
      <c r="X44" s="75">
        <f t="shared" si="156"/>
        <v>63821.779999999992</v>
      </c>
      <c r="Y44" s="75" t="e">
        <f t="shared" si="156"/>
        <v>#N/A</v>
      </c>
      <c r="Z44" s="75" t="e">
        <f t="shared" si="156"/>
        <v>#N/A</v>
      </c>
      <c r="AA44" s="75" t="e">
        <f t="shared" si="156"/>
        <v>#N/A</v>
      </c>
      <c r="AB44" s="75" t="e">
        <f t="shared" si="156"/>
        <v>#N/A</v>
      </c>
      <c r="AC44" s="75">
        <f t="shared" si="156"/>
        <v>1283.8899999999999</v>
      </c>
      <c r="AD44" s="75">
        <f t="shared" si="156"/>
        <v>61355.649999999994</v>
      </c>
      <c r="AE44" s="75">
        <f t="shared" si="156"/>
        <v>4101.7400000000007</v>
      </c>
      <c r="AF44" s="75" t="e">
        <f t="shared" si="156"/>
        <v>#N/A</v>
      </c>
      <c r="AG44" s="75" t="e">
        <f t="shared" si="156"/>
        <v>#N/A</v>
      </c>
      <c r="AH44" s="75">
        <f t="shared" si="156"/>
        <v>2635.4300000000003</v>
      </c>
      <c r="AI44" s="75" t="e">
        <f t="shared" si="156"/>
        <v>#N/A</v>
      </c>
      <c r="AJ44" s="75" t="e">
        <f t="shared" si="156"/>
        <v>#N/A</v>
      </c>
      <c r="AK44" s="75">
        <f t="shared" ref="AK44:BP44" si="157">HLOOKUP(AK$2,QSP,25,FALSE)</f>
        <v>60753.420000000006</v>
      </c>
      <c r="AL44" s="75">
        <f t="shared" si="157"/>
        <v>39032.36</v>
      </c>
      <c r="AM44" s="75" t="e">
        <f t="shared" si="157"/>
        <v>#N/A</v>
      </c>
      <c r="AN44" s="75">
        <f t="shared" si="157"/>
        <v>13631.170000000002</v>
      </c>
      <c r="AO44" s="75" t="e">
        <f t="shared" si="157"/>
        <v>#N/A</v>
      </c>
      <c r="AP44" s="75">
        <f t="shared" si="157"/>
        <v>22204.010000000002</v>
      </c>
      <c r="AQ44" s="75" t="e">
        <f t="shared" si="157"/>
        <v>#N/A</v>
      </c>
      <c r="AR44" s="75" t="e">
        <f t="shared" si="157"/>
        <v>#N/A</v>
      </c>
      <c r="AS44" s="75">
        <f t="shared" si="157"/>
        <v>18744</v>
      </c>
      <c r="AT44" s="75">
        <f t="shared" si="157"/>
        <v>0</v>
      </c>
      <c r="AU44" s="75">
        <f t="shared" si="157"/>
        <v>62291.78</v>
      </c>
      <c r="AV44" s="75">
        <f t="shared" si="157"/>
        <v>75279.64</v>
      </c>
      <c r="AW44" s="75">
        <f t="shared" si="157"/>
        <v>60419.69</v>
      </c>
      <c r="AX44" s="75">
        <f t="shared" si="157"/>
        <v>31390.83</v>
      </c>
      <c r="AY44" s="75">
        <f t="shared" si="157"/>
        <v>10256.99</v>
      </c>
      <c r="AZ44" s="75">
        <f t="shared" si="157"/>
        <v>21853.409999999996</v>
      </c>
      <c r="BA44" s="75">
        <f t="shared" si="157"/>
        <v>22904.139999999996</v>
      </c>
      <c r="BB44" s="75">
        <f t="shared" si="157"/>
        <v>5284.97</v>
      </c>
      <c r="BC44" s="75">
        <f t="shared" si="157"/>
        <v>27774.55</v>
      </c>
      <c r="BD44" s="75">
        <f t="shared" si="157"/>
        <v>0</v>
      </c>
      <c r="BE44" s="75">
        <f t="shared" si="157"/>
        <v>4091.52</v>
      </c>
      <c r="BF44" s="75">
        <f t="shared" si="157"/>
        <v>5785.88</v>
      </c>
      <c r="BG44" s="75">
        <f t="shared" si="157"/>
        <v>13264.420000000002</v>
      </c>
      <c r="BH44" s="75">
        <f t="shared" si="157"/>
        <v>39437.69</v>
      </c>
      <c r="BI44" s="75">
        <f t="shared" si="157"/>
        <v>8132.5</v>
      </c>
      <c r="BJ44" s="75">
        <f t="shared" si="157"/>
        <v>0</v>
      </c>
      <c r="BK44" s="75">
        <f t="shared" si="157"/>
        <v>27670.95</v>
      </c>
      <c r="BL44" s="75">
        <f t="shared" si="157"/>
        <v>10692.39</v>
      </c>
      <c r="BM44" s="75">
        <f t="shared" si="157"/>
        <v>11086.31</v>
      </c>
      <c r="BN44" s="75">
        <f t="shared" si="157"/>
        <v>4161.08</v>
      </c>
      <c r="BO44" s="75">
        <f t="shared" si="157"/>
        <v>15243.63</v>
      </c>
      <c r="BP44" s="75" t="e">
        <f t="shared" si="157"/>
        <v>#N/A</v>
      </c>
      <c r="BQ44" s="75">
        <f t="shared" ref="BQ44:CV44" si="158">HLOOKUP(BQ$2,QSP,25,FALSE)</f>
        <v>39101.22</v>
      </c>
      <c r="BR44" s="75">
        <f t="shared" si="158"/>
        <v>48503.649999999994</v>
      </c>
      <c r="BS44" s="75">
        <f t="shared" si="158"/>
        <v>3464.32</v>
      </c>
      <c r="BT44" s="75">
        <f t="shared" si="158"/>
        <v>12023.48</v>
      </c>
      <c r="BU44" s="75">
        <f t="shared" si="158"/>
        <v>14487.45</v>
      </c>
      <c r="BV44" s="75" t="e">
        <f t="shared" si="158"/>
        <v>#N/A</v>
      </c>
      <c r="BW44" s="75">
        <f t="shared" si="158"/>
        <v>65407.02</v>
      </c>
      <c r="BX44" s="75">
        <f t="shared" si="158"/>
        <v>29132.86</v>
      </c>
      <c r="BY44" s="75">
        <f t="shared" si="158"/>
        <v>17250.98</v>
      </c>
      <c r="BZ44" s="75">
        <f t="shared" si="158"/>
        <v>19956.45</v>
      </c>
      <c r="CA44" s="75">
        <f t="shared" si="158"/>
        <v>13243.82</v>
      </c>
      <c r="CB44" s="75" t="e">
        <f t="shared" si="158"/>
        <v>#N/A</v>
      </c>
      <c r="CC44" s="75">
        <f t="shared" si="158"/>
        <v>43274.19</v>
      </c>
      <c r="CD44" s="75" t="e">
        <f t="shared" si="158"/>
        <v>#N/A</v>
      </c>
      <c r="CE44" s="75">
        <f t="shared" si="158"/>
        <v>24966.759999999995</v>
      </c>
      <c r="CF44" s="75" t="e">
        <f t="shared" si="158"/>
        <v>#N/A</v>
      </c>
      <c r="CG44" s="75">
        <f t="shared" si="158"/>
        <v>43322.220000000008</v>
      </c>
      <c r="CH44" s="75">
        <f t="shared" si="158"/>
        <v>273.28000000000003</v>
      </c>
      <c r="CI44" s="75">
        <f t="shared" si="158"/>
        <v>65076.259999999995</v>
      </c>
      <c r="CJ44" s="75">
        <f t="shared" si="158"/>
        <v>13402.039999999999</v>
      </c>
      <c r="CK44" s="75">
        <f t="shared" si="158"/>
        <v>0</v>
      </c>
      <c r="CL44" s="75">
        <f t="shared" si="158"/>
        <v>28981.47</v>
      </c>
      <c r="CM44" s="75">
        <f t="shared" si="158"/>
        <v>60555.85</v>
      </c>
      <c r="CN44" s="75">
        <f t="shared" si="158"/>
        <v>50895.68</v>
      </c>
      <c r="CO44" s="75">
        <f t="shared" si="158"/>
        <v>24661.879999999997</v>
      </c>
      <c r="CP44" s="75">
        <f t="shared" si="158"/>
        <v>66393.22</v>
      </c>
      <c r="CQ44" s="75">
        <f t="shared" si="158"/>
        <v>60580.27</v>
      </c>
      <c r="CR44" s="75">
        <f t="shared" si="158"/>
        <v>0</v>
      </c>
      <c r="CS44" s="75">
        <f t="shared" si="158"/>
        <v>67174.89</v>
      </c>
      <c r="CT44" s="75">
        <f t="shared" si="158"/>
        <v>20153.990000000002</v>
      </c>
      <c r="CU44" s="75">
        <f t="shared" si="158"/>
        <v>67497.099999999991</v>
      </c>
      <c r="CV44" s="75">
        <f t="shared" si="158"/>
        <v>0</v>
      </c>
      <c r="CW44" s="75">
        <f t="shared" ref="CW44:EB44" si="159">HLOOKUP(CW$2,QSP,25,FALSE)</f>
        <v>36980.25</v>
      </c>
      <c r="CX44" s="75">
        <f t="shared" si="159"/>
        <v>13431.02</v>
      </c>
      <c r="CY44" s="75">
        <f t="shared" si="159"/>
        <v>25447.29</v>
      </c>
      <c r="CZ44" s="75">
        <f t="shared" si="159"/>
        <v>27114.579999999998</v>
      </c>
      <c r="DA44" s="75">
        <f t="shared" si="159"/>
        <v>13353.69</v>
      </c>
      <c r="DB44" s="75">
        <f t="shared" si="159"/>
        <v>3656.58</v>
      </c>
      <c r="DC44" s="75">
        <f t="shared" si="159"/>
        <v>29854.539999999997</v>
      </c>
      <c r="DD44" s="75">
        <f t="shared" si="159"/>
        <v>19192.260000000002</v>
      </c>
      <c r="DE44" s="75" t="e">
        <f t="shared" si="159"/>
        <v>#N/A</v>
      </c>
      <c r="DF44" s="75">
        <f t="shared" si="159"/>
        <v>13134.85</v>
      </c>
      <c r="DG44" s="75">
        <f t="shared" si="159"/>
        <v>24854.449999999997</v>
      </c>
      <c r="DH44" s="75">
        <f t="shared" si="159"/>
        <v>43113.19</v>
      </c>
      <c r="DI44" s="75">
        <f t="shared" si="159"/>
        <v>63289.46</v>
      </c>
      <c r="DJ44" s="75">
        <f t="shared" si="159"/>
        <v>20383.739999999998</v>
      </c>
      <c r="DK44" s="75">
        <f t="shared" si="159"/>
        <v>36193.910000000003</v>
      </c>
      <c r="DL44" s="75">
        <f t="shared" si="159"/>
        <v>20522.890000000003</v>
      </c>
      <c r="DM44" s="75">
        <f t="shared" si="159"/>
        <v>5525.84</v>
      </c>
      <c r="DN44" s="75" t="e">
        <f t="shared" si="159"/>
        <v>#N/A</v>
      </c>
      <c r="DO44" s="75" t="e">
        <f t="shared" si="159"/>
        <v>#N/A</v>
      </c>
      <c r="DP44" s="75">
        <f t="shared" si="159"/>
        <v>17874.09</v>
      </c>
      <c r="DQ44" s="75" t="e">
        <f t="shared" si="159"/>
        <v>#N/A</v>
      </c>
      <c r="DR44" s="75">
        <f t="shared" si="159"/>
        <v>0</v>
      </c>
      <c r="DS44" s="75">
        <f t="shared" si="159"/>
        <v>13241.08</v>
      </c>
      <c r="DT44" s="75" t="e">
        <f t="shared" si="159"/>
        <v>#N/A</v>
      </c>
      <c r="DU44" s="75">
        <f t="shared" si="159"/>
        <v>61350.77</v>
      </c>
      <c r="DV44" s="75">
        <f t="shared" si="159"/>
        <v>44800.439999999995</v>
      </c>
      <c r="DW44" s="75" t="e">
        <f t="shared" si="159"/>
        <v>#N/A</v>
      </c>
      <c r="DX44" s="75">
        <f t="shared" si="159"/>
        <v>63586.92</v>
      </c>
      <c r="DY44" s="75" t="e">
        <f t="shared" si="159"/>
        <v>#N/A</v>
      </c>
      <c r="DZ44" s="75" t="e">
        <f t="shared" si="159"/>
        <v>#N/A</v>
      </c>
      <c r="EA44" s="75" t="e">
        <f t="shared" si="159"/>
        <v>#N/A</v>
      </c>
      <c r="EB44" s="75" t="e">
        <f t="shared" si="159"/>
        <v>#N/A</v>
      </c>
      <c r="EC44" s="75">
        <f t="shared" ref="EC44:FH44" si="160">HLOOKUP(EC$2,QSP,25,FALSE)</f>
        <v>21911.73</v>
      </c>
      <c r="ED44" s="75" t="e">
        <f t="shared" si="160"/>
        <v>#N/A</v>
      </c>
      <c r="EE44" s="75">
        <f t="shared" si="160"/>
        <v>20350.05</v>
      </c>
      <c r="EF44" s="75" t="e">
        <f t="shared" si="160"/>
        <v>#N/A</v>
      </c>
      <c r="EG44" s="75">
        <f t="shared" si="160"/>
        <v>33086.300000000003</v>
      </c>
      <c r="EH44" s="75">
        <f t="shared" si="160"/>
        <v>45313.89</v>
      </c>
      <c r="EI44" s="75" t="e">
        <f t="shared" si="160"/>
        <v>#N/A</v>
      </c>
      <c r="EJ44" s="75">
        <f t="shared" si="160"/>
        <v>14598.08</v>
      </c>
      <c r="EK44" s="75" t="e">
        <f t="shared" si="160"/>
        <v>#N/A</v>
      </c>
      <c r="EL44" s="75">
        <f t="shared" si="160"/>
        <v>80374.469999999987</v>
      </c>
      <c r="EM44" s="75">
        <f t="shared" si="160"/>
        <v>6814.71</v>
      </c>
      <c r="EN44" s="75" t="e">
        <f t="shared" si="160"/>
        <v>#N/A</v>
      </c>
      <c r="EO44" s="75" t="e">
        <f t="shared" si="160"/>
        <v>#N/A</v>
      </c>
      <c r="EP44" s="75">
        <f t="shared" si="160"/>
        <v>73748.73</v>
      </c>
      <c r="EQ44" s="75" t="e">
        <f t="shared" si="160"/>
        <v>#N/A</v>
      </c>
      <c r="ER44" s="75">
        <f t="shared" si="160"/>
        <v>0</v>
      </c>
      <c r="ES44" s="75">
        <f t="shared" si="160"/>
        <v>3130.82</v>
      </c>
      <c r="ET44" s="75" t="e">
        <f t="shared" si="160"/>
        <v>#N/A</v>
      </c>
      <c r="EU44" s="75">
        <f t="shared" si="160"/>
        <v>42006.79</v>
      </c>
      <c r="EV44" s="75" t="e">
        <f t="shared" si="160"/>
        <v>#N/A</v>
      </c>
      <c r="EW44" s="75" t="e">
        <f t="shared" si="160"/>
        <v>#N/A</v>
      </c>
      <c r="EX44" s="75">
        <f t="shared" si="160"/>
        <v>20341.46</v>
      </c>
      <c r="EY44" s="75" t="e">
        <f t="shared" si="160"/>
        <v>#N/A</v>
      </c>
      <c r="EZ44" s="75">
        <f t="shared" si="160"/>
        <v>26955.629999999997</v>
      </c>
      <c r="FA44" s="75" t="e">
        <f t="shared" si="160"/>
        <v>#N/A</v>
      </c>
      <c r="FB44" s="75" t="e">
        <f t="shared" si="160"/>
        <v>#N/A</v>
      </c>
      <c r="FC44" s="75" t="e">
        <f t="shared" si="160"/>
        <v>#N/A</v>
      </c>
      <c r="FD44" s="75" t="e">
        <f t="shared" si="160"/>
        <v>#N/A</v>
      </c>
      <c r="FE44" s="75" t="e">
        <f t="shared" si="160"/>
        <v>#N/A</v>
      </c>
      <c r="FF44" s="75">
        <f t="shared" si="160"/>
        <v>12995.61</v>
      </c>
      <c r="FG44" s="75" t="e">
        <f t="shared" si="160"/>
        <v>#N/A</v>
      </c>
      <c r="FH44" s="75" t="e">
        <f t="shared" si="160"/>
        <v>#N/A</v>
      </c>
      <c r="FI44" s="75" t="e">
        <f t="shared" ref="FI44:GI44" si="161">HLOOKUP(FI$2,QSP,25,FALSE)</f>
        <v>#N/A</v>
      </c>
      <c r="FJ44" s="75" t="e">
        <f t="shared" si="161"/>
        <v>#N/A</v>
      </c>
      <c r="FK44" s="75" t="e">
        <f t="shared" si="161"/>
        <v>#N/A</v>
      </c>
      <c r="FL44" s="75">
        <f t="shared" si="161"/>
        <v>0</v>
      </c>
      <c r="FM44" s="75" t="e">
        <f t="shared" si="161"/>
        <v>#N/A</v>
      </c>
      <c r="FN44" s="75">
        <f t="shared" si="161"/>
        <v>1448.32</v>
      </c>
      <c r="FO44" s="75" t="e">
        <f t="shared" si="161"/>
        <v>#N/A</v>
      </c>
      <c r="FP44" s="75">
        <f t="shared" si="161"/>
        <v>3961.84</v>
      </c>
      <c r="FQ44" s="75">
        <f t="shared" si="161"/>
        <v>23912.04</v>
      </c>
      <c r="FR44" s="75" t="e">
        <f t="shared" si="161"/>
        <v>#N/A</v>
      </c>
      <c r="FS44" s="75">
        <f t="shared" si="161"/>
        <v>7178.04</v>
      </c>
      <c r="FT44" s="75">
        <f t="shared" si="161"/>
        <v>0</v>
      </c>
      <c r="FU44" s="75">
        <f t="shared" si="161"/>
        <v>109877.45</v>
      </c>
      <c r="FV44" s="75">
        <f t="shared" si="161"/>
        <v>0</v>
      </c>
      <c r="FW44" s="75">
        <f t="shared" si="161"/>
        <v>0</v>
      </c>
      <c r="FX44" s="75">
        <f t="shared" si="161"/>
        <v>0</v>
      </c>
      <c r="FY44" s="75">
        <f t="shared" si="161"/>
        <v>0</v>
      </c>
      <c r="FZ44" s="75">
        <f t="shared" si="161"/>
        <v>0</v>
      </c>
      <c r="GA44" s="75">
        <f t="shared" si="161"/>
        <v>0</v>
      </c>
      <c r="GB44" s="75">
        <f t="shared" si="161"/>
        <v>0</v>
      </c>
      <c r="GC44" s="75">
        <f t="shared" si="161"/>
        <v>0</v>
      </c>
      <c r="GD44" s="75" t="e">
        <f t="shared" si="161"/>
        <v>#N/A</v>
      </c>
      <c r="GE44" s="75" t="e">
        <f t="shared" si="161"/>
        <v>#N/A</v>
      </c>
      <c r="GF44" s="75">
        <f t="shared" si="161"/>
        <v>13169.029999999999</v>
      </c>
      <c r="GG44" s="75" t="e">
        <f t="shared" si="161"/>
        <v>#N/A</v>
      </c>
      <c r="GH44" s="75" t="e">
        <f t="shared" si="161"/>
        <v>#N/A</v>
      </c>
      <c r="GI44" s="75">
        <f t="shared" si="161"/>
        <v>3466.68</v>
      </c>
    </row>
    <row r="45" spans="2:191" x14ac:dyDescent="0.25">
      <c r="B45" s="188" t="s">
        <v>209</v>
      </c>
      <c r="C45" s="189" t="s">
        <v>210</v>
      </c>
      <c r="D45" s="215"/>
      <c r="E45" s="75">
        <f t="shared" ref="E45:AJ45" si="162">HLOOKUP(E$2,QSP,26,FALSE)</f>
        <v>5134.6499999999996</v>
      </c>
      <c r="F45" s="75">
        <f t="shared" si="162"/>
        <v>10389.25</v>
      </c>
      <c r="G45" s="75">
        <f t="shared" si="162"/>
        <v>4000.23</v>
      </c>
      <c r="H45" s="75">
        <f t="shared" si="162"/>
        <v>3973.5299999999997</v>
      </c>
      <c r="I45" s="75">
        <f t="shared" si="162"/>
        <v>2435.54</v>
      </c>
      <c r="J45" s="75" t="e">
        <f t="shared" si="162"/>
        <v>#N/A</v>
      </c>
      <c r="K45" s="75" t="e">
        <f t="shared" si="162"/>
        <v>#N/A</v>
      </c>
      <c r="L45" s="75">
        <f t="shared" si="162"/>
        <v>2071.5699999999997</v>
      </c>
      <c r="M45" s="75">
        <f t="shared" si="162"/>
        <v>813.85</v>
      </c>
      <c r="N45" s="75" t="e">
        <f t="shared" si="162"/>
        <v>#N/A</v>
      </c>
      <c r="O45" s="75">
        <f t="shared" si="162"/>
        <v>2069.58</v>
      </c>
      <c r="P45" s="75" t="e">
        <f t="shared" si="162"/>
        <v>#N/A</v>
      </c>
      <c r="Q45" s="75">
        <f t="shared" si="162"/>
        <v>1959.02</v>
      </c>
      <c r="R45" s="75">
        <f t="shared" si="162"/>
        <v>715.19</v>
      </c>
      <c r="S45" s="75">
        <f t="shared" si="162"/>
        <v>2271.79</v>
      </c>
      <c r="T45" s="75">
        <f t="shared" si="162"/>
        <v>-590.35</v>
      </c>
      <c r="U45" s="75">
        <f t="shared" si="162"/>
        <v>1037.79</v>
      </c>
      <c r="V45" s="75" t="e">
        <f t="shared" si="162"/>
        <v>#N/A</v>
      </c>
      <c r="W45" s="75" t="e">
        <f t="shared" si="162"/>
        <v>#N/A</v>
      </c>
      <c r="X45" s="75">
        <f t="shared" si="162"/>
        <v>13308.07</v>
      </c>
      <c r="Y45" s="75" t="e">
        <f t="shared" si="162"/>
        <v>#N/A</v>
      </c>
      <c r="Z45" s="75" t="e">
        <f t="shared" si="162"/>
        <v>#N/A</v>
      </c>
      <c r="AA45" s="75" t="e">
        <f t="shared" si="162"/>
        <v>#N/A</v>
      </c>
      <c r="AB45" s="75" t="e">
        <f t="shared" si="162"/>
        <v>#N/A</v>
      </c>
      <c r="AC45" s="75">
        <f t="shared" si="162"/>
        <v>11183.48</v>
      </c>
      <c r="AD45" s="75">
        <f t="shared" si="162"/>
        <v>20481.25</v>
      </c>
      <c r="AE45" s="75">
        <f t="shared" si="162"/>
        <v>8406.119999999999</v>
      </c>
      <c r="AF45" s="75" t="e">
        <f t="shared" si="162"/>
        <v>#N/A</v>
      </c>
      <c r="AG45" s="75" t="e">
        <f t="shared" si="162"/>
        <v>#N/A</v>
      </c>
      <c r="AH45" s="75">
        <f t="shared" si="162"/>
        <v>8639.15</v>
      </c>
      <c r="AI45" s="75" t="e">
        <f t="shared" si="162"/>
        <v>#N/A</v>
      </c>
      <c r="AJ45" s="75" t="e">
        <f t="shared" si="162"/>
        <v>#N/A</v>
      </c>
      <c r="AK45" s="75">
        <f t="shared" ref="AK45:BP45" si="163">HLOOKUP(AK$2,QSP,26,FALSE)</f>
        <v>11999.91</v>
      </c>
      <c r="AL45" s="75">
        <f t="shared" si="163"/>
        <v>14350.119999999999</v>
      </c>
      <c r="AM45" s="75" t="e">
        <f t="shared" si="163"/>
        <v>#N/A</v>
      </c>
      <c r="AN45" s="75">
        <f t="shared" si="163"/>
        <v>7459.7</v>
      </c>
      <c r="AO45" s="75" t="e">
        <f t="shared" si="163"/>
        <v>#N/A</v>
      </c>
      <c r="AP45" s="75">
        <f t="shared" si="163"/>
        <v>10152.11</v>
      </c>
      <c r="AQ45" s="75" t="e">
        <f t="shared" si="163"/>
        <v>#N/A</v>
      </c>
      <c r="AR45" s="75" t="e">
        <f t="shared" si="163"/>
        <v>#N/A</v>
      </c>
      <c r="AS45" s="75">
        <f t="shared" si="163"/>
        <v>2297.0700000000002</v>
      </c>
      <c r="AT45" s="75">
        <f t="shared" si="163"/>
        <v>0</v>
      </c>
      <c r="AU45" s="75">
        <f t="shared" si="163"/>
        <v>13050.460000000001</v>
      </c>
      <c r="AV45" s="75">
        <f t="shared" si="163"/>
        <v>2091.9499999999998</v>
      </c>
      <c r="AW45" s="75">
        <f t="shared" si="163"/>
        <v>1115.24</v>
      </c>
      <c r="AX45" s="75">
        <f t="shared" si="163"/>
        <v>1437.13</v>
      </c>
      <c r="AY45" s="75">
        <f t="shared" si="163"/>
        <v>5362.76</v>
      </c>
      <c r="AZ45" s="75">
        <f t="shared" si="163"/>
        <v>847.94</v>
      </c>
      <c r="BA45" s="75">
        <f t="shared" si="163"/>
        <v>1472.83</v>
      </c>
      <c r="BB45" s="75">
        <f t="shared" si="163"/>
        <v>2113.4</v>
      </c>
      <c r="BC45" s="75">
        <f t="shared" si="163"/>
        <v>1234.83</v>
      </c>
      <c r="BD45" s="75">
        <f t="shared" si="163"/>
        <v>3902.38</v>
      </c>
      <c r="BE45" s="75">
        <f t="shared" si="163"/>
        <v>1204.33</v>
      </c>
      <c r="BF45" s="75">
        <f t="shared" si="163"/>
        <v>1024.3399999999999</v>
      </c>
      <c r="BG45" s="75">
        <f t="shared" si="163"/>
        <v>785.15</v>
      </c>
      <c r="BH45" s="75">
        <f t="shared" si="163"/>
        <v>1703.65</v>
      </c>
      <c r="BI45" s="75">
        <f t="shared" si="163"/>
        <v>953.78</v>
      </c>
      <c r="BJ45" s="75">
        <f t="shared" si="163"/>
        <v>0</v>
      </c>
      <c r="BK45" s="75">
        <f t="shared" si="163"/>
        <v>2111.56</v>
      </c>
      <c r="BL45" s="75">
        <f t="shared" si="163"/>
        <v>1541.59</v>
      </c>
      <c r="BM45" s="75">
        <f t="shared" si="163"/>
        <v>1178.03</v>
      </c>
      <c r="BN45" s="75">
        <f t="shared" si="163"/>
        <v>4367.8999999999996</v>
      </c>
      <c r="BO45" s="75">
        <f t="shared" si="163"/>
        <v>2348.7699999999995</v>
      </c>
      <c r="BP45" s="75" t="e">
        <f t="shared" si="163"/>
        <v>#N/A</v>
      </c>
      <c r="BQ45" s="75">
        <f t="shared" ref="BQ45:CV45" si="164">HLOOKUP(BQ$2,QSP,26,FALSE)</f>
        <v>5528.1</v>
      </c>
      <c r="BR45" s="75">
        <f t="shared" si="164"/>
        <v>2367.64</v>
      </c>
      <c r="BS45" s="75">
        <f t="shared" si="164"/>
        <v>4027.85</v>
      </c>
      <c r="BT45" s="75">
        <f t="shared" si="164"/>
        <v>2238.61</v>
      </c>
      <c r="BU45" s="75">
        <f t="shared" si="164"/>
        <v>12612.29</v>
      </c>
      <c r="BV45" s="75" t="e">
        <f t="shared" si="164"/>
        <v>#N/A</v>
      </c>
      <c r="BW45" s="75">
        <f t="shared" si="164"/>
        <v>8845.5299999999988</v>
      </c>
      <c r="BX45" s="75">
        <f t="shared" si="164"/>
        <v>12839.23</v>
      </c>
      <c r="BY45" s="75">
        <f t="shared" si="164"/>
        <v>25135.83</v>
      </c>
      <c r="BZ45" s="75">
        <f t="shared" si="164"/>
        <v>1821.48</v>
      </c>
      <c r="CA45" s="75">
        <f t="shared" si="164"/>
        <v>1023.75</v>
      </c>
      <c r="CB45" s="75" t="e">
        <f t="shared" si="164"/>
        <v>#N/A</v>
      </c>
      <c r="CC45" s="75">
        <f t="shared" si="164"/>
        <v>1562.17</v>
      </c>
      <c r="CD45" s="75" t="e">
        <f t="shared" si="164"/>
        <v>#N/A</v>
      </c>
      <c r="CE45" s="75">
        <f t="shared" si="164"/>
        <v>1900.01</v>
      </c>
      <c r="CF45" s="75" t="e">
        <f t="shared" si="164"/>
        <v>#N/A</v>
      </c>
      <c r="CG45" s="75">
        <f t="shared" si="164"/>
        <v>13127.32</v>
      </c>
      <c r="CH45" s="75">
        <f t="shared" si="164"/>
        <v>6296.5</v>
      </c>
      <c r="CI45" s="75">
        <f t="shared" si="164"/>
        <v>13202.34</v>
      </c>
      <c r="CJ45" s="75">
        <f t="shared" si="164"/>
        <v>22809.54</v>
      </c>
      <c r="CK45" s="75">
        <f t="shared" si="164"/>
        <v>20815.150000000001</v>
      </c>
      <c r="CL45" s="75">
        <f t="shared" si="164"/>
        <v>16694.349999999999</v>
      </c>
      <c r="CM45" s="75">
        <f t="shared" si="164"/>
        <v>19700.949999999997</v>
      </c>
      <c r="CN45" s="75">
        <f t="shared" si="164"/>
        <v>19220.63</v>
      </c>
      <c r="CO45" s="75">
        <f t="shared" si="164"/>
        <v>17704.7</v>
      </c>
      <c r="CP45" s="75">
        <f t="shared" si="164"/>
        <v>13716.730000000001</v>
      </c>
      <c r="CQ45" s="75">
        <f t="shared" si="164"/>
        <v>18626.080000000002</v>
      </c>
      <c r="CR45" s="75">
        <f t="shared" si="164"/>
        <v>13494.99</v>
      </c>
      <c r="CS45" s="75">
        <f t="shared" si="164"/>
        <v>17416.489999999998</v>
      </c>
      <c r="CT45" s="75">
        <f t="shared" si="164"/>
        <v>16655.38</v>
      </c>
      <c r="CU45" s="75">
        <f t="shared" si="164"/>
        <v>15558.029999999999</v>
      </c>
      <c r="CV45" s="75">
        <f t="shared" si="164"/>
        <v>11673.18</v>
      </c>
      <c r="CW45" s="75">
        <f t="shared" ref="CW45:EB45" si="165">HLOOKUP(CW$2,QSP,26,FALSE)</f>
        <v>15344.54</v>
      </c>
      <c r="CX45" s="75">
        <f t="shared" si="165"/>
        <v>24026.47</v>
      </c>
      <c r="CY45" s="75">
        <f t="shared" si="165"/>
        <v>18436.05</v>
      </c>
      <c r="CZ45" s="75">
        <f t="shared" si="165"/>
        <v>7928.9400000000005</v>
      </c>
      <c r="DA45" s="75">
        <f t="shared" si="165"/>
        <v>14623.51</v>
      </c>
      <c r="DB45" s="75">
        <f t="shared" si="165"/>
        <v>10453.779999999999</v>
      </c>
      <c r="DC45" s="75">
        <f t="shared" si="165"/>
        <v>18310.59</v>
      </c>
      <c r="DD45" s="75">
        <f t="shared" si="165"/>
        <v>10316.76</v>
      </c>
      <c r="DE45" s="75" t="e">
        <f t="shared" si="165"/>
        <v>#N/A</v>
      </c>
      <c r="DF45" s="75">
        <f t="shared" si="165"/>
        <v>22768.54</v>
      </c>
      <c r="DG45" s="75">
        <f t="shared" si="165"/>
        <v>3086.19</v>
      </c>
      <c r="DH45" s="75">
        <f t="shared" si="165"/>
        <v>26438.14</v>
      </c>
      <c r="DI45" s="75">
        <f t="shared" si="165"/>
        <v>7895.5700000000006</v>
      </c>
      <c r="DJ45" s="75">
        <f t="shared" si="165"/>
        <v>10716.45</v>
      </c>
      <c r="DK45" s="75">
        <f t="shared" si="165"/>
        <v>16228.17</v>
      </c>
      <c r="DL45" s="75">
        <f t="shared" si="165"/>
        <v>7680.5599999999995</v>
      </c>
      <c r="DM45" s="75">
        <f t="shared" si="165"/>
        <v>11675.130000000001</v>
      </c>
      <c r="DN45" s="75" t="e">
        <f t="shared" si="165"/>
        <v>#N/A</v>
      </c>
      <c r="DO45" s="75" t="e">
        <f t="shared" si="165"/>
        <v>#N/A</v>
      </c>
      <c r="DP45" s="75">
        <f t="shared" si="165"/>
        <v>21279.16</v>
      </c>
      <c r="DQ45" s="75" t="e">
        <f t="shared" si="165"/>
        <v>#N/A</v>
      </c>
      <c r="DR45" s="75">
        <f t="shared" si="165"/>
        <v>10178.560000000001</v>
      </c>
      <c r="DS45" s="75">
        <f t="shared" si="165"/>
        <v>13823.34</v>
      </c>
      <c r="DT45" s="75" t="e">
        <f t="shared" si="165"/>
        <v>#N/A</v>
      </c>
      <c r="DU45" s="75">
        <f t="shared" si="165"/>
        <v>17107.53</v>
      </c>
      <c r="DV45" s="75">
        <f t="shared" si="165"/>
        <v>1783.6000000000001</v>
      </c>
      <c r="DW45" s="75" t="e">
        <f t="shared" si="165"/>
        <v>#N/A</v>
      </c>
      <c r="DX45" s="75">
        <f t="shared" si="165"/>
        <v>31022.239999999998</v>
      </c>
      <c r="DY45" s="75" t="e">
        <f t="shared" si="165"/>
        <v>#N/A</v>
      </c>
      <c r="DZ45" s="75" t="e">
        <f t="shared" si="165"/>
        <v>#N/A</v>
      </c>
      <c r="EA45" s="75" t="e">
        <f t="shared" si="165"/>
        <v>#N/A</v>
      </c>
      <c r="EB45" s="75" t="e">
        <f t="shared" si="165"/>
        <v>#N/A</v>
      </c>
      <c r="EC45" s="75">
        <f t="shared" ref="EC45:FH45" si="166">HLOOKUP(EC$2,QSP,26,FALSE)</f>
        <v>10305.36</v>
      </c>
      <c r="ED45" s="75" t="e">
        <f t="shared" si="166"/>
        <v>#N/A</v>
      </c>
      <c r="EE45" s="75">
        <f t="shared" si="166"/>
        <v>8801.07</v>
      </c>
      <c r="EF45" s="75" t="e">
        <f t="shared" si="166"/>
        <v>#N/A</v>
      </c>
      <c r="EG45" s="75">
        <f t="shared" si="166"/>
        <v>16322.48</v>
      </c>
      <c r="EH45" s="75">
        <f t="shared" si="166"/>
        <v>10856.84</v>
      </c>
      <c r="EI45" s="75" t="e">
        <f t="shared" si="166"/>
        <v>#N/A</v>
      </c>
      <c r="EJ45" s="75">
        <f t="shared" si="166"/>
        <v>4291.38</v>
      </c>
      <c r="EK45" s="75" t="e">
        <f t="shared" si="166"/>
        <v>#N/A</v>
      </c>
      <c r="EL45" s="75">
        <f t="shared" si="166"/>
        <v>1591.83</v>
      </c>
      <c r="EM45" s="75">
        <f t="shared" si="166"/>
        <v>4273.84</v>
      </c>
      <c r="EN45" s="75" t="e">
        <f t="shared" si="166"/>
        <v>#N/A</v>
      </c>
      <c r="EO45" s="75" t="e">
        <f t="shared" si="166"/>
        <v>#N/A</v>
      </c>
      <c r="EP45" s="75">
        <f t="shared" si="166"/>
        <v>32240.260000000002</v>
      </c>
      <c r="EQ45" s="75" t="e">
        <f t="shared" si="166"/>
        <v>#N/A</v>
      </c>
      <c r="ER45" s="75">
        <f t="shared" si="166"/>
        <v>11861.54</v>
      </c>
      <c r="ES45" s="75">
        <f t="shared" si="166"/>
        <v>27700.59</v>
      </c>
      <c r="ET45" s="75" t="e">
        <f t="shared" si="166"/>
        <v>#N/A</v>
      </c>
      <c r="EU45" s="75">
        <f t="shared" si="166"/>
        <v>36667.86</v>
      </c>
      <c r="EV45" s="75" t="e">
        <f t="shared" si="166"/>
        <v>#N/A</v>
      </c>
      <c r="EW45" s="75" t="e">
        <f t="shared" si="166"/>
        <v>#N/A</v>
      </c>
      <c r="EX45" s="75">
        <f t="shared" si="166"/>
        <v>29465.24</v>
      </c>
      <c r="EY45" s="75" t="e">
        <f t="shared" si="166"/>
        <v>#N/A</v>
      </c>
      <c r="EZ45" s="75">
        <f t="shared" si="166"/>
        <v>20404.43</v>
      </c>
      <c r="FA45" s="75" t="e">
        <f t="shared" si="166"/>
        <v>#N/A</v>
      </c>
      <c r="FB45" s="75" t="e">
        <f t="shared" si="166"/>
        <v>#N/A</v>
      </c>
      <c r="FC45" s="75" t="e">
        <f t="shared" si="166"/>
        <v>#N/A</v>
      </c>
      <c r="FD45" s="75" t="e">
        <f t="shared" si="166"/>
        <v>#N/A</v>
      </c>
      <c r="FE45" s="75" t="e">
        <f t="shared" si="166"/>
        <v>#N/A</v>
      </c>
      <c r="FF45" s="75">
        <f t="shared" si="166"/>
        <v>54002.409999999996</v>
      </c>
      <c r="FG45" s="75" t="e">
        <f t="shared" si="166"/>
        <v>#N/A</v>
      </c>
      <c r="FH45" s="75" t="e">
        <f t="shared" si="166"/>
        <v>#N/A</v>
      </c>
      <c r="FI45" s="75" t="e">
        <f t="shared" ref="FI45:GI45" si="167">HLOOKUP(FI$2,QSP,26,FALSE)</f>
        <v>#N/A</v>
      </c>
      <c r="FJ45" s="75" t="e">
        <f t="shared" si="167"/>
        <v>#N/A</v>
      </c>
      <c r="FK45" s="75" t="e">
        <f t="shared" si="167"/>
        <v>#N/A</v>
      </c>
      <c r="FL45" s="75">
        <f t="shared" si="167"/>
        <v>60111.340000000011</v>
      </c>
      <c r="FM45" s="75" t="e">
        <f t="shared" si="167"/>
        <v>#N/A</v>
      </c>
      <c r="FN45" s="75">
        <f t="shared" si="167"/>
        <v>53596.75</v>
      </c>
      <c r="FO45" s="75" t="e">
        <f t="shared" si="167"/>
        <v>#N/A</v>
      </c>
      <c r="FP45" s="75">
        <f t="shared" si="167"/>
        <v>11578.69</v>
      </c>
      <c r="FQ45" s="75">
        <f t="shared" si="167"/>
        <v>10399.66</v>
      </c>
      <c r="FR45" s="75" t="e">
        <f t="shared" si="167"/>
        <v>#N/A</v>
      </c>
      <c r="FS45" s="75">
        <f t="shared" si="167"/>
        <v>14868.960000000001</v>
      </c>
      <c r="FT45" s="75">
        <f t="shared" si="167"/>
        <v>33384.410000000003</v>
      </c>
      <c r="FU45" s="75">
        <f t="shared" si="167"/>
        <v>29755.87</v>
      </c>
      <c r="FV45" s="75">
        <f t="shared" si="167"/>
        <v>24658.280000000002</v>
      </c>
      <c r="FW45" s="75">
        <f t="shared" si="167"/>
        <v>28045.399999999998</v>
      </c>
      <c r="FX45" s="75">
        <f t="shared" si="167"/>
        <v>45328.11</v>
      </c>
      <c r="FY45" s="75">
        <f t="shared" si="167"/>
        <v>10312.509999999998</v>
      </c>
      <c r="FZ45" s="75">
        <f t="shared" si="167"/>
        <v>9920.56</v>
      </c>
      <c r="GA45" s="75">
        <f t="shared" si="167"/>
        <v>10409.1</v>
      </c>
      <c r="GB45" s="75">
        <f t="shared" si="167"/>
        <v>10152.129999999999</v>
      </c>
      <c r="GC45" s="75">
        <f t="shared" si="167"/>
        <v>23514.059999999998</v>
      </c>
      <c r="GD45" s="75" t="e">
        <f t="shared" si="167"/>
        <v>#N/A</v>
      </c>
      <c r="GE45" s="75" t="e">
        <f t="shared" si="167"/>
        <v>#N/A</v>
      </c>
      <c r="GF45" s="75">
        <f t="shared" si="167"/>
        <v>29030.750000000004</v>
      </c>
      <c r="GG45" s="75" t="e">
        <f t="shared" si="167"/>
        <v>#N/A</v>
      </c>
      <c r="GH45" s="75" t="e">
        <f t="shared" si="167"/>
        <v>#N/A</v>
      </c>
      <c r="GI45" s="75">
        <f t="shared" si="167"/>
        <v>24684.300000000003</v>
      </c>
    </row>
    <row r="46" spans="2:191" x14ac:dyDescent="0.25">
      <c r="B46" s="188" t="s">
        <v>211</v>
      </c>
      <c r="C46" s="189" t="s">
        <v>212</v>
      </c>
      <c r="D46" s="215"/>
      <c r="E46" s="75">
        <f t="shared" ref="E46:AJ46" si="168">HLOOKUP(E$2,QSP,27,FALSE)</f>
        <v>8244</v>
      </c>
      <c r="F46" s="75">
        <f t="shared" si="168"/>
        <v>10206.709999999999</v>
      </c>
      <c r="G46" s="75">
        <f t="shared" si="168"/>
        <v>2985.75</v>
      </c>
      <c r="H46" s="75">
        <f t="shared" si="168"/>
        <v>10498.5</v>
      </c>
      <c r="I46" s="75">
        <f t="shared" si="168"/>
        <v>2885</v>
      </c>
      <c r="J46" s="75" t="e">
        <f t="shared" si="168"/>
        <v>#N/A</v>
      </c>
      <c r="K46" s="75" t="e">
        <f t="shared" si="168"/>
        <v>#N/A</v>
      </c>
      <c r="L46" s="75">
        <f t="shared" si="168"/>
        <v>17030</v>
      </c>
      <c r="M46" s="75">
        <f t="shared" si="168"/>
        <v>4044</v>
      </c>
      <c r="N46" s="75" t="e">
        <f t="shared" si="168"/>
        <v>#N/A</v>
      </c>
      <c r="O46" s="75">
        <f t="shared" si="168"/>
        <v>19441.05</v>
      </c>
      <c r="P46" s="75" t="e">
        <f t="shared" si="168"/>
        <v>#N/A</v>
      </c>
      <c r="Q46" s="75">
        <f t="shared" si="168"/>
        <v>23146.94</v>
      </c>
      <c r="R46" s="75">
        <f t="shared" si="168"/>
        <v>9200.32</v>
      </c>
      <c r="S46" s="75">
        <f t="shared" si="168"/>
        <v>6311.36</v>
      </c>
      <c r="T46" s="75">
        <f t="shared" si="168"/>
        <v>0</v>
      </c>
      <c r="U46" s="75">
        <f t="shared" si="168"/>
        <v>6549</v>
      </c>
      <c r="V46" s="75" t="e">
        <f t="shared" si="168"/>
        <v>#N/A</v>
      </c>
      <c r="W46" s="75" t="e">
        <f t="shared" si="168"/>
        <v>#N/A</v>
      </c>
      <c r="X46" s="75">
        <f t="shared" si="168"/>
        <v>3169.15</v>
      </c>
      <c r="Y46" s="75" t="e">
        <f t="shared" si="168"/>
        <v>#N/A</v>
      </c>
      <c r="Z46" s="75" t="e">
        <f t="shared" si="168"/>
        <v>#N/A</v>
      </c>
      <c r="AA46" s="75" t="e">
        <f t="shared" si="168"/>
        <v>#N/A</v>
      </c>
      <c r="AB46" s="75" t="e">
        <f t="shared" si="168"/>
        <v>#N/A</v>
      </c>
      <c r="AC46" s="75">
        <f t="shared" si="168"/>
        <v>25014.49</v>
      </c>
      <c r="AD46" s="75">
        <f t="shared" si="168"/>
        <v>5858.54</v>
      </c>
      <c r="AE46" s="75">
        <f t="shared" si="168"/>
        <v>5089.76</v>
      </c>
      <c r="AF46" s="75" t="e">
        <f t="shared" si="168"/>
        <v>#N/A</v>
      </c>
      <c r="AG46" s="75" t="e">
        <f t="shared" si="168"/>
        <v>#N/A</v>
      </c>
      <c r="AH46" s="75">
        <f t="shared" si="168"/>
        <v>11401.49</v>
      </c>
      <c r="AI46" s="75" t="e">
        <f t="shared" si="168"/>
        <v>#N/A</v>
      </c>
      <c r="AJ46" s="75" t="e">
        <f t="shared" si="168"/>
        <v>#N/A</v>
      </c>
      <c r="AK46" s="75">
        <f t="shared" ref="AK46:BP46" si="169">HLOOKUP(AK$2,QSP,27,FALSE)</f>
        <v>6492</v>
      </c>
      <c r="AL46" s="75">
        <f t="shared" si="169"/>
        <v>36320.75</v>
      </c>
      <c r="AM46" s="75" t="e">
        <f t="shared" si="169"/>
        <v>#N/A</v>
      </c>
      <c r="AN46" s="75">
        <f t="shared" si="169"/>
        <v>4998.5</v>
      </c>
      <c r="AO46" s="75" t="e">
        <f t="shared" si="169"/>
        <v>#N/A</v>
      </c>
      <c r="AP46" s="75">
        <f t="shared" si="169"/>
        <v>2290</v>
      </c>
      <c r="AQ46" s="75" t="e">
        <f t="shared" si="169"/>
        <v>#N/A</v>
      </c>
      <c r="AR46" s="75" t="e">
        <f t="shared" si="169"/>
        <v>#N/A</v>
      </c>
      <c r="AS46" s="75">
        <f t="shared" si="169"/>
        <v>16269.74</v>
      </c>
      <c r="AT46" s="75">
        <f t="shared" si="169"/>
        <v>0</v>
      </c>
      <c r="AU46" s="75">
        <f t="shared" si="169"/>
        <v>13870.15</v>
      </c>
      <c r="AV46" s="75">
        <f t="shared" si="169"/>
        <v>2718.03</v>
      </c>
      <c r="AW46" s="75">
        <f t="shared" si="169"/>
        <v>4752.51</v>
      </c>
      <c r="AX46" s="75">
        <f t="shared" si="169"/>
        <v>28924.3</v>
      </c>
      <c r="AY46" s="75">
        <f t="shared" si="169"/>
        <v>23385</v>
      </c>
      <c r="AZ46" s="75">
        <f t="shared" si="169"/>
        <v>2856</v>
      </c>
      <c r="BA46" s="75">
        <f t="shared" si="169"/>
        <v>14575.05</v>
      </c>
      <c r="BB46" s="75">
        <f t="shared" si="169"/>
        <v>14495.06</v>
      </c>
      <c r="BC46" s="75">
        <f t="shared" si="169"/>
        <v>4677.71</v>
      </c>
      <c r="BD46" s="75">
        <f t="shared" si="169"/>
        <v>8800</v>
      </c>
      <c r="BE46" s="75">
        <f t="shared" si="169"/>
        <v>6669</v>
      </c>
      <c r="BF46" s="75">
        <f t="shared" si="169"/>
        <v>5861.46</v>
      </c>
      <c r="BG46" s="75">
        <f t="shared" si="169"/>
        <v>10551.9</v>
      </c>
      <c r="BH46" s="75">
        <f t="shared" si="169"/>
        <v>8379.31</v>
      </c>
      <c r="BI46" s="75">
        <f t="shared" si="169"/>
        <v>2935.68</v>
      </c>
      <c r="BJ46" s="75">
        <f t="shared" si="169"/>
        <v>0</v>
      </c>
      <c r="BK46" s="75">
        <f t="shared" si="169"/>
        <v>7420.34</v>
      </c>
      <c r="BL46" s="75">
        <f t="shared" si="169"/>
        <v>7633.05</v>
      </c>
      <c r="BM46" s="75">
        <f t="shared" si="169"/>
        <v>8025.5</v>
      </c>
      <c r="BN46" s="75">
        <f t="shared" si="169"/>
        <v>43687.03</v>
      </c>
      <c r="BO46" s="75">
        <f t="shared" si="169"/>
        <v>6000.9</v>
      </c>
      <c r="BP46" s="75" t="e">
        <f t="shared" si="169"/>
        <v>#N/A</v>
      </c>
      <c r="BQ46" s="75">
        <f t="shared" ref="BQ46:CV46" si="170">HLOOKUP(BQ$2,QSP,27,FALSE)</f>
        <v>6532.93</v>
      </c>
      <c r="BR46" s="75">
        <f t="shared" si="170"/>
        <v>3546.14</v>
      </c>
      <c r="BS46" s="75">
        <f t="shared" si="170"/>
        <v>7612.55</v>
      </c>
      <c r="BT46" s="75">
        <f t="shared" si="170"/>
        <v>8238.33</v>
      </c>
      <c r="BU46" s="75">
        <f t="shared" si="170"/>
        <v>13302.65</v>
      </c>
      <c r="BV46" s="75" t="e">
        <f t="shared" si="170"/>
        <v>#N/A</v>
      </c>
      <c r="BW46" s="75">
        <f t="shared" si="170"/>
        <v>9810</v>
      </c>
      <c r="BX46" s="75">
        <f t="shared" si="170"/>
        <v>14860</v>
      </c>
      <c r="BY46" s="75">
        <f t="shared" si="170"/>
        <v>12840.5</v>
      </c>
      <c r="BZ46" s="75">
        <f t="shared" si="170"/>
        <v>3809</v>
      </c>
      <c r="CA46" s="75">
        <f t="shared" si="170"/>
        <v>1120</v>
      </c>
      <c r="CB46" s="75" t="e">
        <f t="shared" si="170"/>
        <v>#N/A</v>
      </c>
      <c r="CC46" s="75">
        <f t="shared" si="170"/>
        <v>13161.46</v>
      </c>
      <c r="CD46" s="75" t="e">
        <f t="shared" si="170"/>
        <v>#N/A</v>
      </c>
      <c r="CE46" s="75">
        <f t="shared" si="170"/>
        <v>7019.51</v>
      </c>
      <c r="CF46" s="75" t="e">
        <f t="shared" si="170"/>
        <v>#N/A</v>
      </c>
      <c r="CG46" s="75">
        <f t="shared" si="170"/>
        <v>19460.29</v>
      </c>
      <c r="CH46" s="75">
        <f t="shared" si="170"/>
        <v>9158.92</v>
      </c>
      <c r="CI46" s="75">
        <f t="shared" si="170"/>
        <v>13834.12</v>
      </c>
      <c r="CJ46" s="75">
        <f t="shared" si="170"/>
        <v>4522.67</v>
      </c>
      <c r="CK46" s="75">
        <f t="shared" si="170"/>
        <v>16321.73</v>
      </c>
      <c r="CL46" s="75">
        <f t="shared" si="170"/>
        <v>26253.79</v>
      </c>
      <c r="CM46" s="75">
        <f t="shared" si="170"/>
        <v>4961.3999999999996</v>
      </c>
      <c r="CN46" s="75">
        <f t="shared" si="170"/>
        <v>28464.03</v>
      </c>
      <c r="CO46" s="75">
        <f t="shared" si="170"/>
        <v>11532.11</v>
      </c>
      <c r="CP46" s="75">
        <f t="shared" si="170"/>
        <v>10294.41</v>
      </c>
      <c r="CQ46" s="75">
        <f t="shared" si="170"/>
        <v>8165</v>
      </c>
      <c r="CR46" s="75">
        <f t="shared" si="170"/>
        <v>6364.69</v>
      </c>
      <c r="CS46" s="75">
        <f t="shared" si="170"/>
        <v>15650.18</v>
      </c>
      <c r="CT46" s="75">
        <f t="shared" si="170"/>
        <v>20920.5</v>
      </c>
      <c r="CU46" s="75">
        <f t="shared" si="170"/>
        <v>2934.31</v>
      </c>
      <c r="CV46" s="75">
        <f t="shared" si="170"/>
        <v>9795.74</v>
      </c>
      <c r="CW46" s="75">
        <f t="shared" ref="CW46:EB46" si="171">HLOOKUP(CW$2,QSP,27,FALSE)</f>
        <v>22388.92</v>
      </c>
      <c r="CX46" s="75">
        <f t="shared" si="171"/>
        <v>8045.5</v>
      </c>
      <c r="CY46" s="75">
        <f t="shared" si="171"/>
        <v>13362.65</v>
      </c>
      <c r="CZ46" s="75">
        <f t="shared" si="171"/>
        <v>5291.25</v>
      </c>
      <c r="DA46" s="75">
        <f t="shared" si="171"/>
        <v>3431</v>
      </c>
      <c r="DB46" s="75">
        <f t="shared" si="171"/>
        <v>22436.36</v>
      </c>
      <c r="DC46" s="75">
        <f t="shared" si="171"/>
        <v>8908.86</v>
      </c>
      <c r="DD46" s="75">
        <f t="shared" si="171"/>
        <v>10396.44</v>
      </c>
      <c r="DE46" s="75" t="e">
        <f t="shared" si="171"/>
        <v>#N/A</v>
      </c>
      <c r="DF46" s="75">
        <f t="shared" si="171"/>
        <v>4848.67</v>
      </c>
      <c r="DG46" s="75">
        <f t="shared" si="171"/>
        <v>7514.75</v>
      </c>
      <c r="DH46" s="75">
        <f t="shared" si="171"/>
        <v>8115.04</v>
      </c>
      <c r="DI46" s="75">
        <f t="shared" si="171"/>
        <v>33453.4</v>
      </c>
      <c r="DJ46" s="75">
        <f t="shared" si="171"/>
        <v>4052.02</v>
      </c>
      <c r="DK46" s="75">
        <f t="shared" si="171"/>
        <v>6849.89</v>
      </c>
      <c r="DL46" s="75">
        <f t="shared" si="171"/>
        <v>1984</v>
      </c>
      <c r="DM46" s="75">
        <f t="shared" si="171"/>
        <v>4052.5</v>
      </c>
      <c r="DN46" s="75" t="e">
        <f t="shared" si="171"/>
        <v>#N/A</v>
      </c>
      <c r="DO46" s="75" t="e">
        <f t="shared" si="171"/>
        <v>#N/A</v>
      </c>
      <c r="DP46" s="75">
        <f t="shared" si="171"/>
        <v>12624.83</v>
      </c>
      <c r="DQ46" s="75" t="e">
        <f t="shared" si="171"/>
        <v>#N/A</v>
      </c>
      <c r="DR46" s="75">
        <f t="shared" si="171"/>
        <v>17203.919999999998</v>
      </c>
      <c r="DS46" s="75">
        <f t="shared" si="171"/>
        <v>10004.61</v>
      </c>
      <c r="DT46" s="75" t="e">
        <f t="shared" si="171"/>
        <v>#N/A</v>
      </c>
      <c r="DU46" s="75">
        <f t="shared" si="171"/>
        <v>10218.129999999999</v>
      </c>
      <c r="DV46" s="75">
        <f t="shared" si="171"/>
        <v>8730.27</v>
      </c>
      <c r="DW46" s="75" t="e">
        <f t="shared" si="171"/>
        <v>#N/A</v>
      </c>
      <c r="DX46" s="75">
        <f t="shared" si="171"/>
        <v>5801.58</v>
      </c>
      <c r="DY46" s="75" t="e">
        <f t="shared" si="171"/>
        <v>#N/A</v>
      </c>
      <c r="DZ46" s="75" t="e">
        <f t="shared" si="171"/>
        <v>#N/A</v>
      </c>
      <c r="EA46" s="75" t="e">
        <f t="shared" si="171"/>
        <v>#N/A</v>
      </c>
      <c r="EB46" s="75" t="e">
        <f t="shared" si="171"/>
        <v>#N/A</v>
      </c>
      <c r="EC46" s="75">
        <f t="shared" ref="EC46:FH46" si="172">HLOOKUP(EC$2,QSP,27,FALSE)</f>
        <v>4784.8900000000003</v>
      </c>
      <c r="ED46" s="75" t="e">
        <f t="shared" si="172"/>
        <v>#N/A</v>
      </c>
      <c r="EE46" s="75">
        <f t="shared" si="172"/>
        <v>5334.3</v>
      </c>
      <c r="EF46" s="75" t="e">
        <f t="shared" si="172"/>
        <v>#N/A</v>
      </c>
      <c r="EG46" s="75">
        <f t="shared" si="172"/>
        <v>16564.419999999998</v>
      </c>
      <c r="EH46" s="75">
        <f t="shared" si="172"/>
        <v>9766.92</v>
      </c>
      <c r="EI46" s="75" t="e">
        <f t="shared" si="172"/>
        <v>#N/A</v>
      </c>
      <c r="EJ46" s="75">
        <f t="shared" si="172"/>
        <v>7127.99</v>
      </c>
      <c r="EK46" s="75" t="e">
        <f t="shared" si="172"/>
        <v>#N/A</v>
      </c>
      <c r="EL46" s="75">
        <f t="shared" si="172"/>
        <v>15217.6</v>
      </c>
      <c r="EM46" s="75">
        <f t="shared" si="172"/>
        <v>7197.46</v>
      </c>
      <c r="EN46" s="75" t="e">
        <f t="shared" si="172"/>
        <v>#N/A</v>
      </c>
      <c r="EO46" s="75" t="e">
        <f t="shared" si="172"/>
        <v>#N/A</v>
      </c>
      <c r="EP46" s="75">
        <f t="shared" si="172"/>
        <v>10176.56</v>
      </c>
      <c r="EQ46" s="75" t="e">
        <f t="shared" si="172"/>
        <v>#N/A</v>
      </c>
      <c r="ER46" s="75">
        <f t="shared" si="172"/>
        <v>14070.67</v>
      </c>
      <c r="ES46" s="75">
        <f t="shared" si="172"/>
        <v>10488.45</v>
      </c>
      <c r="ET46" s="75" t="e">
        <f t="shared" si="172"/>
        <v>#N/A</v>
      </c>
      <c r="EU46" s="75">
        <f t="shared" si="172"/>
        <v>10980.12</v>
      </c>
      <c r="EV46" s="75" t="e">
        <f t="shared" si="172"/>
        <v>#N/A</v>
      </c>
      <c r="EW46" s="75" t="e">
        <f t="shared" si="172"/>
        <v>#N/A</v>
      </c>
      <c r="EX46" s="75">
        <f t="shared" si="172"/>
        <v>19188.32</v>
      </c>
      <c r="EY46" s="75" t="e">
        <f t="shared" si="172"/>
        <v>#N/A</v>
      </c>
      <c r="EZ46" s="75">
        <f t="shared" si="172"/>
        <v>28338.01</v>
      </c>
      <c r="FA46" s="75" t="e">
        <f t="shared" si="172"/>
        <v>#N/A</v>
      </c>
      <c r="FB46" s="75" t="e">
        <f t="shared" si="172"/>
        <v>#N/A</v>
      </c>
      <c r="FC46" s="75" t="e">
        <f t="shared" si="172"/>
        <v>#N/A</v>
      </c>
      <c r="FD46" s="75" t="e">
        <f t="shared" si="172"/>
        <v>#N/A</v>
      </c>
      <c r="FE46" s="75" t="e">
        <f t="shared" si="172"/>
        <v>#N/A</v>
      </c>
      <c r="FF46" s="75">
        <f t="shared" si="172"/>
        <v>7979.32</v>
      </c>
      <c r="FG46" s="75" t="e">
        <f t="shared" si="172"/>
        <v>#N/A</v>
      </c>
      <c r="FH46" s="75" t="e">
        <f t="shared" si="172"/>
        <v>#N/A</v>
      </c>
      <c r="FI46" s="75" t="e">
        <f t="shared" ref="FI46:GI46" si="173">HLOOKUP(FI$2,QSP,27,FALSE)</f>
        <v>#N/A</v>
      </c>
      <c r="FJ46" s="75" t="e">
        <f t="shared" si="173"/>
        <v>#N/A</v>
      </c>
      <c r="FK46" s="75" t="e">
        <f t="shared" si="173"/>
        <v>#N/A</v>
      </c>
      <c r="FL46" s="75">
        <f t="shared" si="173"/>
        <v>4190.41</v>
      </c>
      <c r="FM46" s="75" t="e">
        <f t="shared" si="173"/>
        <v>#N/A</v>
      </c>
      <c r="FN46" s="75">
        <f t="shared" si="173"/>
        <v>9794.1299999999992</v>
      </c>
      <c r="FO46" s="75" t="e">
        <f t="shared" si="173"/>
        <v>#N/A</v>
      </c>
      <c r="FP46" s="75">
        <f t="shared" si="173"/>
        <v>29583.38</v>
      </c>
      <c r="FQ46" s="75">
        <f t="shared" si="173"/>
        <v>27336.81</v>
      </c>
      <c r="FR46" s="75" t="e">
        <f t="shared" si="173"/>
        <v>#N/A</v>
      </c>
      <c r="FS46" s="75">
        <f t="shared" si="173"/>
        <v>8682</v>
      </c>
      <c r="FT46" s="75">
        <f t="shared" si="173"/>
        <v>20064.919999999998</v>
      </c>
      <c r="FU46" s="75">
        <f t="shared" si="173"/>
        <v>76082.259999999995</v>
      </c>
      <c r="FV46" s="75">
        <f t="shared" si="173"/>
        <v>50297.34</v>
      </c>
      <c r="FW46" s="75">
        <f t="shared" si="173"/>
        <v>26841.85</v>
      </c>
      <c r="FX46" s="75">
        <f t="shared" si="173"/>
        <v>80663.789999999994</v>
      </c>
      <c r="FY46" s="75">
        <f t="shared" si="173"/>
        <v>19225.310000000001</v>
      </c>
      <c r="FZ46" s="75">
        <f t="shared" si="173"/>
        <v>6752.57</v>
      </c>
      <c r="GA46" s="75">
        <f t="shared" si="173"/>
        <v>12468.12</v>
      </c>
      <c r="GB46" s="75">
        <f t="shared" si="173"/>
        <v>1157.5</v>
      </c>
      <c r="GC46" s="75">
        <f t="shared" si="173"/>
        <v>20650.21</v>
      </c>
      <c r="GD46" s="75" t="e">
        <f t="shared" si="173"/>
        <v>#N/A</v>
      </c>
      <c r="GE46" s="75" t="e">
        <f t="shared" si="173"/>
        <v>#N/A</v>
      </c>
      <c r="GF46" s="75">
        <f t="shared" si="173"/>
        <v>27268.58</v>
      </c>
      <c r="GG46" s="75" t="e">
        <f t="shared" si="173"/>
        <v>#N/A</v>
      </c>
      <c r="GH46" s="75" t="e">
        <f t="shared" si="173"/>
        <v>#N/A</v>
      </c>
      <c r="GI46" s="75">
        <f t="shared" si="173"/>
        <v>10127.84</v>
      </c>
    </row>
    <row r="47" spans="2:191" x14ac:dyDescent="0.25">
      <c r="B47" s="188" t="s">
        <v>213</v>
      </c>
      <c r="C47" s="189" t="s">
        <v>214</v>
      </c>
      <c r="D47" s="215"/>
      <c r="E47" s="75">
        <f t="shared" ref="E47:AJ47" si="174">HLOOKUP(E$2,QSP,28,FALSE)</f>
        <v>0</v>
      </c>
      <c r="F47" s="75">
        <f t="shared" si="174"/>
        <v>3206.46</v>
      </c>
      <c r="G47" s="75">
        <f t="shared" si="174"/>
        <v>0</v>
      </c>
      <c r="H47" s="75">
        <f t="shared" si="174"/>
        <v>8448</v>
      </c>
      <c r="I47" s="75">
        <f t="shared" si="174"/>
        <v>0</v>
      </c>
      <c r="J47" s="75" t="e">
        <f t="shared" si="174"/>
        <v>#N/A</v>
      </c>
      <c r="K47" s="75" t="e">
        <f t="shared" si="174"/>
        <v>#N/A</v>
      </c>
      <c r="L47" s="75">
        <f t="shared" si="174"/>
        <v>0</v>
      </c>
      <c r="M47" s="75">
        <f t="shared" si="174"/>
        <v>0</v>
      </c>
      <c r="N47" s="75" t="e">
        <f t="shared" si="174"/>
        <v>#N/A</v>
      </c>
      <c r="O47" s="75">
        <f t="shared" si="174"/>
        <v>12560.65</v>
      </c>
      <c r="P47" s="75" t="e">
        <f t="shared" si="174"/>
        <v>#N/A</v>
      </c>
      <c r="Q47" s="75">
        <f t="shared" si="174"/>
        <v>0</v>
      </c>
      <c r="R47" s="75">
        <f t="shared" si="174"/>
        <v>0</v>
      </c>
      <c r="S47" s="75">
        <f t="shared" si="174"/>
        <v>9458.4599999999991</v>
      </c>
      <c r="T47" s="75">
        <f t="shared" si="174"/>
        <v>0</v>
      </c>
      <c r="U47" s="75">
        <f t="shared" si="174"/>
        <v>5958.15</v>
      </c>
      <c r="V47" s="75" t="e">
        <f t="shared" si="174"/>
        <v>#N/A</v>
      </c>
      <c r="W47" s="75" t="e">
        <f t="shared" si="174"/>
        <v>#N/A</v>
      </c>
      <c r="X47" s="75">
        <f t="shared" si="174"/>
        <v>0</v>
      </c>
      <c r="Y47" s="75" t="e">
        <f t="shared" si="174"/>
        <v>#N/A</v>
      </c>
      <c r="Z47" s="75" t="e">
        <f t="shared" si="174"/>
        <v>#N/A</v>
      </c>
      <c r="AA47" s="75" t="e">
        <f t="shared" si="174"/>
        <v>#N/A</v>
      </c>
      <c r="AB47" s="75" t="e">
        <f t="shared" si="174"/>
        <v>#N/A</v>
      </c>
      <c r="AC47" s="75">
        <f t="shared" si="174"/>
        <v>0</v>
      </c>
      <c r="AD47" s="75">
        <f t="shared" si="174"/>
        <v>20440.919999999998</v>
      </c>
      <c r="AE47" s="75">
        <f t="shared" si="174"/>
        <v>4249.42</v>
      </c>
      <c r="AF47" s="75" t="e">
        <f t="shared" si="174"/>
        <v>#N/A</v>
      </c>
      <c r="AG47" s="75" t="e">
        <f t="shared" si="174"/>
        <v>#N/A</v>
      </c>
      <c r="AH47" s="75">
        <f t="shared" si="174"/>
        <v>13024.28</v>
      </c>
      <c r="AI47" s="75" t="e">
        <f t="shared" si="174"/>
        <v>#N/A</v>
      </c>
      <c r="AJ47" s="75" t="e">
        <f t="shared" si="174"/>
        <v>#N/A</v>
      </c>
      <c r="AK47" s="75">
        <f t="shared" ref="AK47:BP47" si="175">HLOOKUP(AK$2,QSP,28,FALSE)</f>
        <v>18647.96</v>
      </c>
      <c r="AL47" s="75">
        <f t="shared" si="175"/>
        <v>6584.92</v>
      </c>
      <c r="AM47" s="75" t="e">
        <f t="shared" si="175"/>
        <v>#N/A</v>
      </c>
      <c r="AN47" s="75">
        <f t="shared" si="175"/>
        <v>5402.82</v>
      </c>
      <c r="AO47" s="75" t="e">
        <f t="shared" si="175"/>
        <v>#N/A</v>
      </c>
      <c r="AP47" s="75">
        <f t="shared" si="175"/>
        <v>8600</v>
      </c>
      <c r="AQ47" s="75" t="e">
        <f t="shared" si="175"/>
        <v>#N/A</v>
      </c>
      <c r="AR47" s="75" t="e">
        <f t="shared" si="175"/>
        <v>#N/A</v>
      </c>
      <c r="AS47" s="75">
        <f t="shared" si="175"/>
        <v>14291.73</v>
      </c>
      <c r="AT47" s="75">
        <f t="shared" si="175"/>
        <v>0</v>
      </c>
      <c r="AU47" s="75">
        <f t="shared" si="175"/>
        <v>0</v>
      </c>
      <c r="AV47" s="75">
        <f t="shared" si="175"/>
        <v>0</v>
      </c>
      <c r="AW47" s="75">
        <f t="shared" si="175"/>
        <v>6369</v>
      </c>
      <c r="AX47" s="75">
        <f t="shared" si="175"/>
        <v>8016.55</v>
      </c>
      <c r="AY47" s="75">
        <f t="shared" si="175"/>
        <v>3618.15</v>
      </c>
      <c r="AZ47" s="75">
        <f t="shared" si="175"/>
        <v>0</v>
      </c>
      <c r="BA47" s="75">
        <f t="shared" si="175"/>
        <v>0</v>
      </c>
      <c r="BB47" s="75">
        <f t="shared" si="175"/>
        <v>0</v>
      </c>
      <c r="BC47" s="75">
        <f t="shared" si="175"/>
        <v>33029.9</v>
      </c>
      <c r="BD47" s="75">
        <f t="shared" si="175"/>
        <v>0</v>
      </c>
      <c r="BE47" s="75">
        <f t="shared" si="175"/>
        <v>0</v>
      </c>
      <c r="BF47" s="75">
        <f t="shared" si="175"/>
        <v>4054.73</v>
      </c>
      <c r="BG47" s="75">
        <f t="shared" si="175"/>
        <v>0</v>
      </c>
      <c r="BH47" s="75">
        <f t="shared" si="175"/>
        <v>0</v>
      </c>
      <c r="BI47" s="75">
        <f t="shared" si="175"/>
        <v>2477.2600000000002</v>
      </c>
      <c r="BJ47" s="75">
        <f t="shared" si="175"/>
        <v>0</v>
      </c>
      <c r="BK47" s="75">
        <f t="shared" si="175"/>
        <v>11201.24</v>
      </c>
      <c r="BL47" s="75">
        <f t="shared" si="175"/>
        <v>0</v>
      </c>
      <c r="BM47" s="75">
        <f t="shared" si="175"/>
        <v>13144.42</v>
      </c>
      <c r="BN47" s="75">
        <f t="shared" si="175"/>
        <v>11258</v>
      </c>
      <c r="BO47" s="75">
        <f t="shared" si="175"/>
        <v>0</v>
      </c>
      <c r="BP47" s="75" t="e">
        <f t="shared" si="175"/>
        <v>#N/A</v>
      </c>
      <c r="BQ47" s="75">
        <f t="shared" ref="BQ47:CV47" si="176">HLOOKUP(BQ$2,QSP,28,FALSE)</f>
        <v>0</v>
      </c>
      <c r="BR47" s="75">
        <f t="shared" si="176"/>
        <v>12017.15</v>
      </c>
      <c r="BS47" s="75">
        <f t="shared" si="176"/>
        <v>0</v>
      </c>
      <c r="BT47" s="75">
        <f t="shared" si="176"/>
        <v>0</v>
      </c>
      <c r="BU47" s="75">
        <f t="shared" si="176"/>
        <v>0</v>
      </c>
      <c r="BV47" s="75" t="e">
        <f t="shared" si="176"/>
        <v>#N/A</v>
      </c>
      <c r="BW47" s="75">
        <f t="shared" si="176"/>
        <v>0</v>
      </c>
      <c r="BX47" s="75">
        <f t="shared" si="176"/>
        <v>12262.97</v>
      </c>
      <c r="BY47" s="75">
        <f t="shared" si="176"/>
        <v>0</v>
      </c>
      <c r="BZ47" s="75">
        <f t="shared" si="176"/>
        <v>6648.94</v>
      </c>
      <c r="CA47" s="75">
        <f t="shared" si="176"/>
        <v>0</v>
      </c>
      <c r="CB47" s="75" t="e">
        <f t="shared" si="176"/>
        <v>#N/A</v>
      </c>
      <c r="CC47" s="75">
        <f t="shared" si="176"/>
        <v>0</v>
      </c>
      <c r="CD47" s="75" t="e">
        <f t="shared" si="176"/>
        <v>#N/A</v>
      </c>
      <c r="CE47" s="75">
        <f t="shared" si="176"/>
        <v>22631.85</v>
      </c>
      <c r="CF47" s="75" t="e">
        <f t="shared" si="176"/>
        <v>#N/A</v>
      </c>
      <c r="CG47" s="75">
        <f t="shared" si="176"/>
        <v>17057.169999999998</v>
      </c>
      <c r="CH47" s="75">
        <f t="shared" si="176"/>
        <v>0</v>
      </c>
      <c r="CI47" s="75">
        <f t="shared" si="176"/>
        <v>0</v>
      </c>
      <c r="CJ47" s="75">
        <f t="shared" si="176"/>
        <v>21422.400000000001</v>
      </c>
      <c r="CK47" s="75">
        <f t="shared" si="176"/>
        <v>0</v>
      </c>
      <c r="CL47" s="75">
        <f t="shared" si="176"/>
        <v>2480.08</v>
      </c>
      <c r="CM47" s="75">
        <f t="shared" si="176"/>
        <v>0</v>
      </c>
      <c r="CN47" s="75">
        <f t="shared" si="176"/>
        <v>0</v>
      </c>
      <c r="CO47" s="75">
        <f t="shared" si="176"/>
        <v>8824.26</v>
      </c>
      <c r="CP47" s="75">
        <f t="shared" si="176"/>
        <v>0</v>
      </c>
      <c r="CQ47" s="75">
        <f t="shared" si="176"/>
        <v>14748.8</v>
      </c>
      <c r="CR47" s="75">
        <f t="shared" si="176"/>
        <v>6431.72</v>
      </c>
      <c r="CS47" s="75">
        <f t="shared" si="176"/>
        <v>0</v>
      </c>
      <c r="CT47" s="75">
        <f t="shared" si="176"/>
        <v>0</v>
      </c>
      <c r="CU47" s="75">
        <f t="shared" si="176"/>
        <v>0</v>
      </c>
      <c r="CV47" s="75">
        <f t="shared" si="176"/>
        <v>3711.12</v>
      </c>
      <c r="CW47" s="75">
        <f t="shared" ref="CW47:EB47" si="177">HLOOKUP(CW$2,QSP,28,FALSE)</f>
        <v>7669.17</v>
      </c>
      <c r="CX47" s="75">
        <f t="shared" si="177"/>
        <v>15936</v>
      </c>
      <c r="CY47" s="75">
        <f t="shared" si="177"/>
        <v>0</v>
      </c>
      <c r="CZ47" s="75">
        <f t="shared" si="177"/>
        <v>3110</v>
      </c>
      <c r="DA47" s="75">
        <f t="shared" si="177"/>
        <v>0</v>
      </c>
      <c r="DB47" s="75">
        <f t="shared" si="177"/>
        <v>20862.97</v>
      </c>
      <c r="DC47" s="75">
        <f t="shared" si="177"/>
        <v>0</v>
      </c>
      <c r="DD47" s="75">
        <f t="shared" si="177"/>
        <v>0</v>
      </c>
      <c r="DE47" s="75" t="e">
        <f t="shared" si="177"/>
        <v>#N/A</v>
      </c>
      <c r="DF47" s="75">
        <f t="shared" si="177"/>
        <v>8745</v>
      </c>
      <c r="DG47" s="75">
        <f t="shared" si="177"/>
        <v>0</v>
      </c>
      <c r="DH47" s="75">
        <f t="shared" si="177"/>
        <v>0</v>
      </c>
      <c r="DI47" s="75">
        <f t="shared" si="177"/>
        <v>7878.76</v>
      </c>
      <c r="DJ47" s="75">
        <f t="shared" si="177"/>
        <v>0</v>
      </c>
      <c r="DK47" s="75">
        <f t="shared" si="177"/>
        <v>0</v>
      </c>
      <c r="DL47" s="75">
        <f t="shared" si="177"/>
        <v>0</v>
      </c>
      <c r="DM47" s="75">
        <f t="shared" si="177"/>
        <v>7113.39</v>
      </c>
      <c r="DN47" s="75" t="e">
        <f t="shared" si="177"/>
        <v>#N/A</v>
      </c>
      <c r="DO47" s="75" t="e">
        <f t="shared" si="177"/>
        <v>#N/A</v>
      </c>
      <c r="DP47" s="75">
        <f t="shared" si="177"/>
        <v>0</v>
      </c>
      <c r="DQ47" s="75" t="e">
        <f t="shared" si="177"/>
        <v>#N/A</v>
      </c>
      <c r="DR47" s="75">
        <f t="shared" si="177"/>
        <v>0</v>
      </c>
      <c r="DS47" s="75">
        <f t="shared" si="177"/>
        <v>9091</v>
      </c>
      <c r="DT47" s="75" t="e">
        <f t="shared" si="177"/>
        <v>#N/A</v>
      </c>
      <c r="DU47" s="75">
        <f t="shared" si="177"/>
        <v>9156.7199999999993</v>
      </c>
      <c r="DV47" s="75">
        <f t="shared" si="177"/>
        <v>0</v>
      </c>
      <c r="DW47" s="75" t="e">
        <f t="shared" si="177"/>
        <v>#N/A</v>
      </c>
      <c r="DX47" s="75">
        <f t="shared" si="177"/>
        <v>0</v>
      </c>
      <c r="DY47" s="75" t="e">
        <f t="shared" si="177"/>
        <v>#N/A</v>
      </c>
      <c r="DZ47" s="75" t="e">
        <f t="shared" si="177"/>
        <v>#N/A</v>
      </c>
      <c r="EA47" s="75" t="e">
        <f t="shared" si="177"/>
        <v>#N/A</v>
      </c>
      <c r="EB47" s="75" t="e">
        <f t="shared" si="177"/>
        <v>#N/A</v>
      </c>
      <c r="EC47" s="75">
        <f t="shared" ref="EC47:FH47" si="178">HLOOKUP(EC$2,QSP,28,FALSE)</f>
        <v>5571.73</v>
      </c>
      <c r="ED47" s="75" t="e">
        <f t="shared" si="178"/>
        <v>#N/A</v>
      </c>
      <c r="EE47" s="75">
        <f t="shared" si="178"/>
        <v>0</v>
      </c>
      <c r="EF47" s="75" t="e">
        <f t="shared" si="178"/>
        <v>#N/A</v>
      </c>
      <c r="EG47" s="75">
        <f t="shared" si="178"/>
        <v>0</v>
      </c>
      <c r="EH47" s="75">
        <f t="shared" si="178"/>
        <v>6206.17</v>
      </c>
      <c r="EI47" s="75" t="e">
        <f t="shared" si="178"/>
        <v>#N/A</v>
      </c>
      <c r="EJ47" s="75">
        <f t="shared" si="178"/>
        <v>0</v>
      </c>
      <c r="EK47" s="75" t="e">
        <f t="shared" si="178"/>
        <v>#N/A</v>
      </c>
      <c r="EL47" s="75">
        <f t="shared" si="178"/>
        <v>12801.42</v>
      </c>
      <c r="EM47" s="75">
        <f t="shared" si="178"/>
        <v>6137.3</v>
      </c>
      <c r="EN47" s="75" t="e">
        <f t="shared" si="178"/>
        <v>#N/A</v>
      </c>
      <c r="EO47" s="75" t="e">
        <f t="shared" si="178"/>
        <v>#N/A</v>
      </c>
      <c r="EP47" s="75">
        <f t="shared" si="178"/>
        <v>0</v>
      </c>
      <c r="EQ47" s="75" t="e">
        <f t="shared" si="178"/>
        <v>#N/A</v>
      </c>
      <c r="ER47" s="75">
        <f t="shared" si="178"/>
        <v>0</v>
      </c>
      <c r="ES47" s="75">
        <f t="shared" si="178"/>
        <v>0</v>
      </c>
      <c r="ET47" s="75" t="e">
        <f t="shared" si="178"/>
        <v>#N/A</v>
      </c>
      <c r="EU47" s="75">
        <f t="shared" si="178"/>
        <v>0</v>
      </c>
      <c r="EV47" s="75" t="e">
        <f t="shared" si="178"/>
        <v>#N/A</v>
      </c>
      <c r="EW47" s="75" t="e">
        <f t="shared" si="178"/>
        <v>#N/A</v>
      </c>
      <c r="EX47" s="75">
        <f t="shared" si="178"/>
        <v>0</v>
      </c>
      <c r="EY47" s="75" t="e">
        <f t="shared" si="178"/>
        <v>#N/A</v>
      </c>
      <c r="EZ47" s="75">
        <f t="shared" si="178"/>
        <v>0</v>
      </c>
      <c r="FA47" s="75" t="e">
        <f t="shared" si="178"/>
        <v>#N/A</v>
      </c>
      <c r="FB47" s="75" t="e">
        <f t="shared" si="178"/>
        <v>#N/A</v>
      </c>
      <c r="FC47" s="75" t="e">
        <f t="shared" si="178"/>
        <v>#N/A</v>
      </c>
      <c r="FD47" s="75" t="e">
        <f t="shared" si="178"/>
        <v>#N/A</v>
      </c>
      <c r="FE47" s="75" t="e">
        <f t="shared" si="178"/>
        <v>#N/A</v>
      </c>
      <c r="FF47" s="75">
        <f t="shared" si="178"/>
        <v>0</v>
      </c>
      <c r="FG47" s="75" t="e">
        <f t="shared" si="178"/>
        <v>#N/A</v>
      </c>
      <c r="FH47" s="75" t="e">
        <f t="shared" si="178"/>
        <v>#N/A</v>
      </c>
      <c r="FI47" s="75" t="e">
        <f t="shared" ref="FI47:GI47" si="179">HLOOKUP(FI$2,QSP,28,FALSE)</f>
        <v>#N/A</v>
      </c>
      <c r="FJ47" s="75" t="e">
        <f t="shared" si="179"/>
        <v>#N/A</v>
      </c>
      <c r="FK47" s="75" t="e">
        <f t="shared" si="179"/>
        <v>#N/A</v>
      </c>
      <c r="FL47" s="75">
        <f t="shared" si="179"/>
        <v>5875</v>
      </c>
      <c r="FM47" s="75" t="e">
        <f t="shared" si="179"/>
        <v>#N/A</v>
      </c>
      <c r="FN47" s="75">
        <f t="shared" si="179"/>
        <v>0</v>
      </c>
      <c r="FO47" s="75" t="e">
        <f t="shared" si="179"/>
        <v>#N/A</v>
      </c>
      <c r="FP47" s="75">
        <f t="shared" si="179"/>
        <v>0</v>
      </c>
      <c r="FQ47" s="75">
        <f t="shared" si="179"/>
        <v>0</v>
      </c>
      <c r="FR47" s="75" t="e">
        <f t="shared" si="179"/>
        <v>#N/A</v>
      </c>
      <c r="FS47" s="75">
        <f t="shared" si="179"/>
        <v>0</v>
      </c>
      <c r="FT47" s="75">
        <f t="shared" si="179"/>
        <v>0</v>
      </c>
      <c r="FU47" s="75">
        <f t="shared" si="179"/>
        <v>0</v>
      </c>
      <c r="FV47" s="75">
        <f t="shared" si="179"/>
        <v>0</v>
      </c>
      <c r="FW47" s="75">
        <f t="shared" si="179"/>
        <v>0</v>
      </c>
      <c r="FX47" s="75">
        <f t="shared" si="179"/>
        <v>0</v>
      </c>
      <c r="FY47" s="75">
        <f t="shared" si="179"/>
        <v>8570.66</v>
      </c>
      <c r="FZ47" s="75">
        <f t="shared" si="179"/>
        <v>21157.74</v>
      </c>
      <c r="GA47" s="75">
        <f t="shared" si="179"/>
        <v>0</v>
      </c>
      <c r="GB47" s="75">
        <f t="shared" si="179"/>
        <v>0</v>
      </c>
      <c r="GC47" s="75">
        <f t="shared" si="179"/>
        <v>13331.89</v>
      </c>
      <c r="GD47" s="75" t="e">
        <f t="shared" si="179"/>
        <v>#N/A</v>
      </c>
      <c r="GE47" s="75" t="e">
        <f t="shared" si="179"/>
        <v>#N/A</v>
      </c>
      <c r="GF47" s="75">
        <f t="shared" si="179"/>
        <v>35955.82</v>
      </c>
      <c r="GG47" s="75" t="e">
        <f t="shared" si="179"/>
        <v>#N/A</v>
      </c>
      <c r="GH47" s="75" t="e">
        <f t="shared" si="179"/>
        <v>#N/A</v>
      </c>
      <c r="GI47" s="75">
        <f t="shared" si="179"/>
        <v>0</v>
      </c>
    </row>
    <row r="48" spans="2:191" x14ac:dyDescent="0.25">
      <c r="B48" s="188" t="s">
        <v>215</v>
      </c>
      <c r="C48" s="189" t="s">
        <v>216</v>
      </c>
      <c r="D48" s="215"/>
      <c r="E48" s="75">
        <f t="shared" ref="E48:AJ48" si="180">HLOOKUP(E$2,QSP,29,FALSE)</f>
        <v>0</v>
      </c>
      <c r="F48" s="75">
        <f t="shared" si="180"/>
        <v>0</v>
      </c>
      <c r="G48" s="75">
        <f t="shared" si="180"/>
        <v>0</v>
      </c>
      <c r="H48" s="75">
        <f t="shared" si="180"/>
        <v>0</v>
      </c>
      <c r="I48" s="75">
        <f t="shared" si="180"/>
        <v>13821.61</v>
      </c>
      <c r="J48" s="75" t="e">
        <f t="shared" si="180"/>
        <v>#N/A</v>
      </c>
      <c r="K48" s="75" t="e">
        <f t="shared" si="180"/>
        <v>#N/A</v>
      </c>
      <c r="L48" s="75">
        <f t="shared" si="180"/>
        <v>0</v>
      </c>
      <c r="M48" s="75">
        <f t="shared" si="180"/>
        <v>0</v>
      </c>
      <c r="N48" s="75" t="e">
        <f t="shared" si="180"/>
        <v>#N/A</v>
      </c>
      <c r="O48" s="75">
        <f t="shared" si="180"/>
        <v>0</v>
      </c>
      <c r="P48" s="75" t="e">
        <f t="shared" si="180"/>
        <v>#N/A</v>
      </c>
      <c r="Q48" s="75">
        <f t="shared" si="180"/>
        <v>0</v>
      </c>
      <c r="R48" s="75">
        <f t="shared" si="180"/>
        <v>0</v>
      </c>
      <c r="S48" s="75">
        <f t="shared" si="180"/>
        <v>0</v>
      </c>
      <c r="T48" s="75">
        <f t="shared" si="180"/>
        <v>0</v>
      </c>
      <c r="U48" s="75">
        <f t="shared" si="180"/>
        <v>180.4</v>
      </c>
      <c r="V48" s="75" t="e">
        <f t="shared" si="180"/>
        <v>#N/A</v>
      </c>
      <c r="W48" s="75" t="e">
        <f t="shared" si="180"/>
        <v>#N/A</v>
      </c>
      <c r="X48" s="75">
        <f t="shared" si="180"/>
        <v>5511.07</v>
      </c>
      <c r="Y48" s="75" t="e">
        <f t="shared" si="180"/>
        <v>#N/A</v>
      </c>
      <c r="Z48" s="75" t="e">
        <f t="shared" si="180"/>
        <v>#N/A</v>
      </c>
      <c r="AA48" s="75" t="e">
        <f t="shared" si="180"/>
        <v>#N/A</v>
      </c>
      <c r="AB48" s="75" t="e">
        <f t="shared" si="180"/>
        <v>#N/A</v>
      </c>
      <c r="AC48" s="75">
        <f t="shared" si="180"/>
        <v>0</v>
      </c>
      <c r="AD48" s="75">
        <f t="shared" si="180"/>
        <v>0</v>
      </c>
      <c r="AE48" s="75">
        <f t="shared" si="180"/>
        <v>0</v>
      </c>
      <c r="AF48" s="75" t="e">
        <f t="shared" si="180"/>
        <v>#N/A</v>
      </c>
      <c r="AG48" s="75" t="e">
        <f t="shared" si="180"/>
        <v>#N/A</v>
      </c>
      <c r="AH48" s="75">
        <f t="shared" si="180"/>
        <v>0</v>
      </c>
      <c r="AI48" s="75" t="e">
        <f t="shared" si="180"/>
        <v>#N/A</v>
      </c>
      <c r="AJ48" s="75" t="e">
        <f t="shared" si="180"/>
        <v>#N/A</v>
      </c>
      <c r="AK48" s="75">
        <f t="shared" ref="AK48:BP48" si="181">HLOOKUP(AK$2,QSP,29,FALSE)</f>
        <v>0</v>
      </c>
      <c r="AL48" s="75">
        <f t="shared" si="181"/>
        <v>0</v>
      </c>
      <c r="AM48" s="75" t="e">
        <f t="shared" si="181"/>
        <v>#N/A</v>
      </c>
      <c r="AN48" s="75">
        <f t="shared" si="181"/>
        <v>0</v>
      </c>
      <c r="AO48" s="75" t="e">
        <f t="shared" si="181"/>
        <v>#N/A</v>
      </c>
      <c r="AP48" s="75">
        <f t="shared" si="181"/>
        <v>0</v>
      </c>
      <c r="AQ48" s="75" t="e">
        <f t="shared" si="181"/>
        <v>#N/A</v>
      </c>
      <c r="AR48" s="75" t="e">
        <f t="shared" si="181"/>
        <v>#N/A</v>
      </c>
      <c r="AS48" s="75">
        <f t="shared" si="181"/>
        <v>0</v>
      </c>
      <c r="AT48" s="75">
        <f t="shared" si="181"/>
        <v>0</v>
      </c>
      <c r="AU48" s="75">
        <f t="shared" si="181"/>
        <v>0</v>
      </c>
      <c r="AV48" s="75">
        <f t="shared" si="181"/>
        <v>13400</v>
      </c>
      <c r="AW48" s="75">
        <f t="shared" si="181"/>
        <v>204.9</v>
      </c>
      <c r="AX48" s="75">
        <f t="shared" si="181"/>
        <v>0</v>
      </c>
      <c r="AY48" s="75">
        <f t="shared" si="181"/>
        <v>0</v>
      </c>
      <c r="AZ48" s="75">
        <f t="shared" si="181"/>
        <v>0</v>
      </c>
      <c r="BA48" s="75">
        <f t="shared" si="181"/>
        <v>0</v>
      </c>
      <c r="BB48" s="75">
        <f t="shared" si="181"/>
        <v>0</v>
      </c>
      <c r="BC48" s="75">
        <f t="shared" si="181"/>
        <v>0</v>
      </c>
      <c r="BD48" s="75">
        <f t="shared" si="181"/>
        <v>10696.21</v>
      </c>
      <c r="BE48" s="75">
        <f t="shared" si="181"/>
        <v>0</v>
      </c>
      <c r="BF48" s="75">
        <f t="shared" si="181"/>
        <v>0</v>
      </c>
      <c r="BG48" s="75">
        <f t="shared" si="181"/>
        <v>5222</v>
      </c>
      <c r="BH48" s="75">
        <f t="shared" si="181"/>
        <v>12308.07</v>
      </c>
      <c r="BI48" s="75">
        <f t="shared" si="181"/>
        <v>0</v>
      </c>
      <c r="BJ48" s="75">
        <f t="shared" si="181"/>
        <v>0</v>
      </c>
      <c r="BK48" s="75">
        <f t="shared" si="181"/>
        <v>0</v>
      </c>
      <c r="BL48" s="75">
        <f t="shared" si="181"/>
        <v>0</v>
      </c>
      <c r="BM48" s="75">
        <f t="shared" si="181"/>
        <v>0</v>
      </c>
      <c r="BN48" s="75">
        <f t="shared" si="181"/>
        <v>0</v>
      </c>
      <c r="BO48" s="75">
        <f t="shared" si="181"/>
        <v>0</v>
      </c>
      <c r="BP48" s="75" t="e">
        <f t="shared" si="181"/>
        <v>#N/A</v>
      </c>
      <c r="BQ48" s="75">
        <f t="shared" ref="BQ48:CV48" si="182">HLOOKUP(BQ$2,QSP,29,FALSE)</f>
        <v>100</v>
      </c>
      <c r="BR48" s="75">
        <f t="shared" si="182"/>
        <v>0</v>
      </c>
      <c r="BS48" s="75">
        <f t="shared" si="182"/>
        <v>0</v>
      </c>
      <c r="BT48" s="75">
        <f t="shared" si="182"/>
        <v>0</v>
      </c>
      <c r="BU48" s="75">
        <f t="shared" si="182"/>
        <v>0</v>
      </c>
      <c r="BV48" s="75" t="e">
        <f t="shared" si="182"/>
        <v>#N/A</v>
      </c>
      <c r="BW48" s="75">
        <f t="shared" si="182"/>
        <v>0</v>
      </c>
      <c r="BX48" s="75">
        <f t="shared" si="182"/>
        <v>0</v>
      </c>
      <c r="BY48" s="75">
        <f t="shared" si="182"/>
        <v>0</v>
      </c>
      <c r="BZ48" s="75">
        <f t="shared" si="182"/>
        <v>0</v>
      </c>
      <c r="CA48" s="75">
        <f t="shared" si="182"/>
        <v>0</v>
      </c>
      <c r="CB48" s="75" t="e">
        <f t="shared" si="182"/>
        <v>#N/A</v>
      </c>
      <c r="CC48" s="75">
        <f t="shared" si="182"/>
        <v>0</v>
      </c>
      <c r="CD48" s="75" t="e">
        <f t="shared" si="182"/>
        <v>#N/A</v>
      </c>
      <c r="CE48" s="75">
        <f t="shared" si="182"/>
        <v>0</v>
      </c>
      <c r="CF48" s="75" t="e">
        <f t="shared" si="182"/>
        <v>#N/A</v>
      </c>
      <c r="CG48" s="75">
        <f t="shared" si="182"/>
        <v>0</v>
      </c>
      <c r="CH48" s="75">
        <f t="shared" si="182"/>
        <v>0</v>
      </c>
      <c r="CI48" s="75">
        <f t="shared" si="182"/>
        <v>8218</v>
      </c>
      <c r="CJ48" s="75">
        <f t="shared" si="182"/>
        <v>0</v>
      </c>
      <c r="CK48" s="75">
        <f t="shared" si="182"/>
        <v>9779.31</v>
      </c>
      <c r="CL48" s="75">
        <f t="shared" si="182"/>
        <v>0</v>
      </c>
      <c r="CM48" s="75">
        <f t="shared" si="182"/>
        <v>0</v>
      </c>
      <c r="CN48" s="75">
        <f t="shared" si="182"/>
        <v>0</v>
      </c>
      <c r="CO48" s="75">
        <f t="shared" si="182"/>
        <v>0</v>
      </c>
      <c r="CP48" s="75">
        <f t="shared" si="182"/>
        <v>0</v>
      </c>
      <c r="CQ48" s="75">
        <f t="shared" si="182"/>
        <v>0</v>
      </c>
      <c r="CR48" s="75">
        <f t="shared" si="182"/>
        <v>0</v>
      </c>
      <c r="CS48" s="75">
        <f t="shared" si="182"/>
        <v>0</v>
      </c>
      <c r="CT48" s="75">
        <f t="shared" si="182"/>
        <v>0</v>
      </c>
      <c r="CU48" s="75">
        <f t="shared" si="182"/>
        <v>0</v>
      </c>
      <c r="CV48" s="75">
        <f t="shared" si="182"/>
        <v>0</v>
      </c>
      <c r="CW48" s="75">
        <f t="shared" ref="CW48:EB48" si="183">HLOOKUP(CW$2,QSP,29,FALSE)</f>
        <v>0</v>
      </c>
      <c r="CX48" s="75">
        <f t="shared" si="183"/>
        <v>0</v>
      </c>
      <c r="CY48" s="75">
        <f t="shared" si="183"/>
        <v>0</v>
      </c>
      <c r="CZ48" s="75">
        <f t="shared" si="183"/>
        <v>0</v>
      </c>
      <c r="DA48" s="75">
        <f t="shared" si="183"/>
        <v>0</v>
      </c>
      <c r="DB48" s="75">
        <f t="shared" si="183"/>
        <v>0</v>
      </c>
      <c r="DC48" s="75">
        <f t="shared" si="183"/>
        <v>0</v>
      </c>
      <c r="DD48" s="75">
        <f t="shared" si="183"/>
        <v>0</v>
      </c>
      <c r="DE48" s="75" t="e">
        <f t="shared" si="183"/>
        <v>#N/A</v>
      </c>
      <c r="DF48" s="75">
        <f t="shared" si="183"/>
        <v>0</v>
      </c>
      <c r="DG48" s="75">
        <f t="shared" si="183"/>
        <v>20369.060000000001</v>
      </c>
      <c r="DH48" s="75">
        <f t="shared" si="183"/>
        <v>16036.12</v>
      </c>
      <c r="DI48" s="75">
        <f t="shared" si="183"/>
        <v>0</v>
      </c>
      <c r="DJ48" s="75">
        <f t="shared" si="183"/>
        <v>0</v>
      </c>
      <c r="DK48" s="75">
        <f t="shared" si="183"/>
        <v>15067.35</v>
      </c>
      <c r="DL48" s="75">
        <f t="shared" si="183"/>
        <v>0</v>
      </c>
      <c r="DM48" s="75">
        <f t="shared" si="183"/>
        <v>0</v>
      </c>
      <c r="DN48" s="75" t="e">
        <f t="shared" si="183"/>
        <v>#N/A</v>
      </c>
      <c r="DO48" s="75" t="e">
        <f t="shared" si="183"/>
        <v>#N/A</v>
      </c>
      <c r="DP48" s="75">
        <f t="shared" si="183"/>
        <v>0</v>
      </c>
      <c r="DQ48" s="75" t="e">
        <f t="shared" si="183"/>
        <v>#N/A</v>
      </c>
      <c r="DR48" s="75">
        <f t="shared" si="183"/>
        <v>4910</v>
      </c>
      <c r="DS48" s="75">
        <f t="shared" si="183"/>
        <v>0</v>
      </c>
      <c r="DT48" s="75" t="e">
        <f t="shared" si="183"/>
        <v>#N/A</v>
      </c>
      <c r="DU48" s="75">
        <f t="shared" si="183"/>
        <v>0</v>
      </c>
      <c r="DV48" s="75">
        <f t="shared" si="183"/>
        <v>0</v>
      </c>
      <c r="DW48" s="75" t="e">
        <f t="shared" si="183"/>
        <v>#N/A</v>
      </c>
      <c r="DX48" s="75">
        <f t="shared" si="183"/>
        <v>0</v>
      </c>
      <c r="DY48" s="75" t="e">
        <f t="shared" si="183"/>
        <v>#N/A</v>
      </c>
      <c r="DZ48" s="75" t="e">
        <f t="shared" si="183"/>
        <v>#N/A</v>
      </c>
      <c r="EA48" s="75" t="e">
        <f t="shared" si="183"/>
        <v>#N/A</v>
      </c>
      <c r="EB48" s="75" t="e">
        <f t="shared" si="183"/>
        <v>#N/A</v>
      </c>
      <c r="EC48" s="75">
        <f t="shared" ref="EC48:FH48" si="184">HLOOKUP(EC$2,QSP,29,FALSE)</f>
        <v>0</v>
      </c>
      <c r="ED48" s="75" t="e">
        <f t="shared" si="184"/>
        <v>#N/A</v>
      </c>
      <c r="EE48" s="75">
        <f t="shared" si="184"/>
        <v>10267</v>
      </c>
      <c r="EF48" s="75" t="e">
        <f t="shared" si="184"/>
        <v>#N/A</v>
      </c>
      <c r="EG48" s="75">
        <f t="shared" si="184"/>
        <v>0</v>
      </c>
      <c r="EH48" s="75">
        <f t="shared" si="184"/>
        <v>0</v>
      </c>
      <c r="EI48" s="75" t="e">
        <f t="shared" si="184"/>
        <v>#N/A</v>
      </c>
      <c r="EJ48" s="75">
        <f t="shared" si="184"/>
        <v>20119.060000000001</v>
      </c>
      <c r="EK48" s="75" t="e">
        <f t="shared" si="184"/>
        <v>#N/A</v>
      </c>
      <c r="EL48" s="75">
        <f t="shared" si="184"/>
        <v>0</v>
      </c>
      <c r="EM48" s="75">
        <f t="shared" si="184"/>
        <v>0</v>
      </c>
      <c r="EN48" s="75" t="e">
        <f t="shared" si="184"/>
        <v>#N/A</v>
      </c>
      <c r="EO48" s="75" t="e">
        <f t="shared" si="184"/>
        <v>#N/A</v>
      </c>
      <c r="EP48" s="75">
        <f t="shared" si="184"/>
        <v>0</v>
      </c>
      <c r="EQ48" s="75" t="e">
        <f t="shared" si="184"/>
        <v>#N/A</v>
      </c>
      <c r="ER48" s="75">
        <f t="shared" si="184"/>
        <v>0</v>
      </c>
      <c r="ES48" s="75">
        <f t="shared" si="184"/>
        <v>0</v>
      </c>
      <c r="ET48" s="75" t="e">
        <f t="shared" si="184"/>
        <v>#N/A</v>
      </c>
      <c r="EU48" s="75">
        <f t="shared" si="184"/>
        <v>0</v>
      </c>
      <c r="EV48" s="75" t="e">
        <f t="shared" si="184"/>
        <v>#N/A</v>
      </c>
      <c r="EW48" s="75" t="e">
        <f t="shared" si="184"/>
        <v>#N/A</v>
      </c>
      <c r="EX48" s="75">
        <f t="shared" si="184"/>
        <v>0</v>
      </c>
      <c r="EY48" s="75" t="e">
        <f t="shared" si="184"/>
        <v>#N/A</v>
      </c>
      <c r="EZ48" s="75">
        <f t="shared" si="184"/>
        <v>0</v>
      </c>
      <c r="FA48" s="75" t="e">
        <f t="shared" si="184"/>
        <v>#N/A</v>
      </c>
      <c r="FB48" s="75" t="e">
        <f t="shared" si="184"/>
        <v>#N/A</v>
      </c>
      <c r="FC48" s="75" t="e">
        <f t="shared" si="184"/>
        <v>#N/A</v>
      </c>
      <c r="FD48" s="75" t="e">
        <f t="shared" si="184"/>
        <v>#N/A</v>
      </c>
      <c r="FE48" s="75" t="e">
        <f t="shared" si="184"/>
        <v>#N/A</v>
      </c>
      <c r="FF48" s="75">
        <f t="shared" si="184"/>
        <v>0</v>
      </c>
      <c r="FG48" s="75" t="e">
        <f t="shared" si="184"/>
        <v>#N/A</v>
      </c>
      <c r="FH48" s="75" t="e">
        <f t="shared" si="184"/>
        <v>#N/A</v>
      </c>
      <c r="FI48" s="75" t="e">
        <f t="shared" ref="FI48:GI48" si="185">HLOOKUP(FI$2,QSP,29,FALSE)</f>
        <v>#N/A</v>
      </c>
      <c r="FJ48" s="75" t="e">
        <f t="shared" si="185"/>
        <v>#N/A</v>
      </c>
      <c r="FK48" s="75" t="e">
        <f t="shared" si="185"/>
        <v>#N/A</v>
      </c>
      <c r="FL48" s="75">
        <f t="shared" si="185"/>
        <v>0</v>
      </c>
      <c r="FM48" s="75" t="e">
        <f t="shared" si="185"/>
        <v>#N/A</v>
      </c>
      <c r="FN48" s="75">
        <f t="shared" si="185"/>
        <v>0</v>
      </c>
      <c r="FO48" s="75" t="e">
        <f t="shared" si="185"/>
        <v>#N/A</v>
      </c>
      <c r="FP48" s="75">
        <f t="shared" si="185"/>
        <v>0</v>
      </c>
      <c r="FQ48" s="75">
        <f t="shared" si="185"/>
        <v>0</v>
      </c>
      <c r="FR48" s="75" t="e">
        <f t="shared" si="185"/>
        <v>#N/A</v>
      </c>
      <c r="FS48" s="75">
        <f t="shared" si="185"/>
        <v>0</v>
      </c>
      <c r="FT48" s="75">
        <f t="shared" si="185"/>
        <v>0</v>
      </c>
      <c r="FU48" s="75">
        <f t="shared" si="185"/>
        <v>0</v>
      </c>
      <c r="FV48" s="75">
        <f t="shared" si="185"/>
        <v>0</v>
      </c>
      <c r="FW48" s="75">
        <f t="shared" si="185"/>
        <v>0</v>
      </c>
      <c r="FX48" s="75">
        <f t="shared" si="185"/>
        <v>0</v>
      </c>
      <c r="FY48" s="75">
        <f t="shared" si="185"/>
        <v>212.24</v>
      </c>
      <c r="FZ48" s="75">
        <f t="shared" si="185"/>
        <v>0</v>
      </c>
      <c r="GA48" s="75">
        <f t="shared" si="185"/>
        <v>0</v>
      </c>
      <c r="GB48" s="75">
        <f t="shared" si="185"/>
        <v>0</v>
      </c>
      <c r="GC48" s="75">
        <f t="shared" si="185"/>
        <v>1840</v>
      </c>
      <c r="GD48" s="75" t="e">
        <f t="shared" si="185"/>
        <v>#N/A</v>
      </c>
      <c r="GE48" s="75" t="e">
        <f t="shared" si="185"/>
        <v>#N/A</v>
      </c>
      <c r="GF48" s="75">
        <f t="shared" si="185"/>
        <v>0</v>
      </c>
      <c r="GG48" s="75" t="e">
        <f t="shared" si="185"/>
        <v>#N/A</v>
      </c>
      <c r="GH48" s="75" t="e">
        <f t="shared" si="185"/>
        <v>#N/A</v>
      </c>
      <c r="GI48" s="75">
        <f t="shared" si="185"/>
        <v>0</v>
      </c>
    </row>
    <row r="49" spans="2:191" x14ac:dyDescent="0.25">
      <c r="B49" s="188" t="s">
        <v>217</v>
      </c>
      <c r="C49" s="189" t="s">
        <v>218</v>
      </c>
      <c r="D49" s="215"/>
      <c r="E49" s="75">
        <f t="shared" ref="E49:AJ49" si="186">HLOOKUP(E$2,QSP,30,FALSE)</f>
        <v>36213.82</v>
      </c>
      <c r="F49" s="75">
        <f t="shared" si="186"/>
        <v>7540.69</v>
      </c>
      <c r="G49" s="75">
        <f t="shared" si="186"/>
        <v>7503.96</v>
      </c>
      <c r="H49" s="75">
        <f t="shared" si="186"/>
        <v>8895.91</v>
      </c>
      <c r="I49" s="75">
        <f t="shared" si="186"/>
        <v>5283.15</v>
      </c>
      <c r="J49" s="75" t="e">
        <f t="shared" si="186"/>
        <v>#N/A</v>
      </c>
      <c r="K49" s="75" t="e">
        <f t="shared" si="186"/>
        <v>#N/A</v>
      </c>
      <c r="L49" s="75">
        <f t="shared" si="186"/>
        <v>110501.15000000001</v>
      </c>
      <c r="M49" s="75">
        <f t="shared" si="186"/>
        <v>33681.69</v>
      </c>
      <c r="N49" s="75" t="e">
        <f t="shared" si="186"/>
        <v>#N/A</v>
      </c>
      <c r="O49" s="75">
        <f t="shared" si="186"/>
        <v>49044.67</v>
      </c>
      <c r="P49" s="75" t="e">
        <f t="shared" si="186"/>
        <v>#N/A</v>
      </c>
      <c r="Q49" s="75">
        <f t="shared" si="186"/>
        <v>39961.050000000003</v>
      </c>
      <c r="R49" s="75">
        <f t="shared" si="186"/>
        <v>19817.400000000001</v>
      </c>
      <c r="S49" s="75">
        <f t="shared" si="186"/>
        <v>16780.61</v>
      </c>
      <c r="T49" s="75">
        <f t="shared" si="186"/>
        <v>0</v>
      </c>
      <c r="U49" s="75">
        <f t="shared" si="186"/>
        <v>13734.53</v>
      </c>
      <c r="V49" s="75" t="e">
        <f t="shared" si="186"/>
        <v>#N/A</v>
      </c>
      <c r="W49" s="75" t="e">
        <f t="shared" si="186"/>
        <v>#N/A</v>
      </c>
      <c r="X49" s="75">
        <f t="shared" si="186"/>
        <v>7785.79</v>
      </c>
      <c r="Y49" s="75" t="e">
        <f t="shared" si="186"/>
        <v>#N/A</v>
      </c>
      <c r="Z49" s="75" t="e">
        <f t="shared" si="186"/>
        <v>#N/A</v>
      </c>
      <c r="AA49" s="75" t="e">
        <f t="shared" si="186"/>
        <v>#N/A</v>
      </c>
      <c r="AB49" s="75" t="e">
        <f t="shared" si="186"/>
        <v>#N/A</v>
      </c>
      <c r="AC49" s="75">
        <f t="shared" si="186"/>
        <v>57970.35</v>
      </c>
      <c r="AD49" s="75">
        <f t="shared" si="186"/>
        <v>33261.300000000003</v>
      </c>
      <c r="AE49" s="75">
        <f t="shared" si="186"/>
        <v>21806.52</v>
      </c>
      <c r="AF49" s="75" t="e">
        <f t="shared" si="186"/>
        <v>#N/A</v>
      </c>
      <c r="AG49" s="75" t="e">
        <f t="shared" si="186"/>
        <v>#N/A</v>
      </c>
      <c r="AH49" s="75">
        <f t="shared" si="186"/>
        <v>31401.66</v>
      </c>
      <c r="AI49" s="75" t="e">
        <f t="shared" si="186"/>
        <v>#N/A</v>
      </c>
      <c r="AJ49" s="75" t="e">
        <f t="shared" si="186"/>
        <v>#N/A</v>
      </c>
      <c r="AK49" s="75">
        <f t="shared" ref="AK49:BP49" si="187">HLOOKUP(AK$2,QSP,30,FALSE)</f>
        <v>14045.42</v>
      </c>
      <c r="AL49" s="75">
        <f t="shared" si="187"/>
        <v>16545.559999999998</v>
      </c>
      <c r="AM49" s="75" t="e">
        <f t="shared" si="187"/>
        <v>#N/A</v>
      </c>
      <c r="AN49" s="75">
        <f t="shared" si="187"/>
        <v>5576.09</v>
      </c>
      <c r="AO49" s="75" t="e">
        <f t="shared" si="187"/>
        <v>#N/A</v>
      </c>
      <c r="AP49" s="75">
        <f t="shared" si="187"/>
        <v>45284.520000000004</v>
      </c>
      <c r="AQ49" s="75" t="e">
        <f t="shared" si="187"/>
        <v>#N/A</v>
      </c>
      <c r="AR49" s="75" t="e">
        <f t="shared" si="187"/>
        <v>#N/A</v>
      </c>
      <c r="AS49" s="75">
        <f t="shared" si="187"/>
        <v>19501.690000000002</v>
      </c>
      <c r="AT49" s="75">
        <f t="shared" si="187"/>
        <v>0</v>
      </c>
      <c r="AU49" s="75">
        <f t="shared" si="187"/>
        <v>70888.56</v>
      </c>
      <c r="AV49" s="75">
        <f t="shared" si="187"/>
        <v>11447.050000000001</v>
      </c>
      <c r="AW49" s="75">
        <f t="shared" si="187"/>
        <v>14313.9</v>
      </c>
      <c r="AX49" s="75">
        <f t="shared" si="187"/>
        <v>17445.349999999999</v>
      </c>
      <c r="AY49" s="75">
        <f t="shared" si="187"/>
        <v>97908.479999999996</v>
      </c>
      <c r="AZ49" s="75">
        <f t="shared" si="187"/>
        <v>152108.67000000001</v>
      </c>
      <c r="BA49" s="75">
        <f t="shared" si="187"/>
        <v>17283.2</v>
      </c>
      <c r="BB49" s="75">
        <f t="shared" si="187"/>
        <v>39441.1</v>
      </c>
      <c r="BC49" s="75">
        <f t="shared" si="187"/>
        <v>43058.7</v>
      </c>
      <c r="BD49" s="75">
        <f t="shared" si="187"/>
        <v>10525.09</v>
      </c>
      <c r="BE49" s="75">
        <f t="shared" si="187"/>
        <v>37907.379999999997</v>
      </c>
      <c r="BF49" s="75">
        <f t="shared" si="187"/>
        <v>12550.5</v>
      </c>
      <c r="BG49" s="75">
        <f t="shared" si="187"/>
        <v>35279.949999999997</v>
      </c>
      <c r="BH49" s="75">
        <f t="shared" si="187"/>
        <v>16912.53</v>
      </c>
      <c r="BI49" s="75">
        <f t="shared" si="187"/>
        <v>25709.199999999997</v>
      </c>
      <c r="BJ49" s="75">
        <f t="shared" si="187"/>
        <v>0</v>
      </c>
      <c r="BK49" s="75">
        <f t="shared" si="187"/>
        <v>46669.4</v>
      </c>
      <c r="BL49" s="75">
        <f t="shared" si="187"/>
        <v>6986.18</v>
      </c>
      <c r="BM49" s="75">
        <f t="shared" si="187"/>
        <v>16446.96</v>
      </c>
      <c r="BN49" s="75">
        <f t="shared" si="187"/>
        <v>21720.989999999998</v>
      </c>
      <c r="BO49" s="75">
        <f t="shared" si="187"/>
        <v>8526.68</v>
      </c>
      <c r="BP49" s="75" t="e">
        <f t="shared" si="187"/>
        <v>#N/A</v>
      </c>
      <c r="BQ49" s="75">
        <f t="shared" ref="BQ49:CV49" si="188">HLOOKUP(BQ$2,QSP,30,FALSE)</f>
        <v>162303.18</v>
      </c>
      <c r="BR49" s="75">
        <f t="shared" si="188"/>
        <v>38300.67</v>
      </c>
      <c r="BS49" s="75">
        <f t="shared" si="188"/>
        <v>20846.810000000001</v>
      </c>
      <c r="BT49" s="75">
        <f t="shared" si="188"/>
        <v>100940.67</v>
      </c>
      <c r="BU49" s="75">
        <f t="shared" si="188"/>
        <v>23858.22</v>
      </c>
      <c r="BV49" s="75" t="e">
        <f t="shared" si="188"/>
        <v>#N/A</v>
      </c>
      <c r="BW49" s="75">
        <f t="shared" si="188"/>
        <v>47380.79</v>
      </c>
      <c r="BX49" s="75">
        <f t="shared" si="188"/>
        <v>156552.04999999999</v>
      </c>
      <c r="BY49" s="75">
        <f t="shared" si="188"/>
        <v>33770.339999999997</v>
      </c>
      <c r="BZ49" s="75">
        <f t="shared" si="188"/>
        <v>32487.67</v>
      </c>
      <c r="CA49" s="75">
        <f t="shared" si="188"/>
        <v>4835.9799999999996</v>
      </c>
      <c r="CB49" s="75" t="e">
        <f t="shared" si="188"/>
        <v>#N/A</v>
      </c>
      <c r="CC49" s="75">
        <f t="shared" si="188"/>
        <v>18378.61</v>
      </c>
      <c r="CD49" s="75" t="e">
        <f t="shared" si="188"/>
        <v>#N/A</v>
      </c>
      <c r="CE49" s="75">
        <f t="shared" si="188"/>
        <v>59686.11</v>
      </c>
      <c r="CF49" s="75" t="e">
        <f t="shared" si="188"/>
        <v>#N/A</v>
      </c>
      <c r="CG49" s="75">
        <f t="shared" si="188"/>
        <v>46733.81</v>
      </c>
      <c r="CH49" s="75">
        <f t="shared" si="188"/>
        <v>425.49</v>
      </c>
      <c r="CI49" s="75">
        <f t="shared" si="188"/>
        <v>7400.96</v>
      </c>
      <c r="CJ49" s="75">
        <f t="shared" si="188"/>
        <v>16006.22</v>
      </c>
      <c r="CK49" s="75">
        <f t="shared" si="188"/>
        <v>13337.29</v>
      </c>
      <c r="CL49" s="75">
        <f t="shared" si="188"/>
        <v>62193.95</v>
      </c>
      <c r="CM49" s="75">
        <f t="shared" si="188"/>
        <v>5609.42</v>
      </c>
      <c r="CN49" s="75">
        <f t="shared" si="188"/>
        <v>265416.15999999997</v>
      </c>
      <c r="CO49" s="75">
        <f t="shared" si="188"/>
        <v>121177.56999999999</v>
      </c>
      <c r="CP49" s="75">
        <f t="shared" si="188"/>
        <v>0</v>
      </c>
      <c r="CQ49" s="75">
        <f t="shared" si="188"/>
        <v>13107.789999999999</v>
      </c>
      <c r="CR49" s="75">
        <f t="shared" si="188"/>
        <v>54314.51</v>
      </c>
      <c r="CS49" s="75">
        <f t="shared" si="188"/>
        <v>12845.46</v>
      </c>
      <c r="CT49" s="75">
        <f t="shared" si="188"/>
        <v>420447.22</v>
      </c>
      <c r="CU49" s="75">
        <f t="shared" si="188"/>
        <v>11220.16</v>
      </c>
      <c r="CV49" s="75">
        <f t="shared" si="188"/>
        <v>10438.11</v>
      </c>
      <c r="CW49" s="75">
        <f t="shared" ref="CW49:EB49" si="189">HLOOKUP(CW$2,QSP,30,FALSE)</f>
        <v>33183.43</v>
      </c>
      <c r="CX49" s="75">
        <f t="shared" si="189"/>
        <v>2611.8000000000002</v>
      </c>
      <c r="CY49" s="75">
        <f t="shared" si="189"/>
        <v>439034.39</v>
      </c>
      <c r="CZ49" s="75">
        <f t="shared" si="189"/>
        <v>16068</v>
      </c>
      <c r="DA49" s="75">
        <f t="shared" si="189"/>
        <v>27735.469999999998</v>
      </c>
      <c r="DB49" s="75">
        <f t="shared" si="189"/>
        <v>24342.91</v>
      </c>
      <c r="DC49" s="75">
        <f t="shared" si="189"/>
        <v>139079.22999999998</v>
      </c>
      <c r="DD49" s="75">
        <f t="shared" si="189"/>
        <v>6365.8</v>
      </c>
      <c r="DE49" s="75" t="e">
        <f t="shared" si="189"/>
        <v>#N/A</v>
      </c>
      <c r="DF49" s="75">
        <f t="shared" si="189"/>
        <v>16311.46</v>
      </c>
      <c r="DG49" s="75">
        <f t="shared" si="189"/>
        <v>64187.82</v>
      </c>
      <c r="DH49" s="75">
        <f t="shared" si="189"/>
        <v>23169.61</v>
      </c>
      <c r="DI49" s="75">
        <f t="shared" si="189"/>
        <v>48381.54</v>
      </c>
      <c r="DJ49" s="75">
        <f t="shared" si="189"/>
        <v>13362.25</v>
      </c>
      <c r="DK49" s="75">
        <f t="shared" si="189"/>
        <v>20774.43</v>
      </c>
      <c r="DL49" s="75">
        <f t="shared" si="189"/>
        <v>10278.629999999999</v>
      </c>
      <c r="DM49" s="75">
        <f t="shared" si="189"/>
        <v>0</v>
      </c>
      <c r="DN49" s="75" t="e">
        <f t="shared" si="189"/>
        <v>#N/A</v>
      </c>
      <c r="DO49" s="75" t="e">
        <f t="shared" si="189"/>
        <v>#N/A</v>
      </c>
      <c r="DP49" s="75">
        <f t="shared" si="189"/>
        <v>0</v>
      </c>
      <c r="DQ49" s="75" t="e">
        <f t="shared" si="189"/>
        <v>#N/A</v>
      </c>
      <c r="DR49" s="75">
        <f t="shared" si="189"/>
        <v>15963.380000000001</v>
      </c>
      <c r="DS49" s="75">
        <f t="shared" si="189"/>
        <v>75012.590000000011</v>
      </c>
      <c r="DT49" s="75" t="e">
        <f t="shared" si="189"/>
        <v>#N/A</v>
      </c>
      <c r="DU49" s="75">
        <f t="shared" si="189"/>
        <v>143590.93</v>
      </c>
      <c r="DV49" s="75">
        <f t="shared" si="189"/>
        <v>71357.279999999999</v>
      </c>
      <c r="DW49" s="75" t="e">
        <f t="shared" si="189"/>
        <v>#N/A</v>
      </c>
      <c r="DX49" s="75">
        <f t="shared" si="189"/>
        <v>3736.1</v>
      </c>
      <c r="DY49" s="75" t="e">
        <f t="shared" si="189"/>
        <v>#N/A</v>
      </c>
      <c r="DZ49" s="75" t="e">
        <f t="shared" si="189"/>
        <v>#N/A</v>
      </c>
      <c r="EA49" s="75" t="e">
        <f t="shared" si="189"/>
        <v>#N/A</v>
      </c>
      <c r="EB49" s="75" t="e">
        <f t="shared" si="189"/>
        <v>#N/A</v>
      </c>
      <c r="EC49" s="75">
        <f t="shared" ref="EC49:FH49" si="190">HLOOKUP(EC$2,QSP,30,FALSE)</f>
        <v>6721.01</v>
      </c>
      <c r="ED49" s="75" t="e">
        <f t="shared" si="190"/>
        <v>#N/A</v>
      </c>
      <c r="EE49" s="75">
        <f t="shared" si="190"/>
        <v>8780.67</v>
      </c>
      <c r="EF49" s="75" t="e">
        <f t="shared" si="190"/>
        <v>#N/A</v>
      </c>
      <c r="EG49" s="75">
        <f t="shared" si="190"/>
        <v>12822.37</v>
      </c>
      <c r="EH49" s="75">
        <f t="shared" si="190"/>
        <v>2759.21</v>
      </c>
      <c r="EI49" s="75" t="e">
        <f t="shared" si="190"/>
        <v>#N/A</v>
      </c>
      <c r="EJ49" s="75">
        <f t="shared" si="190"/>
        <v>20998.16</v>
      </c>
      <c r="EK49" s="75" t="e">
        <f t="shared" si="190"/>
        <v>#N/A</v>
      </c>
      <c r="EL49" s="75">
        <f t="shared" si="190"/>
        <v>97956.62</v>
      </c>
      <c r="EM49" s="75">
        <f t="shared" si="190"/>
        <v>12260.99</v>
      </c>
      <c r="EN49" s="75" t="e">
        <f t="shared" si="190"/>
        <v>#N/A</v>
      </c>
      <c r="EO49" s="75" t="e">
        <f t="shared" si="190"/>
        <v>#N/A</v>
      </c>
      <c r="EP49" s="75">
        <f t="shared" si="190"/>
        <v>204898.16</v>
      </c>
      <c r="EQ49" s="75" t="e">
        <f t="shared" si="190"/>
        <v>#N/A</v>
      </c>
      <c r="ER49" s="75">
        <f t="shared" si="190"/>
        <v>102730.78</v>
      </c>
      <c r="ES49" s="75">
        <f t="shared" si="190"/>
        <v>69775.540000000008</v>
      </c>
      <c r="ET49" s="75" t="e">
        <f t="shared" si="190"/>
        <v>#N/A</v>
      </c>
      <c r="EU49" s="75">
        <f t="shared" si="190"/>
        <v>487124.17</v>
      </c>
      <c r="EV49" s="75" t="e">
        <f t="shared" si="190"/>
        <v>#N/A</v>
      </c>
      <c r="EW49" s="75" t="e">
        <f t="shared" si="190"/>
        <v>#N/A</v>
      </c>
      <c r="EX49" s="75">
        <f t="shared" si="190"/>
        <v>138420.12</v>
      </c>
      <c r="EY49" s="75" t="e">
        <f t="shared" si="190"/>
        <v>#N/A</v>
      </c>
      <c r="EZ49" s="75">
        <f t="shared" si="190"/>
        <v>336528.44</v>
      </c>
      <c r="FA49" s="75" t="e">
        <f t="shared" si="190"/>
        <v>#N/A</v>
      </c>
      <c r="FB49" s="75" t="e">
        <f t="shared" si="190"/>
        <v>#N/A</v>
      </c>
      <c r="FC49" s="75" t="e">
        <f t="shared" si="190"/>
        <v>#N/A</v>
      </c>
      <c r="FD49" s="75" t="e">
        <f t="shared" si="190"/>
        <v>#N/A</v>
      </c>
      <c r="FE49" s="75" t="e">
        <f t="shared" si="190"/>
        <v>#N/A</v>
      </c>
      <c r="FF49" s="75">
        <f t="shared" si="190"/>
        <v>468265.6</v>
      </c>
      <c r="FG49" s="75" t="e">
        <f t="shared" si="190"/>
        <v>#N/A</v>
      </c>
      <c r="FH49" s="75" t="e">
        <f t="shared" si="190"/>
        <v>#N/A</v>
      </c>
      <c r="FI49" s="75" t="e">
        <f t="shared" ref="FI49:GI49" si="191">HLOOKUP(FI$2,QSP,30,FALSE)</f>
        <v>#N/A</v>
      </c>
      <c r="FJ49" s="75" t="e">
        <f t="shared" si="191"/>
        <v>#N/A</v>
      </c>
      <c r="FK49" s="75" t="e">
        <f t="shared" si="191"/>
        <v>#N/A</v>
      </c>
      <c r="FL49" s="75">
        <f t="shared" si="191"/>
        <v>4114.24</v>
      </c>
      <c r="FM49" s="75" t="e">
        <f t="shared" si="191"/>
        <v>#N/A</v>
      </c>
      <c r="FN49" s="75">
        <f t="shared" si="191"/>
        <v>144786.88999999998</v>
      </c>
      <c r="FO49" s="75" t="e">
        <f t="shared" si="191"/>
        <v>#N/A</v>
      </c>
      <c r="FP49" s="75">
        <f t="shared" si="191"/>
        <v>113702.87</v>
      </c>
      <c r="FQ49" s="75">
        <f t="shared" si="191"/>
        <v>142509.21000000002</v>
      </c>
      <c r="FR49" s="75" t="e">
        <f t="shared" si="191"/>
        <v>#N/A</v>
      </c>
      <c r="FS49" s="75">
        <f t="shared" si="191"/>
        <v>313981.53999999998</v>
      </c>
      <c r="FT49" s="75">
        <f t="shared" si="191"/>
        <v>34379.56</v>
      </c>
      <c r="FU49" s="75">
        <f t="shared" si="191"/>
        <v>19096.18</v>
      </c>
      <c r="FV49" s="75">
        <f t="shared" si="191"/>
        <v>61974.32</v>
      </c>
      <c r="FW49" s="75">
        <f t="shared" si="191"/>
        <v>38583.82</v>
      </c>
      <c r="FX49" s="75">
        <f t="shared" si="191"/>
        <v>263182.37</v>
      </c>
      <c r="FY49" s="75">
        <f t="shared" si="191"/>
        <v>56107.59</v>
      </c>
      <c r="FZ49" s="75">
        <f t="shared" si="191"/>
        <v>62913.69</v>
      </c>
      <c r="GA49" s="75">
        <f t="shared" si="191"/>
        <v>50284.23</v>
      </c>
      <c r="GB49" s="75">
        <f t="shared" si="191"/>
        <v>154619.41999999998</v>
      </c>
      <c r="GC49" s="75">
        <f t="shared" si="191"/>
        <v>68573.42</v>
      </c>
      <c r="GD49" s="75" t="e">
        <f t="shared" si="191"/>
        <v>#N/A</v>
      </c>
      <c r="GE49" s="75" t="e">
        <f t="shared" si="191"/>
        <v>#N/A</v>
      </c>
      <c r="GF49" s="75">
        <f t="shared" si="191"/>
        <v>78693.17</v>
      </c>
      <c r="GG49" s="75" t="e">
        <f t="shared" si="191"/>
        <v>#N/A</v>
      </c>
      <c r="GH49" s="75" t="e">
        <f t="shared" si="191"/>
        <v>#N/A</v>
      </c>
      <c r="GI49" s="75">
        <f t="shared" si="191"/>
        <v>174780.34</v>
      </c>
    </row>
    <row r="50" spans="2:191" x14ac:dyDescent="0.25">
      <c r="B50" s="188" t="s">
        <v>219</v>
      </c>
      <c r="C50" s="189" t="s">
        <v>220</v>
      </c>
      <c r="D50" s="215"/>
      <c r="E50" s="75">
        <f t="shared" ref="E50:AJ50" si="192">HLOOKUP(E$2,QSP,31,FALSE)</f>
        <v>18444</v>
      </c>
      <c r="F50" s="75">
        <f t="shared" si="192"/>
        <v>1460.94</v>
      </c>
      <c r="G50" s="75">
        <f t="shared" si="192"/>
        <v>2550</v>
      </c>
      <c r="H50" s="75">
        <f t="shared" si="192"/>
        <v>1500</v>
      </c>
      <c r="I50" s="75">
        <f t="shared" si="192"/>
        <v>930</v>
      </c>
      <c r="J50" s="75" t="e">
        <f t="shared" si="192"/>
        <v>#N/A</v>
      </c>
      <c r="K50" s="75" t="e">
        <f t="shared" si="192"/>
        <v>#N/A</v>
      </c>
      <c r="L50" s="75">
        <f t="shared" si="192"/>
        <v>16122.54</v>
      </c>
      <c r="M50" s="75">
        <f t="shared" si="192"/>
        <v>8278</v>
      </c>
      <c r="N50" s="75" t="e">
        <f t="shared" si="192"/>
        <v>#N/A</v>
      </c>
      <c r="O50" s="75">
        <f t="shared" si="192"/>
        <v>5630.64</v>
      </c>
      <c r="P50" s="75" t="e">
        <f t="shared" si="192"/>
        <v>#N/A</v>
      </c>
      <c r="Q50" s="75">
        <f t="shared" si="192"/>
        <v>0</v>
      </c>
      <c r="R50" s="75">
        <f t="shared" si="192"/>
        <v>1846.64</v>
      </c>
      <c r="S50" s="75">
        <f t="shared" si="192"/>
        <v>3286.63</v>
      </c>
      <c r="T50" s="75">
        <f t="shared" si="192"/>
        <v>0</v>
      </c>
      <c r="U50" s="75">
        <f t="shared" si="192"/>
        <v>4143.21</v>
      </c>
      <c r="V50" s="75" t="e">
        <f t="shared" si="192"/>
        <v>#N/A</v>
      </c>
      <c r="W50" s="75" t="e">
        <f t="shared" si="192"/>
        <v>#N/A</v>
      </c>
      <c r="X50" s="75">
        <f t="shared" si="192"/>
        <v>13287.630000000001</v>
      </c>
      <c r="Y50" s="75" t="e">
        <f t="shared" si="192"/>
        <v>#N/A</v>
      </c>
      <c r="Z50" s="75" t="e">
        <f t="shared" si="192"/>
        <v>#N/A</v>
      </c>
      <c r="AA50" s="75" t="e">
        <f t="shared" si="192"/>
        <v>#N/A</v>
      </c>
      <c r="AB50" s="75" t="e">
        <f t="shared" si="192"/>
        <v>#N/A</v>
      </c>
      <c r="AC50" s="75">
        <f t="shared" si="192"/>
        <v>73422.77</v>
      </c>
      <c r="AD50" s="75">
        <f t="shared" si="192"/>
        <v>1613.58</v>
      </c>
      <c r="AE50" s="75">
        <f t="shared" si="192"/>
        <v>4587.5</v>
      </c>
      <c r="AF50" s="75" t="e">
        <f t="shared" si="192"/>
        <v>#N/A</v>
      </c>
      <c r="AG50" s="75" t="e">
        <f t="shared" si="192"/>
        <v>#N/A</v>
      </c>
      <c r="AH50" s="75">
        <f t="shared" si="192"/>
        <v>3976.81</v>
      </c>
      <c r="AI50" s="75" t="e">
        <f t="shared" si="192"/>
        <v>#N/A</v>
      </c>
      <c r="AJ50" s="75" t="e">
        <f t="shared" si="192"/>
        <v>#N/A</v>
      </c>
      <c r="AK50" s="75">
        <f t="shared" ref="AK50:BP50" si="193">HLOOKUP(AK$2,QSP,31,FALSE)</f>
        <v>21125.599999999999</v>
      </c>
      <c r="AL50" s="75">
        <f t="shared" si="193"/>
        <v>950</v>
      </c>
      <c r="AM50" s="75" t="e">
        <f t="shared" si="193"/>
        <v>#N/A</v>
      </c>
      <c r="AN50" s="75">
        <f t="shared" si="193"/>
        <v>220</v>
      </c>
      <c r="AO50" s="75" t="e">
        <f t="shared" si="193"/>
        <v>#N/A</v>
      </c>
      <c r="AP50" s="75">
        <f t="shared" si="193"/>
        <v>4525.05</v>
      </c>
      <c r="AQ50" s="75" t="e">
        <f t="shared" si="193"/>
        <v>#N/A</v>
      </c>
      <c r="AR50" s="75" t="e">
        <f t="shared" si="193"/>
        <v>#N/A</v>
      </c>
      <c r="AS50" s="75">
        <f t="shared" si="193"/>
        <v>2400</v>
      </c>
      <c r="AT50" s="75">
        <f t="shared" si="193"/>
        <v>0</v>
      </c>
      <c r="AU50" s="75">
        <f t="shared" si="193"/>
        <v>170</v>
      </c>
      <c r="AV50" s="75">
        <f t="shared" si="193"/>
        <v>4315.24</v>
      </c>
      <c r="AW50" s="75">
        <f t="shared" si="193"/>
        <v>16096.49</v>
      </c>
      <c r="AX50" s="75">
        <f t="shared" si="193"/>
        <v>2420</v>
      </c>
      <c r="AY50" s="75">
        <f t="shared" si="193"/>
        <v>6355.86</v>
      </c>
      <c r="AZ50" s="75">
        <f t="shared" si="193"/>
        <v>3636</v>
      </c>
      <c r="BA50" s="75">
        <f t="shared" si="193"/>
        <v>565</v>
      </c>
      <c r="BB50" s="75">
        <f t="shared" si="193"/>
        <v>5918.16</v>
      </c>
      <c r="BC50" s="75">
        <f t="shared" si="193"/>
        <v>8572.02</v>
      </c>
      <c r="BD50" s="75">
        <f t="shared" si="193"/>
        <v>847.62</v>
      </c>
      <c r="BE50" s="75">
        <f t="shared" si="193"/>
        <v>2970.2</v>
      </c>
      <c r="BF50" s="75">
        <f t="shared" si="193"/>
        <v>55863.38</v>
      </c>
      <c r="BG50" s="75">
        <f t="shared" si="193"/>
        <v>8103.58</v>
      </c>
      <c r="BH50" s="75">
        <f t="shared" si="193"/>
        <v>48150.26</v>
      </c>
      <c r="BI50" s="75">
        <f t="shared" si="193"/>
        <v>2000</v>
      </c>
      <c r="BJ50" s="75">
        <f t="shared" si="193"/>
        <v>0</v>
      </c>
      <c r="BK50" s="75">
        <f t="shared" si="193"/>
        <v>3495</v>
      </c>
      <c r="BL50" s="75">
        <f t="shared" si="193"/>
        <v>2746.26</v>
      </c>
      <c r="BM50" s="75">
        <f t="shared" si="193"/>
        <v>3762.4</v>
      </c>
      <c r="BN50" s="75">
        <f t="shared" si="193"/>
        <v>778.72</v>
      </c>
      <c r="BO50" s="75">
        <f t="shared" si="193"/>
        <v>12636.29</v>
      </c>
      <c r="BP50" s="75" t="e">
        <f t="shared" si="193"/>
        <v>#N/A</v>
      </c>
      <c r="BQ50" s="75">
        <f t="shared" ref="BQ50:CV50" si="194">HLOOKUP(BQ$2,QSP,31,FALSE)</f>
        <v>2476.66</v>
      </c>
      <c r="BR50" s="75">
        <f t="shared" si="194"/>
        <v>2163.6000000000004</v>
      </c>
      <c r="BS50" s="75">
        <f t="shared" si="194"/>
        <v>1989</v>
      </c>
      <c r="BT50" s="75">
        <f t="shared" si="194"/>
        <v>4989.91</v>
      </c>
      <c r="BU50" s="75">
        <f t="shared" si="194"/>
        <v>2495.64</v>
      </c>
      <c r="BV50" s="75" t="e">
        <f t="shared" si="194"/>
        <v>#N/A</v>
      </c>
      <c r="BW50" s="75">
        <f t="shared" si="194"/>
        <v>4224</v>
      </c>
      <c r="BX50" s="75">
        <f t="shared" si="194"/>
        <v>3361.5</v>
      </c>
      <c r="BY50" s="75">
        <f t="shared" si="194"/>
        <v>6522.72</v>
      </c>
      <c r="BZ50" s="75">
        <f t="shared" si="194"/>
        <v>0</v>
      </c>
      <c r="CA50" s="75">
        <f t="shared" si="194"/>
        <v>1695</v>
      </c>
      <c r="CB50" s="75" t="e">
        <f t="shared" si="194"/>
        <v>#N/A</v>
      </c>
      <c r="CC50" s="75">
        <f t="shared" si="194"/>
        <v>0</v>
      </c>
      <c r="CD50" s="75" t="e">
        <f t="shared" si="194"/>
        <v>#N/A</v>
      </c>
      <c r="CE50" s="75">
        <f t="shared" si="194"/>
        <v>1714.12</v>
      </c>
      <c r="CF50" s="75" t="e">
        <f t="shared" si="194"/>
        <v>#N/A</v>
      </c>
      <c r="CG50" s="75">
        <f t="shared" si="194"/>
        <v>0</v>
      </c>
      <c r="CH50" s="75">
        <f t="shared" si="194"/>
        <v>0</v>
      </c>
      <c r="CI50" s="75">
        <f t="shared" si="194"/>
        <v>19301.84</v>
      </c>
      <c r="CJ50" s="75">
        <f t="shared" si="194"/>
        <v>3071.32</v>
      </c>
      <c r="CK50" s="75">
        <f t="shared" si="194"/>
        <v>422</v>
      </c>
      <c r="CL50" s="75">
        <f t="shared" si="194"/>
        <v>1805.36</v>
      </c>
      <c r="CM50" s="75">
        <f t="shared" si="194"/>
        <v>0</v>
      </c>
      <c r="CN50" s="75">
        <f t="shared" si="194"/>
        <v>3342.2</v>
      </c>
      <c r="CO50" s="75">
        <f t="shared" si="194"/>
        <v>4505.1000000000004</v>
      </c>
      <c r="CP50" s="75">
        <f t="shared" si="194"/>
        <v>93223.9</v>
      </c>
      <c r="CQ50" s="75">
        <f t="shared" si="194"/>
        <v>3240.2000000000003</v>
      </c>
      <c r="CR50" s="75">
        <f t="shared" si="194"/>
        <v>13308.3</v>
      </c>
      <c r="CS50" s="75">
        <f t="shared" si="194"/>
        <v>6279.82</v>
      </c>
      <c r="CT50" s="75">
        <f t="shared" si="194"/>
        <v>7018.47</v>
      </c>
      <c r="CU50" s="75">
        <f t="shared" si="194"/>
        <v>3760</v>
      </c>
      <c r="CV50" s="75">
        <f t="shared" si="194"/>
        <v>379.92</v>
      </c>
      <c r="CW50" s="75">
        <f t="shared" ref="CW50:EB50" si="195">HLOOKUP(CW$2,QSP,31,FALSE)</f>
        <v>0</v>
      </c>
      <c r="CX50" s="75">
        <f t="shared" si="195"/>
        <v>0</v>
      </c>
      <c r="CY50" s="75">
        <f t="shared" si="195"/>
        <v>8032.84</v>
      </c>
      <c r="CZ50" s="75">
        <f t="shared" si="195"/>
        <v>0</v>
      </c>
      <c r="DA50" s="75">
        <f t="shared" si="195"/>
        <v>0</v>
      </c>
      <c r="DB50" s="75">
        <f t="shared" si="195"/>
        <v>4800.5600000000004</v>
      </c>
      <c r="DC50" s="75">
        <f t="shared" si="195"/>
        <v>4733.47</v>
      </c>
      <c r="DD50" s="75">
        <f t="shared" si="195"/>
        <v>5657.37</v>
      </c>
      <c r="DE50" s="75" t="e">
        <f t="shared" si="195"/>
        <v>#N/A</v>
      </c>
      <c r="DF50" s="75">
        <f t="shared" si="195"/>
        <v>0</v>
      </c>
      <c r="DG50" s="75">
        <f t="shared" si="195"/>
        <v>9011</v>
      </c>
      <c r="DH50" s="75">
        <f t="shared" si="195"/>
        <v>134542.21</v>
      </c>
      <c r="DI50" s="75">
        <f t="shared" si="195"/>
        <v>7137.9</v>
      </c>
      <c r="DJ50" s="75">
        <f t="shared" si="195"/>
        <v>3026.74</v>
      </c>
      <c r="DK50" s="75">
        <f t="shared" si="195"/>
        <v>475</v>
      </c>
      <c r="DL50" s="75">
        <f t="shared" si="195"/>
        <v>960.41</v>
      </c>
      <c r="DM50" s="75">
        <f t="shared" si="195"/>
        <v>0</v>
      </c>
      <c r="DN50" s="75" t="e">
        <f t="shared" si="195"/>
        <v>#N/A</v>
      </c>
      <c r="DO50" s="75" t="e">
        <f t="shared" si="195"/>
        <v>#N/A</v>
      </c>
      <c r="DP50" s="75">
        <f t="shared" si="195"/>
        <v>0</v>
      </c>
      <c r="DQ50" s="75" t="e">
        <f t="shared" si="195"/>
        <v>#N/A</v>
      </c>
      <c r="DR50" s="75">
        <f t="shared" si="195"/>
        <v>54628.17</v>
      </c>
      <c r="DS50" s="75">
        <f t="shared" si="195"/>
        <v>4005.1</v>
      </c>
      <c r="DT50" s="75" t="e">
        <f t="shared" si="195"/>
        <v>#N/A</v>
      </c>
      <c r="DU50" s="75">
        <f t="shared" si="195"/>
        <v>2183.6800000000003</v>
      </c>
      <c r="DV50" s="75">
        <f t="shared" si="195"/>
        <v>0</v>
      </c>
      <c r="DW50" s="75" t="e">
        <f t="shared" si="195"/>
        <v>#N/A</v>
      </c>
      <c r="DX50" s="75">
        <f t="shared" si="195"/>
        <v>13460.52</v>
      </c>
      <c r="DY50" s="75" t="e">
        <f t="shared" si="195"/>
        <v>#N/A</v>
      </c>
      <c r="DZ50" s="75" t="e">
        <f t="shared" si="195"/>
        <v>#N/A</v>
      </c>
      <c r="EA50" s="75" t="e">
        <f t="shared" si="195"/>
        <v>#N/A</v>
      </c>
      <c r="EB50" s="75" t="e">
        <f t="shared" si="195"/>
        <v>#N/A</v>
      </c>
      <c r="EC50" s="75">
        <f t="shared" ref="EC50:FH50" si="196">HLOOKUP(EC$2,QSP,31,FALSE)</f>
        <v>1748.75</v>
      </c>
      <c r="ED50" s="75" t="e">
        <f t="shared" si="196"/>
        <v>#N/A</v>
      </c>
      <c r="EE50" s="75">
        <f t="shared" si="196"/>
        <v>1800</v>
      </c>
      <c r="EF50" s="75" t="e">
        <f t="shared" si="196"/>
        <v>#N/A</v>
      </c>
      <c r="EG50" s="75">
        <f t="shared" si="196"/>
        <v>3126.77</v>
      </c>
      <c r="EH50" s="75">
        <f t="shared" si="196"/>
        <v>271.99</v>
      </c>
      <c r="EI50" s="75" t="e">
        <f t="shared" si="196"/>
        <v>#N/A</v>
      </c>
      <c r="EJ50" s="75">
        <f t="shared" si="196"/>
        <v>2972.11</v>
      </c>
      <c r="EK50" s="75" t="e">
        <f t="shared" si="196"/>
        <v>#N/A</v>
      </c>
      <c r="EL50" s="75">
        <f t="shared" si="196"/>
        <v>42080.33</v>
      </c>
      <c r="EM50" s="75">
        <f t="shared" si="196"/>
        <v>12283</v>
      </c>
      <c r="EN50" s="75" t="e">
        <f t="shared" si="196"/>
        <v>#N/A</v>
      </c>
      <c r="EO50" s="75" t="e">
        <f t="shared" si="196"/>
        <v>#N/A</v>
      </c>
      <c r="EP50" s="75">
        <f t="shared" si="196"/>
        <v>10051.040000000001</v>
      </c>
      <c r="EQ50" s="75" t="e">
        <f t="shared" si="196"/>
        <v>#N/A</v>
      </c>
      <c r="ER50" s="75">
        <f t="shared" si="196"/>
        <v>0</v>
      </c>
      <c r="ES50" s="75">
        <f t="shared" si="196"/>
        <v>0</v>
      </c>
      <c r="ET50" s="75" t="e">
        <f t="shared" si="196"/>
        <v>#N/A</v>
      </c>
      <c r="EU50" s="75">
        <f t="shared" si="196"/>
        <v>20996.66</v>
      </c>
      <c r="EV50" s="75" t="e">
        <f t="shared" si="196"/>
        <v>#N/A</v>
      </c>
      <c r="EW50" s="75" t="e">
        <f t="shared" si="196"/>
        <v>#N/A</v>
      </c>
      <c r="EX50" s="75">
        <f t="shared" si="196"/>
        <v>36846.44</v>
      </c>
      <c r="EY50" s="75" t="e">
        <f t="shared" si="196"/>
        <v>#N/A</v>
      </c>
      <c r="EZ50" s="75">
        <f t="shared" si="196"/>
        <v>14270</v>
      </c>
      <c r="FA50" s="75" t="e">
        <f t="shared" si="196"/>
        <v>#N/A</v>
      </c>
      <c r="FB50" s="75" t="e">
        <f t="shared" si="196"/>
        <v>#N/A</v>
      </c>
      <c r="FC50" s="75" t="e">
        <f t="shared" si="196"/>
        <v>#N/A</v>
      </c>
      <c r="FD50" s="75" t="e">
        <f t="shared" si="196"/>
        <v>#N/A</v>
      </c>
      <c r="FE50" s="75" t="e">
        <f t="shared" si="196"/>
        <v>#N/A</v>
      </c>
      <c r="FF50" s="75">
        <f t="shared" si="196"/>
        <v>7823.45</v>
      </c>
      <c r="FG50" s="75" t="e">
        <f t="shared" si="196"/>
        <v>#N/A</v>
      </c>
      <c r="FH50" s="75" t="e">
        <f t="shared" si="196"/>
        <v>#N/A</v>
      </c>
      <c r="FI50" s="75" t="e">
        <f t="shared" ref="FI50:GI50" si="197">HLOOKUP(FI$2,QSP,31,FALSE)</f>
        <v>#N/A</v>
      </c>
      <c r="FJ50" s="75" t="e">
        <f t="shared" si="197"/>
        <v>#N/A</v>
      </c>
      <c r="FK50" s="75" t="e">
        <f t="shared" si="197"/>
        <v>#N/A</v>
      </c>
      <c r="FL50" s="75">
        <f t="shared" si="197"/>
        <v>0</v>
      </c>
      <c r="FM50" s="75" t="e">
        <f t="shared" si="197"/>
        <v>#N/A</v>
      </c>
      <c r="FN50" s="75">
        <f t="shared" si="197"/>
        <v>25930.85</v>
      </c>
      <c r="FO50" s="75" t="e">
        <f t="shared" si="197"/>
        <v>#N/A</v>
      </c>
      <c r="FP50" s="75">
        <f t="shared" si="197"/>
        <v>5677.16</v>
      </c>
      <c r="FQ50" s="75">
        <f t="shared" si="197"/>
        <v>18167.77</v>
      </c>
      <c r="FR50" s="75" t="e">
        <f t="shared" si="197"/>
        <v>#N/A</v>
      </c>
      <c r="FS50" s="75">
        <f t="shared" si="197"/>
        <v>9970.43</v>
      </c>
      <c r="FT50" s="75">
        <f t="shared" si="197"/>
        <v>14257.74</v>
      </c>
      <c r="FU50" s="75">
        <f t="shared" si="197"/>
        <v>3696</v>
      </c>
      <c r="FV50" s="75">
        <f t="shared" si="197"/>
        <v>7079.35</v>
      </c>
      <c r="FW50" s="75">
        <f t="shared" si="197"/>
        <v>1975</v>
      </c>
      <c r="FX50" s="75">
        <f t="shared" si="197"/>
        <v>880</v>
      </c>
      <c r="FY50" s="75">
        <f t="shared" si="197"/>
        <v>2553.54</v>
      </c>
      <c r="FZ50" s="75">
        <f t="shared" si="197"/>
        <v>3267.37</v>
      </c>
      <c r="GA50" s="75">
        <f t="shared" si="197"/>
        <v>5000</v>
      </c>
      <c r="GB50" s="75">
        <f t="shared" si="197"/>
        <v>2791.8</v>
      </c>
      <c r="GC50" s="75">
        <f t="shared" si="197"/>
        <v>3752.09</v>
      </c>
      <c r="GD50" s="75" t="e">
        <f t="shared" si="197"/>
        <v>#N/A</v>
      </c>
      <c r="GE50" s="75" t="e">
        <f t="shared" si="197"/>
        <v>#N/A</v>
      </c>
      <c r="GF50" s="75">
        <f t="shared" si="197"/>
        <v>34583.54</v>
      </c>
      <c r="GG50" s="75" t="e">
        <f t="shared" si="197"/>
        <v>#N/A</v>
      </c>
      <c r="GH50" s="75" t="e">
        <f t="shared" si="197"/>
        <v>#N/A</v>
      </c>
      <c r="GI50" s="75">
        <f t="shared" si="197"/>
        <v>6179.38</v>
      </c>
    </row>
    <row r="51" spans="2:191" x14ac:dyDescent="0.25">
      <c r="B51" s="188" t="s">
        <v>221</v>
      </c>
      <c r="C51" s="189" t="s">
        <v>222</v>
      </c>
      <c r="D51" s="215"/>
      <c r="E51" s="75">
        <f t="shared" ref="E51:AJ51" si="198">HLOOKUP(E$2,QSP,32,FALSE)</f>
        <v>18310.689999999999</v>
      </c>
      <c r="F51" s="75">
        <f t="shared" si="198"/>
        <v>39179.22</v>
      </c>
      <c r="G51" s="75">
        <f t="shared" si="198"/>
        <v>324.81</v>
      </c>
      <c r="H51" s="75">
        <f t="shared" si="198"/>
        <v>5644.66</v>
      </c>
      <c r="I51" s="75">
        <f t="shared" si="198"/>
        <v>11902.08</v>
      </c>
      <c r="J51" s="75" t="e">
        <f t="shared" si="198"/>
        <v>#N/A</v>
      </c>
      <c r="K51" s="75" t="e">
        <f t="shared" si="198"/>
        <v>#N/A</v>
      </c>
      <c r="L51" s="75">
        <f t="shared" si="198"/>
        <v>6728.66</v>
      </c>
      <c r="M51" s="75">
        <f t="shared" si="198"/>
        <v>7241.63</v>
      </c>
      <c r="N51" s="75" t="e">
        <f t="shared" si="198"/>
        <v>#N/A</v>
      </c>
      <c r="O51" s="75">
        <f t="shared" si="198"/>
        <v>5667.47</v>
      </c>
      <c r="P51" s="75" t="e">
        <f t="shared" si="198"/>
        <v>#N/A</v>
      </c>
      <c r="Q51" s="75">
        <f t="shared" si="198"/>
        <v>10618.71</v>
      </c>
      <c r="R51" s="75">
        <f t="shared" si="198"/>
        <v>4103.21</v>
      </c>
      <c r="S51" s="75">
        <f t="shared" si="198"/>
        <v>10415.219999999999</v>
      </c>
      <c r="T51" s="75">
        <f t="shared" si="198"/>
        <v>0</v>
      </c>
      <c r="U51" s="75">
        <f t="shared" si="198"/>
        <v>7048.58</v>
      </c>
      <c r="V51" s="75" t="e">
        <f t="shared" si="198"/>
        <v>#N/A</v>
      </c>
      <c r="W51" s="75" t="e">
        <f t="shared" si="198"/>
        <v>#N/A</v>
      </c>
      <c r="X51" s="75">
        <f t="shared" si="198"/>
        <v>5940.25</v>
      </c>
      <c r="Y51" s="75" t="e">
        <f t="shared" si="198"/>
        <v>#N/A</v>
      </c>
      <c r="Z51" s="75" t="e">
        <f t="shared" si="198"/>
        <v>#N/A</v>
      </c>
      <c r="AA51" s="75" t="e">
        <f t="shared" si="198"/>
        <v>#N/A</v>
      </c>
      <c r="AB51" s="75" t="e">
        <f t="shared" si="198"/>
        <v>#N/A</v>
      </c>
      <c r="AC51" s="75">
        <f t="shared" si="198"/>
        <v>453.82</v>
      </c>
      <c r="AD51" s="75">
        <f t="shared" si="198"/>
        <v>21391.8</v>
      </c>
      <c r="AE51" s="75">
        <f t="shared" si="198"/>
        <v>7906.88</v>
      </c>
      <c r="AF51" s="75" t="e">
        <f t="shared" si="198"/>
        <v>#N/A</v>
      </c>
      <c r="AG51" s="75" t="e">
        <f t="shared" si="198"/>
        <v>#N/A</v>
      </c>
      <c r="AH51" s="75">
        <f t="shared" si="198"/>
        <v>7434.44</v>
      </c>
      <c r="AI51" s="75" t="e">
        <f t="shared" si="198"/>
        <v>#N/A</v>
      </c>
      <c r="AJ51" s="75" t="e">
        <f t="shared" si="198"/>
        <v>#N/A</v>
      </c>
      <c r="AK51" s="75">
        <f t="shared" ref="AK51:BP51" si="199">HLOOKUP(AK$2,QSP,32,FALSE)</f>
        <v>8888.09</v>
      </c>
      <c r="AL51" s="75">
        <f t="shared" si="199"/>
        <v>3851.93</v>
      </c>
      <c r="AM51" s="75" t="e">
        <f t="shared" si="199"/>
        <v>#N/A</v>
      </c>
      <c r="AN51" s="75">
        <f t="shared" si="199"/>
        <v>18034.46</v>
      </c>
      <c r="AO51" s="75" t="e">
        <f t="shared" si="199"/>
        <v>#N/A</v>
      </c>
      <c r="AP51" s="75">
        <f t="shared" si="199"/>
        <v>25110.51</v>
      </c>
      <c r="AQ51" s="75" t="e">
        <f t="shared" si="199"/>
        <v>#N/A</v>
      </c>
      <c r="AR51" s="75" t="e">
        <f t="shared" si="199"/>
        <v>#N/A</v>
      </c>
      <c r="AS51" s="75">
        <f t="shared" si="199"/>
        <v>33624.46</v>
      </c>
      <c r="AT51" s="75">
        <f t="shared" si="199"/>
        <v>0</v>
      </c>
      <c r="AU51" s="75">
        <f t="shared" si="199"/>
        <v>13454.32</v>
      </c>
      <c r="AV51" s="75">
        <f t="shared" si="199"/>
        <v>5616.8</v>
      </c>
      <c r="AW51" s="75">
        <f t="shared" si="199"/>
        <v>9708.74</v>
      </c>
      <c r="AX51" s="75">
        <f t="shared" si="199"/>
        <v>6400.14</v>
      </c>
      <c r="AY51" s="75">
        <f t="shared" si="199"/>
        <v>44827.62</v>
      </c>
      <c r="AZ51" s="75">
        <f t="shared" si="199"/>
        <v>3857.18</v>
      </c>
      <c r="BA51" s="75">
        <f t="shared" si="199"/>
        <v>4511.09</v>
      </c>
      <c r="BB51" s="75">
        <f t="shared" si="199"/>
        <v>7212.79</v>
      </c>
      <c r="BC51" s="75">
        <f t="shared" si="199"/>
        <v>6059.73</v>
      </c>
      <c r="BD51" s="75">
        <f t="shared" si="199"/>
        <v>5913.52</v>
      </c>
      <c r="BE51" s="75">
        <f t="shared" si="199"/>
        <v>4505.9799999999996</v>
      </c>
      <c r="BF51" s="75">
        <f t="shared" si="199"/>
        <v>2349.1999999999998</v>
      </c>
      <c r="BG51" s="75">
        <f t="shared" si="199"/>
        <v>34295.82</v>
      </c>
      <c r="BH51" s="75">
        <f t="shared" si="199"/>
        <v>29124.28</v>
      </c>
      <c r="BI51" s="75">
        <f t="shared" si="199"/>
        <v>3006.53</v>
      </c>
      <c r="BJ51" s="75">
        <f t="shared" si="199"/>
        <v>0</v>
      </c>
      <c r="BK51" s="75">
        <f t="shared" si="199"/>
        <v>8131.43</v>
      </c>
      <c r="BL51" s="75">
        <f t="shared" si="199"/>
        <v>7219.74</v>
      </c>
      <c r="BM51" s="75">
        <f t="shared" si="199"/>
        <v>26210.38</v>
      </c>
      <c r="BN51" s="75">
        <f t="shared" si="199"/>
        <v>6069.82</v>
      </c>
      <c r="BO51" s="75">
        <f t="shared" si="199"/>
        <v>2168.12</v>
      </c>
      <c r="BP51" s="75" t="e">
        <f t="shared" si="199"/>
        <v>#N/A</v>
      </c>
      <c r="BQ51" s="75">
        <f t="shared" ref="BQ51:CV51" si="200">HLOOKUP(BQ$2,QSP,32,FALSE)</f>
        <v>5581.21</v>
      </c>
      <c r="BR51" s="75">
        <f t="shared" si="200"/>
        <v>11941.009999999998</v>
      </c>
      <c r="BS51" s="75">
        <f t="shared" si="200"/>
        <v>55734.62</v>
      </c>
      <c r="BT51" s="75">
        <f t="shared" si="200"/>
        <v>4606.97</v>
      </c>
      <c r="BU51" s="75">
        <f t="shared" si="200"/>
        <v>3660.18</v>
      </c>
      <c r="BV51" s="75" t="e">
        <f t="shared" si="200"/>
        <v>#N/A</v>
      </c>
      <c r="BW51" s="75">
        <f t="shared" si="200"/>
        <v>69257.39</v>
      </c>
      <c r="BX51" s="75">
        <f t="shared" si="200"/>
        <v>5298.92</v>
      </c>
      <c r="BY51" s="75">
        <f t="shared" si="200"/>
        <v>3703.5</v>
      </c>
      <c r="BZ51" s="75">
        <f t="shared" si="200"/>
        <v>13938.75</v>
      </c>
      <c r="CA51" s="75">
        <f t="shared" si="200"/>
        <v>2689.48</v>
      </c>
      <c r="CB51" s="75" t="e">
        <f t="shared" si="200"/>
        <v>#N/A</v>
      </c>
      <c r="CC51" s="75">
        <f t="shared" si="200"/>
        <v>35699</v>
      </c>
      <c r="CD51" s="75" t="e">
        <f t="shared" si="200"/>
        <v>#N/A</v>
      </c>
      <c r="CE51" s="75">
        <f t="shared" si="200"/>
        <v>7738.58</v>
      </c>
      <c r="CF51" s="75" t="e">
        <f t="shared" si="200"/>
        <v>#N/A</v>
      </c>
      <c r="CG51" s="75">
        <f t="shared" si="200"/>
        <v>10252.629999999999</v>
      </c>
      <c r="CH51" s="75">
        <f t="shared" si="200"/>
        <v>0</v>
      </c>
      <c r="CI51" s="75">
        <f t="shared" si="200"/>
        <v>0</v>
      </c>
      <c r="CJ51" s="75">
        <f t="shared" si="200"/>
        <v>5586.42</v>
      </c>
      <c r="CK51" s="75">
        <f t="shared" si="200"/>
        <v>5460.04</v>
      </c>
      <c r="CL51" s="75">
        <f t="shared" si="200"/>
        <v>5525.8499999999995</v>
      </c>
      <c r="CM51" s="75">
        <f t="shared" si="200"/>
        <v>0</v>
      </c>
      <c r="CN51" s="75">
        <f t="shared" si="200"/>
        <v>10354.030000000001</v>
      </c>
      <c r="CO51" s="75">
        <f t="shared" si="200"/>
        <v>6197.5</v>
      </c>
      <c r="CP51" s="75">
        <f t="shared" si="200"/>
        <v>0</v>
      </c>
      <c r="CQ51" s="75">
        <f t="shared" si="200"/>
        <v>4937.25</v>
      </c>
      <c r="CR51" s="75">
        <f t="shared" si="200"/>
        <v>39092.120000000003</v>
      </c>
      <c r="CS51" s="75">
        <f t="shared" si="200"/>
        <v>13756.4</v>
      </c>
      <c r="CT51" s="75">
        <f t="shared" si="200"/>
        <v>35989</v>
      </c>
      <c r="CU51" s="75">
        <f t="shared" si="200"/>
        <v>65104.53</v>
      </c>
      <c r="CV51" s="75">
        <f t="shared" si="200"/>
        <v>7598.45</v>
      </c>
      <c r="CW51" s="75">
        <f t="shared" ref="CW51:EB51" si="201">HLOOKUP(CW$2,QSP,32,FALSE)</f>
        <v>0</v>
      </c>
      <c r="CX51" s="75">
        <f t="shared" si="201"/>
        <v>0</v>
      </c>
      <c r="CY51" s="75">
        <f t="shared" si="201"/>
        <v>10307.42</v>
      </c>
      <c r="CZ51" s="75">
        <f t="shared" si="201"/>
        <v>0</v>
      </c>
      <c r="DA51" s="75">
        <f t="shared" si="201"/>
        <v>4453.1899999999996</v>
      </c>
      <c r="DB51" s="75">
        <f t="shared" si="201"/>
        <v>46632.91</v>
      </c>
      <c r="DC51" s="75">
        <f t="shared" si="201"/>
        <v>17228.939999999999</v>
      </c>
      <c r="DD51" s="75">
        <f t="shared" si="201"/>
        <v>4935.24</v>
      </c>
      <c r="DE51" s="75" t="e">
        <f t="shared" si="201"/>
        <v>#N/A</v>
      </c>
      <c r="DF51" s="75">
        <f t="shared" si="201"/>
        <v>0</v>
      </c>
      <c r="DG51" s="75">
        <f t="shared" si="201"/>
        <v>51429.21</v>
      </c>
      <c r="DH51" s="75">
        <f t="shared" si="201"/>
        <v>5284.21</v>
      </c>
      <c r="DI51" s="75">
        <f t="shared" si="201"/>
        <v>4081.42</v>
      </c>
      <c r="DJ51" s="75">
        <f t="shared" si="201"/>
        <v>5365.5</v>
      </c>
      <c r="DK51" s="75">
        <f t="shared" si="201"/>
        <v>5714.29</v>
      </c>
      <c r="DL51" s="75">
        <f t="shared" si="201"/>
        <v>4962.1099999999997</v>
      </c>
      <c r="DM51" s="75">
        <f t="shared" si="201"/>
        <v>23.67</v>
      </c>
      <c r="DN51" s="75" t="e">
        <f t="shared" si="201"/>
        <v>#N/A</v>
      </c>
      <c r="DO51" s="75" t="e">
        <f t="shared" si="201"/>
        <v>#N/A</v>
      </c>
      <c r="DP51" s="75">
        <f t="shared" si="201"/>
        <v>1026.8</v>
      </c>
      <c r="DQ51" s="75" t="e">
        <f t="shared" si="201"/>
        <v>#N/A</v>
      </c>
      <c r="DR51" s="75">
        <f t="shared" si="201"/>
        <v>3228.71</v>
      </c>
      <c r="DS51" s="75">
        <f t="shared" si="201"/>
        <v>48145.54</v>
      </c>
      <c r="DT51" s="75" t="e">
        <f t="shared" si="201"/>
        <v>#N/A</v>
      </c>
      <c r="DU51" s="75">
        <f t="shared" si="201"/>
        <v>23715.47</v>
      </c>
      <c r="DV51" s="75">
        <f t="shared" si="201"/>
        <v>1133.19</v>
      </c>
      <c r="DW51" s="75" t="e">
        <f t="shared" si="201"/>
        <v>#N/A</v>
      </c>
      <c r="DX51" s="75">
        <f t="shared" si="201"/>
        <v>5747.99</v>
      </c>
      <c r="DY51" s="75" t="e">
        <f t="shared" si="201"/>
        <v>#N/A</v>
      </c>
      <c r="DZ51" s="75" t="e">
        <f t="shared" si="201"/>
        <v>#N/A</v>
      </c>
      <c r="EA51" s="75" t="e">
        <f t="shared" si="201"/>
        <v>#N/A</v>
      </c>
      <c r="EB51" s="75" t="e">
        <f t="shared" si="201"/>
        <v>#N/A</v>
      </c>
      <c r="EC51" s="75">
        <f t="shared" ref="EC51:FH51" si="202">HLOOKUP(EC$2,QSP,32,FALSE)</f>
        <v>3529.75</v>
      </c>
      <c r="ED51" s="75" t="e">
        <f t="shared" si="202"/>
        <v>#N/A</v>
      </c>
      <c r="EE51" s="75">
        <f t="shared" si="202"/>
        <v>8641.1</v>
      </c>
      <c r="EF51" s="75" t="e">
        <f t="shared" si="202"/>
        <v>#N/A</v>
      </c>
      <c r="EG51" s="75">
        <f t="shared" si="202"/>
        <v>8614.48</v>
      </c>
      <c r="EH51" s="75">
        <f t="shared" si="202"/>
        <v>10447.83</v>
      </c>
      <c r="EI51" s="75" t="e">
        <f t="shared" si="202"/>
        <v>#N/A</v>
      </c>
      <c r="EJ51" s="75">
        <f t="shared" si="202"/>
        <v>6559.73</v>
      </c>
      <c r="EK51" s="75" t="e">
        <f t="shared" si="202"/>
        <v>#N/A</v>
      </c>
      <c r="EL51" s="75">
        <f t="shared" si="202"/>
        <v>7423.67</v>
      </c>
      <c r="EM51" s="75">
        <f t="shared" si="202"/>
        <v>2632.78</v>
      </c>
      <c r="EN51" s="75" t="e">
        <f t="shared" si="202"/>
        <v>#N/A</v>
      </c>
      <c r="EO51" s="75" t="e">
        <f t="shared" si="202"/>
        <v>#N/A</v>
      </c>
      <c r="EP51" s="75">
        <f t="shared" si="202"/>
        <v>47705.65</v>
      </c>
      <c r="EQ51" s="75" t="e">
        <f t="shared" si="202"/>
        <v>#N/A</v>
      </c>
      <c r="ER51" s="75">
        <f t="shared" si="202"/>
        <v>129379.85</v>
      </c>
      <c r="ES51" s="75">
        <f t="shared" si="202"/>
        <v>105118.36</v>
      </c>
      <c r="ET51" s="75" t="e">
        <f t="shared" si="202"/>
        <v>#N/A</v>
      </c>
      <c r="EU51" s="75">
        <f t="shared" si="202"/>
        <v>186741</v>
      </c>
      <c r="EV51" s="75" t="e">
        <f t="shared" si="202"/>
        <v>#N/A</v>
      </c>
      <c r="EW51" s="75" t="e">
        <f t="shared" si="202"/>
        <v>#N/A</v>
      </c>
      <c r="EX51" s="75">
        <f t="shared" si="202"/>
        <v>14855.7</v>
      </c>
      <c r="EY51" s="75" t="e">
        <f t="shared" si="202"/>
        <v>#N/A</v>
      </c>
      <c r="EZ51" s="75">
        <f t="shared" si="202"/>
        <v>195182.6</v>
      </c>
      <c r="FA51" s="75" t="e">
        <f t="shared" si="202"/>
        <v>#N/A</v>
      </c>
      <c r="FB51" s="75" t="e">
        <f t="shared" si="202"/>
        <v>#N/A</v>
      </c>
      <c r="FC51" s="75" t="e">
        <f t="shared" si="202"/>
        <v>#N/A</v>
      </c>
      <c r="FD51" s="75" t="e">
        <f t="shared" si="202"/>
        <v>#N/A</v>
      </c>
      <c r="FE51" s="75" t="e">
        <f t="shared" si="202"/>
        <v>#N/A</v>
      </c>
      <c r="FF51" s="75">
        <f t="shared" si="202"/>
        <v>185045.14</v>
      </c>
      <c r="FG51" s="75" t="e">
        <f t="shared" si="202"/>
        <v>#N/A</v>
      </c>
      <c r="FH51" s="75" t="e">
        <f t="shared" si="202"/>
        <v>#N/A</v>
      </c>
      <c r="FI51" s="75" t="e">
        <f t="shared" ref="FI51:GI51" si="203">HLOOKUP(FI$2,QSP,32,FALSE)</f>
        <v>#N/A</v>
      </c>
      <c r="FJ51" s="75" t="e">
        <f t="shared" si="203"/>
        <v>#N/A</v>
      </c>
      <c r="FK51" s="75" t="e">
        <f t="shared" si="203"/>
        <v>#N/A</v>
      </c>
      <c r="FL51" s="75">
        <f t="shared" si="203"/>
        <v>25009.17</v>
      </c>
      <c r="FM51" s="75" t="e">
        <f t="shared" si="203"/>
        <v>#N/A</v>
      </c>
      <c r="FN51" s="75">
        <f t="shared" si="203"/>
        <v>12407.58</v>
      </c>
      <c r="FO51" s="75" t="e">
        <f t="shared" si="203"/>
        <v>#N/A</v>
      </c>
      <c r="FP51" s="75">
        <f t="shared" si="203"/>
        <v>13116.03</v>
      </c>
      <c r="FQ51" s="75">
        <f t="shared" si="203"/>
        <v>162645.56</v>
      </c>
      <c r="FR51" s="75" t="e">
        <f t="shared" si="203"/>
        <v>#N/A</v>
      </c>
      <c r="FS51" s="75">
        <f t="shared" si="203"/>
        <v>177757.19</v>
      </c>
      <c r="FT51" s="75">
        <f t="shared" si="203"/>
        <v>77920.92</v>
      </c>
      <c r="FU51" s="75">
        <f t="shared" si="203"/>
        <v>32223</v>
      </c>
      <c r="FV51" s="75">
        <f t="shared" si="203"/>
        <v>70531.8</v>
      </c>
      <c r="FW51" s="75">
        <f t="shared" si="203"/>
        <v>10095.23</v>
      </c>
      <c r="FX51" s="75">
        <f t="shared" si="203"/>
        <v>96569.26999999999</v>
      </c>
      <c r="FY51" s="75">
        <f t="shared" si="203"/>
        <v>1381.47</v>
      </c>
      <c r="FZ51" s="75">
        <f t="shared" si="203"/>
        <v>19641.29</v>
      </c>
      <c r="GA51" s="75">
        <f t="shared" si="203"/>
        <v>2231.29</v>
      </c>
      <c r="GB51" s="75">
        <f t="shared" si="203"/>
        <v>2140.16</v>
      </c>
      <c r="GC51" s="75">
        <f t="shared" si="203"/>
        <v>9871.69</v>
      </c>
      <c r="GD51" s="75" t="e">
        <f t="shared" si="203"/>
        <v>#N/A</v>
      </c>
      <c r="GE51" s="75" t="e">
        <f t="shared" si="203"/>
        <v>#N/A</v>
      </c>
      <c r="GF51" s="75">
        <f t="shared" si="203"/>
        <v>66068.33</v>
      </c>
      <c r="GG51" s="75" t="e">
        <f t="shared" si="203"/>
        <v>#N/A</v>
      </c>
      <c r="GH51" s="75" t="e">
        <f t="shared" si="203"/>
        <v>#N/A</v>
      </c>
      <c r="GI51" s="75">
        <f t="shared" si="203"/>
        <v>11982.32</v>
      </c>
    </row>
    <row r="52" spans="2:191" x14ac:dyDescent="0.25">
      <c r="B52" s="188" t="s">
        <v>223</v>
      </c>
      <c r="C52" s="189" t="s">
        <v>224</v>
      </c>
      <c r="D52" s="215"/>
      <c r="E52" s="75">
        <f t="shared" ref="E52:AJ52" si="204">HLOOKUP(E$2,QSP,33,FALSE)</f>
        <v>1469.02</v>
      </c>
      <c r="F52" s="75">
        <f t="shared" si="204"/>
        <v>1677.52</v>
      </c>
      <c r="G52" s="75">
        <f t="shared" si="204"/>
        <v>3163.3900000000003</v>
      </c>
      <c r="H52" s="75">
        <f t="shared" si="204"/>
        <v>3858</v>
      </c>
      <c r="I52" s="75">
        <f t="shared" si="204"/>
        <v>1366.68</v>
      </c>
      <c r="J52" s="75" t="e">
        <f t="shared" si="204"/>
        <v>#N/A</v>
      </c>
      <c r="K52" s="75" t="e">
        <f t="shared" si="204"/>
        <v>#N/A</v>
      </c>
      <c r="L52" s="75">
        <f t="shared" si="204"/>
        <v>30692.31</v>
      </c>
      <c r="M52" s="75">
        <f t="shared" si="204"/>
        <v>6759.37</v>
      </c>
      <c r="N52" s="75" t="e">
        <f t="shared" si="204"/>
        <v>#N/A</v>
      </c>
      <c r="O52" s="75">
        <f t="shared" si="204"/>
        <v>18478.009999999998</v>
      </c>
      <c r="P52" s="75" t="e">
        <f t="shared" si="204"/>
        <v>#N/A</v>
      </c>
      <c r="Q52" s="75">
        <f t="shared" si="204"/>
        <v>9485.1299999999992</v>
      </c>
      <c r="R52" s="75">
        <f t="shared" si="204"/>
        <v>2243.09</v>
      </c>
      <c r="S52" s="75">
        <f t="shared" si="204"/>
        <v>10894.34</v>
      </c>
      <c r="T52" s="75">
        <f t="shared" si="204"/>
        <v>0</v>
      </c>
      <c r="U52" s="75">
        <f t="shared" si="204"/>
        <v>5780.63</v>
      </c>
      <c r="V52" s="75" t="e">
        <f t="shared" si="204"/>
        <v>#N/A</v>
      </c>
      <c r="W52" s="75" t="e">
        <f t="shared" si="204"/>
        <v>#N/A</v>
      </c>
      <c r="X52" s="75">
        <f t="shared" si="204"/>
        <v>5993.01</v>
      </c>
      <c r="Y52" s="75" t="e">
        <f t="shared" si="204"/>
        <v>#N/A</v>
      </c>
      <c r="Z52" s="75" t="e">
        <f t="shared" si="204"/>
        <v>#N/A</v>
      </c>
      <c r="AA52" s="75" t="e">
        <f t="shared" si="204"/>
        <v>#N/A</v>
      </c>
      <c r="AB52" s="75" t="e">
        <f t="shared" si="204"/>
        <v>#N/A</v>
      </c>
      <c r="AC52" s="75">
        <f t="shared" si="204"/>
        <v>0</v>
      </c>
      <c r="AD52" s="75">
        <f t="shared" si="204"/>
        <v>13955.24</v>
      </c>
      <c r="AE52" s="75">
        <f t="shared" si="204"/>
        <v>5870.52</v>
      </c>
      <c r="AF52" s="75" t="e">
        <f t="shared" si="204"/>
        <v>#N/A</v>
      </c>
      <c r="AG52" s="75" t="e">
        <f t="shared" si="204"/>
        <v>#N/A</v>
      </c>
      <c r="AH52" s="75">
        <f t="shared" si="204"/>
        <v>7062.9599999999991</v>
      </c>
      <c r="AI52" s="75" t="e">
        <f t="shared" si="204"/>
        <v>#N/A</v>
      </c>
      <c r="AJ52" s="75" t="e">
        <f t="shared" si="204"/>
        <v>#N/A</v>
      </c>
      <c r="AK52" s="75">
        <f t="shared" ref="AK52:BP52" si="205">HLOOKUP(AK$2,QSP,33,FALSE)</f>
        <v>11876.99</v>
      </c>
      <c r="AL52" s="75">
        <f t="shared" si="205"/>
        <v>13332.28</v>
      </c>
      <c r="AM52" s="75" t="e">
        <f t="shared" si="205"/>
        <v>#N/A</v>
      </c>
      <c r="AN52" s="75">
        <f t="shared" si="205"/>
        <v>4249.18</v>
      </c>
      <c r="AO52" s="75" t="e">
        <f t="shared" si="205"/>
        <v>#N/A</v>
      </c>
      <c r="AP52" s="75">
        <f t="shared" si="205"/>
        <v>9003.85</v>
      </c>
      <c r="AQ52" s="75" t="e">
        <f t="shared" si="205"/>
        <v>#N/A</v>
      </c>
      <c r="AR52" s="75" t="e">
        <f t="shared" si="205"/>
        <v>#N/A</v>
      </c>
      <c r="AS52" s="75">
        <f t="shared" si="205"/>
        <v>4995.5200000000004</v>
      </c>
      <c r="AT52" s="75">
        <f t="shared" si="205"/>
        <v>0</v>
      </c>
      <c r="AU52" s="75">
        <f t="shared" si="205"/>
        <v>7699.1</v>
      </c>
      <c r="AV52" s="75">
        <f t="shared" si="205"/>
        <v>7293.54</v>
      </c>
      <c r="AW52" s="75">
        <f t="shared" si="205"/>
        <v>11948.21</v>
      </c>
      <c r="AX52" s="75">
        <f t="shared" si="205"/>
        <v>16972.689999999999</v>
      </c>
      <c r="AY52" s="75">
        <f t="shared" si="205"/>
        <v>13974.49</v>
      </c>
      <c r="AZ52" s="75">
        <f t="shared" si="205"/>
        <v>6222.96</v>
      </c>
      <c r="BA52" s="75">
        <f t="shared" si="205"/>
        <v>13309.49</v>
      </c>
      <c r="BB52" s="75">
        <f t="shared" si="205"/>
        <v>14277.89</v>
      </c>
      <c r="BC52" s="75">
        <f t="shared" si="205"/>
        <v>10935.84</v>
      </c>
      <c r="BD52" s="75">
        <f t="shared" si="205"/>
        <v>4847.0600000000004</v>
      </c>
      <c r="BE52" s="75">
        <f t="shared" si="205"/>
        <v>-15192.51</v>
      </c>
      <c r="BF52" s="75">
        <f t="shared" si="205"/>
        <v>8738.9</v>
      </c>
      <c r="BG52" s="75">
        <f t="shared" si="205"/>
        <v>4765.41</v>
      </c>
      <c r="BH52" s="75">
        <f t="shared" si="205"/>
        <v>6661.21</v>
      </c>
      <c r="BI52" s="75">
        <f t="shared" si="205"/>
        <v>6534.15</v>
      </c>
      <c r="BJ52" s="75">
        <f t="shared" si="205"/>
        <v>-2125</v>
      </c>
      <c r="BK52" s="75">
        <f t="shared" si="205"/>
        <v>7543.32</v>
      </c>
      <c r="BL52" s="75">
        <f t="shared" si="205"/>
        <v>24843.33</v>
      </c>
      <c r="BM52" s="75">
        <f t="shared" si="205"/>
        <v>8749.41</v>
      </c>
      <c r="BN52" s="75">
        <f t="shared" si="205"/>
        <v>9032.08</v>
      </c>
      <c r="BO52" s="75">
        <f t="shared" si="205"/>
        <v>8804.39</v>
      </c>
      <c r="BP52" s="75" t="e">
        <f t="shared" si="205"/>
        <v>#N/A</v>
      </c>
      <c r="BQ52" s="75">
        <f t="shared" ref="BQ52:CV52" si="206">HLOOKUP(BQ$2,QSP,33,FALSE)</f>
        <v>15084.23</v>
      </c>
      <c r="BR52" s="75">
        <f t="shared" si="206"/>
        <v>9586.81</v>
      </c>
      <c r="BS52" s="75">
        <f t="shared" si="206"/>
        <v>12797.98</v>
      </c>
      <c r="BT52" s="75">
        <f t="shared" si="206"/>
        <v>12676.14</v>
      </c>
      <c r="BU52" s="75">
        <f t="shared" si="206"/>
        <v>5901.21</v>
      </c>
      <c r="BV52" s="75" t="e">
        <f t="shared" si="206"/>
        <v>#N/A</v>
      </c>
      <c r="BW52" s="75">
        <f t="shared" si="206"/>
        <v>8416.32</v>
      </c>
      <c r="BX52" s="75">
        <f t="shared" si="206"/>
        <v>41701.46</v>
      </c>
      <c r="BY52" s="75">
        <f t="shared" si="206"/>
        <v>9517.4700000000012</v>
      </c>
      <c r="BZ52" s="75">
        <f t="shared" si="206"/>
        <v>5682</v>
      </c>
      <c r="CA52" s="75">
        <f t="shared" si="206"/>
        <v>8140.51</v>
      </c>
      <c r="CB52" s="75" t="e">
        <f t="shared" si="206"/>
        <v>#N/A</v>
      </c>
      <c r="CC52" s="75">
        <f t="shared" si="206"/>
        <v>5795.12</v>
      </c>
      <c r="CD52" s="75" t="e">
        <f t="shared" si="206"/>
        <v>#N/A</v>
      </c>
      <c r="CE52" s="75">
        <f t="shared" si="206"/>
        <v>10253.4</v>
      </c>
      <c r="CF52" s="75" t="e">
        <f t="shared" si="206"/>
        <v>#N/A</v>
      </c>
      <c r="CG52" s="75">
        <f t="shared" si="206"/>
        <v>11232.24</v>
      </c>
      <c r="CH52" s="75">
        <f t="shared" si="206"/>
        <v>0</v>
      </c>
      <c r="CI52" s="75">
        <f t="shared" si="206"/>
        <v>0</v>
      </c>
      <c r="CJ52" s="75">
        <f t="shared" si="206"/>
        <v>7152.95</v>
      </c>
      <c r="CK52" s="75">
        <f t="shared" si="206"/>
        <v>7066.89</v>
      </c>
      <c r="CL52" s="75">
        <f t="shared" si="206"/>
        <v>5129.1400000000003</v>
      </c>
      <c r="CM52" s="75">
        <f t="shared" si="206"/>
        <v>0</v>
      </c>
      <c r="CN52" s="75">
        <f t="shared" si="206"/>
        <v>14403.009999999998</v>
      </c>
      <c r="CO52" s="75">
        <f t="shared" si="206"/>
        <v>4728.09</v>
      </c>
      <c r="CP52" s="75">
        <f t="shared" si="206"/>
        <v>0</v>
      </c>
      <c r="CQ52" s="75">
        <f t="shared" si="206"/>
        <v>13423.86</v>
      </c>
      <c r="CR52" s="75">
        <f t="shared" si="206"/>
        <v>8398.2999999999993</v>
      </c>
      <c r="CS52" s="75">
        <f t="shared" si="206"/>
        <v>8077.01</v>
      </c>
      <c r="CT52" s="75">
        <f t="shared" si="206"/>
        <v>13740.76</v>
      </c>
      <c r="CU52" s="75">
        <f t="shared" si="206"/>
        <v>15956.93</v>
      </c>
      <c r="CV52" s="75">
        <f t="shared" si="206"/>
        <v>8911.7999999999993</v>
      </c>
      <c r="CW52" s="75">
        <f t="shared" ref="CW52:EB52" si="207">HLOOKUP(CW$2,QSP,33,FALSE)</f>
        <v>0</v>
      </c>
      <c r="CX52" s="75">
        <f t="shared" si="207"/>
        <v>0</v>
      </c>
      <c r="CY52" s="75">
        <f t="shared" si="207"/>
        <v>9994.0499999999993</v>
      </c>
      <c r="CZ52" s="75">
        <f t="shared" si="207"/>
        <v>0</v>
      </c>
      <c r="DA52" s="75">
        <f t="shared" si="207"/>
        <v>1194.77</v>
      </c>
      <c r="DB52" s="75">
        <f t="shared" si="207"/>
        <v>7972.85</v>
      </c>
      <c r="DC52" s="75">
        <f t="shared" si="207"/>
        <v>8706.98</v>
      </c>
      <c r="DD52" s="75">
        <f t="shared" si="207"/>
        <v>5862.36</v>
      </c>
      <c r="DE52" s="75" t="e">
        <f t="shared" si="207"/>
        <v>#N/A</v>
      </c>
      <c r="DF52" s="75">
        <f t="shared" si="207"/>
        <v>0</v>
      </c>
      <c r="DG52" s="75">
        <f t="shared" si="207"/>
        <v>8538.93</v>
      </c>
      <c r="DH52" s="75">
        <f t="shared" si="207"/>
        <v>10600.49</v>
      </c>
      <c r="DI52" s="75">
        <f t="shared" si="207"/>
        <v>4707.6400000000003</v>
      </c>
      <c r="DJ52" s="75">
        <f t="shared" si="207"/>
        <v>14254.23</v>
      </c>
      <c r="DK52" s="75">
        <f t="shared" si="207"/>
        <v>16675.78</v>
      </c>
      <c r="DL52" s="75">
        <f t="shared" si="207"/>
        <v>31847.7</v>
      </c>
      <c r="DM52" s="75">
        <f t="shared" si="207"/>
        <v>0</v>
      </c>
      <c r="DN52" s="75" t="e">
        <f t="shared" si="207"/>
        <v>#N/A</v>
      </c>
      <c r="DO52" s="75" t="e">
        <f t="shared" si="207"/>
        <v>#N/A</v>
      </c>
      <c r="DP52" s="75">
        <f t="shared" si="207"/>
        <v>0</v>
      </c>
      <c r="DQ52" s="75" t="e">
        <f t="shared" si="207"/>
        <v>#N/A</v>
      </c>
      <c r="DR52" s="75">
        <f t="shared" si="207"/>
        <v>7536.47</v>
      </c>
      <c r="DS52" s="75">
        <f t="shared" si="207"/>
        <v>9463.99</v>
      </c>
      <c r="DT52" s="75" t="e">
        <f t="shared" si="207"/>
        <v>#N/A</v>
      </c>
      <c r="DU52" s="75">
        <f t="shared" si="207"/>
        <v>45534.600000000006</v>
      </c>
      <c r="DV52" s="75">
        <f t="shared" si="207"/>
        <v>3033</v>
      </c>
      <c r="DW52" s="75" t="e">
        <f t="shared" si="207"/>
        <v>#N/A</v>
      </c>
      <c r="DX52" s="75">
        <f t="shared" si="207"/>
        <v>11383.619999999999</v>
      </c>
      <c r="DY52" s="75" t="e">
        <f t="shared" si="207"/>
        <v>#N/A</v>
      </c>
      <c r="DZ52" s="75" t="e">
        <f t="shared" si="207"/>
        <v>#N/A</v>
      </c>
      <c r="EA52" s="75" t="e">
        <f t="shared" si="207"/>
        <v>#N/A</v>
      </c>
      <c r="EB52" s="75" t="e">
        <f t="shared" si="207"/>
        <v>#N/A</v>
      </c>
      <c r="EC52" s="75">
        <f t="shared" ref="EC52:FH52" si="208">HLOOKUP(EC$2,QSP,33,FALSE)</f>
        <v>15004.52</v>
      </c>
      <c r="ED52" s="75" t="e">
        <f t="shared" si="208"/>
        <v>#N/A</v>
      </c>
      <c r="EE52" s="75">
        <f t="shared" si="208"/>
        <v>8114.83</v>
      </c>
      <c r="EF52" s="75" t="e">
        <f t="shared" si="208"/>
        <v>#N/A</v>
      </c>
      <c r="EG52" s="75">
        <f t="shared" si="208"/>
        <v>9883.9500000000007</v>
      </c>
      <c r="EH52" s="75">
        <f t="shared" si="208"/>
        <v>12933.9</v>
      </c>
      <c r="EI52" s="75" t="e">
        <f t="shared" si="208"/>
        <v>#N/A</v>
      </c>
      <c r="EJ52" s="75">
        <f t="shared" si="208"/>
        <v>13417.04</v>
      </c>
      <c r="EK52" s="75" t="e">
        <f t="shared" si="208"/>
        <v>#N/A</v>
      </c>
      <c r="EL52" s="75">
        <f t="shared" si="208"/>
        <v>10324.14</v>
      </c>
      <c r="EM52" s="75">
        <f t="shared" si="208"/>
        <v>5129.2700000000004</v>
      </c>
      <c r="EN52" s="75" t="e">
        <f t="shared" si="208"/>
        <v>#N/A</v>
      </c>
      <c r="EO52" s="75" t="e">
        <f t="shared" si="208"/>
        <v>#N/A</v>
      </c>
      <c r="EP52" s="75">
        <f t="shared" si="208"/>
        <v>28927.67</v>
      </c>
      <c r="EQ52" s="75" t="e">
        <f t="shared" si="208"/>
        <v>#N/A</v>
      </c>
      <c r="ER52" s="75">
        <f t="shared" si="208"/>
        <v>16985.439999999999</v>
      </c>
      <c r="ES52" s="75">
        <f t="shared" si="208"/>
        <v>22076.01</v>
      </c>
      <c r="ET52" s="75" t="e">
        <f t="shared" si="208"/>
        <v>#N/A</v>
      </c>
      <c r="EU52" s="75">
        <f t="shared" si="208"/>
        <v>34832.959999999999</v>
      </c>
      <c r="EV52" s="75" t="e">
        <f t="shared" si="208"/>
        <v>#N/A</v>
      </c>
      <c r="EW52" s="75" t="e">
        <f t="shared" si="208"/>
        <v>#N/A</v>
      </c>
      <c r="EX52" s="75">
        <f t="shared" si="208"/>
        <v>27356.36</v>
      </c>
      <c r="EY52" s="75" t="e">
        <f t="shared" si="208"/>
        <v>#N/A</v>
      </c>
      <c r="EZ52" s="75">
        <f t="shared" si="208"/>
        <v>34717.21</v>
      </c>
      <c r="FA52" s="75" t="e">
        <f t="shared" si="208"/>
        <v>#N/A</v>
      </c>
      <c r="FB52" s="75" t="e">
        <f t="shared" si="208"/>
        <v>#N/A</v>
      </c>
      <c r="FC52" s="75" t="e">
        <f t="shared" si="208"/>
        <v>#N/A</v>
      </c>
      <c r="FD52" s="75" t="e">
        <f t="shared" si="208"/>
        <v>#N/A</v>
      </c>
      <c r="FE52" s="75" t="e">
        <f t="shared" si="208"/>
        <v>#N/A</v>
      </c>
      <c r="FF52" s="75">
        <f t="shared" si="208"/>
        <v>20310.75</v>
      </c>
      <c r="FG52" s="75" t="e">
        <f t="shared" si="208"/>
        <v>#N/A</v>
      </c>
      <c r="FH52" s="75" t="e">
        <f t="shared" si="208"/>
        <v>#N/A</v>
      </c>
      <c r="FI52" s="75" t="e">
        <f t="shared" ref="FI52:GI52" si="209">HLOOKUP(FI$2,QSP,33,FALSE)</f>
        <v>#N/A</v>
      </c>
      <c r="FJ52" s="75" t="e">
        <f t="shared" si="209"/>
        <v>#N/A</v>
      </c>
      <c r="FK52" s="75" t="e">
        <f t="shared" si="209"/>
        <v>#N/A</v>
      </c>
      <c r="FL52" s="75">
        <f t="shared" si="209"/>
        <v>0</v>
      </c>
      <c r="FM52" s="75" t="e">
        <f t="shared" si="209"/>
        <v>#N/A</v>
      </c>
      <c r="FN52" s="75">
        <f t="shared" si="209"/>
        <v>83795.929999999993</v>
      </c>
      <c r="FO52" s="75" t="e">
        <f t="shared" si="209"/>
        <v>#N/A</v>
      </c>
      <c r="FP52" s="75">
        <f t="shared" si="209"/>
        <v>16814.13</v>
      </c>
      <c r="FQ52" s="75">
        <f t="shared" si="209"/>
        <v>23561.84</v>
      </c>
      <c r="FR52" s="75" t="e">
        <f t="shared" si="209"/>
        <v>#N/A</v>
      </c>
      <c r="FS52" s="75">
        <f t="shared" si="209"/>
        <v>22838.670000000002</v>
      </c>
      <c r="FT52" s="75">
        <f t="shared" si="209"/>
        <v>13787.75</v>
      </c>
      <c r="FU52" s="75">
        <f t="shared" si="209"/>
        <v>12519.87</v>
      </c>
      <c r="FV52" s="75">
        <f t="shared" si="209"/>
        <v>22167.96</v>
      </c>
      <c r="FW52" s="75">
        <f t="shared" si="209"/>
        <v>14947.400000000001</v>
      </c>
      <c r="FX52" s="75">
        <f t="shared" si="209"/>
        <v>9174.84</v>
      </c>
      <c r="FY52" s="75">
        <f t="shared" si="209"/>
        <v>6948.1</v>
      </c>
      <c r="FZ52" s="75">
        <f t="shared" si="209"/>
        <v>3609.2</v>
      </c>
      <c r="GA52" s="75">
        <f t="shared" si="209"/>
        <v>7012.19</v>
      </c>
      <c r="GB52" s="75">
        <f t="shared" si="209"/>
        <v>11767.44</v>
      </c>
      <c r="GC52" s="75">
        <f t="shared" si="209"/>
        <v>6201.02</v>
      </c>
      <c r="GD52" s="75" t="e">
        <f t="shared" si="209"/>
        <v>#N/A</v>
      </c>
      <c r="GE52" s="75" t="e">
        <f t="shared" si="209"/>
        <v>#N/A</v>
      </c>
      <c r="GF52" s="75">
        <f t="shared" si="209"/>
        <v>10093.68</v>
      </c>
      <c r="GG52" s="75" t="e">
        <f t="shared" si="209"/>
        <v>#N/A</v>
      </c>
      <c r="GH52" s="75" t="e">
        <f t="shared" si="209"/>
        <v>#N/A</v>
      </c>
      <c r="GI52" s="75">
        <f t="shared" si="209"/>
        <v>3897.6</v>
      </c>
    </row>
    <row r="53" spans="2:191" x14ac:dyDescent="0.25">
      <c r="B53" s="188" t="s">
        <v>225</v>
      </c>
      <c r="C53" s="189" t="s">
        <v>226</v>
      </c>
      <c r="D53" s="215"/>
      <c r="E53" s="75">
        <f t="shared" ref="E53:AJ53" si="210">HLOOKUP(E$2,QSP,34,FALSE)</f>
        <v>5275.18</v>
      </c>
      <c r="F53" s="75">
        <f t="shared" si="210"/>
        <v>56045.8</v>
      </c>
      <c r="G53" s="75">
        <f t="shared" si="210"/>
        <v>17333.919999999998</v>
      </c>
      <c r="H53" s="75">
        <f t="shared" si="210"/>
        <v>43206</v>
      </c>
      <c r="I53" s="75">
        <f t="shared" si="210"/>
        <v>21649.809999999998</v>
      </c>
      <c r="J53" s="75" t="e">
        <f t="shared" si="210"/>
        <v>#N/A</v>
      </c>
      <c r="K53" s="75" t="e">
        <f t="shared" si="210"/>
        <v>#N/A</v>
      </c>
      <c r="L53" s="75">
        <f t="shared" si="210"/>
        <v>57333.979999999996</v>
      </c>
      <c r="M53" s="75">
        <f t="shared" si="210"/>
        <v>48442.65</v>
      </c>
      <c r="N53" s="75" t="e">
        <f t="shared" si="210"/>
        <v>#N/A</v>
      </c>
      <c r="O53" s="75">
        <f t="shared" si="210"/>
        <v>81043.38</v>
      </c>
      <c r="P53" s="75" t="e">
        <f t="shared" si="210"/>
        <v>#N/A</v>
      </c>
      <c r="Q53" s="75">
        <f t="shared" si="210"/>
        <v>60785.71</v>
      </c>
      <c r="R53" s="75">
        <f t="shared" si="210"/>
        <v>36938.71</v>
      </c>
      <c r="S53" s="75">
        <f t="shared" si="210"/>
        <v>82693.070000000007</v>
      </c>
      <c r="T53" s="75">
        <f t="shared" si="210"/>
        <v>0</v>
      </c>
      <c r="U53" s="75">
        <f t="shared" si="210"/>
        <v>49363.770000000004</v>
      </c>
      <c r="V53" s="75" t="e">
        <f t="shared" si="210"/>
        <v>#N/A</v>
      </c>
      <c r="W53" s="75" t="e">
        <f t="shared" si="210"/>
        <v>#N/A</v>
      </c>
      <c r="X53" s="75">
        <f t="shared" si="210"/>
        <v>62026.240000000005</v>
      </c>
      <c r="Y53" s="75" t="e">
        <f t="shared" si="210"/>
        <v>#N/A</v>
      </c>
      <c r="Z53" s="75" t="e">
        <f t="shared" si="210"/>
        <v>#N/A</v>
      </c>
      <c r="AA53" s="75" t="e">
        <f t="shared" si="210"/>
        <v>#N/A</v>
      </c>
      <c r="AB53" s="75" t="e">
        <f t="shared" si="210"/>
        <v>#N/A</v>
      </c>
      <c r="AC53" s="75">
        <f t="shared" si="210"/>
        <v>100</v>
      </c>
      <c r="AD53" s="75">
        <f t="shared" si="210"/>
        <v>69447.12</v>
      </c>
      <c r="AE53" s="75">
        <f t="shared" si="210"/>
        <v>37800.400000000001</v>
      </c>
      <c r="AF53" s="75" t="e">
        <f t="shared" si="210"/>
        <v>#N/A</v>
      </c>
      <c r="AG53" s="75" t="e">
        <f t="shared" si="210"/>
        <v>#N/A</v>
      </c>
      <c r="AH53" s="75">
        <f t="shared" si="210"/>
        <v>50329.87</v>
      </c>
      <c r="AI53" s="75" t="e">
        <f t="shared" si="210"/>
        <v>#N/A</v>
      </c>
      <c r="AJ53" s="75" t="e">
        <f t="shared" si="210"/>
        <v>#N/A</v>
      </c>
      <c r="AK53" s="75">
        <f t="shared" ref="AK53:BP53" si="211">HLOOKUP(AK$2,QSP,34,FALSE)</f>
        <v>31536.3</v>
      </c>
      <c r="AL53" s="75">
        <f t="shared" si="211"/>
        <v>41700.71</v>
      </c>
      <c r="AM53" s="75" t="e">
        <f t="shared" si="211"/>
        <v>#N/A</v>
      </c>
      <c r="AN53" s="75">
        <f t="shared" si="211"/>
        <v>27710.959999999999</v>
      </c>
      <c r="AO53" s="75" t="e">
        <f t="shared" si="211"/>
        <v>#N/A</v>
      </c>
      <c r="AP53" s="75">
        <f t="shared" si="211"/>
        <v>45483.8</v>
      </c>
      <c r="AQ53" s="75" t="e">
        <f t="shared" si="211"/>
        <v>#N/A</v>
      </c>
      <c r="AR53" s="75" t="e">
        <f t="shared" si="211"/>
        <v>#N/A</v>
      </c>
      <c r="AS53" s="75">
        <f t="shared" si="211"/>
        <v>40877.54</v>
      </c>
      <c r="AT53" s="75">
        <f t="shared" si="211"/>
        <v>-1600</v>
      </c>
      <c r="AU53" s="75">
        <f t="shared" si="211"/>
        <v>71001.259999999995</v>
      </c>
      <c r="AV53" s="75">
        <f t="shared" si="211"/>
        <v>56829.37</v>
      </c>
      <c r="AW53" s="75">
        <f t="shared" si="211"/>
        <v>49677.22</v>
      </c>
      <c r="AX53" s="75">
        <f t="shared" si="211"/>
        <v>51397.32</v>
      </c>
      <c r="AY53" s="75">
        <f t="shared" si="211"/>
        <v>66923.08</v>
      </c>
      <c r="AZ53" s="75">
        <f t="shared" si="211"/>
        <v>47524.02</v>
      </c>
      <c r="BA53" s="75">
        <f t="shared" si="211"/>
        <v>82663.62</v>
      </c>
      <c r="BB53" s="75">
        <f t="shared" si="211"/>
        <v>79068.51999999999</v>
      </c>
      <c r="BC53" s="75">
        <f t="shared" si="211"/>
        <v>41217.17</v>
      </c>
      <c r="BD53" s="75">
        <f t="shared" si="211"/>
        <v>47753.740000000005</v>
      </c>
      <c r="BE53" s="75">
        <f t="shared" si="211"/>
        <v>48618.47</v>
      </c>
      <c r="BF53" s="75">
        <f t="shared" si="211"/>
        <v>29972.69</v>
      </c>
      <c r="BG53" s="75">
        <f t="shared" si="211"/>
        <v>41587.89</v>
      </c>
      <c r="BH53" s="75">
        <f t="shared" si="211"/>
        <v>61664.95</v>
      </c>
      <c r="BI53" s="75">
        <f t="shared" si="211"/>
        <v>38333.39</v>
      </c>
      <c r="BJ53" s="75">
        <f t="shared" si="211"/>
        <v>-1200</v>
      </c>
      <c r="BK53" s="75">
        <f t="shared" si="211"/>
        <v>42633.4</v>
      </c>
      <c r="BL53" s="75">
        <f t="shared" si="211"/>
        <v>39518.86</v>
      </c>
      <c r="BM53" s="75">
        <f t="shared" si="211"/>
        <v>54590.5</v>
      </c>
      <c r="BN53" s="75">
        <f t="shared" si="211"/>
        <v>85911.679999999993</v>
      </c>
      <c r="BO53" s="75">
        <f t="shared" si="211"/>
        <v>31025.66</v>
      </c>
      <c r="BP53" s="75" t="e">
        <f t="shared" si="211"/>
        <v>#N/A</v>
      </c>
      <c r="BQ53" s="75">
        <f t="shared" ref="BQ53:CV53" si="212">HLOOKUP(BQ$2,QSP,34,FALSE)</f>
        <v>126303.31</v>
      </c>
      <c r="BR53" s="75">
        <f t="shared" si="212"/>
        <v>60545.27</v>
      </c>
      <c r="BS53" s="75">
        <f t="shared" si="212"/>
        <v>64333.200000000004</v>
      </c>
      <c r="BT53" s="75">
        <f t="shared" si="212"/>
        <v>43942.04</v>
      </c>
      <c r="BU53" s="75">
        <f t="shared" si="212"/>
        <v>29110.74</v>
      </c>
      <c r="BV53" s="75" t="e">
        <f t="shared" si="212"/>
        <v>#N/A</v>
      </c>
      <c r="BW53" s="75">
        <f t="shared" si="212"/>
        <v>59173.619999999995</v>
      </c>
      <c r="BX53" s="75">
        <f t="shared" si="212"/>
        <v>48227.619999999995</v>
      </c>
      <c r="BY53" s="75">
        <f t="shared" si="212"/>
        <v>55699.490000000005</v>
      </c>
      <c r="BZ53" s="75">
        <f t="shared" si="212"/>
        <v>48768.3</v>
      </c>
      <c r="CA53" s="75">
        <f t="shared" si="212"/>
        <v>37637.300000000003</v>
      </c>
      <c r="CB53" s="75" t="e">
        <f t="shared" si="212"/>
        <v>#N/A</v>
      </c>
      <c r="CC53" s="75">
        <f t="shared" si="212"/>
        <v>51400.57</v>
      </c>
      <c r="CD53" s="75" t="e">
        <f t="shared" si="212"/>
        <v>#N/A</v>
      </c>
      <c r="CE53" s="75">
        <f t="shared" si="212"/>
        <v>59384.24</v>
      </c>
      <c r="CF53" s="75" t="e">
        <f t="shared" si="212"/>
        <v>#N/A</v>
      </c>
      <c r="CG53" s="75">
        <f t="shared" si="212"/>
        <v>66142.61</v>
      </c>
      <c r="CH53" s="75">
        <f t="shared" si="212"/>
        <v>0</v>
      </c>
      <c r="CI53" s="75">
        <f t="shared" si="212"/>
        <v>0</v>
      </c>
      <c r="CJ53" s="75">
        <f t="shared" si="212"/>
        <v>73452.69</v>
      </c>
      <c r="CK53" s="75">
        <f t="shared" si="212"/>
        <v>65740.960000000006</v>
      </c>
      <c r="CL53" s="75">
        <f t="shared" si="212"/>
        <v>34740.28</v>
      </c>
      <c r="CM53" s="75">
        <f t="shared" si="212"/>
        <v>0</v>
      </c>
      <c r="CN53" s="75">
        <f t="shared" si="212"/>
        <v>95519.95</v>
      </c>
      <c r="CO53" s="75">
        <f t="shared" si="212"/>
        <v>63929.87</v>
      </c>
      <c r="CP53" s="75">
        <f t="shared" si="212"/>
        <v>0</v>
      </c>
      <c r="CQ53" s="75">
        <f t="shared" si="212"/>
        <v>67324.430000000008</v>
      </c>
      <c r="CR53" s="75">
        <f t="shared" si="212"/>
        <v>64662</v>
      </c>
      <c r="CS53" s="75">
        <f t="shared" si="212"/>
        <v>53287.479999999996</v>
      </c>
      <c r="CT53" s="75">
        <f t="shared" si="212"/>
        <v>63843.770000000004</v>
      </c>
      <c r="CU53" s="75">
        <f t="shared" si="212"/>
        <v>58498.770000000004</v>
      </c>
      <c r="CV53" s="75">
        <f t="shared" si="212"/>
        <v>38963.490000000005</v>
      </c>
      <c r="CW53" s="75">
        <f t="shared" ref="CW53:EB53" si="213">HLOOKUP(CW$2,QSP,34,FALSE)</f>
        <v>0</v>
      </c>
      <c r="CX53" s="75">
        <f t="shared" si="213"/>
        <v>0</v>
      </c>
      <c r="CY53" s="75">
        <f t="shared" si="213"/>
        <v>72085.27</v>
      </c>
      <c r="CZ53" s="75">
        <f t="shared" si="213"/>
        <v>0</v>
      </c>
      <c r="DA53" s="75">
        <f t="shared" si="213"/>
        <v>49206.43</v>
      </c>
      <c r="DB53" s="75">
        <f t="shared" si="213"/>
        <v>60201.34</v>
      </c>
      <c r="DC53" s="75">
        <f t="shared" si="213"/>
        <v>69850.3</v>
      </c>
      <c r="DD53" s="75">
        <f t="shared" si="213"/>
        <v>63560.909999999996</v>
      </c>
      <c r="DE53" s="75" t="e">
        <f t="shared" si="213"/>
        <v>#N/A</v>
      </c>
      <c r="DF53" s="75">
        <f t="shared" si="213"/>
        <v>0</v>
      </c>
      <c r="DG53" s="75">
        <f t="shared" si="213"/>
        <v>61518.61</v>
      </c>
      <c r="DH53" s="75">
        <f t="shared" si="213"/>
        <v>46196.92</v>
      </c>
      <c r="DI53" s="75">
        <f t="shared" si="213"/>
        <v>73321.440000000002</v>
      </c>
      <c r="DJ53" s="75">
        <f t="shared" si="213"/>
        <v>48908.130000000005</v>
      </c>
      <c r="DK53" s="75">
        <f t="shared" si="213"/>
        <v>53070.200000000004</v>
      </c>
      <c r="DL53" s="75">
        <f t="shared" si="213"/>
        <v>41473.269999999997</v>
      </c>
      <c r="DM53" s="75">
        <f t="shared" si="213"/>
        <v>0</v>
      </c>
      <c r="DN53" s="75" t="e">
        <f t="shared" si="213"/>
        <v>#N/A</v>
      </c>
      <c r="DO53" s="75" t="e">
        <f t="shared" si="213"/>
        <v>#N/A</v>
      </c>
      <c r="DP53" s="75">
        <f t="shared" si="213"/>
        <v>0</v>
      </c>
      <c r="DQ53" s="75" t="e">
        <f t="shared" si="213"/>
        <v>#N/A</v>
      </c>
      <c r="DR53" s="75">
        <f t="shared" si="213"/>
        <v>37693.399999999994</v>
      </c>
      <c r="DS53" s="75">
        <f t="shared" si="213"/>
        <v>53468.42</v>
      </c>
      <c r="DT53" s="75" t="e">
        <f t="shared" si="213"/>
        <v>#N/A</v>
      </c>
      <c r="DU53" s="75">
        <f t="shared" si="213"/>
        <v>52925.1</v>
      </c>
      <c r="DV53" s="75">
        <f t="shared" si="213"/>
        <v>-23157</v>
      </c>
      <c r="DW53" s="75" t="e">
        <f t="shared" si="213"/>
        <v>#N/A</v>
      </c>
      <c r="DX53" s="75">
        <f t="shared" si="213"/>
        <v>42331.42</v>
      </c>
      <c r="DY53" s="75" t="e">
        <f t="shared" si="213"/>
        <v>#N/A</v>
      </c>
      <c r="DZ53" s="75" t="e">
        <f t="shared" si="213"/>
        <v>#N/A</v>
      </c>
      <c r="EA53" s="75" t="e">
        <f t="shared" si="213"/>
        <v>#N/A</v>
      </c>
      <c r="EB53" s="75" t="e">
        <f t="shared" si="213"/>
        <v>#N/A</v>
      </c>
      <c r="EC53" s="75">
        <f t="shared" ref="EC53:FH53" si="214">HLOOKUP(EC$2,QSP,34,FALSE)</f>
        <v>97521.78</v>
      </c>
      <c r="ED53" s="75" t="e">
        <f t="shared" si="214"/>
        <v>#N/A</v>
      </c>
      <c r="EE53" s="75">
        <f t="shared" si="214"/>
        <v>58187.08</v>
      </c>
      <c r="EF53" s="75" t="e">
        <f t="shared" si="214"/>
        <v>#N/A</v>
      </c>
      <c r="EG53" s="75">
        <f t="shared" si="214"/>
        <v>77104.78</v>
      </c>
      <c r="EH53" s="75">
        <f t="shared" si="214"/>
        <v>44825.48</v>
      </c>
      <c r="EI53" s="75" t="e">
        <f t="shared" si="214"/>
        <v>#N/A</v>
      </c>
      <c r="EJ53" s="75">
        <f t="shared" si="214"/>
        <v>37347.9</v>
      </c>
      <c r="EK53" s="75" t="e">
        <f t="shared" si="214"/>
        <v>#N/A</v>
      </c>
      <c r="EL53" s="75">
        <f t="shared" si="214"/>
        <v>25175.129999999997</v>
      </c>
      <c r="EM53" s="75">
        <f t="shared" si="214"/>
        <v>34427.660000000003</v>
      </c>
      <c r="EN53" s="75" t="e">
        <f t="shared" si="214"/>
        <v>#N/A</v>
      </c>
      <c r="EO53" s="75" t="e">
        <f t="shared" si="214"/>
        <v>#N/A</v>
      </c>
      <c r="EP53" s="75">
        <f t="shared" si="214"/>
        <v>386167.33</v>
      </c>
      <c r="EQ53" s="75" t="e">
        <f t="shared" si="214"/>
        <v>#N/A</v>
      </c>
      <c r="ER53" s="75">
        <f t="shared" si="214"/>
        <v>315832.15000000002</v>
      </c>
      <c r="ES53" s="75">
        <f t="shared" si="214"/>
        <v>191335.95</v>
      </c>
      <c r="ET53" s="75" t="e">
        <f t="shared" si="214"/>
        <v>#N/A</v>
      </c>
      <c r="EU53" s="75">
        <f t="shared" si="214"/>
        <v>379335.01</v>
      </c>
      <c r="EV53" s="75" t="e">
        <f t="shared" si="214"/>
        <v>#N/A</v>
      </c>
      <c r="EW53" s="75" t="e">
        <f t="shared" si="214"/>
        <v>#N/A</v>
      </c>
      <c r="EX53" s="75">
        <f t="shared" si="214"/>
        <v>230834.83</v>
      </c>
      <c r="EY53" s="75" t="e">
        <f t="shared" si="214"/>
        <v>#N/A</v>
      </c>
      <c r="EZ53" s="75">
        <f t="shared" si="214"/>
        <v>417488.74</v>
      </c>
      <c r="FA53" s="75" t="e">
        <f t="shared" si="214"/>
        <v>#N/A</v>
      </c>
      <c r="FB53" s="75" t="e">
        <f t="shared" si="214"/>
        <v>#N/A</v>
      </c>
      <c r="FC53" s="75" t="e">
        <f t="shared" si="214"/>
        <v>#N/A</v>
      </c>
      <c r="FD53" s="75" t="e">
        <f t="shared" si="214"/>
        <v>#N/A</v>
      </c>
      <c r="FE53" s="75" t="e">
        <f t="shared" si="214"/>
        <v>#N/A</v>
      </c>
      <c r="FF53" s="75">
        <f t="shared" si="214"/>
        <v>443889.27</v>
      </c>
      <c r="FG53" s="75" t="e">
        <f t="shared" si="214"/>
        <v>#N/A</v>
      </c>
      <c r="FH53" s="75" t="e">
        <f t="shared" si="214"/>
        <v>#N/A</v>
      </c>
      <c r="FI53" s="75" t="e">
        <f t="shared" ref="FI53:GI53" si="215">HLOOKUP(FI$2,QSP,34,FALSE)</f>
        <v>#N/A</v>
      </c>
      <c r="FJ53" s="75" t="e">
        <f t="shared" si="215"/>
        <v>#N/A</v>
      </c>
      <c r="FK53" s="75" t="e">
        <f t="shared" si="215"/>
        <v>#N/A</v>
      </c>
      <c r="FL53" s="75">
        <f t="shared" si="215"/>
        <v>12106.12</v>
      </c>
      <c r="FM53" s="75" t="e">
        <f t="shared" si="215"/>
        <v>#N/A</v>
      </c>
      <c r="FN53" s="75">
        <f t="shared" si="215"/>
        <v>330961.40999999997</v>
      </c>
      <c r="FO53" s="75" t="e">
        <f t="shared" si="215"/>
        <v>#N/A</v>
      </c>
      <c r="FP53" s="75">
        <f t="shared" si="215"/>
        <v>99073.430000000008</v>
      </c>
      <c r="FQ53" s="75">
        <f t="shared" si="215"/>
        <v>283735.09999999998</v>
      </c>
      <c r="FR53" s="75" t="e">
        <f t="shared" si="215"/>
        <v>#N/A</v>
      </c>
      <c r="FS53" s="75">
        <f t="shared" si="215"/>
        <v>291496.28999999998</v>
      </c>
      <c r="FT53" s="75">
        <f t="shared" si="215"/>
        <v>107794.39</v>
      </c>
      <c r="FU53" s="75">
        <f t="shared" si="215"/>
        <v>81351.990000000005</v>
      </c>
      <c r="FV53" s="75">
        <f t="shared" si="215"/>
        <v>98330.82</v>
      </c>
      <c r="FW53" s="75">
        <f t="shared" si="215"/>
        <v>112441.48</v>
      </c>
      <c r="FX53" s="75">
        <f t="shared" si="215"/>
        <v>114803.99</v>
      </c>
      <c r="FY53" s="75">
        <f t="shared" si="215"/>
        <v>75833.709999999992</v>
      </c>
      <c r="FZ53" s="75">
        <f t="shared" si="215"/>
        <v>34999.009999999995</v>
      </c>
      <c r="GA53" s="75">
        <f t="shared" si="215"/>
        <v>50772.94</v>
      </c>
      <c r="GB53" s="75">
        <f t="shared" si="215"/>
        <v>98893.31</v>
      </c>
      <c r="GC53" s="75">
        <f t="shared" si="215"/>
        <v>58105.450000000004</v>
      </c>
      <c r="GD53" s="75" t="e">
        <f t="shared" si="215"/>
        <v>#N/A</v>
      </c>
      <c r="GE53" s="75" t="e">
        <f t="shared" si="215"/>
        <v>#N/A</v>
      </c>
      <c r="GF53" s="75">
        <f t="shared" si="215"/>
        <v>135963.82</v>
      </c>
      <c r="GG53" s="75" t="e">
        <f t="shared" si="215"/>
        <v>#N/A</v>
      </c>
      <c r="GH53" s="75" t="e">
        <f t="shared" si="215"/>
        <v>#N/A</v>
      </c>
      <c r="GI53" s="75">
        <f t="shared" si="215"/>
        <v>81659.77</v>
      </c>
    </row>
    <row r="54" spans="2:191" x14ac:dyDescent="0.25">
      <c r="B54" s="188" t="s">
        <v>227</v>
      </c>
      <c r="C54" s="189" t="s">
        <v>228</v>
      </c>
      <c r="D54" s="215"/>
      <c r="E54" s="75">
        <f t="shared" ref="E54:AJ54" si="216">HLOOKUP(E$2,QSP,35,FALSE)</f>
        <v>46900.9</v>
      </c>
      <c r="F54" s="75">
        <f t="shared" si="216"/>
        <v>8992.1299999999992</v>
      </c>
      <c r="G54" s="75">
        <f t="shared" si="216"/>
        <v>4491</v>
      </c>
      <c r="H54" s="75">
        <f t="shared" si="216"/>
        <v>0</v>
      </c>
      <c r="I54" s="75">
        <f t="shared" si="216"/>
        <v>4790.3999999999996</v>
      </c>
      <c r="J54" s="75" t="e">
        <f t="shared" si="216"/>
        <v>#N/A</v>
      </c>
      <c r="K54" s="75" t="e">
        <f t="shared" si="216"/>
        <v>#N/A</v>
      </c>
      <c r="L54" s="75">
        <f t="shared" si="216"/>
        <v>6656</v>
      </c>
      <c r="M54" s="75">
        <f t="shared" si="216"/>
        <v>3507.2</v>
      </c>
      <c r="N54" s="75" t="e">
        <f t="shared" si="216"/>
        <v>#N/A</v>
      </c>
      <c r="O54" s="75">
        <f t="shared" si="216"/>
        <v>4736</v>
      </c>
      <c r="P54" s="75" t="e">
        <f t="shared" si="216"/>
        <v>#N/A</v>
      </c>
      <c r="Q54" s="75">
        <f t="shared" si="216"/>
        <v>4736</v>
      </c>
      <c r="R54" s="75">
        <f t="shared" si="216"/>
        <v>2176</v>
      </c>
      <c r="S54" s="75">
        <f t="shared" si="216"/>
        <v>3584</v>
      </c>
      <c r="T54" s="75">
        <f t="shared" si="216"/>
        <v>0</v>
      </c>
      <c r="U54" s="75">
        <f t="shared" si="216"/>
        <v>3481.6</v>
      </c>
      <c r="V54" s="75" t="e">
        <f t="shared" si="216"/>
        <v>#N/A</v>
      </c>
      <c r="W54" s="75" t="e">
        <f t="shared" si="216"/>
        <v>#N/A</v>
      </c>
      <c r="X54" s="75">
        <f t="shared" si="216"/>
        <v>33280</v>
      </c>
      <c r="Y54" s="75" t="e">
        <f t="shared" si="216"/>
        <v>#N/A</v>
      </c>
      <c r="Z54" s="75" t="e">
        <f t="shared" si="216"/>
        <v>#N/A</v>
      </c>
      <c r="AA54" s="75" t="e">
        <f t="shared" si="216"/>
        <v>#N/A</v>
      </c>
      <c r="AB54" s="75" t="e">
        <f t="shared" si="216"/>
        <v>#N/A</v>
      </c>
      <c r="AC54" s="75">
        <f t="shared" si="216"/>
        <v>21332.25</v>
      </c>
      <c r="AD54" s="75">
        <f t="shared" si="216"/>
        <v>46080</v>
      </c>
      <c r="AE54" s="75">
        <f t="shared" si="216"/>
        <v>11726.5</v>
      </c>
      <c r="AF54" s="75" t="e">
        <f t="shared" si="216"/>
        <v>#N/A</v>
      </c>
      <c r="AG54" s="75" t="e">
        <f t="shared" si="216"/>
        <v>#N/A</v>
      </c>
      <c r="AH54" s="75">
        <f t="shared" si="216"/>
        <v>27904</v>
      </c>
      <c r="AI54" s="75" t="e">
        <f t="shared" si="216"/>
        <v>#N/A</v>
      </c>
      <c r="AJ54" s="75" t="e">
        <f t="shared" si="216"/>
        <v>#N/A</v>
      </c>
      <c r="AK54" s="75">
        <f t="shared" ref="AK54:BP54" si="217">HLOOKUP(AK$2,QSP,35,FALSE)</f>
        <v>19960</v>
      </c>
      <c r="AL54" s="75">
        <f t="shared" si="217"/>
        <v>20096</v>
      </c>
      <c r="AM54" s="75" t="e">
        <f t="shared" si="217"/>
        <v>#N/A</v>
      </c>
      <c r="AN54" s="75">
        <f t="shared" si="217"/>
        <v>15968</v>
      </c>
      <c r="AO54" s="75" t="e">
        <f t="shared" si="217"/>
        <v>#N/A</v>
      </c>
      <c r="AP54" s="75">
        <f t="shared" si="217"/>
        <v>21831.25</v>
      </c>
      <c r="AQ54" s="75" t="e">
        <f t="shared" si="217"/>
        <v>#N/A</v>
      </c>
      <c r="AR54" s="75" t="e">
        <f t="shared" si="217"/>
        <v>#N/A</v>
      </c>
      <c r="AS54" s="75">
        <f t="shared" si="217"/>
        <v>5427.2</v>
      </c>
      <c r="AT54" s="75">
        <f t="shared" si="217"/>
        <v>0</v>
      </c>
      <c r="AU54" s="75">
        <f t="shared" si="217"/>
        <v>4070.4</v>
      </c>
      <c r="AV54" s="75">
        <f t="shared" si="217"/>
        <v>4403.2</v>
      </c>
      <c r="AW54" s="75">
        <f t="shared" si="217"/>
        <v>2688</v>
      </c>
      <c r="AX54" s="75">
        <f t="shared" si="217"/>
        <v>3865.6</v>
      </c>
      <c r="AY54" s="75">
        <f t="shared" si="217"/>
        <v>4070.4</v>
      </c>
      <c r="AZ54" s="75">
        <f t="shared" si="217"/>
        <v>2944</v>
      </c>
      <c r="BA54" s="75">
        <f t="shared" si="217"/>
        <v>2995.2</v>
      </c>
      <c r="BB54" s="75">
        <f t="shared" si="217"/>
        <v>7065.6</v>
      </c>
      <c r="BC54" s="75">
        <f t="shared" si="217"/>
        <v>5632</v>
      </c>
      <c r="BD54" s="75">
        <f t="shared" si="217"/>
        <v>6041.6</v>
      </c>
      <c r="BE54" s="75">
        <f t="shared" si="217"/>
        <v>2508.8000000000002</v>
      </c>
      <c r="BF54" s="75">
        <f t="shared" si="217"/>
        <v>3353.6</v>
      </c>
      <c r="BG54" s="75">
        <f t="shared" si="217"/>
        <v>3046.4</v>
      </c>
      <c r="BH54" s="75">
        <f t="shared" si="217"/>
        <v>5324.8</v>
      </c>
      <c r="BI54" s="75">
        <f t="shared" si="217"/>
        <v>3251.2</v>
      </c>
      <c r="BJ54" s="75">
        <f t="shared" si="217"/>
        <v>0</v>
      </c>
      <c r="BK54" s="75">
        <f t="shared" si="217"/>
        <v>4275.2</v>
      </c>
      <c r="BL54" s="75">
        <f t="shared" si="217"/>
        <v>2483.1999999999998</v>
      </c>
      <c r="BM54" s="75">
        <f t="shared" si="217"/>
        <v>3123.2</v>
      </c>
      <c r="BN54" s="75">
        <f t="shared" si="217"/>
        <v>5273.6</v>
      </c>
      <c r="BO54" s="75">
        <f t="shared" si="217"/>
        <v>2790.4</v>
      </c>
      <c r="BP54" s="75" t="e">
        <f t="shared" si="217"/>
        <v>#N/A</v>
      </c>
      <c r="BQ54" s="75">
        <f t="shared" ref="BQ54:CV54" si="218">HLOOKUP(BQ$2,QSP,35,FALSE)</f>
        <v>4147.2</v>
      </c>
      <c r="BR54" s="75">
        <f t="shared" si="218"/>
        <v>4505.6000000000004</v>
      </c>
      <c r="BS54" s="75">
        <f t="shared" si="218"/>
        <v>2688</v>
      </c>
      <c r="BT54" s="75">
        <f t="shared" si="218"/>
        <v>4070.4</v>
      </c>
      <c r="BU54" s="75">
        <f t="shared" si="218"/>
        <v>2969.6</v>
      </c>
      <c r="BV54" s="75" t="e">
        <f t="shared" si="218"/>
        <v>#N/A</v>
      </c>
      <c r="BW54" s="75">
        <f t="shared" si="218"/>
        <v>9676.7999999999993</v>
      </c>
      <c r="BX54" s="75">
        <f t="shared" si="218"/>
        <v>4249.6000000000004</v>
      </c>
      <c r="BY54" s="75">
        <f t="shared" si="218"/>
        <v>39424</v>
      </c>
      <c r="BZ54" s="75">
        <f t="shared" si="218"/>
        <v>5094.3999999999996</v>
      </c>
      <c r="CA54" s="75">
        <f t="shared" si="218"/>
        <v>3123.2</v>
      </c>
      <c r="CB54" s="75" t="e">
        <f t="shared" si="218"/>
        <v>#N/A</v>
      </c>
      <c r="CC54" s="75">
        <f t="shared" si="218"/>
        <v>4326.3999999999996</v>
      </c>
      <c r="CD54" s="75" t="e">
        <f t="shared" si="218"/>
        <v>#N/A</v>
      </c>
      <c r="CE54" s="75">
        <f t="shared" si="218"/>
        <v>6195.2</v>
      </c>
      <c r="CF54" s="75" t="e">
        <f t="shared" si="218"/>
        <v>#N/A</v>
      </c>
      <c r="CG54" s="75">
        <f t="shared" si="218"/>
        <v>18962</v>
      </c>
      <c r="CH54" s="75">
        <f t="shared" si="218"/>
        <v>26112</v>
      </c>
      <c r="CI54" s="75">
        <f t="shared" si="218"/>
        <v>37376</v>
      </c>
      <c r="CJ54" s="75">
        <f t="shared" si="218"/>
        <v>45209</v>
      </c>
      <c r="CK54" s="75">
        <f t="shared" si="218"/>
        <v>47360</v>
      </c>
      <c r="CL54" s="75">
        <f t="shared" si="218"/>
        <v>20958</v>
      </c>
      <c r="CM54" s="75">
        <f t="shared" si="218"/>
        <v>22455</v>
      </c>
      <c r="CN54" s="75">
        <f t="shared" si="218"/>
        <v>47360</v>
      </c>
      <c r="CO54" s="75">
        <f t="shared" si="218"/>
        <v>42496</v>
      </c>
      <c r="CP54" s="75">
        <f t="shared" si="218"/>
        <v>38400</v>
      </c>
      <c r="CQ54" s="75">
        <f t="shared" si="218"/>
        <v>41115</v>
      </c>
      <c r="CR54" s="75">
        <f t="shared" si="218"/>
        <v>39168</v>
      </c>
      <c r="CS54" s="75">
        <f t="shared" si="218"/>
        <v>33831</v>
      </c>
      <c r="CT54" s="75">
        <f t="shared" si="218"/>
        <v>47616</v>
      </c>
      <c r="CU54" s="75">
        <f t="shared" si="218"/>
        <v>27904</v>
      </c>
      <c r="CV54" s="75">
        <f t="shared" si="218"/>
        <v>19055.75</v>
      </c>
      <c r="CW54" s="75">
        <f t="shared" ref="CW54:EB54" si="219">HLOOKUP(CW$2,QSP,35,FALSE)</f>
        <v>25199.5</v>
      </c>
      <c r="CX54" s="75">
        <f t="shared" si="219"/>
        <v>44544</v>
      </c>
      <c r="CY54" s="75">
        <f t="shared" si="219"/>
        <v>16841.25</v>
      </c>
      <c r="CZ54" s="75">
        <f t="shared" si="219"/>
        <v>11851.25</v>
      </c>
      <c r="DA54" s="75">
        <f t="shared" si="219"/>
        <v>24950</v>
      </c>
      <c r="DB54" s="75">
        <f t="shared" si="219"/>
        <v>63232</v>
      </c>
      <c r="DC54" s="75">
        <f t="shared" si="219"/>
        <v>51712</v>
      </c>
      <c r="DD54" s="75">
        <f t="shared" si="219"/>
        <v>18088.75</v>
      </c>
      <c r="DE54" s="75" t="e">
        <f t="shared" si="219"/>
        <v>#N/A</v>
      </c>
      <c r="DF54" s="75">
        <f t="shared" si="219"/>
        <v>38400</v>
      </c>
      <c r="DG54" s="75">
        <f t="shared" si="219"/>
        <v>7014.4</v>
      </c>
      <c r="DH54" s="75">
        <f t="shared" si="219"/>
        <v>13348.25</v>
      </c>
      <c r="DI54" s="75">
        <f t="shared" si="219"/>
        <v>34560</v>
      </c>
      <c r="DJ54" s="75">
        <f t="shared" si="219"/>
        <v>16217.5</v>
      </c>
      <c r="DK54" s="75">
        <f t="shared" si="219"/>
        <v>26112</v>
      </c>
      <c r="DL54" s="75">
        <f t="shared" si="219"/>
        <v>3123.2</v>
      </c>
      <c r="DM54" s="75">
        <f t="shared" si="219"/>
        <v>12225.5</v>
      </c>
      <c r="DN54" s="75" t="e">
        <f t="shared" si="219"/>
        <v>#N/A</v>
      </c>
      <c r="DO54" s="75" t="e">
        <f t="shared" si="219"/>
        <v>#N/A</v>
      </c>
      <c r="DP54" s="75">
        <f t="shared" si="219"/>
        <v>19960</v>
      </c>
      <c r="DQ54" s="75" t="e">
        <f t="shared" si="219"/>
        <v>#N/A</v>
      </c>
      <c r="DR54" s="75">
        <f t="shared" si="219"/>
        <v>16966</v>
      </c>
      <c r="DS54" s="75">
        <f t="shared" si="219"/>
        <v>26547.5</v>
      </c>
      <c r="DT54" s="75" t="e">
        <f t="shared" si="219"/>
        <v>#N/A</v>
      </c>
      <c r="DU54" s="75">
        <f t="shared" si="219"/>
        <v>94402.2</v>
      </c>
      <c r="DV54" s="75">
        <f t="shared" si="219"/>
        <v>1206</v>
      </c>
      <c r="DW54" s="75" t="e">
        <f t="shared" si="219"/>
        <v>#N/A</v>
      </c>
      <c r="DX54" s="75">
        <f t="shared" si="219"/>
        <v>28928</v>
      </c>
      <c r="DY54" s="75" t="e">
        <f t="shared" si="219"/>
        <v>#N/A</v>
      </c>
      <c r="DZ54" s="75" t="e">
        <f t="shared" si="219"/>
        <v>#N/A</v>
      </c>
      <c r="EA54" s="75" t="e">
        <f t="shared" si="219"/>
        <v>#N/A</v>
      </c>
      <c r="EB54" s="75" t="e">
        <f t="shared" si="219"/>
        <v>#N/A</v>
      </c>
      <c r="EC54" s="75">
        <f t="shared" ref="EC54:FH54" si="220">HLOOKUP(EC$2,QSP,35,FALSE)</f>
        <v>11726.5</v>
      </c>
      <c r="ED54" s="75" t="e">
        <f t="shared" si="220"/>
        <v>#N/A</v>
      </c>
      <c r="EE54" s="75">
        <f t="shared" si="220"/>
        <v>18837.25</v>
      </c>
      <c r="EF54" s="75" t="e">
        <f t="shared" si="220"/>
        <v>#N/A</v>
      </c>
      <c r="EG54" s="75">
        <f t="shared" si="220"/>
        <v>19461</v>
      </c>
      <c r="EH54" s="75">
        <f t="shared" si="220"/>
        <v>20096</v>
      </c>
      <c r="EI54" s="75" t="e">
        <f t="shared" si="220"/>
        <v>#N/A</v>
      </c>
      <c r="EJ54" s="75">
        <f t="shared" si="220"/>
        <v>3261.44</v>
      </c>
      <c r="EK54" s="75" t="e">
        <f t="shared" si="220"/>
        <v>#N/A</v>
      </c>
      <c r="EL54" s="75">
        <f t="shared" si="220"/>
        <v>4710.3999999999996</v>
      </c>
      <c r="EM54" s="75">
        <f t="shared" si="220"/>
        <v>2176</v>
      </c>
      <c r="EN54" s="75" t="e">
        <f t="shared" si="220"/>
        <v>#N/A</v>
      </c>
      <c r="EO54" s="75" t="e">
        <f t="shared" si="220"/>
        <v>#N/A</v>
      </c>
      <c r="EP54" s="75">
        <f t="shared" si="220"/>
        <v>49408</v>
      </c>
      <c r="EQ54" s="75" t="e">
        <f t="shared" si="220"/>
        <v>#N/A</v>
      </c>
      <c r="ER54" s="75">
        <f t="shared" si="220"/>
        <v>34357</v>
      </c>
      <c r="ES54" s="75">
        <f t="shared" si="220"/>
        <v>47872</v>
      </c>
      <c r="ET54" s="75" t="e">
        <f t="shared" si="220"/>
        <v>#N/A</v>
      </c>
      <c r="EU54" s="75">
        <f t="shared" si="220"/>
        <v>20480</v>
      </c>
      <c r="EV54" s="75" t="e">
        <f t="shared" si="220"/>
        <v>#N/A</v>
      </c>
      <c r="EW54" s="75" t="e">
        <f t="shared" si="220"/>
        <v>#N/A</v>
      </c>
      <c r="EX54" s="75">
        <f t="shared" si="220"/>
        <v>40704</v>
      </c>
      <c r="EY54" s="75" t="e">
        <f t="shared" si="220"/>
        <v>#N/A</v>
      </c>
      <c r="EZ54" s="75">
        <f t="shared" si="220"/>
        <v>28160</v>
      </c>
      <c r="FA54" s="75" t="e">
        <f t="shared" si="220"/>
        <v>#N/A</v>
      </c>
      <c r="FB54" s="75" t="e">
        <f t="shared" si="220"/>
        <v>#N/A</v>
      </c>
      <c r="FC54" s="75" t="e">
        <f t="shared" si="220"/>
        <v>#N/A</v>
      </c>
      <c r="FD54" s="75" t="e">
        <f t="shared" si="220"/>
        <v>#N/A</v>
      </c>
      <c r="FE54" s="75" t="e">
        <f t="shared" si="220"/>
        <v>#N/A</v>
      </c>
      <c r="FF54" s="75">
        <f t="shared" si="220"/>
        <v>185600</v>
      </c>
      <c r="FG54" s="75" t="e">
        <f t="shared" si="220"/>
        <v>#N/A</v>
      </c>
      <c r="FH54" s="75" t="e">
        <f t="shared" si="220"/>
        <v>#N/A</v>
      </c>
      <c r="FI54" s="75" t="e">
        <f t="shared" ref="FI54:GI54" si="221">HLOOKUP(FI$2,QSP,35,FALSE)</f>
        <v>#N/A</v>
      </c>
      <c r="FJ54" s="75" t="e">
        <f t="shared" si="221"/>
        <v>#N/A</v>
      </c>
      <c r="FK54" s="75" t="e">
        <f t="shared" si="221"/>
        <v>#N/A</v>
      </c>
      <c r="FL54" s="75">
        <f t="shared" si="221"/>
        <v>156476.79999999999</v>
      </c>
      <c r="FM54" s="75" t="e">
        <f t="shared" si="221"/>
        <v>#N/A</v>
      </c>
      <c r="FN54" s="75">
        <f t="shared" si="221"/>
        <v>202240</v>
      </c>
      <c r="FO54" s="75" t="e">
        <f t="shared" si="221"/>
        <v>#N/A</v>
      </c>
      <c r="FP54" s="75">
        <f t="shared" si="221"/>
        <v>28160</v>
      </c>
      <c r="FQ54" s="75">
        <f t="shared" si="221"/>
        <v>45568</v>
      </c>
      <c r="FR54" s="75" t="e">
        <f t="shared" si="221"/>
        <v>#N/A</v>
      </c>
      <c r="FS54" s="75">
        <f t="shared" si="221"/>
        <v>81590</v>
      </c>
      <c r="FT54" s="75">
        <f t="shared" si="221"/>
        <v>0</v>
      </c>
      <c r="FU54" s="75">
        <f t="shared" si="221"/>
        <v>0</v>
      </c>
      <c r="FV54" s="75">
        <f t="shared" si="221"/>
        <v>0</v>
      </c>
      <c r="FW54" s="75">
        <f t="shared" si="221"/>
        <v>0</v>
      </c>
      <c r="FX54" s="75">
        <f t="shared" si="221"/>
        <v>0</v>
      </c>
      <c r="FY54" s="75">
        <f t="shared" si="221"/>
        <v>0</v>
      </c>
      <c r="FZ54" s="75">
        <f t="shared" si="221"/>
        <v>0</v>
      </c>
      <c r="GA54" s="75">
        <f t="shared" si="221"/>
        <v>0</v>
      </c>
      <c r="GB54" s="75">
        <f t="shared" si="221"/>
        <v>0</v>
      </c>
      <c r="GC54" s="75">
        <f t="shared" si="221"/>
        <v>0</v>
      </c>
      <c r="GD54" s="75" t="e">
        <f t="shared" si="221"/>
        <v>#N/A</v>
      </c>
      <c r="GE54" s="75" t="e">
        <f t="shared" si="221"/>
        <v>#N/A</v>
      </c>
      <c r="GF54" s="75">
        <f t="shared" si="221"/>
        <v>0</v>
      </c>
      <c r="GG54" s="75" t="e">
        <f t="shared" si="221"/>
        <v>#N/A</v>
      </c>
      <c r="GH54" s="75" t="e">
        <f t="shared" si="221"/>
        <v>#N/A</v>
      </c>
      <c r="GI54" s="75">
        <f t="shared" si="221"/>
        <v>0</v>
      </c>
    </row>
    <row r="55" spans="2:191" x14ac:dyDescent="0.25">
      <c r="B55" s="188" t="s">
        <v>229</v>
      </c>
      <c r="C55" s="189" t="s">
        <v>230</v>
      </c>
      <c r="D55" s="215"/>
      <c r="E55" s="75">
        <f t="shared" ref="E55:AJ55" si="222">HLOOKUP(E$2,QSP,36,FALSE)</f>
        <v>0</v>
      </c>
      <c r="F55" s="75">
        <f t="shared" si="222"/>
        <v>9493.8700000000008</v>
      </c>
      <c r="G55" s="75">
        <f t="shared" si="222"/>
        <v>6198.53</v>
      </c>
      <c r="H55" s="75">
        <f t="shared" si="222"/>
        <v>0</v>
      </c>
      <c r="I55" s="75">
        <f t="shared" si="222"/>
        <v>4833.9799999999996</v>
      </c>
      <c r="J55" s="75" t="e">
        <f t="shared" si="222"/>
        <v>#N/A</v>
      </c>
      <c r="K55" s="75" t="e">
        <f t="shared" si="222"/>
        <v>#N/A</v>
      </c>
      <c r="L55" s="75">
        <f t="shared" si="222"/>
        <v>9690.35</v>
      </c>
      <c r="M55" s="75">
        <f t="shared" si="222"/>
        <v>4513.88</v>
      </c>
      <c r="N55" s="75" t="e">
        <f t="shared" si="222"/>
        <v>#N/A</v>
      </c>
      <c r="O55" s="75">
        <f t="shared" si="222"/>
        <v>22028.080000000002</v>
      </c>
      <c r="P55" s="75" t="e">
        <f t="shared" si="222"/>
        <v>#N/A</v>
      </c>
      <c r="Q55" s="75">
        <f t="shared" si="222"/>
        <v>6147.75</v>
      </c>
      <c r="R55" s="75">
        <f t="shared" si="222"/>
        <v>7612.63</v>
      </c>
      <c r="S55" s="75">
        <f t="shared" si="222"/>
        <v>30271.5</v>
      </c>
      <c r="T55" s="75">
        <f t="shared" si="222"/>
        <v>0</v>
      </c>
      <c r="U55" s="75">
        <f t="shared" si="222"/>
        <v>5052.91</v>
      </c>
      <c r="V55" s="75" t="e">
        <f t="shared" si="222"/>
        <v>#N/A</v>
      </c>
      <c r="W55" s="75" t="e">
        <f t="shared" si="222"/>
        <v>#N/A</v>
      </c>
      <c r="X55" s="75">
        <f t="shared" si="222"/>
        <v>8736.16</v>
      </c>
      <c r="Y55" s="75" t="e">
        <f t="shared" si="222"/>
        <v>#N/A</v>
      </c>
      <c r="Z55" s="75" t="e">
        <f t="shared" si="222"/>
        <v>#N/A</v>
      </c>
      <c r="AA55" s="75" t="e">
        <f t="shared" si="222"/>
        <v>#N/A</v>
      </c>
      <c r="AB55" s="75" t="e">
        <f t="shared" si="222"/>
        <v>#N/A</v>
      </c>
      <c r="AC55" s="75">
        <f t="shared" si="222"/>
        <v>0</v>
      </c>
      <c r="AD55" s="75">
        <f t="shared" si="222"/>
        <v>5130</v>
      </c>
      <c r="AE55" s="75">
        <f t="shared" si="222"/>
        <v>3948.8</v>
      </c>
      <c r="AF55" s="75" t="e">
        <f t="shared" si="222"/>
        <v>#N/A</v>
      </c>
      <c r="AG55" s="75" t="e">
        <f t="shared" si="222"/>
        <v>#N/A</v>
      </c>
      <c r="AH55" s="75">
        <f t="shared" si="222"/>
        <v>2528.9299999999998</v>
      </c>
      <c r="AI55" s="75" t="e">
        <f t="shared" si="222"/>
        <v>#N/A</v>
      </c>
      <c r="AJ55" s="75" t="e">
        <f t="shared" si="222"/>
        <v>#N/A</v>
      </c>
      <c r="AK55" s="75">
        <f t="shared" ref="AK55:BP55" si="223">HLOOKUP(AK$2,QSP,36,FALSE)</f>
        <v>16763.849999999999</v>
      </c>
      <c r="AL55" s="75">
        <f t="shared" si="223"/>
        <v>4135.49</v>
      </c>
      <c r="AM55" s="75" t="e">
        <f t="shared" si="223"/>
        <v>#N/A</v>
      </c>
      <c r="AN55" s="75">
        <f t="shared" si="223"/>
        <v>3131.98</v>
      </c>
      <c r="AO55" s="75" t="e">
        <f t="shared" si="223"/>
        <v>#N/A</v>
      </c>
      <c r="AP55" s="75">
        <f t="shared" si="223"/>
        <v>11725.89</v>
      </c>
      <c r="AQ55" s="75" t="e">
        <f t="shared" si="223"/>
        <v>#N/A</v>
      </c>
      <c r="AR55" s="75" t="e">
        <f t="shared" si="223"/>
        <v>#N/A</v>
      </c>
      <c r="AS55" s="75">
        <f t="shared" si="223"/>
        <v>1221.3599999999999</v>
      </c>
      <c r="AT55" s="75">
        <f t="shared" si="223"/>
        <v>0</v>
      </c>
      <c r="AU55" s="75">
        <f t="shared" si="223"/>
        <v>2410</v>
      </c>
      <c r="AV55" s="75">
        <f t="shared" si="223"/>
        <v>5375.28</v>
      </c>
      <c r="AW55" s="75">
        <f t="shared" si="223"/>
        <v>5638.42</v>
      </c>
      <c r="AX55" s="75">
        <f t="shared" si="223"/>
        <v>2510.09</v>
      </c>
      <c r="AY55" s="75">
        <f t="shared" si="223"/>
        <v>14839.39</v>
      </c>
      <c r="AZ55" s="75">
        <f t="shared" si="223"/>
        <v>0</v>
      </c>
      <c r="BA55" s="75">
        <f t="shared" si="223"/>
        <v>6004.26</v>
      </c>
      <c r="BB55" s="75">
        <f t="shared" si="223"/>
        <v>6399.64</v>
      </c>
      <c r="BC55" s="75">
        <f t="shared" si="223"/>
        <v>167.06</v>
      </c>
      <c r="BD55" s="75">
        <f t="shared" si="223"/>
        <v>2193.92</v>
      </c>
      <c r="BE55" s="75">
        <f t="shared" si="223"/>
        <v>0</v>
      </c>
      <c r="BF55" s="75">
        <f t="shared" si="223"/>
        <v>7579.23</v>
      </c>
      <c r="BG55" s="75">
        <f t="shared" si="223"/>
        <v>10874.34</v>
      </c>
      <c r="BH55" s="75">
        <f t="shared" si="223"/>
        <v>5663.94</v>
      </c>
      <c r="BI55" s="75">
        <f t="shared" si="223"/>
        <v>0</v>
      </c>
      <c r="BJ55" s="75">
        <f t="shared" si="223"/>
        <v>0</v>
      </c>
      <c r="BK55" s="75">
        <f t="shared" si="223"/>
        <v>5988.4</v>
      </c>
      <c r="BL55" s="75">
        <f t="shared" si="223"/>
        <v>1137.73</v>
      </c>
      <c r="BM55" s="75">
        <f t="shared" si="223"/>
        <v>8484.9599999999991</v>
      </c>
      <c r="BN55" s="75">
        <f t="shared" si="223"/>
        <v>32614.720000000001</v>
      </c>
      <c r="BO55" s="75">
        <f t="shared" si="223"/>
        <v>3963.09</v>
      </c>
      <c r="BP55" s="75" t="e">
        <f t="shared" si="223"/>
        <v>#N/A</v>
      </c>
      <c r="BQ55" s="75">
        <f t="shared" ref="BQ55:CV55" si="224">HLOOKUP(BQ$2,QSP,36,FALSE)</f>
        <v>11613.86</v>
      </c>
      <c r="BR55" s="75">
        <f t="shared" si="224"/>
        <v>3834.55</v>
      </c>
      <c r="BS55" s="75">
        <f t="shared" si="224"/>
        <v>459.42</v>
      </c>
      <c r="BT55" s="75">
        <f t="shared" si="224"/>
        <v>1840</v>
      </c>
      <c r="BU55" s="75">
        <f t="shared" si="224"/>
        <v>0</v>
      </c>
      <c r="BV55" s="75" t="e">
        <f t="shared" si="224"/>
        <v>#N/A</v>
      </c>
      <c r="BW55" s="75">
        <f t="shared" si="224"/>
        <v>9274.68</v>
      </c>
      <c r="BX55" s="75">
        <f t="shared" si="224"/>
        <v>3637.8</v>
      </c>
      <c r="BY55" s="75">
        <f t="shared" si="224"/>
        <v>24004.82</v>
      </c>
      <c r="BZ55" s="75">
        <f t="shared" si="224"/>
        <v>0</v>
      </c>
      <c r="CA55" s="75">
        <f t="shared" si="224"/>
        <v>4597.66</v>
      </c>
      <c r="CB55" s="75" t="e">
        <f t="shared" si="224"/>
        <v>#N/A</v>
      </c>
      <c r="CC55" s="75">
        <f t="shared" si="224"/>
        <v>13081.13</v>
      </c>
      <c r="CD55" s="75" t="e">
        <f t="shared" si="224"/>
        <v>#N/A</v>
      </c>
      <c r="CE55" s="75">
        <f t="shared" si="224"/>
        <v>2020.89</v>
      </c>
      <c r="CF55" s="75" t="e">
        <f t="shared" si="224"/>
        <v>#N/A</v>
      </c>
      <c r="CG55" s="75">
        <f t="shared" si="224"/>
        <v>0</v>
      </c>
      <c r="CH55" s="75">
        <f t="shared" si="224"/>
        <v>0</v>
      </c>
      <c r="CI55" s="75">
        <f t="shared" si="224"/>
        <v>0</v>
      </c>
      <c r="CJ55" s="75">
        <f t="shared" si="224"/>
        <v>13482.28</v>
      </c>
      <c r="CK55" s="75">
        <f t="shared" si="224"/>
        <v>5990.79</v>
      </c>
      <c r="CL55" s="75">
        <f t="shared" si="224"/>
        <v>8001.34</v>
      </c>
      <c r="CM55" s="75">
        <f t="shared" si="224"/>
        <v>0</v>
      </c>
      <c r="CN55" s="75">
        <f t="shared" si="224"/>
        <v>2486.38</v>
      </c>
      <c r="CO55" s="75">
        <f t="shared" si="224"/>
        <v>1781.25</v>
      </c>
      <c r="CP55" s="75">
        <f t="shared" si="224"/>
        <v>0</v>
      </c>
      <c r="CQ55" s="75">
        <f t="shared" si="224"/>
        <v>2271.36</v>
      </c>
      <c r="CR55" s="75">
        <f t="shared" si="224"/>
        <v>3373.32</v>
      </c>
      <c r="CS55" s="75">
        <f t="shared" si="224"/>
        <v>15128.51</v>
      </c>
      <c r="CT55" s="75">
        <f t="shared" si="224"/>
        <v>17080.87</v>
      </c>
      <c r="CU55" s="75">
        <f t="shared" si="224"/>
        <v>2113.65</v>
      </c>
      <c r="CV55" s="75">
        <f t="shared" si="224"/>
        <v>20760.75</v>
      </c>
      <c r="CW55" s="75">
        <f t="shared" ref="CW55:EB55" si="225">HLOOKUP(CW$2,QSP,36,FALSE)</f>
        <v>0</v>
      </c>
      <c r="CX55" s="75">
        <f t="shared" si="225"/>
        <v>0</v>
      </c>
      <c r="CY55" s="75">
        <f t="shared" si="225"/>
        <v>27206.04</v>
      </c>
      <c r="CZ55" s="75">
        <f t="shared" si="225"/>
        <v>0</v>
      </c>
      <c r="DA55" s="75">
        <f t="shared" si="225"/>
        <v>11779.83</v>
      </c>
      <c r="DB55" s="75">
        <f t="shared" si="225"/>
        <v>6059.64</v>
      </c>
      <c r="DC55" s="75">
        <f t="shared" si="225"/>
        <v>9375.7999999999993</v>
      </c>
      <c r="DD55" s="75">
        <f t="shared" si="225"/>
        <v>19222.73</v>
      </c>
      <c r="DE55" s="75" t="e">
        <f t="shared" si="225"/>
        <v>#N/A</v>
      </c>
      <c r="DF55" s="75">
        <f t="shared" si="225"/>
        <v>0</v>
      </c>
      <c r="DG55" s="75">
        <f t="shared" si="225"/>
        <v>11996.76</v>
      </c>
      <c r="DH55" s="75">
        <f t="shared" si="225"/>
        <v>15134.67</v>
      </c>
      <c r="DI55" s="75">
        <f t="shared" si="225"/>
        <v>170.5</v>
      </c>
      <c r="DJ55" s="75">
        <f t="shared" si="225"/>
        <v>647.98</v>
      </c>
      <c r="DK55" s="75">
        <f t="shared" si="225"/>
        <v>25524.42</v>
      </c>
      <c r="DL55" s="75">
        <f t="shared" si="225"/>
        <v>3907.97</v>
      </c>
      <c r="DM55" s="75">
        <f t="shared" si="225"/>
        <v>289.89999999999998</v>
      </c>
      <c r="DN55" s="75" t="e">
        <f t="shared" si="225"/>
        <v>#N/A</v>
      </c>
      <c r="DO55" s="75" t="e">
        <f t="shared" si="225"/>
        <v>#N/A</v>
      </c>
      <c r="DP55" s="75">
        <f t="shared" si="225"/>
        <v>0</v>
      </c>
      <c r="DQ55" s="75" t="e">
        <f t="shared" si="225"/>
        <v>#N/A</v>
      </c>
      <c r="DR55" s="75">
        <f t="shared" si="225"/>
        <v>6843.25</v>
      </c>
      <c r="DS55" s="75">
        <f t="shared" si="225"/>
        <v>2273.89</v>
      </c>
      <c r="DT55" s="75" t="e">
        <f t="shared" si="225"/>
        <v>#N/A</v>
      </c>
      <c r="DU55" s="75">
        <f t="shared" si="225"/>
        <v>5892.58</v>
      </c>
      <c r="DV55" s="75">
        <f t="shared" si="225"/>
        <v>2630</v>
      </c>
      <c r="DW55" s="75" t="e">
        <f t="shared" si="225"/>
        <v>#N/A</v>
      </c>
      <c r="DX55" s="75">
        <f t="shared" si="225"/>
        <v>17021.55</v>
      </c>
      <c r="DY55" s="75" t="e">
        <f t="shared" si="225"/>
        <v>#N/A</v>
      </c>
      <c r="DZ55" s="75" t="e">
        <f t="shared" si="225"/>
        <v>#N/A</v>
      </c>
      <c r="EA55" s="75" t="e">
        <f t="shared" si="225"/>
        <v>#N/A</v>
      </c>
      <c r="EB55" s="75" t="e">
        <f t="shared" si="225"/>
        <v>#N/A</v>
      </c>
      <c r="EC55" s="75">
        <f t="shared" ref="EC55:FH55" si="226">HLOOKUP(EC$2,QSP,36,FALSE)</f>
        <v>5719</v>
      </c>
      <c r="ED55" s="75" t="e">
        <f t="shared" si="226"/>
        <v>#N/A</v>
      </c>
      <c r="EE55" s="75">
        <f t="shared" si="226"/>
        <v>3679.83</v>
      </c>
      <c r="EF55" s="75" t="e">
        <f t="shared" si="226"/>
        <v>#N/A</v>
      </c>
      <c r="EG55" s="75">
        <f t="shared" si="226"/>
        <v>5122.63</v>
      </c>
      <c r="EH55" s="75">
        <f t="shared" si="226"/>
        <v>2906.08</v>
      </c>
      <c r="EI55" s="75" t="e">
        <f t="shared" si="226"/>
        <v>#N/A</v>
      </c>
      <c r="EJ55" s="75">
        <f t="shared" si="226"/>
        <v>0</v>
      </c>
      <c r="EK55" s="75" t="e">
        <f t="shared" si="226"/>
        <v>#N/A</v>
      </c>
      <c r="EL55" s="75">
        <f t="shared" si="226"/>
        <v>75</v>
      </c>
      <c r="EM55" s="75">
        <f t="shared" si="226"/>
        <v>7671.39</v>
      </c>
      <c r="EN55" s="75" t="e">
        <f t="shared" si="226"/>
        <v>#N/A</v>
      </c>
      <c r="EO55" s="75" t="e">
        <f t="shared" si="226"/>
        <v>#N/A</v>
      </c>
      <c r="EP55" s="75">
        <f t="shared" si="226"/>
        <v>138788.29999999999</v>
      </c>
      <c r="EQ55" s="75" t="e">
        <f t="shared" si="226"/>
        <v>#N/A</v>
      </c>
      <c r="ER55" s="75">
        <f t="shared" si="226"/>
        <v>121781.63</v>
      </c>
      <c r="ES55" s="75">
        <f t="shared" si="226"/>
        <v>60520</v>
      </c>
      <c r="ET55" s="75" t="e">
        <f t="shared" si="226"/>
        <v>#N/A</v>
      </c>
      <c r="EU55" s="75">
        <f t="shared" si="226"/>
        <v>37269.32</v>
      </c>
      <c r="EV55" s="75" t="e">
        <f t="shared" si="226"/>
        <v>#N/A</v>
      </c>
      <c r="EW55" s="75" t="e">
        <f t="shared" si="226"/>
        <v>#N/A</v>
      </c>
      <c r="EX55" s="75">
        <f t="shared" si="226"/>
        <v>69314.259999999995</v>
      </c>
      <c r="EY55" s="75" t="e">
        <f t="shared" si="226"/>
        <v>#N/A</v>
      </c>
      <c r="EZ55" s="75">
        <f t="shared" si="226"/>
        <v>39415.94</v>
      </c>
      <c r="FA55" s="75" t="e">
        <f t="shared" si="226"/>
        <v>#N/A</v>
      </c>
      <c r="FB55" s="75" t="e">
        <f t="shared" si="226"/>
        <v>#N/A</v>
      </c>
      <c r="FC55" s="75" t="e">
        <f t="shared" si="226"/>
        <v>#N/A</v>
      </c>
      <c r="FD55" s="75" t="e">
        <f t="shared" si="226"/>
        <v>#N/A</v>
      </c>
      <c r="FE55" s="75" t="e">
        <f t="shared" si="226"/>
        <v>#N/A</v>
      </c>
      <c r="FF55" s="75">
        <f t="shared" si="226"/>
        <v>13107.87</v>
      </c>
      <c r="FG55" s="75" t="e">
        <f t="shared" si="226"/>
        <v>#N/A</v>
      </c>
      <c r="FH55" s="75" t="e">
        <f t="shared" si="226"/>
        <v>#N/A</v>
      </c>
      <c r="FI55" s="75" t="e">
        <f t="shared" ref="FI55:GI55" si="227">HLOOKUP(FI$2,QSP,36,FALSE)</f>
        <v>#N/A</v>
      </c>
      <c r="FJ55" s="75" t="e">
        <f t="shared" si="227"/>
        <v>#N/A</v>
      </c>
      <c r="FK55" s="75" t="e">
        <f t="shared" si="227"/>
        <v>#N/A</v>
      </c>
      <c r="FL55" s="75">
        <f t="shared" si="227"/>
        <v>0</v>
      </c>
      <c r="FM55" s="75" t="e">
        <f t="shared" si="227"/>
        <v>#N/A</v>
      </c>
      <c r="FN55" s="75">
        <f t="shared" si="227"/>
        <v>15026.25</v>
      </c>
      <c r="FO55" s="75" t="e">
        <f t="shared" si="227"/>
        <v>#N/A</v>
      </c>
      <c r="FP55" s="75">
        <f t="shared" si="227"/>
        <v>22864.9</v>
      </c>
      <c r="FQ55" s="75">
        <f t="shared" si="227"/>
        <v>148895.74</v>
      </c>
      <c r="FR55" s="75" t="e">
        <f t="shared" si="227"/>
        <v>#N/A</v>
      </c>
      <c r="FS55" s="75">
        <f t="shared" si="227"/>
        <v>58647.78</v>
      </c>
      <c r="FT55" s="75">
        <f t="shared" si="227"/>
        <v>4675.78</v>
      </c>
      <c r="FU55" s="75">
        <f t="shared" si="227"/>
        <v>23377.84</v>
      </c>
      <c r="FV55" s="75">
        <f t="shared" si="227"/>
        <v>7048.38</v>
      </c>
      <c r="FW55" s="75">
        <f t="shared" si="227"/>
        <v>798.49</v>
      </c>
      <c r="FX55" s="75">
        <f t="shared" si="227"/>
        <v>8566.26</v>
      </c>
      <c r="FY55" s="75">
        <f t="shared" si="227"/>
        <v>7459.05</v>
      </c>
      <c r="FZ55" s="75">
        <f t="shared" si="227"/>
        <v>5472.15</v>
      </c>
      <c r="GA55" s="75">
        <f t="shared" si="227"/>
        <v>7365.37</v>
      </c>
      <c r="GB55" s="75">
        <f t="shared" si="227"/>
        <v>1709.4</v>
      </c>
      <c r="GC55" s="75">
        <f t="shared" si="227"/>
        <v>6288.61</v>
      </c>
      <c r="GD55" s="75" t="e">
        <f t="shared" si="227"/>
        <v>#N/A</v>
      </c>
      <c r="GE55" s="75" t="e">
        <f t="shared" si="227"/>
        <v>#N/A</v>
      </c>
      <c r="GF55" s="75">
        <f t="shared" si="227"/>
        <v>20177.62</v>
      </c>
      <c r="GG55" s="75" t="e">
        <f t="shared" si="227"/>
        <v>#N/A</v>
      </c>
      <c r="GH55" s="75" t="e">
        <f t="shared" si="227"/>
        <v>#N/A</v>
      </c>
      <c r="GI55" s="75">
        <f t="shared" si="227"/>
        <v>12880.71</v>
      </c>
    </row>
    <row r="56" spans="2:191" x14ac:dyDescent="0.25">
      <c r="B56" s="188" t="s">
        <v>231</v>
      </c>
      <c r="C56" s="189" t="s">
        <v>232</v>
      </c>
      <c r="D56" s="215"/>
      <c r="E56" s="75">
        <f t="shared" ref="E56:AJ56" si="228">HLOOKUP(E$2,QSP,37,FALSE)</f>
        <v>15264.660000000002</v>
      </c>
      <c r="F56" s="75">
        <f t="shared" si="228"/>
        <v>28889.14</v>
      </c>
      <c r="G56" s="75">
        <f t="shared" si="228"/>
        <v>8961.5500000000011</v>
      </c>
      <c r="H56" s="75">
        <f t="shared" si="228"/>
        <v>15385.8</v>
      </c>
      <c r="I56" s="75">
        <f t="shared" si="228"/>
        <v>5344.64</v>
      </c>
      <c r="J56" s="75" t="e">
        <f t="shared" si="228"/>
        <v>#N/A</v>
      </c>
      <c r="K56" s="75" t="e">
        <f t="shared" si="228"/>
        <v>#N/A</v>
      </c>
      <c r="L56" s="75">
        <f t="shared" si="228"/>
        <v>116958.65</v>
      </c>
      <c r="M56" s="75">
        <f t="shared" si="228"/>
        <v>49068.489999999991</v>
      </c>
      <c r="N56" s="75" t="e">
        <f t="shared" si="228"/>
        <v>#N/A</v>
      </c>
      <c r="O56" s="75">
        <f t="shared" si="228"/>
        <v>114046.22000000002</v>
      </c>
      <c r="P56" s="75" t="e">
        <f t="shared" si="228"/>
        <v>#N/A</v>
      </c>
      <c r="Q56" s="75">
        <f t="shared" si="228"/>
        <v>257623.32000000004</v>
      </c>
      <c r="R56" s="75">
        <f t="shared" si="228"/>
        <v>43441.54</v>
      </c>
      <c r="S56" s="75">
        <f t="shared" si="228"/>
        <v>59129.06</v>
      </c>
      <c r="T56" s="75">
        <f t="shared" si="228"/>
        <v>0</v>
      </c>
      <c r="U56" s="75">
        <f t="shared" si="228"/>
        <v>47868.42</v>
      </c>
      <c r="V56" s="75" t="e">
        <f t="shared" si="228"/>
        <v>#N/A</v>
      </c>
      <c r="W56" s="75" t="e">
        <f t="shared" si="228"/>
        <v>#N/A</v>
      </c>
      <c r="X56" s="75">
        <f t="shared" si="228"/>
        <v>60179.67</v>
      </c>
      <c r="Y56" s="75" t="e">
        <f t="shared" si="228"/>
        <v>#N/A</v>
      </c>
      <c r="Z56" s="75" t="e">
        <f t="shared" si="228"/>
        <v>#N/A</v>
      </c>
      <c r="AA56" s="75" t="e">
        <f t="shared" si="228"/>
        <v>#N/A</v>
      </c>
      <c r="AB56" s="75" t="e">
        <f t="shared" si="228"/>
        <v>#N/A</v>
      </c>
      <c r="AC56" s="75">
        <f t="shared" si="228"/>
        <v>67745.099999999991</v>
      </c>
      <c r="AD56" s="75">
        <f t="shared" si="228"/>
        <v>127672.69</v>
      </c>
      <c r="AE56" s="75">
        <f t="shared" si="228"/>
        <v>78746.41</v>
      </c>
      <c r="AF56" s="75" t="e">
        <f t="shared" si="228"/>
        <v>#N/A</v>
      </c>
      <c r="AG56" s="75" t="e">
        <f t="shared" si="228"/>
        <v>#N/A</v>
      </c>
      <c r="AH56" s="75">
        <f t="shared" si="228"/>
        <v>78226.12</v>
      </c>
      <c r="AI56" s="75" t="e">
        <f t="shared" si="228"/>
        <v>#N/A</v>
      </c>
      <c r="AJ56" s="75" t="e">
        <f t="shared" si="228"/>
        <v>#N/A</v>
      </c>
      <c r="AK56" s="75">
        <f t="shared" ref="AK56:BP56" si="229">HLOOKUP(AK$2,QSP,37,FALSE)</f>
        <v>127247.60999999999</v>
      </c>
      <c r="AL56" s="75">
        <f t="shared" si="229"/>
        <v>161281.46</v>
      </c>
      <c r="AM56" s="75" t="e">
        <f t="shared" si="229"/>
        <v>#N/A</v>
      </c>
      <c r="AN56" s="75">
        <f t="shared" si="229"/>
        <v>24932.859999999997</v>
      </c>
      <c r="AO56" s="75" t="e">
        <f t="shared" si="229"/>
        <v>#N/A</v>
      </c>
      <c r="AP56" s="75">
        <f t="shared" si="229"/>
        <v>37745.49</v>
      </c>
      <c r="AQ56" s="75" t="e">
        <f t="shared" si="229"/>
        <v>#N/A</v>
      </c>
      <c r="AR56" s="75" t="e">
        <f t="shared" si="229"/>
        <v>#N/A</v>
      </c>
      <c r="AS56" s="75">
        <f t="shared" si="229"/>
        <v>32610.22</v>
      </c>
      <c r="AT56" s="75">
        <f t="shared" si="229"/>
        <v>0</v>
      </c>
      <c r="AU56" s="75">
        <f t="shared" si="229"/>
        <v>217150.21</v>
      </c>
      <c r="AV56" s="75">
        <f t="shared" si="229"/>
        <v>52443.46</v>
      </c>
      <c r="AW56" s="75">
        <f t="shared" si="229"/>
        <v>44467.81</v>
      </c>
      <c r="AX56" s="75">
        <f t="shared" si="229"/>
        <v>83815.039999999994</v>
      </c>
      <c r="AY56" s="75">
        <f t="shared" si="229"/>
        <v>130827.86</v>
      </c>
      <c r="AZ56" s="75">
        <f t="shared" si="229"/>
        <v>71791.259999999995</v>
      </c>
      <c r="BA56" s="75">
        <f t="shared" si="229"/>
        <v>63000.61</v>
      </c>
      <c r="BB56" s="75">
        <f t="shared" si="229"/>
        <v>68053.2</v>
      </c>
      <c r="BC56" s="75">
        <f t="shared" si="229"/>
        <v>113208.43</v>
      </c>
      <c r="BD56" s="75">
        <f t="shared" si="229"/>
        <v>59308.91</v>
      </c>
      <c r="BE56" s="75">
        <f t="shared" si="229"/>
        <v>49429.05</v>
      </c>
      <c r="BF56" s="75">
        <f t="shared" si="229"/>
        <v>45321.11</v>
      </c>
      <c r="BG56" s="75">
        <f t="shared" si="229"/>
        <v>50696.54</v>
      </c>
      <c r="BH56" s="75">
        <f t="shared" si="229"/>
        <v>67441.33</v>
      </c>
      <c r="BI56" s="75">
        <f t="shared" si="229"/>
        <v>67824.47</v>
      </c>
      <c r="BJ56" s="75">
        <f t="shared" si="229"/>
        <v>0</v>
      </c>
      <c r="BK56" s="75">
        <f t="shared" si="229"/>
        <v>53181.8</v>
      </c>
      <c r="BL56" s="75">
        <f t="shared" si="229"/>
        <v>12559.1</v>
      </c>
      <c r="BM56" s="75">
        <f t="shared" si="229"/>
        <v>83327.56</v>
      </c>
      <c r="BN56" s="75">
        <f t="shared" si="229"/>
        <v>98205.489999999991</v>
      </c>
      <c r="BO56" s="75">
        <f t="shared" si="229"/>
        <v>28888.989999999998</v>
      </c>
      <c r="BP56" s="75" t="e">
        <f t="shared" si="229"/>
        <v>#N/A</v>
      </c>
      <c r="BQ56" s="75">
        <f t="shared" ref="BQ56:CV56" si="230">HLOOKUP(BQ$2,QSP,37,FALSE)</f>
        <v>125654.32999999999</v>
      </c>
      <c r="BR56" s="75">
        <f t="shared" si="230"/>
        <v>139193.02000000002</v>
      </c>
      <c r="BS56" s="75">
        <f t="shared" si="230"/>
        <v>53354.53</v>
      </c>
      <c r="BT56" s="75">
        <f t="shared" si="230"/>
        <v>33222.100000000006</v>
      </c>
      <c r="BU56" s="75">
        <f t="shared" si="230"/>
        <v>46972.290000000008</v>
      </c>
      <c r="BV56" s="75" t="e">
        <f t="shared" si="230"/>
        <v>#N/A</v>
      </c>
      <c r="BW56" s="75">
        <f t="shared" si="230"/>
        <v>69257.649999999994</v>
      </c>
      <c r="BX56" s="75">
        <f t="shared" si="230"/>
        <v>158384.43</v>
      </c>
      <c r="BY56" s="75">
        <f t="shared" si="230"/>
        <v>94645.21</v>
      </c>
      <c r="BZ56" s="75">
        <f t="shared" si="230"/>
        <v>46866.540000000008</v>
      </c>
      <c r="CA56" s="75">
        <f t="shared" si="230"/>
        <v>49093</v>
      </c>
      <c r="CB56" s="75" t="e">
        <f t="shared" si="230"/>
        <v>#N/A</v>
      </c>
      <c r="CC56" s="75">
        <f t="shared" si="230"/>
        <v>49773.04</v>
      </c>
      <c r="CD56" s="75" t="e">
        <f t="shared" si="230"/>
        <v>#N/A</v>
      </c>
      <c r="CE56" s="75">
        <f t="shared" si="230"/>
        <v>117764.12</v>
      </c>
      <c r="CF56" s="75" t="e">
        <f t="shared" si="230"/>
        <v>#N/A</v>
      </c>
      <c r="CG56" s="75">
        <f t="shared" si="230"/>
        <v>70121.81</v>
      </c>
      <c r="CH56" s="75">
        <f t="shared" si="230"/>
        <v>56230.920000000006</v>
      </c>
      <c r="CI56" s="75">
        <f t="shared" si="230"/>
        <v>79125.94</v>
      </c>
      <c r="CJ56" s="75">
        <f t="shared" si="230"/>
        <v>61552.939999999995</v>
      </c>
      <c r="CK56" s="75">
        <f t="shared" si="230"/>
        <v>87549.41</v>
      </c>
      <c r="CL56" s="75">
        <f t="shared" si="230"/>
        <v>51062.1</v>
      </c>
      <c r="CM56" s="75">
        <f t="shared" si="230"/>
        <v>93969.44</v>
      </c>
      <c r="CN56" s="75">
        <f t="shared" si="230"/>
        <v>174783.08</v>
      </c>
      <c r="CO56" s="75">
        <f t="shared" si="230"/>
        <v>173947.97999999998</v>
      </c>
      <c r="CP56" s="75">
        <f t="shared" si="230"/>
        <v>115232.67000000001</v>
      </c>
      <c r="CQ56" s="75">
        <f t="shared" si="230"/>
        <v>46293.270000000004</v>
      </c>
      <c r="CR56" s="75">
        <f t="shared" si="230"/>
        <v>52325.51</v>
      </c>
      <c r="CS56" s="75">
        <f t="shared" si="230"/>
        <v>136103.59</v>
      </c>
      <c r="CT56" s="75">
        <f t="shared" si="230"/>
        <v>97977.65</v>
      </c>
      <c r="CU56" s="75">
        <f t="shared" si="230"/>
        <v>76854.73</v>
      </c>
      <c r="CV56" s="75">
        <f t="shared" si="230"/>
        <v>63485.78</v>
      </c>
      <c r="CW56" s="75">
        <f t="shared" ref="CW56:EB56" si="231">HLOOKUP(CW$2,QSP,37,FALSE)</f>
        <v>141860.65</v>
      </c>
      <c r="CX56" s="75">
        <f t="shared" si="231"/>
        <v>42301.17</v>
      </c>
      <c r="CY56" s="75">
        <f t="shared" si="231"/>
        <v>92465.349999999991</v>
      </c>
      <c r="CZ56" s="75">
        <f t="shared" si="231"/>
        <v>40878.75</v>
      </c>
      <c r="DA56" s="75">
        <f t="shared" si="231"/>
        <v>35594.97</v>
      </c>
      <c r="DB56" s="75">
        <f t="shared" si="231"/>
        <v>84246.299999999988</v>
      </c>
      <c r="DC56" s="75">
        <f t="shared" si="231"/>
        <v>87697.459999999992</v>
      </c>
      <c r="DD56" s="75">
        <f t="shared" si="231"/>
        <v>44939.45</v>
      </c>
      <c r="DE56" s="75" t="e">
        <f t="shared" si="231"/>
        <v>#N/A</v>
      </c>
      <c r="DF56" s="75">
        <f t="shared" si="231"/>
        <v>123151.25999999998</v>
      </c>
      <c r="DG56" s="75">
        <f t="shared" si="231"/>
        <v>68286.94</v>
      </c>
      <c r="DH56" s="75">
        <f t="shared" si="231"/>
        <v>44386.96</v>
      </c>
      <c r="DI56" s="75">
        <f t="shared" si="231"/>
        <v>63959.46</v>
      </c>
      <c r="DJ56" s="75">
        <f t="shared" si="231"/>
        <v>38419.589999999997</v>
      </c>
      <c r="DK56" s="75">
        <f t="shared" si="231"/>
        <v>55980.77</v>
      </c>
      <c r="DL56" s="75">
        <f t="shared" si="231"/>
        <v>56284.800000000003</v>
      </c>
      <c r="DM56" s="75">
        <f t="shared" si="231"/>
        <v>29292.27</v>
      </c>
      <c r="DN56" s="75" t="e">
        <f t="shared" si="231"/>
        <v>#N/A</v>
      </c>
      <c r="DO56" s="75" t="e">
        <f t="shared" si="231"/>
        <v>#N/A</v>
      </c>
      <c r="DP56" s="75">
        <f t="shared" si="231"/>
        <v>75939.600000000006</v>
      </c>
      <c r="DQ56" s="75" t="e">
        <f t="shared" si="231"/>
        <v>#N/A</v>
      </c>
      <c r="DR56" s="75">
        <f t="shared" si="231"/>
        <v>83367.67</v>
      </c>
      <c r="DS56" s="75">
        <f t="shared" si="231"/>
        <v>37200.35</v>
      </c>
      <c r="DT56" s="75" t="e">
        <f t="shared" si="231"/>
        <v>#N/A</v>
      </c>
      <c r="DU56" s="75">
        <f t="shared" si="231"/>
        <v>144497.83000000002</v>
      </c>
      <c r="DV56" s="75">
        <f t="shared" si="231"/>
        <v>45489.18</v>
      </c>
      <c r="DW56" s="75" t="e">
        <f t="shared" si="231"/>
        <v>#N/A</v>
      </c>
      <c r="DX56" s="75">
        <f t="shared" si="231"/>
        <v>37652.139999999992</v>
      </c>
      <c r="DY56" s="75" t="e">
        <f t="shared" si="231"/>
        <v>#N/A</v>
      </c>
      <c r="DZ56" s="75" t="e">
        <f t="shared" si="231"/>
        <v>#N/A</v>
      </c>
      <c r="EA56" s="75" t="e">
        <f t="shared" si="231"/>
        <v>#N/A</v>
      </c>
      <c r="EB56" s="75" t="e">
        <f t="shared" si="231"/>
        <v>#N/A</v>
      </c>
      <c r="EC56" s="75">
        <f t="shared" ref="EC56:FH56" si="232">HLOOKUP(EC$2,QSP,37,FALSE)</f>
        <v>40768.239999999998</v>
      </c>
      <c r="ED56" s="75" t="e">
        <f t="shared" si="232"/>
        <v>#N/A</v>
      </c>
      <c r="EE56" s="75">
        <f t="shared" si="232"/>
        <v>36242</v>
      </c>
      <c r="EF56" s="75" t="e">
        <f t="shared" si="232"/>
        <v>#N/A</v>
      </c>
      <c r="EG56" s="75">
        <f t="shared" si="232"/>
        <v>65842.67</v>
      </c>
      <c r="EH56" s="75">
        <f t="shared" si="232"/>
        <v>44076.899999999994</v>
      </c>
      <c r="EI56" s="75" t="e">
        <f t="shared" si="232"/>
        <v>#N/A</v>
      </c>
      <c r="EJ56" s="75">
        <f t="shared" si="232"/>
        <v>44638.010000000009</v>
      </c>
      <c r="EK56" s="75" t="e">
        <f t="shared" si="232"/>
        <v>#N/A</v>
      </c>
      <c r="EL56" s="75">
        <f t="shared" si="232"/>
        <v>51714.729999999996</v>
      </c>
      <c r="EM56" s="75">
        <f t="shared" si="232"/>
        <v>31198.449999999997</v>
      </c>
      <c r="EN56" s="75" t="e">
        <f t="shared" si="232"/>
        <v>#N/A</v>
      </c>
      <c r="EO56" s="75" t="e">
        <f t="shared" si="232"/>
        <v>#N/A</v>
      </c>
      <c r="EP56" s="75">
        <f t="shared" si="232"/>
        <v>243074.81</v>
      </c>
      <c r="EQ56" s="75" t="e">
        <f t="shared" si="232"/>
        <v>#N/A</v>
      </c>
      <c r="ER56" s="75">
        <f t="shared" si="232"/>
        <v>296164.25999999995</v>
      </c>
      <c r="ES56" s="75">
        <f t="shared" si="232"/>
        <v>460412.97000000003</v>
      </c>
      <c r="ET56" s="75" t="e">
        <f t="shared" si="232"/>
        <v>#N/A</v>
      </c>
      <c r="EU56" s="75">
        <f t="shared" si="232"/>
        <v>247632.61000000002</v>
      </c>
      <c r="EV56" s="75" t="e">
        <f t="shared" si="232"/>
        <v>#N/A</v>
      </c>
      <c r="EW56" s="75" t="e">
        <f t="shared" si="232"/>
        <v>#N/A</v>
      </c>
      <c r="EX56" s="75">
        <f t="shared" si="232"/>
        <v>219787.86</v>
      </c>
      <c r="EY56" s="75" t="e">
        <f t="shared" si="232"/>
        <v>#N/A</v>
      </c>
      <c r="EZ56" s="75">
        <f t="shared" si="232"/>
        <v>282080.71000000002</v>
      </c>
      <c r="FA56" s="75" t="e">
        <f t="shared" si="232"/>
        <v>#N/A</v>
      </c>
      <c r="FB56" s="75" t="e">
        <f t="shared" si="232"/>
        <v>#N/A</v>
      </c>
      <c r="FC56" s="75" t="e">
        <f t="shared" si="232"/>
        <v>#N/A</v>
      </c>
      <c r="FD56" s="75" t="e">
        <f t="shared" si="232"/>
        <v>#N/A</v>
      </c>
      <c r="FE56" s="75" t="e">
        <f t="shared" si="232"/>
        <v>#N/A</v>
      </c>
      <c r="FF56" s="75">
        <f t="shared" si="232"/>
        <v>203397.25</v>
      </c>
      <c r="FG56" s="75" t="e">
        <f t="shared" si="232"/>
        <v>#N/A</v>
      </c>
      <c r="FH56" s="75" t="e">
        <f t="shared" si="232"/>
        <v>#N/A</v>
      </c>
      <c r="FI56" s="75" t="e">
        <f t="shared" ref="FI56:GI56" si="233">HLOOKUP(FI$2,QSP,37,FALSE)</f>
        <v>#N/A</v>
      </c>
      <c r="FJ56" s="75" t="e">
        <f t="shared" si="233"/>
        <v>#N/A</v>
      </c>
      <c r="FK56" s="75" t="e">
        <f t="shared" si="233"/>
        <v>#N/A</v>
      </c>
      <c r="FL56" s="75">
        <f t="shared" si="233"/>
        <v>250458.77</v>
      </c>
      <c r="FM56" s="75" t="e">
        <f t="shared" si="233"/>
        <v>#N/A</v>
      </c>
      <c r="FN56" s="75">
        <f t="shared" si="233"/>
        <v>446602.96</v>
      </c>
      <c r="FO56" s="75" t="e">
        <f t="shared" si="233"/>
        <v>#N/A</v>
      </c>
      <c r="FP56" s="75">
        <f t="shared" si="233"/>
        <v>299144.2</v>
      </c>
      <c r="FQ56" s="75">
        <f t="shared" si="233"/>
        <v>207708.82</v>
      </c>
      <c r="FR56" s="75" t="e">
        <f t="shared" si="233"/>
        <v>#N/A</v>
      </c>
      <c r="FS56" s="75">
        <f t="shared" si="233"/>
        <v>127399.63</v>
      </c>
      <c r="FT56" s="75">
        <f t="shared" si="233"/>
        <v>27034.83</v>
      </c>
      <c r="FU56" s="75">
        <f t="shared" si="233"/>
        <v>75318.69</v>
      </c>
      <c r="FV56" s="75">
        <f t="shared" si="233"/>
        <v>38218.35</v>
      </c>
      <c r="FW56" s="75">
        <f t="shared" si="233"/>
        <v>30890.260000000002</v>
      </c>
      <c r="FX56" s="75">
        <f t="shared" si="233"/>
        <v>204522.18</v>
      </c>
      <c r="FY56" s="75">
        <f t="shared" si="233"/>
        <v>35625.99</v>
      </c>
      <c r="FZ56" s="75">
        <f t="shared" si="233"/>
        <v>21679.22</v>
      </c>
      <c r="GA56" s="75">
        <f t="shared" si="233"/>
        <v>92150.12000000001</v>
      </c>
      <c r="GB56" s="75">
        <f t="shared" si="233"/>
        <v>29521.070000000003</v>
      </c>
      <c r="GC56" s="75">
        <f t="shared" si="233"/>
        <v>132787.19</v>
      </c>
      <c r="GD56" s="75" t="e">
        <f t="shared" si="233"/>
        <v>#N/A</v>
      </c>
      <c r="GE56" s="75" t="e">
        <f t="shared" si="233"/>
        <v>#N/A</v>
      </c>
      <c r="GF56" s="75">
        <f t="shared" si="233"/>
        <v>332336.47000000003</v>
      </c>
      <c r="GG56" s="75" t="e">
        <f t="shared" si="233"/>
        <v>#N/A</v>
      </c>
      <c r="GH56" s="75" t="e">
        <f t="shared" si="233"/>
        <v>#N/A</v>
      </c>
      <c r="GI56" s="75">
        <f t="shared" si="233"/>
        <v>99992.4</v>
      </c>
    </row>
    <row r="57" spans="2:191" x14ac:dyDescent="0.25">
      <c r="B57" s="188" t="s">
        <v>233</v>
      </c>
      <c r="C57" s="189" t="s">
        <v>234</v>
      </c>
      <c r="D57" s="215"/>
      <c r="E57" s="75">
        <f t="shared" ref="E57:AJ57" si="234">HLOOKUP(E$2,QSP,38,FALSE)</f>
        <v>3942.67</v>
      </c>
      <c r="F57" s="75">
        <f t="shared" si="234"/>
        <v>7399.4</v>
      </c>
      <c r="G57" s="75">
        <f t="shared" si="234"/>
        <v>10881.05</v>
      </c>
      <c r="H57" s="75">
        <f t="shared" si="234"/>
        <v>4180</v>
      </c>
      <c r="I57" s="75">
        <f t="shared" si="234"/>
        <v>6628.9</v>
      </c>
      <c r="J57" s="75" t="e">
        <f t="shared" si="234"/>
        <v>#N/A</v>
      </c>
      <c r="K57" s="75" t="e">
        <f t="shared" si="234"/>
        <v>#N/A</v>
      </c>
      <c r="L57" s="75">
        <f t="shared" si="234"/>
        <v>68221.289999999994</v>
      </c>
      <c r="M57" s="75">
        <f t="shared" si="234"/>
        <v>6721.31</v>
      </c>
      <c r="N57" s="75" t="e">
        <f t="shared" si="234"/>
        <v>#N/A</v>
      </c>
      <c r="O57" s="75">
        <f t="shared" si="234"/>
        <v>31908.23</v>
      </c>
      <c r="P57" s="75" t="e">
        <f t="shared" si="234"/>
        <v>#N/A</v>
      </c>
      <c r="Q57" s="75">
        <f t="shared" si="234"/>
        <v>47685.15</v>
      </c>
      <c r="R57" s="75">
        <f t="shared" si="234"/>
        <v>18268.990000000002</v>
      </c>
      <c r="S57" s="75">
        <f t="shared" si="234"/>
        <v>47591.07</v>
      </c>
      <c r="T57" s="75">
        <f t="shared" si="234"/>
        <v>0</v>
      </c>
      <c r="U57" s="75">
        <f t="shared" si="234"/>
        <v>2217.48</v>
      </c>
      <c r="V57" s="75" t="e">
        <f t="shared" si="234"/>
        <v>#N/A</v>
      </c>
      <c r="W57" s="75" t="e">
        <f t="shared" si="234"/>
        <v>#N/A</v>
      </c>
      <c r="X57" s="75">
        <f t="shared" si="234"/>
        <v>29663.52</v>
      </c>
      <c r="Y57" s="75" t="e">
        <f t="shared" si="234"/>
        <v>#N/A</v>
      </c>
      <c r="Z57" s="75" t="e">
        <f t="shared" si="234"/>
        <v>#N/A</v>
      </c>
      <c r="AA57" s="75" t="e">
        <f t="shared" si="234"/>
        <v>#N/A</v>
      </c>
      <c r="AB57" s="75" t="e">
        <f t="shared" si="234"/>
        <v>#N/A</v>
      </c>
      <c r="AC57" s="75">
        <f t="shared" si="234"/>
        <v>6337.38</v>
      </c>
      <c r="AD57" s="75">
        <f t="shared" si="234"/>
        <v>12682.3</v>
      </c>
      <c r="AE57" s="75">
        <f t="shared" si="234"/>
        <v>0</v>
      </c>
      <c r="AF57" s="75" t="e">
        <f t="shared" si="234"/>
        <v>#N/A</v>
      </c>
      <c r="AG57" s="75" t="e">
        <f t="shared" si="234"/>
        <v>#N/A</v>
      </c>
      <c r="AH57" s="75">
        <f t="shared" si="234"/>
        <v>5884.62</v>
      </c>
      <c r="AI57" s="75" t="e">
        <f t="shared" si="234"/>
        <v>#N/A</v>
      </c>
      <c r="AJ57" s="75" t="e">
        <f t="shared" si="234"/>
        <v>#N/A</v>
      </c>
      <c r="AK57" s="75">
        <f t="shared" ref="AK57:BP57" si="235">HLOOKUP(AK$2,QSP,38,FALSE)</f>
        <v>89589.65</v>
      </c>
      <c r="AL57" s="75">
        <f t="shared" si="235"/>
        <v>78424.490000000005</v>
      </c>
      <c r="AM57" s="75" t="e">
        <f t="shared" si="235"/>
        <v>#N/A</v>
      </c>
      <c r="AN57" s="75">
        <f t="shared" si="235"/>
        <v>7474.68</v>
      </c>
      <c r="AO57" s="75" t="e">
        <f t="shared" si="235"/>
        <v>#N/A</v>
      </c>
      <c r="AP57" s="75">
        <f t="shared" si="235"/>
        <v>18648.05</v>
      </c>
      <c r="AQ57" s="75" t="e">
        <f t="shared" si="235"/>
        <v>#N/A</v>
      </c>
      <c r="AR57" s="75" t="e">
        <f t="shared" si="235"/>
        <v>#N/A</v>
      </c>
      <c r="AS57" s="75">
        <f t="shared" si="235"/>
        <v>3240</v>
      </c>
      <c r="AT57" s="75">
        <f t="shared" si="235"/>
        <v>0</v>
      </c>
      <c r="AU57" s="75">
        <f t="shared" si="235"/>
        <v>5965.18</v>
      </c>
      <c r="AV57" s="75">
        <f t="shared" si="235"/>
        <v>19416.47</v>
      </c>
      <c r="AW57" s="75">
        <f t="shared" si="235"/>
        <v>5352.9</v>
      </c>
      <c r="AX57" s="75">
        <f t="shared" si="235"/>
        <v>58008.33</v>
      </c>
      <c r="AY57" s="75">
        <f t="shared" si="235"/>
        <v>51611.7</v>
      </c>
      <c r="AZ57" s="75">
        <f t="shared" si="235"/>
        <v>4154.33</v>
      </c>
      <c r="BA57" s="75">
        <f t="shared" si="235"/>
        <v>9094.09</v>
      </c>
      <c r="BB57" s="75">
        <f t="shared" si="235"/>
        <v>0</v>
      </c>
      <c r="BC57" s="75">
        <f t="shared" si="235"/>
        <v>7559.3</v>
      </c>
      <c r="BD57" s="75">
        <f t="shared" si="235"/>
        <v>62395.81</v>
      </c>
      <c r="BE57" s="75">
        <f t="shared" si="235"/>
        <v>39720</v>
      </c>
      <c r="BF57" s="75">
        <f t="shared" si="235"/>
        <v>17136.560000000001</v>
      </c>
      <c r="BG57" s="75">
        <f t="shared" si="235"/>
        <v>28177.21</v>
      </c>
      <c r="BH57" s="75">
        <f t="shared" si="235"/>
        <v>41954.55</v>
      </c>
      <c r="BI57" s="75">
        <f t="shared" si="235"/>
        <v>11362.29</v>
      </c>
      <c r="BJ57" s="75">
        <f t="shared" si="235"/>
        <v>0</v>
      </c>
      <c r="BK57" s="75">
        <f t="shared" si="235"/>
        <v>7513.66</v>
      </c>
      <c r="BL57" s="75">
        <f t="shared" si="235"/>
        <v>0</v>
      </c>
      <c r="BM57" s="75">
        <f t="shared" si="235"/>
        <v>34655.22</v>
      </c>
      <c r="BN57" s="75">
        <f t="shared" si="235"/>
        <v>38447.64</v>
      </c>
      <c r="BO57" s="75">
        <f t="shared" si="235"/>
        <v>6540.89</v>
      </c>
      <c r="BP57" s="75" t="e">
        <f t="shared" si="235"/>
        <v>#N/A</v>
      </c>
      <c r="BQ57" s="75">
        <f t="shared" ref="BQ57:CV57" si="236">HLOOKUP(BQ$2,QSP,38,FALSE)</f>
        <v>89757.02</v>
      </c>
      <c r="BR57" s="75">
        <f t="shared" si="236"/>
        <v>30113.64</v>
      </c>
      <c r="BS57" s="75">
        <f t="shared" si="236"/>
        <v>860.13</v>
      </c>
      <c r="BT57" s="75">
        <f t="shared" si="236"/>
        <v>30337.119999999999</v>
      </c>
      <c r="BU57" s="75">
        <f t="shared" si="236"/>
        <v>17210.59</v>
      </c>
      <c r="BV57" s="75" t="e">
        <f t="shared" si="236"/>
        <v>#N/A</v>
      </c>
      <c r="BW57" s="75">
        <f t="shared" si="236"/>
        <v>75863.58</v>
      </c>
      <c r="BX57" s="75">
        <f t="shared" si="236"/>
        <v>32037.22</v>
      </c>
      <c r="BY57" s="75">
        <f t="shared" si="236"/>
        <v>16210.18</v>
      </c>
      <c r="BZ57" s="75">
        <f t="shared" si="236"/>
        <v>19295.75</v>
      </c>
      <c r="CA57" s="75">
        <f t="shared" si="236"/>
        <v>5642.98</v>
      </c>
      <c r="CB57" s="75" t="e">
        <f t="shared" si="236"/>
        <v>#N/A</v>
      </c>
      <c r="CC57" s="75">
        <f t="shared" si="236"/>
        <v>24282.7</v>
      </c>
      <c r="CD57" s="75" t="e">
        <f t="shared" si="236"/>
        <v>#N/A</v>
      </c>
      <c r="CE57" s="75">
        <f t="shared" si="236"/>
        <v>9088.48</v>
      </c>
      <c r="CF57" s="75" t="e">
        <f t="shared" si="236"/>
        <v>#N/A</v>
      </c>
      <c r="CG57" s="75">
        <f t="shared" si="236"/>
        <v>15926.88</v>
      </c>
      <c r="CH57" s="75">
        <f t="shared" si="236"/>
        <v>2033.22</v>
      </c>
      <c r="CI57" s="75">
        <f t="shared" si="236"/>
        <v>10967.87</v>
      </c>
      <c r="CJ57" s="75">
        <f t="shared" si="236"/>
        <v>31414.13</v>
      </c>
      <c r="CK57" s="75">
        <f t="shared" si="236"/>
        <v>10049.6</v>
      </c>
      <c r="CL57" s="75">
        <f t="shared" si="236"/>
        <v>37618.230000000003</v>
      </c>
      <c r="CM57" s="75">
        <f t="shared" si="236"/>
        <v>9975.6200000000008</v>
      </c>
      <c r="CN57" s="75">
        <f t="shared" si="236"/>
        <v>3096.6</v>
      </c>
      <c r="CO57" s="75">
        <f t="shared" si="236"/>
        <v>24460.09</v>
      </c>
      <c r="CP57" s="75">
        <f t="shared" si="236"/>
        <v>53280.6</v>
      </c>
      <c r="CQ57" s="75">
        <f t="shared" si="236"/>
        <v>5122.13</v>
      </c>
      <c r="CR57" s="75">
        <f t="shared" si="236"/>
        <v>33169.949999999997</v>
      </c>
      <c r="CS57" s="75">
        <f t="shared" si="236"/>
        <v>10347.530000000001</v>
      </c>
      <c r="CT57" s="75">
        <f t="shared" si="236"/>
        <v>10989.26</v>
      </c>
      <c r="CU57" s="75">
        <f t="shared" si="236"/>
        <v>35514.03</v>
      </c>
      <c r="CV57" s="75">
        <f t="shared" si="236"/>
        <v>12926.44</v>
      </c>
      <c r="CW57" s="75">
        <f t="shared" ref="CW57:EB57" si="237">HLOOKUP(CW$2,QSP,38,FALSE)</f>
        <v>17985.25</v>
      </c>
      <c r="CX57" s="75">
        <f t="shared" si="237"/>
        <v>5507.11</v>
      </c>
      <c r="CY57" s="75">
        <f t="shared" si="237"/>
        <v>52591.08</v>
      </c>
      <c r="CZ57" s="75">
        <f t="shared" si="237"/>
        <v>19319.099999999999</v>
      </c>
      <c r="DA57" s="75">
        <f t="shared" si="237"/>
        <v>13082.9</v>
      </c>
      <c r="DB57" s="75">
        <f t="shared" si="237"/>
        <v>7206.9</v>
      </c>
      <c r="DC57" s="75">
        <f t="shared" si="237"/>
        <v>19227.89</v>
      </c>
      <c r="DD57" s="75">
        <f t="shared" si="237"/>
        <v>9569.15</v>
      </c>
      <c r="DE57" s="75" t="e">
        <f t="shared" si="237"/>
        <v>#N/A</v>
      </c>
      <c r="DF57" s="75">
        <f t="shared" si="237"/>
        <v>2984.35</v>
      </c>
      <c r="DG57" s="75">
        <f t="shared" si="237"/>
        <v>77.459999999999994</v>
      </c>
      <c r="DH57" s="75">
        <f t="shared" si="237"/>
        <v>21197.21</v>
      </c>
      <c r="DI57" s="75">
        <f t="shared" si="237"/>
        <v>20754.57</v>
      </c>
      <c r="DJ57" s="75">
        <f t="shared" si="237"/>
        <v>9620</v>
      </c>
      <c r="DK57" s="75">
        <f t="shared" si="237"/>
        <v>23891.56</v>
      </c>
      <c r="DL57" s="75">
        <f t="shared" si="237"/>
        <v>0</v>
      </c>
      <c r="DM57" s="75">
        <f t="shared" si="237"/>
        <v>16151.44</v>
      </c>
      <c r="DN57" s="75" t="e">
        <f t="shared" si="237"/>
        <v>#N/A</v>
      </c>
      <c r="DO57" s="75" t="e">
        <f t="shared" si="237"/>
        <v>#N/A</v>
      </c>
      <c r="DP57" s="75">
        <f t="shared" si="237"/>
        <v>48210.22</v>
      </c>
      <c r="DQ57" s="75" t="e">
        <f t="shared" si="237"/>
        <v>#N/A</v>
      </c>
      <c r="DR57" s="75">
        <f t="shared" si="237"/>
        <v>18414.330000000002</v>
      </c>
      <c r="DS57" s="75">
        <f t="shared" si="237"/>
        <v>18015.689999999999</v>
      </c>
      <c r="DT57" s="75" t="e">
        <f t="shared" si="237"/>
        <v>#N/A</v>
      </c>
      <c r="DU57" s="75">
        <f t="shared" si="237"/>
        <v>3454.29</v>
      </c>
      <c r="DV57" s="75">
        <f t="shared" si="237"/>
        <v>6740.81</v>
      </c>
      <c r="DW57" s="75" t="e">
        <f t="shared" si="237"/>
        <v>#N/A</v>
      </c>
      <c r="DX57" s="75">
        <f t="shared" si="237"/>
        <v>20444.78</v>
      </c>
      <c r="DY57" s="75" t="e">
        <f t="shared" si="237"/>
        <v>#N/A</v>
      </c>
      <c r="DZ57" s="75" t="e">
        <f t="shared" si="237"/>
        <v>#N/A</v>
      </c>
      <c r="EA57" s="75" t="e">
        <f t="shared" si="237"/>
        <v>#N/A</v>
      </c>
      <c r="EB57" s="75" t="e">
        <f t="shared" si="237"/>
        <v>#N/A</v>
      </c>
      <c r="EC57" s="75">
        <f t="shared" ref="EC57:FH57" si="238">HLOOKUP(EC$2,QSP,38,FALSE)</f>
        <v>0</v>
      </c>
      <c r="ED57" s="75" t="e">
        <f t="shared" si="238"/>
        <v>#N/A</v>
      </c>
      <c r="EE57" s="75">
        <f t="shared" si="238"/>
        <v>954.09</v>
      </c>
      <c r="EF57" s="75" t="e">
        <f t="shared" si="238"/>
        <v>#N/A</v>
      </c>
      <c r="EG57" s="75">
        <f t="shared" si="238"/>
        <v>16126.73</v>
      </c>
      <c r="EH57" s="75">
        <f t="shared" si="238"/>
        <v>15572.69</v>
      </c>
      <c r="EI57" s="75" t="e">
        <f t="shared" si="238"/>
        <v>#N/A</v>
      </c>
      <c r="EJ57" s="75">
        <f t="shared" si="238"/>
        <v>11129.91</v>
      </c>
      <c r="EK57" s="75" t="e">
        <f t="shared" si="238"/>
        <v>#N/A</v>
      </c>
      <c r="EL57" s="75">
        <f t="shared" si="238"/>
        <v>5386.44</v>
      </c>
      <c r="EM57" s="75">
        <f t="shared" si="238"/>
        <v>20272.86</v>
      </c>
      <c r="EN57" s="75" t="e">
        <f t="shared" si="238"/>
        <v>#N/A</v>
      </c>
      <c r="EO57" s="75" t="e">
        <f t="shared" si="238"/>
        <v>#N/A</v>
      </c>
      <c r="EP57" s="75">
        <f t="shared" si="238"/>
        <v>389009.6</v>
      </c>
      <c r="EQ57" s="75" t="e">
        <f t="shared" si="238"/>
        <v>#N/A</v>
      </c>
      <c r="ER57" s="75">
        <f t="shared" si="238"/>
        <v>152081.57</v>
      </c>
      <c r="ES57" s="75">
        <f t="shared" si="238"/>
        <v>0</v>
      </c>
      <c r="ET57" s="75" t="e">
        <f t="shared" si="238"/>
        <v>#N/A</v>
      </c>
      <c r="EU57" s="75">
        <f t="shared" si="238"/>
        <v>99573.65</v>
      </c>
      <c r="EV57" s="75" t="e">
        <f t="shared" si="238"/>
        <v>#N/A</v>
      </c>
      <c r="EW57" s="75" t="e">
        <f t="shared" si="238"/>
        <v>#N/A</v>
      </c>
      <c r="EX57" s="75">
        <f t="shared" si="238"/>
        <v>60337.66</v>
      </c>
      <c r="EY57" s="75" t="e">
        <f t="shared" si="238"/>
        <v>#N/A</v>
      </c>
      <c r="EZ57" s="75">
        <f t="shared" si="238"/>
        <v>110163.87</v>
      </c>
      <c r="FA57" s="75" t="e">
        <f t="shared" si="238"/>
        <v>#N/A</v>
      </c>
      <c r="FB57" s="75" t="e">
        <f t="shared" si="238"/>
        <v>#N/A</v>
      </c>
      <c r="FC57" s="75" t="e">
        <f t="shared" si="238"/>
        <v>#N/A</v>
      </c>
      <c r="FD57" s="75" t="e">
        <f t="shared" si="238"/>
        <v>#N/A</v>
      </c>
      <c r="FE57" s="75" t="e">
        <f t="shared" si="238"/>
        <v>#N/A</v>
      </c>
      <c r="FF57" s="75">
        <f t="shared" si="238"/>
        <v>56794.15</v>
      </c>
      <c r="FG57" s="75" t="e">
        <f t="shared" si="238"/>
        <v>#N/A</v>
      </c>
      <c r="FH57" s="75" t="e">
        <f t="shared" si="238"/>
        <v>#N/A</v>
      </c>
      <c r="FI57" s="75" t="e">
        <f t="shared" ref="FI57:GI57" si="239">HLOOKUP(FI$2,QSP,38,FALSE)</f>
        <v>#N/A</v>
      </c>
      <c r="FJ57" s="75" t="e">
        <f t="shared" si="239"/>
        <v>#N/A</v>
      </c>
      <c r="FK57" s="75" t="e">
        <f t="shared" si="239"/>
        <v>#N/A</v>
      </c>
      <c r="FL57" s="75">
        <f t="shared" si="239"/>
        <v>46195.360000000001</v>
      </c>
      <c r="FM57" s="75" t="e">
        <f t="shared" si="239"/>
        <v>#N/A</v>
      </c>
      <c r="FN57" s="75">
        <f t="shared" si="239"/>
        <v>122208.34</v>
      </c>
      <c r="FO57" s="75" t="e">
        <f t="shared" si="239"/>
        <v>#N/A</v>
      </c>
      <c r="FP57" s="75">
        <f t="shared" si="239"/>
        <v>186747.67</v>
      </c>
      <c r="FQ57" s="75">
        <f t="shared" si="239"/>
        <v>96153.16</v>
      </c>
      <c r="FR57" s="75" t="e">
        <f t="shared" si="239"/>
        <v>#N/A</v>
      </c>
      <c r="FS57" s="75">
        <f t="shared" si="239"/>
        <v>26217.89</v>
      </c>
      <c r="FT57" s="75">
        <f t="shared" si="239"/>
        <v>20160.22</v>
      </c>
      <c r="FU57" s="75">
        <f t="shared" si="239"/>
        <v>9635.4699999999993</v>
      </c>
      <c r="FV57" s="75">
        <f t="shared" si="239"/>
        <v>31573.75</v>
      </c>
      <c r="FW57" s="75">
        <f t="shared" si="239"/>
        <v>14378.41</v>
      </c>
      <c r="FX57" s="75">
        <f t="shared" si="239"/>
        <v>46385.38</v>
      </c>
      <c r="FY57" s="75">
        <f t="shared" si="239"/>
        <v>107.78</v>
      </c>
      <c r="FZ57" s="75">
        <f t="shared" si="239"/>
        <v>23355.29</v>
      </c>
      <c r="GA57" s="75">
        <f t="shared" si="239"/>
        <v>6203.16</v>
      </c>
      <c r="GB57" s="75">
        <f t="shared" si="239"/>
        <v>24934.76</v>
      </c>
      <c r="GC57" s="75">
        <f t="shared" si="239"/>
        <v>49511.02</v>
      </c>
      <c r="GD57" s="75" t="e">
        <f t="shared" si="239"/>
        <v>#N/A</v>
      </c>
      <c r="GE57" s="75" t="e">
        <f t="shared" si="239"/>
        <v>#N/A</v>
      </c>
      <c r="GF57" s="75">
        <f t="shared" si="239"/>
        <v>48763.56</v>
      </c>
      <c r="GG57" s="75" t="e">
        <f t="shared" si="239"/>
        <v>#N/A</v>
      </c>
      <c r="GH57" s="75" t="e">
        <f t="shared" si="239"/>
        <v>#N/A</v>
      </c>
      <c r="GI57" s="75">
        <f t="shared" si="239"/>
        <v>58768.53</v>
      </c>
    </row>
    <row r="58" spans="2:191" x14ac:dyDescent="0.25">
      <c r="B58" s="188" t="s">
        <v>235</v>
      </c>
      <c r="C58" s="189" t="s">
        <v>236</v>
      </c>
      <c r="D58" s="215"/>
      <c r="E58" s="75">
        <f t="shared" ref="E58:AJ58" si="240">HLOOKUP(E$2,QSP,39,FALSE)</f>
        <v>0</v>
      </c>
      <c r="F58" s="75">
        <f t="shared" si="240"/>
        <v>0</v>
      </c>
      <c r="G58" s="75">
        <f t="shared" si="240"/>
        <v>0</v>
      </c>
      <c r="H58" s="75">
        <f t="shared" si="240"/>
        <v>0</v>
      </c>
      <c r="I58" s="75">
        <f t="shared" si="240"/>
        <v>0</v>
      </c>
      <c r="J58" s="75" t="e">
        <f t="shared" si="240"/>
        <v>#N/A</v>
      </c>
      <c r="K58" s="75" t="e">
        <f t="shared" si="240"/>
        <v>#N/A</v>
      </c>
      <c r="L58" s="75">
        <f t="shared" si="240"/>
        <v>0</v>
      </c>
      <c r="M58" s="75">
        <f t="shared" si="240"/>
        <v>0</v>
      </c>
      <c r="N58" s="75" t="e">
        <f t="shared" si="240"/>
        <v>#N/A</v>
      </c>
      <c r="O58" s="75">
        <f t="shared" si="240"/>
        <v>0</v>
      </c>
      <c r="P58" s="75" t="e">
        <f t="shared" si="240"/>
        <v>#N/A</v>
      </c>
      <c r="Q58" s="75">
        <f t="shared" si="240"/>
        <v>0</v>
      </c>
      <c r="R58" s="75">
        <f t="shared" si="240"/>
        <v>0</v>
      </c>
      <c r="S58" s="75">
        <f t="shared" si="240"/>
        <v>0</v>
      </c>
      <c r="T58" s="75">
        <f t="shared" si="240"/>
        <v>0</v>
      </c>
      <c r="U58" s="75">
        <f t="shared" si="240"/>
        <v>0</v>
      </c>
      <c r="V58" s="75" t="e">
        <f t="shared" si="240"/>
        <v>#N/A</v>
      </c>
      <c r="W58" s="75" t="e">
        <f t="shared" si="240"/>
        <v>#N/A</v>
      </c>
      <c r="X58" s="75">
        <f t="shared" si="240"/>
        <v>0</v>
      </c>
      <c r="Y58" s="75" t="e">
        <f t="shared" si="240"/>
        <v>#N/A</v>
      </c>
      <c r="Z58" s="75" t="e">
        <f t="shared" si="240"/>
        <v>#N/A</v>
      </c>
      <c r="AA58" s="75" t="e">
        <f t="shared" si="240"/>
        <v>#N/A</v>
      </c>
      <c r="AB58" s="75" t="e">
        <f t="shared" si="240"/>
        <v>#N/A</v>
      </c>
      <c r="AC58" s="75">
        <f t="shared" si="240"/>
        <v>0</v>
      </c>
      <c r="AD58" s="75">
        <f t="shared" si="240"/>
        <v>0</v>
      </c>
      <c r="AE58" s="75">
        <f t="shared" si="240"/>
        <v>0</v>
      </c>
      <c r="AF58" s="75" t="e">
        <f t="shared" si="240"/>
        <v>#N/A</v>
      </c>
      <c r="AG58" s="75" t="e">
        <f t="shared" si="240"/>
        <v>#N/A</v>
      </c>
      <c r="AH58" s="75">
        <f t="shared" si="240"/>
        <v>0</v>
      </c>
      <c r="AI58" s="75" t="e">
        <f t="shared" si="240"/>
        <v>#N/A</v>
      </c>
      <c r="AJ58" s="75" t="e">
        <f t="shared" si="240"/>
        <v>#N/A</v>
      </c>
      <c r="AK58" s="75">
        <f t="shared" ref="AK58:BP58" si="241">HLOOKUP(AK$2,QSP,39,FALSE)</f>
        <v>0</v>
      </c>
      <c r="AL58" s="75">
        <f t="shared" si="241"/>
        <v>0</v>
      </c>
      <c r="AM58" s="75" t="e">
        <f t="shared" si="241"/>
        <v>#N/A</v>
      </c>
      <c r="AN58" s="75">
        <f t="shared" si="241"/>
        <v>0</v>
      </c>
      <c r="AO58" s="75" t="e">
        <f t="shared" si="241"/>
        <v>#N/A</v>
      </c>
      <c r="AP58" s="75">
        <f t="shared" si="241"/>
        <v>0</v>
      </c>
      <c r="AQ58" s="75" t="e">
        <f t="shared" si="241"/>
        <v>#N/A</v>
      </c>
      <c r="AR58" s="75" t="e">
        <f t="shared" si="241"/>
        <v>#N/A</v>
      </c>
      <c r="AS58" s="75">
        <f t="shared" si="241"/>
        <v>0</v>
      </c>
      <c r="AT58" s="75">
        <f t="shared" si="241"/>
        <v>0</v>
      </c>
      <c r="AU58" s="75">
        <f t="shared" si="241"/>
        <v>0</v>
      </c>
      <c r="AV58" s="75">
        <f t="shared" si="241"/>
        <v>0</v>
      </c>
      <c r="AW58" s="75">
        <f t="shared" si="241"/>
        <v>0</v>
      </c>
      <c r="AX58" s="75">
        <f t="shared" si="241"/>
        <v>0</v>
      </c>
      <c r="AY58" s="75">
        <f t="shared" si="241"/>
        <v>0</v>
      </c>
      <c r="AZ58" s="75">
        <f t="shared" si="241"/>
        <v>0</v>
      </c>
      <c r="BA58" s="75">
        <f t="shared" si="241"/>
        <v>0</v>
      </c>
      <c r="BB58" s="75">
        <f t="shared" si="241"/>
        <v>0</v>
      </c>
      <c r="BC58" s="75">
        <f t="shared" si="241"/>
        <v>0</v>
      </c>
      <c r="BD58" s="75">
        <f t="shared" si="241"/>
        <v>0</v>
      </c>
      <c r="BE58" s="75">
        <f t="shared" si="241"/>
        <v>0</v>
      </c>
      <c r="BF58" s="75">
        <f t="shared" si="241"/>
        <v>0</v>
      </c>
      <c r="BG58" s="75">
        <f t="shared" si="241"/>
        <v>0</v>
      </c>
      <c r="BH58" s="75">
        <f t="shared" si="241"/>
        <v>0</v>
      </c>
      <c r="BI58" s="75">
        <f t="shared" si="241"/>
        <v>0</v>
      </c>
      <c r="BJ58" s="75">
        <f t="shared" si="241"/>
        <v>0</v>
      </c>
      <c r="BK58" s="75">
        <f t="shared" si="241"/>
        <v>0</v>
      </c>
      <c r="BL58" s="75">
        <f t="shared" si="241"/>
        <v>0</v>
      </c>
      <c r="BM58" s="75">
        <f t="shared" si="241"/>
        <v>0</v>
      </c>
      <c r="BN58" s="75">
        <f t="shared" si="241"/>
        <v>0</v>
      </c>
      <c r="BO58" s="75">
        <f t="shared" si="241"/>
        <v>0</v>
      </c>
      <c r="BP58" s="75" t="e">
        <f t="shared" si="241"/>
        <v>#N/A</v>
      </c>
      <c r="BQ58" s="75">
        <f t="shared" ref="BQ58:CV58" si="242">HLOOKUP(BQ$2,QSP,39,FALSE)</f>
        <v>0</v>
      </c>
      <c r="BR58" s="75">
        <f t="shared" si="242"/>
        <v>0</v>
      </c>
      <c r="BS58" s="75">
        <f t="shared" si="242"/>
        <v>0</v>
      </c>
      <c r="BT58" s="75">
        <f t="shared" si="242"/>
        <v>0</v>
      </c>
      <c r="BU58" s="75">
        <f t="shared" si="242"/>
        <v>0</v>
      </c>
      <c r="BV58" s="75" t="e">
        <f t="shared" si="242"/>
        <v>#N/A</v>
      </c>
      <c r="BW58" s="75">
        <f t="shared" si="242"/>
        <v>0</v>
      </c>
      <c r="BX58" s="75">
        <f t="shared" si="242"/>
        <v>0</v>
      </c>
      <c r="BY58" s="75">
        <f t="shared" si="242"/>
        <v>0</v>
      </c>
      <c r="BZ58" s="75">
        <f t="shared" si="242"/>
        <v>0</v>
      </c>
      <c r="CA58" s="75">
        <f t="shared" si="242"/>
        <v>0</v>
      </c>
      <c r="CB58" s="75" t="e">
        <f t="shared" si="242"/>
        <v>#N/A</v>
      </c>
      <c r="CC58" s="75">
        <f t="shared" si="242"/>
        <v>0</v>
      </c>
      <c r="CD58" s="75" t="e">
        <f t="shared" si="242"/>
        <v>#N/A</v>
      </c>
      <c r="CE58" s="75">
        <f t="shared" si="242"/>
        <v>0</v>
      </c>
      <c r="CF58" s="75" t="e">
        <f t="shared" si="242"/>
        <v>#N/A</v>
      </c>
      <c r="CG58" s="75">
        <f t="shared" si="242"/>
        <v>0</v>
      </c>
      <c r="CH58" s="75">
        <f t="shared" si="242"/>
        <v>0</v>
      </c>
      <c r="CI58" s="75">
        <f t="shared" si="242"/>
        <v>0</v>
      </c>
      <c r="CJ58" s="75">
        <f t="shared" si="242"/>
        <v>0</v>
      </c>
      <c r="CK58" s="75">
        <f t="shared" si="242"/>
        <v>0</v>
      </c>
      <c r="CL58" s="75">
        <f t="shared" si="242"/>
        <v>0</v>
      </c>
      <c r="CM58" s="75">
        <f t="shared" si="242"/>
        <v>0</v>
      </c>
      <c r="CN58" s="75">
        <f t="shared" si="242"/>
        <v>0</v>
      </c>
      <c r="CO58" s="75">
        <f t="shared" si="242"/>
        <v>0</v>
      </c>
      <c r="CP58" s="75">
        <f t="shared" si="242"/>
        <v>0</v>
      </c>
      <c r="CQ58" s="75">
        <f t="shared" si="242"/>
        <v>0</v>
      </c>
      <c r="CR58" s="75">
        <f t="shared" si="242"/>
        <v>0</v>
      </c>
      <c r="CS58" s="75">
        <f t="shared" si="242"/>
        <v>0</v>
      </c>
      <c r="CT58" s="75">
        <f t="shared" si="242"/>
        <v>0</v>
      </c>
      <c r="CU58" s="75">
        <f t="shared" si="242"/>
        <v>0</v>
      </c>
      <c r="CV58" s="75">
        <f t="shared" si="242"/>
        <v>0</v>
      </c>
      <c r="CW58" s="75">
        <f t="shared" ref="CW58:EB58" si="243">HLOOKUP(CW$2,QSP,39,FALSE)</f>
        <v>0</v>
      </c>
      <c r="CX58" s="75">
        <f t="shared" si="243"/>
        <v>0</v>
      </c>
      <c r="CY58" s="75">
        <f t="shared" si="243"/>
        <v>0</v>
      </c>
      <c r="CZ58" s="75">
        <f t="shared" si="243"/>
        <v>0</v>
      </c>
      <c r="DA58" s="75">
        <f t="shared" si="243"/>
        <v>0</v>
      </c>
      <c r="DB58" s="75">
        <f t="shared" si="243"/>
        <v>0</v>
      </c>
      <c r="DC58" s="75">
        <f t="shared" si="243"/>
        <v>0</v>
      </c>
      <c r="DD58" s="75">
        <f t="shared" si="243"/>
        <v>0</v>
      </c>
      <c r="DE58" s="75" t="e">
        <f t="shared" si="243"/>
        <v>#N/A</v>
      </c>
      <c r="DF58" s="75">
        <f t="shared" si="243"/>
        <v>0</v>
      </c>
      <c r="DG58" s="75">
        <f t="shared" si="243"/>
        <v>0</v>
      </c>
      <c r="DH58" s="75">
        <f t="shared" si="243"/>
        <v>0</v>
      </c>
      <c r="DI58" s="75">
        <f t="shared" si="243"/>
        <v>0</v>
      </c>
      <c r="DJ58" s="75">
        <f t="shared" si="243"/>
        <v>0</v>
      </c>
      <c r="DK58" s="75">
        <f t="shared" si="243"/>
        <v>0</v>
      </c>
      <c r="DL58" s="75">
        <f t="shared" si="243"/>
        <v>0</v>
      </c>
      <c r="DM58" s="75">
        <f t="shared" si="243"/>
        <v>0</v>
      </c>
      <c r="DN58" s="75" t="e">
        <f t="shared" si="243"/>
        <v>#N/A</v>
      </c>
      <c r="DO58" s="75" t="e">
        <f t="shared" si="243"/>
        <v>#N/A</v>
      </c>
      <c r="DP58" s="75">
        <f t="shared" si="243"/>
        <v>0</v>
      </c>
      <c r="DQ58" s="75" t="e">
        <f t="shared" si="243"/>
        <v>#N/A</v>
      </c>
      <c r="DR58" s="75">
        <f t="shared" si="243"/>
        <v>0</v>
      </c>
      <c r="DS58" s="75">
        <f t="shared" si="243"/>
        <v>0</v>
      </c>
      <c r="DT58" s="75" t="e">
        <f t="shared" si="243"/>
        <v>#N/A</v>
      </c>
      <c r="DU58" s="75">
        <f t="shared" si="243"/>
        <v>0</v>
      </c>
      <c r="DV58" s="75">
        <f t="shared" si="243"/>
        <v>0</v>
      </c>
      <c r="DW58" s="75" t="e">
        <f t="shared" si="243"/>
        <v>#N/A</v>
      </c>
      <c r="DX58" s="75">
        <f t="shared" si="243"/>
        <v>0</v>
      </c>
      <c r="DY58" s="75" t="e">
        <f t="shared" si="243"/>
        <v>#N/A</v>
      </c>
      <c r="DZ58" s="75" t="e">
        <f t="shared" si="243"/>
        <v>#N/A</v>
      </c>
      <c r="EA58" s="75" t="e">
        <f t="shared" si="243"/>
        <v>#N/A</v>
      </c>
      <c r="EB58" s="75" t="e">
        <f t="shared" si="243"/>
        <v>#N/A</v>
      </c>
      <c r="EC58" s="75">
        <f t="shared" ref="EC58:FH58" si="244">HLOOKUP(EC$2,QSP,39,FALSE)</f>
        <v>0</v>
      </c>
      <c r="ED58" s="75" t="e">
        <f t="shared" si="244"/>
        <v>#N/A</v>
      </c>
      <c r="EE58" s="75">
        <f t="shared" si="244"/>
        <v>0</v>
      </c>
      <c r="EF58" s="75" t="e">
        <f t="shared" si="244"/>
        <v>#N/A</v>
      </c>
      <c r="EG58" s="75">
        <f t="shared" si="244"/>
        <v>0</v>
      </c>
      <c r="EH58" s="75">
        <f t="shared" si="244"/>
        <v>0</v>
      </c>
      <c r="EI58" s="75" t="e">
        <f t="shared" si="244"/>
        <v>#N/A</v>
      </c>
      <c r="EJ58" s="75">
        <f t="shared" si="244"/>
        <v>0</v>
      </c>
      <c r="EK58" s="75" t="e">
        <f t="shared" si="244"/>
        <v>#N/A</v>
      </c>
      <c r="EL58" s="75">
        <f t="shared" si="244"/>
        <v>0</v>
      </c>
      <c r="EM58" s="75">
        <f t="shared" si="244"/>
        <v>0</v>
      </c>
      <c r="EN58" s="75" t="e">
        <f t="shared" si="244"/>
        <v>#N/A</v>
      </c>
      <c r="EO58" s="75" t="e">
        <f t="shared" si="244"/>
        <v>#N/A</v>
      </c>
      <c r="EP58" s="75">
        <f t="shared" si="244"/>
        <v>153974.63</v>
      </c>
      <c r="EQ58" s="75" t="e">
        <f t="shared" si="244"/>
        <v>#N/A</v>
      </c>
      <c r="ER58" s="75">
        <f t="shared" si="244"/>
        <v>108213.86</v>
      </c>
      <c r="ES58" s="75">
        <f t="shared" si="244"/>
        <v>179400.72</v>
      </c>
      <c r="ET58" s="75" t="e">
        <f t="shared" si="244"/>
        <v>#N/A</v>
      </c>
      <c r="EU58" s="75">
        <f t="shared" si="244"/>
        <v>219090.65</v>
      </c>
      <c r="EV58" s="75" t="e">
        <f t="shared" si="244"/>
        <v>#N/A</v>
      </c>
      <c r="EW58" s="75" t="e">
        <f t="shared" si="244"/>
        <v>#N/A</v>
      </c>
      <c r="EX58" s="75">
        <f t="shared" si="244"/>
        <v>133905.13</v>
      </c>
      <c r="EY58" s="75" t="e">
        <f t="shared" si="244"/>
        <v>#N/A</v>
      </c>
      <c r="EZ58" s="75">
        <f t="shared" si="244"/>
        <v>114719.66</v>
      </c>
      <c r="FA58" s="75" t="e">
        <f t="shared" si="244"/>
        <v>#N/A</v>
      </c>
      <c r="FB58" s="75" t="e">
        <f t="shared" si="244"/>
        <v>#N/A</v>
      </c>
      <c r="FC58" s="75" t="e">
        <f t="shared" si="244"/>
        <v>#N/A</v>
      </c>
      <c r="FD58" s="75" t="e">
        <f t="shared" si="244"/>
        <v>#N/A</v>
      </c>
      <c r="FE58" s="75" t="e">
        <f t="shared" si="244"/>
        <v>#N/A</v>
      </c>
      <c r="FF58" s="75">
        <f t="shared" si="244"/>
        <v>109548.49</v>
      </c>
      <c r="FG58" s="75" t="e">
        <f t="shared" si="244"/>
        <v>#N/A</v>
      </c>
      <c r="FH58" s="75" t="e">
        <f t="shared" si="244"/>
        <v>#N/A</v>
      </c>
      <c r="FI58" s="75" t="e">
        <f t="shared" ref="FI58:GI58" si="245">HLOOKUP(FI$2,QSP,39,FALSE)</f>
        <v>#N/A</v>
      </c>
      <c r="FJ58" s="75" t="e">
        <f t="shared" si="245"/>
        <v>#N/A</v>
      </c>
      <c r="FK58" s="75" t="e">
        <f t="shared" si="245"/>
        <v>#N/A</v>
      </c>
      <c r="FL58" s="75">
        <f t="shared" si="245"/>
        <v>103159.37</v>
      </c>
      <c r="FM58" s="75" t="e">
        <f t="shared" si="245"/>
        <v>#N/A</v>
      </c>
      <c r="FN58" s="75">
        <f t="shared" si="245"/>
        <v>97713.27</v>
      </c>
      <c r="FO58" s="75" t="e">
        <f t="shared" si="245"/>
        <v>#N/A</v>
      </c>
      <c r="FP58" s="75">
        <f t="shared" si="245"/>
        <v>92679.6</v>
      </c>
      <c r="FQ58" s="75">
        <f t="shared" si="245"/>
        <v>93126.44</v>
      </c>
      <c r="FR58" s="75" t="e">
        <f t="shared" si="245"/>
        <v>#N/A</v>
      </c>
      <c r="FS58" s="75">
        <f t="shared" si="245"/>
        <v>72894.880000000005</v>
      </c>
      <c r="FT58" s="75">
        <f t="shared" si="245"/>
        <v>4372.2</v>
      </c>
      <c r="FU58" s="75">
        <f t="shared" si="245"/>
        <v>0</v>
      </c>
      <c r="FV58" s="75">
        <f t="shared" si="245"/>
        <v>3349.25</v>
      </c>
      <c r="FW58" s="75">
        <f t="shared" si="245"/>
        <v>0</v>
      </c>
      <c r="FX58" s="75">
        <f t="shared" si="245"/>
        <v>3651.63</v>
      </c>
      <c r="FY58" s="75">
        <f t="shared" si="245"/>
        <v>0</v>
      </c>
      <c r="FZ58" s="75">
        <f t="shared" si="245"/>
        <v>0</v>
      </c>
      <c r="GA58" s="75">
        <f t="shared" si="245"/>
        <v>8674.9599999999991</v>
      </c>
      <c r="GB58" s="75">
        <f t="shared" si="245"/>
        <v>11766.93</v>
      </c>
      <c r="GC58" s="75">
        <f t="shared" si="245"/>
        <v>10112.040000000001</v>
      </c>
      <c r="GD58" s="75" t="e">
        <f t="shared" si="245"/>
        <v>#N/A</v>
      </c>
      <c r="GE58" s="75" t="e">
        <f t="shared" si="245"/>
        <v>#N/A</v>
      </c>
      <c r="GF58" s="75">
        <f t="shared" si="245"/>
        <v>17254.53</v>
      </c>
      <c r="GG58" s="75" t="e">
        <f t="shared" si="245"/>
        <v>#N/A</v>
      </c>
      <c r="GH58" s="75" t="e">
        <f t="shared" si="245"/>
        <v>#N/A</v>
      </c>
      <c r="GI58" s="75">
        <f t="shared" si="245"/>
        <v>12700.77</v>
      </c>
    </row>
    <row r="59" spans="2:191" x14ac:dyDescent="0.25">
      <c r="B59" s="188" t="s">
        <v>237</v>
      </c>
      <c r="C59" s="189" t="s">
        <v>238</v>
      </c>
      <c r="D59" s="215"/>
      <c r="E59" s="75">
        <f t="shared" ref="E59:AJ59" si="246">HLOOKUP(E$2,QSP,40,FALSE)</f>
        <v>10709.210000000001</v>
      </c>
      <c r="F59" s="75">
        <f t="shared" si="246"/>
        <v>4446.9400000000005</v>
      </c>
      <c r="G59" s="75">
        <f t="shared" si="246"/>
        <v>10395.42</v>
      </c>
      <c r="H59" s="75">
        <f t="shared" si="246"/>
        <v>25755.99</v>
      </c>
      <c r="I59" s="75">
        <f t="shared" si="246"/>
        <v>7888.09</v>
      </c>
      <c r="J59" s="75" t="e">
        <f t="shared" si="246"/>
        <v>#N/A</v>
      </c>
      <c r="K59" s="75" t="e">
        <f t="shared" si="246"/>
        <v>#N/A</v>
      </c>
      <c r="L59" s="75">
        <f t="shared" si="246"/>
        <v>34704.85</v>
      </c>
      <c r="M59" s="75">
        <f t="shared" si="246"/>
        <v>33894.44</v>
      </c>
      <c r="N59" s="75" t="e">
        <f t="shared" si="246"/>
        <v>#N/A</v>
      </c>
      <c r="O59" s="75">
        <f t="shared" si="246"/>
        <v>33550.19</v>
      </c>
      <c r="P59" s="75" t="e">
        <f t="shared" si="246"/>
        <v>#N/A</v>
      </c>
      <c r="Q59" s="75">
        <f t="shared" si="246"/>
        <v>44692.18</v>
      </c>
      <c r="R59" s="75">
        <f t="shared" si="246"/>
        <v>18128.34</v>
      </c>
      <c r="S59" s="75">
        <f t="shared" si="246"/>
        <v>15537.119999999999</v>
      </c>
      <c r="T59" s="75">
        <f t="shared" si="246"/>
        <v>0</v>
      </c>
      <c r="U59" s="75">
        <f t="shared" si="246"/>
        <v>19992.989999999998</v>
      </c>
      <c r="V59" s="75" t="e">
        <f t="shared" si="246"/>
        <v>#N/A</v>
      </c>
      <c r="W59" s="75" t="e">
        <f t="shared" si="246"/>
        <v>#N/A</v>
      </c>
      <c r="X59" s="75">
        <f t="shared" si="246"/>
        <v>26739.38</v>
      </c>
      <c r="Y59" s="75" t="e">
        <f t="shared" si="246"/>
        <v>#N/A</v>
      </c>
      <c r="Z59" s="75" t="e">
        <f t="shared" si="246"/>
        <v>#N/A</v>
      </c>
      <c r="AA59" s="75" t="e">
        <f t="shared" si="246"/>
        <v>#N/A</v>
      </c>
      <c r="AB59" s="75" t="e">
        <f t="shared" si="246"/>
        <v>#N/A</v>
      </c>
      <c r="AC59" s="75">
        <f t="shared" si="246"/>
        <v>10267.420000000002</v>
      </c>
      <c r="AD59" s="75">
        <f t="shared" si="246"/>
        <v>40660.25</v>
      </c>
      <c r="AE59" s="75">
        <f t="shared" si="246"/>
        <v>20498</v>
      </c>
      <c r="AF59" s="75" t="e">
        <f t="shared" si="246"/>
        <v>#N/A</v>
      </c>
      <c r="AG59" s="75" t="e">
        <f t="shared" si="246"/>
        <v>#N/A</v>
      </c>
      <c r="AH59" s="75">
        <f t="shared" si="246"/>
        <v>9239.67</v>
      </c>
      <c r="AI59" s="75" t="e">
        <f t="shared" si="246"/>
        <v>#N/A</v>
      </c>
      <c r="AJ59" s="75" t="e">
        <f t="shared" si="246"/>
        <v>#N/A</v>
      </c>
      <c r="AK59" s="75">
        <f t="shared" ref="AK59:BP59" si="247">HLOOKUP(AK$2,QSP,40,FALSE)</f>
        <v>35258.720000000001</v>
      </c>
      <c r="AL59" s="75">
        <f t="shared" si="247"/>
        <v>22436.66</v>
      </c>
      <c r="AM59" s="75" t="e">
        <f t="shared" si="247"/>
        <v>#N/A</v>
      </c>
      <c r="AN59" s="75">
        <f t="shared" si="247"/>
        <v>14018.61</v>
      </c>
      <c r="AO59" s="75" t="e">
        <f t="shared" si="247"/>
        <v>#N/A</v>
      </c>
      <c r="AP59" s="75">
        <f t="shared" si="247"/>
        <v>26904.560000000001</v>
      </c>
      <c r="AQ59" s="75" t="e">
        <f t="shared" si="247"/>
        <v>#N/A</v>
      </c>
      <c r="AR59" s="75" t="e">
        <f t="shared" si="247"/>
        <v>#N/A</v>
      </c>
      <c r="AS59" s="75">
        <f t="shared" si="247"/>
        <v>19137.86</v>
      </c>
      <c r="AT59" s="75">
        <f t="shared" si="247"/>
        <v>0</v>
      </c>
      <c r="AU59" s="75">
        <f t="shared" si="247"/>
        <v>37001.379999999997</v>
      </c>
      <c r="AV59" s="75">
        <f t="shared" si="247"/>
        <v>24009.18</v>
      </c>
      <c r="AW59" s="75">
        <f t="shared" si="247"/>
        <v>15562.259999999998</v>
      </c>
      <c r="AX59" s="75">
        <f t="shared" si="247"/>
        <v>36908.54</v>
      </c>
      <c r="AY59" s="75">
        <f t="shared" si="247"/>
        <v>60445.95</v>
      </c>
      <c r="AZ59" s="75">
        <f t="shared" si="247"/>
        <v>15692.82</v>
      </c>
      <c r="BA59" s="75">
        <f t="shared" si="247"/>
        <v>25893.52</v>
      </c>
      <c r="BB59" s="75">
        <f t="shared" si="247"/>
        <v>13044.55</v>
      </c>
      <c r="BC59" s="75">
        <f t="shared" si="247"/>
        <v>18842.37</v>
      </c>
      <c r="BD59" s="75">
        <f t="shared" si="247"/>
        <v>30255.63</v>
      </c>
      <c r="BE59" s="75">
        <f t="shared" si="247"/>
        <v>10740.43</v>
      </c>
      <c r="BF59" s="75">
        <f t="shared" si="247"/>
        <v>18757.120000000003</v>
      </c>
      <c r="BG59" s="75">
        <f t="shared" si="247"/>
        <v>32506.62</v>
      </c>
      <c r="BH59" s="75">
        <f t="shared" si="247"/>
        <v>24301.19</v>
      </c>
      <c r="BI59" s="75">
        <f t="shared" si="247"/>
        <v>7948.2599999999993</v>
      </c>
      <c r="BJ59" s="75">
        <f t="shared" si="247"/>
        <v>0</v>
      </c>
      <c r="BK59" s="75">
        <f t="shared" si="247"/>
        <v>21117.820000000003</v>
      </c>
      <c r="BL59" s="75">
        <f t="shared" si="247"/>
        <v>18856.86</v>
      </c>
      <c r="BM59" s="75">
        <f t="shared" si="247"/>
        <v>46836.649999999994</v>
      </c>
      <c r="BN59" s="75">
        <f t="shared" si="247"/>
        <v>31453.9</v>
      </c>
      <c r="BO59" s="75">
        <f t="shared" si="247"/>
        <v>17869.580000000002</v>
      </c>
      <c r="BP59" s="75" t="e">
        <f t="shared" si="247"/>
        <v>#N/A</v>
      </c>
      <c r="BQ59" s="75">
        <f t="shared" ref="BQ59:CV59" si="248">HLOOKUP(BQ$2,QSP,40,FALSE)</f>
        <v>17827.260000000002</v>
      </c>
      <c r="BR59" s="75">
        <f t="shared" si="248"/>
        <v>32792.74</v>
      </c>
      <c r="BS59" s="75">
        <f t="shared" si="248"/>
        <v>40562.21</v>
      </c>
      <c r="BT59" s="75">
        <f t="shared" si="248"/>
        <v>28460.789999999994</v>
      </c>
      <c r="BU59" s="75">
        <f t="shared" si="248"/>
        <v>41140.550000000003</v>
      </c>
      <c r="BV59" s="75" t="e">
        <f t="shared" si="248"/>
        <v>#N/A</v>
      </c>
      <c r="BW59" s="75">
        <f t="shared" si="248"/>
        <v>32695.190000000002</v>
      </c>
      <c r="BX59" s="75">
        <f t="shared" si="248"/>
        <v>35734.61</v>
      </c>
      <c r="BY59" s="75">
        <f t="shared" si="248"/>
        <v>26095.090000000004</v>
      </c>
      <c r="BZ59" s="75">
        <f t="shared" si="248"/>
        <v>52662.229999999996</v>
      </c>
      <c r="CA59" s="75">
        <f t="shared" si="248"/>
        <v>13058.28</v>
      </c>
      <c r="CB59" s="75" t="e">
        <f t="shared" si="248"/>
        <v>#N/A</v>
      </c>
      <c r="CC59" s="75">
        <f t="shared" si="248"/>
        <v>41056.86</v>
      </c>
      <c r="CD59" s="75" t="e">
        <f t="shared" si="248"/>
        <v>#N/A</v>
      </c>
      <c r="CE59" s="75">
        <f t="shared" si="248"/>
        <v>11980.9</v>
      </c>
      <c r="CF59" s="75" t="e">
        <f t="shared" si="248"/>
        <v>#N/A</v>
      </c>
      <c r="CG59" s="75">
        <f t="shared" si="248"/>
        <v>69028</v>
      </c>
      <c r="CH59" s="75">
        <f t="shared" si="248"/>
        <v>13835.810000000001</v>
      </c>
      <c r="CI59" s="75">
        <f t="shared" si="248"/>
        <v>29452.649999999998</v>
      </c>
      <c r="CJ59" s="75">
        <f t="shared" si="248"/>
        <v>40872.11</v>
      </c>
      <c r="CK59" s="75">
        <f t="shared" si="248"/>
        <v>18739.88</v>
      </c>
      <c r="CL59" s="75">
        <f t="shared" si="248"/>
        <v>22212.039999999997</v>
      </c>
      <c r="CM59" s="75">
        <f t="shared" si="248"/>
        <v>18412.519999999997</v>
      </c>
      <c r="CN59" s="75">
        <f t="shared" si="248"/>
        <v>50418.979999999996</v>
      </c>
      <c r="CO59" s="75">
        <f t="shared" si="248"/>
        <v>42515.15</v>
      </c>
      <c r="CP59" s="75">
        <f t="shared" si="248"/>
        <v>21834.399999999998</v>
      </c>
      <c r="CQ59" s="75">
        <f t="shared" si="248"/>
        <v>19804.129999999997</v>
      </c>
      <c r="CR59" s="75">
        <f t="shared" si="248"/>
        <v>29163.839999999997</v>
      </c>
      <c r="CS59" s="75">
        <f t="shared" si="248"/>
        <v>68881.75</v>
      </c>
      <c r="CT59" s="75">
        <f t="shared" si="248"/>
        <v>59184.770000000004</v>
      </c>
      <c r="CU59" s="75">
        <f t="shared" si="248"/>
        <v>16328.05</v>
      </c>
      <c r="CV59" s="75">
        <f t="shared" si="248"/>
        <v>25322.35</v>
      </c>
      <c r="CW59" s="75">
        <f t="shared" ref="CW59:EB59" si="249">HLOOKUP(CW$2,QSP,40,FALSE)</f>
        <v>20988.04</v>
      </c>
      <c r="CX59" s="75">
        <f t="shared" si="249"/>
        <v>7573.34</v>
      </c>
      <c r="CY59" s="75">
        <f t="shared" si="249"/>
        <v>60265.86</v>
      </c>
      <c r="CZ59" s="75">
        <f t="shared" si="249"/>
        <v>13940.45</v>
      </c>
      <c r="DA59" s="75">
        <f t="shared" si="249"/>
        <v>15599.52</v>
      </c>
      <c r="DB59" s="75">
        <f t="shared" si="249"/>
        <v>30661.560000000005</v>
      </c>
      <c r="DC59" s="75">
        <f t="shared" si="249"/>
        <v>18255.150000000001</v>
      </c>
      <c r="DD59" s="75">
        <f t="shared" si="249"/>
        <v>20655.940000000002</v>
      </c>
      <c r="DE59" s="75" t="e">
        <f t="shared" si="249"/>
        <v>#N/A</v>
      </c>
      <c r="DF59" s="75">
        <f t="shared" si="249"/>
        <v>24897.82</v>
      </c>
      <c r="DG59" s="75">
        <f t="shared" si="249"/>
        <v>24874.1</v>
      </c>
      <c r="DH59" s="75">
        <f t="shared" si="249"/>
        <v>13934.630000000001</v>
      </c>
      <c r="DI59" s="75">
        <f t="shared" si="249"/>
        <v>30718.819999999996</v>
      </c>
      <c r="DJ59" s="75">
        <f t="shared" si="249"/>
        <v>18111.379999999997</v>
      </c>
      <c r="DK59" s="75">
        <f t="shared" si="249"/>
        <v>19195.5</v>
      </c>
      <c r="DL59" s="75">
        <f t="shared" si="249"/>
        <v>30773.97</v>
      </c>
      <c r="DM59" s="75">
        <f t="shared" si="249"/>
        <v>23960.54</v>
      </c>
      <c r="DN59" s="75" t="e">
        <f t="shared" si="249"/>
        <v>#N/A</v>
      </c>
      <c r="DO59" s="75" t="e">
        <f t="shared" si="249"/>
        <v>#N/A</v>
      </c>
      <c r="DP59" s="75">
        <f t="shared" si="249"/>
        <v>46566.599999999991</v>
      </c>
      <c r="DQ59" s="75" t="e">
        <f t="shared" si="249"/>
        <v>#N/A</v>
      </c>
      <c r="DR59" s="75">
        <f t="shared" si="249"/>
        <v>16207.519999999997</v>
      </c>
      <c r="DS59" s="75">
        <f t="shared" si="249"/>
        <v>23831.06</v>
      </c>
      <c r="DT59" s="75" t="e">
        <f t="shared" si="249"/>
        <v>#N/A</v>
      </c>
      <c r="DU59" s="75">
        <f t="shared" si="249"/>
        <v>106752.56</v>
      </c>
      <c r="DV59" s="75">
        <f t="shared" si="249"/>
        <v>13017.84</v>
      </c>
      <c r="DW59" s="75" t="e">
        <f t="shared" si="249"/>
        <v>#N/A</v>
      </c>
      <c r="DX59" s="75">
        <f t="shared" si="249"/>
        <v>18835.349999999999</v>
      </c>
      <c r="DY59" s="75" t="e">
        <f t="shared" si="249"/>
        <v>#N/A</v>
      </c>
      <c r="DZ59" s="75" t="e">
        <f t="shared" si="249"/>
        <v>#N/A</v>
      </c>
      <c r="EA59" s="75" t="e">
        <f t="shared" si="249"/>
        <v>#N/A</v>
      </c>
      <c r="EB59" s="75" t="e">
        <f t="shared" si="249"/>
        <v>#N/A</v>
      </c>
      <c r="EC59" s="75">
        <f t="shared" ref="EC59:FH59" si="250">HLOOKUP(EC$2,QSP,40,FALSE)</f>
        <v>20409.870000000003</v>
      </c>
      <c r="ED59" s="75" t="e">
        <f t="shared" si="250"/>
        <v>#N/A</v>
      </c>
      <c r="EE59" s="75">
        <f t="shared" si="250"/>
        <v>22834.190000000002</v>
      </c>
      <c r="EF59" s="75" t="e">
        <f t="shared" si="250"/>
        <v>#N/A</v>
      </c>
      <c r="EG59" s="75">
        <f t="shared" si="250"/>
        <v>24874.32</v>
      </c>
      <c r="EH59" s="75">
        <f t="shared" si="250"/>
        <v>16194.170000000002</v>
      </c>
      <c r="EI59" s="75" t="e">
        <f t="shared" si="250"/>
        <v>#N/A</v>
      </c>
      <c r="EJ59" s="75">
        <f t="shared" si="250"/>
        <v>8220.32</v>
      </c>
      <c r="EK59" s="75" t="e">
        <f t="shared" si="250"/>
        <v>#N/A</v>
      </c>
      <c r="EL59" s="75">
        <f t="shared" si="250"/>
        <v>34765.199999999997</v>
      </c>
      <c r="EM59" s="75">
        <f t="shared" si="250"/>
        <v>9039.14</v>
      </c>
      <c r="EN59" s="75" t="e">
        <f t="shared" si="250"/>
        <v>#N/A</v>
      </c>
      <c r="EO59" s="75" t="e">
        <f t="shared" si="250"/>
        <v>#N/A</v>
      </c>
      <c r="EP59" s="75">
        <f t="shared" si="250"/>
        <v>389698.85</v>
      </c>
      <c r="EQ59" s="75" t="e">
        <f t="shared" si="250"/>
        <v>#N/A</v>
      </c>
      <c r="ER59" s="75">
        <f t="shared" si="250"/>
        <v>171204.48000000001</v>
      </c>
      <c r="ES59" s="75">
        <f t="shared" si="250"/>
        <v>269553.17</v>
      </c>
      <c r="ET59" s="75" t="e">
        <f t="shared" si="250"/>
        <v>#N/A</v>
      </c>
      <c r="EU59" s="75">
        <f t="shared" si="250"/>
        <v>259537.74</v>
      </c>
      <c r="EV59" s="75" t="e">
        <f t="shared" si="250"/>
        <v>#N/A</v>
      </c>
      <c r="EW59" s="75" t="e">
        <f t="shared" si="250"/>
        <v>#N/A</v>
      </c>
      <c r="EX59" s="75">
        <f t="shared" si="250"/>
        <v>150531.51</v>
      </c>
      <c r="EY59" s="75" t="e">
        <f t="shared" si="250"/>
        <v>#N/A</v>
      </c>
      <c r="EZ59" s="75">
        <f t="shared" si="250"/>
        <v>92930.66</v>
      </c>
      <c r="FA59" s="75" t="e">
        <f t="shared" si="250"/>
        <v>#N/A</v>
      </c>
      <c r="FB59" s="75" t="e">
        <f t="shared" si="250"/>
        <v>#N/A</v>
      </c>
      <c r="FC59" s="75" t="e">
        <f t="shared" si="250"/>
        <v>#N/A</v>
      </c>
      <c r="FD59" s="75" t="e">
        <f t="shared" si="250"/>
        <v>#N/A</v>
      </c>
      <c r="FE59" s="75" t="e">
        <f t="shared" si="250"/>
        <v>#N/A</v>
      </c>
      <c r="FF59" s="75">
        <f t="shared" si="250"/>
        <v>221906.01</v>
      </c>
      <c r="FG59" s="75" t="e">
        <f t="shared" si="250"/>
        <v>#N/A</v>
      </c>
      <c r="FH59" s="75" t="e">
        <f t="shared" si="250"/>
        <v>#N/A</v>
      </c>
      <c r="FI59" s="75" t="e">
        <f t="shared" ref="FI59:GI59" si="251">HLOOKUP(FI$2,QSP,40,FALSE)</f>
        <v>#N/A</v>
      </c>
      <c r="FJ59" s="75" t="e">
        <f t="shared" si="251"/>
        <v>#N/A</v>
      </c>
      <c r="FK59" s="75" t="e">
        <f t="shared" si="251"/>
        <v>#N/A</v>
      </c>
      <c r="FL59" s="75">
        <f t="shared" si="251"/>
        <v>207905.78999999998</v>
      </c>
      <c r="FM59" s="75" t="e">
        <f t="shared" si="251"/>
        <v>#N/A</v>
      </c>
      <c r="FN59" s="75">
        <f t="shared" si="251"/>
        <v>74223.850000000006</v>
      </c>
      <c r="FO59" s="75" t="e">
        <f t="shared" si="251"/>
        <v>#N/A</v>
      </c>
      <c r="FP59" s="75">
        <f t="shared" si="251"/>
        <v>135346.35</v>
      </c>
      <c r="FQ59" s="75">
        <f t="shared" si="251"/>
        <v>114993.8</v>
      </c>
      <c r="FR59" s="75" t="e">
        <f t="shared" si="251"/>
        <v>#N/A</v>
      </c>
      <c r="FS59" s="75">
        <f t="shared" si="251"/>
        <v>49673.34</v>
      </c>
      <c r="FT59" s="75">
        <f t="shared" si="251"/>
        <v>15126.98</v>
      </c>
      <c r="FU59" s="75">
        <f t="shared" si="251"/>
        <v>17072.36</v>
      </c>
      <c r="FV59" s="75">
        <f t="shared" si="251"/>
        <v>33679.410000000003</v>
      </c>
      <c r="FW59" s="75">
        <f t="shared" si="251"/>
        <v>23310.629999999997</v>
      </c>
      <c r="FX59" s="75">
        <f t="shared" si="251"/>
        <v>71108.08</v>
      </c>
      <c r="FY59" s="75">
        <f t="shared" si="251"/>
        <v>18105.72</v>
      </c>
      <c r="FZ59" s="75">
        <f t="shared" si="251"/>
        <v>21456.61</v>
      </c>
      <c r="GA59" s="75">
        <f t="shared" si="251"/>
        <v>37373.56</v>
      </c>
      <c r="GB59" s="75">
        <f t="shared" si="251"/>
        <v>18763.22</v>
      </c>
      <c r="GC59" s="75">
        <f t="shared" si="251"/>
        <v>20352.900000000001</v>
      </c>
      <c r="GD59" s="75" t="e">
        <f t="shared" si="251"/>
        <v>#N/A</v>
      </c>
      <c r="GE59" s="75" t="e">
        <f t="shared" si="251"/>
        <v>#N/A</v>
      </c>
      <c r="GF59" s="75">
        <f t="shared" si="251"/>
        <v>61347.090000000004</v>
      </c>
      <c r="GG59" s="75" t="e">
        <f t="shared" si="251"/>
        <v>#N/A</v>
      </c>
      <c r="GH59" s="75" t="e">
        <f t="shared" si="251"/>
        <v>#N/A</v>
      </c>
      <c r="GI59" s="75">
        <f t="shared" si="251"/>
        <v>43234.32</v>
      </c>
    </row>
    <row r="60" spans="2:191" x14ac:dyDescent="0.25">
      <c r="B60" s="188" t="s">
        <v>239</v>
      </c>
      <c r="C60" s="189" t="s">
        <v>240</v>
      </c>
      <c r="D60" s="215"/>
      <c r="E60" s="75">
        <f t="shared" ref="E60:AJ60" si="252">HLOOKUP(E$2,QSP,41,FALSE)</f>
        <v>1807</v>
      </c>
      <c r="F60" s="75">
        <f t="shared" si="252"/>
        <v>1499</v>
      </c>
      <c r="G60" s="75">
        <f t="shared" si="252"/>
        <v>1065</v>
      </c>
      <c r="H60" s="75">
        <f t="shared" si="252"/>
        <v>1279</v>
      </c>
      <c r="I60" s="75">
        <f t="shared" si="252"/>
        <v>843</v>
      </c>
      <c r="J60" s="75" t="e">
        <f t="shared" si="252"/>
        <v>#N/A</v>
      </c>
      <c r="K60" s="75" t="e">
        <f t="shared" si="252"/>
        <v>#N/A</v>
      </c>
      <c r="L60" s="75">
        <f t="shared" si="252"/>
        <v>7636.41</v>
      </c>
      <c r="M60" s="75">
        <f t="shared" si="252"/>
        <v>1803</v>
      </c>
      <c r="N60" s="75" t="e">
        <f t="shared" si="252"/>
        <v>#N/A</v>
      </c>
      <c r="O60" s="75">
        <f t="shared" si="252"/>
        <v>8370.57</v>
      </c>
      <c r="P60" s="75" t="e">
        <f t="shared" si="252"/>
        <v>#N/A</v>
      </c>
      <c r="Q60" s="75">
        <f t="shared" si="252"/>
        <v>14439.88</v>
      </c>
      <c r="R60" s="75">
        <f t="shared" si="252"/>
        <v>3760.12</v>
      </c>
      <c r="S60" s="75">
        <f t="shared" si="252"/>
        <v>7800.09</v>
      </c>
      <c r="T60" s="75">
        <f t="shared" si="252"/>
        <v>0</v>
      </c>
      <c r="U60" s="75">
        <f t="shared" si="252"/>
        <v>1509</v>
      </c>
      <c r="V60" s="75" t="e">
        <f t="shared" si="252"/>
        <v>#N/A</v>
      </c>
      <c r="W60" s="75" t="e">
        <f t="shared" si="252"/>
        <v>#N/A</v>
      </c>
      <c r="X60" s="75">
        <f t="shared" si="252"/>
        <v>6595</v>
      </c>
      <c r="Y60" s="75" t="e">
        <f t="shared" si="252"/>
        <v>#N/A</v>
      </c>
      <c r="Z60" s="75" t="e">
        <f t="shared" si="252"/>
        <v>#N/A</v>
      </c>
      <c r="AA60" s="75" t="e">
        <f t="shared" si="252"/>
        <v>#N/A</v>
      </c>
      <c r="AB60" s="75" t="e">
        <f t="shared" si="252"/>
        <v>#N/A</v>
      </c>
      <c r="AC60" s="75">
        <f t="shared" si="252"/>
        <v>4930</v>
      </c>
      <c r="AD60" s="75">
        <f t="shared" si="252"/>
        <v>6465</v>
      </c>
      <c r="AE60" s="75">
        <f t="shared" si="252"/>
        <v>3499</v>
      </c>
      <c r="AF60" s="75" t="e">
        <f t="shared" si="252"/>
        <v>#N/A</v>
      </c>
      <c r="AG60" s="75" t="e">
        <f t="shared" si="252"/>
        <v>#N/A</v>
      </c>
      <c r="AH60" s="75">
        <f t="shared" si="252"/>
        <v>5616</v>
      </c>
      <c r="AI60" s="75" t="e">
        <f t="shared" si="252"/>
        <v>#N/A</v>
      </c>
      <c r="AJ60" s="75" t="e">
        <f t="shared" si="252"/>
        <v>#N/A</v>
      </c>
      <c r="AK60" s="75">
        <f t="shared" ref="AK60:BP60" si="253">HLOOKUP(AK$2,QSP,41,FALSE)</f>
        <v>5602</v>
      </c>
      <c r="AL60" s="75">
        <f t="shared" si="253"/>
        <v>6581</v>
      </c>
      <c r="AM60" s="75" t="e">
        <f t="shared" si="253"/>
        <v>#N/A</v>
      </c>
      <c r="AN60" s="75">
        <f t="shared" si="253"/>
        <v>2747.24</v>
      </c>
      <c r="AO60" s="75" t="e">
        <f t="shared" si="253"/>
        <v>#N/A</v>
      </c>
      <c r="AP60" s="75">
        <f t="shared" si="253"/>
        <v>5118</v>
      </c>
      <c r="AQ60" s="75" t="e">
        <f t="shared" si="253"/>
        <v>#N/A</v>
      </c>
      <c r="AR60" s="75" t="e">
        <f t="shared" si="253"/>
        <v>#N/A</v>
      </c>
      <c r="AS60" s="75">
        <f t="shared" si="253"/>
        <v>4095.54</v>
      </c>
      <c r="AT60" s="75">
        <f t="shared" si="253"/>
        <v>0</v>
      </c>
      <c r="AU60" s="75">
        <f t="shared" si="253"/>
        <v>11546.029999999999</v>
      </c>
      <c r="AV60" s="75">
        <f t="shared" si="253"/>
        <v>8418.27</v>
      </c>
      <c r="AW60" s="75">
        <f t="shared" si="253"/>
        <v>1696</v>
      </c>
      <c r="AX60" s="75">
        <f t="shared" si="253"/>
        <v>2963</v>
      </c>
      <c r="AY60" s="75">
        <f t="shared" si="253"/>
        <v>8580.02</v>
      </c>
      <c r="AZ60" s="75">
        <f t="shared" si="253"/>
        <v>3175.03</v>
      </c>
      <c r="BA60" s="75">
        <f t="shared" si="253"/>
        <v>5118.67</v>
      </c>
      <c r="BB60" s="75">
        <f t="shared" si="253"/>
        <v>4783.4699999999993</v>
      </c>
      <c r="BC60" s="75">
        <f t="shared" si="253"/>
        <v>3987.5699999999997</v>
      </c>
      <c r="BD60" s="75">
        <f t="shared" si="253"/>
        <v>5677.02</v>
      </c>
      <c r="BE60" s="75">
        <f t="shared" si="253"/>
        <v>2524.9499999999998</v>
      </c>
      <c r="BF60" s="75">
        <f t="shared" si="253"/>
        <v>4578.1200000000008</v>
      </c>
      <c r="BG60" s="75">
        <f t="shared" si="253"/>
        <v>3768.92</v>
      </c>
      <c r="BH60" s="75">
        <f t="shared" si="253"/>
        <v>8456.369999999999</v>
      </c>
      <c r="BI60" s="75">
        <f t="shared" si="253"/>
        <v>3089.34</v>
      </c>
      <c r="BJ60" s="75">
        <f t="shared" si="253"/>
        <v>0</v>
      </c>
      <c r="BK60" s="75">
        <f t="shared" si="253"/>
        <v>8376.17</v>
      </c>
      <c r="BL60" s="75">
        <f t="shared" si="253"/>
        <v>1406</v>
      </c>
      <c r="BM60" s="75">
        <f t="shared" si="253"/>
        <v>7510.25</v>
      </c>
      <c r="BN60" s="75">
        <f t="shared" si="253"/>
        <v>6097.54</v>
      </c>
      <c r="BO60" s="75">
        <f t="shared" si="253"/>
        <v>3093.66</v>
      </c>
      <c r="BP60" s="75" t="e">
        <f t="shared" si="253"/>
        <v>#N/A</v>
      </c>
      <c r="BQ60" s="75">
        <f t="shared" ref="BQ60:CV60" si="254">HLOOKUP(BQ$2,QSP,41,FALSE)</f>
        <v>6676</v>
      </c>
      <c r="BR60" s="75">
        <f t="shared" si="254"/>
        <v>6441.37</v>
      </c>
      <c r="BS60" s="75">
        <f t="shared" si="254"/>
        <v>1728</v>
      </c>
      <c r="BT60" s="75">
        <f t="shared" si="254"/>
        <v>3502.27</v>
      </c>
      <c r="BU60" s="75">
        <f t="shared" si="254"/>
        <v>4193.7</v>
      </c>
      <c r="BV60" s="75" t="e">
        <f t="shared" si="254"/>
        <v>#N/A</v>
      </c>
      <c r="BW60" s="75">
        <f t="shared" si="254"/>
        <v>7116.3899999999994</v>
      </c>
      <c r="BX60" s="75">
        <f t="shared" si="254"/>
        <v>7225.18</v>
      </c>
      <c r="BY60" s="75">
        <f t="shared" si="254"/>
        <v>6956.24</v>
      </c>
      <c r="BZ60" s="75">
        <f t="shared" si="254"/>
        <v>8326.4700000000012</v>
      </c>
      <c r="CA60" s="75">
        <f t="shared" si="254"/>
        <v>6961.9</v>
      </c>
      <c r="CB60" s="75" t="e">
        <f t="shared" si="254"/>
        <v>#N/A</v>
      </c>
      <c r="CC60" s="75">
        <f t="shared" si="254"/>
        <v>11474.67</v>
      </c>
      <c r="CD60" s="75" t="e">
        <f t="shared" si="254"/>
        <v>#N/A</v>
      </c>
      <c r="CE60" s="75">
        <f t="shared" si="254"/>
        <v>7885.58</v>
      </c>
      <c r="CF60" s="75" t="e">
        <f t="shared" si="254"/>
        <v>#N/A</v>
      </c>
      <c r="CG60" s="75">
        <f t="shared" si="254"/>
        <v>6552</v>
      </c>
      <c r="CH60" s="75">
        <f t="shared" si="254"/>
        <v>6374</v>
      </c>
      <c r="CI60" s="75">
        <f t="shared" si="254"/>
        <v>5790</v>
      </c>
      <c r="CJ60" s="75">
        <f t="shared" si="254"/>
        <v>7098</v>
      </c>
      <c r="CK60" s="75">
        <f t="shared" si="254"/>
        <v>7410</v>
      </c>
      <c r="CL60" s="75">
        <f t="shared" si="254"/>
        <v>3166.9</v>
      </c>
      <c r="CM60" s="75">
        <f t="shared" si="254"/>
        <v>-73</v>
      </c>
      <c r="CN60" s="75">
        <f t="shared" si="254"/>
        <v>2326</v>
      </c>
      <c r="CO60" s="75">
        <f t="shared" si="254"/>
        <v>6908</v>
      </c>
      <c r="CP60" s="75">
        <f t="shared" si="254"/>
        <v>8172</v>
      </c>
      <c r="CQ60" s="75">
        <f t="shared" si="254"/>
        <v>0</v>
      </c>
      <c r="CR60" s="75">
        <f t="shared" si="254"/>
        <v>10028</v>
      </c>
      <c r="CS60" s="75">
        <f t="shared" si="254"/>
        <v>2307.56</v>
      </c>
      <c r="CT60" s="75">
        <f t="shared" si="254"/>
        <v>2724</v>
      </c>
      <c r="CU60" s="75">
        <f t="shared" si="254"/>
        <v>6780</v>
      </c>
      <c r="CV60" s="75">
        <f t="shared" si="254"/>
        <v>4539</v>
      </c>
      <c r="CW60" s="75">
        <f t="shared" ref="CW60:EB60" si="255">HLOOKUP(CW$2,QSP,41,FALSE)</f>
        <v>0</v>
      </c>
      <c r="CX60" s="75">
        <f t="shared" si="255"/>
        <v>4905.45</v>
      </c>
      <c r="CY60" s="75">
        <f t="shared" si="255"/>
        <v>8842</v>
      </c>
      <c r="CZ60" s="75">
        <f t="shared" si="255"/>
        <v>1630</v>
      </c>
      <c r="DA60" s="75">
        <f t="shared" si="255"/>
        <v>5238</v>
      </c>
      <c r="DB60" s="75">
        <f t="shared" si="255"/>
        <v>7010</v>
      </c>
      <c r="DC60" s="75">
        <f t="shared" si="255"/>
        <v>7407</v>
      </c>
      <c r="DD60" s="75">
        <f t="shared" si="255"/>
        <v>4270</v>
      </c>
      <c r="DE60" s="75" t="e">
        <f t="shared" si="255"/>
        <v>#N/A</v>
      </c>
      <c r="DF60" s="75">
        <f t="shared" si="255"/>
        <v>5674</v>
      </c>
      <c r="DG60" s="75">
        <f t="shared" si="255"/>
        <v>3931</v>
      </c>
      <c r="DH60" s="75">
        <f t="shared" si="255"/>
        <v>4195</v>
      </c>
      <c r="DI60" s="75">
        <f t="shared" si="255"/>
        <v>5312</v>
      </c>
      <c r="DJ60" s="75">
        <f t="shared" si="255"/>
        <v>5469</v>
      </c>
      <c r="DK60" s="75">
        <f t="shared" si="255"/>
        <v>7603</v>
      </c>
      <c r="DL60" s="75">
        <f t="shared" si="255"/>
        <v>3726</v>
      </c>
      <c r="DM60" s="75">
        <f t="shared" si="255"/>
        <v>2463</v>
      </c>
      <c r="DN60" s="75" t="e">
        <f t="shared" si="255"/>
        <v>#N/A</v>
      </c>
      <c r="DO60" s="75" t="e">
        <f t="shared" si="255"/>
        <v>#N/A</v>
      </c>
      <c r="DP60" s="75">
        <f t="shared" si="255"/>
        <v>7059</v>
      </c>
      <c r="DQ60" s="75" t="e">
        <f t="shared" si="255"/>
        <v>#N/A</v>
      </c>
      <c r="DR60" s="75">
        <f t="shared" si="255"/>
        <v>4960</v>
      </c>
      <c r="DS60" s="75">
        <f t="shared" si="255"/>
        <v>4302</v>
      </c>
      <c r="DT60" s="75" t="e">
        <f t="shared" si="255"/>
        <v>#N/A</v>
      </c>
      <c r="DU60" s="75">
        <f t="shared" si="255"/>
        <v>0</v>
      </c>
      <c r="DV60" s="75">
        <f t="shared" si="255"/>
        <v>10350.119999999999</v>
      </c>
      <c r="DW60" s="75" t="e">
        <f t="shared" si="255"/>
        <v>#N/A</v>
      </c>
      <c r="DX60" s="75">
        <f t="shared" si="255"/>
        <v>5704</v>
      </c>
      <c r="DY60" s="75" t="e">
        <f t="shared" si="255"/>
        <v>#N/A</v>
      </c>
      <c r="DZ60" s="75" t="e">
        <f t="shared" si="255"/>
        <v>#N/A</v>
      </c>
      <c r="EA60" s="75" t="e">
        <f t="shared" si="255"/>
        <v>#N/A</v>
      </c>
      <c r="EB60" s="75" t="e">
        <f t="shared" si="255"/>
        <v>#N/A</v>
      </c>
      <c r="EC60" s="75">
        <f t="shared" ref="EC60:FH60" si="256">HLOOKUP(EC$2,QSP,41,FALSE)</f>
        <v>3409</v>
      </c>
      <c r="ED60" s="75" t="e">
        <f t="shared" si="256"/>
        <v>#N/A</v>
      </c>
      <c r="EE60" s="75">
        <f t="shared" si="256"/>
        <v>4658</v>
      </c>
      <c r="EF60" s="75" t="e">
        <f t="shared" si="256"/>
        <v>#N/A</v>
      </c>
      <c r="EG60" s="75">
        <f t="shared" si="256"/>
        <v>6110</v>
      </c>
      <c r="EH60" s="75">
        <f t="shared" si="256"/>
        <v>5301</v>
      </c>
      <c r="EI60" s="75" t="e">
        <f t="shared" si="256"/>
        <v>#N/A</v>
      </c>
      <c r="EJ60" s="75">
        <f t="shared" si="256"/>
        <v>5189.1000000000004</v>
      </c>
      <c r="EK60" s="75" t="e">
        <f t="shared" si="256"/>
        <v>#N/A</v>
      </c>
      <c r="EL60" s="75">
        <f t="shared" si="256"/>
        <v>5471.17</v>
      </c>
      <c r="EM60" s="75">
        <f t="shared" si="256"/>
        <v>4539.2199999999993</v>
      </c>
      <c r="EN60" s="75" t="e">
        <f t="shared" si="256"/>
        <v>#N/A</v>
      </c>
      <c r="EO60" s="75" t="e">
        <f t="shared" si="256"/>
        <v>#N/A</v>
      </c>
      <c r="EP60" s="75">
        <f t="shared" si="256"/>
        <v>16960</v>
      </c>
      <c r="EQ60" s="75" t="e">
        <f t="shared" si="256"/>
        <v>#N/A</v>
      </c>
      <c r="ER60" s="75">
        <f t="shared" si="256"/>
        <v>60358.79</v>
      </c>
      <c r="ES60" s="75">
        <f t="shared" si="256"/>
        <v>31287.26</v>
      </c>
      <c r="ET60" s="75" t="e">
        <f t="shared" si="256"/>
        <v>#N/A</v>
      </c>
      <c r="EU60" s="75">
        <f t="shared" si="256"/>
        <v>35894.69</v>
      </c>
      <c r="EV60" s="75" t="e">
        <f t="shared" si="256"/>
        <v>#N/A</v>
      </c>
      <c r="EW60" s="75" t="e">
        <f t="shared" si="256"/>
        <v>#N/A</v>
      </c>
      <c r="EX60" s="75">
        <f t="shared" si="256"/>
        <v>23875.55</v>
      </c>
      <c r="EY60" s="75" t="e">
        <f t="shared" si="256"/>
        <v>#N/A</v>
      </c>
      <c r="EZ60" s="75">
        <f t="shared" si="256"/>
        <v>29982.31</v>
      </c>
      <c r="FA60" s="75" t="e">
        <f t="shared" si="256"/>
        <v>#N/A</v>
      </c>
      <c r="FB60" s="75" t="e">
        <f t="shared" si="256"/>
        <v>#N/A</v>
      </c>
      <c r="FC60" s="75" t="e">
        <f t="shared" si="256"/>
        <v>#N/A</v>
      </c>
      <c r="FD60" s="75" t="e">
        <f t="shared" si="256"/>
        <v>#N/A</v>
      </c>
      <c r="FE60" s="75" t="e">
        <f t="shared" si="256"/>
        <v>#N/A</v>
      </c>
      <c r="FF60" s="75">
        <f t="shared" si="256"/>
        <v>18304</v>
      </c>
      <c r="FG60" s="75" t="e">
        <f t="shared" si="256"/>
        <v>#N/A</v>
      </c>
      <c r="FH60" s="75" t="e">
        <f t="shared" si="256"/>
        <v>#N/A</v>
      </c>
      <c r="FI60" s="75" t="e">
        <f t="shared" ref="FI60:GI60" si="257">HLOOKUP(FI$2,QSP,41,FALSE)</f>
        <v>#N/A</v>
      </c>
      <c r="FJ60" s="75" t="e">
        <f t="shared" si="257"/>
        <v>#N/A</v>
      </c>
      <c r="FK60" s="75" t="e">
        <f t="shared" si="257"/>
        <v>#N/A</v>
      </c>
      <c r="FL60" s="75">
        <f t="shared" si="257"/>
        <v>19065</v>
      </c>
      <c r="FM60" s="75" t="e">
        <f t="shared" si="257"/>
        <v>#N/A</v>
      </c>
      <c r="FN60" s="75">
        <f t="shared" si="257"/>
        <v>15889</v>
      </c>
      <c r="FO60" s="75" t="e">
        <f t="shared" si="257"/>
        <v>#N/A</v>
      </c>
      <c r="FP60" s="75">
        <f t="shared" si="257"/>
        <v>19699.89</v>
      </c>
      <c r="FQ60" s="75">
        <f t="shared" si="257"/>
        <v>21174.87</v>
      </c>
      <c r="FR60" s="75" t="e">
        <f t="shared" si="257"/>
        <v>#N/A</v>
      </c>
      <c r="FS60" s="75">
        <f t="shared" si="257"/>
        <v>21058.809999999998</v>
      </c>
      <c r="FT60" s="75">
        <f t="shared" si="257"/>
        <v>8218.2000000000007</v>
      </c>
      <c r="FU60" s="75">
        <f t="shared" si="257"/>
        <v>2989</v>
      </c>
      <c r="FV60" s="75">
        <f t="shared" si="257"/>
        <v>6072</v>
      </c>
      <c r="FW60" s="75">
        <f t="shared" si="257"/>
        <v>7379</v>
      </c>
      <c r="FX60" s="75">
        <f t="shared" si="257"/>
        <v>11312.84</v>
      </c>
      <c r="FY60" s="75">
        <f t="shared" si="257"/>
        <v>3364</v>
      </c>
      <c r="FZ60" s="75">
        <f t="shared" si="257"/>
        <v>2597.8000000000002</v>
      </c>
      <c r="GA60" s="75">
        <f t="shared" si="257"/>
        <v>1199</v>
      </c>
      <c r="GB60" s="75">
        <f t="shared" si="257"/>
        <v>971.64</v>
      </c>
      <c r="GC60" s="75">
        <f t="shared" si="257"/>
        <v>5693.72</v>
      </c>
      <c r="GD60" s="75" t="e">
        <f t="shared" si="257"/>
        <v>#N/A</v>
      </c>
      <c r="GE60" s="75" t="e">
        <f t="shared" si="257"/>
        <v>#N/A</v>
      </c>
      <c r="GF60" s="75">
        <f t="shared" si="257"/>
        <v>16641.45</v>
      </c>
      <c r="GG60" s="75" t="e">
        <f t="shared" si="257"/>
        <v>#N/A</v>
      </c>
      <c r="GH60" s="75" t="e">
        <f t="shared" si="257"/>
        <v>#N/A</v>
      </c>
      <c r="GI60" s="75">
        <f t="shared" si="257"/>
        <v>2705</v>
      </c>
    </row>
    <row r="61" spans="2:191" x14ac:dyDescent="0.25">
      <c r="B61" s="188" t="s">
        <v>241</v>
      </c>
      <c r="C61" s="189" t="s">
        <v>242</v>
      </c>
      <c r="D61" s="215"/>
      <c r="E61" s="75">
        <f t="shared" ref="E61:AJ61" si="258">HLOOKUP(E$2,QSP,42,FALSE)</f>
        <v>2411.5</v>
      </c>
      <c r="F61" s="75">
        <f t="shared" si="258"/>
        <v>14421.220000000001</v>
      </c>
      <c r="G61" s="75">
        <f t="shared" si="258"/>
        <v>201.11</v>
      </c>
      <c r="H61" s="75">
        <f t="shared" si="258"/>
        <v>0</v>
      </c>
      <c r="I61" s="75">
        <f t="shared" si="258"/>
        <v>1286.0999999999999</v>
      </c>
      <c r="J61" s="75" t="e">
        <f t="shared" si="258"/>
        <v>#N/A</v>
      </c>
      <c r="K61" s="75" t="e">
        <f t="shared" si="258"/>
        <v>#N/A</v>
      </c>
      <c r="L61" s="75">
        <f t="shared" si="258"/>
        <v>5944.5</v>
      </c>
      <c r="M61" s="75">
        <f t="shared" si="258"/>
        <v>889.68000000000006</v>
      </c>
      <c r="N61" s="75" t="e">
        <f t="shared" si="258"/>
        <v>#N/A</v>
      </c>
      <c r="O61" s="75">
        <f t="shared" si="258"/>
        <v>15914.51</v>
      </c>
      <c r="P61" s="75" t="e">
        <f t="shared" si="258"/>
        <v>#N/A</v>
      </c>
      <c r="Q61" s="75">
        <f t="shared" si="258"/>
        <v>-9</v>
      </c>
      <c r="R61" s="75">
        <f t="shared" si="258"/>
        <v>13261.42</v>
      </c>
      <c r="S61" s="75">
        <f t="shared" si="258"/>
        <v>42642.400000000001</v>
      </c>
      <c r="T61" s="75">
        <f t="shared" si="258"/>
        <v>0</v>
      </c>
      <c r="U61" s="75">
        <f t="shared" si="258"/>
        <v>1349.2</v>
      </c>
      <c r="V61" s="75" t="e">
        <f t="shared" si="258"/>
        <v>#N/A</v>
      </c>
      <c r="W61" s="75" t="e">
        <f t="shared" si="258"/>
        <v>#N/A</v>
      </c>
      <c r="X61" s="75">
        <f t="shared" si="258"/>
        <v>10646.5</v>
      </c>
      <c r="Y61" s="75" t="e">
        <f t="shared" si="258"/>
        <v>#N/A</v>
      </c>
      <c r="Z61" s="75" t="e">
        <f t="shared" si="258"/>
        <v>#N/A</v>
      </c>
      <c r="AA61" s="75" t="e">
        <f t="shared" si="258"/>
        <v>#N/A</v>
      </c>
      <c r="AB61" s="75" t="e">
        <f t="shared" si="258"/>
        <v>#N/A</v>
      </c>
      <c r="AC61" s="75">
        <f t="shared" si="258"/>
        <v>17426.96</v>
      </c>
      <c r="AD61" s="75">
        <f t="shared" si="258"/>
        <v>6078</v>
      </c>
      <c r="AE61" s="75">
        <f t="shared" si="258"/>
        <v>0</v>
      </c>
      <c r="AF61" s="75" t="e">
        <f t="shared" si="258"/>
        <v>#N/A</v>
      </c>
      <c r="AG61" s="75" t="e">
        <f t="shared" si="258"/>
        <v>#N/A</v>
      </c>
      <c r="AH61" s="75">
        <f t="shared" si="258"/>
        <v>11464.44</v>
      </c>
      <c r="AI61" s="75" t="e">
        <f t="shared" si="258"/>
        <v>#N/A</v>
      </c>
      <c r="AJ61" s="75" t="e">
        <f t="shared" si="258"/>
        <v>#N/A</v>
      </c>
      <c r="AK61" s="75">
        <f t="shared" ref="AK61:BP61" si="259">HLOOKUP(AK$2,QSP,42,FALSE)</f>
        <v>6439.61</v>
      </c>
      <c r="AL61" s="75">
        <f t="shared" si="259"/>
        <v>3050.15</v>
      </c>
      <c r="AM61" s="75" t="e">
        <f t="shared" si="259"/>
        <v>#N/A</v>
      </c>
      <c r="AN61" s="75">
        <f t="shared" si="259"/>
        <v>7245.14</v>
      </c>
      <c r="AO61" s="75" t="e">
        <f t="shared" si="259"/>
        <v>#N/A</v>
      </c>
      <c r="AP61" s="75">
        <f t="shared" si="259"/>
        <v>12900.53</v>
      </c>
      <c r="AQ61" s="75" t="e">
        <f t="shared" si="259"/>
        <v>#N/A</v>
      </c>
      <c r="AR61" s="75" t="e">
        <f t="shared" si="259"/>
        <v>#N/A</v>
      </c>
      <c r="AS61" s="75">
        <f t="shared" si="259"/>
        <v>1950</v>
      </c>
      <c r="AT61" s="75">
        <f t="shared" si="259"/>
        <v>0</v>
      </c>
      <c r="AU61" s="75">
        <f t="shared" si="259"/>
        <v>19387.940000000002</v>
      </c>
      <c r="AV61" s="75">
        <f t="shared" si="259"/>
        <v>5895.18</v>
      </c>
      <c r="AW61" s="75">
        <f t="shared" si="259"/>
        <v>10835.71</v>
      </c>
      <c r="AX61" s="75">
        <f t="shared" si="259"/>
        <v>5663.87</v>
      </c>
      <c r="AY61" s="75">
        <f t="shared" si="259"/>
        <v>12558.800000000001</v>
      </c>
      <c r="AZ61" s="75">
        <f t="shared" si="259"/>
        <v>4038.42</v>
      </c>
      <c r="BA61" s="75">
        <f t="shared" si="259"/>
        <v>4920</v>
      </c>
      <c r="BB61" s="75">
        <f t="shared" si="259"/>
        <v>2457</v>
      </c>
      <c r="BC61" s="75">
        <f t="shared" si="259"/>
        <v>12071.82</v>
      </c>
      <c r="BD61" s="75">
        <f t="shared" si="259"/>
        <v>14087.47</v>
      </c>
      <c r="BE61" s="75">
        <f t="shared" si="259"/>
        <v>2268</v>
      </c>
      <c r="BF61" s="75">
        <f t="shared" si="259"/>
        <v>7049.98</v>
      </c>
      <c r="BG61" s="75">
        <f t="shared" si="259"/>
        <v>6847.97</v>
      </c>
      <c r="BH61" s="75">
        <f t="shared" si="259"/>
        <v>42073.17</v>
      </c>
      <c r="BI61" s="75">
        <f t="shared" si="259"/>
        <v>0</v>
      </c>
      <c r="BJ61" s="75">
        <f t="shared" si="259"/>
        <v>-1265</v>
      </c>
      <c r="BK61" s="75">
        <f t="shared" si="259"/>
        <v>6103</v>
      </c>
      <c r="BL61" s="75">
        <f t="shared" si="259"/>
        <v>4995.5</v>
      </c>
      <c r="BM61" s="75">
        <f t="shared" si="259"/>
        <v>54484.4</v>
      </c>
      <c r="BN61" s="75">
        <f t="shared" si="259"/>
        <v>8879.4500000000007</v>
      </c>
      <c r="BO61" s="75">
        <f t="shared" si="259"/>
        <v>11094.82</v>
      </c>
      <c r="BP61" s="75" t="e">
        <f t="shared" si="259"/>
        <v>#N/A</v>
      </c>
      <c r="BQ61" s="75">
        <f t="shared" ref="BQ61:CV61" si="260">HLOOKUP(BQ$2,QSP,42,FALSE)</f>
        <v>27119.639999999996</v>
      </c>
      <c r="BR61" s="75">
        <f t="shared" si="260"/>
        <v>11089.79</v>
      </c>
      <c r="BS61" s="75">
        <f t="shared" si="260"/>
        <v>1584</v>
      </c>
      <c r="BT61" s="75">
        <f t="shared" si="260"/>
        <v>10334.51</v>
      </c>
      <c r="BU61" s="75">
        <f t="shared" si="260"/>
        <v>4160</v>
      </c>
      <c r="BV61" s="75" t="e">
        <f t="shared" si="260"/>
        <v>#N/A</v>
      </c>
      <c r="BW61" s="75">
        <f t="shared" si="260"/>
        <v>14697.76</v>
      </c>
      <c r="BX61" s="75">
        <f t="shared" si="260"/>
        <v>4137.5</v>
      </c>
      <c r="BY61" s="75">
        <f t="shared" si="260"/>
        <v>21265.239999999998</v>
      </c>
      <c r="BZ61" s="75">
        <f t="shared" si="260"/>
        <v>6838.73</v>
      </c>
      <c r="CA61" s="75">
        <f t="shared" si="260"/>
        <v>1740</v>
      </c>
      <c r="CB61" s="75" t="e">
        <f t="shared" si="260"/>
        <v>#N/A</v>
      </c>
      <c r="CC61" s="75">
        <f t="shared" si="260"/>
        <v>16570.32</v>
      </c>
      <c r="CD61" s="75" t="e">
        <f t="shared" si="260"/>
        <v>#N/A</v>
      </c>
      <c r="CE61" s="75">
        <f t="shared" si="260"/>
        <v>5781.5</v>
      </c>
      <c r="CF61" s="75" t="e">
        <f t="shared" si="260"/>
        <v>#N/A</v>
      </c>
      <c r="CG61" s="75">
        <f t="shared" si="260"/>
        <v>17070.89</v>
      </c>
      <c r="CH61" s="75">
        <f t="shared" si="260"/>
        <v>16776.78</v>
      </c>
      <c r="CI61" s="75">
        <f t="shared" si="260"/>
        <v>9534.1299999999992</v>
      </c>
      <c r="CJ61" s="75">
        <f t="shared" si="260"/>
        <v>7843.34</v>
      </c>
      <c r="CK61" s="75">
        <f t="shared" si="260"/>
        <v>7090</v>
      </c>
      <c r="CL61" s="75">
        <f t="shared" si="260"/>
        <v>4767.29</v>
      </c>
      <c r="CM61" s="75">
        <f t="shared" si="260"/>
        <v>8833.4</v>
      </c>
      <c r="CN61" s="75">
        <f t="shared" si="260"/>
        <v>0</v>
      </c>
      <c r="CO61" s="75">
        <f t="shared" si="260"/>
        <v>12628</v>
      </c>
      <c r="CP61" s="75">
        <f t="shared" si="260"/>
        <v>6506.5</v>
      </c>
      <c r="CQ61" s="75">
        <f t="shared" si="260"/>
        <v>7539.8799999999992</v>
      </c>
      <c r="CR61" s="75">
        <f t="shared" si="260"/>
        <v>1430.64</v>
      </c>
      <c r="CS61" s="75">
        <f t="shared" si="260"/>
        <v>10677.73</v>
      </c>
      <c r="CT61" s="75">
        <f t="shared" si="260"/>
        <v>19905.010000000002</v>
      </c>
      <c r="CU61" s="75">
        <f t="shared" si="260"/>
        <v>16636.66</v>
      </c>
      <c r="CV61" s="75">
        <f t="shared" si="260"/>
        <v>68170.61</v>
      </c>
      <c r="CW61" s="75">
        <f t="shared" ref="CW61:EB61" si="261">HLOOKUP(CW$2,QSP,42,FALSE)</f>
        <v>8858.5300000000007</v>
      </c>
      <c r="CX61" s="75">
        <f t="shared" si="261"/>
        <v>-840.61999999999989</v>
      </c>
      <c r="CY61" s="75">
        <f t="shared" si="261"/>
        <v>24698.05</v>
      </c>
      <c r="CZ61" s="75">
        <f t="shared" si="261"/>
        <v>3047.98</v>
      </c>
      <c r="DA61" s="75">
        <f t="shared" si="261"/>
        <v>3014.24</v>
      </c>
      <c r="DB61" s="75">
        <f t="shared" si="261"/>
        <v>18676.7</v>
      </c>
      <c r="DC61" s="75">
        <f t="shared" si="261"/>
        <v>8893.5</v>
      </c>
      <c r="DD61" s="75">
        <f t="shared" si="261"/>
        <v>7439.6500000000005</v>
      </c>
      <c r="DE61" s="75" t="e">
        <f t="shared" si="261"/>
        <v>#N/A</v>
      </c>
      <c r="DF61" s="75">
        <f t="shared" si="261"/>
        <v>10945</v>
      </c>
      <c r="DG61" s="75">
        <f t="shared" si="261"/>
        <v>12065.5</v>
      </c>
      <c r="DH61" s="75">
        <f t="shared" si="261"/>
        <v>8140.62</v>
      </c>
      <c r="DI61" s="75">
        <f t="shared" si="261"/>
        <v>17737.95</v>
      </c>
      <c r="DJ61" s="75">
        <f t="shared" si="261"/>
        <v>472.09</v>
      </c>
      <c r="DK61" s="75">
        <f t="shared" si="261"/>
        <v>8197.7000000000007</v>
      </c>
      <c r="DL61" s="75">
        <f t="shared" si="261"/>
        <v>16.3</v>
      </c>
      <c r="DM61" s="75">
        <f t="shared" si="261"/>
        <v>3783</v>
      </c>
      <c r="DN61" s="75" t="e">
        <f t="shared" si="261"/>
        <v>#N/A</v>
      </c>
      <c r="DO61" s="75" t="e">
        <f t="shared" si="261"/>
        <v>#N/A</v>
      </c>
      <c r="DP61" s="75">
        <f t="shared" si="261"/>
        <v>4719</v>
      </c>
      <c r="DQ61" s="75" t="e">
        <f t="shared" si="261"/>
        <v>#N/A</v>
      </c>
      <c r="DR61" s="75">
        <f t="shared" si="261"/>
        <v>7283.49</v>
      </c>
      <c r="DS61" s="75">
        <f t="shared" si="261"/>
        <v>15411</v>
      </c>
      <c r="DT61" s="75" t="e">
        <f t="shared" si="261"/>
        <v>#N/A</v>
      </c>
      <c r="DU61" s="75">
        <f t="shared" si="261"/>
        <v>0</v>
      </c>
      <c r="DV61" s="75">
        <f t="shared" si="261"/>
        <v>7340.74</v>
      </c>
      <c r="DW61" s="75" t="e">
        <f t="shared" si="261"/>
        <v>#N/A</v>
      </c>
      <c r="DX61" s="75">
        <f t="shared" si="261"/>
        <v>453.83</v>
      </c>
      <c r="DY61" s="75" t="e">
        <f t="shared" si="261"/>
        <v>#N/A</v>
      </c>
      <c r="DZ61" s="75" t="e">
        <f t="shared" si="261"/>
        <v>#N/A</v>
      </c>
      <c r="EA61" s="75" t="e">
        <f t="shared" si="261"/>
        <v>#N/A</v>
      </c>
      <c r="EB61" s="75" t="e">
        <f t="shared" si="261"/>
        <v>#N/A</v>
      </c>
      <c r="EC61" s="75">
        <f t="shared" ref="EC61:FH61" si="262">HLOOKUP(EC$2,QSP,42,FALSE)</f>
        <v>0</v>
      </c>
      <c r="ED61" s="75" t="e">
        <f t="shared" si="262"/>
        <v>#N/A</v>
      </c>
      <c r="EE61" s="75">
        <f t="shared" si="262"/>
        <v>1112.5900000000001</v>
      </c>
      <c r="EF61" s="75" t="e">
        <f t="shared" si="262"/>
        <v>#N/A</v>
      </c>
      <c r="EG61" s="75">
        <f t="shared" si="262"/>
        <v>3000</v>
      </c>
      <c r="EH61" s="75">
        <f t="shared" si="262"/>
        <v>1559.54</v>
      </c>
      <c r="EI61" s="75" t="e">
        <f t="shared" si="262"/>
        <v>#N/A</v>
      </c>
      <c r="EJ61" s="75">
        <f t="shared" si="262"/>
        <v>6086</v>
      </c>
      <c r="EK61" s="75" t="e">
        <f t="shared" si="262"/>
        <v>#N/A</v>
      </c>
      <c r="EL61" s="75">
        <f t="shared" si="262"/>
        <v>1034.04</v>
      </c>
      <c r="EM61" s="75">
        <f t="shared" si="262"/>
        <v>0</v>
      </c>
      <c r="EN61" s="75" t="e">
        <f t="shared" si="262"/>
        <v>#N/A</v>
      </c>
      <c r="EO61" s="75" t="e">
        <f t="shared" si="262"/>
        <v>#N/A</v>
      </c>
      <c r="EP61" s="75">
        <f t="shared" si="262"/>
        <v>23367.88</v>
      </c>
      <c r="EQ61" s="75" t="e">
        <f t="shared" si="262"/>
        <v>#N/A</v>
      </c>
      <c r="ER61" s="75">
        <f t="shared" si="262"/>
        <v>5206.6899999999996</v>
      </c>
      <c r="ES61" s="75">
        <f t="shared" si="262"/>
        <v>0</v>
      </c>
      <c r="ET61" s="75" t="e">
        <f t="shared" si="262"/>
        <v>#N/A</v>
      </c>
      <c r="EU61" s="75">
        <f t="shared" si="262"/>
        <v>14308.58</v>
      </c>
      <c r="EV61" s="75" t="e">
        <f t="shared" si="262"/>
        <v>#N/A</v>
      </c>
      <c r="EW61" s="75" t="e">
        <f t="shared" si="262"/>
        <v>#N/A</v>
      </c>
      <c r="EX61" s="75">
        <f t="shared" si="262"/>
        <v>1194.22</v>
      </c>
      <c r="EY61" s="75" t="e">
        <f t="shared" si="262"/>
        <v>#N/A</v>
      </c>
      <c r="EZ61" s="75">
        <f t="shared" si="262"/>
        <v>0</v>
      </c>
      <c r="FA61" s="75" t="e">
        <f t="shared" si="262"/>
        <v>#N/A</v>
      </c>
      <c r="FB61" s="75" t="e">
        <f t="shared" si="262"/>
        <v>#N/A</v>
      </c>
      <c r="FC61" s="75" t="e">
        <f t="shared" si="262"/>
        <v>#N/A</v>
      </c>
      <c r="FD61" s="75" t="e">
        <f t="shared" si="262"/>
        <v>#N/A</v>
      </c>
      <c r="FE61" s="75" t="e">
        <f t="shared" si="262"/>
        <v>#N/A</v>
      </c>
      <c r="FF61" s="75">
        <f t="shared" si="262"/>
        <v>1043.3399999999999</v>
      </c>
      <c r="FG61" s="75" t="e">
        <f t="shared" si="262"/>
        <v>#N/A</v>
      </c>
      <c r="FH61" s="75" t="e">
        <f t="shared" si="262"/>
        <v>#N/A</v>
      </c>
      <c r="FI61" s="75" t="e">
        <f t="shared" ref="FI61:GI61" si="263">HLOOKUP(FI$2,QSP,42,FALSE)</f>
        <v>#N/A</v>
      </c>
      <c r="FJ61" s="75" t="e">
        <f t="shared" si="263"/>
        <v>#N/A</v>
      </c>
      <c r="FK61" s="75" t="e">
        <f t="shared" si="263"/>
        <v>#N/A</v>
      </c>
      <c r="FL61" s="75">
        <f t="shared" si="263"/>
        <v>23083.17</v>
      </c>
      <c r="FM61" s="75" t="e">
        <f t="shared" si="263"/>
        <v>#N/A</v>
      </c>
      <c r="FN61" s="75">
        <f t="shared" si="263"/>
        <v>0</v>
      </c>
      <c r="FO61" s="75" t="e">
        <f t="shared" si="263"/>
        <v>#N/A</v>
      </c>
      <c r="FP61" s="75">
        <f t="shared" si="263"/>
        <v>0</v>
      </c>
      <c r="FQ61" s="75">
        <f t="shared" si="263"/>
        <v>22560</v>
      </c>
      <c r="FR61" s="75" t="e">
        <f t="shared" si="263"/>
        <v>#N/A</v>
      </c>
      <c r="FS61" s="75">
        <f t="shared" si="263"/>
        <v>-20.399999999999999</v>
      </c>
      <c r="FT61" s="75">
        <f t="shared" si="263"/>
        <v>82147.91</v>
      </c>
      <c r="FU61" s="75">
        <f t="shared" si="263"/>
        <v>90135.650000000009</v>
      </c>
      <c r="FV61" s="75">
        <f t="shared" si="263"/>
        <v>10757.5</v>
      </c>
      <c r="FW61" s="75">
        <f t="shared" si="263"/>
        <v>12719.89</v>
      </c>
      <c r="FX61" s="75">
        <f t="shared" si="263"/>
        <v>0</v>
      </c>
      <c r="FY61" s="75">
        <f t="shared" si="263"/>
        <v>2260</v>
      </c>
      <c r="FZ61" s="75">
        <f t="shared" si="263"/>
        <v>4101.7</v>
      </c>
      <c r="GA61" s="75">
        <f t="shared" si="263"/>
        <v>0</v>
      </c>
      <c r="GB61" s="75">
        <f t="shared" si="263"/>
        <v>116.66</v>
      </c>
      <c r="GC61" s="75">
        <f t="shared" si="263"/>
        <v>10565.5</v>
      </c>
      <c r="GD61" s="75" t="e">
        <f t="shared" si="263"/>
        <v>#N/A</v>
      </c>
      <c r="GE61" s="75" t="e">
        <f t="shared" si="263"/>
        <v>#N/A</v>
      </c>
      <c r="GF61" s="75">
        <f t="shared" si="263"/>
        <v>15213.83</v>
      </c>
      <c r="GG61" s="75" t="e">
        <f t="shared" si="263"/>
        <v>#N/A</v>
      </c>
      <c r="GH61" s="75" t="e">
        <f t="shared" si="263"/>
        <v>#N/A</v>
      </c>
      <c r="GI61" s="75">
        <f t="shared" si="263"/>
        <v>8398.75</v>
      </c>
    </row>
    <row r="62" spans="2:191" x14ac:dyDescent="0.25">
      <c r="B62" s="188" t="s">
        <v>243</v>
      </c>
      <c r="C62" s="189" t="s">
        <v>244</v>
      </c>
      <c r="D62" s="215"/>
      <c r="E62" s="75">
        <f t="shared" ref="E62:AJ62" si="264">HLOOKUP(E$2,QSP,43,FALSE)</f>
        <v>4372.7699999999995</v>
      </c>
      <c r="F62" s="75">
        <f t="shared" si="264"/>
        <v>24798.06</v>
      </c>
      <c r="G62" s="75">
        <f t="shared" si="264"/>
        <v>0</v>
      </c>
      <c r="H62" s="75">
        <f t="shared" si="264"/>
        <v>6934</v>
      </c>
      <c r="I62" s="75">
        <f t="shared" si="264"/>
        <v>2652.01</v>
      </c>
      <c r="J62" s="75" t="e">
        <f t="shared" si="264"/>
        <v>#N/A</v>
      </c>
      <c r="K62" s="75" t="e">
        <f t="shared" si="264"/>
        <v>#N/A</v>
      </c>
      <c r="L62" s="75">
        <f t="shared" si="264"/>
        <v>72197.490000000005</v>
      </c>
      <c r="M62" s="75">
        <f t="shared" si="264"/>
        <v>59362.96</v>
      </c>
      <c r="N62" s="75" t="e">
        <f t="shared" si="264"/>
        <v>#N/A</v>
      </c>
      <c r="O62" s="75">
        <f t="shared" si="264"/>
        <v>85650.57</v>
      </c>
      <c r="P62" s="75" t="e">
        <f t="shared" si="264"/>
        <v>#N/A</v>
      </c>
      <c r="Q62" s="75">
        <f t="shared" si="264"/>
        <v>41853.980000000003</v>
      </c>
      <c r="R62" s="75">
        <f t="shared" si="264"/>
        <v>35629.22</v>
      </c>
      <c r="S62" s="75">
        <f t="shared" si="264"/>
        <v>58251.42</v>
      </c>
      <c r="T62" s="75">
        <f t="shared" si="264"/>
        <v>0</v>
      </c>
      <c r="U62" s="75">
        <f t="shared" si="264"/>
        <v>45761.78</v>
      </c>
      <c r="V62" s="75" t="e">
        <f t="shared" si="264"/>
        <v>#N/A</v>
      </c>
      <c r="W62" s="75" t="e">
        <f t="shared" si="264"/>
        <v>#N/A</v>
      </c>
      <c r="X62" s="75">
        <f t="shared" si="264"/>
        <v>86627.670000000013</v>
      </c>
      <c r="Y62" s="75" t="e">
        <f t="shared" si="264"/>
        <v>#N/A</v>
      </c>
      <c r="Z62" s="75" t="e">
        <f t="shared" si="264"/>
        <v>#N/A</v>
      </c>
      <c r="AA62" s="75" t="e">
        <f t="shared" si="264"/>
        <v>#N/A</v>
      </c>
      <c r="AB62" s="75" t="e">
        <f t="shared" si="264"/>
        <v>#N/A</v>
      </c>
      <c r="AC62" s="75">
        <f t="shared" si="264"/>
        <v>4931.66</v>
      </c>
      <c r="AD62" s="75">
        <f t="shared" si="264"/>
        <v>115456.94</v>
      </c>
      <c r="AE62" s="75">
        <f t="shared" si="264"/>
        <v>33681.480000000003</v>
      </c>
      <c r="AF62" s="75" t="e">
        <f t="shared" si="264"/>
        <v>#N/A</v>
      </c>
      <c r="AG62" s="75" t="e">
        <f t="shared" si="264"/>
        <v>#N/A</v>
      </c>
      <c r="AH62" s="75">
        <f t="shared" si="264"/>
        <v>38334.65</v>
      </c>
      <c r="AI62" s="75" t="e">
        <f t="shared" si="264"/>
        <v>#N/A</v>
      </c>
      <c r="AJ62" s="75" t="e">
        <f t="shared" si="264"/>
        <v>#N/A</v>
      </c>
      <c r="AK62" s="75">
        <f t="shared" ref="AK62:BP62" si="265">HLOOKUP(AK$2,QSP,43,FALSE)</f>
        <v>49390.12</v>
      </c>
      <c r="AL62" s="75">
        <f t="shared" si="265"/>
        <v>23275.79</v>
      </c>
      <c r="AM62" s="75" t="e">
        <f t="shared" si="265"/>
        <v>#N/A</v>
      </c>
      <c r="AN62" s="75">
        <f t="shared" si="265"/>
        <v>49905.060000000005</v>
      </c>
      <c r="AO62" s="75" t="e">
        <f t="shared" si="265"/>
        <v>#N/A</v>
      </c>
      <c r="AP62" s="75">
        <f t="shared" si="265"/>
        <v>54866.060000000005</v>
      </c>
      <c r="AQ62" s="75" t="e">
        <f t="shared" si="265"/>
        <v>#N/A</v>
      </c>
      <c r="AR62" s="75" t="e">
        <f t="shared" si="265"/>
        <v>#N/A</v>
      </c>
      <c r="AS62" s="75">
        <f t="shared" si="265"/>
        <v>22033.170000000002</v>
      </c>
      <c r="AT62" s="75">
        <f t="shared" si="265"/>
        <v>0</v>
      </c>
      <c r="AU62" s="75">
        <f t="shared" si="265"/>
        <v>89420.75</v>
      </c>
      <c r="AV62" s="75">
        <f t="shared" si="265"/>
        <v>66390.94</v>
      </c>
      <c r="AW62" s="75">
        <f t="shared" si="265"/>
        <v>46657.3</v>
      </c>
      <c r="AX62" s="75">
        <f t="shared" si="265"/>
        <v>74168.789999999994</v>
      </c>
      <c r="AY62" s="75">
        <f t="shared" si="265"/>
        <v>60848.719999999994</v>
      </c>
      <c r="AZ62" s="75">
        <f t="shared" si="265"/>
        <v>34317.82</v>
      </c>
      <c r="BA62" s="75">
        <f t="shared" si="265"/>
        <v>32796.909999999996</v>
      </c>
      <c r="BB62" s="75">
        <f t="shared" si="265"/>
        <v>60129.08</v>
      </c>
      <c r="BC62" s="75">
        <f t="shared" si="265"/>
        <v>83032.429999999993</v>
      </c>
      <c r="BD62" s="75">
        <f t="shared" si="265"/>
        <v>52171.79</v>
      </c>
      <c r="BE62" s="75">
        <f t="shared" si="265"/>
        <v>56321.06</v>
      </c>
      <c r="BF62" s="75">
        <f t="shared" si="265"/>
        <v>42072.22</v>
      </c>
      <c r="BG62" s="75">
        <f t="shared" si="265"/>
        <v>41600.49</v>
      </c>
      <c r="BH62" s="75">
        <f t="shared" si="265"/>
        <v>58769.590000000004</v>
      </c>
      <c r="BI62" s="75">
        <f t="shared" si="265"/>
        <v>55119.86</v>
      </c>
      <c r="BJ62" s="75">
        <f t="shared" si="265"/>
        <v>0</v>
      </c>
      <c r="BK62" s="75">
        <f t="shared" si="265"/>
        <v>39683.120000000003</v>
      </c>
      <c r="BL62" s="75">
        <f t="shared" si="265"/>
        <v>61660.79</v>
      </c>
      <c r="BM62" s="75">
        <f t="shared" si="265"/>
        <v>52730.36</v>
      </c>
      <c r="BN62" s="75">
        <f t="shared" si="265"/>
        <v>74894.28</v>
      </c>
      <c r="BO62" s="75">
        <f t="shared" si="265"/>
        <v>23942.55</v>
      </c>
      <c r="BP62" s="75" t="e">
        <f t="shared" si="265"/>
        <v>#N/A</v>
      </c>
      <c r="BQ62" s="75">
        <f t="shared" ref="BQ62:CV62" si="266">HLOOKUP(BQ$2,QSP,43,FALSE)</f>
        <v>99049.31</v>
      </c>
      <c r="BR62" s="75">
        <f t="shared" si="266"/>
        <v>45283.28</v>
      </c>
      <c r="BS62" s="75">
        <f t="shared" si="266"/>
        <v>28471.91</v>
      </c>
      <c r="BT62" s="75">
        <f t="shared" si="266"/>
        <v>38007.340000000004</v>
      </c>
      <c r="BU62" s="75">
        <f t="shared" si="266"/>
        <v>54623.67</v>
      </c>
      <c r="BV62" s="75" t="e">
        <f t="shared" si="266"/>
        <v>#N/A</v>
      </c>
      <c r="BW62" s="75">
        <f t="shared" si="266"/>
        <v>89241.62</v>
      </c>
      <c r="BX62" s="75">
        <f t="shared" si="266"/>
        <v>95414</v>
      </c>
      <c r="BY62" s="75">
        <f t="shared" si="266"/>
        <v>77855.3</v>
      </c>
      <c r="BZ62" s="75">
        <f t="shared" si="266"/>
        <v>71701.679999999993</v>
      </c>
      <c r="CA62" s="75">
        <f t="shared" si="266"/>
        <v>75604.77</v>
      </c>
      <c r="CB62" s="75" t="e">
        <f t="shared" si="266"/>
        <v>#N/A</v>
      </c>
      <c r="CC62" s="75">
        <f t="shared" si="266"/>
        <v>49064.42</v>
      </c>
      <c r="CD62" s="75" t="e">
        <f t="shared" si="266"/>
        <v>#N/A</v>
      </c>
      <c r="CE62" s="75">
        <f t="shared" si="266"/>
        <v>60007.99</v>
      </c>
      <c r="CF62" s="75" t="e">
        <f t="shared" si="266"/>
        <v>#N/A</v>
      </c>
      <c r="CG62" s="75">
        <f t="shared" si="266"/>
        <v>76359.97</v>
      </c>
      <c r="CH62" s="75">
        <f t="shared" si="266"/>
        <v>619.4</v>
      </c>
      <c r="CI62" s="75">
        <f t="shared" si="266"/>
        <v>0</v>
      </c>
      <c r="CJ62" s="75">
        <f t="shared" si="266"/>
        <v>65565.22</v>
      </c>
      <c r="CK62" s="75">
        <f t="shared" si="266"/>
        <v>68833.8</v>
      </c>
      <c r="CL62" s="75">
        <f t="shared" si="266"/>
        <v>47679.08</v>
      </c>
      <c r="CM62" s="75">
        <f t="shared" si="266"/>
        <v>0</v>
      </c>
      <c r="CN62" s="75">
        <f t="shared" si="266"/>
        <v>98760.66</v>
      </c>
      <c r="CO62" s="75">
        <f t="shared" si="266"/>
        <v>85621.03</v>
      </c>
      <c r="CP62" s="75">
        <f t="shared" si="266"/>
        <v>0</v>
      </c>
      <c r="CQ62" s="75">
        <f t="shared" si="266"/>
        <v>76290.22</v>
      </c>
      <c r="CR62" s="75">
        <f t="shared" si="266"/>
        <v>88068.79</v>
      </c>
      <c r="CS62" s="75">
        <f t="shared" si="266"/>
        <v>59648.75</v>
      </c>
      <c r="CT62" s="75">
        <f t="shared" si="266"/>
        <v>87953.72</v>
      </c>
      <c r="CU62" s="75">
        <f t="shared" si="266"/>
        <v>53591.850000000006</v>
      </c>
      <c r="CV62" s="75">
        <f t="shared" si="266"/>
        <v>68694.69</v>
      </c>
      <c r="CW62" s="75">
        <f t="shared" ref="CW62:EB62" si="267">HLOOKUP(CW$2,QSP,43,FALSE)</f>
        <v>0</v>
      </c>
      <c r="CX62" s="75">
        <f t="shared" si="267"/>
        <v>1476.7</v>
      </c>
      <c r="CY62" s="75">
        <f t="shared" si="267"/>
        <v>88145.86</v>
      </c>
      <c r="CZ62" s="75">
        <f t="shared" si="267"/>
        <v>476</v>
      </c>
      <c r="DA62" s="75">
        <f t="shared" si="267"/>
        <v>48723.05</v>
      </c>
      <c r="DB62" s="75">
        <f t="shared" si="267"/>
        <v>114372.81</v>
      </c>
      <c r="DC62" s="75">
        <f t="shared" si="267"/>
        <v>68250.840000000011</v>
      </c>
      <c r="DD62" s="75">
        <f t="shared" si="267"/>
        <v>52257.810000000005</v>
      </c>
      <c r="DE62" s="75" t="e">
        <f t="shared" si="267"/>
        <v>#N/A</v>
      </c>
      <c r="DF62" s="75">
        <f t="shared" si="267"/>
        <v>0</v>
      </c>
      <c r="DG62" s="75">
        <f t="shared" si="267"/>
        <v>29689.06</v>
      </c>
      <c r="DH62" s="75">
        <f t="shared" si="267"/>
        <v>40739.81</v>
      </c>
      <c r="DI62" s="75">
        <f t="shared" si="267"/>
        <v>97204.07</v>
      </c>
      <c r="DJ62" s="75">
        <f t="shared" si="267"/>
        <v>49715.43</v>
      </c>
      <c r="DK62" s="75">
        <f t="shared" si="267"/>
        <v>74412.540000000008</v>
      </c>
      <c r="DL62" s="75">
        <f t="shared" si="267"/>
        <v>44107.06</v>
      </c>
      <c r="DM62" s="75">
        <f t="shared" si="267"/>
        <v>3033.57</v>
      </c>
      <c r="DN62" s="75" t="e">
        <f t="shared" si="267"/>
        <v>#N/A</v>
      </c>
      <c r="DO62" s="75" t="e">
        <f t="shared" si="267"/>
        <v>#N/A</v>
      </c>
      <c r="DP62" s="75">
        <f t="shared" si="267"/>
        <v>0</v>
      </c>
      <c r="DQ62" s="75" t="e">
        <f t="shared" si="267"/>
        <v>#N/A</v>
      </c>
      <c r="DR62" s="75">
        <f t="shared" si="267"/>
        <v>88233.05</v>
      </c>
      <c r="DS62" s="75">
        <f t="shared" si="267"/>
        <v>43768.14</v>
      </c>
      <c r="DT62" s="75" t="e">
        <f t="shared" si="267"/>
        <v>#N/A</v>
      </c>
      <c r="DU62" s="75">
        <f t="shared" si="267"/>
        <v>38799.08</v>
      </c>
      <c r="DV62" s="75">
        <f t="shared" si="267"/>
        <v>6633.69</v>
      </c>
      <c r="DW62" s="75" t="e">
        <f t="shared" si="267"/>
        <v>#N/A</v>
      </c>
      <c r="DX62" s="75">
        <f t="shared" si="267"/>
        <v>113027.04000000001</v>
      </c>
      <c r="DY62" s="75" t="e">
        <f t="shared" si="267"/>
        <v>#N/A</v>
      </c>
      <c r="DZ62" s="75" t="e">
        <f t="shared" si="267"/>
        <v>#N/A</v>
      </c>
      <c r="EA62" s="75" t="e">
        <f t="shared" si="267"/>
        <v>#N/A</v>
      </c>
      <c r="EB62" s="75" t="e">
        <f t="shared" si="267"/>
        <v>#N/A</v>
      </c>
      <c r="EC62" s="75">
        <f t="shared" ref="EC62:FH62" si="268">HLOOKUP(EC$2,QSP,43,FALSE)</f>
        <v>66875.86</v>
      </c>
      <c r="ED62" s="75" t="e">
        <f t="shared" si="268"/>
        <v>#N/A</v>
      </c>
      <c r="EE62" s="75">
        <f t="shared" si="268"/>
        <v>65272.59</v>
      </c>
      <c r="EF62" s="75" t="e">
        <f t="shared" si="268"/>
        <v>#N/A</v>
      </c>
      <c r="EG62" s="75">
        <f t="shared" si="268"/>
        <v>62046.5</v>
      </c>
      <c r="EH62" s="75">
        <f t="shared" si="268"/>
        <v>45351.26</v>
      </c>
      <c r="EI62" s="75" t="e">
        <f t="shared" si="268"/>
        <v>#N/A</v>
      </c>
      <c r="EJ62" s="75">
        <f t="shared" si="268"/>
        <v>128026.08</v>
      </c>
      <c r="EK62" s="75" t="e">
        <f t="shared" si="268"/>
        <v>#N/A</v>
      </c>
      <c r="EL62" s="75">
        <f t="shared" si="268"/>
        <v>76532</v>
      </c>
      <c r="EM62" s="75">
        <f t="shared" si="268"/>
        <v>34228.340000000004</v>
      </c>
      <c r="EN62" s="75" t="e">
        <f t="shared" si="268"/>
        <v>#N/A</v>
      </c>
      <c r="EO62" s="75" t="e">
        <f t="shared" si="268"/>
        <v>#N/A</v>
      </c>
      <c r="EP62" s="75">
        <f t="shared" si="268"/>
        <v>188464.96</v>
      </c>
      <c r="EQ62" s="75" t="e">
        <f t="shared" si="268"/>
        <v>#N/A</v>
      </c>
      <c r="ER62" s="75">
        <f t="shared" si="268"/>
        <v>164453.65</v>
      </c>
      <c r="ES62" s="75">
        <f t="shared" si="268"/>
        <v>119040.12</v>
      </c>
      <c r="ET62" s="75" t="e">
        <f t="shared" si="268"/>
        <v>#N/A</v>
      </c>
      <c r="EU62" s="75">
        <f t="shared" si="268"/>
        <v>231276.13999999998</v>
      </c>
      <c r="EV62" s="75" t="e">
        <f t="shared" si="268"/>
        <v>#N/A</v>
      </c>
      <c r="EW62" s="75" t="e">
        <f t="shared" si="268"/>
        <v>#N/A</v>
      </c>
      <c r="EX62" s="75">
        <f t="shared" si="268"/>
        <v>175822.27</v>
      </c>
      <c r="EY62" s="75" t="e">
        <f t="shared" si="268"/>
        <v>#N/A</v>
      </c>
      <c r="EZ62" s="75">
        <f t="shared" si="268"/>
        <v>205974.90000000002</v>
      </c>
      <c r="FA62" s="75" t="e">
        <f t="shared" si="268"/>
        <v>#N/A</v>
      </c>
      <c r="FB62" s="75" t="e">
        <f t="shared" si="268"/>
        <v>#N/A</v>
      </c>
      <c r="FC62" s="75" t="e">
        <f t="shared" si="268"/>
        <v>#N/A</v>
      </c>
      <c r="FD62" s="75" t="e">
        <f t="shared" si="268"/>
        <v>#N/A</v>
      </c>
      <c r="FE62" s="75" t="e">
        <f t="shared" si="268"/>
        <v>#N/A</v>
      </c>
      <c r="FF62" s="75">
        <f t="shared" si="268"/>
        <v>245565.37</v>
      </c>
      <c r="FG62" s="75" t="e">
        <f t="shared" si="268"/>
        <v>#N/A</v>
      </c>
      <c r="FH62" s="75" t="e">
        <f t="shared" si="268"/>
        <v>#N/A</v>
      </c>
      <c r="FI62" s="75" t="e">
        <f t="shared" ref="FI62:GI62" si="269">HLOOKUP(FI$2,QSP,43,FALSE)</f>
        <v>#N/A</v>
      </c>
      <c r="FJ62" s="75" t="e">
        <f t="shared" si="269"/>
        <v>#N/A</v>
      </c>
      <c r="FK62" s="75" t="e">
        <f t="shared" si="269"/>
        <v>#N/A</v>
      </c>
      <c r="FL62" s="75">
        <f t="shared" si="269"/>
        <v>4066.1</v>
      </c>
      <c r="FM62" s="75" t="e">
        <f t="shared" si="269"/>
        <v>#N/A</v>
      </c>
      <c r="FN62" s="75">
        <f t="shared" si="269"/>
        <v>151496.95000000001</v>
      </c>
      <c r="FO62" s="75" t="e">
        <f t="shared" si="269"/>
        <v>#N/A</v>
      </c>
      <c r="FP62" s="75">
        <f t="shared" si="269"/>
        <v>234496.48</v>
      </c>
      <c r="FQ62" s="75">
        <f t="shared" si="269"/>
        <v>155644.66999999998</v>
      </c>
      <c r="FR62" s="75" t="e">
        <f t="shared" si="269"/>
        <v>#N/A</v>
      </c>
      <c r="FS62" s="75">
        <f t="shared" si="269"/>
        <v>214387.84999999998</v>
      </c>
      <c r="FT62" s="75">
        <f t="shared" si="269"/>
        <v>49599.270000000004</v>
      </c>
      <c r="FU62" s="75">
        <f t="shared" si="269"/>
        <v>17729.939999999999</v>
      </c>
      <c r="FV62" s="75">
        <f t="shared" si="269"/>
        <v>35621.329999999994</v>
      </c>
      <c r="FW62" s="75">
        <f t="shared" si="269"/>
        <v>32355.03</v>
      </c>
      <c r="FX62" s="75">
        <f t="shared" si="269"/>
        <v>29681.739999999998</v>
      </c>
      <c r="FY62" s="75">
        <f t="shared" si="269"/>
        <v>28760.42</v>
      </c>
      <c r="FZ62" s="75">
        <f t="shared" si="269"/>
        <v>50422.270000000004</v>
      </c>
      <c r="GA62" s="75">
        <f t="shared" si="269"/>
        <v>57195.519999999997</v>
      </c>
      <c r="GB62" s="75">
        <f t="shared" si="269"/>
        <v>21335.49</v>
      </c>
      <c r="GC62" s="75">
        <f t="shared" si="269"/>
        <v>18352.900000000001</v>
      </c>
      <c r="GD62" s="75" t="e">
        <f t="shared" si="269"/>
        <v>#N/A</v>
      </c>
      <c r="GE62" s="75" t="e">
        <f t="shared" si="269"/>
        <v>#N/A</v>
      </c>
      <c r="GF62" s="75">
        <f t="shared" si="269"/>
        <v>52391.85</v>
      </c>
      <c r="GG62" s="75" t="e">
        <f t="shared" si="269"/>
        <v>#N/A</v>
      </c>
      <c r="GH62" s="75" t="e">
        <f t="shared" si="269"/>
        <v>#N/A</v>
      </c>
      <c r="GI62" s="75">
        <f t="shared" si="269"/>
        <v>53117.81</v>
      </c>
    </row>
    <row r="63" spans="2:191" x14ac:dyDescent="0.25">
      <c r="B63" s="188" t="s">
        <v>245</v>
      </c>
      <c r="C63" s="189" t="s">
        <v>246</v>
      </c>
      <c r="D63" s="215"/>
      <c r="E63" s="75">
        <f t="shared" ref="E63:AJ63" si="270">HLOOKUP(E$2,QSP,44,FALSE)</f>
        <v>68487.48</v>
      </c>
      <c r="F63" s="75">
        <f t="shared" si="270"/>
        <v>11268.41</v>
      </c>
      <c r="G63" s="75">
        <f t="shared" si="270"/>
        <v>0</v>
      </c>
      <c r="H63" s="75">
        <f t="shared" si="270"/>
        <v>44490.91</v>
      </c>
      <c r="I63" s="75">
        <f t="shared" si="270"/>
        <v>38319.79</v>
      </c>
      <c r="J63" s="75" t="e">
        <f t="shared" si="270"/>
        <v>#N/A</v>
      </c>
      <c r="K63" s="75" t="e">
        <f t="shared" si="270"/>
        <v>#N/A</v>
      </c>
      <c r="L63" s="75">
        <f t="shared" si="270"/>
        <v>107684.81</v>
      </c>
      <c r="M63" s="75">
        <f t="shared" si="270"/>
        <v>65865.820000000007</v>
      </c>
      <c r="N63" s="75" t="e">
        <f t="shared" si="270"/>
        <v>#N/A</v>
      </c>
      <c r="O63" s="75">
        <f t="shared" si="270"/>
        <v>145520.17000000001</v>
      </c>
      <c r="P63" s="75" t="e">
        <f t="shared" si="270"/>
        <v>#N/A</v>
      </c>
      <c r="Q63" s="75">
        <f t="shared" si="270"/>
        <v>44526.89</v>
      </c>
      <c r="R63" s="75">
        <f t="shared" si="270"/>
        <v>17279.41</v>
      </c>
      <c r="S63" s="75">
        <f t="shared" si="270"/>
        <v>74843.679999999993</v>
      </c>
      <c r="T63" s="75">
        <f t="shared" si="270"/>
        <v>0</v>
      </c>
      <c r="U63" s="75">
        <f t="shared" si="270"/>
        <v>56793.17</v>
      </c>
      <c r="V63" s="75" t="e">
        <f t="shared" si="270"/>
        <v>#N/A</v>
      </c>
      <c r="W63" s="75" t="e">
        <f t="shared" si="270"/>
        <v>#N/A</v>
      </c>
      <c r="X63" s="75">
        <f t="shared" si="270"/>
        <v>140062.85999999999</v>
      </c>
      <c r="Y63" s="75" t="e">
        <f t="shared" si="270"/>
        <v>#N/A</v>
      </c>
      <c r="Z63" s="75" t="e">
        <f t="shared" si="270"/>
        <v>#N/A</v>
      </c>
      <c r="AA63" s="75" t="e">
        <f t="shared" si="270"/>
        <v>#N/A</v>
      </c>
      <c r="AB63" s="75" t="e">
        <f t="shared" si="270"/>
        <v>#N/A</v>
      </c>
      <c r="AC63" s="75">
        <f t="shared" si="270"/>
        <v>44162.41</v>
      </c>
      <c r="AD63" s="75">
        <f t="shared" si="270"/>
        <v>340424.61</v>
      </c>
      <c r="AE63" s="75">
        <f t="shared" si="270"/>
        <v>55592.47</v>
      </c>
      <c r="AF63" s="75" t="e">
        <f t="shared" si="270"/>
        <v>#N/A</v>
      </c>
      <c r="AG63" s="75" t="e">
        <f t="shared" si="270"/>
        <v>#N/A</v>
      </c>
      <c r="AH63" s="75">
        <f t="shared" si="270"/>
        <v>80101.81</v>
      </c>
      <c r="AI63" s="75" t="e">
        <f t="shared" si="270"/>
        <v>#N/A</v>
      </c>
      <c r="AJ63" s="75" t="e">
        <f t="shared" si="270"/>
        <v>#N/A</v>
      </c>
      <c r="AK63" s="75">
        <f t="shared" ref="AK63:BP63" si="271">HLOOKUP(AK$2,QSP,44,FALSE)</f>
        <v>57512.5</v>
      </c>
      <c r="AL63" s="75">
        <f t="shared" si="271"/>
        <v>32186.78</v>
      </c>
      <c r="AM63" s="75" t="e">
        <f t="shared" si="271"/>
        <v>#N/A</v>
      </c>
      <c r="AN63" s="75">
        <f t="shared" si="271"/>
        <v>38749.42</v>
      </c>
      <c r="AO63" s="75" t="e">
        <f t="shared" si="271"/>
        <v>#N/A</v>
      </c>
      <c r="AP63" s="75">
        <f t="shared" si="271"/>
        <v>72984.19</v>
      </c>
      <c r="AQ63" s="75" t="e">
        <f t="shared" si="271"/>
        <v>#N/A</v>
      </c>
      <c r="AR63" s="75" t="e">
        <f t="shared" si="271"/>
        <v>#N/A</v>
      </c>
      <c r="AS63" s="75">
        <f t="shared" si="271"/>
        <v>86212.35</v>
      </c>
      <c r="AT63" s="75">
        <f t="shared" si="271"/>
        <v>0</v>
      </c>
      <c r="AU63" s="75">
        <f t="shared" si="271"/>
        <v>18935.580000000002</v>
      </c>
      <c r="AV63" s="75">
        <f t="shared" si="271"/>
        <v>170001.1</v>
      </c>
      <c r="AW63" s="75">
        <f t="shared" si="271"/>
        <v>37933.58</v>
      </c>
      <c r="AX63" s="75">
        <f t="shared" si="271"/>
        <v>212931.21</v>
      </c>
      <c r="AY63" s="75">
        <f t="shared" si="271"/>
        <v>182770.02</v>
      </c>
      <c r="AZ63" s="75">
        <f t="shared" si="271"/>
        <v>58169.760000000002</v>
      </c>
      <c r="BA63" s="75">
        <f t="shared" si="271"/>
        <v>102059.92</v>
      </c>
      <c r="BB63" s="75">
        <f t="shared" si="271"/>
        <v>3628.42</v>
      </c>
      <c r="BC63" s="75">
        <f t="shared" si="271"/>
        <v>33944.480000000003</v>
      </c>
      <c r="BD63" s="75">
        <f t="shared" si="271"/>
        <v>140633.06</v>
      </c>
      <c r="BE63" s="75">
        <f t="shared" si="271"/>
        <v>21433.68</v>
      </c>
      <c r="BF63" s="75">
        <f t="shared" si="271"/>
        <v>83991.02</v>
      </c>
      <c r="BG63" s="75">
        <f t="shared" si="271"/>
        <v>33753.82</v>
      </c>
      <c r="BH63" s="75">
        <f t="shared" si="271"/>
        <v>16253.07</v>
      </c>
      <c r="BI63" s="75">
        <f t="shared" si="271"/>
        <v>3490.95</v>
      </c>
      <c r="BJ63" s="75">
        <f t="shared" si="271"/>
        <v>0</v>
      </c>
      <c r="BK63" s="75">
        <f t="shared" si="271"/>
        <v>26868.86</v>
      </c>
      <c r="BL63" s="75">
        <f t="shared" si="271"/>
        <v>118611.76</v>
      </c>
      <c r="BM63" s="75">
        <f t="shared" si="271"/>
        <v>70102.69</v>
      </c>
      <c r="BN63" s="75">
        <f t="shared" si="271"/>
        <v>65117.18</v>
      </c>
      <c r="BO63" s="75">
        <f t="shared" si="271"/>
        <v>38011.160000000003</v>
      </c>
      <c r="BP63" s="75" t="e">
        <f t="shared" si="271"/>
        <v>#N/A</v>
      </c>
      <c r="BQ63" s="75">
        <f t="shared" ref="BQ63:CV63" si="272">HLOOKUP(BQ$2,QSP,44,FALSE)</f>
        <v>79745.2</v>
      </c>
      <c r="BR63" s="75">
        <f t="shared" si="272"/>
        <v>196499.31</v>
      </c>
      <c r="BS63" s="75">
        <f t="shared" si="272"/>
        <v>21259.46</v>
      </c>
      <c r="BT63" s="75">
        <f t="shared" si="272"/>
        <v>102489.91</v>
      </c>
      <c r="BU63" s="75">
        <f t="shared" si="272"/>
        <v>18915.810000000001</v>
      </c>
      <c r="BV63" s="75" t="e">
        <f t="shared" si="272"/>
        <v>#N/A</v>
      </c>
      <c r="BW63" s="75">
        <f t="shared" si="272"/>
        <v>256386.53999999998</v>
      </c>
      <c r="BX63" s="75">
        <f t="shared" si="272"/>
        <v>121484.24</v>
      </c>
      <c r="BY63" s="75">
        <f t="shared" si="272"/>
        <v>1718.12</v>
      </c>
      <c r="BZ63" s="75">
        <f t="shared" si="272"/>
        <v>47103.76</v>
      </c>
      <c r="CA63" s="75">
        <f t="shared" si="272"/>
        <v>22765.79</v>
      </c>
      <c r="CB63" s="75" t="e">
        <f t="shared" si="272"/>
        <v>#N/A</v>
      </c>
      <c r="CC63" s="75">
        <f t="shared" si="272"/>
        <v>54865.83</v>
      </c>
      <c r="CD63" s="75" t="e">
        <f t="shared" si="272"/>
        <v>#N/A</v>
      </c>
      <c r="CE63" s="75">
        <f t="shared" si="272"/>
        <v>69299.72</v>
      </c>
      <c r="CF63" s="75" t="e">
        <f t="shared" si="272"/>
        <v>#N/A</v>
      </c>
      <c r="CG63" s="75">
        <f t="shared" si="272"/>
        <v>55654.67</v>
      </c>
      <c r="CH63" s="75">
        <f t="shared" si="272"/>
        <v>57453.29</v>
      </c>
      <c r="CI63" s="75">
        <f t="shared" si="272"/>
        <v>26155.4</v>
      </c>
      <c r="CJ63" s="75">
        <f t="shared" si="272"/>
        <v>185130.01</v>
      </c>
      <c r="CK63" s="75">
        <f t="shared" si="272"/>
        <v>4557.3999999999996</v>
      </c>
      <c r="CL63" s="75">
        <f t="shared" si="272"/>
        <v>8247.6</v>
      </c>
      <c r="CM63" s="75">
        <f t="shared" si="272"/>
        <v>13727.72</v>
      </c>
      <c r="CN63" s="75">
        <f t="shared" si="272"/>
        <v>101406.12</v>
      </c>
      <c r="CO63" s="75">
        <f t="shared" si="272"/>
        <v>137385.19</v>
      </c>
      <c r="CP63" s="75">
        <f t="shared" si="272"/>
        <v>54572.160000000003</v>
      </c>
      <c r="CQ63" s="75">
        <f t="shared" si="272"/>
        <v>110232.33</v>
      </c>
      <c r="CR63" s="75">
        <f t="shared" si="272"/>
        <v>155480.64000000001</v>
      </c>
      <c r="CS63" s="75">
        <f t="shared" si="272"/>
        <v>355253.41</v>
      </c>
      <c r="CT63" s="75">
        <f t="shared" si="272"/>
        <v>128479.28</v>
      </c>
      <c r="CU63" s="75">
        <f t="shared" si="272"/>
        <v>18929.75</v>
      </c>
      <c r="CV63" s="75">
        <f t="shared" si="272"/>
        <v>86294.569999999992</v>
      </c>
      <c r="CW63" s="75">
        <f t="shared" ref="CW63:EB63" si="273">HLOOKUP(CW$2,QSP,44,FALSE)</f>
        <v>54349.65</v>
      </c>
      <c r="CX63" s="75">
        <f t="shared" si="273"/>
        <v>111439.97</v>
      </c>
      <c r="CY63" s="75">
        <f t="shared" si="273"/>
        <v>158702.57</v>
      </c>
      <c r="CZ63" s="75">
        <f t="shared" si="273"/>
        <v>46098.73</v>
      </c>
      <c r="DA63" s="75">
        <f t="shared" si="273"/>
        <v>43263.12</v>
      </c>
      <c r="DB63" s="75">
        <f t="shared" si="273"/>
        <v>220826.78</v>
      </c>
      <c r="DC63" s="75">
        <f t="shared" si="273"/>
        <v>230510.89</v>
      </c>
      <c r="DD63" s="75">
        <f t="shared" si="273"/>
        <v>127080.41</v>
      </c>
      <c r="DE63" s="75" t="e">
        <f t="shared" si="273"/>
        <v>#N/A</v>
      </c>
      <c r="DF63" s="75">
        <f t="shared" si="273"/>
        <v>44671.58</v>
      </c>
      <c r="DG63" s="75">
        <f t="shared" si="273"/>
        <v>185531.78</v>
      </c>
      <c r="DH63" s="75">
        <f t="shared" si="273"/>
        <v>37683.81</v>
      </c>
      <c r="DI63" s="75">
        <f t="shared" si="273"/>
        <v>199597.94</v>
      </c>
      <c r="DJ63" s="75">
        <f t="shared" si="273"/>
        <v>302149.18</v>
      </c>
      <c r="DK63" s="75">
        <f t="shared" si="273"/>
        <v>441400.58</v>
      </c>
      <c r="DL63" s="75">
        <f t="shared" si="273"/>
        <v>41364.89</v>
      </c>
      <c r="DM63" s="75">
        <f t="shared" si="273"/>
        <v>46225.32</v>
      </c>
      <c r="DN63" s="75" t="e">
        <f t="shared" si="273"/>
        <v>#N/A</v>
      </c>
      <c r="DO63" s="75" t="e">
        <f t="shared" si="273"/>
        <v>#N/A</v>
      </c>
      <c r="DP63" s="75">
        <f t="shared" si="273"/>
        <v>242850.23</v>
      </c>
      <c r="DQ63" s="75" t="e">
        <f t="shared" si="273"/>
        <v>#N/A</v>
      </c>
      <c r="DR63" s="75">
        <f t="shared" si="273"/>
        <v>33979.050000000003</v>
      </c>
      <c r="DS63" s="75">
        <f t="shared" si="273"/>
        <v>16803.939999999999</v>
      </c>
      <c r="DT63" s="75" t="e">
        <f t="shared" si="273"/>
        <v>#N/A</v>
      </c>
      <c r="DU63" s="75">
        <f t="shared" si="273"/>
        <v>127834.13</v>
      </c>
      <c r="DV63" s="75">
        <f t="shared" si="273"/>
        <v>179078.45</v>
      </c>
      <c r="DW63" s="75" t="e">
        <f t="shared" si="273"/>
        <v>#N/A</v>
      </c>
      <c r="DX63" s="75">
        <f t="shared" si="273"/>
        <v>21186.720000000001</v>
      </c>
      <c r="DY63" s="75" t="e">
        <f t="shared" si="273"/>
        <v>#N/A</v>
      </c>
      <c r="DZ63" s="75" t="e">
        <f t="shared" si="273"/>
        <v>#N/A</v>
      </c>
      <c r="EA63" s="75" t="e">
        <f t="shared" si="273"/>
        <v>#N/A</v>
      </c>
      <c r="EB63" s="75" t="e">
        <f t="shared" si="273"/>
        <v>#N/A</v>
      </c>
      <c r="EC63" s="75">
        <f t="shared" ref="EC63:FH63" si="274">HLOOKUP(EC$2,QSP,44,FALSE)</f>
        <v>29493.11</v>
      </c>
      <c r="ED63" s="75" t="e">
        <f t="shared" si="274"/>
        <v>#N/A</v>
      </c>
      <c r="EE63" s="75">
        <f t="shared" si="274"/>
        <v>245737.98</v>
      </c>
      <c r="EF63" s="75" t="e">
        <f t="shared" si="274"/>
        <v>#N/A</v>
      </c>
      <c r="EG63" s="75">
        <f t="shared" si="274"/>
        <v>177802.82</v>
      </c>
      <c r="EH63" s="75">
        <f t="shared" si="274"/>
        <v>23850.799999999999</v>
      </c>
      <c r="EI63" s="75" t="e">
        <f t="shared" si="274"/>
        <v>#N/A</v>
      </c>
      <c r="EJ63" s="75">
        <f t="shared" si="274"/>
        <v>37626.74</v>
      </c>
      <c r="EK63" s="75" t="e">
        <f t="shared" si="274"/>
        <v>#N/A</v>
      </c>
      <c r="EL63" s="75">
        <f t="shared" si="274"/>
        <v>77340.600000000006</v>
      </c>
      <c r="EM63" s="75">
        <f t="shared" si="274"/>
        <v>54363.02</v>
      </c>
      <c r="EN63" s="75" t="e">
        <f t="shared" si="274"/>
        <v>#N/A</v>
      </c>
      <c r="EO63" s="75" t="e">
        <f t="shared" si="274"/>
        <v>#N/A</v>
      </c>
      <c r="EP63" s="75">
        <f t="shared" si="274"/>
        <v>462283.72</v>
      </c>
      <c r="EQ63" s="75" t="e">
        <f t="shared" si="274"/>
        <v>#N/A</v>
      </c>
      <c r="ER63" s="75">
        <f t="shared" si="274"/>
        <v>161111.19</v>
      </c>
      <c r="ES63" s="75">
        <f t="shared" si="274"/>
        <v>382817.7</v>
      </c>
      <c r="ET63" s="75" t="e">
        <f t="shared" si="274"/>
        <v>#N/A</v>
      </c>
      <c r="EU63" s="75">
        <f t="shared" si="274"/>
        <v>122509.84000000001</v>
      </c>
      <c r="EV63" s="75" t="e">
        <f t="shared" si="274"/>
        <v>#N/A</v>
      </c>
      <c r="EW63" s="75" t="e">
        <f t="shared" si="274"/>
        <v>#N/A</v>
      </c>
      <c r="EX63" s="75">
        <f t="shared" si="274"/>
        <v>342274.95</v>
      </c>
      <c r="EY63" s="75" t="e">
        <f t="shared" si="274"/>
        <v>#N/A</v>
      </c>
      <c r="EZ63" s="75">
        <f t="shared" si="274"/>
        <v>134177.71</v>
      </c>
      <c r="FA63" s="75" t="e">
        <f t="shared" si="274"/>
        <v>#N/A</v>
      </c>
      <c r="FB63" s="75" t="e">
        <f t="shared" si="274"/>
        <v>#N/A</v>
      </c>
      <c r="FC63" s="75" t="e">
        <f t="shared" si="274"/>
        <v>#N/A</v>
      </c>
      <c r="FD63" s="75" t="e">
        <f t="shared" si="274"/>
        <v>#N/A</v>
      </c>
      <c r="FE63" s="75" t="e">
        <f t="shared" si="274"/>
        <v>#N/A</v>
      </c>
      <c r="FF63" s="75">
        <f t="shared" si="274"/>
        <v>213902.99</v>
      </c>
      <c r="FG63" s="75" t="e">
        <f t="shared" si="274"/>
        <v>#N/A</v>
      </c>
      <c r="FH63" s="75" t="e">
        <f t="shared" si="274"/>
        <v>#N/A</v>
      </c>
      <c r="FI63" s="75" t="e">
        <f t="shared" ref="FI63:GI63" si="275">HLOOKUP(FI$2,QSP,44,FALSE)</f>
        <v>#N/A</v>
      </c>
      <c r="FJ63" s="75" t="e">
        <f t="shared" si="275"/>
        <v>#N/A</v>
      </c>
      <c r="FK63" s="75" t="e">
        <f t="shared" si="275"/>
        <v>#N/A</v>
      </c>
      <c r="FL63" s="75">
        <f t="shared" si="275"/>
        <v>361181.74000000005</v>
      </c>
      <c r="FM63" s="75" t="e">
        <f t="shared" si="275"/>
        <v>#N/A</v>
      </c>
      <c r="FN63" s="75">
        <f t="shared" si="275"/>
        <v>154721.74</v>
      </c>
      <c r="FO63" s="75" t="e">
        <f t="shared" si="275"/>
        <v>#N/A</v>
      </c>
      <c r="FP63" s="75">
        <f t="shared" si="275"/>
        <v>159945.97</v>
      </c>
      <c r="FQ63" s="75">
        <f t="shared" si="275"/>
        <v>19322.88</v>
      </c>
      <c r="FR63" s="75" t="e">
        <f t="shared" si="275"/>
        <v>#N/A</v>
      </c>
      <c r="FS63" s="75">
        <f t="shared" si="275"/>
        <v>346061.85</v>
      </c>
      <c r="FT63" s="75">
        <f t="shared" si="275"/>
        <v>255375.41</v>
      </c>
      <c r="FU63" s="75">
        <f t="shared" si="275"/>
        <v>504948.73</v>
      </c>
      <c r="FV63" s="75">
        <f t="shared" si="275"/>
        <v>27641.79</v>
      </c>
      <c r="FW63" s="75">
        <f t="shared" si="275"/>
        <v>24922.78</v>
      </c>
      <c r="FX63" s="75">
        <f t="shared" si="275"/>
        <v>172849.83</v>
      </c>
      <c r="FY63" s="75">
        <f t="shared" si="275"/>
        <v>103744.45999999999</v>
      </c>
      <c r="FZ63" s="75">
        <f t="shared" si="275"/>
        <v>165534.64000000001</v>
      </c>
      <c r="GA63" s="75">
        <f t="shared" si="275"/>
        <v>209957.41</v>
      </c>
      <c r="GB63" s="75">
        <f t="shared" si="275"/>
        <v>65637.3</v>
      </c>
      <c r="GC63" s="75">
        <f t="shared" si="275"/>
        <v>174278.35</v>
      </c>
      <c r="GD63" s="75" t="e">
        <f t="shared" si="275"/>
        <v>#N/A</v>
      </c>
      <c r="GE63" s="75" t="e">
        <f t="shared" si="275"/>
        <v>#N/A</v>
      </c>
      <c r="GF63" s="75">
        <f t="shared" si="275"/>
        <v>475779.99</v>
      </c>
      <c r="GG63" s="75" t="e">
        <f t="shared" si="275"/>
        <v>#N/A</v>
      </c>
      <c r="GH63" s="75" t="e">
        <f t="shared" si="275"/>
        <v>#N/A</v>
      </c>
      <c r="GI63" s="75">
        <f t="shared" si="275"/>
        <v>433158.46</v>
      </c>
    </row>
    <row r="64" spans="2:191" x14ac:dyDescent="0.25">
      <c r="B64" s="188" t="s">
        <v>734</v>
      </c>
      <c r="C64" s="189" t="s">
        <v>735</v>
      </c>
      <c r="D64" s="215"/>
      <c r="E64" s="75">
        <f t="shared" ref="E64:AJ64" si="276">HLOOKUP(E$2,QSP,45,FALSE)</f>
        <v>5707.75</v>
      </c>
      <c r="F64" s="75">
        <f t="shared" si="276"/>
        <v>0</v>
      </c>
      <c r="G64" s="75">
        <f t="shared" si="276"/>
        <v>2325</v>
      </c>
      <c r="H64" s="75">
        <f t="shared" si="276"/>
        <v>3926.5</v>
      </c>
      <c r="I64" s="75">
        <f t="shared" si="276"/>
        <v>7179.5</v>
      </c>
      <c r="J64" s="75" t="e">
        <f t="shared" si="276"/>
        <v>#N/A</v>
      </c>
      <c r="K64" s="75" t="e">
        <f t="shared" si="276"/>
        <v>#N/A</v>
      </c>
      <c r="L64" s="75">
        <f t="shared" si="276"/>
        <v>67726.960000000006</v>
      </c>
      <c r="M64" s="75">
        <f t="shared" si="276"/>
        <v>60399.21</v>
      </c>
      <c r="N64" s="75" t="e">
        <f t="shared" si="276"/>
        <v>#N/A</v>
      </c>
      <c r="O64" s="75">
        <f t="shared" si="276"/>
        <v>80302.960000000006</v>
      </c>
      <c r="P64" s="75" t="e">
        <f t="shared" si="276"/>
        <v>#N/A</v>
      </c>
      <c r="Q64" s="75">
        <f t="shared" si="276"/>
        <v>65547.27</v>
      </c>
      <c r="R64" s="75">
        <f t="shared" si="276"/>
        <v>68057.63</v>
      </c>
      <c r="S64" s="75">
        <f t="shared" si="276"/>
        <v>29613.8</v>
      </c>
      <c r="T64" s="75">
        <f t="shared" si="276"/>
        <v>0</v>
      </c>
      <c r="U64" s="75">
        <f t="shared" si="276"/>
        <v>34137.79</v>
      </c>
      <c r="V64" s="75" t="e">
        <f t="shared" si="276"/>
        <v>#N/A</v>
      </c>
      <c r="W64" s="75" t="e">
        <f t="shared" si="276"/>
        <v>#N/A</v>
      </c>
      <c r="X64" s="75">
        <f t="shared" si="276"/>
        <v>57030.95</v>
      </c>
      <c r="Y64" s="75" t="e">
        <f t="shared" si="276"/>
        <v>#N/A</v>
      </c>
      <c r="Z64" s="75" t="e">
        <f t="shared" si="276"/>
        <v>#N/A</v>
      </c>
      <c r="AA64" s="75" t="e">
        <f t="shared" si="276"/>
        <v>#N/A</v>
      </c>
      <c r="AB64" s="75" t="e">
        <f t="shared" si="276"/>
        <v>#N/A</v>
      </c>
      <c r="AC64" s="75">
        <f t="shared" si="276"/>
        <v>38310.47</v>
      </c>
      <c r="AD64" s="75">
        <f t="shared" si="276"/>
        <v>36061.699999999997</v>
      </c>
      <c r="AE64" s="75">
        <f t="shared" si="276"/>
        <v>42176.65</v>
      </c>
      <c r="AF64" s="75" t="e">
        <f t="shared" si="276"/>
        <v>#N/A</v>
      </c>
      <c r="AG64" s="75" t="e">
        <f t="shared" si="276"/>
        <v>#N/A</v>
      </c>
      <c r="AH64" s="75">
        <f t="shared" si="276"/>
        <v>30879.23</v>
      </c>
      <c r="AI64" s="75" t="e">
        <f t="shared" si="276"/>
        <v>#N/A</v>
      </c>
      <c r="AJ64" s="75" t="e">
        <f t="shared" si="276"/>
        <v>#N/A</v>
      </c>
      <c r="AK64" s="75">
        <f t="shared" ref="AK64:BP64" si="277">HLOOKUP(AK$2,QSP,45,FALSE)</f>
        <v>15620.76</v>
      </c>
      <c r="AL64" s="75">
        <f t="shared" si="277"/>
        <v>63477.29</v>
      </c>
      <c r="AM64" s="75" t="e">
        <f t="shared" si="277"/>
        <v>#N/A</v>
      </c>
      <c r="AN64" s="75">
        <f t="shared" si="277"/>
        <v>17684</v>
      </c>
      <c r="AO64" s="75" t="e">
        <f t="shared" si="277"/>
        <v>#N/A</v>
      </c>
      <c r="AP64" s="75">
        <f t="shared" si="277"/>
        <v>43804.2</v>
      </c>
      <c r="AQ64" s="75" t="e">
        <f t="shared" si="277"/>
        <v>#N/A</v>
      </c>
      <c r="AR64" s="75" t="e">
        <f t="shared" si="277"/>
        <v>#N/A</v>
      </c>
      <c r="AS64" s="75">
        <f t="shared" si="277"/>
        <v>32959.85</v>
      </c>
      <c r="AT64" s="75">
        <f t="shared" si="277"/>
        <v>0</v>
      </c>
      <c r="AU64" s="75">
        <f t="shared" si="277"/>
        <v>42820</v>
      </c>
      <c r="AV64" s="75">
        <f t="shared" si="277"/>
        <v>1392.5</v>
      </c>
      <c r="AW64" s="75">
        <f t="shared" si="277"/>
        <v>81733.02</v>
      </c>
      <c r="AX64" s="75">
        <f t="shared" si="277"/>
        <v>42260</v>
      </c>
      <c r="AY64" s="75">
        <f t="shared" si="277"/>
        <v>70903.399999999994</v>
      </c>
      <c r="AZ64" s="75">
        <f t="shared" si="277"/>
        <v>17982.5</v>
      </c>
      <c r="BA64" s="75">
        <f t="shared" si="277"/>
        <v>79902.03</v>
      </c>
      <c r="BB64" s="75">
        <f t="shared" si="277"/>
        <v>32980.71</v>
      </c>
      <c r="BC64" s="75">
        <f t="shared" si="277"/>
        <v>78880</v>
      </c>
      <c r="BD64" s="75">
        <f t="shared" si="277"/>
        <v>18179.7</v>
      </c>
      <c r="BE64" s="75">
        <f t="shared" si="277"/>
        <v>33373.699999999997</v>
      </c>
      <c r="BF64" s="75">
        <f t="shared" si="277"/>
        <v>25315.88</v>
      </c>
      <c r="BG64" s="75">
        <f t="shared" si="277"/>
        <v>15153.37</v>
      </c>
      <c r="BH64" s="75">
        <f t="shared" si="277"/>
        <v>34947</v>
      </c>
      <c r="BI64" s="75">
        <f t="shared" si="277"/>
        <v>22427.43</v>
      </c>
      <c r="BJ64" s="75">
        <f t="shared" si="277"/>
        <v>0</v>
      </c>
      <c r="BK64" s="75">
        <f t="shared" si="277"/>
        <v>39421.980000000003</v>
      </c>
      <c r="BL64" s="75">
        <f t="shared" si="277"/>
        <v>45160.45</v>
      </c>
      <c r="BM64" s="75">
        <f t="shared" si="277"/>
        <v>56704.82</v>
      </c>
      <c r="BN64" s="75">
        <f t="shared" si="277"/>
        <v>88533.6</v>
      </c>
      <c r="BO64" s="75">
        <f t="shared" si="277"/>
        <v>41891.74</v>
      </c>
      <c r="BP64" s="75" t="e">
        <f t="shared" si="277"/>
        <v>#N/A</v>
      </c>
      <c r="BQ64" s="75">
        <f t="shared" ref="BQ64:CV64" si="278">HLOOKUP(BQ$2,QSP,45,FALSE)</f>
        <v>29946.76</v>
      </c>
      <c r="BR64" s="75">
        <f t="shared" si="278"/>
        <v>3255</v>
      </c>
      <c r="BS64" s="75">
        <f t="shared" si="278"/>
        <v>56689.33</v>
      </c>
      <c r="BT64" s="75">
        <f t="shared" si="278"/>
        <v>71070.880000000005</v>
      </c>
      <c r="BU64" s="75">
        <f t="shared" si="278"/>
        <v>29295.45</v>
      </c>
      <c r="BV64" s="75" t="e">
        <f t="shared" si="278"/>
        <v>#N/A</v>
      </c>
      <c r="BW64" s="75">
        <f t="shared" si="278"/>
        <v>43507.34</v>
      </c>
      <c r="BX64" s="75">
        <f t="shared" si="278"/>
        <v>55989.52</v>
      </c>
      <c r="BY64" s="75">
        <f t="shared" si="278"/>
        <v>53596.57</v>
      </c>
      <c r="BZ64" s="75">
        <f t="shared" si="278"/>
        <v>35853</v>
      </c>
      <c r="CA64" s="75">
        <f t="shared" si="278"/>
        <v>8233.25</v>
      </c>
      <c r="CB64" s="75" t="e">
        <f t="shared" si="278"/>
        <v>#N/A</v>
      </c>
      <c r="CC64" s="75">
        <f t="shared" si="278"/>
        <v>115990.7</v>
      </c>
      <c r="CD64" s="75" t="e">
        <f t="shared" si="278"/>
        <v>#N/A</v>
      </c>
      <c r="CE64" s="75">
        <f t="shared" si="278"/>
        <v>2195.25</v>
      </c>
      <c r="CF64" s="75" t="e">
        <f t="shared" si="278"/>
        <v>#N/A</v>
      </c>
      <c r="CG64" s="75">
        <f t="shared" si="278"/>
        <v>57323.17</v>
      </c>
      <c r="CH64" s="75">
        <f t="shared" si="278"/>
        <v>65864.41</v>
      </c>
      <c r="CI64" s="75">
        <f t="shared" si="278"/>
        <v>78055.98</v>
      </c>
      <c r="CJ64" s="75">
        <f t="shared" si="278"/>
        <v>23857</v>
      </c>
      <c r="CK64" s="75">
        <f t="shared" si="278"/>
        <v>50667.5</v>
      </c>
      <c r="CL64" s="75">
        <f t="shared" si="278"/>
        <v>26841.759999999998</v>
      </c>
      <c r="CM64" s="75">
        <f t="shared" si="278"/>
        <v>19775</v>
      </c>
      <c r="CN64" s="75">
        <f t="shared" si="278"/>
        <v>134334.39999999999</v>
      </c>
      <c r="CO64" s="75">
        <f t="shared" si="278"/>
        <v>49921.5</v>
      </c>
      <c r="CP64" s="75">
        <f t="shared" si="278"/>
        <v>25321.19</v>
      </c>
      <c r="CQ64" s="75">
        <f t="shared" si="278"/>
        <v>30096.74</v>
      </c>
      <c r="CR64" s="75">
        <f t="shared" si="278"/>
        <v>25878.17</v>
      </c>
      <c r="CS64" s="75">
        <f t="shared" si="278"/>
        <v>46382.42</v>
      </c>
      <c r="CT64" s="75">
        <f t="shared" si="278"/>
        <v>83860.69</v>
      </c>
      <c r="CU64" s="75">
        <f t="shared" si="278"/>
        <v>12055</v>
      </c>
      <c r="CV64" s="75">
        <f t="shared" si="278"/>
        <v>79303.399999999994</v>
      </c>
      <c r="CW64" s="75">
        <f t="shared" ref="CW64:EB64" si="279">HLOOKUP(CW$2,QSP,45,FALSE)</f>
        <v>12863.4</v>
      </c>
      <c r="CX64" s="75">
        <f t="shared" si="279"/>
        <v>22193.63</v>
      </c>
      <c r="CY64" s="75">
        <f t="shared" si="279"/>
        <v>62303</v>
      </c>
      <c r="CZ64" s="75">
        <f t="shared" si="279"/>
        <v>46952.49</v>
      </c>
      <c r="DA64" s="75">
        <f t="shared" si="279"/>
        <v>45134.239999999998</v>
      </c>
      <c r="DB64" s="75">
        <f t="shared" si="279"/>
        <v>57304.53</v>
      </c>
      <c r="DC64" s="75">
        <f t="shared" si="279"/>
        <v>14154.99</v>
      </c>
      <c r="DD64" s="75">
        <f t="shared" si="279"/>
        <v>31554.5</v>
      </c>
      <c r="DE64" s="75" t="e">
        <f t="shared" si="279"/>
        <v>#N/A</v>
      </c>
      <c r="DF64" s="75">
        <f t="shared" si="279"/>
        <v>59262.45</v>
      </c>
      <c r="DG64" s="75">
        <f t="shared" si="279"/>
        <v>46938.62</v>
      </c>
      <c r="DH64" s="75">
        <f t="shared" si="279"/>
        <v>42938.7</v>
      </c>
      <c r="DI64" s="75">
        <f t="shared" si="279"/>
        <v>51511</v>
      </c>
      <c r="DJ64" s="75">
        <f t="shared" si="279"/>
        <v>52035.839999999997</v>
      </c>
      <c r="DK64" s="75">
        <f t="shared" si="279"/>
        <v>69304.740000000005</v>
      </c>
      <c r="DL64" s="75">
        <f t="shared" si="279"/>
        <v>47801.61</v>
      </c>
      <c r="DM64" s="75">
        <f t="shared" si="279"/>
        <v>19096.5</v>
      </c>
      <c r="DN64" s="75" t="e">
        <f t="shared" si="279"/>
        <v>#N/A</v>
      </c>
      <c r="DO64" s="75" t="e">
        <f t="shared" si="279"/>
        <v>#N/A</v>
      </c>
      <c r="DP64" s="75">
        <f t="shared" si="279"/>
        <v>38690.33</v>
      </c>
      <c r="DQ64" s="75" t="e">
        <f t="shared" si="279"/>
        <v>#N/A</v>
      </c>
      <c r="DR64" s="75">
        <f t="shared" si="279"/>
        <v>46244.39</v>
      </c>
      <c r="DS64" s="75">
        <f t="shared" si="279"/>
        <v>49915.25</v>
      </c>
      <c r="DT64" s="75" t="e">
        <f t="shared" si="279"/>
        <v>#N/A</v>
      </c>
      <c r="DU64" s="75">
        <f t="shared" si="279"/>
        <v>42869.02</v>
      </c>
      <c r="DV64" s="75">
        <f t="shared" si="279"/>
        <v>37798.03</v>
      </c>
      <c r="DW64" s="75" t="e">
        <f t="shared" si="279"/>
        <v>#N/A</v>
      </c>
      <c r="DX64" s="75">
        <f t="shared" si="279"/>
        <v>6645</v>
      </c>
      <c r="DY64" s="75" t="e">
        <f t="shared" si="279"/>
        <v>#N/A</v>
      </c>
      <c r="DZ64" s="75" t="e">
        <f t="shared" si="279"/>
        <v>#N/A</v>
      </c>
      <c r="EA64" s="75" t="e">
        <f t="shared" si="279"/>
        <v>#N/A</v>
      </c>
      <c r="EB64" s="75" t="e">
        <f t="shared" si="279"/>
        <v>#N/A</v>
      </c>
      <c r="EC64" s="75">
        <f t="shared" ref="EC64:FH64" si="280">HLOOKUP(EC$2,QSP,45,FALSE)</f>
        <v>23207.05</v>
      </c>
      <c r="ED64" s="75" t="e">
        <f t="shared" si="280"/>
        <v>#N/A</v>
      </c>
      <c r="EE64" s="75">
        <f t="shared" si="280"/>
        <v>22347</v>
      </c>
      <c r="EF64" s="75" t="e">
        <f t="shared" si="280"/>
        <v>#N/A</v>
      </c>
      <c r="EG64" s="75">
        <f t="shared" si="280"/>
        <v>13481.96</v>
      </c>
      <c r="EH64" s="75">
        <f t="shared" si="280"/>
        <v>14325.1</v>
      </c>
      <c r="EI64" s="75" t="e">
        <f t="shared" si="280"/>
        <v>#N/A</v>
      </c>
      <c r="EJ64" s="75">
        <f t="shared" si="280"/>
        <v>18341.21</v>
      </c>
      <c r="EK64" s="75" t="e">
        <f t="shared" si="280"/>
        <v>#N/A</v>
      </c>
      <c r="EL64" s="75">
        <f t="shared" si="280"/>
        <v>46003.45</v>
      </c>
      <c r="EM64" s="75">
        <f t="shared" si="280"/>
        <v>18865.2</v>
      </c>
      <c r="EN64" s="75" t="e">
        <f t="shared" si="280"/>
        <v>#N/A</v>
      </c>
      <c r="EO64" s="75" t="e">
        <f t="shared" si="280"/>
        <v>#N/A</v>
      </c>
      <c r="EP64" s="75">
        <f t="shared" si="280"/>
        <v>101870.32</v>
      </c>
      <c r="EQ64" s="75" t="e">
        <f t="shared" si="280"/>
        <v>#N/A</v>
      </c>
      <c r="ER64" s="75">
        <f t="shared" si="280"/>
        <v>243246.24</v>
      </c>
      <c r="ES64" s="75">
        <f t="shared" si="280"/>
        <v>187331.5</v>
      </c>
      <c r="ET64" s="75" t="e">
        <f t="shared" si="280"/>
        <v>#N/A</v>
      </c>
      <c r="EU64" s="75">
        <f t="shared" si="280"/>
        <v>299933.34000000003</v>
      </c>
      <c r="EV64" s="75" t="e">
        <f t="shared" si="280"/>
        <v>#N/A</v>
      </c>
      <c r="EW64" s="75" t="e">
        <f t="shared" si="280"/>
        <v>#N/A</v>
      </c>
      <c r="EX64" s="75">
        <f t="shared" si="280"/>
        <v>187934.17</v>
      </c>
      <c r="EY64" s="75" t="e">
        <f t="shared" si="280"/>
        <v>#N/A</v>
      </c>
      <c r="EZ64" s="75">
        <f t="shared" si="280"/>
        <v>146143.04000000001</v>
      </c>
      <c r="FA64" s="75" t="e">
        <f t="shared" si="280"/>
        <v>#N/A</v>
      </c>
      <c r="FB64" s="75" t="e">
        <f t="shared" si="280"/>
        <v>#N/A</v>
      </c>
      <c r="FC64" s="75" t="e">
        <f t="shared" si="280"/>
        <v>#N/A</v>
      </c>
      <c r="FD64" s="75" t="e">
        <f t="shared" si="280"/>
        <v>#N/A</v>
      </c>
      <c r="FE64" s="75" t="e">
        <f t="shared" si="280"/>
        <v>#N/A</v>
      </c>
      <c r="FF64" s="75">
        <f t="shared" si="280"/>
        <v>19135.5</v>
      </c>
      <c r="FG64" s="75" t="e">
        <f t="shared" si="280"/>
        <v>#N/A</v>
      </c>
      <c r="FH64" s="75" t="e">
        <f t="shared" si="280"/>
        <v>#N/A</v>
      </c>
      <c r="FI64" s="75" t="e">
        <f t="shared" ref="FI64:GI64" si="281">HLOOKUP(FI$2,QSP,45,FALSE)</f>
        <v>#N/A</v>
      </c>
      <c r="FJ64" s="75" t="e">
        <f t="shared" si="281"/>
        <v>#N/A</v>
      </c>
      <c r="FK64" s="75" t="e">
        <f t="shared" si="281"/>
        <v>#N/A</v>
      </c>
      <c r="FL64" s="75">
        <f t="shared" si="281"/>
        <v>301063.73</v>
      </c>
      <c r="FM64" s="75" t="e">
        <f t="shared" si="281"/>
        <v>#N/A</v>
      </c>
      <c r="FN64" s="75">
        <f t="shared" si="281"/>
        <v>137078.67000000001</v>
      </c>
      <c r="FO64" s="75" t="e">
        <f t="shared" si="281"/>
        <v>#N/A</v>
      </c>
      <c r="FP64" s="75">
        <f t="shared" si="281"/>
        <v>148840.59</v>
      </c>
      <c r="FQ64" s="75">
        <f t="shared" si="281"/>
        <v>102920.32000000001</v>
      </c>
      <c r="FR64" s="75" t="e">
        <f t="shared" si="281"/>
        <v>#N/A</v>
      </c>
      <c r="FS64" s="75">
        <f t="shared" si="281"/>
        <v>36381.96</v>
      </c>
      <c r="FT64" s="75">
        <f t="shared" si="281"/>
        <v>30270.25</v>
      </c>
      <c r="FU64" s="75">
        <f t="shared" si="281"/>
        <v>5098.6000000000004</v>
      </c>
      <c r="FV64" s="75">
        <f t="shared" si="281"/>
        <v>682</v>
      </c>
      <c r="FW64" s="75">
        <f t="shared" si="281"/>
        <v>0</v>
      </c>
      <c r="FX64" s="75">
        <f t="shared" si="281"/>
        <v>27767.55</v>
      </c>
      <c r="FY64" s="75">
        <f t="shared" si="281"/>
        <v>2735.06</v>
      </c>
      <c r="FZ64" s="75">
        <f t="shared" si="281"/>
        <v>15775</v>
      </c>
      <c r="GA64" s="75">
        <f t="shared" si="281"/>
        <v>76792.92</v>
      </c>
      <c r="GB64" s="75">
        <f t="shared" si="281"/>
        <v>688.24</v>
      </c>
      <c r="GC64" s="75">
        <f t="shared" si="281"/>
        <v>6062.49</v>
      </c>
      <c r="GD64" s="75" t="e">
        <f t="shared" si="281"/>
        <v>#N/A</v>
      </c>
      <c r="GE64" s="75" t="e">
        <f t="shared" si="281"/>
        <v>#N/A</v>
      </c>
      <c r="GF64" s="75">
        <f t="shared" si="281"/>
        <v>160563.15</v>
      </c>
      <c r="GG64" s="75" t="e">
        <f t="shared" si="281"/>
        <v>#N/A</v>
      </c>
      <c r="GH64" s="75" t="e">
        <f t="shared" si="281"/>
        <v>#N/A</v>
      </c>
      <c r="GI64" s="75">
        <f t="shared" si="281"/>
        <v>53110.74</v>
      </c>
    </row>
    <row r="65" spans="2:194" x14ac:dyDescent="0.25">
      <c r="B65" s="188" t="s">
        <v>736</v>
      </c>
      <c r="C65" s="189" t="s">
        <v>737</v>
      </c>
      <c r="D65" s="215"/>
      <c r="E65" s="75">
        <f t="shared" ref="E65:AJ65" si="282">HLOOKUP(E$2,QSP,46,FALSE)</f>
        <v>32096.07</v>
      </c>
      <c r="F65" s="75">
        <f t="shared" si="282"/>
        <v>18121.12</v>
      </c>
      <c r="G65" s="75">
        <f t="shared" si="282"/>
        <v>9290.8799999999992</v>
      </c>
      <c r="H65" s="75">
        <f t="shared" si="282"/>
        <v>19584.53</v>
      </c>
      <c r="I65" s="75">
        <f t="shared" si="282"/>
        <v>18375.810000000001</v>
      </c>
      <c r="J65" s="75" t="e">
        <f t="shared" si="282"/>
        <v>#N/A</v>
      </c>
      <c r="K65" s="75" t="e">
        <f t="shared" si="282"/>
        <v>#N/A</v>
      </c>
      <c r="L65" s="75">
        <f t="shared" si="282"/>
        <v>49363.44</v>
      </c>
      <c r="M65" s="75">
        <f t="shared" si="282"/>
        <v>100694.54</v>
      </c>
      <c r="N65" s="75" t="e">
        <f t="shared" si="282"/>
        <v>#N/A</v>
      </c>
      <c r="O65" s="75">
        <f t="shared" si="282"/>
        <v>74632.86</v>
      </c>
      <c r="P65" s="75" t="e">
        <f t="shared" si="282"/>
        <v>#N/A</v>
      </c>
      <c r="Q65" s="75">
        <f t="shared" si="282"/>
        <v>111594.56</v>
      </c>
      <c r="R65" s="75">
        <f t="shared" si="282"/>
        <v>17803.12</v>
      </c>
      <c r="S65" s="75">
        <f t="shared" si="282"/>
        <v>17730.73</v>
      </c>
      <c r="T65" s="75">
        <f t="shared" si="282"/>
        <v>0</v>
      </c>
      <c r="U65" s="75">
        <f t="shared" si="282"/>
        <v>69914.2</v>
      </c>
      <c r="V65" s="75" t="e">
        <f t="shared" si="282"/>
        <v>#N/A</v>
      </c>
      <c r="W65" s="75" t="e">
        <f t="shared" si="282"/>
        <v>#N/A</v>
      </c>
      <c r="X65" s="75">
        <f t="shared" si="282"/>
        <v>39457.660000000003</v>
      </c>
      <c r="Y65" s="75" t="e">
        <f t="shared" si="282"/>
        <v>#N/A</v>
      </c>
      <c r="Z65" s="75" t="e">
        <f t="shared" si="282"/>
        <v>#N/A</v>
      </c>
      <c r="AA65" s="75" t="e">
        <f t="shared" si="282"/>
        <v>#N/A</v>
      </c>
      <c r="AB65" s="75" t="e">
        <f t="shared" si="282"/>
        <v>#N/A</v>
      </c>
      <c r="AC65" s="75">
        <f t="shared" si="282"/>
        <v>35668.959999999999</v>
      </c>
      <c r="AD65" s="75">
        <f t="shared" si="282"/>
        <v>55678.71</v>
      </c>
      <c r="AE65" s="75">
        <f t="shared" si="282"/>
        <v>60821.21</v>
      </c>
      <c r="AF65" s="75" t="e">
        <f t="shared" si="282"/>
        <v>#N/A</v>
      </c>
      <c r="AG65" s="75" t="e">
        <f t="shared" si="282"/>
        <v>#N/A</v>
      </c>
      <c r="AH65" s="75">
        <f t="shared" si="282"/>
        <v>38247.980000000003</v>
      </c>
      <c r="AI65" s="75" t="e">
        <f t="shared" si="282"/>
        <v>#N/A</v>
      </c>
      <c r="AJ65" s="75" t="e">
        <f t="shared" si="282"/>
        <v>#N/A</v>
      </c>
      <c r="AK65" s="75">
        <f t="shared" ref="AK65:BP65" si="283">HLOOKUP(AK$2,QSP,46,FALSE)</f>
        <v>20647.25</v>
      </c>
      <c r="AL65" s="75">
        <f t="shared" si="283"/>
        <v>25732.53</v>
      </c>
      <c r="AM65" s="75" t="e">
        <f t="shared" si="283"/>
        <v>#N/A</v>
      </c>
      <c r="AN65" s="75">
        <f t="shared" si="283"/>
        <v>11360.7</v>
      </c>
      <c r="AO65" s="75" t="e">
        <f t="shared" si="283"/>
        <v>#N/A</v>
      </c>
      <c r="AP65" s="75">
        <f t="shared" si="283"/>
        <v>15032.86</v>
      </c>
      <c r="AQ65" s="75" t="e">
        <f t="shared" si="283"/>
        <v>#N/A</v>
      </c>
      <c r="AR65" s="75" t="e">
        <f t="shared" si="283"/>
        <v>#N/A</v>
      </c>
      <c r="AS65" s="75">
        <f t="shared" si="283"/>
        <v>74220.52</v>
      </c>
      <c r="AT65" s="75">
        <f t="shared" si="283"/>
        <v>0</v>
      </c>
      <c r="AU65" s="75">
        <f t="shared" si="283"/>
        <v>80816.240000000005</v>
      </c>
      <c r="AV65" s="75">
        <f t="shared" si="283"/>
        <v>70702.69</v>
      </c>
      <c r="AW65" s="75">
        <f t="shared" si="283"/>
        <v>29878.17</v>
      </c>
      <c r="AX65" s="75">
        <f t="shared" si="283"/>
        <v>85728.21</v>
      </c>
      <c r="AY65" s="75">
        <f t="shared" si="283"/>
        <v>95458.1</v>
      </c>
      <c r="AZ65" s="75">
        <f t="shared" si="283"/>
        <v>33533.61</v>
      </c>
      <c r="BA65" s="75">
        <f t="shared" si="283"/>
        <v>41235.17</v>
      </c>
      <c r="BB65" s="75">
        <f t="shared" si="283"/>
        <v>47956.85</v>
      </c>
      <c r="BC65" s="75">
        <f t="shared" si="283"/>
        <v>63342.32</v>
      </c>
      <c r="BD65" s="75">
        <f t="shared" si="283"/>
        <v>72452.37</v>
      </c>
      <c r="BE65" s="75">
        <f t="shared" si="283"/>
        <v>57452.71</v>
      </c>
      <c r="BF65" s="75">
        <f t="shared" si="283"/>
        <v>14148.54</v>
      </c>
      <c r="BG65" s="75">
        <f t="shared" si="283"/>
        <v>39962.65</v>
      </c>
      <c r="BH65" s="75">
        <f t="shared" si="283"/>
        <v>59580.18</v>
      </c>
      <c r="BI65" s="75">
        <f t="shared" si="283"/>
        <v>36925.86</v>
      </c>
      <c r="BJ65" s="75">
        <f t="shared" si="283"/>
        <v>0</v>
      </c>
      <c r="BK65" s="75">
        <f t="shared" si="283"/>
        <v>49741.24</v>
      </c>
      <c r="BL65" s="75">
        <f t="shared" si="283"/>
        <v>22436.13</v>
      </c>
      <c r="BM65" s="75">
        <f t="shared" si="283"/>
        <v>21628</v>
      </c>
      <c r="BN65" s="75">
        <f t="shared" si="283"/>
        <v>46531.17</v>
      </c>
      <c r="BO65" s="75">
        <f t="shared" si="283"/>
        <v>32738.2</v>
      </c>
      <c r="BP65" s="75" t="e">
        <f t="shared" si="283"/>
        <v>#N/A</v>
      </c>
      <c r="BQ65" s="75">
        <f t="shared" ref="BQ65:CV65" si="284">HLOOKUP(BQ$2,QSP,46,FALSE)</f>
        <v>50101.84</v>
      </c>
      <c r="BR65" s="75">
        <f t="shared" si="284"/>
        <v>63826.7</v>
      </c>
      <c r="BS65" s="75">
        <f t="shared" si="284"/>
        <v>76505.740000000005</v>
      </c>
      <c r="BT65" s="75">
        <f t="shared" si="284"/>
        <v>51383.32</v>
      </c>
      <c r="BU65" s="75">
        <f t="shared" si="284"/>
        <v>74920.539999999994</v>
      </c>
      <c r="BV65" s="75" t="e">
        <f t="shared" si="284"/>
        <v>#N/A</v>
      </c>
      <c r="BW65" s="75">
        <f t="shared" si="284"/>
        <v>26343.21</v>
      </c>
      <c r="BX65" s="75">
        <f t="shared" si="284"/>
        <v>31207.919999999998</v>
      </c>
      <c r="BY65" s="75">
        <f t="shared" si="284"/>
        <v>23706.2</v>
      </c>
      <c r="BZ65" s="75">
        <f t="shared" si="284"/>
        <v>51452.12</v>
      </c>
      <c r="CA65" s="75">
        <f t="shared" si="284"/>
        <v>25463.43</v>
      </c>
      <c r="CB65" s="75" t="e">
        <f t="shared" si="284"/>
        <v>#N/A</v>
      </c>
      <c r="CC65" s="75">
        <f t="shared" si="284"/>
        <v>23918.61</v>
      </c>
      <c r="CD65" s="75" t="e">
        <f t="shared" si="284"/>
        <v>#N/A</v>
      </c>
      <c r="CE65" s="75">
        <f t="shared" si="284"/>
        <v>85712.06</v>
      </c>
      <c r="CF65" s="75" t="e">
        <f t="shared" si="284"/>
        <v>#N/A</v>
      </c>
      <c r="CG65" s="75">
        <f t="shared" si="284"/>
        <v>132015.03</v>
      </c>
      <c r="CH65" s="75">
        <f t="shared" si="284"/>
        <v>61474.080000000002</v>
      </c>
      <c r="CI65" s="75">
        <f t="shared" si="284"/>
        <v>23686.71</v>
      </c>
      <c r="CJ65" s="75">
        <f t="shared" si="284"/>
        <v>54114.02</v>
      </c>
      <c r="CK65" s="75">
        <f t="shared" si="284"/>
        <v>29731.27</v>
      </c>
      <c r="CL65" s="75">
        <f t="shared" si="284"/>
        <v>83429.02</v>
      </c>
      <c r="CM65" s="75">
        <f t="shared" si="284"/>
        <v>127201.74</v>
      </c>
      <c r="CN65" s="75">
        <f t="shared" si="284"/>
        <v>95737.37</v>
      </c>
      <c r="CO65" s="75">
        <f t="shared" si="284"/>
        <v>69096.929999999993</v>
      </c>
      <c r="CP65" s="75">
        <f t="shared" si="284"/>
        <v>49580.86</v>
      </c>
      <c r="CQ65" s="75">
        <f t="shared" si="284"/>
        <v>74944.960000000006</v>
      </c>
      <c r="CR65" s="75">
        <f t="shared" si="284"/>
        <v>62323.19</v>
      </c>
      <c r="CS65" s="75">
        <f t="shared" si="284"/>
        <v>159180.46</v>
      </c>
      <c r="CT65" s="75">
        <f t="shared" si="284"/>
        <v>73823.73</v>
      </c>
      <c r="CU65" s="75">
        <f t="shared" si="284"/>
        <v>40442.620000000003</v>
      </c>
      <c r="CV65" s="75">
        <f t="shared" si="284"/>
        <v>29340.78</v>
      </c>
      <c r="CW65" s="75">
        <f t="shared" ref="CW65:EB65" si="285">HLOOKUP(CW$2,QSP,46,FALSE)</f>
        <v>40643.39</v>
      </c>
      <c r="CX65" s="75">
        <f t="shared" si="285"/>
        <v>45536.46</v>
      </c>
      <c r="CY65" s="75">
        <f t="shared" si="285"/>
        <v>91453.24</v>
      </c>
      <c r="CZ65" s="75">
        <f t="shared" si="285"/>
        <v>18459.990000000002</v>
      </c>
      <c r="DA65" s="75">
        <f t="shared" si="285"/>
        <v>50872.6</v>
      </c>
      <c r="DB65" s="75">
        <f t="shared" si="285"/>
        <v>29815.4</v>
      </c>
      <c r="DC65" s="75">
        <f t="shared" si="285"/>
        <v>96551.69</v>
      </c>
      <c r="DD65" s="75">
        <f t="shared" si="285"/>
        <v>91466.03</v>
      </c>
      <c r="DE65" s="75" t="e">
        <f t="shared" si="285"/>
        <v>#N/A</v>
      </c>
      <c r="DF65" s="75">
        <f t="shared" si="285"/>
        <v>54821.25</v>
      </c>
      <c r="DG65" s="75">
        <f t="shared" si="285"/>
        <v>50400.55</v>
      </c>
      <c r="DH65" s="75">
        <f t="shared" si="285"/>
        <v>32513.49</v>
      </c>
      <c r="DI65" s="75">
        <f t="shared" si="285"/>
        <v>201783.56</v>
      </c>
      <c r="DJ65" s="75">
        <f t="shared" si="285"/>
        <v>41486.839999999997</v>
      </c>
      <c r="DK65" s="75">
        <f t="shared" si="285"/>
        <v>42342.49</v>
      </c>
      <c r="DL65" s="75">
        <f t="shared" si="285"/>
        <v>31832.07</v>
      </c>
      <c r="DM65" s="75">
        <f t="shared" si="285"/>
        <v>17012.41</v>
      </c>
      <c r="DN65" s="75" t="e">
        <f t="shared" si="285"/>
        <v>#N/A</v>
      </c>
      <c r="DO65" s="75" t="e">
        <f t="shared" si="285"/>
        <v>#N/A</v>
      </c>
      <c r="DP65" s="75">
        <f t="shared" si="285"/>
        <v>60819.72</v>
      </c>
      <c r="DQ65" s="75" t="e">
        <f t="shared" si="285"/>
        <v>#N/A</v>
      </c>
      <c r="DR65" s="75">
        <f t="shared" si="285"/>
        <v>33630.49</v>
      </c>
      <c r="DS65" s="75">
        <f t="shared" si="285"/>
        <v>37548.730000000003</v>
      </c>
      <c r="DT65" s="75" t="e">
        <f t="shared" si="285"/>
        <v>#N/A</v>
      </c>
      <c r="DU65" s="75">
        <f t="shared" si="285"/>
        <v>51515.21</v>
      </c>
      <c r="DV65" s="75">
        <f t="shared" si="285"/>
        <v>24828.44</v>
      </c>
      <c r="DW65" s="75" t="e">
        <f t="shared" si="285"/>
        <v>#N/A</v>
      </c>
      <c r="DX65" s="75">
        <f t="shared" si="285"/>
        <v>38149.870000000003</v>
      </c>
      <c r="DY65" s="75" t="e">
        <f t="shared" si="285"/>
        <v>#N/A</v>
      </c>
      <c r="DZ65" s="75" t="e">
        <f t="shared" si="285"/>
        <v>#N/A</v>
      </c>
      <c r="EA65" s="75" t="e">
        <f t="shared" si="285"/>
        <v>#N/A</v>
      </c>
      <c r="EB65" s="75" t="e">
        <f t="shared" si="285"/>
        <v>#N/A</v>
      </c>
      <c r="EC65" s="75">
        <f t="shared" ref="EC65:FH65" si="286">HLOOKUP(EC$2,QSP,46,FALSE)</f>
        <v>43916.86</v>
      </c>
      <c r="ED65" s="75" t="e">
        <f t="shared" si="286"/>
        <v>#N/A</v>
      </c>
      <c r="EE65" s="75">
        <f t="shared" si="286"/>
        <v>32376.59</v>
      </c>
      <c r="EF65" s="75" t="e">
        <f t="shared" si="286"/>
        <v>#N/A</v>
      </c>
      <c r="EG65" s="75">
        <f t="shared" si="286"/>
        <v>19296.32</v>
      </c>
      <c r="EH65" s="75">
        <f t="shared" si="286"/>
        <v>26420.36</v>
      </c>
      <c r="EI65" s="75" t="e">
        <f t="shared" si="286"/>
        <v>#N/A</v>
      </c>
      <c r="EJ65" s="75">
        <f t="shared" si="286"/>
        <v>52973.01</v>
      </c>
      <c r="EK65" s="75" t="e">
        <f t="shared" si="286"/>
        <v>#N/A</v>
      </c>
      <c r="EL65" s="75">
        <f t="shared" si="286"/>
        <v>60291.42</v>
      </c>
      <c r="EM65" s="75">
        <f t="shared" si="286"/>
        <v>19008.240000000002</v>
      </c>
      <c r="EN65" s="75" t="e">
        <f t="shared" si="286"/>
        <v>#N/A</v>
      </c>
      <c r="EO65" s="75" t="e">
        <f t="shared" si="286"/>
        <v>#N/A</v>
      </c>
      <c r="EP65" s="75">
        <f t="shared" si="286"/>
        <v>144646.31</v>
      </c>
      <c r="EQ65" s="75" t="e">
        <f t="shared" si="286"/>
        <v>#N/A</v>
      </c>
      <c r="ER65" s="75">
        <f t="shared" si="286"/>
        <v>201055.58</v>
      </c>
      <c r="ES65" s="75">
        <f t="shared" si="286"/>
        <v>252010.82</v>
      </c>
      <c r="ET65" s="75" t="e">
        <f t="shared" si="286"/>
        <v>#N/A</v>
      </c>
      <c r="EU65" s="75">
        <f t="shared" si="286"/>
        <v>65570.39</v>
      </c>
      <c r="EV65" s="75" t="e">
        <f t="shared" si="286"/>
        <v>#N/A</v>
      </c>
      <c r="EW65" s="75" t="e">
        <f t="shared" si="286"/>
        <v>#N/A</v>
      </c>
      <c r="EX65" s="75">
        <f t="shared" si="286"/>
        <v>72305.58</v>
      </c>
      <c r="EY65" s="75" t="e">
        <f t="shared" si="286"/>
        <v>#N/A</v>
      </c>
      <c r="EZ65" s="75">
        <f t="shared" si="286"/>
        <v>183379.79</v>
      </c>
      <c r="FA65" s="75" t="e">
        <f t="shared" si="286"/>
        <v>#N/A</v>
      </c>
      <c r="FB65" s="75" t="e">
        <f t="shared" si="286"/>
        <v>#N/A</v>
      </c>
      <c r="FC65" s="75" t="e">
        <f t="shared" si="286"/>
        <v>#N/A</v>
      </c>
      <c r="FD65" s="75" t="e">
        <f t="shared" si="286"/>
        <v>#N/A</v>
      </c>
      <c r="FE65" s="75" t="e">
        <f t="shared" si="286"/>
        <v>#N/A</v>
      </c>
      <c r="FF65" s="75">
        <f t="shared" si="286"/>
        <v>101036.95</v>
      </c>
      <c r="FG65" s="75" t="e">
        <f t="shared" si="286"/>
        <v>#N/A</v>
      </c>
      <c r="FH65" s="75" t="e">
        <f t="shared" si="286"/>
        <v>#N/A</v>
      </c>
      <c r="FI65" s="75" t="e">
        <f t="shared" ref="FI65:GI65" si="287">HLOOKUP(FI$2,QSP,46,FALSE)</f>
        <v>#N/A</v>
      </c>
      <c r="FJ65" s="75" t="e">
        <f t="shared" si="287"/>
        <v>#N/A</v>
      </c>
      <c r="FK65" s="75" t="e">
        <f t="shared" si="287"/>
        <v>#N/A</v>
      </c>
      <c r="FL65" s="75">
        <f t="shared" si="287"/>
        <v>0</v>
      </c>
      <c r="FM65" s="75" t="e">
        <f t="shared" si="287"/>
        <v>#N/A</v>
      </c>
      <c r="FN65" s="75">
        <f t="shared" si="287"/>
        <v>74613.88</v>
      </c>
      <c r="FO65" s="75" t="e">
        <f t="shared" si="287"/>
        <v>#N/A</v>
      </c>
      <c r="FP65" s="75">
        <f t="shared" si="287"/>
        <v>29521.759999999998</v>
      </c>
      <c r="FQ65" s="75">
        <f t="shared" si="287"/>
        <v>198481.69</v>
      </c>
      <c r="FR65" s="75" t="e">
        <f t="shared" si="287"/>
        <v>#N/A</v>
      </c>
      <c r="FS65" s="75">
        <f t="shared" si="287"/>
        <v>72474.509999999995</v>
      </c>
      <c r="FT65" s="75">
        <f t="shared" si="287"/>
        <v>39713.08</v>
      </c>
      <c r="FU65" s="75">
        <f t="shared" si="287"/>
        <v>37735.21</v>
      </c>
      <c r="FV65" s="75">
        <f t="shared" si="287"/>
        <v>19933.86</v>
      </c>
      <c r="FW65" s="75">
        <f t="shared" si="287"/>
        <v>44703.57</v>
      </c>
      <c r="FX65" s="75">
        <f t="shared" si="287"/>
        <v>88101.21</v>
      </c>
      <c r="FY65" s="75">
        <f t="shared" si="287"/>
        <v>99079.59</v>
      </c>
      <c r="FZ65" s="75">
        <f t="shared" si="287"/>
        <v>56514.81</v>
      </c>
      <c r="GA65" s="75">
        <f t="shared" si="287"/>
        <v>37708.879999999997</v>
      </c>
      <c r="GB65" s="75">
        <f t="shared" si="287"/>
        <v>42906.1</v>
      </c>
      <c r="GC65" s="75">
        <f t="shared" si="287"/>
        <v>55993.56</v>
      </c>
      <c r="GD65" s="75" t="e">
        <f t="shared" si="287"/>
        <v>#N/A</v>
      </c>
      <c r="GE65" s="75" t="e">
        <f t="shared" si="287"/>
        <v>#N/A</v>
      </c>
      <c r="GF65" s="75">
        <f t="shared" si="287"/>
        <v>96180.5</v>
      </c>
      <c r="GG65" s="75" t="e">
        <f t="shared" si="287"/>
        <v>#N/A</v>
      </c>
      <c r="GH65" s="75" t="e">
        <f t="shared" si="287"/>
        <v>#N/A</v>
      </c>
      <c r="GI65" s="75">
        <f t="shared" si="287"/>
        <v>38582.550000000003</v>
      </c>
    </row>
    <row r="66" spans="2:194" ht="13" x14ac:dyDescent="0.3">
      <c r="B66" s="186"/>
      <c r="C66" s="192" t="s">
        <v>247</v>
      </c>
      <c r="D66" s="198"/>
      <c r="E66" s="25">
        <f t="shared" ref="E66:AJ66" si="288">SUM(E40,E42:E65)</f>
        <v>1167559.0900000003</v>
      </c>
      <c r="F66" s="25">
        <f t="shared" si="288"/>
        <v>1191309.3799999994</v>
      </c>
      <c r="G66" s="25">
        <f t="shared" si="288"/>
        <v>768244.04000000015</v>
      </c>
      <c r="H66" s="25">
        <f t="shared" si="288"/>
        <v>652394.99</v>
      </c>
      <c r="I66" s="25">
        <f t="shared" si="288"/>
        <v>600066.43000000017</v>
      </c>
      <c r="J66" s="25" t="e">
        <f t="shared" si="288"/>
        <v>#N/A</v>
      </c>
      <c r="K66" s="25" t="e">
        <f t="shared" si="288"/>
        <v>#N/A</v>
      </c>
      <c r="L66" s="25">
        <f t="shared" si="288"/>
        <v>2637141.6300000004</v>
      </c>
      <c r="M66" s="25">
        <f t="shared" si="288"/>
        <v>1799102.6999999997</v>
      </c>
      <c r="N66" s="25" t="e">
        <f t="shared" si="288"/>
        <v>#N/A</v>
      </c>
      <c r="O66" s="25">
        <f t="shared" si="288"/>
        <v>2755310.5999999992</v>
      </c>
      <c r="P66" s="25" t="e">
        <f t="shared" si="288"/>
        <v>#N/A</v>
      </c>
      <c r="Q66" s="25">
        <f t="shared" si="288"/>
        <v>2606523.1999999997</v>
      </c>
      <c r="R66" s="25">
        <f t="shared" si="288"/>
        <v>1431825.7299999995</v>
      </c>
      <c r="S66" s="25">
        <f t="shared" si="288"/>
        <v>1853486.2700000005</v>
      </c>
      <c r="T66" s="25">
        <f t="shared" si="288"/>
        <v>-78.75</v>
      </c>
      <c r="U66" s="25">
        <f t="shared" si="288"/>
        <v>1251208.07</v>
      </c>
      <c r="V66" s="25" t="e">
        <f t="shared" si="288"/>
        <v>#N/A</v>
      </c>
      <c r="W66" s="25" t="e">
        <f t="shared" si="288"/>
        <v>#N/A</v>
      </c>
      <c r="X66" s="25">
        <f t="shared" si="288"/>
        <v>1974028.6599999992</v>
      </c>
      <c r="Y66" s="25" t="e">
        <f t="shared" si="288"/>
        <v>#N/A</v>
      </c>
      <c r="Z66" s="25" t="e">
        <f t="shared" si="288"/>
        <v>#N/A</v>
      </c>
      <c r="AA66" s="25" t="e">
        <f t="shared" si="288"/>
        <v>#N/A</v>
      </c>
      <c r="AB66" s="25" t="e">
        <f t="shared" si="288"/>
        <v>#N/A</v>
      </c>
      <c r="AC66" s="25">
        <f t="shared" si="288"/>
        <v>1730944.93</v>
      </c>
      <c r="AD66" s="25">
        <f t="shared" si="288"/>
        <v>2759527.8600000003</v>
      </c>
      <c r="AE66" s="25">
        <f t="shared" si="288"/>
        <v>1361349.6899999997</v>
      </c>
      <c r="AF66" s="25" t="e">
        <f t="shared" si="288"/>
        <v>#N/A</v>
      </c>
      <c r="AG66" s="25" t="e">
        <f t="shared" si="288"/>
        <v>#N/A</v>
      </c>
      <c r="AH66" s="25">
        <f t="shared" si="288"/>
        <v>1840692.6099999994</v>
      </c>
      <c r="AI66" s="25" t="e">
        <f t="shared" si="288"/>
        <v>#N/A</v>
      </c>
      <c r="AJ66" s="25" t="e">
        <f t="shared" si="288"/>
        <v>#N/A</v>
      </c>
      <c r="AK66" s="25">
        <f t="shared" ref="AK66:BP66" si="289">SUM(AK40,AK42:AK65)</f>
        <v>1931987.8</v>
      </c>
      <c r="AL66" s="25">
        <f t="shared" si="289"/>
        <v>1934722.12</v>
      </c>
      <c r="AM66" s="25" t="e">
        <f t="shared" si="289"/>
        <v>#N/A</v>
      </c>
      <c r="AN66" s="25">
        <f t="shared" si="289"/>
        <v>1091500.99</v>
      </c>
      <c r="AO66" s="25" t="e">
        <f t="shared" si="289"/>
        <v>#N/A</v>
      </c>
      <c r="AP66" s="25">
        <f t="shared" si="289"/>
        <v>1709691.8600000003</v>
      </c>
      <c r="AQ66" s="25" t="e">
        <f t="shared" si="289"/>
        <v>#N/A</v>
      </c>
      <c r="AR66" s="25" t="e">
        <f t="shared" si="289"/>
        <v>#N/A</v>
      </c>
      <c r="AS66" s="25">
        <f t="shared" si="289"/>
        <v>1004790.3699999998</v>
      </c>
      <c r="AT66" s="25">
        <f t="shared" si="289"/>
        <v>4994.99</v>
      </c>
      <c r="AU66" s="25">
        <f t="shared" si="289"/>
        <v>3791306.23</v>
      </c>
      <c r="AV66" s="25">
        <f t="shared" si="289"/>
        <v>2162225.2600000002</v>
      </c>
      <c r="AW66" s="25">
        <f t="shared" si="289"/>
        <v>1391012.8599999999</v>
      </c>
      <c r="AX66" s="25">
        <f t="shared" si="289"/>
        <v>2432483.1700000004</v>
      </c>
      <c r="AY66" s="25">
        <f t="shared" si="289"/>
        <v>2990815.5400000005</v>
      </c>
      <c r="AZ66" s="25">
        <f t="shared" si="289"/>
        <v>1419416.9700000002</v>
      </c>
      <c r="BA66" s="25">
        <f t="shared" si="289"/>
        <v>1534537.19</v>
      </c>
      <c r="BB66" s="25">
        <f t="shared" si="289"/>
        <v>1436152.02</v>
      </c>
      <c r="BC66" s="25">
        <f t="shared" si="289"/>
        <v>2036702.6400000006</v>
      </c>
      <c r="BD66" s="25">
        <f t="shared" si="289"/>
        <v>1538162.9500000002</v>
      </c>
      <c r="BE66" s="25">
        <f t="shared" si="289"/>
        <v>1401243.4999999998</v>
      </c>
      <c r="BF66" s="25">
        <f t="shared" si="289"/>
        <v>1235583.73</v>
      </c>
      <c r="BG66" s="25">
        <f t="shared" si="289"/>
        <v>1119243.0900000001</v>
      </c>
      <c r="BH66" s="25">
        <f t="shared" si="289"/>
        <v>2178683.9300000002</v>
      </c>
      <c r="BI66" s="25">
        <f t="shared" si="289"/>
        <v>1039242.72</v>
      </c>
      <c r="BJ66" s="25">
        <f t="shared" si="289"/>
        <v>-4590</v>
      </c>
      <c r="BK66" s="25">
        <f t="shared" si="289"/>
        <v>1455063.91</v>
      </c>
      <c r="BL66" s="25">
        <f t="shared" si="289"/>
        <v>1311291.4599999997</v>
      </c>
      <c r="BM66" s="25">
        <f t="shared" si="289"/>
        <v>1859279.1099999996</v>
      </c>
      <c r="BN66" s="25">
        <f t="shared" si="289"/>
        <v>2605349.6700000004</v>
      </c>
      <c r="BO66" s="25">
        <f t="shared" si="289"/>
        <v>1036415.4600000002</v>
      </c>
      <c r="BP66" s="25" t="e">
        <f t="shared" si="289"/>
        <v>#N/A</v>
      </c>
      <c r="BQ66" s="25">
        <f t="shared" ref="BQ66:CV66" si="290">SUM(BQ40,BQ42:BQ65)</f>
        <v>2298683.7499999995</v>
      </c>
      <c r="BR66" s="25">
        <f t="shared" si="290"/>
        <v>2107306.25</v>
      </c>
      <c r="BS66" s="25">
        <f t="shared" si="290"/>
        <v>1431342.2199999997</v>
      </c>
      <c r="BT66" s="25">
        <f t="shared" si="290"/>
        <v>2002941.5300000005</v>
      </c>
      <c r="BU66" s="25">
        <f t="shared" si="290"/>
        <v>1149713.25</v>
      </c>
      <c r="BV66" s="25" t="e">
        <f t="shared" si="290"/>
        <v>#N/A</v>
      </c>
      <c r="BW66" s="25">
        <f t="shared" si="290"/>
        <v>2445423.5999999996</v>
      </c>
      <c r="BX66" s="25">
        <f t="shared" si="290"/>
        <v>2211739.58</v>
      </c>
      <c r="BY66" s="25">
        <f t="shared" si="290"/>
        <v>2710628.2800000012</v>
      </c>
      <c r="BZ66" s="25">
        <f t="shared" si="290"/>
        <v>1639191.6499999997</v>
      </c>
      <c r="CA66" s="25">
        <f t="shared" si="290"/>
        <v>1045283.3800000001</v>
      </c>
      <c r="CB66" s="25" t="e">
        <f t="shared" si="290"/>
        <v>#N/A</v>
      </c>
      <c r="CC66" s="25">
        <f t="shared" si="290"/>
        <v>2171916.3899999997</v>
      </c>
      <c r="CD66" s="25" t="e">
        <f t="shared" si="290"/>
        <v>#N/A</v>
      </c>
      <c r="CE66" s="25">
        <f t="shared" si="290"/>
        <v>2206499.2000000002</v>
      </c>
      <c r="CF66" s="25" t="e">
        <f t="shared" si="290"/>
        <v>#N/A</v>
      </c>
      <c r="CG66" s="25">
        <f t="shared" si="290"/>
        <v>2620465.3699999996</v>
      </c>
      <c r="CH66" s="25">
        <f t="shared" si="290"/>
        <v>1178582.7000000002</v>
      </c>
      <c r="CI66" s="25">
        <f t="shared" si="290"/>
        <v>2049367.03</v>
      </c>
      <c r="CJ66" s="25">
        <f t="shared" si="290"/>
        <v>2388686.8199999998</v>
      </c>
      <c r="CK66" s="25">
        <f t="shared" si="290"/>
        <v>2465427.17</v>
      </c>
      <c r="CL66" s="25">
        <f t="shared" si="290"/>
        <v>2208110.8000000003</v>
      </c>
      <c r="CM66" s="25">
        <f t="shared" si="290"/>
        <v>2224729.9000000004</v>
      </c>
      <c r="CN66" s="25">
        <f t="shared" si="290"/>
        <v>3886359.5400000005</v>
      </c>
      <c r="CO66" s="25">
        <f t="shared" si="290"/>
        <v>2558368.9899999998</v>
      </c>
      <c r="CP66" s="25">
        <f t="shared" si="290"/>
        <v>2467867.4599999995</v>
      </c>
      <c r="CQ66" s="25">
        <f t="shared" si="290"/>
        <v>2306460.67</v>
      </c>
      <c r="CR66" s="25">
        <f t="shared" si="290"/>
        <v>2116300.89</v>
      </c>
      <c r="CS66" s="25">
        <f t="shared" si="290"/>
        <v>2976367.4999999991</v>
      </c>
      <c r="CT66" s="25">
        <f t="shared" si="290"/>
        <v>3746672.6899999995</v>
      </c>
      <c r="CU66" s="25">
        <f t="shared" si="290"/>
        <v>2675950.92</v>
      </c>
      <c r="CV66" s="25">
        <f t="shared" si="290"/>
        <v>1918055.3700000006</v>
      </c>
      <c r="CW66" s="25">
        <f t="shared" ref="CW66:EB66" si="291">SUM(CW40,CW42:CW65)</f>
        <v>1816679.9399999992</v>
      </c>
      <c r="CX66" s="25">
        <f t="shared" si="291"/>
        <v>2345772.29</v>
      </c>
      <c r="CY66" s="25">
        <f t="shared" si="291"/>
        <v>3405769.1599999992</v>
      </c>
      <c r="CZ66" s="25">
        <f t="shared" si="291"/>
        <v>1180367.6799999997</v>
      </c>
      <c r="DA66" s="25">
        <f t="shared" si="291"/>
        <v>1804805.7600000002</v>
      </c>
      <c r="DB66" s="25">
        <f t="shared" si="291"/>
        <v>2390380.59</v>
      </c>
      <c r="DC66" s="25">
        <f t="shared" si="291"/>
        <v>2666591.7999999998</v>
      </c>
      <c r="DD66" s="25">
        <f t="shared" si="291"/>
        <v>1506431.8299999996</v>
      </c>
      <c r="DE66" s="25" t="e">
        <f t="shared" si="291"/>
        <v>#N/A</v>
      </c>
      <c r="DF66" s="25">
        <f t="shared" si="291"/>
        <v>1891982.0300000003</v>
      </c>
      <c r="DG66" s="25">
        <f t="shared" si="291"/>
        <v>2010658.9300000002</v>
      </c>
      <c r="DH66" s="25">
        <f t="shared" si="291"/>
        <v>2222528.9900000002</v>
      </c>
      <c r="DI66" s="25">
        <f t="shared" si="291"/>
        <v>2457651.29</v>
      </c>
      <c r="DJ66" s="25">
        <f t="shared" si="291"/>
        <v>1842491.3600000003</v>
      </c>
      <c r="DK66" s="25">
        <f t="shared" si="291"/>
        <v>2485943.3800000004</v>
      </c>
      <c r="DL66" s="25">
        <f t="shared" si="291"/>
        <v>1490511.4700000002</v>
      </c>
      <c r="DM66" s="25">
        <f t="shared" si="291"/>
        <v>929414.66</v>
      </c>
      <c r="DN66" s="25" t="e">
        <f t="shared" si="291"/>
        <v>#N/A</v>
      </c>
      <c r="DO66" s="25" t="e">
        <f t="shared" si="291"/>
        <v>#N/A</v>
      </c>
      <c r="DP66" s="25">
        <f t="shared" si="291"/>
        <v>1938063.9000000004</v>
      </c>
      <c r="DQ66" s="25" t="e">
        <f t="shared" si="291"/>
        <v>#N/A</v>
      </c>
      <c r="DR66" s="25">
        <f t="shared" si="291"/>
        <v>1799921.6799999997</v>
      </c>
      <c r="DS66" s="25">
        <f t="shared" si="291"/>
        <v>1611782.1400000004</v>
      </c>
      <c r="DT66" s="25" t="e">
        <f t="shared" si="291"/>
        <v>#N/A</v>
      </c>
      <c r="DU66" s="25">
        <f t="shared" si="291"/>
        <v>3091738.8300000005</v>
      </c>
      <c r="DV66" s="25">
        <f t="shared" si="291"/>
        <v>1981878.14</v>
      </c>
      <c r="DW66" s="25" t="e">
        <f t="shared" si="291"/>
        <v>#N/A</v>
      </c>
      <c r="DX66" s="25">
        <f t="shared" si="291"/>
        <v>1725979.6300000004</v>
      </c>
      <c r="DY66" s="25" t="e">
        <f t="shared" si="291"/>
        <v>#N/A</v>
      </c>
      <c r="DZ66" s="25" t="e">
        <f t="shared" si="291"/>
        <v>#N/A</v>
      </c>
      <c r="EA66" s="25" t="e">
        <f t="shared" si="291"/>
        <v>#N/A</v>
      </c>
      <c r="EB66" s="25" t="e">
        <f t="shared" si="291"/>
        <v>#N/A</v>
      </c>
      <c r="EC66" s="25">
        <f t="shared" ref="EC66:FH66" si="292">SUM(EC40,EC42:EC65)</f>
        <v>1300171.9600000004</v>
      </c>
      <c r="ED66" s="25" t="e">
        <f t="shared" si="292"/>
        <v>#N/A</v>
      </c>
      <c r="EE66" s="25">
        <f t="shared" si="292"/>
        <v>1486544.1500000004</v>
      </c>
      <c r="EF66" s="25" t="e">
        <f t="shared" si="292"/>
        <v>#N/A</v>
      </c>
      <c r="EG66" s="25">
        <f t="shared" si="292"/>
        <v>2160794.77</v>
      </c>
      <c r="EH66" s="25">
        <f t="shared" si="292"/>
        <v>1532428.2999999998</v>
      </c>
      <c r="EI66" s="25" t="e">
        <f t="shared" si="292"/>
        <v>#N/A</v>
      </c>
      <c r="EJ66" s="25">
        <f t="shared" si="292"/>
        <v>1764673.58</v>
      </c>
      <c r="EK66" s="25" t="e">
        <f t="shared" si="292"/>
        <v>#N/A</v>
      </c>
      <c r="EL66" s="25">
        <f t="shared" si="292"/>
        <v>2472468.73</v>
      </c>
      <c r="EM66" s="25">
        <f t="shared" si="292"/>
        <v>1161245.3500000001</v>
      </c>
      <c r="EN66" s="25" t="e">
        <f t="shared" si="292"/>
        <v>#N/A</v>
      </c>
      <c r="EO66" s="25" t="e">
        <f t="shared" si="292"/>
        <v>#N/A</v>
      </c>
      <c r="EP66" s="25">
        <f t="shared" si="292"/>
        <v>8698809.1699999999</v>
      </c>
      <c r="EQ66" s="25" t="e">
        <f t="shared" si="292"/>
        <v>#N/A</v>
      </c>
      <c r="ER66" s="25">
        <f t="shared" si="292"/>
        <v>8086281.9800000032</v>
      </c>
      <c r="ES66" s="25">
        <f t="shared" si="292"/>
        <v>8680645.1700000018</v>
      </c>
      <c r="ET66" s="25" t="e">
        <f t="shared" si="292"/>
        <v>#N/A</v>
      </c>
      <c r="EU66" s="25">
        <f t="shared" si="292"/>
        <v>10125734.480000002</v>
      </c>
      <c r="EV66" s="25" t="e">
        <f t="shared" si="292"/>
        <v>#N/A</v>
      </c>
      <c r="EW66" s="25" t="e">
        <f t="shared" si="292"/>
        <v>#N/A</v>
      </c>
      <c r="EX66" s="25">
        <f t="shared" si="292"/>
        <v>7071289.9400000004</v>
      </c>
      <c r="EY66" s="25" t="e">
        <f t="shared" si="292"/>
        <v>#N/A</v>
      </c>
      <c r="EZ66" s="25">
        <f t="shared" si="292"/>
        <v>8904805.7799999993</v>
      </c>
      <c r="FA66" s="25" t="e">
        <f t="shared" si="292"/>
        <v>#N/A</v>
      </c>
      <c r="FB66" s="25" t="e">
        <f t="shared" si="292"/>
        <v>#N/A</v>
      </c>
      <c r="FC66" s="25" t="e">
        <f t="shared" si="292"/>
        <v>#N/A</v>
      </c>
      <c r="FD66" s="25" t="e">
        <f t="shared" si="292"/>
        <v>#N/A</v>
      </c>
      <c r="FE66" s="25" t="e">
        <f t="shared" si="292"/>
        <v>#N/A</v>
      </c>
      <c r="FF66" s="25">
        <f t="shared" si="292"/>
        <v>8790302.8599999994</v>
      </c>
      <c r="FG66" s="25" t="e">
        <f t="shared" si="292"/>
        <v>#N/A</v>
      </c>
      <c r="FH66" s="25" t="e">
        <f t="shared" si="292"/>
        <v>#N/A</v>
      </c>
      <c r="FI66" s="25" t="e">
        <f t="shared" ref="FI66:GI66" si="293">SUM(FI40,FI42:FI65)</f>
        <v>#N/A</v>
      </c>
      <c r="FJ66" s="25" t="e">
        <f t="shared" si="293"/>
        <v>#N/A</v>
      </c>
      <c r="FK66" s="25" t="e">
        <f t="shared" si="293"/>
        <v>#N/A</v>
      </c>
      <c r="FL66" s="25">
        <f t="shared" si="293"/>
        <v>9133922.3900000006</v>
      </c>
      <c r="FM66" s="25" t="e">
        <f t="shared" si="293"/>
        <v>#N/A</v>
      </c>
      <c r="FN66" s="25">
        <f t="shared" si="293"/>
        <v>7561150.9899999974</v>
      </c>
      <c r="FO66" s="25" t="e">
        <f t="shared" si="293"/>
        <v>#N/A</v>
      </c>
      <c r="FP66" s="25">
        <f t="shared" si="293"/>
        <v>7554136.3499999996</v>
      </c>
      <c r="FQ66" s="25">
        <f t="shared" si="293"/>
        <v>7057650.8600000022</v>
      </c>
      <c r="FR66" s="25" t="e">
        <f t="shared" si="293"/>
        <v>#N/A</v>
      </c>
      <c r="FS66" s="25">
        <f t="shared" si="293"/>
        <v>5791098.8299999982</v>
      </c>
      <c r="FT66" s="25">
        <f t="shared" si="293"/>
        <v>3626651.9700000016</v>
      </c>
      <c r="FU66" s="25">
        <f t="shared" si="293"/>
        <v>3798766.45</v>
      </c>
      <c r="FV66" s="25">
        <f t="shared" si="293"/>
        <v>3277005.8299999991</v>
      </c>
      <c r="FW66" s="25">
        <f t="shared" si="293"/>
        <v>3381182.1999999993</v>
      </c>
      <c r="FX66" s="25">
        <f t="shared" si="293"/>
        <v>5558629.0399999991</v>
      </c>
      <c r="FY66" s="25">
        <f t="shared" si="293"/>
        <v>1498316.7100000004</v>
      </c>
      <c r="FZ66" s="25">
        <f t="shared" si="293"/>
        <v>1416522.4699999997</v>
      </c>
      <c r="GA66" s="25">
        <f t="shared" si="293"/>
        <v>1635736.14</v>
      </c>
      <c r="GB66" s="25">
        <f t="shared" si="293"/>
        <v>1625665.5699999996</v>
      </c>
      <c r="GC66" s="25">
        <f t="shared" si="293"/>
        <v>3291223.6200000006</v>
      </c>
      <c r="GD66" s="25" t="e">
        <f t="shared" si="293"/>
        <v>#N/A</v>
      </c>
      <c r="GE66" s="25" t="e">
        <f t="shared" si="293"/>
        <v>#N/A</v>
      </c>
      <c r="GF66" s="25">
        <f t="shared" si="293"/>
        <v>5319779.0500000007</v>
      </c>
      <c r="GG66" s="25" t="e">
        <f t="shared" si="293"/>
        <v>#N/A</v>
      </c>
      <c r="GH66" s="25" t="e">
        <f t="shared" si="293"/>
        <v>#N/A</v>
      </c>
      <c r="GI66" s="25">
        <f t="shared" si="293"/>
        <v>3180107.92</v>
      </c>
    </row>
    <row r="67" spans="2:194" ht="13" x14ac:dyDescent="0.3">
      <c r="B67" s="186"/>
      <c r="C67" s="198"/>
      <c r="D67" s="198"/>
      <c r="E67" s="75"/>
    </row>
    <row r="68" spans="2:194" ht="13" x14ac:dyDescent="0.3">
      <c r="B68" s="186"/>
      <c r="C68" s="199" t="s">
        <v>705</v>
      </c>
      <c r="D68" s="220"/>
      <c r="E68" s="204">
        <f t="shared" ref="E68:AJ68" si="294">E29-E66</f>
        <v>-686770.58000000031</v>
      </c>
      <c r="F68" s="204">
        <f t="shared" si="294"/>
        <v>-195590.29999999946</v>
      </c>
      <c r="G68" s="204">
        <f t="shared" si="294"/>
        <v>-438127.04000000015</v>
      </c>
      <c r="H68" s="204">
        <f t="shared" si="294"/>
        <v>-256658.91000000003</v>
      </c>
      <c r="I68" s="204">
        <f t="shared" si="294"/>
        <v>-188965.06000000011</v>
      </c>
      <c r="J68" s="204" t="e">
        <f t="shared" si="294"/>
        <v>#N/A</v>
      </c>
      <c r="K68" s="204" t="e">
        <f t="shared" si="294"/>
        <v>#N/A</v>
      </c>
      <c r="L68" s="204">
        <f t="shared" si="294"/>
        <v>-938014.04000000027</v>
      </c>
      <c r="M68" s="204">
        <f t="shared" si="294"/>
        <v>-782677.93999999983</v>
      </c>
      <c r="N68" s="204" t="e">
        <f t="shared" si="294"/>
        <v>#N/A</v>
      </c>
      <c r="O68" s="204">
        <f t="shared" si="294"/>
        <v>-1141689.669999999</v>
      </c>
      <c r="P68" s="204" t="e">
        <f t="shared" si="294"/>
        <v>#N/A</v>
      </c>
      <c r="Q68" s="204">
        <f t="shared" si="294"/>
        <v>-1052774.0399999998</v>
      </c>
      <c r="R68" s="204">
        <f t="shared" si="294"/>
        <v>-529360.59999999939</v>
      </c>
      <c r="S68" s="204">
        <f t="shared" si="294"/>
        <v>-761167.99000000069</v>
      </c>
      <c r="T68" s="204">
        <f t="shared" si="294"/>
        <v>642179.75</v>
      </c>
      <c r="U68" s="204">
        <f t="shared" si="294"/>
        <v>-334734.83000000019</v>
      </c>
      <c r="V68" s="204" t="e">
        <f t="shared" si="294"/>
        <v>#N/A</v>
      </c>
      <c r="W68" s="204" t="e">
        <f t="shared" si="294"/>
        <v>#N/A</v>
      </c>
      <c r="X68" s="204">
        <f t="shared" si="294"/>
        <v>-820338.9999999993</v>
      </c>
      <c r="Y68" s="204" t="e">
        <f t="shared" si="294"/>
        <v>#N/A</v>
      </c>
      <c r="Z68" s="204" t="e">
        <f t="shared" si="294"/>
        <v>#N/A</v>
      </c>
      <c r="AA68" s="204" t="e">
        <f t="shared" si="294"/>
        <v>#N/A</v>
      </c>
      <c r="AB68" s="204" t="e">
        <f t="shared" si="294"/>
        <v>#N/A</v>
      </c>
      <c r="AC68" s="204">
        <f t="shared" si="294"/>
        <v>-323574.33999999985</v>
      </c>
      <c r="AD68" s="204">
        <f t="shared" si="294"/>
        <v>-901856.74000000022</v>
      </c>
      <c r="AE68" s="204">
        <f t="shared" si="294"/>
        <v>-389025.94999999972</v>
      </c>
      <c r="AF68" s="204" t="e">
        <f t="shared" si="294"/>
        <v>#N/A</v>
      </c>
      <c r="AG68" s="204" t="e">
        <f t="shared" si="294"/>
        <v>#N/A</v>
      </c>
      <c r="AH68" s="204">
        <f t="shared" si="294"/>
        <v>-815488.4799999994</v>
      </c>
      <c r="AI68" s="204" t="e">
        <f t="shared" si="294"/>
        <v>#N/A</v>
      </c>
      <c r="AJ68" s="204" t="e">
        <f t="shared" si="294"/>
        <v>#N/A</v>
      </c>
      <c r="AK68" s="204">
        <f t="shared" ref="AK68:BP68" si="295">AK29-AK66</f>
        <v>-635649.67999999993</v>
      </c>
      <c r="AL68" s="204">
        <f t="shared" si="295"/>
        <v>-660481.48</v>
      </c>
      <c r="AM68" s="204" t="e">
        <f t="shared" si="295"/>
        <v>#N/A</v>
      </c>
      <c r="AN68" s="204">
        <f t="shared" si="295"/>
        <v>-297043.70999999996</v>
      </c>
      <c r="AO68" s="204" t="e">
        <f t="shared" si="295"/>
        <v>#N/A</v>
      </c>
      <c r="AP68" s="204">
        <f t="shared" si="295"/>
        <v>-628469.94000000018</v>
      </c>
      <c r="AQ68" s="204" t="e">
        <f t="shared" si="295"/>
        <v>#N/A</v>
      </c>
      <c r="AR68" s="204" t="e">
        <f t="shared" si="295"/>
        <v>#N/A</v>
      </c>
      <c r="AS68" s="204">
        <f t="shared" si="295"/>
        <v>-409017.0499999997</v>
      </c>
      <c r="AT68" s="204">
        <f t="shared" si="295"/>
        <v>1147314.01</v>
      </c>
      <c r="AU68" s="204">
        <f t="shared" si="295"/>
        <v>-1344256.8200000003</v>
      </c>
      <c r="AV68" s="204">
        <f t="shared" si="295"/>
        <v>-709360.24000000046</v>
      </c>
      <c r="AW68" s="204">
        <f t="shared" si="295"/>
        <v>-347289.23999999976</v>
      </c>
      <c r="AX68" s="204">
        <f t="shared" si="295"/>
        <v>-993513.69000000041</v>
      </c>
      <c r="AY68" s="204">
        <f t="shared" si="295"/>
        <v>-1496831.8400000005</v>
      </c>
      <c r="AZ68" s="204">
        <f t="shared" si="295"/>
        <v>-336594.26000000024</v>
      </c>
      <c r="BA68" s="204">
        <f t="shared" si="295"/>
        <v>-587941.42000000004</v>
      </c>
      <c r="BB68" s="204">
        <f t="shared" si="295"/>
        <v>-263057.31000000029</v>
      </c>
      <c r="BC68" s="204">
        <f t="shared" si="295"/>
        <v>-850482.98000000068</v>
      </c>
      <c r="BD68" s="204">
        <f t="shared" si="295"/>
        <v>-662116.13000000012</v>
      </c>
      <c r="BE68" s="204">
        <f t="shared" si="295"/>
        <v>-569778.2899999998</v>
      </c>
      <c r="BF68" s="204">
        <f t="shared" si="295"/>
        <v>-349270.51</v>
      </c>
      <c r="BG68" s="204">
        <f t="shared" si="295"/>
        <v>-431525.78</v>
      </c>
      <c r="BH68" s="204">
        <f t="shared" si="295"/>
        <v>-581217.71</v>
      </c>
      <c r="BI68" s="204">
        <f t="shared" si="295"/>
        <v>-376808.92000000004</v>
      </c>
      <c r="BJ68" s="204">
        <f t="shared" si="295"/>
        <v>668816</v>
      </c>
      <c r="BK68" s="204">
        <f t="shared" si="295"/>
        <v>-511915.61999999988</v>
      </c>
      <c r="BL68" s="204">
        <f t="shared" si="295"/>
        <v>-458915.37999999977</v>
      </c>
      <c r="BM68" s="204">
        <f t="shared" si="295"/>
        <v>-535637.88999999966</v>
      </c>
      <c r="BN68" s="204">
        <f t="shared" si="295"/>
        <v>-1077339.2400000005</v>
      </c>
      <c r="BO68" s="204">
        <f t="shared" si="295"/>
        <v>-344933.08000000019</v>
      </c>
      <c r="BP68" s="204" t="e">
        <f t="shared" si="295"/>
        <v>#N/A</v>
      </c>
      <c r="BQ68" s="204">
        <f t="shared" ref="BQ68:CV68" si="296">BQ29-BQ66</f>
        <v>-871333.12999999966</v>
      </c>
      <c r="BR68" s="204">
        <f t="shared" si="296"/>
        <v>-672892.95000000019</v>
      </c>
      <c r="BS68" s="204">
        <f t="shared" si="296"/>
        <v>-656621.62999999966</v>
      </c>
      <c r="BT68" s="204">
        <f t="shared" si="296"/>
        <v>-858989.03000000049</v>
      </c>
      <c r="BU68" s="204">
        <f t="shared" si="296"/>
        <v>-540459.77</v>
      </c>
      <c r="BV68" s="204" t="e">
        <f t="shared" si="296"/>
        <v>#N/A</v>
      </c>
      <c r="BW68" s="204">
        <f t="shared" si="296"/>
        <v>-891439.45999999973</v>
      </c>
      <c r="BX68" s="204">
        <f t="shared" si="296"/>
        <v>-1012178.2699999998</v>
      </c>
      <c r="BY68" s="204">
        <f t="shared" si="296"/>
        <v>-956176.1100000015</v>
      </c>
      <c r="BZ68" s="204">
        <f t="shared" si="296"/>
        <v>-534098.22999999975</v>
      </c>
      <c r="CA68" s="204">
        <f t="shared" si="296"/>
        <v>-293817.58000000007</v>
      </c>
      <c r="CB68" s="204" t="e">
        <f t="shared" si="296"/>
        <v>#N/A</v>
      </c>
      <c r="CC68" s="204">
        <f t="shared" si="296"/>
        <v>-828444.59999999963</v>
      </c>
      <c r="CD68" s="204" t="e">
        <f t="shared" si="296"/>
        <v>#N/A</v>
      </c>
      <c r="CE68" s="204">
        <f t="shared" si="296"/>
        <v>-1037445.3600000001</v>
      </c>
      <c r="CF68" s="204" t="e">
        <f t="shared" si="296"/>
        <v>#N/A</v>
      </c>
      <c r="CG68" s="204">
        <f t="shared" si="296"/>
        <v>-826641.85999999964</v>
      </c>
      <c r="CH68" s="204">
        <f t="shared" si="296"/>
        <v>-380737.13000000024</v>
      </c>
      <c r="CI68" s="204">
        <f t="shared" si="296"/>
        <v>-488116.09000000008</v>
      </c>
      <c r="CJ68" s="204">
        <f t="shared" si="296"/>
        <v>-694381.94</v>
      </c>
      <c r="CK68" s="204">
        <f t="shared" si="296"/>
        <v>-667828.82000000007</v>
      </c>
      <c r="CL68" s="204">
        <f t="shared" si="296"/>
        <v>-637457.41000000038</v>
      </c>
      <c r="CM68" s="204">
        <f t="shared" si="296"/>
        <v>-871087.93000000017</v>
      </c>
      <c r="CN68" s="204">
        <f t="shared" si="296"/>
        <v>-2310766.3400000008</v>
      </c>
      <c r="CO68" s="204">
        <f t="shared" si="296"/>
        <v>-1107054.8299999998</v>
      </c>
      <c r="CP68" s="204">
        <f t="shared" si="296"/>
        <v>-739414.5699999996</v>
      </c>
      <c r="CQ68" s="204">
        <f t="shared" si="296"/>
        <v>-527569.26999999979</v>
      </c>
      <c r="CR68" s="204">
        <f t="shared" si="296"/>
        <v>-745175.27000000025</v>
      </c>
      <c r="CS68" s="204">
        <f t="shared" si="296"/>
        <v>-1282261.5999999989</v>
      </c>
      <c r="CT68" s="204">
        <f t="shared" si="296"/>
        <v>-2373225.5499999993</v>
      </c>
      <c r="CU68" s="204">
        <f t="shared" si="296"/>
        <v>-1192974.1300000001</v>
      </c>
      <c r="CV68" s="204">
        <f t="shared" si="296"/>
        <v>-809944.70000000065</v>
      </c>
      <c r="CW68" s="204">
        <f t="shared" ref="CW68:EB68" si="297">CW29-CW66</f>
        <v>-566614.59999999893</v>
      </c>
      <c r="CX68" s="204">
        <f t="shared" si="297"/>
        <v>-523593.86999999988</v>
      </c>
      <c r="CY68" s="204">
        <f t="shared" si="297"/>
        <v>-2095421.6199999989</v>
      </c>
      <c r="CZ68" s="204">
        <f t="shared" si="297"/>
        <v>-264561.93999999959</v>
      </c>
      <c r="DA68" s="204">
        <f t="shared" si="297"/>
        <v>-748336.3200000003</v>
      </c>
      <c r="DB68" s="204">
        <f t="shared" si="297"/>
        <v>-1218768.52</v>
      </c>
      <c r="DC68" s="204">
        <f t="shared" si="297"/>
        <v>-1116586.5599999996</v>
      </c>
      <c r="DD68" s="204">
        <f t="shared" si="297"/>
        <v>-436437.15999999945</v>
      </c>
      <c r="DE68" s="204" t="e">
        <f t="shared" si="297"/>
        <v>#N/A</v>
      </c>
      <c r="DF68" s="204">
        <f t="shared" si="297"/>
        <v>-311725.52000000025</v>
      </c>
      <c r="DG68" s="204">
        <f t="shared" si="297"/>
        <v>-715155.3600000001</v>
      </c>
      <c r="DH68" s="204">
        <f t="shared" si="297"/>
        <v>-565043.13000000035</v>
      </c>
      <c r="DI68" s="204">
        <f t="shared" si="297"/>
        <v>-919433.81</v>
      </c>
      <c r="DJ68" s="204">
        <f t="shared" si="297"/>
        <v>-745054.17000000039</v>
      </c>
      <c r="DK68" s="204">
        <f t="shared" si="297"/>
        <v>-691358.35000000033</v>
      </c>
      <c r="DL68" s="204">
        <f t="shared" si="297"/>
        <v>-201364.50000000023</v>
      </c>
      <c r="DM68" s="204">
        <f t="shared" si="297"/>
        <v>4560.0399999999208</v>
      </c>
      <c r="DN68" s="204" t="e">
        <f t="shared" si="297"/>
        <v>#N/A</v>
      </c>
      <c r="DO68" s="204" t="e">
        <f t="shared" si="297"/>
        <v>#N/A</v>
      </c>
      <c r="DP68" s="204">
        <f t="shared" si="297"/>
        <v>-315324.25000000047</v>
      </c>
      <c r="DQ68" s="204" t="e">
        <f t="shared" si="297"/>
        <v>#N/A</v>
      </c>
      <c r="DR68" s="204">
        <f t="shared" si="297"/>
        <v>-763685.47999999975</v>
      </c>
      <c r="DS68" s="204">
        <f t="shared" si="297"/>
        <v>-426559.85000000033</v>
      </c>
      <c r="DT68" s="204" t="e">
        <f t="shared" si="297"/>
        <v>#N/A</v>
      </c>
      <c r="DU68" s="204">
        <f t="shared" si="297"/>
        <v>-1483328.3100000008</v>
      </c>
      <c r="DV68" s="204">
        <f t="shared" si="297"/>
        <v>-572199.09999999986</v>
      </c>
      <c r="DW68" s="204" t="e">
        <f t="shared" si="297"/>
        <v>#N/A</v>
      </c>
      <c r="DX68" s="204">
        <f t="shared" si="297"/>
        <v>-802758.46000000031</v>
      </c>
      <c r="DY68" s="204" t="e">
        <f t="shared" si="297"/>
        <v>#N/A</v>
      </c>
      <c r="DZ68" s="204" t="e">
        <f t="shared" si="297"/>
        <v>#N/A</v>
      </c>
      <c r="EA68" s="204" t="e">
        <f t="shared" si="297"/>
        <v>#N/A</v>
      </c>
      <c r="EB68" s="204" t="e">
        <f t="shared" si="297"/>
        <v>#N/A</v>
      </c>
      <c r="EC68" s="204">
        <f t="shared" ref="EC68:FH68" si="298">EC29-EC66</f>
        <v>-406963.59000000032</v>
      </c>
      <c r="ED68" s="204" t="e">
        <f t="shared" si="298"/>
        <v>#N/A</v>
      </c>
      <c r="EE68" s="204">
        <f t="shared" si="298"/>
        <v>-704208.39000000036</v>
      </c>
      <c r="EF68" s="204" t="e">
        <f t="shared" si="298"/>
        <v>#N/A</v>
      </c>
      <c r="EG68" s="204">
        <f t="shared" si="298"/>
        <v>-795801.06</v>
      </c>
      <c r="EH68" s="204">
        <f t="shared" si="298"/>
        <v>-605024.84999999986</v>
      </c>
      <c r="EI68" s="204" t="e">
        <f t="shared" si="298"/>
        <v>#N/A</v>
      </c>
      <c r="EJ68" s="204">
        <f t="shared" si="298"/>
        <v>-638182.74000000022</v>
      </c>
      <c r="EK68" s="204" t="e">
        <f t="shared" si="298"/>
        <v>#N/A</v>
      </c>
      <c r="EL68" s="204">
        <f t="shared" si="298"/>
        <v>-1113042.45</v>
      </c>
      <c r="EM68" s="204">
        <f t="shared" si="298"/>
        <v>-390443.29000000004</v>
      </c>
      <c r="EN68" s="204" t="e">
        <f t="shared" si="298"/>
        <v>#N/A</v>
      </c>
      <c r="EO68" s="204" t="e">
        <f t="shared" si="298"/>
        <v>#N/A</v>
      </c>
      <c r="EP68" s="204">
        <f t="shared" si="298"/>
        <v>-3137103.9400000013</v>
      </c>
      <c r="EQ68" s="204" t="e">
        <f t="shared" si="298"/>
        <v>#N/A</v>
      </c>
      <c r="ER68" s="204">
        <f t="shared" si="298"/>
        <v>-2712850.6400000034</v>
      </c>
      <c r="ES68" s="204">
        <f t="shared" si="298"/>
        <v>-2408004.6000000015</v>
      </c>
      <c r="ET68" s="204" t="e">
        <f t="shared" si="298"/>
        <v>#N/A</v>
      </c>
      <c r="EU68" s="204">
        <f t="shared" si="298"/>
        <v>-3351959.7400000021</v>
      </c>
      <c r="EV68" s="204" t="e">
        <f t="shared" si="298"/>
        <v>#N/A</v>
      </c>
      <c r="EW68" s="204" t="e">
        <f t="shared" si="298"/>
        <v>#N/A</v>
      </c>
      <c r="EX68" s="204">
        <f t="shared" si="298"/>
        <v>-988435.70000000019</v>
      </c>
      <c r="EY68" s="204" t="e">
        <f t="shared" si="298"/>
        <v>#N/A</v>
      </c>
      <c r="EZ68" s="204">
        <f t="shared" si="298"/>
        <v>-2852451.1799999997</v>
      </c>
      <c r="FA68" s="204" t="e">
        <f t="shared" si="298"/>
        <v>#N/A</v>
      </c>
      <c r="FB68" s="204" t="e">
        <f t="shared" si="298"/>
        <v>#N/A</v>
      </c>
      <c r="FC68" s="204" t="e">
        <f t="shared" si="298"/>
        <v>#N/A</v>
      </c>
      <c r="FD68" s="204" t="e">
        <f t="shared" si="298"/>
        <v>#N/A</v>
      </c>
      <c r="FE68" s="204" t="e">
        <f t="shared" si="298"/>
        <v>#N/A</v>
      </c>
      <c r="FF68" s="204">
        <f t="shared" si="298"/>
        <v>-917017.99000000022</v>
      </c>
      <c r="FG68" s="204" t="e">
        <f t="shared" si="298"/>
        <v>#N/A</v>
      </c>
      <c r="FH68" s="204" t="e">
        <f t="shared" si="298"/>
        <v>#N/A</v>
      </c>
      <c r="FI68" s="204" t="e">
        <f t="shared" ref="FI68:GI68" si="299">FI29-FI66</f>
        <v>#N/A</v>
      </c>
      <c r="FJ68" s="204" t="e">
        <f t="shared" si="299"/>
        <v>#N/A</v>
      </c>
      <c r="FK68" s="204" t="e">
        <f t="shared" si="299"/>
        <v>#N/A</v>
      </c>
      <c r="FL68" s="204">
        <f t="shared" si="299"/>
        <v>-2222955.67</v>
      </c>
      <c r="FM68" s="204" t="e">
        <f t="shared" si="299"/>
        <v>#N/A</v>
      </c>
      <c r="FN68" s="204">
        <f t="shared" si="299"/>
        <v>-979461.70999999717</v>
      </c>
      <c r="FO68" s="204" t="e">
        <f t="shared" si="299"/>
        <v>#N/A</v>
      </c>
      <c r="FP68" s="204">
        <f t="shared" si="299"/>
        <v>-3188066.13</v>
      </c>
      <c r="FQ68" s="204">
        <f t="shared" si="299"/>
        <v>-2544884.5300000031</v>
      </c>
      <c r="FR68" s="204" t="e">
        <f t="shared" si="299"/>
        <v>#N/A</v>
      </c>
      <c r="FS68" s="204">
        <f t="shared" si="299"/>
        <v>-2347011.5099999979</v>
      </c>
      <c r="FT68" s="204">
        <f t="shared" si="299"/>
        <v>-1991748.7500000016</v>
      </c>
      <c r="FU68" s="204">
        <f t="shared" si="299"/>
        <v>-2370592.1300000004</v>
      </c>
      <c r="FV68" s="204">
        <f t="shared" si="299"/>
        <v>-1669657.179999999</v>
      </c>
      <c r="FW68" s="204">
        <f t="shared" si="299"/>
        <v>-2264899.1599999992</v>
      </c>
      <c r="FX68" s="204">
        <f t="shared" si="299"/>
        <v>-3576473.1999999993</v>
      </c>
      <c r="FY68" s="204">
        <f t="shared" si="299"/>
        <v>-639677.84000000043</v>
      </c>
      <c r="FZ68" s="204">
        <f t="shared" si="299"/>
        <v>-566976.22999999975</v>
      </c>
      <c r="GA68" s="204">
        <f t="shared" si="299"/>
        <v>-190258.6799999997</v>
      </c>
      <c r="GB68" s="204">
        <f t="shared" si="299"/>
        <v>-365335.99999999953</v>
      </c>
      <c r="GC68" s="204">
        <f t="shared" si="299"/>
        <v>-1151579.7700000005</v>
      </c>
      <c r="GD68" s="204" t="e">
        <f t="shared" si="299"/>
        <v>#N/A</v>
      </c>
      <c r="GE68" s="204" t="e">
        <f t="shared" si="299"/>
        <v>#N/A</v>
      </c>
      <c r="GF68" s="204" t="e">
        <f t="shared" si="299"/>
        <v>#REF!</v>
      </c>
      <c r="GG68" s="204" t="e">
        <f t="shared" si="299"/>
        <v>#N/A</v>
      </c>
      <c r="GH68" s="204" t="e">
        <f t="shared" si="299"/>
        <v>#N/A</v>
      </c>
      <c r="GI68" s="204">
        <f t="shared" si="299"/>
        <v>-2018599.1899999997</v>
      </c>
      <c r="GJ68" s="75" t="e">
        <f>SUM(E68:GI68)</f>
        <v>#N/A</v>
      </c>
      <c r="GK68" s="75"/>
      <c r="GL68" s="75" t="e">
        <f>GK68-GJ68</f>
        <v>#N/A</v>
      </c>
    </row>
    <row r="69" spans="2:194" ht="13" x14ac:dyDescent="0.3">
      <c r="B69" s="199"/>
      <c r="C69" s="199"/>
      <c r="D69" s="220"/>
    </row>
    <row r="70" spans="2:194" ht="13" x14ac:dyDescent="0.3">
      <c r="B70" s="199"/>
      <c r="C70" s="199" t="s">
        <v>706</v>
      </c>
      <c r="D70" s="220"/>
      <c r="E70" s="204">
        <f>VLOOKUP(E$2,[5]!Data,10,FALSE)</f>
        <v>157349.84999999998</v>
      </c>
      <c r="F70" s="204">
        <f>VLOOKUP(F$2,[5]!Data,10,FALSE)</f>
        <v>157800.37</v>
      </c>
      <c r="G70" s="204">
        <f>VLOOKUP(G$2,[5]!Data,10,FALSE)</f>
        <v>27079.260000000009</v>
      </c>
      <c r="H70" s="204">
        <f>VLOOKUP(H$2,[5]!Data,10,FALSE)</f>
        <v>49219.25</v>
      </c>
      <c r="I70" s="204">
        <f>VLOOKUP(I$2,[5]!Data,10,FALSE)</f>
        <v>123467</v>
      </c>
      <c r="J70" s="204">
        <f>VLOOKUP(J$2,[5]!Data,10,FALSE)</f>
        <v>70924.669999999925</v>
      </c>
      <c r="K70" s="204">
        <f>VLOOKUP(K$2,[5]!Data,10,FALSE)</f>
        <v>-33435.630000000005</v>
      </c>
      <c r="L70" s="204">
        <f>VLOOKUP(L$2,[5]!Data,10,FALSE)</f>
        <v>64181.989999999991</v>
      </c>
      <c r="M70" s="204">
        <f>VLOOKUP(M$2,[5]!Data,10,FALSE)</f>
        <v>24423.169999999693</v>
      </c>
      <c r="N70" s="204">
        <f>VLOOKUP(N$2,[5]!Data,10,FALSE)</f>
        <v>86841.240000000107</v>
      </c>
      <c r="O70" s="204">
        <f>VLOOKUP(O$2,[5]!Data,10,FALSE)</f>
        <v>83114.170000000042</v>
      </c>
      <c r="P70" s="204">
        <f>VLOOKUP(P$2,[5]!Data,10,FALSE)</f>
        <v>-49074.040000000037</v>
      </c>
      <c r="Q70" s="204">
        <f>VLOOKUP(Q$2,[5]!Data,10,FALSE)</f>
        <v>96280.739999999991</v>
      </c>
      <c r="R70" s="204">
        <f>VLOOKUP(R$2,[5]!Data,10,FALSE)</f>
        <v>-21642.019999999902</v>
      </c>
      <c r="S70" s="204">
        <f>VLOOKUP(S$2,[5]!Data,10,FALSE)</f>
        <v>536.68000000016764</v>
      </c>
      <c r="T70" s="204">
        <f>VLOOKUP(T$2,[5]!Data,10,FALSE)</f>
        <v>-29158.209999999963</v>
      </c>
      <c r="U70" s="204">
        <f>VLOOKUP(U$2,[5]!Data,10,FALSE)</f>
        <v>65849.449999999953</v>
      </c>
      <c r="V70" s="204">
        <f>VLOOKUP(V$2,[5]!Data,10,FALSE)</f>
        <v>60555.260000000009</v>
      </c>
      <c r="W70" s="204">
        <f>VLOOKUP(W$2,[5]!Data,10,FALSE)</f>
        <v>4403.6799999999348</v>
      </c>
      <c r="X70" s="204">
        <f>VLOOKUP(X$2,[5]!Data,10,FALSE)</f>
        <v>146854.45999999996</v>
      </c>
      <c r="Y70" s="204">
        <f>VLOOKUP(Y$2,[5]!Data,10,FALSE)</f>
        <v>47391.589999999967</v>
      </c>
      <c r="Z70" s="204">
        <f>VLOOKUP(Z$2,[5]!Data,10,FALSE)</f>
        <v>-32416.379999999888</v>
      </c>
      <c r="AA70" s="204">
        <f>VLOOKUP(AA$2,[5]!Data,10,FALSE)</f>
        <v>46854.209999999846</v>
      </c>
      <c r="AB70" s="204">
        <f>VLOOKUP(AB$2,[5]!Data,10,FALSE)</f>
        <v>-14470.019999999902</v>
      </c>
      <c r="AC70" s="204">
        <f>VLOOKUP(AC$2,[5]!Data,10,FALSE)</f>
        <v>22139.380000000005</v>
      </c>
      <c r="AD70" s="204">
        <f>VLOOKUP(AD$2,[5]!Data,10,FALSE)</f>
        <v>-8699.0400000000373</v>
      </c>
      <c r="AE70" s="204">
        <f>VLOOKUP(AE$2,[5]!Data,10,FALSE)</f>
        <v>49393.150000000023</v>
      </c>
      <c r="AF70" s="204">
        <f>VLOOKUP(AF$2,[5]!Data,10,FALSE)</f>
        <v>169204.42000000004</v>
      </c>
      <c r="AG70" s="204">
        <f>VLOOKUP(AG$2,[5]!Data,10,FALSE)</f>
        <v>17459.640000000014</v>
      </c>
      <c r="AH70" s="204">
        <f>VLOOKUP(AH$2,[5]!Data,10,FALSE)</f>
        <v>17212.839999999851</v>
      </c>
      <c r="AI70" s="204">
        <f>VLOOKUP(AI$2,[5]!Data,10,FALSE)</f>
        <v>52094.35000000021</v>
      </c>
      <c r="AJ70" s="204">
        <f>VLOOKUP(AJ$2,[5]!Data,10,FALSE)</f>
        <v>-177351.21999999997</v>
      </c>
      <c r="AK70" s="204">
        <f>VLOOKUP(AK$2,[5]!Data,10,FALSE)</f>
        <v>199817.84000000008</v>
      </c>
      <c r="AL70" s="204">
        <f>VLOOKUP(AL$2,[5]!Data,10,FALSE)</f>
        <v>-839.61999999999534</v>
      </c>
      <c r="AM70" s="204">
        <f>VLOOKUP(AM$2,[5]!Data,10,FALSE)</f>
        <v>292088.64999999991</v>
      </c>
      <c r="AN70" s="204">
        <f>VLOOKUP(AN$2,[5]!Data,10,FALSE)</f>
        <v>-11819.360000000102</v>
      </c>
      <c r="AO70" s="204">
        <f>VLOOKUP(AO$2,[5]!Data,10,FALSE)-2503</f>
        <v>53971.229999999981</v>
      </c>
      <c r="AP70" s="204">
        <f>VLOOKUP(AP$2,[5]!Data,10,FALSE)</f>
        <v>270997.92999999993</v>
      </c>
      <c r="AQ70" s="204">
        <f>VLOOKUP(AQ$2,[5]!Data,10,FALSE)</f>
        <v>26689.820000000065</v>
      </c>
      <c r="AR70" s="204">
        <f>VLOOKUP(AR$2,[5]!Data,10,FALSE)</f>
        <v>37989.620000000112</v>
      </c>
      <c r="AS70" s="204">
        <f>VLOOKUP(AS$2,[5]!Data,10,FALSE)</f>
        <v>-14605.400000000023</v>
      </c>
      <c r="AT70" s="204">
        <f>VLOOKUP(AT$2,[5]!Data,10,FALSE)</f>
        <v>172068.65999999992</v>
      </c>
      <c r="AU70" s="204">
        <f>VLOOKUP(AU$2,[5]!Data,10,FALSE)</f>
        <v>123697.26000000001</v>
      </c>
      <c r="AV70" s="204">
        <f>VLOOKUP(AV$2,[5]!Data,10,FALSE)</f>
        <v>125023.80000000005</v>
      </c>
      <c r="AW70" s="204">
        <f>VLOOKUP(AW$2,[5]!Data,10,FALSE)</f>
        <v>69215.129999999888</v>
      </c>
      <c r="AX70" s="204">
        <f>VLOOKUP(AX$2,[5]!Data,10,FALSE)</f>
        <v>23815.189999999944</v>
      </c>
      <c r="AY70" s="204">
        <f>VLOOKUP(AY$2,[5]!Data,10,FALSE)</f>
        <v>216237.54000000004</v>
      </c>
      <c r="AZ70" s="204">
        <f>VLOOKUP(AZ$2,[5]!Data,10,FALSE)</f>
        <v>20978.960000000079</v>
      </c>
      <c r="BA70" s="204">
        <f>VLOOKUP(BA$2,[5]!Data,10,FALSE)</f>
        <v>9188.6300000000047</v>
      </c>
      <c r="BB70" s="204">
        <f>VLOOKUP(BB$2,[5]!Data,10,FALSE)</f>
        <v>169981.7100000002</v>
      </c>
      <c r="BC70" s="204">
        <f>VLOOKUP(BC$2,[5]!Data,10,FALSE)</f>
        <v>43470.720000000088</v>
      </c>
      <c r="BD70" s="204">
        <f>VLOOKUP(BD$2,[5]!Data,10,FALSE)</f>
        <v>194268</v>
      </c>
      <c r="BE70" s="204">
        <f>VLOOKUP(BE$2,[5]!Data,10,FALSE)</f>
        <v>1536.3600000001024</v>
      </c>
      <c r="BF70" s="204">
        <f>VLOOKUP(BF$2,[5]!Data,10,FALSE)</f>
        <v>60530.950000000186</v>
      </c>
      <c r="BG70" s="204">
        <f>VLOOKUP(BG$2,[5]!Data,10,FALSE)</f>
        <v>48099</v>
      </c>
      <c r="BH70" s="204">
        <f>VLOOKUP(BH$2,[5]!Data,10,FALSE)</f>
        <v>-18235.58000000054</v>
      </c>
      <c r="BI70" s="204">
        <f>VLOOKUP(BI$2,[5]!Data,10,FALSE)</f>
        <v>33657.040000000154</v>
      </c>
      <c r="BJ70" s="204">
        <f>VLOOKUP(BJ$2,[5]!Data,10,FALSE)</f>
        <v>181918.17999999993</v>
      </c>
      <c r="BK70" s="204">
        <f>VLOOKUP(BK$2,[5]!Data,10,FALSE)</f>
        <v>97387.520000000019</v>
      </c>
      <c r="BL70" s="204">
        <f>VLOOKUP(BL$2,[5]!Data,10,FALSE)</f>
        <v>-86850.339999999967</v>
      </c>
      <c r="BM70" s="204">
        <f>VLOOKUP(BM$2,[5]!Data,10,FALSE)</f>
        <v>117682.85999999975</v>
      </c>
      <c r="BN70" s="204">
        <f>VLOOKUP(BN$2,[5]!Data,10,FALSE)</f>
        <v>94038.38</v>
      </c>
      <c r="BO70" s="204">
        <f>VLOOKUP(BO$2,[5]!Data,10,FALSE)</f>
        <v>-27269.499999999884</v>
      </c>
      <c r="BP70" s="204">
        <f>VLOOKUP(BP$2,[5]!Data,10,FALSE)</f>
        <v>-61444.179999999935</v>
      </c>
      <c r="BQ70" s="204">
        <f>VLOOKUP(BQ$2,[5]!Data,10,FALSE)</f>
        <v>74797.780000000028</v>
      </c>
      <c r="BR70" s="204">
        <f>VLOOKUP(BR$2,[5]!Data,10,FALSE)</f>
        <v>162584.96999999997</v>
      </c>
      <c r="BS70" s="204">
        <f>VLOOKUP(BS$2,[5]!Data,10,FALSE)</f>
        <v>214995.17000000004</v>
      </c>
      <c r="BT70" s="204">
        <f>VLOOKUP(BT$2,[5]!Data,10,FALSE)</f>
        <v>150554.58999999997</v>
      </c>
      <c r="BU70" s="204">
        <f>VLOOKUP(BU$2,[5]!Data,10,FALSE)</f>
        <v>-57153.969999999914</v>
      </c>
      <c r="BV70" s="204">
        <f>VLOOKUP(BV$2,[5]!Data,10,FALSE)</f>
        <v>12251.640000000014</v>
      </c>
      <c r="BW70" s="204">
        <f>VLOOKUP(BW$2,[5]!Data,10,FALSE)</f>
        <v>28439.860000000102</v>
      </c>
      <c r="BX70" s="204">
        <f>VLOOKUP(BX$2,[5]!Data,10,FALSE)</f>
        <v>-77413.539999999921</v>
      </c>
      <c r="BY70" s="204">
        <f>VLOOKUP(BY$2,[5]!Data,10,FALSE)</f>
        <v>-27561.959999999963</v>
      </c>
      <c r="BZ70" s="204">
        <f>VLOOKUP(BZ$2,[5]!Data,10,FALSE)</f>
        <v>113802.59999999986</v>
      </c>
      <c r="CA70" s="204">
        <f>VLOOKUP(CA$2,[5]!Data,10,FALSE)</f>
        <v>57602.719999999972</v>
      </c>
      <c r="CB70" s="204">
        <f>VLOOKUP(CB$2,[5]!Data,10,FALSE)</f>
        <v>182750.82000000007</v>
      </c>
      <c r="CC70" s="204">
        <f>VLOOKUP(CC$2,[5]!Data,10,FALSE)</f>
        <v>81868.970000000088</v>
      </c>
      <c r="CD70" s="204">
        <f>VLOOKUP(CD$2,[5]!Data,10,FALSE)</f>
        <v>40902.789999999921</v>
      </c>
      <c r="CE70" s="204">
        <f>VLOOKUP(CE$2,[5]!Data,10,FALSE)</f>
        <v>125254.24999999977</v>
      </c>
      <c r="CF70" s="204">
        <f>VLOOKUP(CF$2,[5]!Data,10,FALSE)</f>
        <v>57009.270000000019</v>
      </c>
      <c r="CG70" s="204">
        <f>VLOOKUP(CG$2,[5]!Data,10,FALSE)</f>
        <v>34429.600000000093</v>
      </c>
      <c r="CH70" s="204">
        <f>VLOOKUP(CH$2,[5]!Data,10,FALSE)</f>
        <v>132183.31000000006</v>
      </c>
      <c r="CI70" s="204">
        <f>VLOOKUP(CI$2,[5]!Data,10,FALSE)</f>
        <v>91481.590000000317</v>
      </c>
      <c r="CJ70" s="204">
        <f>VLOOKUP(CJ$2,[5]!Data,10,FALSE)</f>
        <v>-81510.419999999925</v>
      </c>
      <c r="CK70" s="204">
        <f>VLOOKUP(CK$2,[5]!Data,10,FALSE)</f>
        <v>38211.990000000224</v>
      </c>
      <c r="CL70" s="204">
        <f>VLOOKUP(CL$2,[5]!Data,10,FALSE)</f>
        <v>20769.229999999981</v>
      </c>
      <c r="CM70" s="204">
        <f>VLOOKUP(CM$2,[5]!Data,10,FALSE)</f>
        <v>185994.04000000004</v>
      </c>
      <c r="CN70" s="204">
        <f>VLOOKUP(CN$2,[5]!Data,10,FALSE)</f>
        <v>28561.800000000047</v>
      </c>
      <c r="CO70" s="204">
        <f>VLOOKUP(CO$2,[5]!Data,10,FALSE)</f>
        <v>117938.35000000009</v>
      </c>
      <c r="CP70" s="204">
        <f>VLOOKUP(CP$2,[5]!Data,10,FALSE)</f>
        <v>121579.62000000011</v>
      </c>
      <c r="CQ70" s="204">
        <f>VLOOKUP(CQ$2,[5]!Data,10,FALSE)</f>
        <v>27424.91999999946</v>
      </c>
      <c r="CR70" s="204">
        <f>VLOOKUP(CR$2,[5]!Data,10,FALSE)</f>
        <v>24335.250000000116</v>
      </c>
      <c r="CS70" s="204">
        <f>VLOOKUP(CS$2,[5]!Data,10,FALSE)</f>
        <v>154420.88999999966</v>
      </c>
      <c r="CT70" s="204">
        <f>VLOOKUP(CT$2,[5]!Data,10,FALSE)</f>
        <v>105753.04000000004</v>
      </c>
      <c r="CU70" s="204">
        <f>VLOOKUP(CU$2,[5]!Data,10,FALSE)</f>
        <v>85515.509999999776</v>
      </c>
      <c r="CV70" s="204">
        <f>VLOOKUP(CV$2,[5]!Data,10,FALSE)</f>
        <v>138861.54000000004</v>
      </c>
      <c r="CW70" s="204">
        <f>VLOOKUP(CW$2,[5]!Data,10,FALSE)</f>
        <v>164954.47999999998</v>
      </c>
      <c r="CX70" s="204">
        <f>VLOOKUP(CX$2,[5]!Data,10,FALSE)</f>
        <v>398558.53</v>
      </c>
      <c r="CY70" s="204">
        <f>VLOOKUP(CY$2,[5]!Data,10,FALSE)</f>
        <v>172480.29000000004</v>
      </c>
      <c r="CZ70" s="204">
        <f>VLOOKUP(CZ$2,[5]!Data,10,FALSE)</f>
        <v>6927.3799999998882</v>
      </c>
      <c r="DA70" s="204">
        <f>VLOOKUP(DA$2,[5]!Data,10,FALSE)</f>
        <v>87144.169999999925</v>
      </c>
      <c r="DB70" s="204">
        <f>VLOOKUP(DB$2,[5]!Data,10,FALSE)</f>
        <v>22790.84999999986</v>
      </c>
      <c r="DC70" s="204">
        <f>VLOOKUP(DC$2,[5]!Data,10,FALSE)</f>
        <v>27137.709999999963</v>
      </c>
      <c r="DD70" s="204">
        <f>VLOOKUP(DD$2,[5]!Data,10,FALSE)</f>
        <v>18459.960000000196</v>
      </c>
      <c r="DE70" s="204">
        <f>VLOOKUP(DE$2,[5]!Data,10,FALSE)</f>
        <v>35396.079999999958</v>
      </c>
      <c r="DF70" s="204">
        <f>VLOOKUP(DF$2,[5]!Data,10,FALSE)</f>
        <v>74901.610000000102</v>
      </c>
      <c r="DG70" s="204">
        <f>VLOOKUP(DG$2,[5]!Data,10,FALSE)</f>
        <v>69449.510000000009</v>
      </c>
      <c r="DH70" s="204">
        <f>VLOOKUP(DH$2,[5]!Data,10,FALSE)</f>
        <v>51621.379999999888</v>
      </c>
      <c r="DI70" s="204">
        <f>VLOOKUP(DI$2,[5]!Data,10,FALSE)</f>
        <v>34367.69000000041</v>
      </c>
      <c r="DJ70" s="204">
        <f>VLOOKUP(DJ$2,[5]!Data,10,FALSE)</f>
        <v>4320.0200000000186</v>
      </c>
      <c r="DK70" s="204">
        <f>VLOOKUP(DK$2,[5]!Data,10,FALSE)</f>
        <v>118271.30999999982</v>
      </c>
      <c r="DL70" s="204">
        <f>VLOOKUP(DL$2,[5]!Data,10,FALSE)</f>
        <v>5751.0899999999674</v>
      </c>
      <c r="DM70" s="204">
        <f>VLOOKUP(DM$2,[5]!Data,10,FALSE)</f>
        <v>-64893.590000000084</v>
      </c>
      <c r="DN70" s="204">
        <f>VLOOKUP(DN$2,[5]!Data,10,FALSE)</f>
        <v>60617.660000000033</v>
      </c>
      <c r="DO70" s="204">
        <f>VLOOKUP(DO$2,[5]!Data,10,FALSE)</f>
        <v>14275.489999999874</v>
      </c>
      <c r="DP70" s="204">
        <f>VLOOKUP(DP$2,[5]!Data,10,FALSE)</f>
        <v>206359.85999999987</v>
      </c>
      <c r="DQ70" s="204">
        <f>VLOOKUP(DQ$2,[5]!Data,10,FALSE)</f>
        <v>39342.650000000023</v>
      </c>
      <c r="DR70" s="204">
        <f>VLOOKUP(DR$2,[5]!Data,10,FALSE)</f>
        <v>75949.449999999953</v>
      </c>
      <c r="DS70" s="204">
        <f>VLOOKUP(DS$2,[5]!Data,10,FALSE)</f>
        <v>52043.040000000037</v>
      </c>
      <c r="DT70" s="204">
        <f>VLOOKUP(DT$2,[5]!Data,10,FALSE)</f>
        <v>68036.20000000007</v>
      </c>
      <c r="DU70" s="204">
        <f>VLOOKUP(DU$2,[5]!Data,10,FALSE)</f>
        <v>69552.090000000084</v>
      </c>
      <c r="DV70" s="204">
        <f>VLOOKUP(DV$2,[5]!Data,10,FALSE)</f>
        <v>43309.079999999842</v>
      </c>
      <c r="DW70" s="204">
        <f>VLOOKUP(DW$2,[5]!Data,10,FALSE)</f>
        <v>56631.400000000023</v>
      </c>
      <c r="DX70" s="204">
        <f>VLOOKUP(DX$2,[5]!Data,10,FALSE)</f>
        <v>166059.32000000007</v>
      </c>
      <c r="DY70" s="204">
        <f>VLOOKUP(DY$2,[5]!Data,10,FALSE)</f>
        <v>47196.739999999991</v>
      </c>
      <c r="DZ70" s="204">
        <f>VLOOKUP(DZ$2,[5]!Data,10,FALSE)</f>
        <v>29593.789999999688</v>
      </c>
      <c r="EA70" s="204">
        <f>VLOOKUP(EA$2,[5]!Data,10,FALSE)</f>
        <v>72479.929999999935</v>
      </c>
      <c r="EB70" s="204">
        <f>VLOOKUP(EB$2,[5]!Data,10,FALSE)</f>
        <v>114279.67000000004</v>
      </c>
      <c r="EC70" s="204">
        <f>VLOOKUP(EC$2,[5]!Data,10,FALSE)</f>
        <v>56640.3400000002</v>
      </c>
      <c r="ED70" s="204">
        <f>VLOOKUP(ED$2,[5]!Data,10,FALSE)</f>
        <v>208707.09999999998</v>
      </c>
      <c r="EE70" s="204">
        <f>VLOOKUP(EE$2,[5]!Data,10,FALSE)</f>
        <v>92328.569999999949</v>
      </c>
      <c r="EF70" s="204">
        <f>VLOOKUP(EF$2,[5]!Data,10,FALSE)</f>
        <v>70461.579999999958</v>
      </c>
      <c r="EG70" s="204">
        <f>VLOOKUP(EG$2,[5]!Data,10,FALSE)</f>
        <v>70756.800000000047</v>
      </c>
      <c r="EH70" s="204">
        <f>VLOOKUP(EH$2,[5]!Data,10,FALSE)</f>
        <v>2616.4599999999627</v>
      </c>
      <c r="EI70" s="204">
        <f>VLOOKUP(EI$2,[5]!Data,10,FALSE)</f>
        <v>201037.94999999995</v>
      </c>
      <c r="EJ70" s="204">
        <f>VLOOKUP(EJ$2,[5]!Data,10,FALSE)</f>
        <v>133068.63</v>
      </c>
      <c r="EK70" s="204">
        <f>VLOOKUP(EK$2,[5]!Data,10,FALSE)</f>
        <v>122704.32999999996</v>
      </c>
      <c r="EL70" s="204">
        <f>VLOOKUP(EL$2,[5]!Data,10,FALSE)</f>
        <v>97939.670000000158</v>
      </c>
      <c r="EM70" s="204">
        <f>VLOOKUP(EM$2,[5]!Data,10,FALSE)</f>
        <v>74482.189999999944</v>
      </c>
      <c r="EN70" s="204">
        <f>VLOOKUP(EN$2,[5]!Data,10,FALSE)</f>
        <v>24686.039999999921</v>
      </c>
      <c r="EO70" s="204">
        <f>VLOOKUP(EO$2,[5]!Data,10,FALSE)</f>
        <v>7561.1299999998882</v>
      </c>
      <c r="EP70" s="204">
        <f>VLOOKUP(EP$2,[5]!Data,10,FALSE)</f>
        <v>585560.39999999898</v>
      </c>
      <c r="EQ70" s="204">
        <f>VLOOKUP(EQ$2,[5]!Data,10,FALSE)</f>
        <v>284766.16999999993</v>
      </c>
      <c r="ER70" s="204">
        <f>VLOOKUP(ER$2,[5]!Data,10,FALSE)</f>
        <v>245989.10000000149</v>
      </c>
      <c r="ES70" s="204">
        <f>VLOOKUP(ES$2,[5]!Data,10,FALSE)</f>
        <v>90925.840000000782</v>
      </c>
      <c r="ET70" s="204">
        <f>VLOOKUP(ET$2,[5]!Data,10,FALSE)</f>
        <v>-201219.75</v>
      </c>
      <c r="EU70" s="204">
        <f>VLOOKUP(EU$2,[5]!Data,10,FALSE)</f>
        <v>332715.05999999959</v>
      </c>
      <c r="EV70" s="204">
        <f>VLOOKUP(EV$2,[5]!Data,10,FALSE)</f>
        <v>-30666.039999999106</v>
      </c>
      <c r="EW70" s="204">
        <f>VLOOKUP(EW$2,[5]!Data,10,FALSE)</f>
        <v>23870.629999999888</v>
      </c>
      <c r="EX70" s="204">
        <f>VLOOKUP(EX$2,[5]!Data,10,FALSE)</f>
        <v>874698.05000000168</v>
      </c>
      <c r="EY70" s="204">
        <f>VLOOKUP(EY$2,[5]!Data,10,FALSE)</f>
        <v>101339.54000000004</v>
      </c>
      <c r="EZ70" s="204">
        <f>VLOOKUP(EZ$2,[5]!Data,10,FALSE)</f>
        <v>648554.50999999978</v>
      </c>
      <c r="FA70" s="204">
        <f>VLOOKUP(FA$2,[5]!Data,10,FALSE)</f>
        <v>204082.19999999925</v>
      </c>
      <c r="FB70" s="204">
        <f>VLOOKUP(FB$2,[5]!Data,10,FALSE)</f>
        <v>329173.21999999881</v>
      </c>
      <c r="FC70" s="204">
        <f>VLOOKUP(FC$2,[5]!Data,10,FALSE)</f>
        <v>175497.24999999977</v>
      </c>
      <c r="FD70" s="204">
        <f>VLOOKUP(FD$2,[5]!Data,10,FALSE)</f>
        <v>58062.800000001211</v>
      </c>
      <c r="FE70" s="204">
        <f>VLOOKUP(FE$2,[5]!Data,10,FALSE)</f>
        <v>22285.939999999013</v>
      </c>
      <c r="FF70" s="204">
        <f>VLOOKUP(FF$2,[5]!Data,10,FALSE)</f>
        <v>586564.9299999997</v>
      </c>
      <c r="FG70" s="204">
        <f>VLOOKUP(FG$2,[5]!Data,10,FALSE)</f>
        <v>309403.81000000052</v>
      </c>
      <c r="FH70" s="204">
        <f>VLOOKUP(FH$2,[5]!Data,10,FALSE)</f>
        <v>187165.5299999998</v>
      </c>
      <c r="FI70" s="204">
        <f>VLOOKUP(FI$2,[5]!Data,10,FALSE)</f>
        <v>-242629.46999999997</v>
      </c>
      <c r="FJ70" s="204">
        <f>VLOOKUP(FJ$2,[5]!Data,10,FALSE)</f>
        <v>78062.299999998417</v>
      </c>
      <c r="FK70" s="204">
        <f>VLOOKUP(FK$2,[5]!Data,10,FALSE)</f>
        <v>447035.88000000082</v>
      </c>
      <c r="FL70" s="204">
        <f>VLOOKUP(FL$2,[5]!Data,10,FALSE)</f>
        <v>133200.26000000071</v>
      </c>
      <c r="FM70" s="204">
        <f>VLOOKUP(FM$2,[5]!Data,10,FALSE)</f>
        <v>339965.55000000075</v>
      </c>
      <c r="FN70" s="204">
        <f>VLOOKUP(FN$2,[5]!Data,10,FALSE)</f>
        <v>-39081.419999999925</v>
      </c>
      <c r="FO70" s="204">
        <f>VLOOKUP(FO$2,[5]!Data,10,FALSE)</f>
        <v>455099.85000000009</v>
      </c>
      <c r="FP70" s="204">
        <f>VLOOKUP(FP$2,[5]!Data,10,FALSE)</f>
        <v>200605.31999999937</v>
      </c>
      <c r="FQ70" s="204">
        <f>VLOOKUP(FQ$2,[5]!Data,10,FALSE)</f>
        <v>283278.55000000121</v>
      </c>
      <c r="FR70" s="204">
        <f>VLOOKUP(FR$2,[5]!Data,10,FALSE)-103718</f>
        <v>9010.0200000000186</v>
      </c>
      <c r="FS70" s="204">
        <f>VLOOKUP(FS$2,[5]!Data,10,FALSE)</f>
        <v>104770.61999999965</v>
      </c>
      <c r="FT70" s="204">
        <f>VLOOKUP(FT$2,[5]!Data,10,FALSE)</f>
        <v>52019.020000000484</v>
      </c>
      <c r="FU70" s="204">
        <f>VLOOKUP(FU$2,[5]!Data,10,FALSE)</f>
        <v>73866.949999999953</v>
      </c>
      <c r="FV70" s="204">
        <f>VLOOKUP(FV$2,[5]!Data,10,FALSE)</f>
        <v>103066.72999999998</v>
      </c>
      <c r="FW70" s="204">
        <f>VLOOKUP(FW$2,[5]!Data,10,FALSE)</f>
        <v>92924.559999999823</v>
      </c>
      <c r="FX70" s="204">
        <f>VLOOKUP(FX$2,[5]!Data,10,FALSE)</f>
        <v>42724.039999999804</v>
      </c>
      <c r="FY70" s="204">
        <f>VLOOKUP(FY$2,[5]!Data,10,FALSE)</f>
        <v>268734.01</v>
      </c>
      <c r="FZ70" s="204">
        <f>VLOOKUP(FZ$2,[5]!Data,10,FALSE)</f>
        <v>33811.550000000047</v>
      </c>
      <c r="GA70" s="204">
        <f>VLOOKUP(GA$2,[5]!Data,10,FALSE)</f>
        <v>139436.35000000009</v>
      </c>
      <c r="GB70" s="204">
        <f>VLOOKUP(GB$2,[5]!Data,10,FALSE)</f>
        <v>69195.199999999953</v>
      </c>
      <c r="GC70" s="204">
        <f>VLOOKUP(GC$2,[5]!Data,10,FALSE)</f>
        <v>140967.39000000013</v>
      </c>
      <c r="GD70" s="204">
        <f>VLOOKUP(GD$2,[5]!Data,10,FALSE)</f>
        <v>57589.599999999919</v>
      </c>
      <c r="GE70" s="204">
        <f>VLOOKUP(GE$2,[5]!Data,10,FALSE)</f>
        <v>89691.32</v>
      </c>
      <c r="GF70" s="204" t="e">
        <f>VLOOKUP(GF$2,[5]!Data,10,FALSE)</f>
        <v>#REF!</v>
      </c>
      <c r="GG70" s="204">
        <f>VLOOKUP(GG$2,[5]!Data,10,FALSE)</f>
        <v>209677.80000000005</v>
      </c>
      <c r="GH70" s="204">
        <f>VLOOKUP(GH$2,[5]!Data,10,FALSE)</f>
        <v>151897.82000000007</v>
      </c>
      <c r="GI70" s="204">
        <f>VLOOKUP(GI$2,[5]!Data,10,FALSE)</f>
        <v>-26176.160000000149</v>
      </c>
      <c r="GJ70" s="75" t="e">
        <f>SUM(E70:GI70)</f>
        <v>#REF!</v>
      </c>
      <c r="GK70" s="75">
        <v>18136930.769999992</v>
      </c>
      <c r="GL70" s="75" t="e">
        <f>GK70-GJ70</f>
        <v>#REF!</v>
      </c>
    </row>
    <row r="71" spans="2:194" ht="13" x14ac:dyDescent="0.3">
      <c r="B71" s="199"/>
      <c r="C71" s="199"/>
      <c r="D71" s="220"/>
    </row>
    <row r="72" spans="2:194" ht="16" thickBot="1" x14ac:dyDescent="0.4">
      <c r="B72" s="186"/>
      <c r="C72" s="200" t="s">
        <v>707</v>
      </c>
      <c r="D72" s="221"/>
      <c r="E72" s="203">
        <f t="shared" ref="E72:AJ72" si="300">E68+E70</f>
        <v>-529420.73000000033</v>
      </c>
      <c r="F72" s="203">
        <f t="shared" si="300"/>
        <v>-37789.929999999469</v>
      </c>
      <c r="G72" s="203">
        <f t="shared" si="300"/>
        <v>-411047.78000000014</v>
      </c>
      <c r="H72" s="203">
        <f t="shared" si="300"/>
        <v>-207439.66000000003</v>
      </c>
      <c r="I72" s="203">
        <f t="shared" si="300"/>
        <v>-65498.060000000114</v>
      </c>
      <c r="J72" s="203" t="e">
        <f t="shared" si="300"/>
        <v>#N/A</v>
      </c>
      <c r="K72" s="203" t="e">
        <f t="shared" si="300"/>
        <v>#N/A</v>
      </c>
      <c r="L72" s="203">
        <f t="shared" si="300"/>
        <v>-873832.05000000028</v>
      </c>
      <c r="M72" s="203">
        <f t="shared" si="300"/>
        <v>-758254.77000000014</v>
      </c>
      <c r="N72" s="203" t="e">
        <f t="shared" si="300"/>
        <v>#N/A</v>
      </c>
      <c r="O72" s="203">
        <f t="shared" si="300"/>
        <v>-1058575.4999999991</v>
      </c>
      <c r="P72" s="203" t="e">
        <f t="shared" si="300"/>
        <v>#N/A</v>
      </c>
      <c r="Q72" s="203">
        <f t="shared" si="300"/>
        <v>-956493.29999999981</v>
      </c>
      <c r="R72" s="203">
        <f t="shared" si="300"/>
        <v>-551002.6199999993</v>
      </c>
      <c r="S72" s="203">
        <f t="shared" si="300"/>
        <v>-760631.31000000052</v>
      </c>
      <c r="T72" s="203">
        <f t="shared" si="300"/>
        <v>613021.54</v>
      </c>
      <c r="U72" s="203">
        <f t="shared" si="300"/>
        <v>-268885.38000000024</v>
      </c>
      <c r="V72" s="203" t="e">
        <f t="shared" si="300"/>
        <v>#N/A</v>
      </c>
      <c r="W72" s="203" t="e">
        <f t="shared" si="300"/>
        <v>#N/A</v>
      </c>
      <c r="X72" s="203">
        <f t="shared" si="300"/>
        <v>-673484.53999999934</v>
      </c>
      <c r="Y72" s="203" t="e">
        <f t="shared" si="300"/>
        <v>#N/A</v>
      </c>
      <c r="Z72" s="203" t="e">
        <f t="shared" si="300"/>
        <v>#N/A</v>
      </c>
      <c r="AA72" s="203" t="e">
        <f t="shared" si="300"/>
        <v>#N/A</v>
      </c>
      <c r="AB72" s="203" t="e">
        <f t="shared" si="300"/>
        <v>#N/A</v>
      </c>
      <c r="AC72" s="203">
        <f t="shared" si="300"/>
        <v>-301434.95999999985</v>
      </c>
      <c r="AD72" s="203">
        <f t="shared" si="300"/>
        <v>-910555.78000000026</v>
      </c>
      <c r="AE72" s="203">
        <f t="shared" si="300"/>
        <v>-339632.7999999997</v>
      </c>
      <c r="AF72" s="203" t="e">
        <f t="shared" si="300"/>
        <v>#N/A</v>
      </c>
      <c r="AG72" s="203" t="e">
        <f t="shared" si="300"/>
        <v>#N/A</v>
      </c>
      <c r="AH72" s="203">
        <f t="shared" si="300"/>
        <v>-798275.63999999955</v>
      </c>
      <c r="AI72" s="203" t="e">
        <f t="shared" si="300"/>
        <v>#N/A</v>
      </c>
      <c r="AJ72" s="203" t="e">
        <f t="shared" si="300"/>
        <v>#N/A</v>
      </c>
      <c r="AK72" s="203">
        <f t="shared" ref="AK72:BP72" si="301">AK68+AK70</f>
        <v>-435831.83999999985</v>
      </c>
      <c r="AL72" s="203">
        <f t="shared" si="301"/>
        <v>-661321.1</v>
      </c>
      <c r="AM72" s="203" t="e">
        <f t="shared" si="301"/>
        <v>#N/A</v>
      </c>
      <c r="AN72" s="203">
        <f t="shared" si="301"/>
        <v>-308863.07000000007</v>
      </c>
      <c r="AO72" s="203" t="e">
        <f t="shared" si="301"/>
        <v>#N/A</v>
      </c>
      <c r="AP72" s="203">
        <f t="shared" si="301"/>
        <v>-357472.01000000024</v>
      </c>
      <c r="AQ72" s="203" t="e">
        <f t="shared" si="301"/>
        <v>#N/A</v>
      </c>
      <c r="AR72" s="203" t="e">
        <f t="shared" si="301"/>
        <v>#N/A</v>
      </c>
      <c r="AS72" s="203">
        <f t="shared" si="301"/>
        <v>-423622.44999999972</v>
      </c>
      <c r="AT72" s="203">
        <f t="shared" si="301"/>
        <v>1319382.67</v>
      </c>
      <c r="AU72" s="203">
        <f t="shared" si="301"/>
        <v>-1220559.5600000003</v>
      </c>
      <c r="AV72" s="203">
        <f t="shared" si="301"/>
        <v>-584336.44000000041</v>
      </c>
      <c r="AW72" s="203">
        <f t="shared" si="301"/>
        <v>-278074.10999999987</v>
      </c>
      <c r="AX72" s="203">
        <f t="shared" si="301"/>
        <v>-969698.50000000047</v>
      </c>
      <c r="AY72" s="203">
        <f t="shared" si="301"/>
        <v>-1280594.3000000005</v>
      </c>
      <c r="AZ72" s="203">
        <f t="shared" si="301"/>
        <v>-315615.30000000016</v>
      </c>
      <c r="BA72" s="203">
        <f t="shared" si="301"/>
        <v>-578752.79</v>
      </c>
      <c r="BB72" s="203">
        <f t="shared" si="301"/>
        <v>-93075.600000000093</v>
      </c>
      <c r="BC72" s="203">
        <f t="shared" si="301"/>
        <v>-807012.26000000059</v>
      </c>
      <c r="BD72" s="203">
        <f t="shared" si="301"/>
        <v>-467848.13000000012</v>
      </c>
      <c r="BE72" s="203">
        <f t="shared" si="301"/>
        <v>-568241.9299999997</v>
      </c>
      <c r="BF72" s="203">
        <f t="shared" si="301"/>
        <v>-288739.55999999982</v>
      </c>
      <c r="BG72" s="203">
        <f t="shared" si="301"/>
        <v>-383426.78</v>
      </c>
      <c r="BH72" s="203">
        <f t="shared" si="301"/>
        <v>-599453.2900000005</v>
      </c>
      <c r="BI72" s="203">
        <f t="shared" si="301"/>
        <v>-343151.87999999989</v>
      </c>
      <c r="BJ72" s="203">
        <f t="shared" si="301"/>
        <v>850734.17999999993</v>
      </c>
      <c r="BK72" s="203">
        <f t="shared" si="301"/>
        <v>-414528.09999999986</v>
      </c>
      <c r="BL72" s="203">
        <f t="shared" si="301"/>
        <v>-545765.71999999974</v>
      </c>
      <c r="BM72" s="203">
        <f t="shared" si="301"/>
        <v>-417955.02999999991</v>
      </c>
      <c r="BN72" s="203">
        <f t="shared" si="301"/>
        <v>-983300.86000000045</v>
      </c>
      <c r="BO72" s="203">
        <f t="shared" si="301"/>
        <v>-372202.58000000007</v>
      </c>
      <c r="BP72" s="203" t="e">
        <f t="shared" si="301"/>
        <v>#N/A</v>
      </c>
      <c r="BQ72" s="203">
        <f t="shared" ref="BQ72:CV72" si="302">BQ68+BQ70</f>
        <v>-796535.34999999963</v>
      </c>
      <c r="BR72" s="203">
        <f t="shared" si="302"/>
        <v>-510307.98000000021</v>
      </c>
      <c r="BS72" s="203">
        <f t="shared" si="302"/>
        <v>-441626.45999999961</v>
      </c>
      <c r="BT72" s="203">
        <f t="shared" si="302"/>
        <v>-708434.44000000053</v>
      </c>
      <c r="BU72" s="203">
        <f t="shared" si="302"/>
        <v>-597613.74</v>
      </c>
      <c r="BV72" s="203" t="e">
        <f t="shared" si="302"/>
        <v>#N/A</v>
      </c>
      <c r="BW72" s="203">
        <f t="shared" si="302"/>
        <v>-862999.59999999963</v>
      </c>
      <c r="BX72" s="203">
        <f t="shared" si="302"/>
        <v>-1089591.8099999996</v>
      </c>
      <c r="BY72" s="203">
        <f t="shared" si="302"/>
        <v>-983738.07000000146</v>
      </c>
      <c r="BZ72" s="203">
        <f t="shared" si="302"/>
        <v>-420295.62999999989</v>
      </c>
      <c r="CA72" s="203">
        <f t="shared" si="302"/>
        <v>-236214.8600000001</v>
      </c>
      <c r="CB72" s="203" t="e">
        <f t="shared" si="302"/>
        <v>#N/A</v>
      </c>
      <c r="CC72" s="203">
        <f t="shared" si="302"/>
        <v>-746575.62999999954</v>
      </c>
      <c r="CD72" s="203" t="e">
        <f t="shared" si="302"/>
        <v>#N/A</v>
      </c>
      <c r="CE72" s="203">
        <f t="shared" si="302"/>
        <v>-912191.11000000034</v>
      </c>
      <c r="CF72" s="203" t="e">
        <f t="shared" si="302"/>
        <v>#N/A</v>
      </c>
      <c r="CG72" s="203">
        <f t="shared" si="302"/>
        <v>-792212.25999999954</v>
      </c>
      <c r="CH72" s="203">
        <f t="shared" si="302"/>
        <v>-248553.82000000018</v>
      </c>
      <c r="CI72" s="203">
        <f t="shared" si="302"/>
        <v>-396634.49999999977</v>
      </c>
      <c r="CJ72" s="203">
        <f t="shared" si="302"/>
        <v>-775892.35999999987</v>
      </c>
      <c r="CK72" s="203">
        <f t="shared" si="302"/>
        <v>-629616.82999999984</v>
      </c>
      <c r="CL72" s="203">
        <f t="shared" si="302"/>
        <v>-616688.1800000004</v>
      </c>
      <c r="CM72" s="203">
        <f t="shared" si="302"/>
        <v>-685093.89000000013</v>
      </c>
      <c r="CN72" s="203">
        <f t="shared" si="302"/>
        <v>-2282204.540000001</v>
      </c>
      <c r="CO72" s="203">
        <f t="shared" si="302"/>
        <v>-989116.47999999975</v>
      </c>
      <c r="CP72" s="203">
        <f t="shared" si="302"/>
        <v>-617834.94999999949</v>
      </c>
      <c r="CQ72" s="203">
        <f t="shared" si="302"/>
        <v>-500144.35000000033</v>
      </c>
      <c r="CR72" s="203">
        <f t="shared" si="302"/>
        <v>-720840.02000000014</v>
      </c>
      <c r="CS72" s="203">
        <f t="shared" si="302"/>
        <v>-1127840.7099999993</v>
      </c>
      <c r="CT72" s="203">
        <f t="shared" si="302"/>
        <v>-2267472.5099999993</v>
      </c>
      <c r="CU72" s="203">
        <f t="shared" si="302"/>
        <v>-1107458.6200000003</v>
      </c>
      <c r="CV72" s="203">
        <f t="shared" si="302"/>
        <v>-671083.16000000061</v>
      </c>
      <c r="CW72" s="203">
        <f t="shared" ref="CW72:EB72" si="303">CW68+CW70</f>
        <v>-401660.11999999895</v>
      </c>
      <c r="CX72" s="203">
        <f t="shared" si="303"/>
        <v>-125035.33999999985</v>
      </c>
      <c r="CY72" s="203">
        <f t="shared" si="303"/>
        <v>-1922941.3299999989</v>
      </c>
      <c r="CZ72" s="203">
        <f t="shared" si="303"/>
        <v>-257634.55999999971</v>
      </c>
      <c r="DA72" s="203">
        <f t="shared" si="303"/>
        <v>-661192.15000000037</v>
      </c>
      <c r="DB72" s="203">
        <f t="shared" si="303"/>
        <v>-1195977.6700000002</v>
      </c>
      <c r="DC72" s="203">
        <f t="shared" si="303"/>
        <v>-1089448.8499999996</v>
      </c>
      <c r="DD72" s="203">
        <f t="shared" si="303"/>
        <v>-417977.19999999925</v>
      </c>
      <c r="DE72" s="203" t="e">
        <f t="shared" si="303"/>
        <v>#N/A</v>
      </c>
      <c r="DF72" s="203">
        <f t="shared" si="303"/>
        <v>-236823.91000000015</v>
      </c>
      <c r="DG72" s="203">
        <f t="shared" si="303"/>
        <v>-645705.85000000009</v>
      </c>
      <c r="DH72" s="203">
        <f t="shared" si="303"/>
        <v>-513421.75000000047</v>
      </c>
      <c r="DI72" s="203">
        <f t="shared" si="303"/>
        <v>-885066.11999999965</v>
      </c>
      <c r="DJ72" s="203">
        <f t="shared" si="303"/>
        <v>-740734.15000000037</v>
      </c>
      <c r="DK72" s="203">
        <f t="shared" si="303"/>
        <v>-573087.0400000005</v>
      </c>
      <c r="DL72" s="203">
        <f t="shared" si="303"/>
        <v>-195613.41000000027</v>
      </c>
      <c r="DM72" s="203">
        <f t="shared" si="303"/>
        <v>-60333.550000000163</v>
      </c>
      <c r="DN72" s="203" t="e">
        <f t="shared" si="303"/>
        <v>#N/A</v>
      </c>
      <c r="DO72" s="203" t="e">
        <f t="shared" si="303"/>
        <v>#N/A</v>
      </c>
      <c r="DP72" s="203">
        <f t="shared" si="303"/>
        <v>-108964.3900000006</v>
      </c>
      <c r="DQ72" s="203" t="e">
        <f t="shared" si="303"/>
        <v>#N/A</v>
      </c>
      <c r="DR72" s="203">
        <f t="shared" si="303"/>
        <v>-687736.0299999998</v>
      </c>
      <c r="DS72" s="203">
        <f t="shared" si="303"/>
        <v>-374516.81000000029</v>
      </c>
      <c r="DT72" s="203" t="e">
        <f t="shared" si="303"/>
        <v>#N/A</v>
      </c>
      <c r="DU72" s="203">
        <f t="shared" si="303"/>
        <v>-1413776.2200000007</v>
      </c>
      <c r="DV72" s="203">
        <f t="shared" si="303"/>
        <v>-528890.02</v>
      </c>
      <c r="DW72" s="203" t="e">
        <f t="shared" si="303"/>
        <v>#N/A</v>
      </c>
      <c r="DX72" s="203">
        <f t="shared" si="303"/>
        <v>-636699.14000000025</v>
      </c>
      <c r="DY72" s="203" t="e">
        <f t="shared" si="303"/>
        <v>#N/A</v>
      </c>
      <c r="DZ72" s="203" t="e">
        <f t="shared" si="303"/>
        <v>#N/A</v>
      </c>
      <c r="EA72" s="203" t="e">
        <f t="shared" si="303"/>
        <v>#N/A</v>
      </c>
      <c r="EB72" s="203" t="e">
        <f t="shared" si="303"/>
        <v>#N/A</v>
      </c>
      <c r="EC72" s="203">
        <f t="shared" ref="EC72:FH72" si="304">EC68+EC70</f>
        <v>-350323.25000000012</v>
      </c>
      <c r="ED72" s="203" t="e">
        <f t="shared" si="304"/>
        <v>#N/A</v>
      </c>
      <c r="EE72" s="203">
        <f t="shared" si="304"/>
        <v>-611879.82000000041</v>
      </c>
      <c r="EF72" s="203" t="e">
        <f t="shared" si="304"/>
        <v>#N/A</v>
      </c>
      <c r="EG72" s="203">
        <f t="shared" si="304"/>
        <v>-725044.26</v>
      </c>
      <c r="EH72" s="203">
        <f t="shared" si="304"/>
        <v>-602408.3899999999</v>
      </c>
      <c r="EI72" s="203" t="e">
        <f t="shared" si="304"/>
        <v>#N/A</v>
      </c>
      <c r="EJ72" s="203">
        <f t="shared" si="304"/>
        <v>-505114.11000000022</v>
      </c>
      <c r="EK72" s="203" t="e">
        <f t="shared" si="304"/>
        <v>#N/A</v>
      </c>
      <c r="EL72" s="203">
        <f t="shared" si="304"/>
        <v>-1015102.7799999998</v>
      </c>
      <c r="EM72" s="203">
        <f t="shared" si="304"/>
        <v>-315961.10000000009</v>
      </c>
      <c r="EN72" s="203" t="e">
        <f t="shared" si="304"/>
        <v>#N/A</v>
      </c>
      <c r="EO72" s="203" t="e">
        <f t="shared" si="304"/>
        <v>#N/A</v>
      </c>
      <c r="EP72" s="203">
        <f t="shared" si="304"/>
        <v>-2551543.5400000024</v>
      </c>
      <c r="EQ72" s="203" t="e">
        <f t="shared" si="304"/>
        <v>#N/A</v>
      </c>
      <c r="ER72" s="203">
        <f t="shared" si="304"/>
        <v>-2466861.5400000019</v>
      </c>
      <c r="ES72" s="203">
        <f t="shared" si="304"/>
        <v>-2317078.7600000007</v>
      </c>
      <c r="ET72" s="203" t="e">
        <f t="shared" si="304"/>
        <v>#N/A</v>
      </c>
      <c r="EU72" s="203">
        <f t="shared" si="304"/>
        <v>-3019244.6800000025</v>
      </c>
      <c r="EV72" s="203" t="e">
        <f t="shared" si="304"/>
        <v>#N/A</v>
      </c>
      <c r="EW72" s="203" t="e">
        <f t="shared" si="304"/>
        <v>#N/A</v>
      </c>
      <c r="EX72" s="203">
        <f t="shared" si="304"/>
        <v>-113737.64999999851</v>
      </c>
      <c r="EY72" s="203" t="e">
        <f t="shared" si="304"/>
        <v>#N/A</v>
      </c>
      <c r="EZ72" s="203">
        <f t="shared" si="304"/>
        <v>-2203896.67</v>
      </c>
      <c r="FA72" s="203" t="e">
        <f t="shared" si="304"/>
        <v>#N/A</v>
      </c>
      <c r="FB72" s="203" t="e">
        <f t="shared" si="304"/>
        <v>#N/A</v>
      </c>
      <c r="FC72" s="203" t="e">
        <f t="shared" si="304"/>
        <v>#N/A</v>
      </c>
      <c r="FD72" s="203" t="e">
        <f t="shared" si="304"/>
        <v>#N/A</v>
      </c>
      <c r="FE72" s="203" t="e">
        <f t="shared" si="304"/>
        <v>#N/A</v>
      </c>
      <c r="FF72" s="203">
        <f t="shared" si="304"/>
        <v>-330453.06000000052</v>
      </c>
      <c r="FG72" s="203" t="e">
        <f t="shared" si="304"/>
        <v>#N/A</v>
      </c>
      <c r="FH72" s="203" t="e">
        <f t="shared" si="304"/>
        <v>#N/A</v>
      </c>
      <c r="FI72" s="203" t="e">
        <f t="shared" ref="FI72:GI72" si="305">FI68+FI70</f>
        <v>#N/A</v>
      </c>
      <c r="FJ72" s="203" t="e">
        <f t="shared" si="305"/>
        <v>#N/A</v>
      </c>
      <c r="FK72" s="203" t="e">
        <f t="shared" si="305"/>
        <v>#N/A</v>
      </c>
      <c r="FL72" s="203">
        <f t="shared" si="305"/>
        <v>-2089755.4099999992</v>
      </c>
      <c r="FM72" s="203" t="e">
        <f t="shared" si="305"/>
        <v>#N/A</v>
      </c>
      <c r="FN72" s="203">
        <f t="shared" si="305"/>
        <v>-1018543.1299999971</v>
      </c>
      <c r="FO72" s="203" t="e">
        <f t="shared" si="305"/>
        <v>#N/A</v>
      </c>
      <c r="FP72" s="203">
        <f t="shared" si="305"/>
        <v>-2987460.8100000005</v>
      </c>
      <c r="FQ72" s="203">
        <f t="shared" si="305"/>
        <v>-2261605.9800000018</v>
      </c>
      <c r="FR72" s="203" t="e">
        <f t="shared" si="305"/>
        <v>#N/A</v>
      </c>
      <c r="FS72" s="203">
        <f t="shared" si="305"/>
        <v>-2242240.8899999983</v>
      </c>
      <c r="FT72" s="203">
        <f t="shared" si="305"/>
        <v>-1939729.7300000011</v>
      </c>
      <c r="FU72" s="203">
        <f t="shared" si="305"/>
        <v>-2296725.1800000006</v>
      </c>
      <c r="FV72" s="203">
        <f t="shared" si="305"/>
        <v>-1566590.449999999</v>
      </c>
      <c r="FW72" s="203">
        <f t="shared" si="305"/>
        <v>-2171974.5999999996</v>
      </c>
      <c r="FX72" s="203">
        <f t="shared" si="305"/>
        <v>-3533749.1599999992</v>
      </c>
      <c r="FY72" s="203">
        <f t="shared" si="305"/>
        <v>-370943.83000000042</v>
      </c>
      <c r="FZ72" s="203">
        <f t="shared" si="305"/>
        <v>-533164.6799999997</v>
      </c>
      <c r="GA72" s="203">
        <f t="shared" si="305"/>
        <v>-50822.329999999609</v>
      </c>
      <c r="GB72" s="203">
        <f t="shared" si="305"/>
        <v>-296140.79999999958</v>
      </c>
      <c r="GC72" s="203">
        <f t="shared" si="305"/>
        <v>-1010612.3800000004</v>
      </c>
      <c r="GD72" s="203" t="e">
        <f t="shared" si="305"/>
        <v>#N/A</v>
      </c>
      <c r="GE72" s="203" t="e">
        <f t="shared" si="305"/>
        <v>#N/A</v>
      </c>
      <c r="GF72" s="203" t="e">
        <f t="shared" si="305"/>
        <v>#REF!</v>
      </c>
      <c r="GG72" s="203" t="e">
        <f t="shared" si="305"/>
        <v>#N/A</v>
      </c>
      <c r="GH72" s="203" t="e">
        <f t="shared" si="305"/>
        <v>#N/A</v>
      </c>
      <c r="GI72" s="203">
        <f t="shared" si="305"/>
        <v>-2044775.3499999999</v>
      </c>
      <c r="GJ72" s="75" t="e">
        <f>SUM(E72:GI72)</f>
        <v>#N/A</v>
      </c>
      <c r="GK72" s="75">
        <v>26769207.641335871</v>
      </c>
      <c r="GL72" s="75" t="e">
        <f>GK72-GJ72</f>
        <v>#N/A</v>
      </c>
    </row>
    <row r="73" spans="2:194" x14ac:dyDescent="0.25"/>
    <row r="74" spans="2:194" x14ac:dyDescent="0.25"/>
    <row r="75" spans="2:194" ht="13" thickBot="1" x14ac:dyDescent="0.3"/>
    <row r="76" spans="2:194" ht="15.5" x14ac:dyDescent="0.35">
      <c r="B76" s="23"/>
      <c r="C76" s="158" t="s">
        <v>708</v>
      </c>
      <c r="D76" s="158"/>
      <c r="E76" s="208" t="s">
        <v>248</v>
      </c>
      <c r="F76" s="208" t="s">
        <v>248</v>
      </c>
      <c r="G76" s="208" t="s">
        <v>248</v>
      </c>
      <c r="H76" s="208" t="s">
        <v>248</v>
      </c>
      <c r="I76" s="208" t="s">
        <v>248</v>
      </c>
      <c r="J76" s="208" t="s">
        <v>248</v>
      </c>
      <c r="K76" s="208" t="s">
        <v>248</v>
      </c>
      <c r="L76" s="208" t="s">
        <v>248</v>
      </c>
      <c r="M76" s="208" t="s">
        <v>248</v>
      </c>
      <c r="N76" s="208" t="s">
        <v>248</v>
      </c>
      <c r="O76" s="208" t="s">
        <v>248</v>
      </c>
      <c r="P76" s="208" t="s">
        <v>248</v>
      </c>
      <c r="Q76" s="208" t="s">
        <v>248</v>
      </c>
      <c r="R76" s="208" t="s">
        <v>248</v>
      </c>
      <c r="S76" s="208" t="s">
        <v>248</v>
      </c>
      <c r="T76" s="208" t="s">
        <v>248</v>
      </c>
      <c r="U76" s="208" t="s">
        <v>248</v>
      </c>
      <c r="V76" s="208" t="s">
        <v>248</v>
      </c>
      <c r="W76" s="208" t="s">
        <v>248</v>
      </c>
      <c r="X76" s="208" t="s">
        <v>248</v>
      </c>
      <c r="Y76" s="208" t="s">
        <v>248</v>
      </c>
      <c r="Z76" s="208" t="s">
        <v>248</v>
      </c>
      <c r="AA76" s="208" t="s">
        <v>248</v>
      </c>
      <c r="AB76" s="208" t="s">
        <v>248</v>
      </c>
      <c r="AC76" s="208" t="s">
        <v>248</v>
      </c>
      <c r="AD76" s="208" t="s">
        <v>248</v>
      </c>
      <c r="AE76" s="208" t="s">
        <v>248</v>
      </c>
      <c r="AF76" s="208" t="s">
        <v>248</v>
      </c>
      <c r="AG76" s="208" t="s">
        <v>248</v>
      </c>
      <c r="AH76" s="208" t="s">
        <v>248</v>
      </c>
      <c r="AI76" s="208" t="s">
        <v>248</v>
      </c>
      <c r="AJ76" s="208" t="s">
        <v>248</v>
      </c>
      <c r="AK76" s="208" t="s">
        <v>248</v>
      </c>
      <c r="AL76" s="208" t="s">
        <v>248</v>
      </c>
      <c r="AM76" s="208" t="s">
        <v>248</v>
      </c>
      <c r="AN76" s="208" t="s">
        <v>248</v>
      </c>
      <c r="AO76" s="208" t="s">
        <v>248</v>
      </c>
      <c r="AP76" s="208" t="s">
        <v>248</v>
      </c>
      <c r="AQ76" s="208" t="s">
        <v>248</v>
      </c>
      <c r="AR76" s="208" t="s">
        <v>248</v>
      </c>
      <c r="AS76" s="208" t="s">
        <v>248</v>
      </c>
      <c r="AT76" s="208" t="s">
        <v>248</v>
      </c>
      <c r="AU76" s="208" t="s">
        <v>248</v>
      </c>
      <c r="AV76" s="208" t="s">
        <v>248</v>
      </c>
      <c r="AW76" s="208" t="s">
        <v>248</v>
      </c>
      <c r="AX76" s="208" t="s">
        <v>248</v>
      </c>
      <c r="AY76" s="208" t="s">
        <v>248</v>
      </c>
      <c r="AZ76" s="208" t="s">
        <v>248</v>
      </c>
      <c r="BA76" s="208" t="s">
        <v>248</v>
      </c>
      <c r="BB76" s="208" t="s">
        <v>248</v>
      </c>
      <c r="BC76" s="208" t="s">
        <v>248</v>
      </c>
      <c r="BD76" s="208" t="s">
        <v>248</v>
      </c>
      <c r="BE76" s="208" t="s">
        <v>248</v>
      </c>
      <c r="BF76" s="208" t="s">
        <v>248</v>
      </c>
      <c r="BG76" s="208" t="s">
        <v>248</v>
      </c>
      <c r="BH76" s="208" t="s">
        <v>248</v>
      </c>
      <c r="BI76" s="208" t="s">
        <v>248</v>
      </c>
      <c r="BJ76" s="208" t="s">
        <v>248</v>
      </c>
      <c r="BK76" s="208" t="s">
        <v>248</v>
      </c>
      <c r="BL76" s="208" t="s">
        <v>248</v>
      </c>
      <c r="BM76" s="208" t="s">
        <v>248</v>
      </c>
      <c r="BN76" s="208" t="s">
        <v>248</v>
      </c>
      <c r="BO76" s="208" t="s">
        <v>248</v>
      </c>
      <c r="BP76" s="208" t="s">
        <v>248</v>
      </c>
      <c r="BQ76" s="208" t="s">
        <v>248</v>
      </c>
      <c r="BR76" s="208" t="s">
        <v>248</v>
      </c>
      <c r="BS76" s="208" t="s">
        <v>248</v>
      </c>
      <c r="BT76" s="208" t="s">
        <v>248</v>
      </c>
      <c r="BU76" s="208" t="s">
        <v>248</v>
      </c>
      <c r="BV76" s="208" t="s">
        <v>248</v>
      </c>
      <c r="BW76" s="208" t="s">
        <v>248</v>
      </c>
      <c r="BX76" s="208" t="s">
        <v>248</v>
      </c>
      <c r="BY76" s="208" t="s">
        <v>248</v>
      </c>
      <c r="BZ76" s="208" t="s">
        <v>248</v>
      </c>
      <c r="CA76" s="208" t="s">
        <v>248</v>
      </c>
      <c r="CB76" s="208" t="s">
        <v>248</v>
      </c>
      <c r="CC76" s="208" t="s">
        <v>248</v>
      </c>
      <c r="CD76" s="208" t="s">
        <v>248</v>
      </c>
      <c r="CE76" s="208" t="s">
        <v>248</v>
      </c>
      <c r="CF76" s="208" t="s">
        <v>248</v>
      </c>
      <c r="CG76" s="208" t="s">
        <v>248</v>
      </c>
      <c r="CH76" s="208" t="s">
        <v>248</v>
      </c>
      <c r="CI76" s="208" t="s">
        <v>248</v>
      </c>
      <c r="CJ76" s="208" t="s">
        <v>248</v>
      </c>
      <c r="CK76" s="208" t="s">
        <v>248</v>
      </c>
      <c r="CL76" s="208" t="s">
        <v>248</v>
      </c>
      <c r="CM76" s="208" t="s">
        <v>248</v>
      </c>
      <c r="CN76" s="208" t="s">
        <v>248</v>
      </c>
      <c r="CO76" s="208" t="s">
        <v>248</v>
      </c>
      <c r="CP76" s="208" t="s">
        <v>248</v>
      </c>
      <c r="CQ76" s="208" t="s">
        <v>248</v>
      </c>
      <c r="CR76" s="208" t="s">
        <v>248</v>
      </c>
      <c r="CS76" s="208" t="s">
        <v>248</v>
      </c>
      <c r="CT76" s="208" t="s">
        <v>248</v>
      </c>
      <c r="CU76" s="208" t="s">
        <v>248</v>
      </c>
      <c r="CV76" s="208" t="s">
        <v>248</v>
      </c>
      <c r="CW76" s="208" t="s">
        <v>248</v>
      </c>
      <c r="CX76" s="208" t="s">
        <v>248</v>
      </c>
      <c r="CY76" s="208" t="s">
        <v>248</v>
      </c>
      <c r="CZ76" s="208" t="s">
        <v>248</v>
      </c>
      <c r="DA76" s="208" t="s">
        <v>248</v>
      </c>
      <c r="DB76" s="208" t="s">
        <v>248</v>
      </c>
      <c r="DC76" s="208" t="s">
        <v>248</v>
      </c>
      <c r="DD76" s="208" t="s">
        <v>248</v>
      </c>
      <c r="DE76" s="208" t="s">
        <v>248</v>
      </c>
      <c r="DF76" s="208" t="s">
        <v>248</v>
      </c>
      <c r="DG76" s="208" t="s">
        <v>248</v>
      </c>
      <c r="DH76" s="208" t="s">
        <v>248</v>
      </c>
      <c r="DI76" s="208" t="s">
        <v>248</v>
      </c>
      <c r="DJ76" s="208" t="s">
        <v>248</v>
      </c>
      <c r="DK76" s="208" t="s">
        <v>248</v>
      </c>
      <c r="DL76" s="208" t="s">
        <v>248</v>
      </c>
      <c r="DM76" s="208" t="s">
        <v>248</v>
      </c>
      <c r="DN76" s="208" t="s">
        <v>248</v>
      </c>
      <c r="DO76" s="208" t="s">
        <v>248</v>
      </c>
      <c r="DP76" s="208" t="s">
        <v>248</v>
      </c>
      <c r="DQ76" s="208" t="s">
        <v>248</v>
      </c>
      <c r="DR76" s="208" t="s">
        <v>248</v>
      </c>
      <c r="DS76" s="208" t="s">
        <v>248</v>
      </c>
      <c r="DT76" s="208" t="s">
        <v>248</v>
      </c>
      <c r="DU76" s="208" t="s">
        <v>248</v>
      </c>
      <c r="DV76" s="208" t="s">
        <v>248</v>
      </c>
      <c r="DW76" s="208" t="s">
        <v>248</v>
      </c>
      <c r="DX76" s="208" t="s">
        <v>248</v>
      </c>
      <c r="DY76" s="208" t="s">
        <v>248</v>
      </c>
      <c r="DZ76" s="208" t="s">
        <v>248</v>
      </c>
      <c r="EA76" s="208" t="s">
        <v>248</v>
      </c>
      <c r="EB76" s="208" t="s">
        <v>248</v>
      </c>
      <c r="EC76" s="208" t="s">
        <v>248</v>
      </c>
      <c r="ED76" s="208" t="s">
        <v>248</v>
      </c>
      <c r="EE76" s="208" t="s">
        <v>248</v>
      </c>
      <c r="EF76" s="208" t="s">
        <v>248</v>
      </c>
      <c r="EG76" s="208" t="s">
        <v>248</v>
      </c>
      <c r="EH76" s="208" t="s">
        <v>248</v>
      </c>
      <c r="EI76" s="208" t="s">
        <v>248</v>
      </c>
      <c r="EJ76" s="208" t="s">
        <v>248</v>
      </c>
      <c r="EK76" s="208" t="s">
        <v>248</v>
      </c>
      <c r="EL76" s="208" t="s">
        <v>248</v>
      </c>
      <c r="EM76" s="208" t="s">
        <v>248</v>
      </c>
      <c r="EN76" s="208" t="s">
        <v>248</v>
      </c>
      <c r="EO76" s="208" t="s">
        <v>248</v>
      </c>
      <c r="EP76" s="208" t="s">
        <v>248</v>
      </c>
      <c r="EQ76" s="208" t="s">
        <v>248</v>
      </c>
      <c r="ER76" s="208" t="s">
        <v>248</v>
      </c>
      <c r="ES76" s="208" t="s">
        <v>248</v>
      </c>
      <c r="ET76" s="208" t="s">
        <v>248</v>
      </c>
      <c r="EU76" s="208" t="s">
        <v>248</v>
      </c>
      <c r="EV76" s="208" t="s">
        <v>248</v>
      </c>
      <c r="EW76" s="208" t="s">
        <v>248</v>
      </c>
      <c r="EX76" s="208" t="s">
        <v>248</v>
      </c>
      <c r="EY76" s="208" t="s">
        <v>248</v>
      </c>
      <c r="EZ76" s="208" t="s">
        <v>248</v>
      </c>
      <c r="FA76" s="208" t="s">
        <v>248</v>
      </c>
      <c r="FB76" s="208" t="s">
        <v>248</v>
      </c>
      <c r="FC76" s="208" t="s">
        <v>248</v>
      </c>
      <c r="FD76" s="208" t="s">
        <v>248</v>
      </c>
      <c r="FE76" s="208" t="s">
        <v>248</v>
      </c>
      <c r="FF76" s="208" t="s">
        <v>248</v>
      </c>
      <c r="FG76" s="208" t="s">
        <v>248</v>
      </c>
      <c r="FH76" s="208" t="s">
        <v>248</v>
      </c>
      <c r="FI76" s="208" t="s">
        <v>248</v>
      </c>
      <c r="FJ76" s="208" t="s">
        <v>248</v>
      </c>
      <c r="FK76" s="208" t="s">
        <v>248</v>
      </c>
      <c r="FL76" s="208" t="s">
        <v>248</v>
      </c>
      <c r="FM76" s="208" t="s">
        <v>248</v>
      </c>
      <c r="FN76" s="208" t="s">
        <v>248</v>
      </c>
      <c r="FO76" s="208" t="s">
        <v>248</v>
      </c>
      <c r="FP76" s="208" t="s">
        <v>248</v>
      </c>
      <c r="FQ76" s="208" t="s">
        <v>248</v>
      </c>
      <c r="FR76" s="208" t="s">
        <v>248</v>
      </c>
      <c r="FS76" s="208" t="s">
        <v>248</v>
      </c>
      <c r="FT76" s="208" t="s">
        <v>248</v>
      </c>
      <c r="FU76" s="208" t="s">
        <v>248</v>
      </c>
      <c r="FV76" s="208" t="s">
        <v>248</v>
      </c>
      <c r="FW76" s="208" t="s">
        <v>248</v>
      </c>
      <c r="FX76" s="208" t="s">
        <v>248</v>
      </c>
      <c r="FY76" s="208" t="s">
        <v>248</v>
      </c>
      <c r="FZ76" s="208" t="s">
        <v>248</v>
      </c>
      <c r="GA76" s="208" t="s">
        <v>248</v>
      </c>
      <c r="GB76" s="208" t="s">
        <v>248</v>
      </c>
      <c r="GC76" s="208" t="s">
        <v>248</v>
      </c>
      <c r="GD76" s="208" t="s">
        <v>248</v>
      </c>
      <c r="GE76" s="208" t="s">
        <v>248</v>
      </c>
      <c r="GF76" s="208" t="s">
        <v>248</v>
      </c>
      <c r="GG76" s="208" t="s">
        <v>248</v>
      </c>
      <c r="GH76" s="208" t="s">
        <v>248</v>
      </c>
      <c r="GI76" s="208" t="s">
        <v>248</v>
      </c>
    </row>
    <row r="77" spans="2:194" x14ac:dyDescent="0.25">
      <c r="B77" s="118"/>
      <c r="C77" s="21"/>
      <c r="D77" s="46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209"/>
      <c r="EX77" s="209"/>
      <c r="EY77" s="209"/>
      <c r="EZ77" s="209"/>
      <c r="FA77" s="209"/>
      <c r="FB77" s="209"/>
      <c r="FC77" s="209"/>
      <c r="FD77" s="209"/>
      <c r="FE77" s="209"/>
      <c r="FF77" s="209"/>
      <c r="FG77" s="209"/>
      <c r="FH77" s="209"/>
      <c r="FI77" s="209"/>
      <c r="FJ77" s="209"/>
      <c r="FK77" s="209"/>
      <c r="FL77" s="209"/>
      <c r="FM77" s="209"/>
      <c r="FN77" s="209"/>
      <c r="FO77" s="209"/>
      <c r="FP77" s="209"/>
      <c r="FQ77" s="209"/>
      <c r="FR77" s="209"/>
      <c r="FS77" s="209"/>
      <c r="FT77" s="209"/>
      <c r="FU77" s="209"/>
      <c r="FV77" s="209"/>
      <c r="FW77" s="209"/>
      <c r="FX77" s="209"/>
      <c r="FY77" s="209"/>
      <c r="FZ77" s="209"/>
      <c r="GA77" s="209"/>
      <c r="GB77" s="209"/>
      <c r="GC77" s="209"/>
      <c r="GD77" s="209"/>
      <c r="GE77" s="209"/>
      <c r="GF77" s="209"/>
      <c r="GG77" s="209"/>
      <c r="GH77" s="209"/>
      <c r="GI77" s="209"/>
    </row>
    <row r="78" spans="2:194" ht="15.5" x14ac:dyDescent="0.35">
      <c r="B78" s="224" t="s">
        <v>664</v>
      </c>
      <c r="C78" s="225"/>
      <c r="D78" s="225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  <c r="DD78" s="226"/>
      <c r="DE78" s="226"/>
      <c r="DF78" s="226"/>
      <c r="DG78" s="226"/>
      <c r="DH78" s="226"/>
      <c r="DI78" s="226"/>
      <c r="DJ78" s="226"/>
      <c r="DK78" s="226"/>
      <c r="DL78" s="226"/>
      <c r="DM78" s="226"/>
      <c r="DN78" s="226"/>
      <c r="DO78" s="226"/>
      <c r="DP78" s="226"/>
      <c r="DQ78" s="226"/>
      <c r="DR78" s="226"/>
      <c r="DS78" s="226"/>
      <c r="DT78" s="226"/>
      <c r="DU78" s="226"/>
      <c r="DV78" s="226"/>
      <c r="DW78" s="226"/>
      <c r="DX78" s="226"/>
      <c r="DY78" s="226"/>
      <c r="DZ78" s="226"/>
      <c r="EA78" s="226"/>
      <c r="EB78" s="226"/>
      <c r="EC78" s="226"/>
      <c r="ED78" s="226"/>
      <c r="EE78" s="226"/>
      <c r="EF78" s="226"/>
      <c r="EG78" s="226"/>
      <c r="EH78" s="226"/>
      <c r="EI78" s="226"/>
      <c r="EJ78" s="226"/>
      <c r="EK78" s="226"/>
      <c r="EL78" s="226"/>
      <c r="EM78" s="226"/>
      <c r="EN78" s="226"/>
      <c r="EO78" s="226"/>
      <c r="EP78" s="226"/>
      <c r="EQ78" s="226"/>
      <c r="ER78" s="226"/>
      <c r="ES78" s="226"/>
      <c r="ET78" s="226"/>
      <c r="EU78" s="226"/>
      <c r="EV78" s="226"/>
      <c r="EW78" s="226"/>
      <c r="EX78" s="226"/>
      <c r="EY78" s="226"/>
      <c r="EZ78" s="226"/>
      <c r="FA78" s="226"/>
      <c r="FB78" s="226"/>
      <c r="FC78" s="226"/>
      <c r="FD78" s="226"/>
      <c r="FE78" s="226"/>
      <c r="FF78" s="226"/>
      <c r="FG78" s="226"/>
      <c r="FH78" s="226"/>
      <c r="FI78" s="226"/>
      <c r="FJ78" s="226"/>
      <c r="FK78" s="226"/>
      <c r="FL78" s="226"/>
      <c r="FM78" s="226"/>
      <c r="FN78" s="226"/>
      <c r="FO78" s="226"/>
      <c r="FP78" s="226"/>
      <c r="FQ78" s="226"/>
      <c r="FR78" s="226"/>
      <c r="FS78" s="226"/>
      <c r="FT78" s="226"/>
      <c r="FU78" s="226"/>
      <c r="FV78" s="226"/>
      <c r="FW78" s="226"/>
      <c r="FX78" s="226"/>
      <c r="FY78" s="226"/>
      <c r="FZ78" s="226"/>
      <c r="GA78" s="226"/>
      <c r="GB78" s="226"/>
      <c r="GC78" s="226"/>
      <c r="GD78" s="226"/>
      <c r="GE78" s="226"/>
      <c r="GF78" s="226"/>
      <c r="GG78" s="226"/>
      <c r="GH78" s="226"/>
      <c r="GI78" s="226"/>
    </row>
    <row r="79" spans="2:194" x14ac:dyDescent="0.25">
      <c r="B79" s="125"/>
      <c r="C79" s="127" t="s">
        <v>780</v>
      </c>
      <c r="D79" s="127"/>
      <c r="E79" s="128">
        <f t="shared" ref="E79:AJ79" si="306">SUM(E12:E15)</f>
        <v>206476</v>
      </c>
      <c r="F79" s="128">
        <f t="shared" si="306"/>
        <v>547035</v>
      </c>
      <c r="G79" s="128">
        <f t="shared" si="306"/>
        <v>233788</v>
      </c>
      <c r="H79" s="128">
        <f t="shared" si="306"/>
        <v>214959</v>
      </c>
      <c r="I79" s="128">
        <f t="shared" si="306"/>
        <v>264640</v>
      </c>
      <c r="J79" s="128">
        <f t="shared" si="306"/>
        <v>717009</v>
      </c>
      <c r="K79" s="128">
        <f t="shared" si="306"/>
        <v>1052005</v>
      </c>
      <c r="L79" s="128">
        <f t="shared" si="306"/>
        <v>1255928</v>
      </c>
      <c r="M79" s="128">
        <f t="shared" si="306"/>
        <v>704311</v>
      </c>
      <c r="N79" s="128">
        <f t="shared" si="306"/>
        <v>943763</v>
      </c>
      <c r="O79" s="128">
        <f t="shared" si="306"/>
        <v>1064471</v>
      </c>
      <c r="P79" s="128">
        <f t="shared" si="306"/>
        <v>687205</v>
      </c>
      <c r="Q79" s="128">
        <f t="shared" si="306"/>
        <v>1008521</v>
      </c>
      <c r="R79" s="128">
        <f t="shared" si="306"/>
        <v>617433</v>
      </c>
      <c r="S79" s="128">
        <f t="shared" si="306"/>
        <v>632566</v>
      </c>
      <c r="T79" s="128">
        <f t="shared" si="306"/>
        <v>642101</v>
      </c>
      <c r="U79" s="128">
        <f t="shared" si="306"/>
        <v>634046</v>
      </c>
      <c r="V79" s="128">
        <f t="shared" si="306"/>
        <v>1104577</v>
      </c>
      <c r="W79" s="128">
        <f t="shared" si="306"/>
        <v>904063</v>
      </c>
      <c r="X79" s="128">
        <f t="shared" si="306"/>
        <v>904367</v>
      </c>
      <c r="Y79" s="128">
        <f t="shared" si="306"/>
        <v>920526</v>
      </c>
      <c r="Z79" s="128">
        <f t="shared" si="306"/>
        <v>786540</v>
      </c>
      <c r="AA79" s="128">
        <f t="shared" si="306"/>
        <v>890262</v>
      </c>
      <c r="AB79" s="128">
        <f t="shared" si="306"/>
        <v>659092</v>
      </c>
      <c r="AC79" s="128">
        <f t="shared" si="306"/>
        <v>898066</v>
      </c>
      <c r="AD79" s="128">
        <f t="shared" si="306"/>
        <v>1429482</v>
      </c>
      <c r="AE79" s="128">
        <f t="shared" si="306"/>
        <v>690955</v>
      </c>
      <c r="AF79" s="128">
        <f t="shared" si="306"/>
        <v>735407</v>
      </c>
      <c r="AG79" s="128">
        <f t="shared" si="306"/>
        <v>639813</v>
      </c>
      <c r="AH79" s="128">
        <f t="shared" si="306"/>
        <v>696515</v>
      </c>
      <c r="AI79" s="128">
        <f t="shared" si="306"/>
        <v>967410</v>
      </c>
      <c r="AJ79" s="128">
        <f t="shared" si="306"/>
        <v>771084</v>
      </c>
      <c r="AK79" s="128">
        <f t="shared" ref="AK79:BP79" si="307">SUM(AK12:AK15)</f>
        <v>947761</v>
      </c>
      <c r="AL79" s="128">
        <f t="shared" si="307"/>
        <v>947209</v>
      </c>
      <c r="AM79" s="128">
        <f t="shared" si="307"/>
        <v>983444</v>
      </c>
      <c r="AN79" s="128">
        <f t="shared" si="307"/>
        <v>588330</v>
      </c>
      <c r="AO79" s="128">
        <f t="shared" si="307"/>
        <v>676934</v>
      </c>
      <c r="AP79" s="128">
        <f t="shared" si="307"/>
        <v>753567</v>
      </c>
      <c r="AQ79" s="128">
        <f t="shared" si="307"/>
        <v>626394</v>
      </c>
      <c r="AR79" s="128">
        <f t="shared" si="307"/>
        <v>879821</v>
      </c>
      <c r="AS79" s="128">
        <f t="shared" si="307"/>
        <v>439408</v>
      </c>
      <c r="AT79" s="128">
        <f t="shared" si="307"/>
        <v>1153309</v>
      </c>
      <c r="AU79" s="128">
        <f t="shared" si="307"/>
        <v>1551583</v>
      </c>
      <c r="AV79" s="128">
        <f t="shared" si="307"/>
        <v>1110559</v>
      </c>
      <c r="AW79" s="128">
        <f t="shared" si="307"/>
        <v>808219</v>
      </c>
      <c r="AX79" s="128">
        <f t="shared" si="307"/>
        <v>1043594</v>
      </c>
      <c r="AY79" s="128">
        <f t="shared" si="307"/>
        <v>1024209</v>
      </c>
      <c r="AZ79" s="128">
        <f t="shared" si="307"/>
        <v>797773</v>
      </c>
      <c r="BA79" s="128">
        <f t="shared" si="307"/>
        <v>636503</v>
      </c>
      <c r="BB79" s="128">
        <f t="shared" si="307"/>
        <v>861007</v>
      </c>
      <c r="BC79" s="128">
        <f t="shared" si="307"/>
        <v>886899</v>
      </c>
      <c r="BD79" s="128">
        <f t="shared" si="307"/>
        <v>536459</v>
      </c>
      <c r="BE79" s="128">
        <f t="shared" si="307"/>
        <v>512753</v>
      </c>
      <c r="BF79" s="128">
        <f t="shared" si="307"/>
        <v>684419</v>
      </c>
      <c r="BG79" s="128">
        <f t="shared" si="307"/>
        <v>507718</v>
      </c>
      <c r="BH79" s="128">
        <f t="shared" si="307"/>
        <v>1205218</v>
      </c>
      <c r="BI79" s="128">
        <f t="shared" si="307"/>
        <v>515722</v>
      </c>
      <c r="BJ79" s="128">
        <f t="shared" si="307"/>
        <v>670987</v>
      </c>
      <c r="BK79" s="128">
        <f t="shared" si="307"/>
        <v>602071</v>
      </c>
      <c r="BL79" s="128">
        <f t="shared" si="307"/>
        <v>541485</v>
      </c>
      <c r="BM79" s="128">
        <f t="shared" si="307"/>
        <v>940224</v>
      </c>
      <c r="BN79" s="128">
        <f t="shared" si="307"/>
        <v>952932</v>
      </c>
      <c r="BO79" s="128">
        <f t="shared" si="307"/>
        <v>453629</v>
      </c>
      <c r="BP79" s="128">
        <f t="shared" si="307"/>
        <v>621401</v>
      </c>
      <c r="BQ79" s="128">
        <f t="shared" ref="BQ79:CV79" si="308">SUM(BQ12:BQ15)</f>
        <v>1016342</v>
      </c>
      <c r="BR79" s="128">
        <f t="shared" si="308"/>
        <v>1064126</v>
      </c>
      <c r="BS79" s="128">
        <f t="shared" si="308"/>
        <v>531948</v>
      </c>
      <c r="BT79" s="128">
        <f t="shared" si="308"/>
        <v>861571</v>
      </c>
      <c r="BU79" s="128">
        <f t="shared" si="308"/>
        <v>448677</v>
      </c>
      <c r="BV79" s="128">
        <f t="shared" si="308"/>
        <v>490390</v>
      </c>
      <c r="BW79" s="128">
        <f t="shared" si="308"/>
        <v>1143535</v>
      </c>
      <c r="BX79" s="128">
        <f t="shared" si="308"/>
        <v>905861</v>
      </c>
      <c r="BY79" s="128">
        <f t="shared" si="308"/>
        <v>1222547</v>
      </c>
      <c r="BZ79" s="128">
        <f t="shared" si="308"/>
        <v>767587</v>
      </c>
      <c r="CA79" s="128">
        <f t="shared" si="308"/>
        <v>599921</v>
      </c>
      <c r="CB79" s="128">
        <f t="shared" si="308"/>
        <v>550709</v>
      </c>
      <c r="CC79" s="128">
        <f t="shared" si="308"/>
        <v>969205</v>
      </c>
      <c r="CD79" s="128">
        <f t="shared" si="308"/>
        <v>325634</v>
      </c>
      <c r="CE79" s="128">
        <f t="shared" si="308"/>
        <v>826080</v>
      </c>
      <c r="CF79" s="128">
        <f t="shared" si="308"/>
        <v>579249</v>
      </c>
      <c r="CG79" s="128">
        <f t="shared" si="308"/>
        <v>1217568</v>
      </c>
      <c r="CH79" s="128">
        <f t="shared" si="308"/>
        <v>528285</v>
      </c>
      <c r="CI79" s="128">
        <f t="shared" si="308"/>
        <v>1125361</v>
      </c>
      <c r="CJ79" s="128">
        <f t="shared" si="308"/>
        <v>1238337</v>
      </c>
      <c r="CK79" s="128">
        <f t="shared" si="308"/>
        <v>1374291</v>
      </c>
      <c r="CL79" s="128">
        <f t="shared" si="308"/>
        <v>1320512</v>
      </c>
      <c r="CM79" s="128">
        <f t="shared" si="308"/>
        <v>993192</v>
      </c>
      <c r="CN79" s="128">
        <f t="shared" si="308"/>
        <v>1018157</v>
      </c>
      <c r="CO79" s="128">
        <f t="shared" si="308"/>
        <v>1063409</v>
      </c>
      <c r="CP79" s="128">
        <f t="shared" si="308"/>
        <v>1254549</v>
      </c>
      <c r="CQ79" s="128">
        <f t="shared" si="308"/>
        <v>1355022</v>
      </c>
      <c r="CR79" s="128">
        <f t="shared" si="308"/>
        <v>1008781</v>
      </c>
      <c r="CS79" s="128">
        <f t="shared" si="308"/>
        <v>1107425</v>
      </c>
      <c r="CT79" s="128">
        <f t="shared" si="308"/>
        <v>780517</v>
      </c>
      <c r="CU79" s="128">
        <f t="shared" si="308"/>
        <v>955816</v>
      </c>
      <c r="CV79" s="128">
        <f t="shared" si="308"/>
        <v>679385</v>
      </c>
      <c r="CW79" s="128">
        <f t="shared" ref="CW79:EB79" si="309">SUM(CW12:CW15)</f>
        <v>850107</v>
      </c>
      <c r="CX79" s="128">
        <f t="shared" si="309"/>
        <v>1457030</v>
      </c>
      <c r="CY79" s="128">
        <f t="shared" si="309"/>
        <v>750925</v>
      </c>
      <c r="CZ79" s="128">
        <f t="shared" si="309"/>
        <v>656787</v>
      </c>
      <c r="DA79" s="128">
        <f t="shared" si="309"/>
        <v>793731</v>
      </c>
      <c r="DB79" s="128">
        <f t="shared" si="309"/>
        <v>698482</v>
      </c>
      <c r="DC79" s="128">
        <f t="shared" si="309"/>
        <v>960858</v>
      </c>
      <c r="DD79" s="128">
        <f t="shared" si="309"/>
        <v>682481</v>
      </c>
      <c r="DE79" s="128">
        <f t="shared" si="309"/>
        <v>1005604</v>
      </c>
      <c r="DF79" s="128">
        <f t="shared" si="309"/>
        <v>1170122</v>
      </c>
      <c r="DG79" s="128">
        <f t="shared" si="309"/>
        <v>722769</v>
      </c>
      <c r="DH79" s="128">
        <f t="shared" si="309"/>
        <v>1024110</v>
      </c>
      <c r="DI79" s="128">
        <f t="shared" si="309"/>
        <v>1127162</v>
      </c>
      <c r="DJ79" s="128">
        <f t="shared" si="309"/>
        <v>742729</v>
      </c>
      <c r="DK79" s="128">
        <f t="shared" si="309"/>
        <v>1283892</v>
      </c>
      <c r="DL79" s="128">
        <f t="shared" si="309"/>
        <v>968581</v>
      </c>
      <c r="DM79" s="128">
        <f t="shared" si="309"/>
        <v>716959</v>
      </c>
      <c r="DN79" s="128">
        <f t="shared" si="309"/>
        <v>659157</v>
      </c>
      <c r="DO79" s="128">
        <f t="shared" si="309"/>
        <v>433030</v>
      </c>
      <c r="DP79" s="128">
        <f t="shared" si="309"/>
        <v>1199722</v>
      </c>
      <c r="DQ79" s="128">
        <f t="shared" si="309"/>
        <v>954978</v>
      </c>
      <c r="DR79" s="128">
        <f t="shared" si="309"/>
        <v>662426</v>
      </c>
      <c r="DS79" s="128">
        <f t="shared" si="309"/>
        <v>857673</v>
      </c>
      <c r="DT79" s="128">
        <f t="shared" si="309"/>
        <v>1010756</v>
      </c>
      <c r="DU79" s="128">
        <f t="shared" si="309"/>
        <v>1102891</v>
      </c>
      <c r="DV79" s="128">
        <f t="shared" si="309"/>
        <v>1026358</v>
      </c>
      <c r="DW79" s="128">
        <f t="shared" si="309"/>
        <v>795350</v>
      </c>
      <c r="DX79" s="128">
        <f t="shared" si="309"/>
        <v>765068</v>
      </c>
      <c r="DY79" s="128">
        <f t="shared" si="309"/>
        <v>587160</v>
      </c>
      <c r="DZ79" s="128">
        <f t="shared" si="309"/>
        <v>584489</v>
      </c>
      <c r="EA79" s="128">
        <f t="shared" si="309"/>
        <v>785075</v>
      </c>
      <c r="EB79" s="128">
        <f t="shared" si="309"/>
        <v>508292</v>
      </c>
      <c r="EC79" s="128">
        <f t="shared" ref="EC79:FH79" si="310">SUM(EC12:EC15)</f>
        <v>646003</v>
      </c>
      <c r="ED79" s="128">
        <f t="shared" si="310"/>
        <v>710519</v>
      </c>
      <c r="EE79" s="128">
        <f t="shared" si="310"/>
        <v>617267</v>
      </c>
      <c r="EF79" s="128">
        <f t="shared" si="310"/>
        <v>778861</v>
      </c>
      <c r="EG79" s="128">
        <f t="shared" si="310"/>
        <v>800305</v>
      </c>
      <c r="EH79" s="128">
        <f t="shared" si="310"/>
        <v>751712</v>
      </c>
      <c r="EI79" s="128">
        <f t="shared" si="310"/>
        <v>857426</v>
      </c>
      <c r="EJ79" s="128">
        <f t="shared" si="310"/>
        <v>894416</v>
      </c>
      <c r="EK79" s="128">
        <f t="shared" si="310"/>
        <v>790212</v>
      </c>
      <c r="EL79" s="128">
        <f t="shared" si="310"/>
        <v>984942</v>
      </c>
      <c r="EM79" s="128">
        <f t="shared" si="310"/>
        <v>558636</v>
      </c>
      <c r="EN79" s="128">
        <f t="shared" si="310"/>
        <v>984453</v>
      </c>
      <c r="EO79" s="128">
        <f t="shared" si="310"/>
        <v>3059001</v>
      </c>
      <c r="EP79" s="128">
        <f t="shared" si="310"/>
        <v>4249278</v>
      </c>
      <c r="EQ79" s="128">
        <f t="shared" si="310"/>
        <v>3594748</v>
      </c>
      <c r="ER79" s="128">
        <f t="shared" si="310"/>
        <v>4217276</v>
      </c>
      <c r="ES79" s="128">
        <f t="shared" si="310"/>
        <v>4880693</v>
      </c>
      <c r="ET79" s="128">
        <f t="shared" si="310"/>
        <v>1802335</v>
      </c>
      <c r="EU79" s="128">
        <f t="shared" si="310"/>
        <v>5158412</v>
      </c>
      <c r="EV79" s="128">
        <f t="shared" si="310"/>
        <v>2470011</v>
      </c>
      <c r="EW79" s="128">
        <f t="shared" si="310"/>
        <v>4353037</v>
      </c>
      <c r="EX79" s="128">
        <f t="shared" si="310"/>
        <v>5172324</v>
      </c>
      <c r="EY79" s="128">
        <f t="shared" si="310"/>
        <v>4996031</v>
      </c>
      <c r="EZ79" s="128">
        <f t="shared" si="310"/>
        <v>4943286</v>
      </c>
      <c r="FA79" s="128">
        <f t="shared" si="310"/>
        <v>7011307</v>
      </c>
      <c r="FB79" s="128">
        <f t="shared" si="310"/>
        <v>5418873</v>
      </c>
      <c r="FC79" s="128">
        <f t="shared" si="310"/>
        <v>736458</v>
      </c>
      <c r="FD79" s="128">
        <f t="shared" si="310"/>
        <v>1487752</v>
      </c>
      <c r="FE79" s="128">
        <f t="shared" si="310"/>
        <v>3944485</v>
      </c>
      <c r="FF79" s="128">
        <f t="shared" si="310"/>
        <v>6649671</v>
      </c>
      <c r="FG79" s="128">
        <f t="shared" si="310"/>
        <v>3068916</v>
      </c>
      <c r="FH79" s="128">
        <f t="shared" si="310"/>
        <v>3099944</v>
      </c>
      <c r="FI79" s="128">
        <f t="shared" ref="FI79:GI79" si="311">SUM(FI12:FI15)</f>
        <v>2427447</v>
      </c>
      <c r="FJ79" s="128">
        <f t="shared" si="311"/>
        <v>4199342</v>
      </c>
      <c r="FK79" s="128">
        <f t="shared" si="311"/>
        <v>5396432</v>
      </c>
      <c r="FL79" s="128">
        <f t="shared" si="311"/>
        <v>5672492</v>
      </c>
      <c r="FM79" s="128">
        <f t="shared" si="311"/>
        <v>4705474</v>
      </c>
      <c r="FN79" s="128">
        <f t="shared" si="311"/>
        <v>5526862</v>
      </c>
      <c r="FO79" s="128">
        <f t="shared" si="311"/>
        <v>3768243</v>
      </c>
      <c r="FP79" s="128">
        <f t="shared" si="311"/>
        <v>3236559</v>
      </c>
      <c r="FQ79" s="128">
        <f t="shared" si="311"/>
        <v>3443921</v>
      </c>
      <c r="FR79" s="128">
        <f t="shared" si="311"/>
        <v>3440660</v>
      </c>
      <c r="FS79" s="128">
        <f t="shared" si="311"/>
        <v>2330895</v>
      </c>
      <c r="FT79" s="128">
        <f t="shared" si="311"/>
        <v>1288870</v>
      </c>
      <c r="FU79" s="128">
        <f t="shared" si="311"/>
        <v>1053119</v>
      </c>
      <c r="FV79" s="128">
        <f t="shared" si="311"/>
        <v>1190520</v>
      </c>
      <c r="FW79" s="128">
        <f t="shared" si="311"/>
        <v>811236</v>
      </c>
      <c r="FX79" s="128">
        <f t="shared" si="311"/>
        <v>1603765</v>
      </c>
      <c r="FY79" s="128">
        <f t="shared" si="311"/>
        <v>629821</v>
      </c>
      <c r="FZ79" s="128">
        <f t="shared" si="311"/>
        <v>693316</v>
      </c>
      <c r="GA79" s="128">
        <f t="shared" si="311"/>
        <v>1223826</v>
      </c>
      <c r="GB79" s="128">
        <f t="shared" si="311"/>
        <v>1024202</v>
      </c>
      <c r="GC79" s="128">
        <f t="shared" si="311"/>
        <v>1751290</v>
      </c>
      <c r="GD79" s="128">
        <f t="shared" si="311"/>
        <v>321564</v>
      </c>
      <c r="GE79" s="128">
        <f t="shared" si="311"/>
        <v>408432</v>
      </c>
      <c r="GF79" s="128" t="e">
        <f t="shared" si="311"/>
        <v>#REF!</v>
      </c>
      <c r="GG79" s="128">
        <f t="shared" si="311"/>
        <v>746298</v>
      </c>
      <c r="GH79" s="128">
        <f t="shared" si="311"/>
        <v>1250941</v>
      </c>
      <c r="GI79" s="128">
        <f t="shared" si="311"/>
        <v>908054</v>
      </c>
      <c r="GJ79" s="75" t="e">
        <f>SUM(E79:GI79)</f>
        <v>#REF!</v>
      </c>
      <c r="GK79" s="75"/>
    </row>
    <row r="80" spans="2:194" x14ac:dyDescent="0.25">
      <c r="B80" s="125"/>
      <c r="C80" s="127" t="s">
        <v>701</v>
      </c>
      <c r="D80" s="127"/>
      <c r="E80" s="128">
        <f t="shared" ref="E80:AJ80" si="312">ROUND(-VLOOKUP(E2,otdata,11,FALSE),0)</f>
        <v>-142</v>
      </c>
      <c r="F80" s="128">
        <f t="shared" si="312"/>
        <v>0</v>
      </c>
      <c r="G80" s="128">
        <f t="shared" si="312"/>
        <v>-119</v>
      </c>
      <c r="H80" s="128">
        <f t="shared" si="312"/>
        <v>-58</v>
      </c>
      <c r="I80" s="128">
        <f t="shared" si="312"/>
        <v>-68</v>
      </c>
      <c r="J80" s="128" t="e">
        <f t="shared" si="312"/>
        <v>#N/A</v>
      </c>
      <c r="K80" s="128" t="e">
        <f t="shared" si="312"/>
        <v>#N/A</v>
      </c>
      <c r="L80" s="128">
        <f t="shared" si="312"/>
        <v>-990</v>
      </c>
      <c r="M80" s="128">
        <f t="shared" si="312"/>
        <v>-467</v>
      </c>
      <c r="N80" s="128" t="e">
        <f t="shared" si="312"/>
        <v>#N/A</v>
      </c>
      <c r="O80" s="128">
        <f t="shared" si="312"/>
        <v>-816</v>
      </c>
      <c r="P80" s="128" t="e">
        <f t="shared" si="312"/>
        <v>#N/A</v>
      </c>
      <c r="Q80" s="128">
        <f t="shared" si="312"/>
        <v>-872</v>
      </c>
      <c r="R80" s="128">
        <f t="shared" si="312"/>
        <v>-480</v>
      </c>
      <c r="S80" s="128">
        <f t="shared" si="312"/>
        <v>-496</v>
      </c>
      <c r="T80" s="128" t="e">
        <f t="shared" si="312"/>
        <v>#N/A</v>
      </c>
      <c r="U80" s="128">
        <f t="shared" si="312"/>
        <v>-356</v>
      </c>
      <c r="V80" s="128" t="e">
        <f t="shared" si="312"/>
        <v>#N/A</v>
      </c>
      <c r="W80" s="128" t="e">
        <f t="shared" si="312"/>
        <v>#N/A</v>
      </c>
      <c r="X80" s="128">
        <f t="shared" si="312"/>
        <v>-822</v>
      </c>
      <c r="Y80" s="128" t="e">
        <f t="shared" si="312"/>
        <v>#N/A</v>
      </c>
      <c r="Z80" s="128" t="e">
        <f t="shared" si="312"/>
        <v>#N/A</v>
      </c>
      <c r="AA80" s="128" t="e">
        <f t="shared" si="312"/>
        <v>#N/A</v>
      </c>
      <c r="AB80" s="128" t="e">
        <f t="shared" si="312"/>
        <v>#N/A</v>
      </c>
      <c r="AC80" s="128">
        <f t="shared" si="312"/>
        <v>-550</v>
      </c>
      <c r="AD80" s="128">
        <f t="shared" si="312"/>
        <v>-823</v>
      </c>
      <c r="AE80" s="128">
        <f t="shared" si="312"/>
        <v>-424</v>
      </c>
      <c r="AF80" s="128" t="e">
        <f t="shared" si="312"/>
        <v>#N/A</v>
      </c>
      <c r="AG80" s="128" t="e">
        <f t="shared" si="312"/>
        <v>#N/A</v>
      </c>
      <c r="AH80" s="128">
        <f t="shared" si="312"/>
        <v>-706</v>
      </c>
      <c r="AI80" s="128" t="e">
        <f t="shared" si="312"/>
        <v>#N/A</v>
      </c>
      <c r="AJ80" s="128" t="e">
        <f t="shared" si="312"/>
        <v>#N/A</v>
      </c>
      <c r="AK80" s="128">
        <f t="shared" ref="AK80:BP80" si="313">ROUND(-VLOOKUP(AK2,otdata,11,FALSE),0)</f>
        <v>-708</v>
      </c>
      <c r="AL80" s="128">
        <f t="shared" si="313"/>
        <v>-722</v>
      </c>
      <c r="AM80" s="128" t="e">
        <f t="shared" si="313"/>
        <v>#N/A</v>
      </c>
      <c r="AN80" s="128">
        <f t="shared" si="313"/>
        <v>-322</v>
      </c>
      <c r="AO80" s="128" t="e">
        <f t="shared" si="313"/>
        <v>#N/A</v>
      </c>
      <c r="AP80" s="128">
        <f t="shared" si="313"/>
        <v>-527</v>
      </c>
      <c r="AQ80" s="128" t="e">
        <f t="shared" si="313"/>
        <v>#N/A</v>
      </c>
      <c r="AR80" s="128" t="e">
        <f t="shared" si="313"/>
        <v>#N/A</v>
      </c>
      <c r="AS80" s="128">
        <f t="shared" si="313"/>
        <v>-384</v>
      </c>
      <c r="AT80" s="128" t="e">
        <f t="shared" si="313"/>
        <v>#N/A</v>
      </c>
      <c r="AU80" s="128">
        <f t="shared" si="313"/>
        <v>-919</v>
      </c>
      <c r="AV80" s="128">
        <f t="shared" si="313"/>
        <v>-706</v>
      </c>
      <c r="AW80" s="128">
        <f t="shared" si="313"/>
        <v>-416</v>
      </c>
      <c r="AX80" s="128">
        <f t="shared" si="313"/>
        <v>-826</v>
      </c>
      <c r="AY80" s="128">
        <f t="shared" si="313"/>
        <v>-908</v>
      </c>
      <c r="AZ80" s="128">
        <f t="shared" si="313"/>
        <v>-399</v>
      </c>
      <c r="BA80" s="128">
        <f t="shared" si="313"/>
        <v>-480</v>
      </c>
      <c r="BB80" s="128">
        <f t="shared" si="313"/>
        <v>-448</v>
      </c>
      <c r="BC80" s="128">
        <f t="shared" si="313"/>
        <v>-810</v>
      </c>
      <c r="BD80" s="128">
        <f t="shared" si="313"/>
        <v>-384</v>
      </c>
      <c r="BE80" s="128">
        <f t="shared" si="313"/>
        <v>-431</v>
      </c>
      <c r="BF80" s="128">
        <f t="shared" si="313"/>
        <v>-367</v>
      </c>
      <c r="BG80" s="128">
        <f t="shared" si="313"/>
        <v>-386</v>
      </c>
      <c r="BH80" s="128">
        <f t="shared" si="313"/>
        <v>-865</v>
      </c>
      <c r="BI80" s="128">
        <f t="shared" si="313"/>
        <v>-418</v>
      </c>
      <c r="BJ80" s="128" t="e">
        <f t="shared" si="313"/>
        <v>#N/A</v>
      </c>
      <c r="BK80" s="128">
        <f t="shared" si="313"/>
        <v>-446</v>
      </c>
      <c r="BL80" s="128">
        <f t="shared" si="313"/>
        <v>-319</v>
      </c>
      <c r="BM80" s="128">
        <f t="shared" si="313"/>
        <v>-457</v>
      </c>
      <c r="BN80" s="128">
        <f t="shared" si="313"/>
        <v>-685</v>
      </c>
      <c r="BO80" s="128">
        <f t="shared" si="313"/>
        <v>-252</v>
      </c>
      <c r="BP80" s="128" t="e">
        <f t="shared" si="313"/>
        <v>#N/A</v>
      </c>
      <c r="BQ80" s="128">
        <f t="shared" ref="BQ80:CV80" si="314">ROUND(-VLOOKUP(BQ2,otdata,11,FALSE),0)</f>
        <v>-838</v>
      </c>
      <c r="BR80" s="128">
        <f t="shared" si="314"/>
        <v>-818</v>
      </c>
      <c r="BS80" s="128">
        <f t="shared" si="314"/>
        <v>-409</v>
      </c>
      <c r="BT80" s="128">
        <f t="shared" si="314"/>
        <v>-662</v>
      </c>
      <c r="BU80" s="128">
        <f t="shared" si="314"/>
        <v>-351</v>
      </c>
      <c r="BV80" s="128" t="e">
        <f t="shared" si="314"/>
        <v>#N/A</v>
      </c>
      <c r="BW80" s="128">
        <f t="shared" si="314"/>
        <v>-892</v>
      </c>
      <c r="BX80" s="128">
        <f t="shared" si="314"/>
        <v>-818</v>
      </c>
      <c r="BY80" s="128">
        <f t="shared" si="314"/>
        <v>-843</v>
      </c>
      <c r="BZ80" s="128">
        <f t="shared" si="314"/>
        <v>-472</v>
      </c>
      <c r="CA80" s="128">
        <f t="shared" si="314"/>
        <v>-418</v>
      </c>
      <c r="CB80" s="128" t="e">
        <f t="shared" si="314"/>
        <v>#N/A</v>
      </c>
      <c r="CC80" s="128">
        <f t="shared" si="314"/>
        <v>-741</v>
      </c>
      <c r="CD80" s="128" t="e">
        <f t="shared" si="314"/>
        <v>#N/A</v>
      </c>
      <c r="CE80" s="128">
        <f t="shared" si="314"/>
        <v>-850</v>
      </c>
      <c r="CF80" s="128" t="e">
        <f t="shared" si="314"/>
        <v>#N/A</v>
      </c>
      <c r="CG80" s="128">
        <f t="shared" si="314"/>
        <v>-746</v>
      </c>
      <c r="CH80" s="128">
        <f t="shared" si="314"/>
        <v>-426</v>
      </c>
      <c r="CI80" s="128">
        <f t="shared" si="314"/>
        <v>-772</v>
      </c>
      <c r="CJ80" s="128">
        <f t="shared" si="314"/>
        <v>-867</v>
      </c>
      <c r="CK80" s="128">
        <f t="shared" si="314"/>
        <v>-835</v>
      </c>
      <c r="CL80" s="128">
        <f t="shared" si="314"/>
        <v>-434</v>
      </c>
      <c r="CM80" s="128">
        <f t="shared" si="314"/>
        <v>-839</v>
      </c>
      <c r="CN80" s="128">
        <f t="shared" si="314"/>
        <v>-1219</v>
      </c>
      <c r="CO80" s="128">
        <f t="shared" si="314"/>
        <v>-890</v>
      </c>
      <c r="CP80" s="128">
        <f t="shared" si="314"/>
        <v>-880</v>
      </c>
      <c r="CQ80" s="128">
        <f t="shared" si="314"/>
        <v>-659</v>
      </c>
      <c r="CR80" s="128">
        <f t="shared" si="314"/>
        <v>-705</v>
      </c>
      <c r="CS80" s="128">
        <f t="shared" si="314"/>
        <v>-952</v>
      </c>
      <c r="CT80" s="128">
        <f t="shared" si="314"/>
        <v>-849</v>
      </c>
      <c r="CU80" s="128">
        <f t="shared" si="314"/>
        <v>-819</v>
      </c>
      <c r="CV80" s="128">
        <f t="shared" si="314"/>
        <v>-445</v>
      </c>
      <c r="CW80" s="128">
        <f t="shared" ref="CW80:EB80" si="315">ROUND(-VLOOKUP(CW2,otdata,11,FALSE),0)</f>
        <v>-597</v>
      </c>
      <c r="CX80" s="128">
        <f t="shared" si="315"/>
        <v>-508</v>
      </c>
      <c r="CY80" s="128">
        <f t="shared" si="315"/>
        <v>-891</v>
      </c>
      <c r="CZ80" s="128">
        <f t="shared" si="315"/>
        <v>-431</v>
      </c>
      <c r="DA80" s="128">
        <f t="shared" si="315"/>
        <v>-433</v>
      </c>
      <c r="DB80" s="128">
        <f t="shared" si="315"/>
        <v>-782</v>
      </c>
      <c r="DC80" s="128">
        <f t="shared" si="315"/>
        <v>-848</v>
      </c>
      <c r="DD80" s="128">
        <f t="shared" si="315"/>
        <v>-425</v>
      </c>
      <c r="DE80" s="128" t="e">
        <f t="shared" si="315"/>
        <v>#N/A</v>
      </c>
      <c r="DF80" s="128">
        <f t="shared" si="315"/>
        <v>-665</v>
      </c>
      <c r="DG80" s="128">
        <f t="shared" si="315"/>
        <v>-449</v>
      </c>
      <c r="DH80" s="128">
        <f t="shared" si="315"/>
        <v>-493</v>
      </c>
      <c r="DI80" s="128">
        <f t="shared" si="315"/>
        <v>-666</v>
      </c>
      <c r="DJ80" s="128">
        <f t="shared" si="315"/>
        <v>-674</v>
      </c>
      <c r="DK80" s="128">
        <f t="shared" si="315"/>
        <v>-716</v>
      </c>
      <c r="DL80" s="128">
        <f t="shared" si="315"/>
        <v>-448</v>
      </c>
      <c r="DM80" s="128">
        <f t="shared" si="315"/>
        <v>-337</v>
      </c>
      <c r="DN80" s="128" t="e">
        <f t="shared" si="315"/>
        <v>#N/A</v>
      </c>
      <c r="DO80" s="128" t="e">
        <f t="shared" si="315"/>
        <v>#N/A</v>
      </c>
      <c r="DP80" s="128">
        <f t="shared" si="315"/>
        <v>-854</v>
      </c>
      <c r="DQ80" s="128" t="e">
        <f t="shared" si="315"/>
        <v>#N/A</v>
      </c>
      <c r="DR80" s="128">
        <f t="shared" si="315"/>
        <v>-588</v>
      </c>
      <c r="DS80" s="128">
        <f t="shared" si="315"/>
        <v>-522</v>
      </c>
      <c r="DT80" s="128" t="e">
        <f t="shared" si="315"/>
        <v>#N/A</v>
      </c>
      <c r="DU80" s="128">
        <f t="shared" si="315"/>
        <v>-722</v>
      </c>
      <c r="DV80" s="128">
        <f t="shared" si="315"/>
        <v>0</v>
      </c>
      <c r="DW80" s="128" t="e">
        <f t="shared" si="315"/>
        <v>#N/A</v>
      </c>
      <c r="DX80" s="128">
        <f t="shared" si="315"/>
        <v>-710</v>
      </c>
      <c r="DY80" s="128" t="e">
        <f t="shared" si="315"/>
        <v>#N/A</v>
      </c>
      <c r="DZ80" s="128" t="e">
        <f t="shared" si="315"/>
        <v>#N/A</v>
      </c>
      <c r="EA80" s="128" t="e">
        <f t="shared" si="315"/>
        <v>#N/A</v>
      </c>
      <c r="EB80" s="128" t="e">
        <f t="shared" si="315"/>
        <v>#N/A</v>
      </c>
      <c r="EC80" s="128">
        <f t="shared" ref="EC80:FH80" si="316">ROUND(-VLOOKUP(EC2,otdata,11,FALSE),0)</f>
        <v>-410</v>
      </c>
      <c r="ED80" s="128" t="e">
        <f t="shared" si="316"/>
        <v>#N/A</v>
      </c>
      <c r="EE80" s="128">
        <f t="shared" si="316"/>
        <v>-582</v>
      </c>
      <c r="EF80" s="128" t="e">
        <f t="shared" si="316"/>
        <v>#N/A</v>
      </c>
      <c r="EG80" s="128">
        <f t="shared" si="316"/>
        <v>-681</v>
      </c>
      <c r="EH80" s="128">
        <f t="shared" si="316"/>
        <v>-652</v>
      </c>
      <c r="EI80" s="128" t="e">
        <f t="shared" si="316"/>
        <v>#N/A</v>
      </c>
      <c r="EJ80" s="128">
        <f t="shared" si="316"/>
        <v>-718</v>
      </c>
      <c r="EK80" s="128" t="e">
        <f t="shared" si="316"/>
        <v>#N/A</v>
      </c>
      <c r="EL80" s="128">
        <f t="shared" si="316"/>
        <v>-746</v>
      </c>
      <c r="EM80" s="128">
        <f t="shared" si="316"/>
        <v>-378</v>
      </c>
      <c r="EN80" s="128" t="e">
        <f t="shared" si="316"/>
        <v>#N/A</v>
      </c>
      <c r="EO80" s="128" t="e">
        <f t="shared" si="316"/>
        <v>#N/A</v>
      </c>
      <c r="EP80" s="128">
        <f t="shared" si="316"/>
        <v>-2178</v>
      </c>
      <c r="EQ80" s="128" t="e">
        <f t="shared" si="316"/>
        <v>#N/A</v>
      </c>
      <c r="ER80" s="128">
        <f t="shared" si="316"/>
        <v>-1954</v>
      </c>
      <c r="ES80" s="128">
        <f t="shared" si="316"/>
        <v>-2418</v>
      </c>
      <c r="ET80" s="128" t="e">
        <f t="shared" si="316"/>
        <v>#N/A</v>
      </c>
      <c r="EU80" s="128">
        <f t="shared" si="316"/>
        <v>-2770</v>
      </c>
      <c r="EV80" s="128" t="e">
        <f t="shared" si="316"/>
        <v>#N/A</v>
      </c>
      <c r="EW80" s="128" t="e">
        <f t="shared" si="316"/>
        <v>#N/A</v>
      </c>
      <c r="EX80" s="128">
        <f t="shared" si="316"/>
        <v>-2122</v>
      </c>
      <c r="EY80" s="128" t="e">
        <f t="shared" si="316"/>
        <v>#N/A</v>
      </c>
      <c r="EZ80" s="128">
        <f t="shared" si="316"/>
        <v>-2416</v>
      </c>
      <c r="FA80" s="128" t="e">
        <f t="shared" si="316"/>
        <v>#N/A</v>
      </c>
      <c r="FB80" s="128" t="e">
        <f t="shared" si="316"/>
        <v>#N/A</v>
      </c>
      <c r="FC80" s="128" t="e">
        <f t="shared" si="316"/>
        <v>#N/A</v>
      </c>
      <c r="FD80" s="128" t="e">
        <f t="shared" si="316"/>
        <v>#N/A</v>
      </c>
      <c r="FE80" s="128" t="e">
        <f t="shared" si="316"/>
        <v>#N/A</v>
      </c>
      <c r="FF80" s="128">
        <f t="shared" si="316"/>
        <v>-2154</v>
      </c>
      <c r="FG80" s="128" t="e">
        <f t="shared" si="316"/>
        <v>#N/A</v>
      </c>
      <c r="FH80" s="128" t="e">
        <f t="shared" si="316"/>
        <v>#N/A</v>
      </c>
      <c r="FI80" s="128" t="e">
        <f t="shared" ref="FI80:GI80" si="317">ROUND(-VLOOKUP(FI2,otdata,11,FALSE),0)</f>
        <v>#N/A</v>
      </c>
      <c r="FJ80" s="128" t="e">
        <f t="shared" si="317"/>
        <v>#N/A</v>
      </c>
      <c r="FK80" s="128" t="e">
        <f t="shared" si="317"/>
        <v>#N/A</v>
      </c>
      <c r="FL80" s="128">
        <f t="shared" si="317"/>
        <v>-3078</v>
      </c>
      <c r="FM80" s="128" t="e">
        <f t="shared" si="317"/>
        <v>#N/A</v>
      </c>
      <c r="FN80" s="128">
        <f t="shared" si="317"/>
        <v>-1960</v>
      </c>
      <c r="FO80" s="128" t="e">
        <f t="shared" si="317"/>
        <v>#N/A</v>
      </c>
      <c r="FP80" s="128">
        <f t="shared" si="317"/>
        <v>-2188</v>
      </c>
      <c r="FQ80" s="128">
        <f t="shared" si="317"/>
        <v>-2064</v>
      </c>
      <c r="FR80" s="128" t="e">
        <f t="shared" si="317"/>
        <v>#N/A</v>
      </c>
      <c r="FS80" s="128">
        <f t="shared" si="317"/>
        <v>-1480</v>
      </c>
      <c r="FT80" s="128">
        <f t="shared" si="317"/>
        <v>-280</v>
      </c>
      <c r="FU80" s="128">
        <f t="shared" si="317"/>
        <v>-330</v>
      </c>
      <c r="FV80" s="128">
        <f t="shared" si="317"/>
        <v>-276</v>
      </c>
      <c r="FW80" s="128">
        <f t="shared" si="317"/>
        <v>-260</v>
      </c>
      <c r="FX80" s="128">
        <f t="shared" si="317"/>
        <v>-530</v>
      </c>
      <c r="FY80" s="128">
        <f t="shared" si="317"/>
        <v>-104</v>
      </c>
      <c r="FZ80" s="128">
        <f t="shared" si="317"/>
        <v>-106</v>
      </c>
      <c r="GA80" s="128">
        <f t="shared" si="317"/>
        <v>-136</v>
      </c>
      <c r="GB80" s="128">
        <f t="shared" si="317"/>
        <v>-138</v>
      </c>
      <c r="GC80" s="128">
        <f t="shared" si="317"/>
        <v>-166</v>
      </c>
      <c r="GD80" s="128" t="e">
        <f t="shared" si="317"/>
        <v>#N/A</v>
      </c>
      <c r="GE80" s="128" t="e">
        <f t="shared" si="317"/>
        <v>#N/A</v>
      </c>
      <c r="GF80" s="128">
        <f t="shared" si="317"/>
        <v>-530</v>
      </c>
      <c r="GG80" s="128" t="e">
        <f t="shared" si="317"/>
        <v>#N/A</v>
      </c>
      <c r="GH80" s="128" t="e">
        <f t="shared" si="317"/>
        <v>#N/A</v>
      </c>
      <c r="GI80" s="128">
        <f t="shared" si="317"/>
        <v>-322</v>
      </c>
      <c r="GJ80" s="75" t="e">
        <f>SUM(E80:GI80)</f>
        <v>#N/A</v>
      </c>
      <c r="GK80" s="75"/>
    </row>
    <row r="81" spans="2:193" x14ac:dyDescent="0.25">
      <c r="B81" s="125"/>
      <c r="C81" s="127" t="s">
        <v>665</v>
      </c>
      <c r="D81" s="127"/>
      <c r="E81" s="128">
        <f t="shared" ref="E81:AJ81" si="318">IF(E2="EBpGa",-EBPGA,IF(E2="Ededc",-EDEDC,IF(E4&lt;&gt;"LDL",0,-E40)))</f>
        <v>-833024.52000000014</v>
      </c>
      <c r="F81" s="128">
        <f t="shared" si="318"/>
        <v>-750041.54999999993</v>
      </c>
      <c r="G81" s="128">
        <f t="shared" si="318"/>
        <v>-606356.06999999995</v>
      </c>
      <c r="H81" s="128">
        <f t="shared" si="318"/>
        <v>-407552.16</v>
      </c>
      <c r="I81" s="128">
        <f t="shared" si="318"/>
        <v>-362400.10000000003</v>
      </c>
      <c r="J81" s="128" t="e">
        <f t="shared" si="318"/>
        <v>#N/A</v>
      </c>
      <c r="K81" s="128" t="e">
        <f t="shared" si="318"/>
        <v>#N/A</v>
      </c>
      <c r="L81" s="128">
        <f t="shared" si="318"/>
        <v>-1615061.62</v>
      </c>
      <c r="M81" s="128">
        <f t="shared" si="318"/>
        <v>-1189476.3500000001</v>
      </c>
      <c r="N81" s="128" t="e">
        <f t="shared" si="318"/>
        <v>#N/A</v>
      </c>
      <c r="O81" s="128">
        <f t="shared" si="318"/>
        <v>-1706143.03</v>
      </c>
      <c r="P81" s="128" t="e">
        <f t="shared" si="318"/>
        <v>#N/A</v>
      </c>
      <c r="Q81" s="128">
        <f t="shared" si="318"/>
        <v>-1660410.38</v>
      </c>
      <c r="R81" s="128">
        <f t="shared" si="318"/>
        <v>-967289.92999999982</v>
      </c>
      <c r="S81" s="128">
        <f t="shared" si="318"/>
        <v>-1108684.6400000001</v>
      </c>
      <c r="T81" s="128">
        <f t="shared" si="318"/>
        <v>-502.97</v>
      </c>
      <c r="U81" s="128">
        <f t="shared" si="318"/>
        <v>-720620.97000000009</v>
      </c>
      <c r="V81" s="128" t="e">
        <f t="shared" si="318"/>
        <v>#N/A</v>
      </c>
      <c r="W81" s="128" t="e">
        <f t="shared" si="318"/>
        <v>#N/A</v>
      </c>
      <c r="X81" s="128">
        <f t="shared" si="318"/>
        <v>-1174451.5599999998</v>
      </c>
      <c r="Y81" s="128" t="e">
        <f t="shared" si="318"/>
        <v>#N/A</v>
      </c>
      <c r="Z81" s="128" t="e">
        <f t="shared" si="318"/>
        <v>#N/A</v>
      </c>
      <c r="AA81" s="128" t="e">
        <f t="shared" si="318"/>
        <v>#N/A</v>
      </c>
      <c r="AB81" s="128" t="e">
        <f t="shared" si="318"/>
        <v>#N/A</v>
      </c>
      <c r="AC81" s="128">
        <f t="shared" si="318"/>
        <v>-1204786.4300000002</v>
      </c>
      <c r="AD81" s="128">
        <f t="shared" si="318"/>
        <v>0</v>
      </c>
      <c r="AE81" s="128">
        <f t="shared" si="318"/>
        <v>-880523.45</v>
      </c>
      <c r="AF81" s="128" t="e">
        <f t="shared" si="318"/>
        <v>#N/A</v>
      </c>
      <c r="AG81" s="128" t="e">
        <f t="shared" si="318"/>
        <v>#N/A</v>
      </c>
      <c r="AH81" s="128">
        <f t="shared" si="318"/>
        <v>-1246946.42</v>
      </c>
      <c r="AI81" s="128" t="e">
        <f t="shared" si="318"/>
        <v>#N/A</v>
      </c>
      <c r="AJ81" s="128" t="e">
        <f t="shared" si="318"/>
        <v>#N/A</v>
      </c>
      <c r="AK81" s="128">
        <f t="shared" ref="AK81:BP81" si="319">IF(AK2="EBpGa",-EBPGA,IF(AK2="Ededc",-EDEDC,IF(AK4&lt;&gt;"LDL",0,-AK40)))</f>
        <v>-1159309.48</v>
      </c>
      <c r="AL81" s="128">
        <f t="shared" si="319"/>
        <v>-1191779.3900000001</v>
      </c>
      <c r="AM81" s="128" t="e">
        <f t="shared" si="319"/>
        <v>#N/A</v>
      </c>
      <c r="AN81" s="128">
        <f t="shared" si="319"/>
        <v>0</v>
      </c>
      <c r="AO81" s="128" t="e">
        <f t="shared" si="319"/>
        <v>#N/A</v>
      </c>
      <c r="AP81" s="128">
        <f t="shared" si="319"/>
        <v>-1143555.43</v>
      </c>
      <c r="AQ81" s="128" t="e">
        <f t="shared" si="319"/>
        <v>#N/A</v>
      </c>
      <c r="AR81" s="128" t="e">
        <f t="shared" si="319"/>
        <v>#N/A</v>
      </c>
      <c r="AS81" s="128">
        <f t="shared" si="319"/>
        <v>-489759.94999999995</v>
      </c>
      <c r="AT81" s="128">
        <f t="shared" si="319"/>
        <v>0</v>
      </c>
      <c r="AU81" s="128">
        <f t="shared" si="319"/>
        <v>-2730890.9400000004</v>
      </c>
      <c r="AV81" s="128">
        <f t="shared" si="319"/>
        <v>-1402119.54</v>
      </c>
      <c r="AW81" s="128">
        <f t="shared" si="319"/>
        <v>-835605.94000000006</v>
      </c>
      <c r="AX81" s="128">
        <f t="shared" si="319"/>
        <v>-1444133.3499999999</v>
      </c>
      <c r="AY81" s="128">
        <f t="shared" si="319"/>
        <v>-1813422.9100000001</v>
      </c>
      <c r="AZ81" s="128">
        <f t="shared" si="319"/>
        <v>-835865.71</v>
      </c>
      <c r="BA81" s="128">
        <f t="shared" si="319"/>
        <v>-875243.19</v>
      </c>
      <c r="BB81" s="128">
        <f t="shared" si="319"/>
        <v>-927048.6100000001</v>
      </c>
      <c r="BC81" s="128">
        <f t="shared" si="319"/>
        <v>-1270732.1000000003</v>
      </c>
      <c r="BD81" s="128">
        <f t="shared" si="319"/>
        <v>-868445.41</v>
      </c>
      <c r="BE81" s="128">
        <f t="shared" si="319"/>
        <v>-943254.85000000009</v>
      </c>
      <c r="BF81" s="128">
        <f t="shared" si="319"/>
        <v>-722077.09</v>
      </c>
      <c r="BG81" s="128">
        <f t="shared" si="319"/>
        <v>-589930.54999999993</v>
      </c>
      <c r="BH81" s="128">
        <f t="shared" si="319"/>
        <v>-1386112.38</v>
      </c>
      <c r="BI81" s="128">
        <f t="shared" si="319"/>
        <v>-671175.79999999993</v>
      </c>
      <c r="BJ81" s="128">
        <f t="shared" si="319"/>
        <v>0</v>
      </c>
      <c r="BK81" s="128">
        <f t="shared" si="319"/>
        <v>-894498.09</v>
      </c>
      <c r="BL81" s="128">
        <f t="shared" si="319"/>
        <v>-852501.98999999987</v>
      </c>
      <c r="BM81" s="128">
        <f t="shared" si="319"/>
        <v>-1123309.45</v>
      </c>
      <c r="BN81" s="128">
        <f t="shared" si="319"/>
        <v>0</v>
      </c>
      <c r="BO81" s="128">
        <f t="shared" si="319"/>
        <v>-632276.39</v>
      </c>
      <c r="BP81" s="128" t="e">
        <f t="shared" si="319"/>
        <v>#N/A</v>
      </c>
      <c r="BQ81" s="128">
        <f t="shared" ref="BQ81:CV81" si="320">IF(BQ2="EBpGa",-EBPGA,IF(BQ2="Ededc",-EDEDC,IF(BQ4&lt;&gt;"LDL",0,-BQ40)))</f>
        <v>-1184515.82</v>
      </c>
      <c r="BR81" s="128">
        <f t="shared" si="320"/>
        <v>-1236295.46</v>
      </c>
      <c r="BS81" s="128">
        <f t="shared" si="320"/>
        <v>-866312.55</v>
      </c>
      <c r="BT81" s="128">
        <f t="shared" si="320"/>
        <v>-1289548.5300000003</v>
      </c>
      <c r="BU81" s="128">
        <f t="shared" si="320"/>
        <v>-663905.54999999993</v>
      </c>
      <c r="BV81" s="128" t="e">
        <f t="shared" si="320"/>
        <v>#N/A</v>
      </c>
      <c r="BW81" s="128">
        <f t="shared" si="320"/>
        <v>-1432460.47</v>
      </c>
      <c r="BX81" s="128">
        <f t="shared" si="320"/>
        <v>-1186620.8499999999</v>
      </c>
      <c r="BY81" s="128">
        <f t="shared" si="320"/>
        <v>-1941935.4200000002</v>
      </c>
      <c r="BZ81" s="128">
        <f t="shared" si="320"/>
        <v>-1088130.5</v>
      </c>
      <c r="CA81" s="128">
        <f t="shared" si="320"/>
        <v>-668823.91</v>
      </c>
      <c r="CB81" s="128" t="e">
        <f t="shared" si="320"/>
        <v>#N/A</v>
      </c>
      <c r="CC81" s="128">
        <f t="shared" si="320"/>
        <v>-1474512.13</v>
      </c>
      <c r="CD81" s="128">
        <f t="shared" si="320"/>
        <v>0</v>
      </c>
      <c r="CE81" s="128">
        <f t="shared" si="320"/>
        <v>-1450773.2300000002</v>
      </c>
      <c r="CF81" s="128" t="e">
        <f t="shared" si="320"/>
        <v>#N/A</v>
      </c>
      <c r="CG81" s="128">
        <f t="shared" si="320"/>
        <v>-1663128.9699999997</v>
      </c>
      <c r="CH81" s="128">
        <f t="shared" si="320"/>
        <v>-764505.61</v>
      </c>
      <c r="CI81" s="128">
        <f t="shared" si="320"/>
        <v>-1536423.72</v>
      </c>
      <c r="CJ81" s="128">
        <f t="shared" si="320"/>
        <v>0</v>
      </c>
      <c r="CK81" s="128">
        <f t="shared" si="320"/>
        <v>-1747947.89</v>
      </c>
      <c r="CL81" s="128">
        <f t="shared" si="320"/>
        <v>-1612226.6099999999</v>
      </c>
      <c r="CM81" s="128">
        <f t="shared" si="320"/>
        <v>-1692715.02</v>
      </c>
      <c r="CN81" s="128">
        <f t="shared" si="320"/>
        <v>-2452135.3000000003</v>
      </c>
      <c r="CO81" s="128">
        <f t="shared" si="320"/>
        <v>-1515830.2599999998</v>
      </c>
      <c r="CP81" s="128">
        <f t="shared" si="320"/>
        <v>-1768118.1999999997</v>
      </c>
      <c r="CQ81" s="128">
        <f t="shared" si="320"/>
        <v>-1568311.43</v>
      </c>
      <c r="CR81" s="128">
        <f t="shared" si="320"/>
        <v>-1269673.1599999999</v>
      </c>
      <c r="CS81" s="128">
        <f t="shared" si="320"/>
        <v>-1635724.0699999998</v>
      </c>
      <c r="CT81" s="128">
        <f t="shared" si="320"/>
        <v>-2336322.0499999998</v>
      </c>
      <c r="CU81" s="128">
        <f t="shared" si="320"/>
        <v>0</v>
      </c>
      <c r="CV81" s="128">
        <f t="shared" si="320"/>
        <v>-1226675.9600000002</v>
      </c>
      <c r="CW81" s="128">
        <f t="shared" ref="CW81:EB81" si="321">IF(CW2="EBpGa",-EBPGA,IF(CW2="Ededc",-EDEDC,IF(CW4&lt;&gt;"LDL",0,-CW40)))</f>
        <v>-1321015.0599999998</v>
      </c>
      <c r="CX81" s="128">
        <f t="shared" si="321"/>
        <v>-1863792.82</v>
      </c>
      <c r="CY81" s="128">
        <f t="shared" si="321"/>
        <v>-1920448.6300000001</v>
      </c>
      <c r="CZ81" s="128">
        <f t="shared" si="321"/>
        <v>-813268.72</v>
      </c>
      <c r="DA81" s="128">
        <f t="shared" si="321"/>
        <v>-1285717.7000000002</v>
      </c>
      <c r="DB81" s="128">
        <f t="shared" si="321"/>
        <v>-1454648.5200000003</v>
      </c>
      <c r="DC81" s="128">
        <f t="shared" si="321"/>
        <v>-1565634.3399999999</v>
      </c>
      <c r="DD81" s="128">
        <f t="shared" si="321"/>
        <v>-818538.35</v>
      </c>
      <c r="DE81" s="128" t="e">
        <f t="shared" si="321"/>
        <v>#N/A</v>
      </c>
      <c r="DF81" s="128">
        <f t="shared" si="321"/>
        <v>0</v>
      </c>
      <c r="DG81" s="128">
        <f t="shared" si="321"/>
        <v>-1142564.95</v>
      </c>
      <c r="DH81" s="128">
        <f t="shared" si="321"/>
        <v>0</v>
      </c>
      <c r="DI81" s="128">
        <f t="shared" si="321"/>
        <v>-1447748.6300000004</v>
      </c>
      <c r="DJ81" s="128">
        <f t="shared" si="321"/>
        <v>-1070510.04</v>
      </c>
      <c r="DK81" s="128">
        <f t="shared" si="321"/>
        <v>-1340701</v>
      </c>
      <c r="DL81" s="128">
        <f t="shared" si="321"/>
        <v>-953515.7300000001</v>
      </c>
      <c r="DM81" s="128">
        <f t="shared" si="321"/>
        <v>-692691.63</v>
      </c>
      <c r="DN81" s="128">
        <f t="shared" si="321"/>
        <v>0</v>
      </c>
      <c r="DO81" s="128" t="e">
        <f t="shared" si="321"/>
        <v>#N/A</v>
      </c>
      <c r="DP81" s="128">
        <f t="shared" si="321"/>
        <v>-1226172.6600000001</v>
      </c>
      <c r="DQ81" s="128" t="e">
        <f t="shared" si="321"/>
        <v>#N/A</v>
      </c>
      <c r="DR81" s="128">
        <f t="shared" si="321"/>
        <v>-1208685.3</v>
      </c>
      <c r="DS81" s="128">
        <f t="shared" si="321"/>
        <v>-943633.12000000011</v>
      </c>
      <c r="DT81" s="128" t="e">
        <f t="shared" si="321"/>
        <v>#N/A</v>
      </c>
      <c r="DU81" s="128">
        <f t="shared" si="321"/>
        <v>-1936929.9799999997</v>
      </c>
      <c r="DV81" s="128">
        <f t="shared" si="321"/>
        <v>0</v>
      </c>
      <c r="DW81" s="128" t="e">
        <f t="shared" si="321"/>
        <v>#N/A</v>
      </c>
      <c r="DX81" s="128">
        <f t="shared" si="321"/>
        <v>-1135461.05</v>
      </c>
      <c r="DY81" s="128" t="e">
        <f t="shared" si="321"/>
        <v>#N/A</v>
      </c>
      <c r="DZ81" s="128" t="e">
        <f t="shared" si="321"/>
        <v>#N/A</v>
      </c>
      <c r="EA81" s="128" t="e">
        <f t="shared" si="321"/>
        <v>#N/A</v>
      </c>
      <c r="EB81" s="128" t="e">
        <f t="shared" si="321"/>
        <v>#N/A</v>
      </c>
      <c r="EC81" s="128">
        <f t="shared" ref="EC81:FH81" si="322">IF(EC2="EBpGa",-EBPGA,IF(EC2="Ededc",-EDEDC,IF(EC4&lt;&gt;"LDL",0,-EC40)))</f>
        <v>-754519.34000000008</v>
      </c>
      <c r="ED81" s="128" t="e">
        <f t="shared" si="322"/>
        <v>#N/A</v>
      </c>
      <c r="EE81" s="128">
        <f t="shared" si="322"/>
        <v>-782080.65</v>
      </c>
      <c r="EF81" s="128">
        <f t="shared" si="322"/>
        <v>0</v>
      </c>
      <c r="EG81" s="128">
        <f t="shared" si="322"/>
        <v>-1326509.4400000002</v>
      </c>
      <c r="EH81" s="128">
        <f t="shared" si="322"/>
        <v>-1039205.8699999999</v>
      </c>
      <c r="EI81" s="128" t="e">
        <f t="shared" si="322"/>
        <v>#N/A</v>
      </c>
      <c r="EJ81" s="128">
        <f t="shared" si="322"/>
        <v>-1187722.79</v>
      </c>
      <c r="EK81" s="128" t="e">
        <f t="shared" si="322"/>
        <v>#N/A</v>
      </c>
      <c r="EL81" s="128">
        <f t="shared" si="322"/>
        <v>-1635375.47</v>
      </c>
      <c r="EM81" s="128">
        <f t="shared" si="322"/>
        <v>-779002.84000000008</v>
      </c>
      <c r="EN81" s="128" t="e">
        <f t="shared" si="322"/>
        <v>#N/A</v>
      </c>
      <c r="EO81" s="128">
        <f t="shared" si="322"/>
        <v>0</v>
      </c>
      <c r="EP81" s="128">
        <f t="shared" si="322"/>
        <v>0</v>
      </c>
      <c r="EQ81" s="128" t="e">
        <f t="shared" si="322"/>
        <v>#N/A</v>
      </c>
      <c r="ER81" s="128">
        <f t="shared" si="322"/>
        <v>0</v>
      </c>
      <c r="ES81" s="128">
        <f t="shared" si="322"/>
        <v>-5559054.4600000009</v>
      </c>
      <c r="ET81" s="128">
        <f t="shared" si="322"/>
        <v>0</v>
      </c>
      <c r="EU81" s="128">
        <f t="shared" si="322"/>
        <v>-6321396.120000001</v>
      </c>
      <c r="EV81" s="128">
        <f t="shared" si="322"/>
        <v>0</v>
      </c>
      <c r="EW81" s="128">
        <f t="shared" si="322"/>
        <v>0</v>
      </c>
      <c r="EX81" s="128">
        <f t="shared" si="322"/>
        <v>0</v>
      </c>
      <c r="EY81" s="128">
        <f t="shared" si="322"/>
        <v>0</v>
      </c>
      <c r="EZ81" s="128">
        <f t="shared" si="322"/>
        <v>-5699772.9000000013</v>
      </c>
      <c r="FA81" s="128" t="e">
        <f t="shared" si="322"/>
        <v>#N/A</v>
      </c>
      <c r="FB81" s="128">
        <f t="shared" si="322"/>
        <v>0</v>
      </c>
      <c r="FC81" s="128">
        <f t="shared" si="322"/>
        <v>0</v>
      </c>
      <c r="FD81" s="128">
        <f t="shared" si="322"/>
        <v>0</v>
      </c>
      <c r="FE81" s="128">
        <f t="shared" si="322"/>
        <v>0</v>
      </c>
      <c r="FF81" s="128">
        <f t="shared" si="322"/>
        <v>-5534184.6099999994</v>
      </c>
      <c r="FG81" s="128" t="e">
        <f t="shared" si="322"/>
        <v>#N/A</v>
      </c>
      <c r="FH81" s="128">
        <f t="shared" si="322"/>
        <v>0</v>
      </c>
      <c r="FI81" s="128" t="e">
        <f t="shared" ref="FI81:GI81" si="323">IF(FI2="EBpGa",-EBPGA,IF(FI2="Ededc",-EDEDC,IF(FI4&lt;&gt;"LDL",0,-FI40)))</f>
        <v>#N/A</v>
      </c>
      <c r="FJ81" s="128">
        <f t="shared" si="323"/>
        <v>0</v>
      </c>
      <c r="FK81" s="128">
        <f t="shared" si="323"/>
        <v>0</v>
      </c>
      <c r="FL81" s="128">
        <f t="shared" si="323"/>
        <v>0</v>
      </c>
      <c r="FM81" s="128" t="e">
        <f t="shared" si="323"/>
        <v>#N/A</v>
      </c>
      <c r="FN81" s="128">
        <f t="shared" si="323"/>
        <v>0</v>
      </c>
      <c r="FO81" s="128">
        <f t="shared" si="323"/>
        <v>0</v>
      </c>
      <c r="FP81" s="128">
        <f t="shared" si="323"/>
        <v>0</v>
      </c>
      <c r="FQ81" s="128">
        <f t="shared" si="323"/>
        <v>0</v>
      </c>
      <c r="FR81" s="128">
        <f t="shared" si="323"/>
        <v>0</v>
      </c>
      <c r="FS81" s="128">
        <f t="shared" si="323"/>
        <v>0</v>
      </c>
      <c r="FT81" s="128">
        <f t="shared" si="323"/>
        <v>0</v>
      </c>
      <c r="FU81" s="128">
        <f t="shared" si="323"/>
        <v>-2469243.84</v>
      </c>
      <c r="FV81" s="128">
        <f t="shared" si="323"/>
        <v>-2558990.7400000002</v>
      </c>
      <c r="FW81" s="128">
        <f t="shared" si="323"/>
        <v>-2724046.64</v>
      </c>
      <c r="FX81" s="128">
        <f t="shared" si="323"/>
        <v>-3662880.26</v>
      </c>
      <c r="FY81" s="128">
        <f t="shared" si="323"/>
        <v>-922868.53000000014</v>
      </c>
      <c r="FZ81" s="128">
        <f t="shared" si="323"/>
        <v>-833965.36999999988</v>
      </c>
      <c r="GA81" s="128" t="e">
        <f t="shared" si="323"/>
        <v>#NAME?</v>
      </c>
      <c r="GB81" s="128">
        <f t="shared" si="323"/>
        <v>0</v>
      </c>
      <c r="GC81" s="128">
        <f t="shared" si="323"/>
        <v>-2376332.3000000003</v>
      </c>
      <c r="GD81" s="128" t="e">
        <f t="shared" si="323"/>
        <v>#N/A</v>
      </c>
      <c r="GE81" s="128" t="e">
        <f t="shared" si="323"/>
        <v>#N/A</v>
      </c>
      <c r="GF81" s="128">
        <f t="shared" si="323"/>
        <v>-3478804.8600000003</v>
      </c>
      <c r="GG81" s="128" t="e">
        <f t="shared" si="323"/>
        <v>#N/A</v>
      </c>
      <c r="GH81" s="128" t="e">
        <f t="shared" si="323"/>
        <v>#N/A</v>
      </c>
      <c r="GI81" s="128">
        <f t="shared" si="323"/>
        <v>0</v>
      </c>
      <c r="GJ81" s="75" t="e">
        <f>SUM(E81:GI81)</f>
        <v>#N/A</v>
      </c>
      <c r="GK81" s="75"/>
    </row>
    <row r="82" spans="2:193" x14ac:dyDescent="0.25">
      <c r="B82" s="125"/>
      <c r="C82" s="227" t="s">
        <v>666</v>
      </c>
      <c r="D82" s="227"/>
      <c r="E82" s="228">
        <f t="shared" ref="E82:AJ82" si="324">-VLOOKUP(E$2,otdata,3,FALSE)-VLOOKUP(E$2,otdata,4,FALSE)-VLOOKUP(E$2,otdata,5,FALSE)-VLOOKUP(E$2,otdata,6,FALSE)-VLOOKUP(E$2,otdata,7,FALSE)</f>
        <v>-52210.25</v>
      </c>
      <c r="F82" s="228">
        <f t="shared" si="324"/>
        <v>-45347.35</v>
      </c>
      <c r="G82" s="228">
        <f t="shared" si="324"/>
        <v>-33817.050000000003</v>
      </c>
      <c r="H82" s="228">
        <f t="shared" si="324"/>
        <v>-23872.15</v>
      </c>
      <c r="I82" s="228">
        <f t="shared" si="324"/>
        <v>-25887.95</v>
      </c>
      <c r="J82" s="228" t="e">
        <f t="shared" si="324"/>
        <v>#N/A</v>
      </c>
      <c r="K82" s="228" t="e">
        <f t="shared" si="324"/>
        <v>#N/A</v>
      </c>
      <c r="L82" s="228">
        <f t="shared" si="324"/>
        <v>-185806</v>
      </c>
      <c r="M82" s="228">
        <f t="shared" si="324"/>
        <v>-90229.9</v>
      </c>
      <c r="N82" s="228" t="e">
        <f t="shared" si="324"/>
        <v>#N/A</v>
      </c>
      <c r="O82" s="228">
        <f t="shared" si="324"/>
        <v>-214223.85</v>
      </c>
      <c r="P82" s="228" t="e">
        <f t="shared" si="324"/>
        <v>#N/A</v>
      </c>
      <c r="Q82" s="228">
        <f t="shared" si="324"/>
        <v>-231635</v>
      </c>
      <c r="R82" s="228">
        <f t="shared" si="324"/>
        <v>-59946</v>
      </c>
      <c r="S82" s="228">
        <f t="shared" si="324"/>
        <v>-70528.399999999994</v>
      </c>
      <c r="T82" s="228" t="e">
        <f t="shared" si="324"/>
        <v>#N/A</v>
      </c>
      <c r="U82" s="228">
        <f t="shared" si="324"/>
        <v>-72301.5</v>
      </c>
      <c r="V82" s="228" t="e">
        <f t="shared" si="324"/>
        <v>#N/A</v>
      </c>
      <c r="W82" s="228" t="e">
        <f t="shared" si="324"/>
        <v>#N/A</v>
      </c>
      <c r="X82" s="228">
        <f t="shared" si="324"/>
        <v>-376026</v>
      </c>
      <c r="Y82" s="228" t="e">
        <f t="shared" si="324"/>
        <v>#N/A</v>
      </c>
      <c r="Z82" s="228" t="e">
        <f t="shared" si="324"/>
        <v>#N/A</v>
      </c>
      <c r="AA82" s="228" t="e">
        <f t="shared" si="324"/>
        <v>#N/A</v>
      </c>
      <c r="AB82" s="228" t="e">
        <f t="shared" si="324"/>
        <v>#N/A</v>
      </c>
      <c r="AC82" s="228">
        <f t="shared" si="324"/>
        <v>-208049.1</v>
      </c>
      <c r="AD82" s="228">
        <f t="shared" si="324"/>
        <v>-474819.25</v>
      </c>
      <c r="AE82" s="228">
        <f t="shared" si="324"/>
        <v>-88848</v>
      </c>
      <c r="AF82" s="228" t="e">
        <f t="shared" si="324"/>
        <v>#N/A</v>
      </c>
      <c r="AG82" s="228" t="e">
        <f t="shared" si="324"/>
        <v>#N/A</v>
      </c>
      <c r="AH82" s="228">
        <f t="shared" si="324"/>
        <v>-103926</v>
      </c>
      <c r="AI82" s="228" t="e">
        <f t="shared" si="324"/>
        <v>#N/A</v>
      </c>
      <c r="AJ82" s="228" t="e">
        <f t="shared" si="324"/>
        <v>#N/A</v>
      </c>
      <c r="AK82" s="228">
        <f t="shared" ref="AK82:BP82" si="325">-VLOOKUP(AK$2,otdata,3,FALSE)-VLOOKUP(AK$2,otdata,4,FALSE)-VLOOKUP(AK$2,otdata,5,FALSE)-VLOOKUP(AK$2,otdata,6,FALSE)-VLOOKUP(AK$2,otdata,7,FALSE)</f>
        <v>-114299</v>
      </c>
      <c r="AL82" s="228">
        <f t="shared" si="325"/>
        <v>-164563</v>
      </c>
      <c r="AM82" s="228" t="e">
        <f t="shared" si="325"/>
        <v>#N/A</v>
      </c>
      <c r="AN82" s="228">
        <f t="shared" si="325"/>
        <v>-44954.55</v>
      </c>
      <c r="AO82" s="228" t="e">
        <f t="shared" si="325"/>
        <v>#N/A</v>
      </c>
      <c r="AP82" s="228">
        <f t="shared" si="325"/>
        <v>-76890.149999999994</v>
      </c>
      <c r="AQ82" s="228" t="e">
        <f t="shared" si="325"/>
        <v>#N/A</v>
      </c>
      <c r="AR82" s="228" t="e">
        <f t="shared" si="325"/>
        <v>#N/A</v>
      </c>
      <c r="AS82" s="228">
        <f t="shared" si="325"/>
        <v>-79599.3</v>
      </c>
      <c r="AT82" s="228" t="e">
        <f t="shared" si="325"/>
        <v>#N/A</v>
      </c>
      <c r="AU82" s="228">
        <f t="shared" si="325"/>
        <v>-146555.04999999999</v>
      </c>
      <c r="AV82" s="228">
        <f t="shared" si="325"/>
        <v>-92453.2</v>
      </c>
      <c r="AW82" s="228">
        <f t="shared" si="325"/>
        <v>-53397.5</v>
      </c>
      <c r="AX82" s="228">
        <f t="shared" si="325"/>
        <v>-208519</v>
      </c>
      <c r="AY82" s="228">
        <f t="shared" si="325"/>
        <v>-290337.6115</v>
      </c>
      <c r="AZ82" s="228">
        <f t="shared" si="325"/>
        <v>-122090.6</v>
      </c>
      <c r="BA82" s="228">
        <f t="shared" si="325"/>
        <v>-94820.7</v>
      </c>
      <c r="BB82" s="228">
        <f t="shared" si="325"/>
        <v>-57012.25</v>
      </c>
      <c r="BC82" s="228">
        <f t="shared" si="325"/>
        <v>-144746</v>
      </c>
      <c r="BD82" s="228">
        <f t="shared" si="325"/>
        <v>-170470</v>
      </c>
      <c r="BE82" s="228">
        <f t="shared" si="325"/>
        <v>-59284.65</v>
      </c>
      <c r="BF82" s="228">
        <f t="shared" si="325"/>
        <v>-111027.55</v>
      </c>
      <c r="BG82" s="228">
        <f t="shared" si="325"/>
        <v>-106849</v>
      </c>
      <c r="BH82" s="228">
        <f t="shared" si="325"/>
        <v>-140704</v>
      </c>
      <c r="BI82" s="228">
        <f t="shared" si="325"/>
        <v>-67317</v>
      </c>
      <c r="BJ82" s="228" t="e">
        <f t="shared" si="325"/>
        <v>#N/A</v>
      </c>
      <c r="BK82" s="228">
        <f t="shared" si="325"/>
        <v>-60503.4</v>
      </c>
      <c r="BL82" s="228">
        <f t="shared" si="325"/>
        <v>-46553.85</v>
      </c>
      <c r="BM82" s="228">
        <f t="shared" si="325"/>
        <v>-80665.45</v>
      </c>
      <c r="BN82" s="228">
        <f t="shared" si="325"/>
        <v>-102921.4</v>
      </c>
      <c r="BO82" s="228">
        <f t="shared" si="325"/>
        <v>-34939</v>
      </c>
      <c r="BP82" s="228" t="e">
        <f t="shared" si="325"/>
        <v>#N/A</v>
      </c>
      <c r="BQ82" s="228">
        <f t="shared" ref="BQ82:CV82" si="326">-VLOOKUP(BQ$2,otdata,3,FALSE)-VLOOKUP(BQ$2,otdata,4,FALSE)-VLOOKUP(BQ$2,otdata,5,FALSE)-VLOOKUP(BQ$2,otdata,6,FALSE)-VLOOKUP(BQ$2,otdata,7,FALSE)</f>
        <v>-224666</v>
      </c>
      <c r="BR82" s="228">
        <f t="shared" si="326"/>
        <v>-249586</v>
      </c>
      <c r="BS82" s="228">
        <f t="shared" si="326"/>
        <v>-54066.9</v>
      </c>
      <c r="BT82" s="228">
        <f t="shared" si="326"/>
        <v>-81347.399999999994</v>
      </c>
      <c r="BU82" s="228">
        <f t="shared" si="326"/>
        <v>-141648.6</v>
      </c>
      <c r="BV82" s="228" t="e">
        <f t="shared" si="326"/>
        <v>#N/A</v>
      </c>
      <c r="BW82" s="228">
        <f t="shared" si="326"/>
        <v>-215188.7</v>
      </c>
      <c r="BX82" s="228">
        <f t="shared" si="326"/>
        <v>-179502</v>
      </c>
      <c r="BY82" s="228">
        <f t="shared" si="326"/>
        <v>-115241.95</v>
      </c>
      <c r="BZ82" s="228">
        <f t="shared" si="326"/>
        <v>-123288.25</v>
      </c>
      <c r="CA82" s="228">
        <f t="shared" si="326"/>
        <v>-63873</v>
      </c>
      <c r="CB82" s="228" t="e">
        <f t="shared" si="326"/>
        <v>#N/A</v>
      </c>
      <c r="CC82" s="228">
        <f t="shared" si="326"/>
        <v>-88891.5</v>
      </c>
      <c r="CD82" s="228" t="e">
        <f t="shared" si="326"/>
        <v>#N/A</v>
      </c>
      <c r="CE82" s="228">
        <f t="shared" si="326"/>
        <v>-89998</v>
      </c>
      <c r="CF82" s="228" t="e">
        <f t="shared" si="326"/>
        <v>#N/A</v>
      </c>
      <c r="CG82" s="228">
        <f t="shared" si="326"/>
        <v>-101889.65</v>
      </c>
      <c r="CH82" s="228">
        <f t="shared" si="326"/>
        <v>-231173.85</v>
      </c>
      <c r="CI82" s="228">
        <f t="shared" si="326"/>
        <v>-229238.9</v>
      </c>
      <c r="CJ82" s="228">
        <f t="shared" si="326"/>
        <v>-186834.15</v>
      </c>
      <c r="CK82" s="228">
        <f t="shared" si="326"/>
        <v>-104829.2</v>
      </c>
      <c r="CL82" s="228">
        <f t="shared" si="326"/>
        <v>-120721.05</v>
      </c>
      <c r="CM82" s="228">
        <f t="shared" si="326"/>
        <v>-130403</v>
      </c>
      <c r="CN82" s="228">
        <f t="shared" si="326"/>
        <v>-327085.3</v>
      </c>
      <c r="CO82" s="228">
        <f t="shared" si="326"/>
        <v>-218596.05</v>
      </c>
      <c r="CP82" s="228">
        <f t="shared" si="326"/>
        <v>-118897</v>
      </c>
      <c r="CQ82" s="228">
        <f t="shared" si="326"/>
        <v>-104689.35</v>
      </c>
      <c r="CR82" s="228">
        <f t="shared" si="326"/>
        <v>-279261.90000000002</v>
      </c>
      <c r="CS82" s="228">
        <f t="shared" si="326"/>
        <v>-233426.3</v>
      </c>
      <c r="CT82" s="228">
        <f t="shared" si="326"/>
        <v>-144749.65</v>
      </c>
      <c r="CU82" s="228">
        <f t="shared" si="326"/>
        <v>-105377.2</v>
      </c>
      <c r="CV82" s="228">
        <f t="shared" si="326"/>
        <v>-75565.55</v>
      </c>
      <c r="CW82" s="228">
        <f t="shared" ref="CW82:EB82" si="327">-VLOOKUP(CW$2,otdata,3,FALSE)-VLOOKUP(CW$2,otdata,4,FALSE)-VLOOKUP(CW$2,otdata,5,FALSE)-VLOOKUP(CW$2,otdata,6,FALSE)-VLOOKUP(CW$2,otdata,7,FALSE)</f>
        <v>-194161.75</v>
      </c>
      <c r="CX82" s="228">
        <f t="shared" si="327"/>
        <v>-267677</v>
      </c>
      <c r="CY82" s="228">
        <f t="shared" si="327"/>
        <v>-475203.4</v>
      </c>
      <c r="CZ82" s="228">
        <f t="shared" si="327"/>
        <v>-165220.85</v>
      </c>
      <c r="DA82" s="228">
        <f t="shared" si="327"/>
        <v>-79291.45</v>
      </c>
      <c r="DB82" s="228">
        <f t="shared" si="327"/>
        <v>-128747.75</v>
      </c>
      <c r="DC82" s="228">
        <f t="shared" si="327"/>
        <v>-109923.75</v>
      </c>
      <c r="DD82" s="228">
        <f t="shared" si="327"/>
        <v>-63860.6</v>
      </c>
      <c r="DE82" s="228" t="e">
        <f t="shared" si="327"/>
        <v>#N/A</v>
      </c>
      <c r="DF82" s="228">
        <f t="shared" si="327"/>
        <v>-262587.55</v>
      </c>
      <c r="DG82" s="228">
        <f t="shared" si="327"/>
        <v>-1422234.6</v>
      </c>
      <c r="DH82" s="228">
        <f t="shared" si="327"/>
        <v>-80186.7</v>
      </c>
      <c r="DI82" s="228">
        <f t="shared" si="327"/>
        <v>-346151.9</v>
      </c>
      <c r="DJ82" s="228">
        <f t="shared" si="327"/>
        <v>-159376</v>
      </c>
      <c r="DK82" s="228">
        <f t="shared" si="327"/>
        <v>-196592.6</v>
      </c>
      <c r="DL82" s="228">
        <f t="shared" si="327"/>
        <v>-55880.55</v>
      </c>
      <c r="DM82" s="228">
        <f t="shared" si="327"/>
        <v>-214482.25</v>
      </c>
      <c r="DN82" s="228" t="e">
        <f t="shared" si="327"/>
        <v>#N/A</v>
      </c>
      <c r="DO82" s="228" t="e">
        <f t="shared" si="327"/>
        <v>#N/A</v>
      </c>
      <c r="DP82" s="228">
        <f t="shared" si="327"/>
        <v>-367436.4</v>
      </c>
      <c r="DQ82" s="228" t="e">
        <f t="shared" si="327"/>
        <v>#N/A</v>
      </c>
      <c r="DR82" s="228">
        <f t="shared" si="327"/>
        <v>-76441.95</v>
      </c>
      <c r="DS82" s="228">
        <f t="shared" si="327"/>
        <v>-107676</v>
      </c>
      <c r="DT82" s="228" t="e">
        <f t="shared" si="327"/>
        <v>#N/A</v>
      </c>
      <c r="DU82" s="228">
        <f t="shared" si="327"/>
        <v>-87458.55</v>
      </c>
      <c r="DV82" s="228">
        <f t="shared" si="327"/>
        <v>-245056</v>
      </c>
      <c r="DW82" s="228" t="e">
        <f t="shared" si="327"/>
        <v>#N/A</v>
      </c>
      <c r="DX82" s="228">
        <f t="shared" si="327"/>
        <v>-76361</v>
      </c>
      <c r="DY82" s="228" t="e">
        <f t="shared" si="327"/>
        <v>#N/A</v>
      </c>
      <c r="DZ82" s="228" t="e">
        <f t="shared" si="327"/>
        <v>#N/A</v>
      </c>
      <c r="EA82" s="228" t="e">
        <f t="shared" si="327"/>
        <v>#N/A</v>
      </c>
      <c r="EB82" s="228" t="e">
        <f t="shared" si="327"/>
        <v>#N/A</v>
      </c>
      <c r="EC82" s="228">
        <f t="shared" ref="EC82:FH82" si="328">-VLOOKUP(EC$2,otdata,3,FALSE)-VLOOKUP(EC$2,otdata,4,FALSE)-VLOOKUP(EC$2,otdata,5,FALSE)-VLOOKUP(EC$2,otdata,6,FALSE)-VLOOKUP(EC$2,otdata,7,FALSE)</f>
        <v>-80144.899999999994</v>
      </c>
      <c r="ED82" s="228" t="e">
        <f t="shared" si="328"/>
        <v>#N/A</v>
      </c>
      <c r="EE82" s="228">
        <f t="shared" si="328"/>
        <v>-217872.85</v>
      </c>
      <c r="EF82" s="228" t="e">
        <f t="shared" si="328"/>
        <v>#N/A</v>
      </c>
      <c r="EG82" s="228">
        <f t="shared" si="328"/>
        <v>-82085.149999999994</v>
      </c>
      <c r="EH82" s="228">
        <f t="shared" si="328"/>
        <v>-69641</v>
      </c>
      <c r="EI82" s="228" t="e">
        <f t="shared" si="328"/>
        <v>#N/A</v>
      </c>
      <c r="EJ82" s="228">
        <f t="shared" si="328"/>
        <v>-77350</v>
      </c>
      <c r="EK82" s="228" t="e">
        <f t="shared" si="328"/>
        <v>#N/A</v>
      </c>
      <c r="EL82" s="228">
        <f t="shared" si="328"/>
        <v>-97433.5</v>
      </c>
      <c r="EM82" s="228">
        <f t="shared" si="328"/>
        <v>-50501.75</v>
      </c>
      <c r="EN82" s="228" t="e">
        <f t="shared" si="328"/>
        <v>#N/A</v>
      </c>
      <c r="EO82" s="228" t="e">
        <f t="shared" si="328"/>
        <v>#N/A</v>
      </c>
      <c r="EP82" s="228">
        <f t="shared" si="328"/>
        <v>-964369</v>
      </c>
      <c r="EQ82" s="228" t="e">
        <f t="shared" si="328"/>
        <v>#N/A</v>
      </c>
      <c r="ER82" s="228">
        <f t="shared" si="328"/>
        <v>-6956716</v>
      </c>
      <c r="ES82" s="228">
        <f t="shared" si="328"/>
        <v>-1007660</v>
      </c>
      <c r="ET82" s="228" t="e">
        <f t="shared" si="328"/>
        <v>#N/A</v>
      </c>
      <c r="EU82" s="228">
        <f t="shared" si="328"/>
        <v>-1122897</v>
      </c>
      <c r="EV82" s="228" t="e">
        <f t="shared" si="328"/>
        <v>#N/A</v>
      </c>
      <c r="EW82" s="228" t="e">
        <f t="shared" si="328"/>
        <v>#N/A</v>
      </c>
      <c r="EX82" s="228">
        <f t="shared" si="328"/>
        <v>-6245203</v>
      </c>
      <c r="EY82" s="228" t="e">
        <f t="shared" si="328"/>
        <v>#N/A</v>
      </c>
      <c r="EZ82" s="228">
        <f t="shared" si="328"/>
        <v>-686858</v>
      </c>
      <c r="FA82" s="228" t="e">
        <f t="shared" si="328"/>
        <v>#N/A</v>
      </c>
      <c r="FB82" s="228" t="e">
        <f t="shared" si="328"/>
        <v>#N/A</v>
      </c>
      <c r="FC82" s="228" t="e">
        <f t="shared" si="328"/>
        <v>#N/A</v>
      </c>
      <c r="FD82" s="228" t="e">
        <f t="shared" si="328"/>
        <v>#N/A</v>
      </c>
      <c r="FE82" s="228" t="e">
        <f t="shared" si="328"/>
        <v>#N/A</v>
      </c>
      <c r="FF82" s="228">
        <f t="shared" si="328"/>
        <v>-927470</v>
      </c>
      <c r="FG82" s="228" t="e">
        <f t="shared" si="328"/>
        <v>#N/A</v>
      </c>
      <c r="FH82" s="228" t="e">
        <f t="shared" si="328"/>
        <v>#N/A</v>
      </c>
      <c r="FI82" s="228" t="e">
        <f t="shared" ref="FI82:GI82" si="329">-VLOOKUP(FI$2,otdata,3,FALSE)-VLOOKUP(FI$2,otdata,4,FALSE)-VLOOKUP(FI$2,otdata,5,FALSE)-VLOOKUP(FI$2,otdata,6,FALSE)-VLOOKUP(FI$2,otdata,7,FALSE)</f>
        <v>#N/A</v>
      </c>
      <c r="FJ82" s="228" t="e">
        <f t="shared" si="329"/>
        <v>#N/A</v>
      </c>
      <c r="FK82" s="228" t="e">
        <f t="shared" si="329"/>
        <v>#N/A</v>
      </c>
      <c r="FL82" s="228">
        <f t="shared" si="329"/>
        <v>-1520110</v>
      </c>
      <c r="FM82" s="228" t="e">
        <f t="shared" si="329"/>
        <v>#N/A</v>
      </c>
      <c r="FN82" s="228">
        <f t="shared" si="329"/>
        <v>-797762</v>
      </c>
      <c r="FO82" s="228" t="e">
        <f t="shared" si="329"/>
        <v>#N/A</v>
      </c>
      <c r="FP82" s="228">
        <f t="shared" si="329"/>
        <v>-6225806</v>
      </c>
      <c r="FQ82" s="228">
        <f t="shared" si="329"/>
        <v>-617265</v>
      </c>
      <c r="FR82" s="228" t="e">
        <f t="shared" si="329"/>
        <v>#N/A</v>
      </c>
      <c r="FS82" s="228">
        <f t="shared" si="329"/>
        <v>-356174</v>
      </c>
      <c r="FT82" s="228">
        <f t="shared" si="329"/>
        <v>-336564</v>
      </c>
      <c r="FU82" s="228">
        <f t="shared" si="329"/>
        <v>-383070</v>
      </c>
      <c r="FV82" s="228">
        <f t="shared" si="329"/>
        <v>-138797</v>
      </c>
      <c r="FW82" s="228">
        <f t="shared" si="329"/>
        <v>-136355</v>
      </c>
      <c r="FX82" s="228">
        <f t="shared" si="329"/>
        <v>-4912506</v>
      </c>
      <c r="FY82" s="228">
        <f t="shared" si="329"/>
        <v>-220136</v>
      </c>
      <c r="FZ82" s="228">
        <f t="shared" si="329"/>
        <v>-169562</v>
      </c>
      <c r="GA82" s="228">
        <f t="shared" si="329"/>
        <v>-296764</v>
      </c>
      <c r="GB82" s="228">
        <f t="shared" si="329"/>
        <v>-256489</v>
      </c>
      <c r="GC82" s="228">
        <f t="shared" si="329"/>
        <v>-351980</v>
      </c>
      <c r="GD82" s="228" t="e">
        <f t="shared" si="329"/>
        <v>#N/A</v>
      </c>
      <c r="GE82" s="228" t="e">
        <f t="shared" si="329"/>
        <v>#N/A</v>
      </c>
      <c r="GF82" s="228">
        <f t="shared" si="329"/>
        <v>-849289</v>
      </c>
      <c r="GG82" s="228" t="e">
        <f t="shared" si="329"/>
        <v>#N/A</v>
      </c>
      <c r="GH82" s="228" t="e">
        <f t="shared" si="329"/>
        <v>#N/A</v>
      </c>
      <c r="GI82" s="228">
        <f t="shared" si="329"/>
        <v>-723219</v>
      </c>
      <c r="GJ82" s="75" t="e">
        <f>SUM(E82:GI82)</f>
        <v>#N/A</v>
      </c>
      <c r="GK82" s="75"/>
    </row>
    <row r="83" spans="2:193" ht="15.5" x14ac:dyDescent="0.35">
      <c r="B83" s="234" t="s">
        <v>686</v>
      </c>
      <c r="C83" s="240" t="s">
        <v>689</v>
      </c>
      <c r="D83" s="243"/>
      <c r="E83" s="241">
        <f t="shared" ref="E83:AJ83" si="330">SUM(E79:E82)</f>
        <v>-678900.77000000014</v>
      </c>
      <c r="F83" s="241">
        <f t="shared" si="330"/>
        <v>-248353.89999999994</v>
      </c>
      <c r="G83" s="241">
        <f t="shared" si="330"/>
        <v>-406504.11999999994</v>
      </c>
      <c r="H83" s="241">
        <f t="shared" si="330"/>
        <v>-216523.30999999997</v>
      </c>
      <c r="I83" s="241">
        <f t="shared" si="330"/>
        <v>-123716.05000000003</v>
      </c>
      <c r="J83" s="241" t="e">
        <f t="shared" si="330"/>
        <v>#N/A</v>
      </c>
      <c r="K83" s="241" t="e">
        <f t="shared" si="330"/>
        <v>#N/A</v>
      </c>
      <c r="L83" s="241">
        <f t="shared" si="330"/>
        <v>-545929.62000000011</v>
      </c>
      <c r="M83" s="241">
        <f t="shared" si="330"/>
        <v>-575862.25000000012</v>
      </c>
      <c r="N83" s="241" t="e">
        <f t="shared" si="330"/>
        <v>#N/A</v>
      </c>
      <c r="O83" s="241">
        <f t="shared" si="330"/>
        <v>-856711.88</v>
      </c>
      <c r="P83" s="241" t="e">
        <f t="shared" si="330"/>
        <v>#N/A</v>
      </c>
      <c r="Q83" s="241">
        <f t="shared" si="330"/>
        <v>-884396.37999999989</v>
      </c>
      <c r="R83" s="241">
        <f t="shared" si="330"/>
        <v>-410282.92999999982</v>
      </c>
      <c r="S83" s="241">
        <f t="shared" si="330"/>
        <v>-547143.04000000015</v>
      </c>
      <c r="T83" s="241" t="e">
        <f t="shared" si="330"/>
        <v>#N/A</v>
      </c>
      <c r="U83" s="241">
        <f t="shared" si="330"/>
        <v>-159232.47000000009</v>
      </c>
      <c r="V83" s="241" t="e">
        <f t="shared" si="330"/>
        <v>#N/A</v>
      </c>
      <c r="W83" s="241" t="e">
        <f t="shared" si="330"/>
        <v>#N/A</v>
      </c>
      <c r="X83" s="241">
        <f t="shared" si="330"/>
        <v>-646932.55999999982</v>
      </c>
      <c r="Y83" s="241" t="e">
        <f t="shared" si="330"/>
        <v>#N/A</v>
      </c>
      <c r="Z83" s="241" t="e">
        <f t="shared" si="330"/>
        <v>#N/A</v>
      </c>
      <c r="AA83" s="241" t="e">
        <f t="shared" si="330"/>
        <v>#N/A</v>
      </c>
      <c r="AB83" s="241" t="e">
        <f t="shared" si="330"/>
        <v>#N/A</v>
      </c>
      <c r="AC83" s="241">
        <f t="shared" si="330"/>
        <v>-515319.53000000014</v>
      </c>
      <c r="AD83" s="241">
        <f t="shared" si="330"/>
        <v>953839.75</v>
      </c>
      <c r="AE83" s="241">
        <f t="shared" si="330"/>
        <v>-278840.44999999995</v>
      </c>
      <c r="AF83" s="241" t="e">
        <f t="shared" si="330"/>
        <v>#N/A</v>
      </c>
      <c r="AG83" s="241" t="e">
        <f t="shared" si="330"/>
        <v>#N/A</v>
      </c>
      <c r="AH83" s="241">
        <f t="shared" si="330"/>
        <v>-655063.41999999993</v>
      </c>
      <c r="AI83" s="241" t="e">
        <f t="shared" si="330"/>
        <v>#N/A</v>
      </c>
      <c r="AJ83" s="241" t="e">
        <f t="shared" si="330"/>
        <v>#N/A</v>
      </c>
      <c r="AK83" s="241">
        <f t="shared" ref="AK83:BP83" si="331">SUM(AK79:AK82)</f>
        <v>-326555.48</v>
      </c>
      <c r="AL83" s="241">
        <f t="shared" si="331"/>
        <v>-409855.39000000013</v>
      </c>
      <c r="AM83" s="241" t="e">
        <f t="shared" si="331"/>
        <v>#N/A</v>
      </c>
      <c r="AN83" s="241">
        <f t="shared" si="331"/>
        <v>543053.44999999995</v>
      </c>
      <c r="AO83" s="241" t="e">
        <f t="shared" si="331"/>
        <v>#N/A</v>
      </c>
      <c r="AP83" s="241">
        <f t="shared" si="331"/>
        <v>-467405.57999999996</v>
      </c>
      <c r="AQ83" s="241" t="e">
        <f t="shared" si="331"/>
        <v>#N/A</v>
      </c>
      <c r="AR83" s="241" t="e">
        <f t="shared" si="331"/>
        <v>#N/A</v>
      </c>
      <c r="AS83" s="241">
        <f t="shared" si="331"/>
        <v>-130335.24999999996</v>
      </c>
      <c r="AT83" s="241" t="e">
        <f t="shared" si="331"/>
        <v>#N/A</v>
      </c>
      <c r="AU83" s="241">
        <f t="shared" si="331"/>
        <v>-1326781.9900000005</v>
      </c>
      <c r="AV83" s="241">
        <f t="shared" si="331"/>
        <v>-384719.74000000005</v>
      </c>
      <c r="AW83" s="241">
        <f t="shared" si="331"/>
        <v>-81200.440000000061</v>
      </c>
      <c r="AX83" s="241">
        <f t="shared" si="331"/>
        <v>-609884.34999999986</v>
      </c>
      <c r="AY83" s="241">
        <f t="shared" si="331"/>
        <v>-1080459.5215000003</v>
      </c>
      <c r="AZ83" s="241">
        <f t="shared" si="331"/>
        <v>-160582.30999999997</v>
      </c>
      <c r="BA83" s="241">
        <f t="shared" si="331"/>
        <v>-334040.88999999996</v>
      </c>
      <c r="BB83" s="241">
        <f t="shared" si="331"/>
        <v>-123501.8600000001</v>
      </c>
      <c r="BC83" s="241">
        <f t="shared" si="331"/>
        <v>-529389.10000000033</v>
      </c>
      <c r="BD83" s="241">
        <f t="shared" si="331"/>
        <v>-502840.41000000003</v>
      </c>
      <c r="BE83" s="241">
        <f t="shared" si="331"/>
        <v>-490217.50000000012</v>
      </c>
      <c r="BF83" s="241">
        <f t="shared" si="331"/>
        <v>-149052.63999999996</v>
      </c>
      <c r="BG83" s="241">
        <f t="shared" si="331"/>
        <v>-189447.54999999993</v>
      </c>
      <c r="BH83" s="241">
        <f t="shared" si="331"/>
        <v>-322463.37999999989</v>
      </c>
      <c r="BI83" s="241">
        <f t="shared" si="331"/>
        <v>-223188.79999999993</v>
      </c>
      <c r="BJ83" s="241" t="e">
        <f t="shared" si="331"/>
        <v>#N/A</v>
      </c>
      <c r="BK83" s="241">
        <f t="shared" si="331"/>
        <v>-353376.49</v>
      </c>
      <c r="BL83" s="241">
        <f t="shared" si="331"/>
        <v>-357889.83999999985</v>
      </c>
      <c r="BM83" s="241">
        <f t="shared" si="331"/>
        <v>-264207.89999999997</v>
      </c>
      <c r="BN83" s="241">
        <f t="shared" si="331"/>
        <v>849325.6</v>
      </c>
      <c r="BO83" s="241">
        <f t="shared" si="331"/>
        <v>-213838.39</v>
      </c>
      <c r="BP83" s="241" t="e">
        <f t="shared" si="331"/>
        <v>#N/A</v>
      </c>
      <c r="BQ83" s="241">
        <f t="shared" ref="BQ83:CV83" si="332">SUM(BQ79:BQ82)</f>
        <v>-393677.82000000007</v>
      </c>
      <c r="BR83" s="241">
        <f t="shared" si="332"/>
        <v>-422573.45999999996</v>
      </c>
      <c r="BS83" s="241">
        <f t="shared" si="332"/>
        <v>-388840.45000000007</v>
      </c>
      <c r="BT83" s="241">
        <f t="shared" si="332"/>
        <v>-509986.93000000028</v>
      </c>
      <c r="BU83" s="241">
        <f t="shared" si="332"/>
        <v>-357228.14999999991</v>
      </c>
      <c r="BV83" s="241" t="e">
        <f t="shared" si="332"/>
        <v>#N/A</v>
      </c>
      <c r="BW83" s="241">
        <f t="shared" si="332"/>
        <v>-505006.17</v>
      </c>
      <c r="BX83" s="241">
        <f t="shared" si="332"/>
        <v>-461079.84999999986</v>
      </c>
      <c r="BY83" s="241">
        <f t="shared" si="332"/>
        <v>-835473.37000000011</v>
      </c>
      <c r="BZ83" s="241">
        <f t="shared" si="332"/>
        <v>-444303.75</v>
      </c>
      <c r="CA83" s="241">
        <f t="shared" si="332"/>
        <v>-133193.91000000003</v>
      </c>
      <c r="CB83" s="241" t="e">
        <f t="shared" si="332"/>
        <v>#N/A</v>
      </c>
      <c r="CC83" s="241">
        <f t="shared" si="332"/>
        <v>-594939.62999999989</v>
      </c>
      <c r="CD83" s="241" t="e">
        <f t="shared" si="332"/>
        <v>#N/A</v>
      </c>
      <c r="CE83" s="241">
        <f t="shared" si="332"/>
        <v>-715541.23000000021</v>
      </c>
      <c r="CF83" s="241" t="e">
        <f t="shared" si="332"/>
        <v>#N/A</v>
      </c>
      <c r="CG83" s="241">
        <f t="shared" si="332"/>
        <v>-548196.61999999976</v>
      </c>
      <c r="CH83" s="241">
        <f t="shared" si="332"/>
        <v>-467820.45999999996</v>
      </c>
      <c r="CI83" s="241">
        <f t="shared" si="332"/>
        <v>-641073.62</v>
      </c>
      <c r="CJ83" s="241">
        <f t="shared" si="332"/>
        <v>1050635.8500000001</v>
      </c>
      <c r="CK83" s="241">
        <f t="shared" si="332"/>
        <v>-479321.08999999991</v>
      </c>
      <c r="CL83" s="241">
        <f t="shared" si="332"/>
        <v>-412869.65999999986</v>
      </c>
      <c r="CM83" s="241">
        <f t="shared" si="332"/>
        <v>-830765.02</v>
      </c>
      <c r="CN83" s="241">
        <f t="shared" si="332"/>
        <v>-1762282.6000000003</v>
      </c>
      <c r="CO83" s="241">
        <f t="shared" si="332"/>
        <v>-671907.30999999982</v>
      </c>
      <c r="CP83" s="241">
        <f t="shared" si="332"/>
        <v>-633346.19999999972</v>
      </c>
      <c r="CQ83" s="241">
        <f t="shared" si="332"/>
        <v>-318637.77999999991</v>
      </c>
      <c r="CR83" s="241">
        <f t="shared" si="332"/>
        <v>-540859.05999999994</v>
      </c>
      <c r="CS83" s="241">
        <f t="shared" si="332"/>
        <v>-762677.36999999988</v>
      </c>
      <c r="CT83" s="241">
        <f t="shared" si="332"/>
        <v>-1701403.6999999997</v>
      </c>
      <c r="CU83" s="241">
        <f t="shared" si="332"/>
        <v>849619.8</v>
      </c>
      <c r="CV83" s="241">
        <f t="shared" si="332"/>
        <v>-623301.51000000024</v>
      </c>
      <c r="CW83" s="241">
        <f t="shared" ref="CW83:EB83" si="333">SUM(CW79:CW82)</f>
        <v>-665666.80999999982</v>
      </c>
      <c r="CX83" s="241">
        <f t="shared" si="333"/>
        <v>-674947.82000000007</v>
      </c>
      <c r="CY83" s="241">
        <f t="shared" si="333"/>
        <v>-1645618.0300000003</v>
      </c>
      <c r="CZ83" s="241">
        <f t="shared" si="333"/>
        <v>-322133.56999999995</v>
      </c>
      <c r="DA83" s="241">
        <f t="shared" si="333"/>
        <v>-571711.15000000014</v>
      </c>
      <c r="DB83" s="241">
        <f t="shared" si="333"/>
        <v>-885696.27000000025</v>
      </c>
      <c r="DC83" s="241">
        <f t="shared" si="333"/>
        <v>-715548.08999999985</v>
      </c>
      <c r="DD83" s="241">
        <f t="shared" si="333"/>
        <v>-200342.94999999998</v>
      </c>
      <c r="DE83" s="241" t="e">
        <f t="shared" si="333"/>
        <v>#N/A</v>
      </c>
      <c r="DF83" s="241">
        <f t="shared" si="333"/>
        <v>906869.45</v>
      </c>
      <c r="DG83" s="241">
        <f t="shared" si="333"/>
        <v>-1842479.55</v>
      </c>
      <c r="DH83" s="241">
        <f t="shared" si="333"/>
        <v>943430.3</v>
      </c>
      <c r="DI83" s="241">
        <f t="shared" si="333"/>
        <v>-667404.53000000038</v>
      </c>
      <c r="DJ83" s="241">
        <f t="shared" si="333"/>
        <v>-487831.04000000004</v>
      </c>
      <c r="DK83" s="241">
        <f t="shared" si="333"/>
        <v>-254117.6</v>
      </c>
      <c r="DL83" s="241">
        <f t="shared" si="333"/>
        <v>-41263.280000000101</v>
      </c>
      <c r="DM83" s="241">
        <f t="shared" si="333"/>
        <v>-190551.88</v>
      </c>
      <c r="DN83" s="241" t="e">
        <f t="shared" si="333"/>
        <v>#N/A</v>
      </c>
      <c r="DO83" s="241" t="e">
        <f t="shared" si="333"/>
        <v>#N/A</v>
      </c>
      <c r="DP83" s="241">
        <f t="shared" si="333"/>
        <v>-394741.06000000017</v>
      </c>
      <c r="DQ83" s="241" t="e">
        <f t="shared" si="333"/>
        <v>#N/A</v>
      </c>
      <c r="DR83" s="241">
        <f t="shared" si="333"/>
        <v>-623289.25</v>
      </c>
      <c r="DS83" s="241">
        <f t="shared" si="333"/>
        <v>-194158.12000000011</v>
      </c>
      <c r="DT83" s="241" t="e">
        <f t="shared" si="333"/>
        <v>#N/A</v>
      </c>
      <c r="DU83" s="241">
        <f t="shared" si="333"/>
        <v>-922219.5299999998</v>
      </c>
      <c r="DV83" s="241">
        <f t="shared" si="333"/>
        <v>781302</v>
      </c>
      <c r="DW83" s="241" t="e">
        <f t="shared" si="333"/>
        <v>#N/A</v>
      </c>
      <c r="DX83" s="241">
        <f t="shared" si="333"/>
        <v>-447464.05000000005</v>
      </c>
      <c r="DY83" s="241" t="e">
        <f t="shared" si="333"/>
        <v>#N/A</v>
      </c>
      <c r="DZ83" s="241" t="e">
        <f t="shared" si="333"/>
        <v>#N/A</v>
      </c>
      <c r="EA83" s="241" t="e">
        <f t="shared" si="333"/>
        <v>#N/A</v>
      </c>
      <c r="EB83" s="241" t="e">
        <f t="shared" si="333"/>
        <v>#N/A</v>
      </c>
      <c r="EC83" s="241">
        <f t="shared" ref="EC83:FH83" si="334">SUM(EC79:EC82)</f>
        <v>-189071.24000000008</v>
      </c>
      <c r="ED83" s="241" t="e">
        <f t="shared" si="334"/>
        <v>#N/A</v>
      </c>
      <c r="EE83" s="241">
        <f t="shared" si="334"/>
        <v>-383268.5</v>
      </c>
      <c r="EF83" s="241" t="e">
        <f t="shared" si="334"/>
        <v>#N/A</v>
      </c>
      <c r="EG83" s="241">
        <f t="shared" si="334"/>
        <v>-608970.5900000002</v>
      </c>
      <c r="EH83" s="241">
        <f t="shared" si="334"/>
        <v>-357786.86999999988</v>
      </c>
      <c r="EI83" s="241" t="e">
        <f t="shared" si="334"/>
        <v>#N/A</v>
      </c>
      <c r="EJ83" s="241">
        <f t="shared" si="334"/>
        <v>-371374.79000000004</v>
      </c>
      <c r="EK83" s="241" t="e">
        <f t="shared" si="334"/>
        <v>#N/A</v>
      </c>
      <c r="EL83" s="241">
        <f t="shared" si="334"/>
        <v>-748612.97</v>
      </c>
      <c r="EM83" s="241">
        <f t="shared" si="334"/>
        <v>-271246.59000000008</v>
      </c>
      <c r="EN83" s="241" t="e">
        <f t="shared" si="334"/>
        <v>#N/A</v>
      </c>
      <c r="EO83" s="241" t="e">
        <f t="shared" si="334"/>
        <v>#N/A</v>
      </c>
      <c r="EP83" s="241">
        <f t="shared" si="334"/>
        <v>3282731</v>
      </c>
      <c r="EQ83" s="241" t="e">
        <f t="shared" si="334"/>
        <v>#N/A</v>
      </c>
      <c r="ER83" s="241">
        <f t="shared" si="334"/>
        <v>-2741394</v>
      </c>
      <c r="ES83" s="241">
        <f t="shared" si="334"/>
        <v>-1688439.4600000009</v>
      </c>
      <c r="ET83" s="241" t="e">
        <f t="shared" si="334"/>
        <v>#N/A</v>
      </c>
      <c r="EU83" s="241">
        <f t="shared" si="334"/>
        <v>-2288651.120000001</v>
      </c>
      <c r="EV83" s="241" t="e">
        <f t="shared" si="334"/>
        <v>#N/A</v>
      </c>
      <c r="EW83" s="241" t="e">
        <f t="shared" si="334"/>
        <v>#N/A</v>
      </c>
      <c r="EX83" s="241">
        <f t="shared" si="334"/>
        <v>-1075001</v>
      </c>
      <c r="EY83" s="241" t="e">
        <f t="shared" si="334"/>
        <v>#N/A</v>
      </c>
      <c r="EZ83" s="241">
        <f t="shared" si="334"/>
        <v>-1445760.9000000013</v>
      </c>
      <c r="FA83" s="241" t="e">
        <f t="shared" si="334"/>
        <v>#N/A</v>
      </c>
      <c r="FB83" s="241" t="e">
        <f t="shared" si="334"/>
        <v>#N/A</v>
      </c>
      <c r="FC83" s="241" t="e">
        <f t="shared" si="334"/>
        <v>#N/A</v>
      </c>
      <c r="FD83" s="241" t="e">
        <f t="shared" si="334"/>
        <v>#N/A</v>
      </c>
      <c r="FE83" s="241" t="e">
        <f t="shared" si="334"/>
        <v>#N/A</v>
      </c>
      <c r="FF83" s="241">
        <f t="shared" si="334"/>
        <v>185862.3900000006</v>
      </c>
      <c r="FG83" s="241" t="e">
        <f t="shared" si="334"/>
        <v>#N/A</v>
      </c>
      <c r="FH83" s="241" t="e">
        <f t="shared" si="334"/>
        <v>#N/A</v>
      </c>
      <c r="FI83" s="241" t="e">
        <f t="shared" ref="FI83:GI83" si="335">SUM(FI79:FI82)</f>
        <v>#N/A</v>
      </c>
      <c r="FJ83" s="241" t="e">
        <f t="shared" si="335"/>
        <v>#N/A</v>
      </c>
      <c r="FK83" s="241" t="e">
        <f t="shared" si="335"/>
        <v>#N/A</v>
      </c>
      <c r="FL83" s="241">
        <f t="shared" si="335"/>
        <v>4149304</v>
      </c>
      <c r="FM83" s="241" t="e">
        <f t="shared" si="335"/>
        <v>#N/A</v>
      </c>
      <c r="FN83" s="241">
        <f t="shared" si="335"/>
        <v>4727140</v>
      </c>
      <c r="FO83" s="241" t="e">
        <f t="shared" si="335"/>
        <v>#N/A</v>
      </c>
      <c r="FP83" s="241">
        <f t="shared" si="335"/>
        <v>-2991435</v>
      </c>
      <c r="FQ83" s="241">
        <f t="shared" si="335"/>
        <v>2824592</v>
      </c>
      <c r="FR83" s="241" t="e">
        <f t="shared" si="335"/>
        <v>#N/A</v>
      </c>
      <c r="FS83" s="241">
        <f t="shared" si="335"/>
        <v>1973241</v>
      </c>
      <c r="FT83" s="241">
        <f t="shared" si="335"/>
        <v>952026</v>
      </c>
      <c r="FU83" s="241">
        <f t="shared" si="335"/>
        <v>-1799524.8399999999</v>
      </c>
      <c r="FV83" s="241">
        <f t="shared" si="335"/>
        <v>-1507543.7400000002</v>
      </c>
      <c r="FW83" s="241">
        <f t="shared" si="335"/>
        <v>-2049425.6400000001</v>
      </c>
      <c r="FX83" s="241">
        <f t="shared" si="335"/>
        <v>-6972151.2599999998</v>
      </c>
      <c r="FY83" s="241">
        <f t="shared" si="335"/>
        <v>-513287.53000000014</v>
      </c>
      <c r="FZ83" s="241">
        <f t="shared" si="335"/>
        <v>-310317.36999999988</v>
      </c>
      <c r="GA83" s="241" t="e">
        <f t="shared" si="335"/>
        <v>#NAME?</v>
      </c>
      <c r="GB83" s="241">
        <f t="shared" si="335"/>
        <v>767575</v>
      </c>
      <c r="GC83" s="241">
        <f t="shared" si="335"/>
        <v>-977188.30000000028</v>
      </c>
      <c r="GD83" s="241" t="e">
        <f t="shared" si="335"/>
        <v>#N/A</v>
      </c>
      <c r="GE83" s="241" t="e">
        <f t="shared" si="335"/>
        <v>#N/A</v>
      </c>
      <c r="GF83" s="241" t="e">
        <f t="shared" si="335"/>
        <v>#REF!</v>
      </c>
      <c r="GG83" s="241" t="e">
        <f t="shared" si="335"/>
        <v>#N/A</v>
      </c>
      <c r="GH83" s="241" t="e">
        <f t="shared" si="335"/>
        <v>#N/A</v>
      </c>
      <c r="GI83" s="241">
        <f t="shared" si="335"/>
        <v>184513</v>
      </c>
      <c r="GJ83" s="75" t="e">
        <f>SUM(E83:GI83)</f>
        <v>#N/A</v>
      </c>
      <c r="GK83" s="75"/>
    </row>
    <row r="84" spans="2:193" x14ac:dyDescent="0.25">
      <c r="B84" s="229"/>
      <c r="C84" s="227"/>
      <c r="D84" s="227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2"/>
      <c r="BJ84" s="322"/>
      <c r="BK84" s="322"/>
      <c r="BL84" s="322"/>
      <c r="BM84" s="322"/>
      <c r="BN84" s="322"/>
      <c r="BO84" s="322"/>
      <c r="BP84" s="322"/>
      <c r="BQ84" s="322"/>
      <c r="BR84" s="322"/>
      <c r="BS84" s="322"/>
      <c r="BT84" s="322"/>
      <c r="BU84" s="322"/>
      <c r="BV84" s="322"/>
      <c r="BW84" s="322"/>
      <c r="BX84" s="322"/>
      <c r="BY84" s="322"/>
      <c r="BZ84" s="322"/>
      <c r="CA84" s="322"/>
      <c r="CB84" s="322"/>
      <c r="CC84" s="322"/>
      <c r="CD84" s="322"/>
      <c r="CE84" s="322"/>
      <c r="CF84" s="322"/>
      <c r="CG84" s="322"/>
      <c r="CH84" s="322"/>
      <c r="CI84" s="322"/>
      <c r="CJ84" s="322"/>
      <c r="CK84" s="322"/>
      <c r="CL84" s="322"/>
      <c r="CM84" s="322"/>
      <c r="CN84" s="322"/>
      <c r="CO84" s="322"/>
      <c r="CP84" s="322"/>
      <c r="CQ84" s="322"/>
      <c r="CR84" s="322"/>
      <c r="CS84" s="322"/>
      <c r="CT84" s="322"/>
      <c r="CU84" s="322"/>
      <c r="CV84" s="322"/>
      <c r="CW84" s="322"/>
      <c r="CX84" s="322"/>
      <c r="CY84" s="322"/>
      <c r="CZ84" s="322"/>
      <c r="DA84" s="322"/>
      <c r="DB84" s="322"/>
      <c r="DC84" s="322"/>
      <c r="DD84" s="322"/>
      <c r="DE84" s="322"/>
      <c r="DF84" s="322"/>
      <c r="DG84" s="322"/>
      <c r="DH84" s="322"/>
      <c r="DI84" s="322"/>
      <c r="DJ84" s="322"/>
      <c r="DK84" s="322"/>
      <c r="DL84" s="322"/>
      <c r="DM84" s="322"/>
      <c r="DN84" s="322"/>
      <c r="DO84" s="322"/>
      <c r="DP84" s="322"/>
      <c r="DQ84" s="322"/>
      <c r="DR84" s="322"/>
      <c r="DS84" s="322"/>
      <c r="DT84" s="322"/>
      <c r="DU84" s="322"/>
      <c r="DV84" s="322"/>
      <c r="DW84" s="322"/>
      <c r="DX84" s="322"/>
      <c r="DY84" s="322"/>
      <c r="DZ84" s="322"/>
      <c r="EA84" s="322"/>
      <c r="EB84" s="322"/>
      <c r="EC84" s="322"/>
      <c r="ED84" s="322"/>
      <c r="EE84" s="322"/>
      <c r="EF84" s="322"/>
      <c r="EG84" s="322"/>
      <c r="EH84" s="322"/>
      <c r="EI84" s="322"/>
      <c r="EJ84" s="322"/>
      <c r="EK84" s="322"/>
      <c r="EL84" s="322"/>
      <c r="EM84" s="322"/>
      <c r="EN84" s="322"/>
      <c r="EO84" s="322"/>
      <c r="EP84" s="322"/>
      <c r="EQ84" s="322"/>
      <c r="ER84" s="322"/>
      <c r="ES84" s="322"/>
      <c r="ET84" s="322"/>
      <c r="EU84" s="322"/>
      <c r="EV84" s="322"/>
      <c r="EW84" s="322"/>
      <c r="EX84" s="322"/>
      <c r="EY84" s="322"/>
      <c r="EZ84" s="322"/>
      <c r="FA84" s="322"/>
      <c r="FB84" s="322"/>
      <c r="FC84" s="322"/>
      <c r="FD84" s="322"/>
      <c r="FE84" s="322"/>
      <c r="FF84" s="322"/>
      <c r="FG84" s="322"/>
      <c r="FH84" s="322"/>
      <c r="FI84" s="322"/>
      <c r="FJ84" s="322"/>
      <c r="FK84" s="322"/>
      <c r="FL84" s="322"/>
      <c r="FM84" s="322"/>
      <c r="FN84" s="322"/>
      <c r="FO84" s="322"/>
      <c r="FP84" s="322"/>
      <c r="FQ84" s="322"/>
      <c r="FR84" s="322"/>
      <c r="FS84" s="322"/>
      <c r="FT84" s="322"/>
      <c r="FU84" s="322"/>
      <c r="FV84" s="322"/>
      <c r="FW84" s="322"/>
      <c r="FX84" s="322"/>
      <c r="FY84" s="322"/>
      <c r="FZ84" s="322"/>
      <c r="GA84" s="322"/>
      <c r="GB84" s="322"/>
      <c r="GC84" s="322"/>
      <c r="GD84" s="322"/>
      <c r="GE84" s="322"/>
      <c r="GF84" s="322"/>
      <c r="GG84" s="322"/>
      <c r="GH84" s="322"/>
      <c r="GI84" s="322"/>
      <c r="GJ84" s="75"/>
      <c r="GK84" s="321"/>
    </row>
    <row r="85" spans="2:193" ht="15.5" x14ac:dyDescent="0.35">
      <c r="B85" s="242" t="s">
        <v>667</v>
      </c>
      <c r="C85" s="225"/>
      <c r="D85" s="231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  <c r="BS85" s="154"/>
      <c r="BT85" s="154"/>
      <c r="BU85" s="154"/>
      <c r="BV85" s="154"/>
      <c r="BW85" s="154"/>
      <c r="BX85" s="154"/>
      <c r="BY85" s="154"/>
      <c r="BZ85" s="154"/>
      <c r="CA85" s="154"/>
      <c r="CB85" s="154"/>
      <c r="CC85" s="154"/>
      <c r="CD85" s="154"/>
      <c r="CE85" s="154"/>
      <c r="CF85" s="154"/>
      <c r="CG85" s="154"/>
      <c r="CH85" s="154"/>
      <c r="CI85" s="154"/>
      <c r="CJ85" s="154"/>
      <c r="CK85" s="154"/>
      <c r="CL85" s="154"/>
      <c r="CM85" s="154"/>
      <c r="CN85" s="154"/>
      <c r="CO85" s="154"/>
      <c r="CP85" s="154"/>
      <c r="CQ85" s="154"/>
      <c r="CR85" s="154"/>
      <c r="CS85" s="154"/>
      <c r="CT85" s="154"/>
      <c r="CU85" s="154"/>
      <c r="CV85" s="154"/>
      <c r="CW85" s="154"/>
      <c r="CX85" s="154"/>
      <c r="CY85" s="154"/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4"/>
      <c r="EC85" s="154"/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/>
      <c r="ET85" s="154"/>
      <c r="EU85" s="154"/>
      <c r="EV85" s="154"/>
      <c r="EW85" s="154"/>
      <c r="EX85" s="154"/>
      <c r="EY85" s="154"/>
      <c r="EZ85" s="154"/>
      <c r="FA85" s="154"/>
      <c r="FB85" s="154"/>
      <c r="FC85" s="154"/>
      <c r="FD85" s="154"/>
      <c r="FE85" s="154"/>
      <c r="FF85" s="154"/>
      <c r="FG85" s="154"/>
      <c r="FH85" s="154"/>
      <c r="FI85" s="154"/>
      <c r="FJ85" s="154"/>
      <c r="FK85" s="154"/>
      <c r="FL85" s="154"/>
      <c r="FM85" s="154"/>
      <c r="FN85" s="154"/>
      <c r="FO85" s="154"/>
      <c r="FP85" s="154"/>
      <c r="FQ85" s="154"/>
      <c r="FR85" s="154"/>
      <c r="FS85" s="154"/>
      <c r="FT85" s="154"/>
      <c r="FU85" s="154"/>
      <c r="FV85" s="154"/>
      <c r="FW85" s="154"/>
      <c r="FX85" s="154"/>
      <c r="FY85" s="154"/>
      <c r="FZ85" s="154"/>
      <c r="GA85" s="154"/>
      <c r="GB85" s="154"/>
      <c r="GC85" s="154"/>
      <c r="GD85" s="154"/>
      <c r="GE85" s="154"/>
      <c r="GF85" s="154"/>
      <c r="GG85" s="154"/>
      <c r="GH85" s="154"/>
      <c r="GI85" s="154"/>
    </row>
    <row r="86" spans="2:193" x14ac:dyDescent="0.25">
      <c r="B86" s="125"/>
      <c r="C86" s="127" t="s">
        <v>668</v>
      </c>
      <c r="D86" s="127"/>
      <c r="E86" s="128">
        <f t="shared" ref="E86:AJ86" si="336">-E82</f>
        <v>52210.25</v>
      </c>
      <c r="F86" s="128">
        <f t="shared" si="336"/>
        <v>45347.35</v>
      </c>
      <c r="G86" s="128">
        <f t="shared" si="336"/>
        <v>33817.050000000003</v>
      </c>
      <c r="H86" s="128">
        <f t="shared" si="336"/>
        <v>23872.15</v>
      </c>
      <c r="I86" s="128">
        <f t="shared" si="336"/>
        <v>25887.95</v>
      </c>
      <c r="J86" s="128" t="e">
        <f t="shared" si="336"/>
        <v>#N/A</v>
      </c>
      <c r="K86" s="128" t="e">
        <f t="shared" si="336"/>
        <v>#N/A</v>
      </c>
      <c r="L86" s="128">
        <f t="shared" si="336"/>
        <v>185806</v>
      </c>
      <c r="M86" s="128">
        <f t="shared" si="336"/>
        <v>90229.9</v>
      </c>
      <c r="N86" s="128" t="e">
        <f t="shared" si="336"/>
        <v>#N/A</v>
      </c>
      <c r="O86" s="128">
        <f t="shared" si="336"/>
        <v>214223.85</v>
      </c>
      <c r="P86" s="128" t="e">
        <f t="shared" si="336"/>
        <v>#N/A</v>
      </c>
      <c r="Q86" s="128">
        <f t="shared" si="336"/>
        <v>231635</v>
      </c>
      <c r="R86" s="128">
        <f t="shared" si="336"/>
        <v>59946</v>
      </c>
      <c r="S86" s="128">
        <f t="shared" si="336"/>
        <v>70528.399999999994</v>
      </c>
      <c r="T86" s="128" t="e">
        <f t="shared" si="336"/>
        <v>#N/A</v>
      </c>
      <c r="U86" s="128">
        <f t="shared" si="336"/>
        <v>72301.5</v>
      </c>
      <c r="V86" s="128" t="e">
        <f t="shared" si="336"/>
        <v>#N/A</v>
      </c>
      <c r="W86" s="128" t="e">
        <f t="shared" si="336"/>
        <v>#N/A</v>
      </c>
      <c r="X86" s="128">
        <f t="shared" si="336"/>
        <v>376026</v>
      </c>
      <c r="Y86" s="128" t="e">
        <f t="shared" si="336"/>
        <v>#N/A</v>
      </c>
      <c r="Z86" s="128" t="e">
        <f t="shared" si="336"/>
        <v>#N/A</v>
      </c>
      <c r="AA86" s="128" t="e">
        <f t="shared" si="336"/>
        <v>#N/A</v>
      </c>
      <c r="AB86" s="128" t="e">
        <f t="shared" si="336"/>
        <v>#N/A</v>
      </c>
      <c r="AC86" s="128">
        <f t="shared" si="336"/>
        <v>208049.1</v>
      </c>
      <c r="AD86" s="128">
        <f t="shared" si="336"/>
        <v>474819.25</v>
      </c>
      <c r="AE86" s="128">
        <f t="shared" si="336"/>
        <v>88848</v>
      </c>
      <c r="AF86" s="128" t="e">
        <f t="shared" si="336"/>
        <v>#N/A</v>
      </c>
      <c r="AG86" s="128" t="e">
        <f t="shared" si="336"/>
        <v>#N/A</v>
      </c>
      <c r="AH86" s="128">
        <f t="shared" si="336"/>
        <v>103926</v>
      </c>
      <c r="AI86" s="128" t="e">
        <f t="shared" si="336"/>
        <v>#N/A</v>
      </c>
      <c r="AJ86" s="128" t="e">
        <f t="shared" si="336"/>
        <v>#N/A</v>
      </c>
      <c r="AK86" s="128">
        <f t="shared" ref="AK86:BP86" si="337">-AK82</f>
        <v>114299</v>
      </c>
      <c r="AL86" s="128">
        <f t="shared" si="337"/>
        <v>164563</v>
      </c>
      <c r="AM86" s="128" t="e">
        <f t="shared" si="337"/>
        <v>#N/A</v>
      </c>
      <c r="AN86" s="128">
        <f t="shared" si="337"/>
        <v>44954.55</v>
      </c>
      <c r="AO86" s="128" t="e">
        <f t="shared" si="337"/>
        <v>#N/A</v>
      </c>
      <c r="AP86" s="128">
        <f t="shared" si="337"/>
        <v>76890.149999999994</v>
      </c>
      <c r="AQ86" s="128" t="e">
        <f t="shared" si="337"/>
        <v>#N/A</v>
      </c>
      <c r="AR86" s="128" t="e">
        <f t="shared" si="337"/>
        <v>#N/A</v>
      </c>
      <c r="AS86" s="128">
        <f t="shared" si="337"/>
        <v>79599.3</v>
      </c>
      <c r="AT86" s="128" t="e">
        <f t="shared" si="337"/>
        <v>#N/A</v>
      </c>
      <c r="AU86" s="128">
        <f t="shared" si="337"/>
        <v>146555.04999999999</v>
      </c>
      <c r="AV86" s="128">
        <f t="shared" si="337"/>
        <v>92453.2</v>
      </c>
      <c r="AW86" s="128">
        <f t="shared" si="337"/>
        <v>53397.5</v>
      </c>
      <c r="AX86" s="128">
        <f t="shared" si="337"/>
        <v>208519</v>
      </c>
      <c r="AY86" s="128">
        <f t="shared" si="337"/>
        <v>290337.6115</v>
      </c>
      <c r="AZ86" s="128">
        <f t="shared" si="337"/>
        <v>122090.6</v>
      </c>
      <c r="BA86" s="128">
        <f t="shared" si="337"/>
        <v>94820.7</v>
      </c>
      <c r="BB86" s="128">
        <f t="shared" si="337"/>
        <v>57012.25</v>
      </c>
      <c r="BC86" s="128">
        <f t="shared" si="337"/>
        <v>144746</v>
      </c>
      <c r="BD86" s="128">
        <f t="shared" si="337"/>
        <v>170470</v>
      </c>
      <c r="BE86" s="128">
        <f t="shared" si="337"/>
        <v>59284.65</v>
      </c>
      <c r="BF86" s="128">
        <f t="shared" si="337"/>
        <v>111027.55</v>
      </c>
      <c r="BG86" s="128">
        <f t="shared" si="337"/>
        <v>106849</v>
      </c>
      <c r="BH86" s="128">
        <f t="shared" si="337"/>
        <v>140704</v>
      </c>
      <c r="BI86" s="128">
        <f t="shared" si="337"/>
        <v>67317</v>
      </c>
      <c r="BJ86" s="128" t="e">
        <f t="shared" si="337"/>
        <v>#N/A</v>
      </c>
      <c r="BK86" s="128">
        <f t="shared" si="337"/>
        <v>60503.4</v>
      </c>
      <c r="BL86" s="128">
        <f t="shared" si="337"/>
        <v>46553.85</v>
      </c>
      <c r="BM86" s="128">
        <f t="shared" si="337"/>
        <v>80665.45</v>
      </c>
      <c r="BN86" s="128">
        <f t="shared" si="337"/>
        <v>102921.4</v>
      </c>
      <c r="BO86" s="128">
        <f t="shared" si="337"/>
        <v>34939</v>
      </c>
      <c r="BP86" s="128" t="e">
        <f t="shared" si="337"/>
        <v>#N/A</v>
      </c>
      <c r="BQ86" s="128">
        <f t="shared" ref="BQ86:CV86" si="338">-BQ82</f>
        <v>224666</v>
      </c>
      <c r="BR86" s="128">
        <f t="shared" si="338"/>
        <v>249586</v>
      </c>
      <c r="BS86" s="128">
        <f t="shared" si="338"/>
        <v>54066.9</v>
      </c>
      <c r="BT86" s="128">
        <f t="shared" si="338"/>
        <v>81347.399999999994</v>
      </c>
      <c r="BU86" s="128">
        <f t="shared" si="338"/>
        <v>141648.6</v>
      </c>
      <c r="BV86" s="128" t="e">
        <f t="shared" si="338"/>
        <v>#N/A</v>
      </c>
      <c r="BW86" s="128">
        <f t="shared" si="338"/>
        <v>215188.7</v>
      </c>
      <c r="BX86" s="128">
        <f t="shared" si="338"/>
        <v>179502</v>
      </c>
      <c r="BY86" s="128">
        <f t="shared" si="338"/>
        <v>115241.95</v>
      </c>
      <c r="BZ86" s="128">
        <f t="shared" si="338"/>
        <v>123288.25</v>
      </c>
      <c r="CA86" s="128">
        <f t="shared" si="338"/>
        <v>63873</v>
      </c>
      <c r="CB86" s="128" t="e">
        <f t="shared" si="338"/>
        <v>#N/A</v>
      </c>
      <c r="CC86" s="128">
        <f t="shared" si="338"/>
        <v>88891.5</v>
      </c>
      <c r="CD86" s="128" t="e">
        <f t="shared" si="338"/>
        <v>#N/A</v>
      </c>
      <c r="CE86" s="128">
        <f t="shared" si="338"/>
        <v>89998</v>
      </c>
      <c r="CF86" s="128" t="e">
        <f t="shared" si="338"/>
        <v>#N/A</v>
      </c>
      <c r="CG86" s="128">
        <f t="shared" si="338"/>
        <v>101889.65</v>
      </c>
      <c r="CH86" s="128">
        <f t="shared" si="338"/>
        <v>231173.85</v>
      </c>
      <c r="CI86" s="128">
        <f t="shared" si="338"/>
        <v>229238.9</v>
      </c>
      <c r="CJ86" s="128">
        <f t="shared" si="338"/>
        <v>186834.15</v>
      </c>
      <c r="CK86" s="128">
        <f t="shared" si="338"/>
        <v>104829.2</v>
      </c>
      <c r="CL86" s="128">
        <f t="shared" si="338"/>
        <v>120721.05</v>
      </c>
      <c r="CM86" s="128">
        <f t="shared" si="338"/>
        <v>130403</v>
      </c>
      <c r="CN86" s="128">
        <f t="shared" si="338"/>
        <v>327085.3</v>
      </c>
      <c r="CO86" s="128">
        <f t="shared" si="338"/>
        <v>218596.05</v>
      </c>
      <c r="CP86" s="128">
        <f t="shared" si="338"/>
        <v>118897</v>
      </c>
      <c r="CQ86" s="128">
        <f t="shared" si="338"/>
        <v>104689.35</v>
      </c>
      <c r="CR86" s="128">
        <f t="shared" si="338"/>
        <v>279261.90000000002</v>
      </c>
      <c r="CS86" s="128">
        <f t="shared" si="338"/>
        <v>233426.3</v>
      </c>
      <c r="CT86" s="128">
        <f t="shared" si="338"/>
        <v>144749.65</v>
      </c>
      <c r="CU86" s="128">
        <f t="shared" si="338"/>
        <v>105377.2</v>
      </c>
      <c r="CV86" s="128">
        <f t="shared" si="338"/>
        <v>75565.55</v>
      </c>
      <c r="CW86" s="128">
        <f t="shared" ref="CW86:EB86" si="339">-CW82</f>
        <v>194161.75</v>
      </c>
      <c r="CX86" s="128">
        <f t="shared" si="339"/>
        <v>267677</v>
      </c>
      <c r="CY86" s="128">
        <f t="shared" si="339"/>
        <v>475203.4</v>
      </c>
      <c r="CZ86" s="128">
        <f t="shared" si="339"/>
        <v>165220.85</v>
      </c>
      <c r="DA86" s="128">
        <f t="shared" si="339"/>
        <v>79291.45</v>
      </c>
      <c r="DB86" s="128">
        <f t="shared" si="339"/>
        <v>128747.75</v>
      </c>
      <c r="DC86" s="128">
        <f t="shared" si="339"/>
        <v>109923.75</v>
      </c>
      <c r="DD86" s="128">
        <f t="shared" si="339"/>
        <v>63860.6</v>
      </c>
      <c r="DE86" s="128" t="e">
        <f t="shared" si="339"/>
        <v>#N/A</v>
      </c>
      <c r="DF86" s="128">
        <f t="shared" si="339"/>
        <v>262587.55</v>
      </c>
      <c r="DG86" s="128">
        <f t="shared" si="339"/>
        <v>1422234.6</v>
      </c>
      <c r="DH86" s="128">
        <f t="shared" si="339"/>
        <v>80186.7</v>
      </c>
      <c r="DI86" s="128">
        <f t="shared" si="339"/>
        <v>346151.9</v>
      </c>
      <c r="DJ86" s="128">
        <f t="shared" si="339"/>
        <v>159376</v>
      </c>
      <c r="DK86" s="128">
        <f t="shared" si="339"/>
        <v>196592.6</v>
      </c>
      <c r="DL86" s="128">
        <f t="shared" si="339"/>
        <v>55880.55</v>
      </c>
      <c r="DM86" s="128">
        <f t="shared" si="339"/>
        <v>214482.25</v>
      </c>
      <c r="DN86" s="128" t="e">
        <f t="shared" si="339"/>
        <v>#N/A</v>
      </c>
      <c r="DO86" s="128" t="e">
        <f t="shared" si="339"/>
        <v>#N/A</v>
      </c>
      <c r="DP86" s="128">
        <f t="shared" si="339"/>
        <v>367436.4</v>
      </c>
      <c r="DQ86" s="128" t="e">
        <f t="shared" si="339"/>
        <v>#N/A</v>
      </c>
      <c r="DR86" s="128">
        <f t="shared" si="339"/>
        <v>76441.95</v>
      </c>
      <c r="DS86" s="128">
        <f t="shared" si="339"/>
        <v>107676</v>
      </c>
      <c r="DT86" s="128" t="e">
        <f t="shared" si="339"/>
        <v>#N/A</v>
      </c>
      <c r="DU86" s="128">
        <f t="shared" si="339"/>
        <v>87458.55</v>
      </c>
      <c r="DV86" s="128">
        <f t="shared" si="339"/>
        <v>245056</v>
      </c>
      <c r="DW86" s="128" t="e">
        <f t="shared" si="339"/>
        <v>#N/A</v>
      </c>
      <c r="DX86" s="128">
        <f t="shared" si="339"/>
        <v>76361</v>
      </c>
      <c r="DY86" s="128" t="e">
        <f t="shared" si="339"/>
        <v>#N/A</v>
      </c>
      <c r="DZ86" s="128" t="e">
        <f t="shared" si="339"/>
        <v>#N/A</v>
      </c>
      <c r="EA86" s="128" t="e">
        <f t="shared" si="339"/>
        <v>#N/A</v>
      </c>
      <c r="EB86" s="128" t="e">
        <f t="shared" si="339"/>
        <v>#N/A</v>
      </c>
      <c r="EC86" s="128">
        <f t="shared" ref="EC86:FH86" si="340">-EC82</f>
        <v>80144.899999999994</v>
      </c>
      <c r="ED86" s="128" t="e">
        <f t="shared" si="340"/>
        <v>#N/A</v>
      </c>
      <c r="EE86" s="128">
        <f t="shared" si="340"/>
        <v>217872.85</v>
      </c>
      <c r="EF86" s="128" t="e">
        <f t="shared" si="340"/>
        <v>#N/A</v>
      </c>
      <c r="EG86" s="128">
        <f t="shared" si="340"/>
        <v>82085.149999999994</v>
      </c>
      <c r="EH86" s="128">
        <f t="shared" si="340"/>
        <v>69641</v>
      </c>
      <c r="EI86" s="128" t="e">
        <f t="shared" si="340"/>
        <v>#N/A</v>
      </c>
      <c r="EJ86" s="128">
        <f t="shared" si="340"/>
        <v>77350</v>
      </c>
      <c r="EK86" s="128" t="e">
        <f t="shared" si="340"/>
        <v>#N/A</v>
      </c>
      <c r="EL86" s="128">
        <f t="shared" si="340"/>
        <v>97433.5</v>
      </c>
      <c r="EM86" s="128">
        <f t="shared" si="340"/>
        <v>50501.75</v>
      </c>
      <c r="EN86" s="128" t="e">
        <f t="shared" si="340"/>
        <v>#N/A</v>
      </c>
      <c r="EO86" s="128" t="e">
        <f t="shared" si="340"/>
        <v>#N/A</v>
      </c>
      <c r="EP86" s="128">
        <f t="shared" si="340"/>
        <v>964369</v>
      </c>
      <c r="EQ86" s="128" t="e">
        <f t="shared" si="340"/>
        <v>#N/A</v>
      </c>
      <c r="ER86" s="128">
        <f t="shared" si="340"/>
        <v>6956716</v>
      </c>
      <c r="ES86" s="128">
        <f t="shared" si="340"/>
        <v>1007660</v>
      </c>
      <c r="ET86" s="128" t="e">
        <f t="shared" si="340"/>
        <v>#N/A</v>
      </c>
      <c r="EU86" s="128">
        <f t="shared" si="340"/>
        <v>1122897</v>
      </c>
      <c r="EV86" s="128" t="e">
        <f t="shared" si="340"/>
        <v>#N/A</v>
      </c>
      <c r="EW86" s="128" t="e">
        <f t="shared" si="340"/>
        <v>#N/A</v>
      </c>
      <c r="EX86" s="128">
        <f t="shared" si="340"/>
        <v>6245203</v>
      </c>
      <c r="EY86" s="128" t="e">
        <f t="shared" si="340"/>
        <v>#N/A</v>
      </c>
      <c r="EZ86" s="128">
        <f t="shared" si="340"/>
        <v>686858</v>
      </c>
      <c r="FA86" s="128" t="e">
        <f t="shared" si="340"/>
        <v>#N/A</v>
      </c>
      <c r="FB86" s="128" t="e">
        <f t="shared" si="340"/>
        <v>#N/A</v>
      </c>
      <c r="FC86" s="128" t="e">
        <f t="shared" si="340"/>
        <v>#N/A</v>
      </c>
      <c r="FD86" s="128" t="e">
        <f t="shared" si="340"/>
        <v>#N/A</v>
      </c>
      <c r="FE86" s="128" t="e">
        <f t="shared" si="340"/>
        <v>#N/A</v>
      </c>
      <c r="FF86" s="128">
        <f t="shared" si="340"/>
        <v>927470</v>
      </c>
      <c r="FG86" s="128" t="e">
        <f t="shared" si="340"/>
        <v>#N/A</v>
      </c>
      <c r="FH86" s="128" t="e">
        <f t="shared" si="340"/>
        <v>#N/A</v>
      </c>
      <c r="FI86" s="128" t="e">
        <f t="shared" ref="FI86:GI86" si="341">-FI82</f>
        <v>#N/A</v>
      </c>
      <c r="FJ86" s="128" t="e">
        <f t="shared" si="341"/>
        <v>#N/A</v>
      </c>
      <c r="FK86" s="128" t="e">
        <f t="shared" si="341"/>
        <v>#N/A</v>
      </c>
      <c r="FL86" s="128">
        <f t="shared" si="341"/>
        <v>1520110</v>
      </c>
      <c r="FM86" s="128" t="e">
        <f t="shared" si="341"/>
        <v>#N/A</v>
      </c>
      <c r="FN86" s="128">
        <f t="shared" si="341"/>
        <v>797762</v>
      </c>
      <c r="FO86" s="128" t="e">
        <f t="shared" si="341"/>
        <v>#N/A</v>
      </c>
      <c r="FP86" s="128">
        <f t="shared" si="341"/>
        <v>6225806</v>
      </c>
      <c r="FQ86" s="128">
        <f t="shared" si="341"/>
        <v>617265</v>
      </c>
      <c r="FR86" s="128" t="e">
        <f t="shared" si="341"/>
        <v>#N/A</v>
      </c>
      <c r="FS86" s="128">
        <f t="shared" si="341"/>
        <v>356174</v>
      </c>
      <c r="FT86" s="128">
        <f t="shared" si="341"/>
        <v>336564</v>
      </c>
      <c r="FU86" s="128">
        <f t="shared" si="341"/>
        <v>383070</v>
      </c>
      <c r="FV86" s="128">
        <f t="shared" si="341"/>
        <v>138797</v>
      </c>
      <c r="FW86" s="128">
        <f t="shared" si="341"/>
        <v>136355</v>
      </c>
      <c r="FX86" s="128">
        <f t="shared" si="341"/>
        <v>4912506</v>
      </c>
      <c r="FY86" s="128">
        <f t="shared" si="341"/>
        <v>220136</v>
      </c>
      <c r="FZ86" s="128">
        <f t="shared" si="341"/>
        <v>169562</v>
      </c>
      <c r="GA86" s="128">
        <f t="shared" si="341"/>
        <v>296764</v>
      </c>
      <c r="GB86" s="128">
        <f t="shared" si="341"/>
        <v>256489</v>
      </c>
      <c r="GC86" s="128">
        <f t="shared" si="341"/>
        <v>351980</v>
      </c>
      <c r="GD86" s="128" t="e">
        <f t="shared" si="341"/>
        <v>#N/A</v>
      </c>
      <c r="GE86" s="128" t="e">
        <f t="shared" si="341"/>
        <v>#N/A</v>
      </c>
      <c r="GF86" s="128">
        <f t="shared" si="341"/>
        <v>849289</v>
      </c>
      <c r="GG86" s="128" t="e">
        <f t="shared" si="341"/>
        <v>#N/A</v>
      </c>
      <c r="GH86" s="128" t="e">
        <f t="shared" si="341"/>
        <v>#N/A</v>
      </c>
      <c r="GI86" s="128">
        <f t="shared" si="341"/>
        <v>723219</v>
      </c>
      <c r="GJ86" s="75" t="e">
        <f>SUM(E86:GI86)</f>
        <v>#N/A</v>
      </c>
      <c r="GK86" s="75"/>
    </row>
    <row r="87" spans="2:193" x14ac:dyDescent="0.25">
      <c r="B87" s="125"/>
      <c r="C87" s="127" t="s">
        <v>669</v>
      </c>
      <c r="D87" s="127"/>
      <c r="E87" s="128">
        <f t="shared" ref="E87:AJ87" si="342">SUM(E16:E28)</f>
        <v>274312.51</v>
      </c>
      <c r="F87" s="128">
        <f t="shared" si="342"/>
        <v>448684.08</v>
      </c>
      <c r="G87" s="128">
        <f t="shared" si="342"/>
        <v>96329</v>
      </c>
      <c r="H87" s="128">
        <f t="shared" si="342"/>
        <v>180777.08</v>
      </c>
      <c r="I87" s="128">
        <f t="shared" si="342"/>
        <v>146461.36999999997</v>
      </c>
      <c r="J87" s="128" t="e">
        <f t="shared" si="342"/>
        <v>#N/A</v>
      </c>
      <c r="K87" s="128" t="e">
        <f t="shared" si="342"/>
        <v>#N/A</v>
      </c>
      <c r="L87" s="128">
        <f t="shared" si="342"/>
        <v>443199.59</v>
      </c>
      <c r="M87" s="128">
        <f t="shared" si="342"/>
        <v>312113.76</v>
      </c>
      <c r="N87" s="128" t="e">
        <f t="shared" si="342"/>
        <v>#N/A</v>
      </c>
      <c r="O87" s="128">
        <f t="shared" si="342"/>
        <v>549149.92999999993</v>
      </c>
      <c r="P87" s="128" t="e">
        <f t="shared" si="342"/>
        <v>#N/A</v>
      </c>
      <c r="Q87" s="128">
        <f t="shared" si="342"/>
        <v>545228.16</v>
      </c>
      <c r="R87" s="128">
        <f t="shared" si="342"/>
        <v>285032.12999999995</v>
      </c>
      <c r="S87" s="128">
        <f t="shared" si="342"/>
        <v>459752.28</v>
      </c>
      <c r="T87" s="128">
        <f t="shared" si="342"/>
        <v>0</v>
      </c>
      <c r="U87" s="128">
        <f t="shared" si="342"/>
        <v>282427.24</v>
      </c>
      <c r="V87" s="128" t="e">
        <f t="shared" si="342"/>
        <v>#N/A</v>
      </c>
      <c r="W87" s="128" t="e">
        <f t="shared" si="342"/>
        <v>#N/A</v>
      </c>
      <c r="X87" s="128">
        <f t="shared" si="342"/>
        <v>249322.65999999997</v>
      </c>
      <c r="Y87" s="128" t="e">
        <f t="shared" si="342"/>
        <v>#N/A</v>
      </c>
      <c r="Z87" s="128" t="e">
        <f t="shared" si="342"/>
        <v>#N/A</v>
      </c>
      <c r="AA87" s="128" t="e">
        <f t="shared" si="342"/>
        <v>#N/A</v>
      </c>
      <c r="AB87" s="128" t="e">
        <f t="shared" si="342"/>
        <v>#N/A</v>
      </c>
      <c r="AC87" s="128">
        <f t="shared" si="342"/>
        <v>509304.59</v>
      </c>
      <c r="AD87" s="128">
        <f t="shared" si="342"/>
        <v>428189.12</v>
      </c>
      <c r="AE87" s="128">
        <f t="shared" si="342"/>
        <v>281368.74000000005</v>
      </c>
      <c r="AF87" s="128" t="e">
        <f t="shared" si="342"/>
        <v>#N/A</v>
      </c>
      <c r="AG87" s="128" t="e">
        <f t="shared" si="342"/>
        <v>#N/A</v>
      </c>
      <c r="AH87" s="128">
        <f t="shared" si="342"/>
        <v>328689.13</v>
      </c>
      <c r="AI87" s="128" t="e">
        <f t="shared" si="342"/>
        <v>#N/A</v>
      </c>
      <c r="AJ87" s="128" t="e">
        <f t="shared" si="342"/>
        <v>#N/A</v>
      </c>
      <c r="AK87" s="128">
        <f t="shared" ref="AK87:BP87" si="343">SUM(AK16:AK28)</f>
        <v>348577.12</v>
      </c>
      <c r="AL87" s="128">
        <f t="shared" si="343"/>
        <v>327031.63999999996</v>
      </c>
      <c r="AM87" s="128" t="e">
        <f t="shared" si="343"/>
        <v>#N/A</v>
      </c>
      <c r="AN87" s="128">
        <f t="shared" si="343"/>
        <v>206127.28</v>
      </c>
      <c r="AO87" s="128" t="e">
        <f t="shared" si="343"/>
        <v>#N/A</v>
      </c>
      <c r="AP87" s="128">
        <f t="shared" si="343"/>
        <v>327654.92</v>
      </c>
      <c r="AQ87" s="128" t="e">
        <f t="shared" si="343"/>
        <v>#N/A</v>
      </c>
      <c r="AR87" s="128" t="e">
        <f t="shared" si="343"/>
        <v>#N/A</v>
      </c>
      <c r="AS87" s="128">
        <f t="shared" si="343"/>
        <v>156365.32</v>
      </c>
      <c r="AT87" s="128">
        <f t="shared" si="343"/>
        <v>-1000</v>
      </c>
      <c r="AU87" s="128">
        <f t="shared" si="343"/>
        <v>895466.40999999992</v>
      </c>
      <c r="AV87" s="128">
        <f t="shared" si="343"/>
        <v>342306.02</v>
      </c>
      <c r="AW87" s="128">
        <f t="shared" si="343"/>
        <v>235504.62000000002</v>
      </c>
      <c r="AX87" s="128">
        <f t="shared" si="343"/>
        <v>395375.48</v>
      </c>
      <c r="AY87" s="128">
        <f t="shared" si="343"/>
        <v>469774.7</v>
      </c>
      <c r="AZ87" s="128">
        <f t="shared" si="343"/>
        <v>285049.70999999996</v>
      </c>
      <c r="BA87" s="128">
        <f t="shared" si="343"/>
        <v>310092.77</v>
      </c>
      <c r="BB87" s="128">
        <f t="shared" si="343"/>
        <v>312087.71000000002</v>
      </c>
      <c r="BC87" s="128">
        <f t="shared" si="343"/>
        <v>299320.65999999997</v>
      </c>
      <c r="BD87" s="128">
        <f t="shared" si="343"/>
        <v>339587.81999999995</v>
      </c>
      <c r="BE87" s="128">
        <f t="shared" si="343"/>
        <v>318712.21000000002</v>
      </c>
      <c r="BF87" s="128">
        <f t="shared" si="343"/>
        <v>201894.22</v>
      </c>
      <c r="BG87" s="128">
        <f t="shared" si="343"/>
        <v>179999.31</v>
      </c>
      <c r="BH87" s="128">
        <f t="shared" si="343"/>
        <v>392248.22000000003</v>
      </c>
      <c r="BI87" s="128">
        <f t="shared" si="343"/>
        <v>146711.79999999999</v>
      </c>
      <c r="BJ87" s="128">
        <f t="shared" si="343"/>
        <v>-6761</v>
      </c>
      <c r="BK87" s="128">
        <f t="shared" si="343"/>
        <v>341077.29</v>
      </c>
      <c r="BL87" s="128">
        <f t="shared" si="343"/>
        <v>310891.07999999996</v>
      </c>
      <c r="BM87" s="128">
        <f t="shared" si="343"/>
        <v>383417.22000000003</v>
      </c>
      <c r="BN87" s="128">
        <f t="shared" si="343"/>
        <v>575078.42999999993</v>
      </c>
      <c r="BO87" s="128">
        <f t="shared" si="343"/>
        <v>237853.38</v>
      </c>
      <c r="BP87" s="128" t="e">
        <f t="shared" si="343"/>
        <v>#N/A</v>
      </c>
      <c r="BQ87" s="128">
        <f t="shared" ref="BQ87:CV87" si="344">SUM(BQ16:BQ28)</f>
        <v>411008.62000000011</v>
      </c>
      <c r="BR87" s="128">
        <f t="shared" si="344"/>
        <v>370287.3</v>
      </c>
      <c r="BS87" s="128">
        <f t="shared" si="344"/>
        <v>242772.58999999997</v>
      </c>
      <c r="BT87" s="128">
        <f t="shared" si="344"/>
        <v>282381.5</v>
      </c>
      <c r="BU87" s="128">
        <f t="shared" si="344"/>
        <v>160576.47999999998</v>
      </c>
      <c r="BV87" s="128" t="e">
        <f t="shared" si="344"/>
        <v>#N/A</v>
      </c>
      <c r="BW87" s="128">
        <f t="shared" si="344"/>
        <v>410449.14</v>
      </c>
      <c r="BX87" s="128">
        <f t="shared" si="344"/>
        <v>293700.31</v>
      </c>
      <c r="BY87" s="128">
        <f t="shared" si="344"/>
        <v>531905.17000000004</v>
      </c>
      <c r="BZ87" s="128">
        <f t="shared" si="344"/>
        <v>337506.42000000004</v>
      </c>
      <c r="CA87" s="128">
        <f t="shared" si="344"/>
        <v>151544.80000000002</v>
      </c>
      <c r="CB87" s="128" t="e">
        <f t="shared" si="344"/>
        <v>#N/A</v>
      </c>
      <c r="CC87" s="128">
        <f t="shared" si="344"/>
        <v>374266.79</v>
      </c>
      <c r="CD87" s="128" t="e">
        <f t="shared" si="344"/>
        <v>#N/A</v>
      </c>
      <c r="CE87" s="128">
        <f t="shared" si="344"/>
        <v>342973.83999999997</v>
      </c>
      <c r="CF87" s="128" t="e">
        <f t="shared" si="344"/>
        <v>#N/A</v>
      </c>
      <c r="CG87" s="128">
        <f t="shared" si="344"/>
        <v>576255.51</v>
      </c>
      <c r="CH87" s="128">
        <f t="shared" si="344"/>
        <v>269560.57</v>
      </c>
      <c r="CI87" s="128">
        <f t="shared" si="344"/>
        <v>435889.94</v>
      </c>
      <c r="CJ87" s="128">
        <f t="shared" si="344"/>
        <v>455967.87999999995</v>
      </c>
      <c r="CK87" s="128">
        <f t="shared" si="344"/>
        <v>423307.35000000003</v>
      </c>
      <c r="CL87" s="128">
        <f t="shared" si="344"/>
        <v>250141.39</v>
      </c>
      <c r="CM87" s="128">
        <f t="shared" si="344"/>
        <v>360449.97000000003</v>
      </c>
      <c r="CN87" s="128">
        <f t="shared" si="344"/>
        <v>557436.19999999995</v>
      </c>
      <c r="CO87" s="128">
        <f t="shared" si="344"/>
        <v>387905.16000000003</v>
      </c>
      <c r="CP87" s="128">
        <f t="shared" si="344"/>
        <v>473903.89</v>
      </c>
      <c r="CQ87" s="128">
        <f t="shared" si="344"/>
        <v>423869.39999999997</v>
      </c>
      <c r="CR87" s="128">
        <f t="shared" si="344"/>
        <v>362344.62</v>
      </c>
      <c r="CS87" s="128">
        <f t="shared" si="344"/>
        <v>586680.9</v>
      </c>
      <c r="CT87" s="128">
        <f t="shared" si="344"/>
        <v>592930.14</v>
      </c>
      <c r="CU87" s="128">
        <f t="shared" si="344"/>
        <v>527160.78999999992</v>
      </c>
      <c r="CV87" s="128">
        <f t="shared" si="344"/>
        <v>428725.67</v>
      </c>
      <c r="CW87" s="128">
        <f t="shared" ref="CW87:EB87" si="345">SUM(CW16:CW28)</f>
        <v>399958.33999999997</v>
      </c>
      <c r="CX87" s="128">
        <f t="shared" si="345"/>
        <v>365148.42000000004</v>
      </c>
      <c r="CY87" s="128">
        <f t="shared" si="345"/>
        <v>559422.54</v>
      </c>
      <c r="CZ87" s="128">
        <f t="shared" si="345"/>
        <v>259018.74000000002</v>
      </c>
      <c r="DA87" s="128">
        <f t="shared" si="345"/>
        <v>262738.44</v>
      </c>
      <c r="DB87" s="128">
        <f t="shared" si="345"/>
        <v>473130.07000000007</v>
      </c>
      <c r="DC87" s="128">
        <f t="shared" si="345"/>
        <v>589147.23999999987</v>
      </c>
      <c r="DD87" s="128">
        <f t="shared" si="345"/>
        <v>387513.67</v>
      </c>
      <c r="DE87" s="128" t="e">
        <f t="shared" si="345"/>
        <v>#N/A</v>
      </c>
      <c r="DF87" s="128">
        <f t="shared" si="345"/>
        <v>410134.51</v>
      </c>
      <c r="DG87" s="128">
        <f t="shared" si="345"/>
        <v>572734.56999999995</v>
      </c>
      <c r="DH87" s="128">
        <f t="shared" si="345"/>
        <v>633375.86</v>
      </c>
      <c r="DI87" s="128">
        <f t="shared" si="345"/>
        <v>411055.48000000004</v>
      </c>
      <c r="DJ87" s="128">
        <f t="shared" si="345"/>
        <v>354708.18999999994</v>
      </c>
      <c r="DK87" s="128">
        <f t="shared" si="345"/>
        <v>510693.03</v>
      </c>
      <c r="DL87" s="128">
        <f t="shared" si="345"/>
        <v>320565.97000000003</v>
      </c>
      <c r="DM87" s="128">
        <f t="shared" si="345"/>
        <v>217015.7</v>
      </c>
      <c r="DN87" s="128" t="e">
        <f t="shared" si="345"/>
        <v>#N/A</v>
      </c>
      <c r="DO87" s="128" t="e">
        <f t="shared" si="345"/>
        <v>#N/A</v>
      </c>
      <c r="DP87" s="128">
        <f t="shared" si="345"/>
        <v>423017.64999999991</v>
      </c>
      <c r="DQ87" s="128" t="e">
        <f t="shared" si="345"/>
        <v>#N/A</v>
      </c>
      <c r="DR87" s="128">
        <f t="shared" si="345"/>
        <v>373810.2</v>
      </c>
      <c r="DS87" s="128">
        <f t="shared" si="345"/>
        <v>327549.28999999992</v>
      </c>
      <c r="DT87" s="128" t="e">
        <f t="shared" si="345"/>
        <v>#N/A</v>
      </c>
      <c r="DU87" s="128">
        <f t="shared" si="345"/>
        <v>505519.52</v>
      </c>
      <c r="DV87" s="128">
        <f t="shared" si="345"/>
        <v>383321.04000000004</v>
      </c>
      <c r="DW87" s="128" t="e">
        <f t="shared" si="345"/>
        <v>#N/A</v>
      </c>
      <c r="DX87" s="128">
        <f t="shared" si="345"/>
        <v>158153.16999999998</v>
      </c>
      <c r="DY87" s="128" t="e">
        <f t="shared" si="345"/>
        <v>#N/A</v>
      </c>
      <c r="DZ87" s="128" t="e">
        <f t="shared" si="345"/>
        <v>#N/A</v>
      </c>
      <c r="EA87" s="128" t="e">
        <f t="shared" si="345"/>
        <v>#N/A</v>
      </c>
      <c r="EB87" s="128" t="e">
        <f t="shared" si="345"/>
        <v>#N/A</v>
      </c>
      <c r="EC87" s="128">
        <f t="shared" ref="EC87:FH87" si="346">SUM(EC16:EC28)</f>
        <v>247205.37</v>
      </c>
      <c r="ED87" s="128" t="e">
        <f t="shared" si="346"/>
        <v>#N/A</v>
      </c>
      <c r="EE87" s="128">
        <f t="shared" si="346"/>
        <v>165068.76</v>
      </c>
      <c r="EF87" s="128" t="e">
        <f t="shared" si="346"/>
        <v>#N/A</v>
      </c>
      <c r="EG87" s="128">
        <f t="shared" si="346"/>
        <v>564688.71</v>
      </c>
      <c r="EH87" s="128">
        <f t="shared" si="346"/>
        <v>175691.45</v>
      </c>
      <c r="EI87" s="128" t="e">
        <f t="shared" si="346"/>
        <v>#N/A</v>
      </c>
      <c r="EJ87" s="128">
        <f t="shared" si="346"/>
        <v>232074.84</v>
      </c>
      <c r="EK87" s="128" t="e">
        <f t="shared" si="346"/>
        <v>#N/A</v>
      </c>
      <c r="EL87" s="128">
        <f t="shared" si="346"/>
        <v>374484.27999999997</v>
      </c>
      <c r="EM87" s="128">
        <f t="shared" si="346"/>
        <v>212166.06000000003</v>
      </c>
      <c r="EN87" s="128" t="e">
        <f t="shared" si="346"/>
        <v>#N/A</v>
      </c>
      <c r="EO87" s="128" t="e">
        <f t="shared" si="346"/>
        <v>#N/A</v>
      </c>
      <c r="EP87" s="128">
        <f t="shared" si="346"/>
        <v>1312427.23</v>
      </c>
      <c r="EQ87" s="128" t="e">
        <f t="shared" si="346"/>
        <v>#N/A</v>
      </c>
      <c r="ER87" s="128">
        <f t="shared" si="346"/>
        <v>1156155.3400000001</v>
      </c>
      <c r="ES87" s="128">
        <f t="shared" si="346"/>
        <v>1391947.57</v>
      </c>
      <c r="ET87" s="128" t="e">
        <f t="shared" si="346"/>
        <v>#N/A</v>
      </c>
      <c r="EU87" s="128">
        <f t="shared" si="346"/>
        <v>1615362.74</v>
      </c>
      <c r="EV87" s="128" t="e">
        <f t="shared" si="346"/>
        <v>#N/A</v>
      </c>
      <c r="EW87" s="128" t="e">
        <f t="shared" si="346"/>
        <v>#N/A</v>
      </c>
      <c r="EX87" s="128">
        <f t="shared" si="346"/>
        <v>910530.24</v>
      </c>
      <c r="EY87" s="128" t="e">
        <f t="shared" si="346"/>
        <v>#N/A</v>
      </c>
      <c r="EZ87" s="128">
        <f t="shared" si="346"/>
        <v>1109068.6000000001</v>
      </c>
      <c r="FA87" s="128" t="e">
        <f t="shared" si="346"/>
        <v>#N/A</v>
      </c>
      <c r="FB87" s="128" t="e">
        <f t="shared" si="346"/>
        <v>#N/A</v>
      </c>
      <c r="FC87" s="128" t="e">
        <f t="shared" si="346"/>
        <v>#N/A</v>
      </c>
      <c r="FD87" s="128" t="e">
        <f t="shared" si="346"/>
        <v>#N/A</v>
      </c>
      <c r="FE87" s="128" t="e">
        <f t="shared" si="346"/>
        <v>#N/A</v>
      </c>
      <c r="FF87" s="128">
        <f t="shared" si="346"/>
        <v>1223613.8700000001</v>
      </c>
      <c r="FG87" s="128" t="e">
        <f t="shared" si="346"/>
        <v>#N/A</v>
      </c>
      <c r="FH87" s="128" t="e">
        <f t="shared" si="346"/>
        <v>#N/A</v>
      </c>
      <c r="FI87" s="128" t="e">
        <f t="shared" ref="FI87:GI87" si="347">SUM(FI16:FI28)</f>
        <v>#N/A</v>
      </c>
      <c r="FJ87" s="128" t="e">
        <f t="shared" si="347"/>
        <v>#N/A</v>
      </c>
      <c r="FK87" s="128" t="e">
        <f t="shared" si="347"/>
        <v>#N/A</v>
      </c>
      <c r="FL87" s="128">
        <f t="shared" si="347"/>
        <v>1238474.72</v>
      </c>
      <c r="FM87" s="128" t="e">
        <f t="shared" si="347"/>
        <v>#N/A</v>
      </c>
      <c r="FN87" s="128">
        <f t="shared" si="347"/>
        <v>1054827.2799999998</v>
      </c>
      <c r="FO87" s="128" t="e">
        <f t="shared" si="347"/>
        <v>#N/A</v>
      </c>
      <c r="FP87" s="128">
        <f t="shared" si="347"/>
        <v>1129511.2200000002</v>
      </c>
      <c r="FQ87" s="128">
        <f t="shared" si="347"/>
        <v>1068845.33</v>
      </c>
      <c r="FR87" s="128" t="e">
        <f t="shared" si="347"/>
        <v>#N/A</v>
      </c>
      <c r="FS87" s="128">
        <f t="shared" si="347"/>
        <v>1113192.32</v>
      </c>
      <c r="FT87" s="128">
        <f t="shared" si="347"/>
        <v>346033.22</v>
      </c>
      <c r="FU87" s="128">
        <f t="shared" si="347"/>
        <v>375055.31999999995</v>
      </c>
      <c r="FV87" s="128">
        <f t="shared" si="347"/>
        <v>416828.65</v>
      </c>
      <c r="FW87" s="128">
        <f t="shared" si="347"/>
        <v>305047.03999999998</v>
      </c>
      <c r="FX87" s="128">
        <f t="shared" si="347"/>
        <v>378390.84</v>
      </c>
      <c r="FY87" s="128">
        <f t="shared" si="347"/>
        <v>228817.87000000002</v>
      </c>
      <c r="FZ87" s="128">
        <f t="shared" si="347"/>
        <v>156230.24</v>
      </c>
      <c r="GA87" s="128">
        <f t="shared" si="347"/>
        <v>221651.46</v>
      </c>
      <c r="GB87" s="128">
        <f t="shared" si="347"/>
        <v>236127.57</v>
      </c>
      <c r="GC87" s="128">
        <f t="shared" si="347"/>
        <v>388353.85</v>
      </c>
      <c r="GD87" s="128" t="e">
        <f t="shared" si="347"/>
        <v>#N/A</v>
      </c>
      <c r="GE87" s="128" t="e">
        <f t="shared" si="347"/>
        <v>#N/A</v>
      </c>
      <c r="GF87" s="128">
        <f t="shared" si="347"/>
        <v>535762.94999999995</v>
      </c>
      <c r="GG87" s="128" t="e">
        <f t="shared" si="347"/>
        <v>#N/A</v>
      </c>
      <c r="GH87" s="128" t="e">
        <f t="shared" si="347"/>
        <v>#N/A</v>
      </c>
      <c r="GI87" s="128">
        <f t="shared" si="347"/>
        <v>253454.73</v>
      </c>
    </row>
    <row r="88" spans="2:193" x14ac:dyDescent="0.25">
      <c r="B88" s="125"/>
      <c r="C88" s="127" t="s">
        <v>670</v>
      </c>
      <c r="D88" s="127"/>
      <c r="E88" s="128">
        <f t="shared" ref="E88:AJ88" si="348">IF(E2="EBpGa",-E66+EBPGA,IF(E2="Ededc",-E66+EDEDC,IF(E4&lt;&gt;"LDL",-E66,-SUM(E42:E63))))</f>
        <v>-296730.74999999994</v>
      </c>
      <c r="F88" s="128">
        <f t="shared" si="348"/>
        <v>-423146.70999999996</v>
      </c>
      <c r="G88" s="128">
        <f t="shared" si="348"/>
        <v>-150272.09</v>
      </c>
      <c r="H88" s="128">
        <f t="shared" si="348"/>
        <v>-221331.8</v>
      </c>
      <c r="I88" s="128">
        <f t="shared" si="348"/>
        <v>-212111.02000000002</v>
      </c>
      <c r="J88" s="128" t="e">
        <f t="shared" si="348"/>
        <v>#N/A</v>
      </c>
      <c r="K88" s="128" t="e">
        <f t="shared" si="348"/>
        <v>#N/A</v>
      </c>
      <c r="L88" s="128">
        <f t="shared" si="348"/>
        <v>-904989.60999999987</v>
      </c>
      <c r="M88" s="128">
        <f t="shared" si="348"/>
        <v>-448532.60000000003</v>
      </c>
      <c r="N88" s="128" t="e">
        <f t="shared" si="348"/>
        <v>#N/A</v>
      </c>
      <c r="O88" s="128">
        <f t="shared" si="348"/>
        <v>-894231.74999999988</v>
      </c>
      <c r="P88" s="128" t="e">
        <f t="shared" si="348"/>
        <v>#N/A</v>
      </c>
      <c r="Q88" s="128">
        <f t="shared" si="348"/>
        <v>-768970.99000000011</v>
      </c>
      <c r="R88" s="128">
        <f t="shared" si="348"/>
        <v>-378675.05</v>
      </c>
      <c r="S88" s="128">
        <f t="shared" si="348"/>
        <v>-697457.10000000009</v>
      </c>
      <c r="T88" s="128">
        <f t="shared" si="348"/>
        <v>581.72</v>
      </c>
      <c r="U88" s="128">
        <f t="shared" si="348"/>
        <v>-426535.10999999993</v>
      </c>
      <c r="V88" s="128" t="e">
        <f t="shared" si="348"/>
        <v>#N/A</v>
      </c>
      <c r="W88" s="128" t="e">
        <f t="shared" si="348"/>
        <v>#N/A</v>
      </c>
      <c r="X88" s="128">
        <f t="shared" si="348"/>
        <v>-703088.49</v>
      </c>
      <c r="Y88" s="128" t="e">
        <f t="shared" si="348"/>
        <v>#N/A</v>
      </c>
      <c r="Z88" s="128" t="e">
        <f t="shared" si="348"/>
        <v>#N/A</v>
      </c>
      <c r="AA88" s="128" t="e">
        <f t="shared" si="348"/>
        <v>#N/A</v>
      </c>
      <c r="AB88" s="128" t="e">
        <f t="shared" si="348"/>
        <v>#N/A</v>
      </c>
      <c r="AC88" s="128">
        <f t="shared" si="348"/>
        <v>-452179.06999999995</v>
      </c>
      <c r="AD88" s="128">
        <f t="shared" si="348"/>
        <v>-2759527.8600000003</v>
      </c>
      <c r="AE88" s="128">
        <f t="shared" si="348"/>
        <v>-377828.38</v>
      </c>
      <c r="AF88" s="128" t="e">
        <f t="shared" si="348"/>
        <v>#N/A</v>
      </c>
      <c r="AG88" s="128" t="e">
        <f t="shared" si="348"/>
        <v>#N/A</v>
      </c>
      <c r="AH88" s="128">
        <f t="shared" si="348"/>
        <v>-524618.98</v>
      </c>
      <c r="AI88" s="128" t="e">
        <f t="shared" si="348"/>
        <v>#N/A</v>
      </c>
      <c r="AJ88" s="128" t="e">
        <f t="shared" si="348"/>
        <v>#N/A</v>
      </c>
      <c r="AK88" s="128">
        <f t="shared" ref="AK88:BP88" si="349">IF(AK2="EBpGa",-AK66+EBPGA,IF(AK2="Ededc",-AK66+EDEDC,IF(AK4&lt;&gt;"LDL",-AK66,-SUM(AK42:AK63))))</f>
        <v>-736410.30999999994</v>
      </c>
      <c r="AL88" s="128">
        <f t="shared" si="349"/>
        <v>-653732.91000000015</v>
      </c>
      <c r="AM88" s="128" t="e">
        <f t="shared" si="349"/>
        <v>#N/A</v>
      </c>
      <c r="AN88" s="128">
        <f t="shared" si="349"/>
        <v>-1091500.99</v>
      </c>
      <c r="AO88" s="128" t="e">
        <f t="shared" si="349"/>
        <v>#N/A</v>
      </c>
      <c r="AP88" s="128">
        <f t="shared" si="349"/>
        <v>-507299.37000000005</v>
      </c>
      <c r="AQ88" s="128" t="e">
        <f t="shared" si="349"/>
        <v>#N/A</v>
      </c>
      <c r="AR88" s="128" t="e">
        <f t="shared" si="349"/>
        <v>#N/A</v>
      </c>
      <c r="AS88" s="128">
        <f t="shared" si="349"/>
        <v>-407850.04999999993</v>
      </c>
      <c r="AT88" s="128">
        <f t="shared" si="349"/>
        <v>-4994.99</v>
      </c>
      <c r="AU88" s="128">
        <f t="shared" si="349"/>
        <v>-936779.04999999993</v>
      </c>
      <c r="AV88" s="128">
        <f t="shared" si="349"/>
        <v>-688010.53000000014</v>
      </c>
      <c r="AW88" s="128">
        <f t="shared" si="349"/>
        <v>-443795.73</v>
      </c>
      <c r="AX88" s="128">
        <f t="shared" si="349"/>
        <v>-860361.61</v>
      </c>
      <c r="AY88" s="128">
        <f t="shared" si="349"/>
        <v>-1011031.13</v>
      </c>
      <c r="AZ88" s="128">
        <f t="shared" si="349"/>
        <v>-532035.15000000014</v>
      </c>
      <c r="BA88" s="128">
        <f t="shared" si="349"/>
        <v>-538156.80000000005</v>
      </c>
      <c r="BB88" s="128">
        <f t="shared" si="349"/>
        <v>-428165.85</v>
      </c>
      <c r="BC88" s="128">
        <f t="shared" si="349"/>
        <v>-623748.22</v>
      </c>
      <c r="BD88" s="128">
        <f t="shared" si="349"/>
        <v>-579085.47</v>
      </c>
      <c r="BE88" s="128">
        <f t="shared" si="349"/>
        <v>-367162.24</v>
      </c>
      <c r="BF88" s="128">
        <f t="shared" si="349"/>
        <v>-474042.22000000009</v>
      </c>
      <c r="BG88" s="128">
        <f t="shared" si="349"/>
        <v>-474196.52</v>
      </c>
      <c r="BH88" s="128">
        <f t="shared" si="349"/>
        <v>-698044.37</v>
      </c>
      <c r="BI88" s="128">
        <f t="shared" si="349"/>
        <v>-308713.63</v>
      </c>
      <c r="BJ88" s="128">
        <f t="shared" si="349"/>
        <v>4590</v>
      </c>
      <c r="BK88" s="128">
        <f t="shared" si="349"/>
        <v>-471402.6</v>
      </c>
      <c r="BL88" s="128">
        <f t="shared" si="349"/>
        <v>-391192.89</v>
      </c>
      <c r="BM88" s="128">
        <f t="shared" si="349"/>
        <v>-657636.84000000008</v>
      </c>
      <c r="BN88" s="128">
        <f t="shared" si="349"/>
        <v>-2605349.6700000004</v>
      </c>
      <c r="BO88" s="128">
        <f t="shared" si="349"/>
        <v>-329509.13</v>
      </c>
      <c r="BP88" s="128" t="e">
        <f t="shared" si="349"/>
        <v>#N/A</v>
      </c>
      <c r="BQ88" s="128">
        <f t="shared" ref="BQ88:CV88" si="350">IF(BQ2="EBpGa",-BQ66+EBPGA,IF(BQ2="Ededc",-BQ66+EDEDC,IF(BQ4&lt;&gt;"LDL",-BQ66,-SUM(BQ42:BQ63))))</f>
        <v>-1034119.3299999998</v>
      </c>
      <c r="BR88" s="128">
        <f t="shared" si="350"/>
        <v>-803929.09000000008</v>
      </c>
      <c r="BS88" s="128">
        <f t="shared" si="350"/>
        <v>-431834.60000000003</v>
      </c>
      <c r="BT88" s="128">
        <f t="shared" si="350"/>
        <v>-590938.80000000005</v>
      </c>
      <c r="BU88" s="128">
        <f t="shared" si="350"/>
        <v>-381591.70999999996</v>
      </c>
      <c r="BV88" s="128" t="e">
        <f t="shared" si="350"/>
        <v>#N/A</v>
      </c>
      <c r="BW88" s="128">
        <f t="shared" si="350"/>
        <v>-943112.58000000007</v>
      </c>
      <c r="BX88" s="128">
        <f t="shared" si="350"/>
        <v>-937921.29</v>
      </c>
      <c r="BY88" s="128">
        <f t="shared" si="350"/>
        <v>-691390.09</v>
      </c>
      <c r="BZ88" s="128">
        <f t="shared" si="350"/>
        <v>-463756.02999999997</v>
      </c>
      <c r="CA88" s="128">
        <f t="shared" si="350"/>
        <v>-342762.79</v>
      </c>
      <c r="CB88" s="128" t="e">
        <f t="shared" si="350"/>
        <v>#N/A</v>
      </c>
      <c r="CC88" s="128">
        <f t="shared" si="350"/>
        <v>-557494.94999999995</v>
      </c>
      <c r="CD88" s="128" t="e">
        <f t="shared" si="350"/>
        <v>#N/A</v>
      </c>
      <c r="CE88" s="128">
        <f t="shared" si="350"/>
        <v>-667818.65999999992</v>
      </c>
      <c r="CF88" s="128" t="e">
        <f t="shared" si="350"/>
        <v>#N/A</v>
      </c>
      <c r="CG88" s="128">
        <f t="shared" si="350"/>
        <v>-767998.2</v>
      </c>
      <c r="CH88" s="128">
        <f t="shared" si="350"/>
        <v>-286738.59999999998</v>
      </c>
      <c r="CI88" s="128">
        <f t="shared" si="350"/>
        <v>-411200.62</v>
      </c>
      <c r="CJ88" s="128">
        <f t="shared" si="350"/>
        <v>-2388686.8199999998</v>
      </c>
      <c r="CK88" s="128">
        <f t="shared" si="350"/>
        <v>-637080.51</v>
      </c>
      <c r="CL88" s="128">
        <f t="shared" si="350"/>
        <v>-485613.41</v>
      </c>
      <c r="CM88" s="128">
        <f t="shared" si="350"/>
        <v>-385038.14</v>
      </c>
      <c r="CN88" s="128">
        <f t="shared" si="350"/>
        <v>-1204152.4699999997</v>
      </c>
      <c r="CO88" s="128">
        <f t="shared" si="350"/>
        <v>-923520.3</v>
      </c>
      <c r="CP88" s="128">
        <f t="shared" si="350"/>
        <v>-624847.21000000008</v>
      </c>
      <c r="CQ88" s="128">
        <f t="shared" si="350"/>
        <v>-633107.54</v>
      </c>
      <c r="CR88" s="128">
        <f t="shared" si="350"/>
        <v>-758426.37000000011</v>
      </c>
      <c r="CS88" s="128">
        <f t="shared" si="350"/>
        <v>-1135080.55</v>
      </c>
      <c r="CT88" s="128">
        <f t="shared" si="350"/>
        <v>-1252666.22</v>
      </c>
      <c r="CU88" s="128">
        <f t="shared" si="350"/>
        <v>-2675950.92</v>
      </c>
      <c r="CV88" s="128">
        <f t="shared" si="350"/>
        <v>-582735.23</v>
      </c>
      <c r="CW88" s="128">
        <f t="shared" ref="CW88:EB88" si="351">IF(CW2="EBpGa",-CW66+EBPGA,IF(CW2="Ededc",-CW66+EDEDC,IF(CW4&lt;&gt;"LDL",-CW66,-SUM(CW42:CW63))))</f>
        <v>-442158.09</v>
      </c>
      <c r="CX88" s="128">
        <f t="shared" si="351"/>
        <v>-414249.38</v>
      </c>
      <c r="CY88" s="128">
        <f t="shared" si="351"/>
        <v>-1331564.2900000003</v>
      </c>
      <c r="CZ88" s="128">
        <f t="shared" si="351"/>
        <v>-301686.48000000004</v>
      </c>
      <c r="DA88" s="128">
        <f t="shared" si="351"/>
        <v>-423081.22000000003</v>
      </c>
      <c r="DB88" s="128">
        <f t="shared" si="351"/>
        <v>-848612.14000000013</v>
      </c>
      <c r="DC88" s="128">
        <f t="shared" si="351"/>
        <v>-990250.78</v>
      </c>
      <c r="DD88" s="128">
        <f t="shared" si="351"/>
        <v>-564872.95000000007</v>
      </c>
      <c r="DE88" s="128" t="e">
        <f t="shared" si="351"/>
        <v>#N/A</v>
      </c>
      <c r="DF88" s="128">
        <f t="shared" si="351"/>
        <v>-1891982.0300000003</v>
      </c>
      <c r="DG88" s="128">
        <f t="shared" si="351"/>
        <v>-770754.81000000017</v>
      </c>
      <c r="DH88" s="128">
        <f t="shared" si="351"/>
        <v>-2222528.9900000002</v>
      </c>
      <c r="DI88" s="128">
        <f t="shared" si="351"/>
        <v>-756608.10000000009</v>
      </c>
      <c r="DJ88" s="128">
        <f t="shared" si="351"/>
        <v>-678458.64</v>
      </c>
      <c r="DK88" s="128">
        <f t="shared" si="351"/>
        <v>-1033595.1500000001</v>
      </c>
      <c r="DL88" s="128">
        <f t="shared" si="351"/>
        <v>-457362.06000000006</v>
      </c>
      <c r="DM88" s="128">
        <f t="shared" si="351"/>
        <v>-200614.12000000002</v>
      </c>
      <c r="DN88" s="128" t="e">
        <f t="shared" si="351"/>
        <v>#N/A</v>
      </c>
      <c r="DO88" s="128" t="e">
        <f t="shared" si="351"/>
        <v>#N/A</v>
      </c>
      <c r="DP88" s="128">
        <f t="shared" si="351"/>
        <v>-612381.18999999994</v>
      </c>
      <c r="DQ88" s="128" t="e">
        <f t="shared" si="351"/>
        <v>#N/A</v>
      </c>
      <c r="DR88" s="128">
        <f t="shared" si="351"/>
        <v>-511361.5</v>
      </c>
      <c r="DS88" s="128">
        <f t="shared" si="351"/>
        <v>-580685.0399999998</v>
      </c>
      <c r="DT88" s="128" t="e">
        <f t="shared" si="351"/>
        <v>#N/A</v>
      </c>
      <c r="DU88" s="128">
        <f t="shared" si="351"/>
        <v>-1060424.6199999999</v>
      </c>
      <c r="DV88" s="128">
        <f t="shared" si="351"/>
        <v>-1981878.14</v>
      </c>
      <c r="DW88" s="128" t="e">
        <f t="shared" si="351"/>
        <v>#N/A</v>
      </c>
      <c r="DX88" s="128">
        <f t="shared" si="351"/>
        <v>-545723.71</v>
      </c>
      <c r="DY88" s="128" t="e">
        <f t="shared" si="351"/>
        <v>#N/A</v>
      </c>
      <c r="DZ88" s="128" t="e">
        <f t="shared" si="351"/>
        <v>#N/A</v>
      </c>
      <c r="EA88" s="128" t="e">
        <f t="shared" si="351"/>
        <v>#N/A</v>
      </c>
      <c r="EB88" s="128" t="e">
        <f t="shared" si="351"/>
        <v>#N/A</v>
      </c>
      <c r="EC88" s="128">
        <f t="shared" ref="EC88:FH88" si="352">IF(EC2="EBpGa",-EC66+EBPGA,IF(EC2="Ededc",-EC66+EDEDC,IF(EC4&lt;&gt;"LDL",-EC66,-SUM(EC42:EC63))))</f>
        <v>-478528.70999999996</v>
      </c>
      <c r="ED88" s="128" t="e">
        <f t="shared" si="352"/>
        <v>#N/A</v>
      </c>
      <c r="EE88" s="128">
        <f t="shared" si="352"/>
        <v>-649739.91</v>
      </c>
      <c r="EF88" s="128" t="e">
        <f t="shared" si="352"/>
        <v>#N/A</v>
      </c>
      <c r="EG88" s="128">
        <f t="shared" si="352"/>
        <v>-801507.05</v>
      </c>
      <c r="EH88" s="128">
        <f t="shared" si="352"/>
        <v>-452476.97</v>
      </c>
      <c r="EI88" s="128" t="e">
        <f t="shared" si="352"/>
        <v>#N/A</v>
      </c>
      <c r="EJ88" s="128">
        <f t="shared" si="352"/>
        <v>-505636.56999999995</v>
      </c>
      <c r="EK88" s="128" t="e">
        <f t="shared" si="352"/>
        <v>#N/A</v>
      </c>
      <c r="EL88" s="128">
        <f t="shared" si="352"/>
        <v>-730798.39</v>
      </c>
      <c r="EM88" s="128">
        <f t="shared" si="352"/>
        <v>-344369.07</v>
      </c>
      <c r="EN88" s="128" t="e">
        <f t="shared" si="352"/>
        <v>#N/A</v>
      </c>
      <c r="EO88" s="128" t="e">
        <f t="shared" si="352"/>
        <v>#N/A</v>
      </c>
      <c r="EP88" s="128">
        <f t="shared" si="352"/>
        <v>-8698809.1699999999</v>
      </c>
      <c r="EQ88" s="128" t="e">
        <f t="shared" si="352"/>
        <v>#N/A</v>
      </c>
      <c r="ER88" s="128">
        <f t="shared" si="352"/>
        <v>-8086281.9800000032</v>
      </c>
      <c r="ES88" s="128">
        <f t="shared" si="352"/>
        <v>-2682248.39</v>
      </c>
      <c r="ET88" s="128" t="e">
        <f t="shared" si="352"/>
        <v>#N/A</v>
      </c>
      <c r="EU88" s="128">
        <f t="shared" si="352"/>
        <v>-3438834.63</v>
      </c>
      <c r="EV88" s="128" t="e">
        <f t="shared" si="352"/>
        <v>#N/A</v>
      </c>
      <c r="EW88" s="128" t="e">
        <f t="shared" si="352"/>
        <v>#N/A</v>
      </c>
      <c r="EX88" s="128">
        <f t="shared" si="352"/>
        <v>-7071289.9400000004</v>
      </c>
      <c r="EY88" s="128" t="e">
        <f t="shared" si="352"/>
        <v>#N/A</v>
      </c>
      <c r="EZ88" s="128">
        <f t="shared" si="352"/>
        <v>-2875510.0500000003</v>
      </c>
      <c r="FA88" s="128" t="e">
        <f t="shared" si="352"/>
        <v>#N/A</v>
      </c>
      <c r="FB88" s="128" t="e">
        <f t="shared" si="352"/>
        <v>#N/A</v>
      </c>
      <c r="FC88" s="128" t="e">
        <f t="shared" si="352"/>
        <v>#N/A</v>
      </c>
      <c r="FD88" s="128" t="e">
        <f t="shared" si="352"/>
        <v>#N/A</v>
      </c>
      <c r="FE88" s="128" t="e">
        <f t="shared" si="352"/>
        <v>#N/A</v>
      </c>
      <c r="FF88" s="128">
        <f t="shared" si="352"/>
        <v>-3135945.8000000007</v>
      </c>
      <c r="FG88" s="128" t="e">
        <f t="shared" si="352"/>
        <v>#N/A</v>
      </c>
      <c r="FH88" s="128" t="e">
        <f t="shared" si="352"/>
        <v>#N/A</v>
      </c>
      <c r="FI88" s="128" t="e">
        <f t="shared" ref="FI88:GI88" si="353">IF(FI2="EBpGa",-FI66+EBPGA,IF(FI2="Ededc",-FI66+EDEDC,IF(FI4&lt;&gt;"LDL",-FI66,-SUM(FI42:FI63))))</f>
        <v>#N/A</v>
      </c>
      <c r="FJ88" s="128" t="e">
        <f t="shared" si="353"/>
        <v>#N/A</v>
      </c>
      <c r="FK88" s="128" t="e">
        <f t="shared" si="353"/>
        <v>#N/A</v>
      </c>
      <c r="FL88" s="128">
        <f t="shared" si="353"/>
        <v>-9133922.3900000006</v>
      </c>
      <c r="FM88" s="128" t="e">
        <f t="shared" si="353"/>
        <v>#N/A</v>
      </c>
      <c r="FN88" s="128">
        <f t="shared" si="353"/>
        <v>-7561150.9899999974</v>
      </c>
      <c r="FO88" s="128" t="e">
        <f t="shared" si="353"/>
        <v>#N/A</v>
      </c>
      <c r="FP88" s="128">
        <f t="shared" si="353"/>
        <v>-7554136.3499999996</v>
      </c>
      <c r="FQ88" s="128">
        <f t="shared" si="353"/>
        <v>-7057650.8600000022</v>
      </c>
      <c r="FR88" s="128" t="e">
        <f t="shared" si="353"/>
        <v>#N/A</v>
      </c>
      <c r="FS88" s="128">
        <f t="shared" si="353"/>
        <v>-5791098.8299999982</v>
      </c>
      <c r="FT88" s="128">
        <f t="shared" si="353"/>
        <v>-3626651.9700000016</v>
      </c>
      <c r="FU88" s="128">
        <f t="shared" si="353"/>
        <v>-1286688.7999999998</v>
      </c>
      <c r="FV88" s="128">
        <f t="shared" si="353"/>
        <v>-697399.23</v>
      </c>
      <c r="FW88" s="128">
        <f t="shared" si="353"/>
        <v>-612431.99</v>
      </c>
      <c r="FX88" s="128">
        <f t="shared" si="353"/>
        <v>-1779880.02</v>
      </c>
      <c r="FY88" s="128">
        <f t="shared" si="353"/>
        <v>-473633.53</v>
      </c>
      <c r="FZ88" s="128">
        <f t="shared" si="353"/>
        <v>-510267.29</v>
      </c>
      <c r="GA88" s="128" t="e">
        <f t="shared" si="353"/>
        <v>#NAME?</v>
      </c>
      <c r="GB88" s="128">
        <f t="shared" si="353"/>
        <v>-1625665.5699999996</v>
      </c>
      <c r="GC88" s="128">
        <f t="shared" si="353"/>
        <v>-852835.27000000014</v>
      </c>
      <c r="GD88" s="128" t="e">
        <f t="shared" si="353"/>
        <v>#N/A</v>
      </c>
      <c r="GE88" s="128" t="e">
        <f t="shared" si="353"/>
        <v>#N/A</v>
      </c>
      <c r="GF88" s="128">
        <f t="shared" si="353"/>
        <v>-1584230.54</v>
      </c>
      <c r="GG88" s="128" t="e">
        <f t="shared" si="353"/>
        <v>#N/A</v>
      </c>
      <c r="GH88" s="128" t="e">
        <f t="shared" si="353"/>
        <v>#N/A</v>
      </c>
      <c r="GI88" s="128">
        <f t="shared" si="353"/>
        <v>-3180107.92</v>
      </c>
    </row>
    <row r="89" spans="2:193" x14ac:dyDescent="0.25">
      <c r="B89" s="125"/>
      <c r="C89" s="127" t="s">
        <v>702</v>
      </c>
      <c r="D89" s="127"/>
      <c r="E89" s="128">
        <f t="shared" ref="E89:AJ89" si="354">ROUND(VLOOKUP(E2,otdata,11,FALSE),0)</f>
        <v>142</v>
      </c>
      <c r="F89" s="128">
        <f t="shared" si="354"/>
        <v>0</v>
      </c>
      <c r="G89" s="128">
        <f t="shared" si="354"/>
        <v>119</v>
      </c>
      <c r="H89" s="128">
        <f t="shared" si="354"/>
        <v>58</v>
      </c>
      <c r="I89" s="128">
        <f t="shared" si="354"/>
        <v>68</v>
      </c>
      <c r="J89" s="128" t="e">
        <f t="shared" si="354"/>
        <v>#N/A</v>
      </c>
      <c r="K89" s="128" t="e">
        <f t="shared" si="354"/>
        <v>#N/A</v>
      </c>
      <c r="L89" s="128">
        <f t="shared" si="354"/>
        <v>990</v>
      </c>
      <c r="M89" s="128">
        <f t="shared" si="354"/>
        <v>467</v>
      </c>
      <c r="N89" s="128" t="e">
        <f t="shared" si="354"/>
        <v>#N/A</v>
      </c>
      <c r="O89" s="128">
        <f t="shared" si="354"/>
        <v>816</v>
      </c>
      <c r="P89" s="128" t="e">
        <f t="shared" si="354"/>
        <v>#N/A</v>
      </c>
      <c r="Q89" s="128">
        <f t="shared" si="354"/>
        <v>872</v>
      </c>
      <c r="R89" s="128">
        <f t="shared" si="354"/>
        <v>480</v>
      </c>
      <c r="S89" s="128">
        <f t="shared" si="354"/>
        <v>496</v>
      </c>
      <c r="T89" s="128" t="e">
        <f t="shared" si="354"/>
        <v>#N/A</v>
      </c>
      <c r="U89" s="128">
        <f t="shared" si="354"/>
        <v>356</v>
      </c>
      <c r="V89" s="128" t="e">
        <f t="shared" si="354"/>
        <v>#N/A</v>
      </c>
      <c r="W89" s="128" t="e">
        <f t="shared" si="354"/>
        <v>#N/A</v>
      </c>
      <c r="X89" s="128">
        <f t="shared" si="354"/>
        <v>822</v>
      </c>
      <c r="Y89" s="128" t="e">
        <f t="shared" si="354"/>
        <v>#N/A</v>
      </c>
      <c r="Z89" s="128" t="e">
        <f t="shared" si="354"/>
        <v>#N/A</v>
      </c>
      <c r="AA89" s="128" t="e">
        <f t="shared" si="354"/>
        <v>#N/A</v>
      </c>
      <c r="AB89" s="128" t="e">
        <f t="shared" si="354"/>
        <v>#N/A</v>
      </c>
      <c r="AC89" s="128">
        <f t="shared" si="354"/>
        <v>550</v>
      </c>
      <c r="AD89" s="128">
        <f t="shared" si="354"/>
        <v>823</v>
      </c>
      <c r="AE89" s="128">
        <f t="shared" si="354"/>
        <v>424</v>
      </c>
      <c r="AF89" s="128" t="e">
        <f t="shared" si="354"/>
        <v>#N/A</v>
      </c>
      <c r="AG89" s="128" t="e">
        <f t="shared" si="354"/>
        <v>#N/A</v>
      </c>
      <c r="AH89" s="128">
        <f t="shared" si="354"/>
        <v>706</v>
      </c>
      <c r="AI89" s="128" t="e">
        <f t="shared" si="354"/>
        <v>#N/A</v>
      </c>
      <c r="AJ89" s="128" t="e">
        <f t="shared" si="354"/>
        <v>#N/A</v>
      </c>
      <c r="AK89" s="128">
        <f t="shared" ref="AK89:BP89" si="355">ROUND(VLOOKUP(AK2,otdata,11,FALSE),0)</f>
        <v>708</v>
      </c>
      <c r="AL89" s="128">
        <f t="shared" si="355"/>
        <v>722</v>
      </c>
      <c r="AM89" s="128" t="e">
        <f t="shared" si="355"/>
        <v>#N/A</v>
      </c>
      <c r="AN89" s="128">
        <f t="shared" si="355"/>
        <v>322</v>
      </c>
      <c r="AO89" s="128" t="e">
        <f t="shared" si="355"/>
        <v>#N/A</v>
      </c>
      <c r="AP89" s="128">
        <f t="shared" si="355"/>
        <v>527</v>
      </c>
      <c r="AQ89" s="128" t="e">
        <f t="shared" si="355"/>
        <v>#N/A</v>
      </c>
      <c r="AR89" s="128" t="e">
        <f t="shared" si="355"/>
        <v>#N/A</v>
      </c>
      <c r="AS89" s="128">
        <f t="shared" si="355"/>
        <v>384</v>
      </c>
      <c r="AT89" s="128" t="e">
        <f t="shared" si="355"/>
        <v>#N/A</v>
      </c>
      <c r="AU89" s="128">
        <f t="shared" si="355"/>
        <v>919</v>
      </c>
      <c r="AV89" s="128">
        <f t="shared" si="355"/>
        <v>706</v>
      </c>
      <c r="AW89" s="128">
        <f t="shared" si="355"/>
        <v>416</v>
      </c>
      <c r="AX89" s="128">
        <f t="shared" si="355"/>
        <v>826</v>
      </c>
      <c r="AY89" s="128">
        <f t="shared" si="355"/>
        <v>908</v>
      </c>
      <c r="AZ89" s="128">
        <f t="shared" si="355"/>
        <v>399</v>
      </c>
      <c r="BA89" s="128">
        <f t="shared" si="355"/>
        <v>480</v>
      </c>
      <c r="BB89" s="128">
        <f t="shared" si="355"/>
        <v>448</v>
      </c>
      <c r="BC89" s="128">
        <f t="shared" si="355"/>
        <v>810</v>
      </c>
      <c r="BD89" s="128">
        <f t="shared" si="355"/>
        <v>384</v>
      </c>
      <c r="BE89" s="128">
        <f t="shared" si="355"/>
        <v>431</v>
      </c>
      <c r="BF89" s="128">
        <f t="shared" si="355"/>
        <v>367</v>
      </c>
      <c r="BG89" s="128">
        <f t="shared" si="355"/>
        <v>386</v>
      </c>
      <c r="BH89" s="128">
        <f t="shared" si="355"/>
        <v>865</v>
      </c>
      <c r="BI89" s="128">
        <f t="shared" si="355"/>
        <v>418</v>
      </c>
      <c r="BJ89" s="128" t="e">
        <f t="shared" si="355"/>
        <v>#N/A</v>
      </c>
      <c r="BK89" s="128">
        <f t="shared" si="355"/>
        <v>446</v>
      </c>
      <c r="BL89" s="128">
        <f t="shared" si="355"/>
        <v>319</v>
      </c>
      <c r="BM89" s="128">
        <f t="shared" si="355"/>
        <v>457</v>
      </c>
      <c r="BN89" s="128">
        <f t="shared" si="355"/>
        <v>685</v>
      </c>
      <c r="BO89" s="128">
        <f t="shared" si="355"/>
        <v>252</v>
      </c>
      <c r="BP89" s="128" t="e">
        <f t="shared" si="355"/>
        <v>#N/A</v>
      </c>
      <c r="BQ89" s="128">
        <f t="shared" ref="BQ89:CV89" si="356">ROUND(VLOOKUP(BQ2,otdata,11,FALSE),0)</f>
        <v>838</v>
      </c>
      <c r="BR89" s="128">
        <f t="shared" si="356"/>
        <v>818</v>
      </c>
      <c r="BS89" s="128">
        <f t="shared" si="356"/>
        <v>409</v>
      </c>
      <c r="BT89" s="128">
        <f t="shared" si="356"/>
        <v>662</v>
      </c>
      <c r="BU89" s="128">
        <f t="shared" si="356"/>
        <v>351</v>
      </c>
      <c r="BV89" s="128" t="e">
        <f t="shared" si="356"/>
        <v>#N/A</v>
      </c>
      <c r="BW89" s="128">
        <f t="shared" si="356"/>
        <v>892</v>
      </c>
      <c r="BX89" s="128">
        <f t="shared" si="356"/>
        <v>818</v>
      </c>
      <c r="BY89" s="128">
        <f t="shared" si="356"/>
        <v>843</v>
      </c>
      <c r="BZ89" s="128">
        <f t="shared" si="356"/>
        <v>472</v>
      </c>
      <c r="CA89" s="128">
        <f t="shared" si="356"/>
        <v>418</v>
      </c>
      <c r="CB89" s="128" t="e">
        <f t="shared" si="356"/>
        <v>#N/A</v>
      </c>
      <c r="CC89" s="128">
        <f t="shared" si="356"/>
        <v>741</v>
      </c>
      <c r="CD89" s="128" t="e">
        <f t="shared" si="356"/>
        <v>#N/A</v>
      </c>
      <c r="CE89" s="128">
        <f t="shared" si="356"/>
        <v>850</v>
      </c>
      <c r="CF89" s="128" t="e">
        <f t="shared" si="356"/>
        <v>#N/A</v>
      </c>
      <c r="CG89" s="128">
        <f t="shared" si="356"/>
        <v>746</v>
      </c>
      <c r="CH89" s="128">
        <f t="shared" si="356"/>
        <v>426</v>
      </c>
      <c r="CI89" s="128">
        <f t="shared" si="356"/>
        <v>772</v>
      </c>
      <c r="CJ89" s="128">
        <f t="shared" si="356"/>
        <v>867</v>
      </c>
      <c r="CK89" s="128">
        <f t="shared" si="356"/>
        <v>835</v>
      </c>
      <c r="CL89" s="128">
        <f t="shared" si="356"/>
        <v>434</v>
      </c>
      <c r="CM89" s="128">
        <f t="shared" si="356"/>
        <v>839</v>
      </c>
      <c r="CN89" s="128">
        <f t="shared" si="356"/>
        <v>1219</v>
      </c>
      <c r="CO89" s="128">
        <f t="shared" si="356"/>
        <v>890</v>
      </c>
      <c r="CP89" s="128">
        <f t="shared" si="356"/>
        <v>880</v>
      </c>
      <c r="CQ89" s="128">
        <f t="shared" si="356"/>
        <v>659</v>
      </c>
      <c r="CR89" s="128">
        <f t="shared" si="356"/>
        <v>705</v>
      </c>
      <c r="CS89" s="128">
        <f t="shared" si="356"/>
        <v>952</v>
      </c>
      <c r="CT89" s="128">
        <f t="shared" si="356"/>
        <v>849</v>
      </c>
      <c r="CU89" s="128">
        <f t="shared" si="356"/>
        <v>819</v>
      </c>
      <c r="CV89" s="128">
        <f t="shared" si="356"/>
        <v>445</v>
      </c>
      <c r="CW89" s="128">
        <f t="shared" ref="CW89:EB89" si="357">ROUND(VLOOKUP(CW2,otdata,11,FALSE),0)</f>
        <v>597</v>
      </c>
      <c r="CX89" s="128">
        <f t="shared" si="357"/>
        <v>508</v>
      </c>
      <c r="CY89" s="128">
        <f t="shared" si="357"/>
        <v>891</v>
      </c>
      <c r="CZ89" s="128">
        <f t="shared" si="357"/>
        <v>431</v>
      </c>
      <c r="DA89" s="128">
        <f t="shared" si="357"/>
        <v>433</v>
      </c>
      <c r="DB89" s="128">
        <f t="shared" si="357"/>
        <v>782</v>
      </c>
      <c r="DC89" s="128">
        <f t="shared" si="357"/>
        <v>848</v>
      </c>
      <c r="DD89" s="128">
        <f t="shared" si="357"/>
        <v>425</v>
      </c>
      <c r="DE89" s="128" t="e">
        <f t="shared" si="357"/>
        <v>#N/A</v>
      </c>
      <c r="DF89" s="128">
        <f t="shared" si="357"/>
        <v>665</v>
      </c>
      <c r="DG89" s="128">
        <f t="shared" si="357"/>
        <v>449</v>
      </c>
      <c r="DH89" s="128">
        <f t="shared" si="357"/>
        <v>493</v>
      </c>
      <c r="DI89" s="128">
        <f t="shared" si="357"/>
        <v>666</v>
      </c>
      <c r="DJ89" s="128">
        <f t="shared" si="357"/>
        <v>674</v>
      </c>
      <c r="DK89" s="128">
        <f t="shared" si="357"/>
        <v>716</v>
      </c>
      <c r="DL89" s="128">
        <f t="shared" si="357"/>
        <v>448</v>
      </c>
      <c r="DM89" s="128">
        <f t="shared" si="357"/>
        <v>337</v>
      </c>
      <c r="DN89" s="128" t="e">
        <f t="shared" si="357"/>
        <v>#N/A</v>
      </c>
      <c r="DO89" s="128" t="e">
        <f t="shared" si="357"/>
        <v>#N/A</v>
      </c>
      <c r="DP89" s="128">
        <f t="shared" si="357"/>
        <v>854</v>
      </c>
      <c r="DQ89" s="128" t="e">
        <f t="shared" si="357"/>
        <v>#N/A</v>
      </c>
      <c r="DR89" s="128">
        <f t="shared" si="357"/>
        <v>588</v>
      </c>
      <c r="DS89" s="128">
        <f t="shared" si="357"/>
        <v>522</v>
      </c>
      <c r="DT89" s="128" t="e">
        <f t="shared" si="357"/>
        <v>#N/A</v>
      </c>
      <c r="DU89" s="128">
        <f t="shared" si="357"/>
        <v>722</v>
      </c>
      <c r="DV89" s="128">
        <f t="shared" si="357"/>
        <v>0</v>
      </c>
      <c r="DW89" s="128" t="e">
        <f t="shared" si="357"/>
        <v>#N/A</v>
      </c>
      <c r="DX89" s="128">
        <f t="shared" si="357"/>
        <v>710</v>
      </c>
      <c r="DY89" s="128" t="e">
        <f t="shared" si="357"/>
        <v>#N/A</v>
      </c>
      <c r="DZ89" s="128" t="e">
        <f t="shared" si="357"/>
        <v>#N/A</v>
      </c>
      <c r="EA89" s="128" t="e">
        <f t="shared" si="357"/>
        <v>#N/A</v>
      </c>
      <c r="EB89" s="128" t="e">
        <f t="shared" si="357"/>
        <v>#N/A</v>
      </c>
      <c r="EC89" s="128">
        <f t="shared" ref="EC89:FH89" si="358">ROUND(VLOOKUP(EC2,otdata,11,FALSE),0)</f>
        <v>410</v>
      </c>
      <c r="ED89" s="128" t="e">
        <f t="shared" si="358"/>
        <v>#N/A</v>
      </c>
      <c r="EE89" s="128">
        <f t="shared" si="358"/>
        <v>582</v>
      </c>
      <c r="EF89" s="128" t="e">
        <f t="shared" si="358"/>
        <v>#N/A</v>
      </c>
      <c r="EG89" s="128">
        <f t="shared" si="358"/>
        <v>681</v>
      </c>
      <c r="EH89" s="128">
        <f t="shared" si="358"/>
        <v>652</v>
      </c>
      <c r="EI89" s="128" t="e">
        <f t="shared" si="358"/>
        <v>#N/A</v>
      </c>
      <c r="EJ89" s="128">
        <f t="shared" si="358"/>
        <v>718</v>
      </c>
      <c r="EK89" s="128" t="e">
        <f t="shared" si="358"/>
        <v>#N/A</v>
      </c>
      <c r="EL89" s="128">
        <f t="shared" si="358"/>
        <v>746</v>
      </c>
      <c r="EM89" s="128">
        <f t="shared" si="358"/>
        <v>378</v>
      </c>
      <c r="EN89" s="128" t="e">
        <f t="shared" si="358"/>
        <v>#N/A</v>
      </c>
      <c r="EO89" s="128" t="e">
        <f t="shared" si="358"/>
        <v>#N/A</v>
      </c>
      <c r="EP89" s="128">
        <f t="shared" si="358"/>
        <v>2178</v>
      </c>
      <c r="EQ89" s="128" t="e">
        <f t="shared" si="358"/>
        <v>#N/A</v>
      </c>
      <c r="ER89" s="128">
        <f t="shared" si="358"/>
        <v>1954</v>
      </c>
      <c r="ES89" s="128">
        <f t="shared" si="358"/>
        <v>2418</v>
      </c>
      <c r="ET89" s="128" t="e">
        <f t="shared" si="358"/>
        <v>#N/A</v>
      </c>
      <c r="EU89" s="128">
        <f t="shared" si="358"/>
        <v>2770</v>
      </c>
      <c r="EV89" s="128" t="e">
        <f t="shared" si="358"/>
        <v>#N/A</v>
      </c>
      <c r="EW89" s="128" t="e">
        <f t="shared" si="358"/>
        <v>#N/A</v>
      </c>
      <c r="EX89" s="128">
        <f t="shared" si="358"/>
        <v>2122</v>
      </c>
      <c r="EY89" s="128" t="e">
        <f t="shared" si="358"/>
        <v>#N/A</v>
      </c>
      <c r="EZ89" s="128">
        <f t="shared" si="358"/>
        <v>2416</v>
      </c>
      <c r="FA89" s="128" t="e">
        <f t="shared" si="358"/>
        <v>#N/A</v>
      </c>
      <c r="FB89" s="128" t="e">
        <f t="shared" si="358"/>
        <v>#N/A</v>
      </c>
      <c r="FC89" s="128" t="e">
        <f t="shared" si="358"/>
        <v>#N/A</v>
      </c>
      <c r="FD89" s="128" t="e">
        <f t="shared" si="358"/>
        <v>#N/A</v>
      </c>
      <c r="FE89" s="128" t="e">
        <f t="shared" si="358"/>
        <v>#N/A</v>
      </c>
      <c r="FF89" s="128">
        <f t="shared" si="358"/>
        <v>2154</v>
      </c>
      <c r="FG89" s="128" t="e">
        <f t="shared" si="358"/>
        <v>#N/A</v>
      </c>
      <c r="FH89" s="128" t="e">
        <f t="shared" si="358"/>
        <v>#N/A</v>
      </c>
      <c r="FI89" s="128" t="e">
        <f t="shared" ref="FI89:GI89" si="359">ROUND(VLOOKUP(FI2,otdata,11,FALSE),0)</f>
        <v>#N/A</v>
      </c>
      <c r="FJ89" s="128" t="e">
        <f t="shared" si="359"/>
        <v>#N/A</v>
      </c>
      <c r="FK89" s="128" t="e">
        <f t="shared" si="359"/>
        <v>#N/A</v>
      </c>
      <c r="FL89" s="128">
        <f t="shared" si="359"/>
        <v>3078</v>
      </c>
      <c r="FM89" s="128" t="e">
        <f t="shared" si="359"/>
        <v>#N/A</v>
      </c>
      <c r="FN89" s="128">
        <f t="shared" si="359"/>
        <v>1960</v>
      </c>
      <c r="FO89" s="128" t="e">
        <f t="shared" si="359"/>
        <v>#N/A</v>
      </c>
      <c r="FP89" s="128">
        <f t="shared" si="359"/>
        <v>2188</v>
      </c>
      <c r="FQ89" s="128">
        <f t="shared" si="359"/>
        <v>2064</v>
      </c>
      <c r="FR89" s="128" t="e">
        <f t="shared" si="359"/>
        <v>#N/A</v>
      </c>
      <c r="FS89" s="128">
        <f t="shared" si="359"/>
        <v>1480</v>
      </c>
      <c r="FT89" s="128">
        <f t="shared" si="359"/>
        <v>280</v>
      </c>
      <c r="FU89" s="128">
        <f t="shared" si="359"/>
        <v>330</v>
      </c>
      <c r="FV89" s="128">
        <f t="shared" si="359"/>
        <v>276</v>
      </c>
      <c r="FW89" s="128">
        <f t="shared" si="359"/>
        <v>260</v>
      </c>
      <c r="FX89" s="128">
        <f t="shared" si="359"/>
        <v>530</v>
      </c>
      <c r="FY89" s="128">
        <f t="shared" si="359"/>
        <v>104</v>
      </c>
      <c r="FZ89" s="128">
        <f t="shared" si="359"/>
        <v>106</v>
      </c>
      <c r="GA89" s="128">
        <f t="shared" si="359"/>
        <v>136</v>
      </c>
      <c r="GB89" s="128">
        <f t="shared" si="359"/>
        <v>138</v>
      </c>
      <c r="GC89" s="128">
        <f t="shared" si="359"/>
        <v>166</v>
      </c>
      <c r="GD89" s="128" t="e">
        <f t="shared" si="359"/>
        <v>#N/A</v>
      </c>
      <c r="GE89" s="128" t="e">
        <f t="shared" si="359"/>
        <v>#N/A</v>
      </c>
      <c r="GF89" s="128">
        <f t="shared" si="359"/>
        <v>530</v>
      </c>
      <c r="GG89" s="128" t="e">
        <f t="shared" si="359"/>
        <v>#N/A</v>
      </c>
      <c r="GH89" s="128" t="e">
        <f t="shared" si="359"/>
        <v>#N/A</v>
      </c>
      <c r="GI89" s="128">
        <f t="shared" si="359"/>
        <v>322</v>
      </c>
      <c r="GJ89" s="75" t="e">
        <f>SUM(E89:GI89)</f>
        <v>#N/A</v>
      </c>
    </row>
    <row r="90" spans="2:193" x14ac:dyDescent="0.25">
      <c r="B90" s="125"/>
      <c r="C90" s="232" t="s">
        <v>671</v>
      </c>
      <c r="D90" s="232"/>
      <c r="E90" s="233">
        <f t="shared" ref="E90:AJ90" si="360">SUM(E86:E89)</f>
        <v>29934.010000000068</v>
      </c>
      <c r="F90" s="233">
        <f t="shared" si="360"/>
        <v>70884.72000000003</v>
      </c>
      <c r="G90" s="233">
        <f t="shared" si="360"/>
        <v>-20007.039999999994</v>
      </c>
      <c r="H90" s="233">
        <f t="shared" si="360"/>
        <v>-16624.570000000007</v>
      </c>
      <c r="I90" s="233">
        <f t="shared" si="360"/>
        <v>-39693.700000000041</v>
      </c>
      <c r="J90" s="233" t="e">
        <f t="shared" si="360"/>
        <v>#N/A</v>
      </c>
      <c r="K90" s="233" t="e">
        <f t="shared" si="360"/>
        <v>#N/A</v>
      </c>
      <c r="L90" s="233">
        <f t="shared" si="360"/>
        <v>-274994.01999999979</v>
      </c>
      <c r="M90" s="233">
        <f t="shared" si="360"/>
        <v>-45721.94</v>
      </c>
      <c r="N90" s="233" t="e">
        <f t="shared" si="360"/>
        <v>#N/A</v>
      </c>
      <c r="O90" s="233">
        <f t="shared" si="360"/>
        <v>-130041.96999999997</v>
      </c>
      <c r="P90" s="233" t="e">
        <f t="shared" si="360"/>
        <v>#N/A</v>
      </c>
      <c r="Q90" s="233">
        <f t="shared" si="360"/>
        <v>8764.1699999999255</v>
      </c>
      <c r="R90" s="233">
        <f t="shared" si="360"/>
        <v>-33216.920000000042</v>
      </c>
      <c r="S90" s="233">
        <f t="shared" si="360"/>
        <v>-166680.42000000004</v>
      </c>
      <c r="T90" s="233" t="e">
        <f t="shared" si="360"/>
        <v>#N/A</v>
      </c>
      <c r="U90" s="233">
        <f t="shared" si="360"/>
        <v>-71450.369999999937</v>
      </c>
      <c r="V90" s="233" t="e">
        <f t="shared" si="360"/>
        <v>#N/A</v>
      </c>
      <c r="W90" s="233" t="e">
        <f t="shared" si="360"/>
        <v>#N/A</v>
      </c>
      <c r="X90" s="233">
        <f t="shared" si="360"/>
        <v>-76917.830000000075</v>
      </c>
      <c r="Y90" s="233" t="e">
        <f t="shared" si="360"/>
        <v>#N/A</v>
      </c>
      <c r="Z90" s="233" t="e">
        <f t="shared" si="360"/>
        <v>#N/A</v>
      </c>
      <c r="AA90" s="233" t="e">
        <f t="shared" si="360"/>
        <v>#N/A</v>
      </c>
      <c r="AB90" s="233" t="e">
        <f t="shared" si="360"/>
        <v>#N/A</v>
      </c>
      <c r="AC90" s="233">
        <f t="shared" si="360"/>
        <v>265724.62000000011</v>
      </c>
      <c r="AD90" s="233">
        <f t="shared" si="360"/>
        <v>-1855696.4900000002</v>
      </c>
      <c r="AE90" s="233">
        <f t="shared" si="360"/>
        <v>-7187.6399999999558</v>
      </c>
      <c r="AF90" s="233" t="e">
        <f t="shared" si="360"/>
        <v>#N/A</v>
      </c>
      <c r="AG90" s="233" t="e">
        <f t="shared" si="360"/>
        <v>#N/A</v>
      </c>
      <c r="AH90" s="233">
        <f t="shared" si="360"/>
        <v>-91297.849999999977</v>
      </c>
      <c r="AI90" s="233" t="e">
        <f t="shared" si="360"/>
        <v>#N/A</v>
      </c>
      <c r="AJ90" s="233" t="e">
        <f t="shared" si="360"/>
        <v>#N/A</v>
      </c>
      <c r="AK90" s="233">
        <f t="shared" ref="AK90:BP90" si="361">SUM(AK86:AK89)</f>
        <v>-272826.18999999994</v>
      </c>
      <c r="AL90" s="233">
        <f t="shared" si="361"/>
        <v>-161416.27000000019</v>
      </c>
      <c r="AM90" s="233" t="e">
        <f t="shared" si="361"/>
        <v>#N/A</v>
      </c>
      <c r="AN90" s="233">
        <f t="shared" si="361"/>
        <v>-840097.15999999992</v>
      </c>
      <c r="AO90" s="233" t="e">
        <f t="shared" si="361"/>
        <v>#N/A</v>
      </c>
      <c r="AP90" s="233">
        <f t="shared" si="361"/>
        <v>-102227.3000000001</v>
      </c>
      <c r="AQ90" s="233" t="e">
        <f t="shared" si="361"/>
        <v>#N/A</v>
      </c>
      <c r="AR90" s="233" t="e">
        <f t="shared" si="361"/>
        <v>#N/A</v>
      </c>
      <c r="AS90" s="233">
        <f t="shared" si="361"/>
        <v>-171501.42999999993</v>
      </c>
      <c r="AT90" s="233" t="e">
        <f t="shared" si="361"/>
        <v>#N/A</v>
      </c>
      <c r="AU90" s="233">
        <f t="shared" si="361"/>
        <v>106161.41000000003</v>
      </c>
      <c r="AV90" s="233">
        <f t="shared" si="361"/>
        <v>-252545.31000000011</v>
      </c>
      <c r="AW90" s="233">
        <f t="shared" si="361"/>
        <v>-154477.60999999999</v>
      </c>
      <c r="AX90" s="233">
        <f t="shared" si="361"/>
        <v>-255641.13</v>
      </c>
      <c r="AY90" s="233">
        <f t="shared" si="361"/>
        <v>-250010.81849999994</v>
      </c>
      <c r="AZ90" s="233">
        <f t="shared" si="361"/>
        <v>-124495.8400000002</v>
      </c>
      <c r="BA90" s="233">
        <f t="shared" si="361"/>
        <v>-132763.33000000002</v>
      </c>
      <c r="BB90" s="233">
        <f t="shared" si="361"/>
        <v>-58617.889999999956</v>
      </c>
      <c r="BC90" s="233">
        <f t="shared" si="361"/>
        <v>-178871.56</v>
      </c>
      <c r="BD90" s="233">
        <f t="shared" si="361"/>
        <v>-68643.650000000023</v>
      </c>
      <c r="BE90" s="233">
        <f t="shared" si="361"/>
        <v>11265.620000000054</v>
      </c>
      <c r="BF90" s="233">
        <f t="shared" si="361"/>
        <v>-160753.45000000007</v>
      </c>
      <c r="BG90" s="233">
        <f t="shared" si="361"/>
        <v>-186962.21000000002</v>
      </c>
      <c r="BH90" s="233">
        <f t="shared" si="361"/>
        <v>-164227.15000000002</v>
      </c>
      <c r="BI90" s="233">
        <f t="shared" si="361"/>
        <v>-94266.830000000016</v>
      </c>
      <c r="BJ90" s="233" t="e">
        <f t="shared" si="361"/>
        <v>#N/A</v>
      </c>
      <c r="BK90" s="233">
        <f t="shared" si="361"/>
        <v>-69375.909999999974</v>
      </c>
      <c r="BL90" s="233">
        <f t="shared" si="361"/>
        <v>-33428.960000000079</v>
      </c>
      <c r="BM90" s="233">
        <f t="shared" si="361"/>
        <v>-193097.17000000004</v>
      </c>
      <c r="BN90" s="233">
        <f t="shared" si="361"/>
        <v>-1926664.8400000003</v>
      </c>
      <c r="BO90" s="233">
        <f t="shared" si="361"/>
        <v>-56464.75</v>
      </c>
      <c r="BP90" s="233" t="e">
        <f t="shared" si="361"/>
        <v>#N/A</v>
      </c>
      <c r="BQ90" s="233">
        <f t="shared" ref="BQ90:CV90" si="362">SUM(BQ86:BQ89)</f>
        <v>-397606.70999999973</v>
      </c>
      <c r="BR90" s="233">
        <f t="shared" si="362"/>
        <v>-183237.79000000004</v>
      </c>
      <c r="BS90" s="233">
        <f t="shared" si="362"/>
        <v>-134586.11000000004</v>
      </c>
      <c r="BT90" s="233">
        <f t="shared" si="362"/>
        <v>-226547.90000000002</v>
      </c>
      <c r="BU90" s="233">
        <f t="shared" si="362"/>
        <v>-79015.63</v>
      </c>
      <c r="BV90" s="233" t="e">
        <f t="shared" si="362"/>
        <v>#N/A</v>
      </c>
      <c r="BW90" s="233">
        <f t="shared" si="362"/>
        <v>-316582.74</v>
      </c>
      <c r="BX90" s="233">
        <f t="shared" si="362"/>
        <v>-463900.98000000004</v>
      </c>
      <c r="BY90" s="233">
        <f t="shared" si="362"/>
        <v>-43399.969999999972</v>
      </c>
      <c r="BZ90" s="233">
        <f t="shared" si="362"/>
        <v>-2489.3599999999278</v>
      </c>
      <c r="CA90" s="233">
        <f t="shared" si="362"/>
        <v>-126926.98999999996</v>
      </c>
      <c r="CB90" s="233" t="e">
        <f t="shared" si="362"/>
        <v>#N/A</v>
      </c>
      <c r="CC90" s="233">
        <f t="shared" si="362"/>
        <v>-93595.659999999974</v>
      </c>
      <c r="CD90" s="233" t="e">
        <f t="shared" si="362"/>
        <v>#N/A</v>
      </c>
      <c r="CE90" s="233">
        <f t="shared" si="362"/>
        <v>-233996.81999999995</v>
      </c>
      <c r="CF90" s="233" t="e">
        <f t="shared" si="362"/>
        <v>#N/A</v>
      </c>
      <c r="CG90" s="233">
        <f t="shared" si="362"/>
        <v>-89107.039999999921</v>
      </c>
      <c r="CH90" s="233">
        <f t="shared" si="362"/>
        <v>214421.82000000007</v>
      </c>
      <c r="CI90" s="233">
        <f t="shared" si="362"/>
        <v>254700.21999999997</v>
      </c>
      <c r="CJ90" s="233">
        <f t="shared" si="362"/>
        <v>-1745017.79</v>
      </c>
      <c r="CK90" s="233">
        <f t="shared" si="362"/>
        <v>-108108.95999999996</v>
      </c>
      <c r="CL90" s="233">
        <f t="shared" si="362"/>
        <v>-114316.96999999997</v>
      </c>
      <c r="CM90" s="233">
        <f t="shared" si="362"/>
        <v>106653.83000000002</v>
      </c>
      <c r="CN90" s="233">
        <f t="shared" si="362"/>
        <v>-318411.96999999974</v>
      </c>
      <c r="CO90" s="233">
        <f t="shared" si="362"/>
        <v>-316129.09000000008</v>
      </c>
      <c r="CP90" s="233">
        <f t="shared" si="362"/>
        <v>-31166.320000000065</v>
      </c>
      <c r="CQ90" s="233">
        <f t="shared" si="362"/>
        <v>-103889.79000000004</v>
      </c>
      <c r="CR90" s="233">
        <f t="shared" si="362"/>
        <v>-116114.85000000009</v>
      </c>
      <c r="CS90" s="233">
        <f t="shared" si="362"/>
        <v>-314021.35000000009</v>
      </c>
      <c r="CT90" s="233">
        <f t="shared" si="362"/>
        <v>-514137.42999999993</v>
      </c>
      <c r="CU90" s="233">
        <f t="shared" si="362"/>
        <v>-2042593.9300000002</v>
      </c>
      <c r="CV90" s="233">
        <f t="shared" si="362"/>
        <v>-77999.010000000009</v>
      </c>
      <c r="CW90" s="233">
        <f t="shared" ref="CW90:EB90" si="363">SUM(CW86:CW89)</f>
        <v>152558.99999999994</v>
      </c>
      <c r="CX90" s="233">
        <f t="shared" si="363"/>
        <v>219084.04000000004</v>
      </c>
      <c r="CY90" s="233">
        <f t="shared" si="363"/>
        <v>-296047.35000000021</v>
      </c>
      <c r="CZ90" s="233">
        <f t="shared" si="363"/>
        <v>122984.10999999999</v>
      </c>
      <c r="DA90" s="233">
        <f t="shared" si="363"/>
        <v>-80618.330000000016</v>
      </c>
      <c r="DB90" s="233">
        <f t="shared" si="363"/>
        <v>-245952.32000000007</v>
      </c>
      <c r="DC90" s="233">
        <f t="shared" si="363"/>
        <v>-290331.79000000015</v>
      </c>
      <c r="DD90" s="233">
        <f t="shared" si="363"/>
        <v>-113073.68000000011</v>
      </c>
      <c r="DE90" s="233" t="e">
        <f t="shared" si="363"/>
        <v>#N/A</v>
      </c>
      <c r="DF90" s="233">
        <f t="shared" si="363"/>
        <v>-1218594.9700000002</v>
      </c>
      <c r="DG90" s="233">
        <f t="shared" si="363"/>
        <v>1224663.3599999999</v>
      </c>
      <c r="DH90" s="233">
        <f t="shared" si="363"/>
        <v>-1508473.4300000002</v>
      </c>
      <c r="DI90" s="233">
        <f t="shared" si="363"/>
        <v>1265.2800000000279</v>
      </c>
      <c r="DJ90" s="233">
        <f t="shared" si="363"/>
        <v>-163700.45000000007</v>
      </c>
      <c r="DK90" s="233">
        <f t="shared" si="363"/>
        <v>-325593.52000000014</v>
      </c>
      <c r="DL90" s="233">
        <f t="shared" si="363"/>
        <v>-80467.540000000037</v>
      </c>
      <c r="DM90" s="233">
        <f t="shared" si="363"/>
        <v>231220.83</v>
      </c>
      <c r="DN90" s="233" t="e">
        <f t="shared" si="363"/>
        <v>#N/A</v>
      </c>
      <c r="DO90" s="233" t="e">
        <f t="shared" si="363"/>
        <v>#N/A</v>
      </c>
      <c r="DP90" s="233">
        <f t="shared" si="363"/>
        <v>178926.86</v>
      </c>
      <c r="DQ90" s="233" t="e">
        <f t="shared" si="363"/>
        <v>#N/A</v>
      </c>
      <c r="DR90" s="233">
        <f t="shared" si="363"/>
        <v>-60521.349999999977</v>
      </c>
      <c r="DS90" s="233">
        <f t="shared" si="363"/>
        <v>-144937.74999999988</v>
      </c>
      <c r="DT90" s="233" t="e">
        <f t="shared" si="363"/>
        <v>#N/A</v>
      </c>
      <c r="DU90" s="233">
        <f t="shared" si="363"/>
        <v>-466724.54999999981</v>
      </c>
      <c r="DV90" s="233">
        <f t="shared" si="363"/>
        <v>-1353501.0999999999</v>
      </c>
      <c r="DW90" s="233" t="e">
        <f t="shared" si="363"/>
        <v>#N/A</v>
      </c>
      <c r="DX90" s="233">
        <f t="shared" si="363"/>
        <v>-310499.53999999998</v>
      </c>
      <c r="DY90" s="233" t="e">
        <f t="shared" si="363"/>
        <v>#N/A</v>
      </c>
      <c r="DZ90" s="233" t="e">
        <f t="shared" si="363"/>
        <v>#N/A</v>
      </c>
      <c r="EA90" s="233" t="e">
        <f t="shared" si="363"/>
        <v>#N/A</v>
      </c>
      <c r="EB90" s="233" t="e">
        <f t="shared" si="363"/>
        <v>#N/A</v>
      </c>
      <c r="EC90" s="233">
        <f t="shared" ref="EC90:FH90" si="364">SUM(EC86:EC89)</f>
        <v>-150768.43999999994</v>
      </c>
      <c r="ED90" s="233" t="e">
        <f t="shared" si="364"/>
        <v>#N/A</v>
      </c>
      <c r="EE90" s="233">
        <f t="shared" si="364"/>
        <v>-266216.30000000005</v>
      </c>
      <c r="EF90" s="233" t="e">
        <f t="shared" si="364"/>
        <v>#N/A</v>
      </c>
      <c r="EG90" s="233">
        <f t="shared" si="364"/>
        <v>-154052.19000000006</v>
      </c>
      <c r="EH90" s="233">
        <f t="shared" si="364"/>
        <v>-206492.51999999996</v>
      </c>
      <c r="EI90" s="233" t="e">
        <f t="shared" si="364"/>
        <v>#N/A</v>
      </c>
      <c r="EJ90" s="233">
        <f t="shared" si="364"/>
        <v>-195493.72999999998</v>
      </c>
      <c r="EK90" s="233" t="e">
        <f t="shared" si="364"/>
        <v>#N/A</v>
      </c>
      <c r="EL90" s="233">
        <f t="shared" si="364"/>
        <v>-258134.61000000004</v>
      </c>
      <c r="EM90" s="233">
        <f t="shared" si="364"/>
        <v>-81323.259999999951</v>
      </c>
      <c r="EN90" s="233" t="e">
        <f t="shared" si="364"/>
        <v>#N/A</v>
      </c>
      <c r="EO90" s="233" t="e">
        <f t="shared" si="364"/>
        <v>#N/A</v>
      </c>
      <c r="EP90" s="233">
        <f t="shared" si="364"/>
        <v>-6419834.9399999995</v>
      </c>
      <c r="EQ90" s="233" t="e">
        <f t="shared" si="364"/>
        <v>#N/A</v>
      </c>
      <c r="ER90" s="233">
        <f t="shared" si="364"/>
        <v>28543.35999999661</v>
      </c>
      <c r="ES90" s="233">
        <f t="shared" si="364"/>
        <v>-280222.81999999983</v>
      </c>
      <c r="ET90" s="233" t="e">
        <f t="shared" si="364"/>
        <v>#N/A</v>
      </c>
      <c r="EU90" s="233">
        <f t="shared" si="364"/>
        <v>-697804.88999999966</v>
      </c>
      <c r="EV90" s="233" t="e">
        <f t="shared" si="364"/>
        <v>#N/A</v>
      </c>
      <c r="EW90" s="233" t="e">
        <f t="shared" si="364"/>
        <v>#N/A</v>
      </c>
      <c r="EX90" s="233">
        <f t="shared" si="364"/>
        <v>86565.299999999814</v>
      </c>
      <c r="EY90" s="233" t="e">
        <f t="shared" si="364"/>
        <v>#N/A</v>
      </c>
      <c r="EZ90" s="233">
        <f t="shared" si="364"/>
        <v>-1077167.4500000002</v>
      </c>
      <c r="FA90" s="233" t="e">
        <f t="shared" si="364"/>
        <v>#N/A</v>
      </c>
      <c r="FB90" s="233" t="e">
        <f t="shared" si="364"/>
        <v>#N/A</v>
      </c>
      <c r="FC90" s="233" t="e">
        <f t="shared" si="364"/>
        <v>#N/A</v>
      </c>
      <c r="FD90" s="233" t="e">
        <f t="shared" si="364"/>
        <v>#N/A</v>
      </c>
      <c r="FE90" s="233" t="e">
        <f t="shared" si="364"/>
        <v>#N/A</v>
      </c>
      <c r="FF90" s="233">
        <f t="shared" si="364"/>
        <v>-982707.93000000063</v>
      </c>
      <c r="FG90" s="233" t="e">
        <f t="shared" si="364"/>
        <v>#N/A</v>
      </c>
      <c r="FH90" s="233" t="e">
        <f t="shared" si="364"/>
        <v>#N/A</v>
      </c>
      <c r="FI90" s="233" t="e">
        <f t="shared" ref="FI90:GI90" si="365">SUM(FI86:FI89)</f>
        <v>#N/A</v>
      </c>
      <c r="FJ90" s="233" t="e">
        <f t="shared" si="365"/>
        <v>#N/A</v>
      </c>
      <c r="FK90" s="233" t="e">
        <f t="shared" si="365"/>
        <v>#N/A</v>
      </c>
      <c r="FL90" s="233">
        <f t="shared" si="365"/>
        <v>-6372259.6700000009</v>
      </c>
      <c r="FM90" s="233" t="e">
        <f t="shared" si="365"/>
        <v>#N/A</v>
      </c>
      <c r="FN90" s="233">
        <f t="shared" si="365"/>
        <v>-5706601.7099999972</v>
      </c>
      <c r="FO90" s="233" t="e">
        <f t="shared" si="365"/>
        <v>#N/A</v>
      </c>
      <c r="FP90" s="233">
        <f t="shared" si="365"/>
        <v>-196631.12999999896</v>
      </c>
      <c r="FQ90" s="233">
        <f t="shared" si="365"/>
        <v>-5369476.5300000021</v>
      </c>
      <c r="FR90" s="233" t="e">
        <f t="shared" si="365"/>
        <v>#N/A</v>
      </c>
      <c r="FS90" s="233">
        <f t="shared" si="365"/>
        <v>-4320252.5099999979</v>
      </c>
      <c r="FT90" s="233">
        <f t="shared" si="365"/>
        <v>-2943774.7500000019</v>
      </c>
      <c r="FU90" s="233">
        <f t="shared" si="365"/>
        <v>-528233.47999999986</v>
      </c>
      <c r="FV90" s="233">
        <f t="shared" si="365"/>
        <v>-141497.57999999996</v>
      </c>
      <c r="FW90" s="233">
        <f t="shared" si="365"/>
        <v>-170769.95</v>
      </c>
      <c r="FX90" s="233">
        <f t="shared" si="365"/>
        <v>3511546.82</v>
      </c>
      <c r="FY90" s="233">
        <f t="shared" si="365"/>
        <v>-24575.660000000033</v>
      </c>
      <c r="FZ90" s="233">
        <f t="shared" si="365"/>
        <v>-184369.05</v>
      </c>
      <c r="GA90" s="233" t="e">
        <f t="shared" si="365"/>
        <v>#NAME?</v>
      </c>
      <c r="GB90" s="233">
        <f t="shared" si="365"/>
        <v>-1132910.9999999995</v>
      </c>
      <c r="GC90" s="233">
        <f t="shared" si="365"/>
        <v>-112335.42000000016</v>
      </c>
      <c r="GD90" s="233" t="e">
        <f t="shared" si="365"/>
        <v>#N/A</v>
      </c>
      <c r="GE90" s="233" t="e">
        <f t="shared" si="365"/>
        <v>#N/A</v>
      </c>
      <c r="GF90" s="233">
        <f t="shared" si="365"/>
        <v>-198648.59000000008</v>
      </c>
      <c r="GG90" s="233" t="e">
        <f t="shared" si="365"/>
        <v>#N/A</v>
      </c>
      <c r="GH90" s="233" t="e">
        <f t="shared" si="365"/>
        <v>#N/A</v>
      </c>
      <c r="GI90" s="233">
        <f t="shared" si="365"/>
        <v>-2203112.19</v>
      </c>
      <c r="GJ90" s="75" t="e">
        <f>SUM(E90:GI90)</f>
        <v>#N/A</v>
      </c>
    </row>
    <row r="91" spans="2:193" x14ac:dyDescent="0.25">
      <c r="B91" s="229"/>
      <c r="C91" s="227"/>
      <c r="D91" s="227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0"/>
      <c r="BN91" s="230"/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/>
      <c r="CA91" s="230"/>
      <c r="CB91" s="230"/>
      <c r="CC91" s="230"/>
      <c r="CD91" s="230"/>
      <c r="CE91" s="230"/>
      <c r="CF91" s="230"/>
      <c r="CG91" s="230"/>
      <c r="CH91" s="230"/>
      <c r="CI91" s="230"/>
      <c r="CJ91" s="230"/>
      <c r="CK91" s="230"/>
      <c r="CL91" s="230"/>
      <c r="CM91" s="230"/>
      <c r="CN91" s="230"/>
      <c r="CO91" s="230"/>
      <c r="CP91" s="230"/>
      <c r="CQ91" s="230"/>
      <c r="CR91" s="230"/>
      <c r="CS91" s="230"/>
      <c r="CT91" s="230"/>
      <c r="CU91" s="230"/>
      <c r="CV91" s="230"/>
      <c r="CW91" s="230"/>
      <c r="CX91" s="230"/>
      <c r="CY91" s="230"/>
      <c r="CZ91" s="230"/>
      <c r="DA91" s="230"/>
      <c r="DB91" s="230"/>
      <c r="DC91" s="230"/>
      <c r="DD91" s="230"/>
      <c r="DE91" s="230"/>
      <c r="DF91" s="230"/>
      <c r="DG91" s="230"/>
      <c r="DH91" s="230"/>
      <c r="DI91" s="230"/>
      <c r="DJ91" s="230"/>
      <c r="DK91" s="230"/>
      <c r="DL91" s="230"/>
      <c r="DM91" s="230"/>
      <c r="DN91" s="230"/>
      <c r="DO91" s="230"/>
      <c r="DP91" s="230"/>
      <c r="DQ91" s="230"/>
      <c r="DR91" s="230"/>
      <c r="DS91" s="230"/>
      <c r="DT91" s="230"/>
      <c r="DU91" s="230"/>
      <c r="DV91" s="230"/>
      <c r="DW91" s="230"/>
      <c r="DX91" s="230"/>
      <c r="DY91" s="230"/>
      <c r="DZ91" s="230"/>
      <c r="EA91" s="230"/>
      <c r="EB91" s="230"/>
      <c r="EC91" s="230"/>
      <c r="ED91" s="230"/>
      <c r="EE91" s="230"/>
      <c r="EF91" s="230"/>
      <c r="EG91" s="230"/>
      <c r="EH91" s="230"/>
      <c r="EI91" s="230"/>
      <c r="EJ91" s="230"/>
      <c r="EK91" s="230"/>
      <c r="EL91" s="230"/>
      <c r="EM91" s="230"/>
      <c r="EN91" s="230"/>
      <c r="EO91" s="230"/>
      <c r="EP91" s="230"/>
      <c r="EQ91" s="230"/>
      <c r="ER91" s="230"/>
      <c r="ES91" s="230"/>
      <c r="ET91" s="230"/>
      <c r="EU91" s="230"/>
      <c r="EV91" s="230"/>
      <c r="EW91" s="230"/>
      <c r="EX91" s="230"/>
      <c r="EY91" s="230"/>
      <c r="EZ91" s="230"/>
      <c r="FA91" s="230"/>
      <c r="FB91" s="230"/>
      <c r="FC91" s="230"/>
      <c r="FD91" s="230"/>
      <c r="FE91" s="230"/>
      <c r="FF91" s="230"/>
      <c r="FG91" s="230"/>
      <c r="FH91" s="230"/>
      <c r="FI91" s="230"/>
      <c r="FJ91" s="230"/>
      <c r="FK91" s="230"/>
      <c r="FL91" s="230"/>
      <c r="FM91" s="230"/>
      <c r="FN91" s="230"/>
      <c r="FO91" s="230"/>
      <c r="FP91" s="230"/>
      <c r="FQ91" s="230"/>
      <c r="FR91" s="230"/>
      <c r="FS91" s="230"/>
      <c r="FT91" s="230"/>
      <c r="FU91" s="230"/>
      <c r="FV91" s="230"/>
      <c r="FW91" s="230"/>
      <c r="FX91" s="230"/>
      <c r="FY91" s="230"/>
      <c r="FZ91" s="230"/>
      <c r="GA91" s="230"/>
      <c r="GB91" s="230"/>
      <c r="GC91" s="230"/>
      <c r="GD91" s="230"/>
      <c r="GE91" s="230"/>
      <c r="GF91" s="230"/>
      <c r="GG91" s="230"/>
      <c r="GH91" s="230"/>
      <c r="GI91" s="230"/>
    </row>
    <row r="92" spans="2:193" ht="13" x14ac:dyDescent="0.3">
      <c r="B92" s="125"/>
      <c r="C92" s="126"/>
      <c r="D92" s="114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  <c r="EO92" s="209"/>
      <c r="EP92" s="209"/>
      <c r="EQ92" s="209"/>
      <c r="ER92" s="209"/>
      <c r="ES92" s="209"/>
      <c r="ET92" s="209"/>
      <c r="EU92" s="209"/>
      <c r="EV92" s="209"/>
      <c r="EW92" s="209"/>
      <c r="EX92" s="209"/>
      <c r="EY92" s="209"/>
      <c r="EZ92" s="209"/>
      <c r="FA92" s="209"/>
      <c r="FB92" s="209"/>
      <c r="FC92" s="209"/>
      <c r="FD92" s="209"/>
      <c r="FE92" s="209"/>
      <c r="FF92" s="209"/>
      <c r="FG92" s="209"/>
      <c r="FH92" s="209"/>
      <c r="FI92" s="209"/>
      <c r="FJ92" s="209"/>
      <c r="FK92" s="209"/>
      <c r="FL92" s="209"/>
      <c r="FM92" s="209"/>
      <c r="FN92" s="209"/>
      <c r="FO92" s="209"/>
      <c r="FP92" s="209"/>
      <c r="FQ92" s="209"/>
      <c r="FR92" s="209"/>
      <c r="FS92" s="209"/>
      <c r="FT92" s="209"/>
      <c r="FU92" s="209"/>
      <c r="FV92" s="209"/>
      <c r="FW92" s="209"/>
      <c r="FX92" s="209"/>
      <c r="FY92" s="209"/>
      <c r="FZ92" s="209"/>
      <c r="GA92" s="209"/>
      <c r="GB92" s="209"/>
      <c r="GC92" s="209"/>
      <c r="GD92" s="209"/>
      <c r="GE92" s="209"/>
      <c r="GF92" s="209"/>
      <c r="GG92" s="209"/>
      <c r="GH92" s="209"/>
      <c r="GI92" s="209"/>
    </row>
    <row r="93" spans="2:193" ht="16" thickBot="1" x14ac:dyDescent="0.4">
      <c r="B93" s="125"/>
      <c r="C93" s="238" t="s">
        <v>709</v>
      </c>
      <c r="D93" s="22"/>
      <c r="E93" s="239">
        <f t="shared" ref="E93:AJ93" si="366">E83+E90</f>
        <v>-648966.76</v>
      </c>
      <c r="F93" s="239">
        <f t="shared" si="366"/>
        <v>-177469.17999999991</v>
      </c>
      <c r="G93" s="239">
        <f t="shared" si="366"/>
        <v>-426511.15999999992</v>
      </c>
      <c r="H93" s="239">
        <f t="shared" si="366"/>
        <v>-233147.87999999998</v>
      </c>
      <c r="I93" s="239">
        <f t="shared" si="366"/>
        <v>-163409.75000000006</v>
      </c>
      <c r="J93" s="239" t="e">
        <f t="shared" si="366"/>
        <v>#N/A</v>
      </c>
      <c r="K93" s="239" t="e">
        <f t="shared" si="366"/>
        <v>#N/A</v>
      </c>
      <c r="L93" s="239">
        <f t="shared" si="366"/>
        <v>-820923.6399999999</v>
      </c>
      <c r="M93" s="239">
        <f t="shared" si="366"/>
        <v>-621584.19000000018</v>
      </c>
      <c r="N93" s="239" t="e">
        <f t="shared" si="366"/>
        <v>#N/A</v>
      </c>
      <c r="O93" s="239">
        <f t="shared" si="366"/>
        <v>-986753.85</v>
      </c>
      <c r="P93" s="239" t="e">
        <f t="shared" si="366"/>
        <v>#N/A</v>
      </c>
      <c r="Q93" s="239">
        <f t="shared" si="366"/>
        <v>-875632.21</v>
      </c>
      <c r="R93" s="239">
        <f t="shared" si="366"/>
        <v>-443499.84999999986</v>
      </c>
      <c r="S93" s="239">
        <f t="shared" si="366"/>
        <v>-713823.4600000002</v>
      </c>
      <c r="T93" s="239" t="e">
        <f t="shared" si="366"/>
        <v>#N/A</v>
      </c>
      <c r="U93" s="239">
        <f t="shared" si="366"/>
        <v>-230682.84000000003</v>
      </c>
      <c r="V93" s="239" t="e">
        <f t="shared" si="366"/>
        <v>#N/A</v>
      </c>
      <c r="W93" s="239" t="e">
        <f t="shared" si="366"/>
        <v>#N/A</v>
      </c>
      <c r="X93" s="239">
        <f t="shared" si="366"/>
        <v>-723850.3899999999</v>
      </c>
      <c r="Y93" s="239" t="e">
        <f t="shared" si="366"/>
        <v>#N/A</v>
      </c>
      <c r="Z93" s="239" t="e">
        <f t="shared" si="366"/>
        <v>#N/A</v>
      </c>
      <c r="AA93" s="239" t="e">
        <f t="shared" si="366"/>
        <v>#N/A</v>
      </c>
      <c r="AB93" s="239" t="e">
        <f t="shared" si="366"/>
        <v>#N/A</v>
      </c>
      <c r="AC93" s="239">
        <f t="shared" si="366"/>
        <v>-249594.91000000003</v>
      </c>
      <c r="AD93" s="239">
        <f t="shared" si="366"/>
        <v>-901856.74000000022</v>
      </c>
      <c r="AE93" s="239">
        <f t="shared" si="366"/>
        <v>-286028.08999999991</v>
      </c>
      <c r="AF93" s="239" t="e">
        <f t="shared" si="366"/>
        <v>#N/A</v>
      </c>
      <c r="AG93" s="239" t="e">
        <f t="shared" si="366"/>
        <v>#N/A</v>
      </c>
      <c r="AH93" s="239">
        <f t="shared" si="366"/>
        <v>-746361.2699999999</v>
      </c>
      <c r="AI93" s="239" t="e">
        <f t="shared" si="366"/>
        <v>#N/A</v>
      </c>
      <c r="AJ93" s="239" t="e">
        <f t="shared" si="366"/>
        <v>#N/A</v>
      </c>
      <c r="AK93" s="239">
        <f t="shared" ref="AK93:BP93" si="367">AK83+AK90</f>
        <v>-599381.66999999993</v>
      </c>
      <c r="AL93" s="239">
        <f t="shared" si="367"/>
        <v>-571271.66000000038</v>
      </c>
      <c r="AM93" s="239" t="e">
        <f t="shared" si="367"/>
        <v>#N/A</v>
      </c>
      <c r="AN93" s="239">
        <f t="shared" si="367"/>
        <v>-297043.70999999996</v>
      </c>
      <c r="AO93" s="239" t="e">
        <f t="shared" si="367"/>
        <v>#N/A</v>
      </c>
      <c r="AP93" s="239">
        <f t="shared" si="367"/>
        <v>-569632.88000000012</v>
      </c>
      <c r="AQ93" s="239" t="e">
        <f t="shared" si="367"/>
        <v>#N/A</v>
      </c>
      <c r="AR93" s="239" t="e">
        <f t="shared" si="367"/>
        <v>#N/A</v>
      </c>
      <c r="AS93" s="239">
        <f t="shared" si="367"/>
        <v>-301836.67999999988</v>
      </c>
      <c r="AT93" s="239" t="e">
        <f t="shared" si="367"/>
        <v>#N/A</v>
      </c>
      <c r="AU93" s="239">
        <f t="shared" si="367"/>
        <v>-1220620.5800000005</v>
      </c>
      <c r="AV93" s="239">
        <f t="shared" si="367"/>
        <v>-637265.05000000016</v>
      </c>
      <c r="AW93" s="239">
        <f t="shared" si="367"/>
        <v>-235678.05000000005</v>
      </c>
      <c r="AX93" s="239">
        <f t="shared" si="367"/>
        <v>-865525.47999999986</v>
      </c>
      <c r="AY93" s="239">
        <f t="shared" si="367"/>
        <v>-1330470.3400000003</v>
      </c>
      <c r="AZ93" s="239">
        <f t="shared" si="367"/>
        <v>-285078.15000000014</v>
      </c>
      <c r="BA93" s="239">
        <f t="shared" si="367"/>
        <v>-466804.22</v>
      </c>
      <c r="BB93" s="239">
        <f t="shared" si="367"/>
        <v>-182119.75000000006</v>
      </c>
      <c r="BC93" s="239">
        <f t="shared" si="367"/>
        <v>-708260.66000000038</v>
      </c>
      <c r="BD93" s="239">
        <f t="shared" si="367"/>
        <v>-571484.06000000006</v>
      </c>
      <c r="BE93" s="239">
        <f t="shared" si="367"/>
        <v>-478951.88000000006</v>
      </c>
      <c r="BF93" s="239">
        <f t="shared" si="367"/>
        <v>-309806.09000000003</v>
      </c>
      <c r="BG93" s="239">
        <f t="shared" si="367"/>
        <v>-376409.75999999995</v>
      </c>
      <c r="BH93" s="239">
        <f t="shared" si="367"/>
        <v>-486690.52999999991</v>
      </c>
      <c r="BI93" s="239">
        <f t="shared" si="367"/>
        <v>-317455.62999999995</v>
      </c>
      <c r="BJ93" s="239" t="e">
        <f t="shared" si="367"/>
        <v>#N/A</v>
      </c>
      <c r="BK93" s="239">
        <f t="shared" si="367"/>
        <v>-422752.39999999997</v>
      </c>
      <c r="BL93" s="239">
        <f t="shared" si="367"/>
        <v>-391318.79999999993</v>
      </c>
      <c r="BM93" s="239">
        <f t="shared" si="367"/>
        <v>-457305.07</v>
      </c>
      <c r="BN93" s="239">
        <f t="shared" si="367"/>
        <v>-1077339.2400000002</v>
      </c>
      <c r="BO93" s="239">
        <f t="shared" si="367"/>
        <v>-270303.14</v>
      </c>
      <c r="BP93" s="239" t="e">
        <f t="shared" si="367"/>
        <v>#N/A</v>
      </c>
      <c r="BQ93" s="239">
        <f t="shared" ref="BQ93:CV93" si="368">BQ83+BQ90</f>
        <v>-791284.5299999998</v>
      </c>
      <c r="BR93" s="239">
        <f t="shared" si="368"/>
        <v>-605811.25</v>
      </c>
      <c r="BS93" s="239">
        <f t="shared" si="368"/>
        <v>-523426.56000000011</v>
      </c>
      <c r="BT93" s="239">
        <f t="shared" si="368"/>
        <v>-736534.83000000031</v>
      </c>
      <c r="BU93" s="239">
        <f t="shared" si="368"/>
        <v>-436243.77999999991</v>
      </c>
      <c r="BV93" s="239" t="e">
        <f t="shared" si="368"/>
        <v>#N/A</v>
      </c>
      <c r="BW93" s="239">
        <f t="shared" si="368"/>
        <v>-821588.90999999992</v>
      </c>
      <c r="BX93" s="239">
        <f t="shared" si="368"/>
        <v>-924980.82999999984</v>
      </c>
      <c r="BY93" s="239">
        <f t="shared" si="368"/>
        <v>-878873.34000000008</v>
      </c>
      <c r="BZ93" s="239">
        <f t="shared" si="368"/>
        <v>-446793.10999999993</v>
      </c>
      <c r="CA93" s="239">
        <f t="shared" si="368"/>
        <v>-260120.9</v>
      </c>
      <c r="CB93" s="239" t="e">
        <f t="shared" si="368"/>
        <v>#N/A</v>
      </c>
      <c r="CC93" s="239">
        <f t="shared" si="368"/>
        <v>-688535.2899999998</v>
      </c>
      <c r="CD93" s="239" t="e">
        <f t="shared" si="368"/>
        <v>#N/A</v>
      </c>
      <c r="CE93" s="239">
        <f t="shared" si="368"/>
        <v>-949538.05000000016</v>
      </c>
      <c r="CF93" s="239" t="e">
        <f t="shared" si="368"/>
        <v>#N/A</v>
      </c>
      <c r="CG93" s="239">
        <f t="shared" si="368"/>
        <v>-637303.65999999968</v>
      </c>
      <c r="CH93" s="239">
        <f t="shared" si="368"/>
        <v>-253398.6399999999</v>
      </c>
      <c r="CI93" s="239">
        <f t="shared" si="368"/>
        <v>-386373.4</v>
      </c>
      <c r="CJ93" s="239">
        <f t="shared" si="368"/>
        <v>-694381.94</v>
      </c>
      <c r="CK93" s="239">
        <f t="shared" si="368"/>
        <v>-587430.04999999981</v>
      </c>
      <c r="CL93" s="239">
        <f t="shared" si="368"/>
        <v>-527186.62999999989</v>
      </c>
      <c r="CM93" s="239">
        <f t="shared" si="368"/>
        <v>-724111.19</v>
      </c>
      <c r="CN93" s="239">
        <f t="shared" si="368"/>
        <v>-2080694.57</v>
      </c>
      <c r="CO93" s="239">
        <f t="shared" si="368"/>
        <v>-988036.39999999991</v>
      </c>
      <c r="CP93" s="239">
        <f t="shared" si="368"/>
        <v>-664512.51999999979</v>
      </c>
      <c r="CQ93" s="239">
        <f t="shared" si="368"/>
        <v>-422527.56999999995</v>
      </c>
      <c r="CR93" s="239">
        <f t="shared" si="368"/>
        <v>-656973.91</v>
      </c>
      <c r="CS93" s="239">
        <f t="shared" si="368"/>
        <v>-1076698.72</v>
      </c>
      <c r="CT93" s="239">
        <f t="shared" si="368"/>
        <v>-2215541.13</v>
      </c>
      <c r="CU93" s="239">
        <f t="shared" si="368"/>
        <v>-1192974.1300000001</v>
      </c>
      <c r="CV93" s="239">
        <f t="shared" si="368"/>
        <v>-701300.52000000025</v>
      </c>
      <c r="CW93" s="239">
        <f t="shared" ref="CW93:EB93" si="369">CW83+CW90</f>
        <v>-513107.80999999988</v>
      </c>
      <c r="CX93" s="239">
        <f t="shared" si="369"/>
        <v>-455863.78</v>
      </c>
      <c r="CY93" s="239">
        <f t="shared" si="369"/>
        <v>-1941665.3800000004</v>
      </c>
      <c r="CZ93" s="239">
        <f t="shared" si="369"/>
        <v>-199149.45999999996</v>
      </c>
      <c r="DA93" s="239">
        <f t="shared" si="369"/>
        <v>-652329.48000000021</v>
      </c>
      <c r="DB93" s="239">
        <f t="shared" si="369"/>
        <v>-1131648.5900000003</v>
      </c>
      <c r="DC93" s="239">
        <f t="shared" si="369"/>
        <v>-1005879.88</v>
      </c>
      <c r="DD93" s="239">
        <f t="shared" si="369"/>
        <v>-313416.63000000012</v>
      </c>
      <c r="DE93" s="239" t="e">
        <f t="shared" si="369"/>
        <v>#N/A</v>
      </c>
      <c r="DF93" s="239">
        <f t="shared" si="369"/>
        <v>-311725.52000000025</v>
      </c>
      <c r="DG93" s="239">
        <f t="shared" si="369"/>
        <v>-617816.19000000018</v>
      </c>
      <c r="DH93" s="239">
        <f t="shared" si="369"/>
        <v>-565043.13000000012</v>
      </c>
      <c r="DI93" s="239">
        <f t="shared" si="369"/>
        <v>-666139.25000000035</v>
      </c>
      <c r="DJ93" s="239">
        <f t="shared" si="369"/>
        <v>-651531.49000000011</v>
      </c>
      <c r="DK93" s="239">
        <f t="shared" si="369"/>
        <v>-579711.12000000011</v>
      </c>
      <c r="DL93" s="239">
        <f t="shared" si="369"/>
        <v>-121730.82000000014</v>
      </c>
      <c r="DM93" s="239">
        <f t="shared" si="369"/>
        <v>40668.949999999983</v>
      </c>
      <c r="DN93" s="239" t="e">
        <f t="shared" si="369"/>
        <v>#N/A</v>
      </c>
      <c r="DO93" s="239" t="e">
        <f t="shared" si="369"/>
        <v>#N/A</v>
      </c>
      <c r="DP93" s="239">
        <f t="shared" si="369"/>
        <v>-215814.20000000019</v>
      </c>
      <c r="DQ93" s="239" t="e">
        <f t="shared" si="369"/>
        <v>#N/A</v>
      </c>
      <c r="DR93" s="239">
        <f t="shared" si="369"/>
        <v>-683810.6</v>
      </c>
      <c r="DS93" s="239">
        <f t="shared" si="369"/>
        <v>-339095.87</v>
      </c>
      <c r="DT93" s="239" t="e">
        <f t="shared" si="369"/>
        <v>#N/A</v>
      </c>
      <c r="DU93" s="239">
        <f t="shared" si="369"/>
        <v>-1388944.0799999996</v>
      </c>
      <c r="DV93" s="239">
        <f t="shared" si="369"/>
        <v>-572199.09999999986</v>
      </c>
      <c r="DW93" s="239" t="e">
        <f t="shared" si="369"/>
        <v>#N/A</v>
      </c>
      <c r="DX93" s="239">
        <f t="shared" si="369"/>
        <v>-757963.59000000008</v>
      </c>
      <c r="DY93" s="239" t="e">
        <f t="shared" si="369"/>
        <v>#N/A</v>
      </c>
      <c r="DZ93" s="239" t="e">
        <f t="shared" si="369"/>
        <v>#N/A</v>
      </c>
      <c r="EA93" s="239" t="e">
        <f t="shared" si="369"/>
        <v>#N/A</v>
      </c>
      <c r="EB93" s="239" t="e">
        <f t="shared" si="369"/>
        <v>#N/A</v>
      </c>
      <c r="EC93" s="239">
        <f t="shared" ref="EC93:FH93" si="370">EC83+EC90</f>
        <v>-339839.68000000005</v>
      </c>
      <c r="ED93" s="239" t="e">
        <f t="shared" si="370"/>
        <v>#N/A</v>
      </c>
      <c r="EE93" s="239">
        <f t="shared" si="370"/>
        <v>-649484.80000000005</v>
      </c>
      <c r="EF93" s="239" t="e">
        <f t="shared" si="370"/>
        <v>#N/A</v>
      </c>
      <c r="EG93" s="239">
        <f t="shared" si="370"/>
        <v>-763022.78000000026</v>
      </c>
      <c r="EH93" s="239">
        <f t="shared" si="370"/>
        <v>-564279.3899999999</v>
      </c>
      <c r="EI93" s="239" t="e">
        <f t="shared" si="370"/>
        <v>#N/A</v>
      </c>
      <c r="EJ93" s="239">
        <f t="shared" si="370"/>
        <v>-566868.52</v>
      </c>
      <c r="EK93" s="239" t="e">
        <f t="shared" si="370"/>
        <v>#N/A</v>
      </c>
      <c r="EL93" s="239">
        <f t="shared" si="370"/>
        <v>-1006747.5800000001</v>
      </c>
      <c r="EM93" s="239">
        <f t="shared" si="370"/>
        <v>-352569.85000000003</v>
      </c>
      <c r="EN93" s="239" t="e">
        <f t="shared" si="370"/>
        <v>#N/A</v>
      </c>
      <c r="EO93" s="239" t="e">
        <f t="shared" si="370"/>
        <v>#N/A</v>
      </c>
      <c r="EP93" s="239">
        <f t="shared" si="370"/>
        <v>-3137103.9399999995</v>
      </c>
      <c r="EQ93" s="239" t="e">
        <f t="shared" si="370"/>
        <v>#N/A</v>
      </c>
      <c r="ER93" s="239">
        <f t="shared" si="370"/>
        <v>-2712850.6400000034</v>
      </c>
      <c r="ES93" s="239">
        <f t="shared" si="370"/>
        <v>-1968662.2800000007</v>
      </c>
      <c r="ET93" s="239" t="e">
        <f t="shared" si="370"/>
        <v>#N/A</v>
      </c>
      <c r="EU93" s="239">
        <f t="shared" si="370"/>
        <v>-2986456.0100000007</v>
      </c>
      <c r="EV93" s="239" t="e">
        <f t="shared" si="370"/>
        <v>#N/A</v>
      </c>
      <c r="EW93" s="239" t="e">
        <f t="shared" si="370"/>
        <v>#N/A</v>
      </c>
      <c r="EX93" s="239">
        <f t="shared" si="370"/>
        <v>-988435.70000000019</v>
      </c>
      <c r="EY93" s="239" t="e">
        <f t="shared" si="370"/>
        <v>#N/A</v>
      </c>
      <c r="EZ93" s="239">
        <f t="shared" si="370"/>
        <v>-2522928.3500000015</v>
      </c>
      <c r="FA93" s="239" t="e">
        <f t="shared" si="370"/>
        <v>#N/A</v>
      </c>
      <c r="FB93" s="239" t="e">
        <f t="shared" si="370"/>
        <v>#N/A</v>
      </c>
      <c r="FC93" s="239" t="e">
        <f t="shared" si="370"/>
        <v>#N/A</v>
      </c>
      <c r="FD93" s="239" t="e">
        <f t="shared" si="370"/>
        <v>#N/A</v>
      </c>
      <c r="FE93" s="239" t="e">
        <f t="shared" si="370"/>
        <v>#N/A</v>
      </c>
      <c r="FF93" s="239">
        <f t="shared" si="370"/>
        <v>-796845.54</v>
      </c>
      <c r="FG93" s="239" t="e">
        <f t="shared" si="370"/>
        <v>#N/A</v>
      </c>
      <c r="FH93" s="239" t="e">
        <f t="shared" si="370"/>
        <v>#N/A</v>
      </c>
      <c r="FI93" s="239" t="e">
        <f t="shared" ref="FI93:GI93" si="371">FI83+FI90</f>
        <v>#N/A</v>
      </c>
      <c r="FJ93" s="239" t="e">
        <f t="shared" si="371"/>
        <v>#N/A</v>
      </c>
      <c r="FK93" s="239" t="e">
        <f t="shared" si="371"/>
        <v>#N/A</v>
      </c>
      <c r="FL93" s="239">
        <f t="shared" si="371"/>
        <v>-2222955.6700000009</v>
      </c>
      <c r="FM93" s="239" t="e">
        <f t="shared" si="371"/>
        <v>#N/A</v>
      </c>
      <c r="FN93" s="239">
        <f t="shared" si="371"/>
        <v>-979461.70999999717</v>
      </c>
      <c r="FO93" s="239" t="e">
        <f t="shared" si="371"/>
        <v>#N/A</v>
      </c>
      <c r="FP93" s="239">
        <f t="shared" si="371"/>
        <v>-3188066.129999999</v>
      </c>
      <c r="FQ93" s="239">
        <f t="shared" si="371"/>
        <v>-2544884.5300000021</v>
      </c>
      <c r="FR93" s="239" t="e">
        <f t="shared" si="371"/>
        <v>#N/A</v>
      </c>
      <c r="FS93" s="239">
        <f t="shared" si="371"/>
        <v>-2347011.5099999979</v>
      </c>
      <c r="FT93" s="239">
        <f t="shared" si="371"/>
        <v>-1991748.7500000019</v>
      </c>
      <c r="FU93" s="239">
        <f t="shared" si="371"/>
        <v>-2327758.3199999998</v>
      </c>
      <c r="FV93" s="239">
        <f t="shared" si="371"/>
        <v>-1649041.3200000003</v>
      </c>
      <c r="FW93" s="239">
        <f t="shared" si="371"/>
        <v>-2220195.5900000003</v>
      </c>
      <c r="FX93" s="239">
        <f t="shared" si="371"/>
        <v>-3460604.44</v>
      </c>
      <c r="FY93" s="239">
        <f t="shared" si="371"/>
        <v>-537863.19000000018</v>
      </c>
      <c r="FZ93" s="239">
        <f t="shared" si="371"/>
        <v>-494686.41999999987</v>
      </c>
      <c r="GA93" s="239" t="e">
        <f t="shared" si="371"/>
        <v>#NAME?</v>
      </c>
      <c r="GB93" s="239">
        <f t="shared" si="371"/>
        <v>-365335.99999999953</v>
      </c>
      <c r="GC93" s="239">
        <f t="shared" si="371"/>
        <v>-1089523.7200000004</v>
      </c>
      <c r="GD93" s="239" t="e">
        <f t="shared" si="371"/>
        <v>#N/A</v>
      </c>
      <c r="GE93" s="239" t="e">
        <f t="shared" si="371"/>
        <v>#N/A</v>
      </c>
      <c r="GF93" s="239" t="e">
        <f t="shared" si="371"/>
        <v>#REF!</v>
      </c>
      <c r="GG93" s="239" t="e">
        <f t="shared" si="371"/>
        <v>#N/A</v>
      </c>
      <c r="GH93" s="239" t="e">
        <f t="shared" si="371"/>
        <v>#N/A</v>
      </c>
      <c r="GI93" s="239">
        <f t="shared" si="371"/>
        <v>-2018599.19</v>
      </c>
      <c r="GJ93" s="75" t="e">
        <f>SUM(E93:GI93)</f>
        <v>#N/A</v>
      </c>
    </row>
    <row r="94" spans="2:193" ht="13.5" thickTop="1" thickBot="1" x14ac:dyDescent="0.3">
      <c r="B94" s="130"/>
      <c r="C94" s="3"/>
      <c r="D94" s="3"/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0"/>
      <c r="BN94" s="210"/>
      <c r="BO94" s="210"/>
      <c r="BP94" s="210"/>
      <c r="BQ94" s="210"/>
      <c r="BR94" s="210"/>
      <c r="BS94" s="210"/>
      <c r="BT94" s="210"/>
      <c r="BU94" s="210"/>
      <c r="BV94" s="210"/>
      <c r="BW94" s="210"/>
      <c r="BX94" s="210"/>
      <c r="BY94" s="210"/>
      <c r="BZ94" s="210"/>
      <c r="CA94" s="210"/>
      <c r="CB94" s="210"/>
      <c r="CC94" s="210"/>
      <c r="CD94" s="210"/>
      <c r="CE94" s="210"/>
      <c r="CF94" s="210"/>
      <c r="CG94" s="210"/>
      <c r="CH94" s="210"/>
      <c r="CI94" s="210"/>
      <c r="CJ94" s="210"/>
      <c r="CK94" s="210"/>
      <c r="CL94" s="210"/>
      <c r="CM94" s="210"/>
      <c r="CN94" s="210"/>
      <c r="CO94" s="210"/>
      <c r="CP94" s="210"/>
      <c r="CQ94" s="210"/>
      <c r="CR94" s="210"/>
      <c r="CS94" s="210"/>
      <c r="CT94" s="210"/>
      <c r="CU94" s="210"/>
      <c r="CV94" s="210"/>
      <c r="CW94" s="210"/>
      <c r="CX94" s="210"/>
      <c r="CY94" s="210"/>
      <c r="CZ94" s="210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DK94" s="210"/>
      <c r="DL94" s="210"/>
      <c r="DM94" s="210"/>
      <c r="DN94" s="210"/>
      <c r="DO94" s="210"/>
      <c r="DP94" s="210"/>
      <c r="DQ94" s="210"/>
      <c r="DR94" s="210"/>
      <c r="DS94" s="210"/>
      <c r="DT94" s="210"/>
      <c r="DU94" s="210"/>
      <c r="DV94" s="210"/>
      <c r="DW94" s="210"/>
      <c r="DX94" s="210"/>
      <c r="DY94" s="210"/>
      <c r="DZ94" s="210"/>
      <c r="EA94" s="210"/>
      <c r="EB94" s="210"/>
      <c r="EC94" s="210"/>
      <c r="ED94" s="210"/>
      <c r="EE94" s="210"/>
      <c r="EF94" s="210"/>
      <c r="EG94" s="210"/>
      <c r="EH94" s="210"/>
      <c r="EI94" s="210"/>
      <c r="EJ94" s="210"/>
      <c r="EK94" s="210"/>
      <c r="EL94" s="210"/>
      <c r="EM94" s="210"/>
      <c r="EN94" s="210"/>
      <c r="EO94" s="210"/>
      <c r="EP94" s="210"/>
      <c r="EQ94" s="210"/>
      <c r="ER94" s="210"/>
      <c r="ES94" s="210"/>
      <c r="ET94" s="210"/>
      <c r="EU94" s="210"/>
      <c r="EV94" s="210"/>
      <c r="EW94" s="210"/>
      <c r="EX94" s="210"/>
      <c r="EY94" s="210"/>
      <c r="EZ94" s="210"/>
      <c r="FA94" s="210"/>
      <c r="FB94" s="210"/>
      <c r="FC94" s="210"/>
      <c r="FD94" s="210"/>
      <c r="FE94" s="210"/>
      <c r="FF94" s="210"/>
      <c r="FG94" s="210"/>
      <c r="FH94" s="210"/>
      <c r="FI94" s="210"/>
      <c r="FJ94" s="210"/>
      <c r="FK94" s="210"/>
      <c r="FL94" s="210"/>
      <c r="FM94" s="210"/>
      <c r="FN94" s="210"/>
      <c r="FO94" s="210"/>
      <c r="FP94" s="210"/>
      <c r="FQ94" s="210"/>
      <c r="FR94" s="210"/>
      <c r="FS94" s="210"/>
      <c r="FT94" s="210"/>
      <c r="FU94" s="210"/>
      <c r="FV94" s="210"/>
      <c r="FW94" s="210"/>
      <c r="FX94" s="210"/>
      <c r="FY94" s="210"/>
      <c r="FZ94" s="210"/>
      <c r="GA94" s="210"/>
      <c r="GB94" s="210"/>
      <c r="GC94" s="210"/>
      <c r="GD94" s="210"/>
      <c r="GE94" s="210"/>
      <c r="GF94" s="210"/>
      <c r="GG94" s="210"/>
      <c r="GH94" s="210"/>
      <c r="GI94" s="210"/>
    </row>
    <row r="95" spans="2:193" x14ac:dyDescent="0.25"/>
    <row r="96" spans="2:193" ht="100" customHeight="1" x14ac:dyDescent="0.25"/>
    <row r="97" spans="2:192" ht="13" thickBot="1" x14ac:dyDescent="0.3"/>
    <row r="98" spans="2:192" ht="15.5" x14ac:dyDescent="0.35">
      <c r="B98" s="942" t="s">
        <v>638</v>
      </c>
      <c r="C98" s="943"/>
      <c r="D98" s="183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</row>
    <row r="99" spans="2:192" ht="15.5" x14ac:dyDescent="0.35">
      <c r="B99" s="44"/>
      <c r="C99" s="45"/>
      <c r="D99" s="4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5"/>
      <c r="BZ99" s="205"/>
      <c r="CA99" s="205"/>
      <c r="CB99" s="205"/>
      <c r="CC99" s="205"/>
      <c r="CD99" s="205"/>
      <c r="CE99" s="205"/>
      <c r="CF99" s="205"/>
      <c r="CG99" s="205"/>
      <c r="CH99" s="205"/>
      <c r="CI99" s="205"/>
      <c r="CJ99" s="205"/>
      <c r="CK99" s="205"/>
      <c r="CL99" s="205"/>
      <c r="CM99" s="205"/>
      <c r="CN99" s="205"/>
      <c r="CO99" s="205"/>
      <c r="CP99" s="205"/>
      <c r="CQ99" s="205"/>
      <c r="CR99" s="205"/>
      <c r="CS99" s="205"/>
      <c r="CT99" s="205"/>
      <c r="CU99" s="205"/>
      <c r="CV99" s="205"/>
      <c r="CW99" s="205"/>
      <c r="CX99" s="205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</row>
    <row r="100" spans="2:192" ht="15.5" x14ac:dyDescent="0.35">
      <c r="B100" s="234" t="s">
        <v>688</v>
      </c>
      <c r="C100" s="235" t="s">
        <v>720</v>
      </c>
      <c r="D100" s="122"/>
      <c r="E100" s="237">
        <f t="shared" ref="E100:AJ100" si="372">VLOOKUP(E$2,otdata,15,FALSE)</f>
        <v>0</v>
      </c>
      <c r="F100" s="237">
        <f t="shared" si="372"/>
        <v>0</v>
      </c>
      <c r="G100" s="237">
        <f t="shared" si="372"/>
        <v>0</v>
      </c>
      <c r="H100" s="237">
        <f t="shared" si="372"/>
        <v>0</v>
      </c>
      <c r="I100" s="237">
        <f t="shared" si="372"/>
        <v>0</v>
      </c>
      <c r="J100" s="237" t="e">
        <f t="shared" si="372"/>
        <v>#N/A</v>
      </c>
      <c r="K100" s="237" t="e">
        <f t="shared" si="372"/>
        <v>#N/A</v>
      </c>
      <c r="L100" s="237">
        <f t="shared" si="372"/>
        <v>0</v>
      </c>
      <c r="M100" s="237">
        <f t="shared" si="372"/>
        <v>0</v>
      </c>
      <c r="N100" s="237" t="e">
        <f t="shared" si="372"/>
        <v>#N/A</v>
      </c>
      <c r="O100" s="237">
        <f t="shared" si="372"/>
        <v>0</v>
      </c>
      <c r="P100" s="237" t="e">
        <f t="shared" si="372"/>
        <v>#N/A</v>
      </c>
      <c r="Q100" s="237">
        <f t="shared" si="372"/>
        <v>0</v>
      </c>
      <c r="R100" s="237">
        <f t="shared" si="372"/>
        <v>0</v>
      </c>
      <c r="S100" s="237">
        <f t="shared" si="372"/>
        <v>0</v>
      </c>
      <c r="T100" s="237" t="e">
        <f t="shared" si="372"/>
        <v>#N/A</v>
      </c>
      <c r="U100" s="237">
        <f t="shared" si="372"/>
        <v>0</v>
      </c>
      <c r="V100" s="237" t="e">
        <f t="shared" si="372"/>
        <v>#N/A</v>
      </c>
      <c r="W100" s="237" t="e">
        <f t="shared" si="372"/>
        <v>#N/A</v>
      </c>
      <c r="X100" s="237">
        <f t="shared" si="372"/>
        <v>0</v>
      </c>
      <c r="Y100" s="237" t="e">
        <f t="shared" si="372"/>
        <v>#N/A</v>
      </c>
      <c r="Z100" s="237" t="e">
        <f t="shared" si="372"/>
        <v>#N/A</v>
      </c>
      <c r="AA100" s="237" t="e">
        <f t="shared" si="372"/>
        <v>#N/A</v>
      </c>
      <c r="AB100" s="237" t="e">
        <f t="shared" si="372"/>
        <v>#N/A</v>
      </c>
      <c r="AC100" s="237">
        <f t="shared" si="372"/>
        <v>0</v>
      </c>
      <c r="AD100" s="237">
        <f t="shared" si="372"/>
        <v>0</v>
      </c>
      <c r="AE100" s="237">
        <f t="shared" si="372"/>
        <v>0</v>
      </c>
      <c r="AF100" s="237" t="e">
        <f t="shared" si="372"/>
        <v>#N/A</v>
      </c>
      <c r="AG100" s="237" t="e">
        <f t="shared" si="372"/>
        <v>#N/A</v>
      </c>
      <c r="AH100" s="237">
        <f t="shared" si="372"/>
        <v>0</v>
      </c>
      <c r="AI100" s="237" t="e">
        <f t="shared" si="372"/>
        <v>#N/A</v>
      </c>
      <c r="AJ100" s="237" t="e">
        <f t="shared" si="372"/>
        <v>#N/A</v>
      </c>
      <c r="AK100" s="237">
        <f t="shared" ref="AK100:BP100" si="373">VLOOKUP(AK$2,otdata,15,FALSE)</f>
        <v>0</v>
      </c>
      <c r="AL100" s="237">
        <f t="shared" si="373"/>
        <v>0</v>
      </c>
      <c r="AM100" s="237" t="e">
        <f t="shared" si="373"/>
        <v>#N/A</v>
      </c>
      <c r="AN100" s="237">
        <f t="shared" si="373"/>
        <v>0</v>
      </c>
      <c r="AO100" s="237" t="e">
        <f t="shared" si="373"/>
        <v>#N/A</v>
      </c>
      <c r="AP100" s="237">
        <f t="shared" si="373"/>
        <v>0</v>
      </c>
      <c r="AQ100" s="237" t="e">
        <f t="shared" si="373"/>
        <v>#N/A</v>
      </c>
      <c r="AR100" s="237" t="e">
        <f t="shared" si="373"/>
        <v>#N/A</v>
      </c>
      <c r="AS100" s="237">
        <f t="shared" si="373"/>
        <v>0</v>
      </c>
      <c r="AT100" s="237" t="e">
        <f t="shared" si="373"/>
        <v>#N/A</v>
      </c>
      <c r="AU100" s="237">
        <f t="shared" si="373"/>
        <v>0</v>
      </c>
      <c r="AV100" s="237">
        <f t="shared" si="373"/>
        <v>0</v>
      </c>
      <c r="AW100" s="237">
        <f t="shared" si="373"/>
        <v>0</v>
      </c>
      <c r="AX100" s="237">
        <f t="shared" si="373"/>
        <v>0</v>
      </c>
      <c r="AY100" s="237">
        <f t="shared" si="373"/>
        <v>0</v>
      </c>
      <c r="AZ100" s="237">
        <f t="shared" si="373"/>
        <v>0</v>
      </c>
      <c r="BA100" s="237">
        <f t="shared" si="373"/>
        <v>0</v>
      </c>
      <c r="BB100" s="237">
        <f t="shared" si="373"/>
        <v>1</v>
      </c>
      <c r="BC100" s="237">
        <f t="shared" si="373"/>
        <v>0</v>
      </c>
      <c r="BD100" s="237">
        <f t="shared" si="373"/>
        <v>0</v>
      </c>
      <c r="BE100" s="237">
        <f t="shared" si="373"/>
        <v>0</v>
      </c>
      <c r="BF100" s="237">
        <f t="shared" si="373"/>
        <v>0</v>
      </c>
      <c r="BG100" s="237">
        <f t="shared" si="373"/>
        <v>0</v>
      </c>
      <c r="BH100" s="237">
        <f t="shared" si="373"/>
        <v>6193.92</v>
      </c>
      <c r="BI100" s="237">
        <f t="shared" si="373"/>
        <v>0</v>
      </c>
      <c r="BJ100" s="237" t="e">
        <f t="shared" si="373"/>
        <v>#N/A</v>
      </c>
      <c r="BK100" s="237">
        <f t="shared" si="373"/>
        <v>0</v>
      </c>
      <c r="BL100" s="237">
        <f t="shared" si="373"/>
        <v>0</v>
      </c>
      <c r="BM100" s="237">
        <f t="shared" si="373"/>
        <v>0</v>
      </c>
      <c r="BN100" s="237">
        <f t="shared" si="373"/>
        <v>0</v>
      </c>
      <c r="BO100" s="237">
        <f t="shared" si="373"/>
        <v>0</v>
      </c>
      <c r="BP100" s="237" t="e">
        <f t="shared" si="373"/>
        <v>#N/A</v>
      </c>
      <c r="BQ100" s="237">
        <f t="shared" ref="BQ100:CV100" si="374">VLOOKUP(BQ$2,otdata,15,FALSE)</f>
        <v>0</v>
      </c>
      <c r="BR100" s="237">
        <f t="shared" si="374"/>
        <v>13801</v>
      </c>
      <c r="BS100" s="237">
        <f t="shared" si="374"/>
        <v>0</v>
      </c>
      <c r="BT100" s="237">
        <f t="shared" si="374"/>
        <v>1</v>
      </c>
      <c r="BU100" s="237">
        <f t="shared" si="374"/>
        <v>0</v>
      </c>
      <c r="BV100" s="237" t="e">
        <f t="shared" si="374"/>
        <v>#N/A</v>
      </c>
      <c r="BW100" s="237">
        <f t="shared" si="374"/>
        <v>0</v>
      </c>
      <c r="BX100" s="237">
        <f t="shared" si="374"/>
        <v>0</v>
      </c>
      <c r="BY100" s="237">
        <f t="shared" si="374"/>
        <v>0</v>
      </c>
      <c r="BZ100" s="237">
        <f t="shared" si="374"/>
        <v>0</v>
      </c>
      <c r="CA100" s="237">
        <f t="shared" si="374"/>
        <v>0</v>
      </c>
      <c r="CB100" s="237" t="e">
        <f t="shared" si="374"/>
        <v>#N/A</v>
      </c>
      <c r="CC100" s="237">
        <f t="shared" si="374"/>
        <v>0</v>
      </c>
      <c r="CD100" s="237" t="e">
        <f t="shared" si="374"/>
        <v>#N/A</v>
      </c>
      <c r="CE100" s="237">
        <f t="shared" si="374"/>
        <v>0</v>
      </c>
      <c r="CF100" s="237" t="e">
        <f t="shared" si="374"/>
        <v>#N/A</v>
      </c>
      <c r="CG100" s="237">
        <f t="shared" si="374"/>
        <v>0</v>
      </c>
      <c r="CH100" s="237">
        <f t="shared" si="374"/>
        <v>0</v>
      </c>
      <c r="CI100" s="237">
        <f t="shared" si="374"/>
        <v>0</v>
      </c>
      <c r="CJ100" s="237">
        <f t="shared" si="374"/>
        <v>0</v>
      </c>
      <c r="CK100" s="237">
        <f t="shared" si="374"/>
        <v>12615.37</v>
      </c>
      <c r="CL100" s="237">
        <f t="shared" si="374"/>
        <v>0</v>
      </c>
      <c r="CM100" s="237">
        <f t="shared" si="374"/>
        <v>0</v>
      </c>
      <c r="CN100" s="237">
        <f t="shared" si="374"/>
        <v>0</v>
      </c>
      <c r="CO100" s="237">
        <f t="shared" si="374"/>
        <v>931.15</v>
      </c>
      <c r="CP100" s="237">
        <f t="shared" si="374"/>
        <v>10655.63</v>
      </c>
      <c r="CQ100" s="237">
        <f t="shared" si="374"/>
        <v>0</v>
      </c>
      <c r="CR100" s="237">
        <f t="shared" si="374"/>
        <v>0</v>
      </c>
      <c r="CS100" s="237">
        <f t="shared" si="374"/>
        <v>0</v>
      </c>
      <c r="CT100" s="237">
        <f t="shared" si="374"/>
        <v>0</v>
      </c>
      <c r="CU100" s="237">
        <f t="shared" si="374"/>
        <v>0</v>
      </c>
      <c r="CV100" s="237">
        <f t="shared" si="374"/>
        <v>0</v>
      </c>
      <c r="CW100" s="237">
        <f t="shared" ref="CW100:EB100" si="375">VLOOKUP(CW$2,otdata,15,FALSE)</f>
        <v>0</v>
      </c>
      <c r="CX100" s="237">
        <f t="shared" si="375"/>
        <v>0</v>
      </c>
      <c r="CY100" s="237">
        <f t="shared" si="375"/>
        <v>0</v>
      </c>
      <c r="CZ100" s="237">
        <f t="shared" si="375"/>
        <v>0</v>
      </c>
      <c r="DA100" s="237">
        <f t="shared" si="375"/>
        <v>0</v>
      </c>
      <c r="DB100" s="237">
        <f t="shared" si="375"/>
        <v>0</v>
      </c>
      <c r="DC100" s="237">
        <f t="shared" si="375"/>
        <v>0</v>
      </c>
      <c r="DD100" s="237">
        <f t="shared" si="375"/>
        <v>0</v>
      </c>
      <c r="DE100" s="237" t="e">
        <f t="shared" si="375"/>
        <v>#N/A</v>
      </c>
      <c r="DF100" s="237">
        <f t="shared" si="375"/>
        <v>0</v>
      </c>
      <c r="DG100" s="237">
        <f t="shared" si="375"/>
        <v>0</v>
      </c>
      <c r="DH100" s="237">
        <f t="shared" si="375"/>
        <v>0</v>
      </c>
      <c r="DI100" s="237">
        <f t="shared" si="375"/>
        <v>0</v>
      </c>
      <c r="DJ100" s="237">
        <f t="shared" si="375"/>
        <v>0</v>
      </c>
      <c r="DK100" s="237">
        <f t="shared" si="375"/>
        <v>0</v>
      </c>
      <c r="DL100" s="237">
        <f t="shared" si="375"/>
        <v>0</v>
      </c>
      <c r="DM100" s="237">
        <f t="shared" si="375"/>
        <v>0</v>
      </c>
      <c r="DN100" s="237" t="e">
        <f t="shared" si="375"/>
        <v>#N/A</v>
      </c>
      <c r="DO100" s="237" t="e">
        <f t="shared" si="375"/>
        <v>#N/A</v>
      </c>
      <c r="DP100" s="237">
        <f t="shared" si="375"/>
        <v>0</v>
      </c>
      <c r="DQ100" s="237" t="e">
        <f t="shared" si="375"/>
        <v>#N/A</v>
      </c>
      <c r="DR100" s="237">
        <f t="shared" si="375"/>
        <v>0</v>
      </c>
      <c r="DS100" s="237">
        <f t="shared" si="375"/>
        <v>0</v>
      </c>
      <c r="DT100" s="237" t="e">
        <f t="shared" si="375"/>
        <v>#N/A</v>
      </c>
      <c r="DU100" s="237">
        <f t="shared" si="375"/>
        <v>0</v>
      </c>
      <c r="DV100" s="237">
        <f t="shared" si="375"/>
        <v>3077.26</v>
      </c>
      <c r="DW100" s="237" t="e">
        <f t="shared" si="375"/>
        <v>#N/A</v>
      </c>
      <c r="DX100" s="237">
        <f t="shared" si="375"/>
        <v>0</v>
      </c>
      <c r="DY100" s="237" t="e">
        <f t="shared" si="375"/>
        <v>#N/A</v>
      </c>
      <c r="DZ100" s="237" t="e">
        <f t="shared" si="375"/>
        <v>#N/A</v>
      </c>
      <c r="EA100" s="237" t="e">
        <f t="shared" si="375"/>
        <v>#N/A</v>
      </c>
      <c r="EB100" s="237" t="e">
        <f t="shared" si="375"/>
        <v>#N/A</v>
      </c>
      <c r="EC100" s="237">
        <f t="shared" ref="EC100:FH100" si="376">VLOOKUP(EC$2,otdata,15,FALSE)</f>
        <v>802.25</v>
      </c>
      <c r="ED100" s="237" t="e">
        <f t="shared" si="376"/>
        <v>#N/A</v>
      </c>
      <c r="EE100" s="237">
        <f t="shared" si="376"/>
        <v>0</v>
      </c>
      <c r="EF100" s="237" t="e">
        <f t="shared" si="376"/>
        <v>#N/A</v>
      </c>
      <c r="EG100" s="237">
        <f t="shared" si="376"/>
        <v>0</v>
      </c>
      <c r="EH100" s="237">
        <f t="shared" si="376"/>
        <v>0</v>
      </c>
      <c r="EI100" s="237" t="e">
        <f t="shared" si="376"/>
        <v>#N/A</v>
      </c>
      <c r="EJ100" s="237">
        <f t="shared" si="376"/>
        <v>0</v>
      </c>
      <c r="EK100" s="237" t="e">
        <f t="shared" si="376"/>
        <v>#N/A</v>
      </c>
      <c r="EL100" s="237">
        <f t="shared" si="376"/>
        <v>0</v>
      </c>
      <c r="EM100" s="237">
        <f t="shared" si="376"/>
        <v>0</v>
      </c>
      <c r="EN100" s="237" t="e">
        <f t="shared" si="376"/>
        <v>#N/A</v>
      </c>
      <c r="EO100" s="237" t="e">
        <f t="shared" si="376"/>
        <v>#N/A</v>
      </c>
      <c r="EP100" s="237">
        <f t="shared" si="376"/>
        <v>0</v>
      </c>
      <c r="EQ100" s="237" t="e">
        <f t="shared" si="376"/>
        <v>#N/A</v>
      </c>
      <c r="ER100" s="237">
        <f t="shared" si="376"/>
        <v>0</v>
      </c>
      <c r="ES100" s="237">
        <f t="shared" si="376"/>
        <v>6451.36</v>
      </c>
      <c r="ET100" s="237" t="e">
        <f t="shared" si="376"/>
        <v>#N/A</v>
      </c>
      <c r="EU100" s="237">
        <f t="shared" si="376"/>
        <v>21452.95</v>
      </c>
      <c r="EV100" s="237" t="e">
        <f t="shared" si="376"/>
        <v>#N/A</v>
      </c>
      <c r="EW100" s="237" t="e">
        <f t="shared" si="376"/>
        <v>#N/A</v>
      </c>
      <c r="EX100" s="237">
        <f t="shared" si="376"/>
        <v>214859.62</v>
      </c>
      <c r="EY100" s="237" t="e">
        <f t="shared" si="376"/>
        <v>#N/A</v>
      </c>
      <c r="EZ100" s="237">
        <f t="shared" si="376"/>
        <v>34266.85</v>
      </c>
      <c r="FA100" s="237" t="e">
        <f t="shared" si="376"/>
        <v>#N/A</v>
      </c>
      <c r="FB100" s="237" t="e">
        <f t="shared" si="376"/>
        <v>#N/A</v>
      </c>
      <c r="FC100" s="237" t="e">
        <f t="shared" si="376"/>
        <v>#N/A</v>
      </c>
      <c r="FD100" s="237" t="e">
        <f t="shared" si="376"/>
        <v>#N/A</v>
      </c>
      <c r="FE100" s="237" t="e">
        <f t="shared" si="376"/>
        <v>#N/A</v>
      </c>
      <c r="FF100" s="237">
        <f t="shared" si="376"/>
        <v>35941.129999999997</v>
      </c>
      <c r="FG100" s="237" t="e">
        <f t="shared" si="376"/>
        <v>#N/A</v>
      </c>
      <c r="FH100" s="237" t="e">
        <f t="shared" si="376"/>
        <v>#N/A</v>
      </c>
      <c r="FI100" s="237" t="e">
        <f t="shared" ref="FI100:GI100" si="377">VLOOKUP(FI$2,otdata,15,FALSE)</f>
        <v>#N/A</v>
      </c>
      <c r="FJ100" s="237" t="e">
        <f t="shared" si="377"/>
        <v>#N/A</v>
      </c>
      <c r="FK100" s="237" t="e">
        <f t="shared" si="377"/>
        <v>#N/A</v>
      </c>
      <c r="FL100" s="237">
        <f t="shared" si="377"/>
        <v>0</v>
      </c>
      <c r="FM100" s="237" t="e">
        <f t="shared" si="377"/>
        <v>#N/A</v>
      </c>
      <c r="FN100" s="237">
        <f t="shared" si="377"/>
        <v>0</v>
      </c>
      <c r="FO100" s="237" t="e">
        <f t="shared" si="377"/>
        <v>#N/A</v>
      </c>
      <c r="FP100" s="237">
        <f t="shared" si="377"/>
        <v>0</v>
      </c>
      <c r="FQ100" s="237">
        <f t="shared" si="377"/>
        <v>0</v>
      </c>
      <c r="FR100" s="237" t="e">
        <f t="shared" si="377"/>
        <v>#N/A</v>
      </c>
      <c r="FS100" s="237">
        <f t="shared" si="377"/>
        <v>906.92</v>
      </c>
      <c r="FT100" s="237">
        <f t="shared" si="377"/>
        <v>0</v>
      </c>
      <c r="FU100" s="237">
        <f t="shared" si="377"/>
        <v>0</v>
      </c>
      <c r="FV100" s="237">
        <f t="shared" si="377"/>
        <v>0</v>
      </c>
      <c r="FW100" s="237">
        <f t="shared" si="377"/>
        <v>0</v>
      </c>
      <c r="FX100" s="237">
        <f t="shared" si="377"/>
        <v>1246.97</v>
      </c>
      <c r="FY100" s="237">
        <f t="shared" si="377"/>
        <v>0</v>
      </c>
      <c r="FZ100" s="237">
        <f t="shared" si="377"/>
        <v>0</v>
      </c>
      <c r="GA100" s="237">
        <f t="shared" si="377"/>
        <v>0</v>
      </c>
      <c r="GB100" s="237">
        <f t="shared" si="377"/>
        <v>0</v>
      </c>
      <c r="GC100" s="237">
        <f t="shared" si="377"/>
        <v>0</v>
      </c>
      <c r="GD100" s="237" t="e">
        <f t="shared" si="377"/>
        <v>#N/A</v>
      </c>
      <c r="GE100" s="237" t="e">
        <f t="shared" si="377"/>
        <v>#N/A</v>
      </c>
      <c r="GF100" s="237">
        <f t="shared" si="377"/>
        <v>0</v>
      </c>
      <c r="GG100" s="237" t="e">
        <f t="shared" si="377"/>
        <v>#N/A</v>
      </c>
      <c r="GH100" s="237" t="e">
        <f t="shared" si="377"/>
        <v>#N/A</v>
      </c>
      <c r="GI100" s="237">
        <f t="shared" si="377"/>
        <v>0</v>
      </c>
      <c r="GJ100" s="75" t="e">
        <f>SUM(E100:GI100)</f>
        <v>#N/A</v>
      </c>
    </row>
    <row r="101" spans="2:192" ht="13" x14ac:dyDescent="0.3">
      <c r="B101" s="47"/>
      <c r="C101" s="222" t="s">
        <v>721</v>
      </c>
      <c r="D101" s="46"/>
      <c r="E101" s="207">
        <f t="shared" ref="E101:AJ101" si="378">E72</f>
        <v>-529420.73000000033</v>
      </c>
      <c r="F101" s="207">
        <f t="shared" si="378"/>
        <v>-37789.929999999469</v>
      </c>
      <c r="G101" s="207">
        <f t="shared" si="378"/>
        <v>-411047.78000000014</v>
      </c>
      <c r="H101" s="207">
        <f t="shared" si="378"/>
        <v>-207439.66000000003</v>
      </c>
      <c r="I101" s="207">
        <f t="shared" si="378"/>
        <v>-65498.060000000114</v>
      </c>
      <c r="J101" s="207" t="e">
        <f t="shared" si="378"/>
        <v>#N/A</v>
      </c>
      <c r="K101" s="207" t="e">
        <f t="shared" si="378"/>
        <v>#N/A</v>
      </c>
      <c r="L101" s="207">
        <f t="shared" si="378"/>
        <v>-873832.05000000028</v>
      </c>
      <c r="M101" s="207">
        <f t="shared" si="378"/>
        <v>-758254.77000000014</v>
      </c>
      <c r="N101" s="207" t="e">
        <f t="shared" si="378"/>
        <v>#N/A</v>
      </c>
      <c r="O101" s="207">
        <f t="shared" si="378"/>
        <v>-1058575.4999999991</v>
      </c>
      <c r="P101" s="207" t="e">
        <f t="shared" si="378"/>
        <v>#N/A</v>
      </c>
      <c r="Q101" s="207">
        <f t="shared" si="378"/>
        <v>-956493.29999999981</v>
      </c>
      <c r="R101" s="207">
        <f t="shared" si="378"/>
        <v>-551002.6199999993</v>
      </c>
      <c r="S101" s="207">
        <f t="shared" si="378"/>
        <v>-760631.31000000052</v>
      </c>
      <c r="T101" s="207">
        <f t="shared" si="378"/>
        <v>613021.54</v>
      </c>
      <c r="U101" s="207">
        <f t="shared" si="378"/>
        <v>-268885.38000000024</v>
      </c>
      <c r="V101" s="207" t="e">
        <f t="shared" si="378"/>
        <v>#N/A</v>
      </c>
      <c r="W101" s="207" t="e">
        <f t="shared" si="378"/>
        <v>#N/A</v>
      </c>
      <c r="X101" s="207">
        <f t="shared" si="378"/>
        <v>-673484.53999999934</v>
      </c>
      <c r="Y101" s="207" t="e">
        <f t="shared" si="378"/>
        <v>#N/A</v>
      </c>
      <c r="Z101" s="207" t="e">
        <f t="shared" si="378"/>
        <v>#N/A</v>
      </c>
      <c r="AA101" s="207" t="e">
        <f t="shared" si="378"/>
        <v>#N/A</v>
      </c>
      <c r="AB101" s="207" t="e">
        <f t="shared" si="378"/>
        <v>#N/A</v>
      </c>
      <c r="AC101" s="207">
        <f t="shared" si="378"/>
        <v>-301434.95999999985</v>
      </c>
      <c r="AD101" s="207">
        <f t="shared" si="378"/>
        <v>-910555.78000000026</v>
      </c>
      <c r="AE101" s="207">
        <f t="shared" si="378"/>
        <v>-339632.7999999997</v>
      </c>
      <c r="AF101" s="207" t="e">
        <f t="shared" si="378"/>
        <v>#N/A</v>
      </c>
      <c r="AG101" s="207" t="e">
        <f t="shared" si="378"/>
        <v>#N/A</v>
      </c>
      <c r="AH101" s="207">
        <f t="shared" si="378"/>
        <v>-798275.63999999955</v>
      </c>
      <c r="AI101" s="207" t="e">
        <f t="shared" si="378"/>
        <v>#N/A</v>
      </c>
      <c r="AJ101" s="207" t="e">
        <f t="shared" si="378"/>
        <v>#N/A</v>
      </c>
      <c r="AK101" s="207">
        <f t="shared" ref="AK101:BP101" si="379">AK72</f>
        <v>-435831.83999999985</v>
      </c>
      <c r="AL101" s="207">
        <f t="shared" si="379"/>
        <v>-661321.1</v>
      </c>
      <c r="AM101" s="207" t="e">
        <f t="shared" si="379"/>
        <v>#N/A</v>
      </c>
      <c r="AN101" s="207">
        <f t="shared" si="379"/>
        <v>-308863.07000000007</v>
      </c>
      <c r="AO101" s="207" t="e">
        <f t="shared" si="379"/>
        <v>#N/A</v>
      </c>
      <c r="AP101" s="207">
        <f t="shared" si="379"/>
        <v>-357472.01000000024</v>
      </c>
      <c r="AQ101" s="207" t="e">
        <f t="shared" si="379"/>
        <v>#N/A</v>
      </c>
      <c r="AR101" s="207" t="e">
        <f t="shared" si="379"/>
        <v>#N/A</v>
      </c>
      <c r="AS101" s="207">
        <f t="shared" si="379"/>
        <v>-423622.44999999972</v>
      </c>
      <c r="AT101" s="207">
        <f t="shared" si="379"/>
        <v>1319382.67</v>
      </c>
      <c r="AU101" s="207">
        <f t="shared" si="379"/>
        <v>-1220559.5600000003</v>
      </c>
      <c r="AV101" s="207">
        <f t="shared" si="379"/>
        <v>-584336.44000000041</v>
      </c>
      <c r="AW101" s="207">
        <f t="shared" si="379"/>
        <v>-278074.10999999987</v>
      </c>
      <c r="AX101" s="207">
        <f t="shared" si="379"/>
        <v>-969698.50000000047</v>
      </c>
      <c r="AY101" s="207">
        <f t="shared" si="379"/>
        <v>-1280594.3000000005</v>
      </c>
      <c r="AZ101" s="207">
        <f t="shared" si="379"/>
        <v>-315615.30000000016</v>
      </c>
      <c r="BA101" s="207">
        <f t="shared" si="379"/>
        <v>-578752.79</v>
      </c>
      <c r="BB101" s="207">
        <f t="shared" si="379"/>
        <v>-93075.600000000093</v>
      </c>
      <c r="BC101" s="207">
        <f t="shared" si="379"/>
        <v>-807012.26000000059</v>
      </c>
      <c r="BD101" s="207">
        <f t="shared" si="379"/>
        <v>-467848.13000000012</v>
      </c>
      <c r="BE101" s="207">
        <f t="shared" si="379"/>
        <v>-568241.9299999997</v>
      </c>
      <c r="BF101" s="207">
        <f t="shared" si="379"/>
        <v>-288739.55999999982</v>
      </c>
      <c r="BG101" s="207">
        <f t="shared" si="379"/>
        <v>-383426.78</v>
      </c>
      <c r="BH101" s="207">
        <f t="shared" si="379"/>
        <v>-599453.2900000005</v>
      </c>
      <c r="BI101" s="207">
        <f t="shared" si="379"/>
        <v>-343151.87999999989</v>
      </c>
      <c r="BJ101" s="207">
        <f t="shared" si="379"/>
        <v>850734.17999999993</v>
      </c>
      <c r="BK101" s="207">
        <f t="shared" si="379"/>
        <v>-414528.09999999986</v>
      </c>
      <c r="BL101" s="207">
        <f t="shared" si="379"/>
        <v>-545765.71999999974</v>
      </c>
      <c r="BM101" s="207">
        <f t="shared" si="379"/>
        <v>-417955.02999999991</v>
      </c>
      <c r="BN101" s="207">
        <f t="shared" si="379"/>
        <v>-983300.86000000045</v>
      </c>
      <c r="BO101" s="207">
        <f t="shared" si="379"/>
        <v>-372202.58000000007</v>
      </c>
      <c r="BP101" s="207" t="e">
        <f t="shared" si="379"/>
        <v>#N/A</v>
      </c>
      <c r="BQ101" s="207">
        <f t="shared" ref="BQ101:CV101" si="380">BQ72</f>
        <v>-796535.34999999963</v>
      </c>
      <c r="BR101" s="207">
        <f t="shared" si="380"/>
        <v>-510307.98000000021</v>
      </c>
      <c r="BS101" s="207">
        <f t="shared" si="380"/>
        <v>-441626.45999999961</v>
      </c>
      <c r="BT101" s="207">
        <f t="shared" si="380"/>
        <v>-708434.44000000053</v>
      </c>
      <c r="BU101" s="207">
        <f t="shared" si="380"/>
        <v>-597613.74</v>
      </c>
      <c r="BV101" s="207" t="e">
        <f t="shared" si="380"/>
        <v>#N/A</v>
      </c>
      <c r="BW101" s="207">
        <f t="shared" si="380"/>
        <v>-862999.59999999963</v>
      </c>
      <c r="BX101" s="207">
        <f t="shared" si="380"/>
        <v>-1089591.8099999996</v>
      </c>
      <c r="BY101" s="207">
        <f t="shared" si="380"/>
        <v>-983738.07000000146</v>
      </c>
      <c r="BZ101" s="207">
        <f t="shared" si="380"/>
        <v>-420295.62999999989</v>
      </c>
      <c r="CA101" s="207">
        <f t="shared" si="380"/>
        <v>-236214.8600000001</v>
      </c>
      <c r="CB101" s="207" t="e">
        <f t="shared" si="380"/>
        <v>#N/A</v>
      </c>
      <c r="CC101" s="207">
        <f t="shared" si="380"/>
        <v>-746575.62999999954</v>
      </c>
      <c r="CD101" s="207" t="e">
        <f t="shared" si="380"/>
        <v>#N/A</v>
      </c>
      <c r="CE101" s="207">
        <f t="shared" si="380"/>
        <v>-912191.11000000034</v>
      </c>
      <c r="CF101" s="207" t="e">
        <f t="shared" si="380"/>
        <v>#N/A</v>
      </c>
      <c r="CG101" s="207">
        <f t="shared" si="380"/>
        <v>-792212.25999999954</v>
      </c>
      <c r="CH101" s="207">
        <f t="shared" si="380"/>
        <v>-248553.82000000018</v>
      </c>
      <c r="CI101" s="207">
        <f t="shared" si="380"/>
        <v>-396634.49999999977</v>
      </c>
      <c r="CJ101" s="207">
        <f t="shared" si="380"/>
        <v>-775892.35999999987</v>
      </c>
      <c r="CK101" s="207">
        <f t="shared" si="380"/>
        <v>-629616.82999999984</v>
      </c>
      <c r="CL101" s="207">
        <f t="shared" si="380"/>
        <v>-616688.1800000004</v>
      </c>
      <c r="CM101" s="207">
        <f t="shared" si="380"/>
        <v>-685093.89000000013</v>
      </c>
      <c r="CN101" s="207">
        <f t="shared" si="380"/>
        <v>-2282204.540000001</v>
      </c>
      <c r="CO101" s="207">
        <f t="shared" si="380"/>
        <v>-989116.47999999975</v>
      </c>
      <c r="CP101" s="207">
        <f t="shared" si="380"/>
        <v>-617834.94999999949</v>
      </c>
      <c r="CQ101" s="207">
        <f t="shared" si="380"/>
        <v>-500144.35000000033</v>
      </c>
      <c r="CR101" s="207">
        <f t="shared" si="380"/>
        <v>-720840.02000000014</v>
      </c>
      <c r="CS101" s="207">
        <f t="shared" si="380"/>
        <v>-1127840.7099999993</v>
      </c>
      <c r="CT101" s="207">
        <f t="shared" si="380"/>
        <v>-2267472.5099999993</v>
      </c>
      <c r="CU101" s="207">
        <f t="shared" si="380"/>
        <v>-1107458.6200000003</v>
      </c>
      <c r="CV101" s="207">
        <f t="shared" si="380"/>
        <v>-671083.16000000061</v>
      </c>
      <c r="CW101" s="207">
        <f t="shared" ref="CW101:EB101" si="381">CW72</f>
        <v>-401660.11999999895</v>
      </c>
      <c r="CX101" s="207">
        <f t="shared" si="381"/>
        <v>-125035.33999999985</v>
      </c>
      <c r="CY101" s="207">
        <f t="shared" si="381"/>
        <v>-1922941.3299999989</v>
      </c>
      <c r="CZ101" s="207">
        <f t="shared" si="381"/>
        <v>-257634.55999999971</v>
      </c>
      <c r="DA101" s="207">
        <f t="shared" si="381"/>
        <v>-661192.15000000037</v>
      </c>
      <c r="DB101" s="207">
        <f t="shared" si="381"/>
        <v>-1195977.6700000002</v>
      </c>
      <c r="DC101" s="207">
        <f t="shared" si="381"/>
        <v>-1089448.8499999996</v>
      </c>
      <c r="DD101" s="207">
        <f t="shared" si="381"/>
        <v>-417977.19999999925</v>
      </c>
      <c r="DE101" s="207" t="e">
        <f t="shared" si="381"/>
        <v>#N/A</v>
      </c>
      <c r="DF101" s="207">
        <f t="shared" si="381"/>
        <v>-236823.91000000015</v>
      </c>
      <c r="DG101" s="207">
        <f t="shared" si="381"/>
        <v>-645705.85000000009</v>
      </c>
      <c r="DH101" s="207">
        <f t="shared" si="381"/>
        <v>-513421.75000000047</v>
      </c>
      <c r="DI101" s="207">
        <f t="shared" si="381"/>
        <v>-885066.11999999965</v>
      </c>
      <c r="DJ101" s="207">
        <f t="shared" si="381"/>
        <v>-740734.15000000037</v>
      </c>
      <c r="DK101" s="207">
        <f t="shared" si="381"/>
        <v>-573087.0400000005</v>
      </c>
      <c r="DL101" s="207">
        <f t="shared" si="381"/>
        <v>-195613.41000000027</v>
      </c>
      <c r="DM101" s="207">
        <f t="shared" si="381"/>
        <v>-60333.550000000163</v>
      </c>
      <c r="DN101" s="207" t="e">
        <f t="shared" si="381"/>
        <v>#N/A</v>
      </c>
      <c r="DO101" s="207" t="e">
        <f t="shared" si="381"/>
        <v>#N/A</v>
      </c>
      <c r="DP101" s="207">
        <f t="shared" si="381"/>
        <v>-108964.3900000006</v>
      </c>
      <c r="DQ101" s="207" t="e">
        <f t="shared" si="381"/>
        <v>#N/A</v>
      </c>
      <c r="DR101" s="207">
        <f t="shared" si="381"/>
        <v>-687736.0299999998</v>
      </c>
      <c r="DS101" s="207">
        <f t="shared" si="381"/>
        <v>-374516.81000000029</v>
      </c>
      <c r="DT101" s="207" t="e">
        <f t="shared" si="381"/>
        <v>#N/A</v>
      </c>
      <c r="DU101" s="207">
        <f t="shared" si="381"/>
        <v>-1413776.2200000007</v>
      </c>
      <c r="DV101" s="207">
        <f t="shared" si="381"/>
        <v>-528890.02</v>
      </c>
      <c r="DW101" s="207" t="e">
        <f t="shared" si="381"/>
        <v>#N/A</v>
      </c>
      <c r="DX101" s="207">
        <f t="shared" si="381"/>
        <v>-636699.14000000025</v>
      </c>
      <c r="DY101" s="207" t="e">
        <f t="shared" si="381"/>
        <v>#N/A</v>
      </c>
      <c r="DZ101" s="207" t="e">
        <f t="shared" si="381"/>
        <v>#N/A</v>
      </c>
      <c r="EA101" s="207" t="e">
        <f t="shared" si="381"/>
        <v>#N/A</v>
      </c>
      <c r="EB101" s="207" t="e">
        <f t="shared" si="381"/>
        <v>#N/A</v>
      </c>
      <c r="EC101" s="207">
        <f t="shared" ref="EC101:FH101" si="382">EC72</f>
        <v>-350323.25000000012</v>
      </c>
      <c r="ED101" s="207" t="e">
        <f t="shared" si="382"/>
        <v>#N/A</v>
      </c>
      <c r="EE101" s="207">
        <f t="shared" si="382"/>
        <v>-611879.82000000041</v>
      </c>
      <c r="EF101" s="207" t="e">
        <f t="shared" si="382"/>
        <v>#N/A</v>
      </c>
      <c r="EG101" s="207">
        <f t="shared" si="382"/>
        <v>-725044.26</v>
      </c>
      <c r="EH101" s="207">
        <f t="shared" si="382"/>
        <v>-602408.3899999999</v>
      </c>
      <c r="EI101" s="207" t="e">
        <f t="shared" si="382"/>
        <v>#N/A</v>
      </c>
      <c r="EJ101" s="207">
        <f t="shared" si="382"/>
        <v>-505114.11000000022</v>
      </c>
      <c r="EK101" s="207" t="e">
        <f t="shared" si="382"/>
        <v>#N/A</v>
      </c>
      <c r="EL101" s="207">
        <f t="shared" si="382"/>
        <v>-1015102.7799999998</v>
      </c>
      <c r="EM101" s="207">
        <f t="shared" si="382"/>
        <v>-315961.10000000009</v>
      </c>
      <c r="EN101" s="207" t="e">
        <f t="shared" si="382"/>
        <v>#N/A</v>
      </c>
      <c r="EO101" s="207" t="e">
        <f t="shared" si="382"/>
        <v>#N/A</v>
      </c>
      <c r="EP101" s="207">
        <f t="shared" si="382"/>
        <v>-2551543.5400000024</v>
      </c>
      <c r="EQ101" s="207" t="e">
        <f t="shared" si="382"/>
        <v>#N/A</v>
      </c>
      <c r="ER101" s="207">
        <f t="shared" si="382"/>
        <v>-2466861.5400000019</v>
      </c>
      <c r="ES101" s="207">
        <f t="shared" si="382"/>
        <v>-2317078.7600000007</v>
      </c>
      <c r="ET101" s="207" t="e">
        <f t="shared" si="382"/>
        <v>#N/A</v>
      </c>
      <c r="EU101" s="207">
        <f t="shared" si="382"/>
        <v>-3019244.6800000025</v>
      </c>
      <c r="EV101" s="207" t="e">
        <f t="shared" si="382"/>
        <v>#N/A</v>
      </c>
      <c r="EW101" s="207" t="e">
        <f t="shared" si="382"/>
        <v>#N/A</v>
      </c>
      <c r="EX101" s="207">
        <f t="shared" si="382"/>
        <v>-113737.64999999851</v>
      </c>
      <c r="EY101" s="207" t="e">
        <f t="shared" si="382"/>
        <v>#N/A</v>
      </c>
      <c r="EZ101" s="207">
        <f t="shared" si="382"/>
        <v>-2203896.67</v>
      </c>
      <c r="FA101" s="207" t="e">
        <f t="shared" si="382"/>
        <v>#N/A</v>
      </c>
      <c r="FB101" s="207" t="e">
        <f t="shared" si="382"/>
        <v>#N/A</v>
      </c>
      <c r="FC101" s="207" t="e">
        <f t="shared" si="382"/>
        <v>#N/A</v>
      </c>
      <c r="FD101" s="207" t="e">
        <f t="shared" si="382"/>
        <v>#N/A</v>
      </c>
      <c r="FE101" s="207" t="e">
        <f t="shared" si="382"/>
        <v>#N/A</v>
      </c>
      <c r="FF101" s="207">
        <f t="shared" si="382"/>
        <v>-330453.06000000052</v>
      </c>
      <c r="FG101" s="207" t="e">
        <f t="shared" si="382"/>
        <v>#N/A</v>
      </c>
      <c r="FH101" s="207" t="e">
        <f t="shared" si="382"/>
        <v>#N/A</v>
      </c>
      <c r="FI101" s="207" t="e">
        <f t="shared" ref="FI101:GI101" si="383">FI72</f>
        <v>#N/A</v>
      </c>
      <c r="FJ101" s="207" t="e">
        <f t="shared" si="383"/>
        <v>#N/A</v>
      </c>
      <c r="FK101" s="207" t="e">
        <f t="shared" si="383"/>
        <v>#N/A</v>
      </c>
      <c r="FL101" s="207">
        <f t="shared" si="383"/>
        <v>-2089755.4099999992</v>
      </c>
      <c r="FM101" s="207" t="e">
        <f t="shared" si="383"/>
        <v>#N/A</v>
      </c>
      <c r="FN101" s="207">
        <f t="shared" si="383"/>
        <v>-1018543.1299999971</v>
      </c>
      <c r="FO101" s="207" t="e">
        <f t="shared" si="383"/>
        <v>#N/A</v>
      </c>
      <c r="FP101" s="207">
        <f t="shared" si="383"/>
        <v>-2987460.8100000005</v>
      </c>
      <c r="FQ101" s="207">
        <f t="shared" si="383"/>
        <v>-2261605.9800000018</v>
      </c>
      <c r="FR101" s="207" t="e">
        <f t="shared" si="383"/>
        <v>#N/A</v>
      </c>
      <c r="FS101" s="207">
        <f t="shared" si="383"/>
        <v>-2242240.8899999983</v>
      </c>
      <c r="FT101" s="207">
        <f t="shared" si="383"/>
        <v>-1939729.7300000011</v>
      </c>
      <c r="FU101" s="207">
        <f t="shared" si="383"/>
        <v>-2296725.1800000006</v>
      </c>
      <c r="FV101" s="207">
        <f t="shared" si="383"/>
        <v>-1566590.449999999</v>
      </c>
      <c r="FW101" s="207">
        <f t="shared" si="383"/>
        <v>-2171974.5999999996</v>
      </c>
      <c r="FX101" s="207">
        <f t="shared" si="383"/>
        <v>-3533749.1599999992</v>
      </c>
      <c r="FY101" s="207">
        <f t="shared" si="383"/>
        <v>-370943.83000000042</v>
      </c>
      <c r="FZ101" s="207">
        <f t="shared" si="383"/>
        <v>-533164.6799999997</v>
      </c>
      <c r="GA101" s="207">
        <f t="shared" si="383"/>
        <v>-50822.329999999609</v>
      </c>
      <c r="GB101" s="207">
        <f t="shared" si="383"/>
        <v>-296140.79999999958</v>
      </c>
      <c r="GC101" s="207">
        <f t="shared" si="383"/>
        <v>-1010612.3800000004</v>
      </c>
      <c r="GD101" s="207" t="e">
        <f t="shared" si="383"/>
        <v>#N/A</v>
      </c>
      <c r="GE101" s="207" t="e">
        <f t="shared" si="383"/>
        <v>#N/A</v>
      </c>
      <c r="GF101" s="207" t="e">
        <f t="shared" si="383"/>
        <v>#REF!</v>
      </c>
      <c r="GG101" s="207" t="e">
        <f t="shared" si="383"/>
        <v>#N/A</v>
      </c>
      <c r="GH101" s="207" t="e">
        <f t="shared" si="383"/>
        <v>#N/A</v>
      </c>
      <c r="GI101" s="207">
        <f t="shared" si="383"/>
        <v>-2044775.3499999999</v>
      </c>
      <c r="GJ101" s="75" t="e">
        <f>SUM(E101:GI101)</f>
        <v>#N/A</v>
      </c>
    </row>
    <row r="102" spans="2:192" ht="13" x14ac:dyDescent="0.3">
      <c r="B102" s="47"/>
      <c r="C102" s="222" t="s">
        <v>722</v>
      </c>
      <c r="D102" s="46"/>
      <c r="E102" s="207">
        <f t="shared" ref="E102:AJ102" si="384">ROUND(VLOOKUP(E$2,otdata,12,FALSE),0)</f>
        <v>0</v>
      </c>
      <c r="F102" s="207">
        <f t="shared" si="384"/>
        <v>0</v>
      </c>
      <c r="G102" s="207">
        <f t="shared" si="384"/>
        <v>0</v>
      </c>
      <c r="H102" s="207">
        <f t="shared" si="384"/>
        <v>0</v>
      </c>
      <c r="I102" s="207">
        <f t="shared" si="384"/>
        <v>0</v>
      </c>
      <c r="J102" s="207" t="e">
        <f t="shared" si="384"/>
        <v>#N/A</v>
      </c>
      <c r="K102" s="207" t="e">
        <f t="shared" si="384"/>
        <v>#N/A</v>
      </c>
      <c r="L102" s="207">
        <f t="shared" si="384"/>
        <v>0</v>
      </c>
      <c r="M102" s="207">
        <f t="shared" si="384"/>
        <v>0</v>
      </c>
      <c r="N102" s="207" t="e">
        <f t="shared" si="384"/>
        <v>#N/A</v>
      </c>
      <c r="O102" s="207">
        <f t="shared" si="384"/>
        <v>0</v>
      </c>
      <c r="P102" s="207" t="e">
        <f t="shared" si="384"/>
        <v>#N/A</v>
      </c>
      <c r="Q102" s="207">
        <f t="shared" si="384"/>
        <v>0</v>
      </c>
      <c r="R102" s="207">
        <f t="shared" si="384"/>
        <v>0</v>
      </c>
      <c r="S102" s="207">
        <f t="shared" si="384"/>
        <v>0</v>
      </c>
      <c r="T102" s="207" t="e">
        <f t="shared" si="384"/>
        <v>#N/A</v>
      </c>
      <c r="U102" s="207">
        <f t="shared" si="384"/>
        <v>0</v>
      </c>
      <c r="V102" s="207" t="e">
        <f t="shared" si="384"/>
        <v>#N/A</v>
      </c>
      <c r="W102" s="207" t="e">
        <f t="shared" si="384"/>
        <v>#N/A</v>
      </c>
      <c r="X102" s="207">
        <f t="shared" si="384"/>
        <v>0</v>
      </c>
      <c r="Y102" s="207" t="e">
        <f t="shared" si="384"/>
        <v>#N/A</v>
      </c>
      <c r="Z102" s="207" t="e">
        <f t="shared" si="384"/>
        <v>#N/A</v>
      </c>
      <c r="AA102" s="207" t="e">
        <f t="shared" si="384"/>
        <v>#N/A</v>
      </c>
      <c r="AB102" s="207" t="e">
        <f t="shared" si="384"/>
        <v>#N/A</v>
      </c>
      <c r="AC102" s="207">
        <f t="shared" si="384"/>
        <v>0</v>
      </c>
      <c r="AD102" s="207">
        <f t="shared" si="384"/>
        <v>0</v>
      </c>
      <c r="AE102" s="207">
        <f t="shared" si="384"/>
        <v>0</v>
      </c>
      <c r="AF102" s="207" t="e">
        <f t="shared" si="384"/>
        <v>#N/A</v>
      </c>
      <c r="AG102" s="207" t="e">
        <f t="shared" si="384"/>
        <v>#N/A</v>
      </c>
      <c r="AH102" s="207">
        <f t="shared" si="384"/>
        <v>0</v>
      </c>
      <c r="AI102" s="207" t="e">
        <f t="shared" si="384"/>
        <v>#N/A</v>
      </c>
      <c r="AJ102" s="207" t="e">
        <f t="shared" si="384"/>
        <v>#N/A</v>
      </c>
      <c r="AK102" s="207">
        <f t="shared" ref="AK102:BP102" si="385">ROUND(VLOOKUP(AK$2,otdata,12,FALSE),0)</f>
        <v>0</v>
      </c>
      <c r="AL102" s="207">
        <f t="shared" si="385"/>
        <v>0</v>
      </c>
      <c r="AM102" s="207" t="e">
        <f t="shared" si="385"/>
        <v>#N/A</v>
      </c>
      <c r="AN102" s="207">
        <f t="shared" si="385"/>
        <v>0</v>
      </c>
      <c r="AO102" s="207" t="e">
        <f t="shared" si="385"/>
        <v>#N/A</v>
      </c>
      <c r="AP102" s="207">
        <f t="shared" si="385"/>
        <v>0</v>
      </c>
      <c r="AQ102" s="207" t="e">
        <f t="shared" si="385"/>
        <v>#N/A</v>
      </c>
      <c r="AR102" s="207" t="e">
        <f t="shared" si="385"/>
        <v>#N/A</v>
      </c>
      <c r="AS102" s="207">
        <f t="shared" si="385"/>
        <v>0</v>
      </c>
      <c r="AT102" s="207" t="e">
        <f t="shared" si="385"/>
        <v>#N/A</v>
      </c>
      <c r="AU102" s="207">
        <f t="shared" si="385"/>
        <v>0</v>
      </c>
      <c r="AV102" s="207">
        <f t="shared" si="385"/>
        <v>0</v>
      </c>
      <c r="AW102" s="207">
        <f t="shared" si="385"/>
        <v>0</v>
      </c>
      <c r="AX102" s="207">
        <f t="shared" si="385"/>
        <v>0</v>
      </c>
      <c r="AY102" s="207">
        <f t="shared" si="385"/>
        <v>0</v>
      </c>
      <c r="AZ102" s="207">
        <f t="shared" si="385"/>
        <v>0</v>
      </c>
      <c r="BA102" s="207">
        <f t="shared" si="385"/>
        <v>0</v>
      </c>
      <c r="BB102" s="207">
        <f t="shared" si="385"/>
        <v>0</v>
      </c>
      <c r="BC102" s="207">
        <f t="shared" si="385"/>
        <v>0</v>
      </c>
      <c r="BD102" s="207">
        <f t="shared" si="385"/>
        <v>0</v>
      </c>
      <c r="BE102" s="207">
        <f t="shared" si="385"/>
        <v>0</v>
      </c>
      <c r="BF102" s="207">
        <f t="shared" si="385"/>
        <v>0</v>
      </c>
      <c r="BG102" s="207">
        <f t="shared" si="385"/>
        <v>0</v>
      </c>
      <c r="BH102" s="207">
        <f t="shared" si="385"/>
        <v>0</v>
      </c>
      <c r="BI102" s="207">
        <f t="shared" si="385"/>
        <v>0</v>
      </c>
      <c r="BJ102" s="207" t="e">
        <f t="shared" si="385"/>
        <v>#N/A</v>
      </c>
      <c r="BK102" s="207">
        <f t="shared" si="385"/>
        <v>0</v>
      </c>
      <c r="BL102" s="207">
        <f t="shared" si="385"/>
        <v>0</v>
      </c>
      <c r="BM102" s="207">
        <f t="shared" si="385"/>
        <v>0</v>
      </c>
      <c r="BN102" s="207">
        <f t="shared" si="385"/>
        <v>0</v>
      </c>
      <c r="BO102" s="207">
        <f t="shared" si="385"/>
        <v>0</v>
      </c>
      <c r="BP102" s="207" t="e">
        <f t="shared" si="385"/>
        <v>#N/A</v>
      </c>
      <c r="BQ102" s="207">
        <f t="shared" ref="BQ102:CV102" si="386">ROUND(VLOOKUP(BQ$2,otdata,12,FALSE),0)</f>
        <v>0</v>
      </c>
      <c r="BR102" s="207">
        <f t="shared" si="386"/>
        <v>0</v>
      </c>
      <c r="BS102" s="207">
        <f t="shared" si="386"/>
        <v>0</v>
      </c>
      <c r="BT102" s="207">
        <f t="shared" si="386"/>
        <v>0</v>
      </c>
      <c r="BU102" s="207">
        <f t="shared" si="386"/>
        <v>0</v>
      </c>
      <c r="BV102" s="207" t="e">
        <f t="shared" si="386"/>
        <v>#N/A</v>
      </c>
      <c r="BW102" s="207">
        <f t="shared" si="386"/>
        <v>0</v>
      </c>
      <c r="BX102" s="207">
        <f t="shared" si="386"/>
        <v>0</v>
      </c>
      <c r="BY102" s="207">
        <f t="shared" si="386"/>
        <v>0</v>
      </c>
      <c r="BZ102" s="207">
        <f t="shared" si="386"/>
        <v>0</v>
      </c>
      <c r="CA102" s="207">
        <f t="shared" si="386"/>
        <v>0</v>
      </c>
      <c r="CB102" s="207" t="e">
        <f t="shared" si="386"/>
        <v>#N/A</v>
      </c>
      <c r="CC102" s="207">
        <f t="shared" si="386"/>
        <v>0</v>
      </c>
      <c r="CD102" s="207" t="e">
        <f t="shared" si="386"/>
        <v>#N/A</v>
      </c>
      <c r="CE102" s="207">
        <f t="shared" si="386"/>
        <v>0</v>
      </c>
      <c r="CF102" s="207" t="e">
        <f t="shared" si="386"/>
        <v>#N/A</v>
      </c>
      <c r="CG102" s="207">
        <f t="shared" si="386"/>
        <v>0</v>
      </c>
      <c r="CH102" s="207">
        <f t="shared" si="386"/>
        <v>0</v>
      </c>
      <c r="CI102" s="207">
        <f t="shared" si="386"/>
        <v>0</v>
      </c>
      <c r="CJ102" s="207">
        <f t="shared" si="386"/>
        <v>0</v>
      </c>
      <c r="CK102" s="207">
        <f t="shared" si="386"/>
        <v>0</v>
      </c>
      <c r="CL102" s="207">
        <f t="shared" si="386"/>
        <v>0</v>
      </c>
      <c r="CM102" s="207">
        <f t="shared" si="386"/>
        <v>0</v>
      </c>
      <c r="CN102" s="207">
        <f t="shared" si="386"/>
        <v>0</v>
      </c>
      <c r="CO102" s="207">
        <f t="shared" si="386"/>
        <v>0</v>
      </c>
      <c r="CP102" s="207">
        <f t="shared" si="386"/>
        <v>0</v>
      </c>
      <c r="CQ102" s="207">
        <f t="shared" si="386"/>
        <v>0</v>
      </c>
      <c r="CR102" s="207">
        <f t="shared" si="386"/>
        <v>0</v>
      </c>
      <c r="CS102" s="207">
        <f t="shared" si="386"/>
        <v>0</v>
      </c>
      <c r="CT102" s="207">
        <f t="shared" si="386"/>
        <v>0</v>
      </c>
      <c r="CU102" s="207">
        <f t="shared" si="386"/>
        <v>0</v>
      </c>
      <c r="CV102" s="207">
        <f t="shared" si="386"/>
        <v>0</v>
      </c>
      <c r="CW102" s="207">
        <f t="shared" ref="CW102:EB102" si="387">ROUND(VLOOKUP(CW$2,otdata,12,FALSE),0)</f>
        <v>0</v>
      </c>
      <c r="CX102" s="207">
        <f t="shared" si="387"/>
        <v>0</v>
      </c>
      <c r="CY102" s="207">
        <f t="shared" si="387"/>
        <v>0</v>
      </c>
      <c r="CZ102" s="207">
        <f t="shared" si="387"/>
        <v>0</v>
      </c>
      <c r="DA102" s="207">
        <f t="shared" si="387"/>
        <v>0</v>
      </c>
      <c r="DB102" s="207">
        <f t="shared" si="387"/>
        <v>0</v>
      </c>
      <c r="DC102" s="207">
        <f t="shared" si="387"/>
        <v>0</v>
      </c>
      <c r="DD102" s="207">
        <f t="shared" si="387"/>
        <v>0</v>
      </c>
      <c r="DE102" s="207" t="e">
        <f t="shared" si="387"/>
        <v>#N/A</v>
      </c>
      <c r="DF102" s="207">
        <f t="shared" si="387"/>
        <v>0</v>
      </c>
      <c r="DG102" s="207">
        <f t="shared" si="387"/>
        <v>0</v>
      </c>
      <c r="DH102" s="207">
        <f t="shared" si="387"/>
        <v>0</v>
      </c>
      <c r="DI102" s="207">
        <f t="shared" si="387"/>
        <v>0</v>
      </c>
      <c r="DJ102" s="207">
        <f t="shared" si="387"/>
        <v>0</v>
      </c>
      <c r="DK102" s="207">
        <f t="shared" si="387"/>
        <v>0</v>
      </c>
      <c r="DL102" s="207">
        <f t="shared" si="387"/>
        <v>0</v>
      </c>
      <c r="DM102" s="207">
        <f t="shared" si="387"/>
        <v>0</v>
      </c>
      <c r="DN102" s="207" t="e">
        <f t="shared" si="387"/>
        <v>#N/A</v>
      </c>
      <c r="DO102" s="207" t="e">
        <f t="shared" si="387"/>
        <v>#N/A</v>
      </c>
      <c r="DP102" s="207">
        <f t="shared" si="387"/>
        <v>0</v>
      </c>
      <c r="DQ102" s="207" t="e">
        <f t="shared" si="387"/>
        <v>#N/A</v>
      </c>
      <c r="DR102" s="207">
        <f t="shared" si="387"/>
        <v>0</v>
      </c>
      <c r="DS102" s="207">
        <f t="shared" si="387"/>
        <v>0</v>
      </c>
      <c r="DT102" s="207" t="e">
        <f t="shared" si="387"/>
        <v>#N/A</v>
      </c>
      <c r="DU102" s="207">
        <f t="shared" si="387"/>
        <v>0</v>
      </c>
      <c r="DV102" s="207">
        <f t="shared" si="387"/>
        <v>0</v>
      </c>
      <c r="DW102" s="207" t="e">
        <f t="shared" si="387"/>
        <v>#N/A</v>
      </c>
      <c r="DX102" s="207">
        <f t="shared" si="387"/>
        <v>0</v>
      </c>
      <c r="DY102" s="207" t="e">
        <f t="shared" si="387"/>
        <v>#N/A</v>
      </c>
      <c r="DZ102" s="207" t="e">
        <f t="shared" si="387"/>
        <v>#N/A</v>
      </c>
      <c r="EA102" s="207" t="e">
        <f t="shared" si="387"/>
        <v>#N/A</v>
      </c>
      <c r="EB102" s="207" t="e">
        <f t="shared" si="387"/>
        <v>#N/A</v>
      </c>
      <c r="EC102" s="207">
        <f t="shared" ref="EC102:FH102" si="388">ROUND(VLOOKUP(EC$2,otdata,12,FALSE),0)</f>
        <v>0</v>
      </c>
      <c r="ED102" s="207" t="e">
        <f t="shared" si="388"/>
        <v>#N/A</v>
      </c>
      <c r="EE102" s="207">
        <f t="shared" si="388"/>
        <v>0</v>
      </c>
      <c r="EF102" s="207" t="e">
        <f t="shared" si="388"/>
        <v>#N/A</v>
      </c>
      <c r="EG102" s="207">
        <f t="shared" si="388"/>
        <v>0</v>
      </c>
      <c r="EH102" s="207">
        <f t="shared" si="388"/>
        <v>0</v>
      </c>
      <c r="EI102" s="207" t="e">
        <f t="shared" si="388"/>
        <v>#N/A</v>
      </c>
      <c r="EJ102" s="207">
        <f t="shared" si="388"/>
        <v>0</v>
      </c>
      <c r="EK102" s="207" t="e">
        <f t="shared" si="388"/>
        <v>#N/A</v>
      </c>
      <c r="EL102" s="207">
        <f t="shared" si="388"/>
        <v>0</v>
      </c>
      <c r="EM102" s="207">
        <f t="shared" si="388"/>
        <v>0</v>
      </c>
      <c r="EN102" s="207" t="e">
        <f t="shared" si="388"/>
        <v>#N/A</v>
      </c>
      <c r="EO102" s="207" t="e">
        <f t="shared" si="388"/>
        <v>#N/A</v>
      </c>
      <c r="EP102" s="207">
        <f t="shared" si="388"/>
        <v>0</v>
      </c>
      <c r="EQ102" s="207" t="e">
        <f t="shared" si="388"/>
        <v>#N/A</v>
      </c>
      <c r="ER102" s="207">
        <f t="shared" si="388"/>
        <v>0</v>
      </c>
      <c r="ES102" s="207">
        <f t="shared" si="388"/>
        <v>0</v>
      </c>
      <c r="ET102" s="207" t="e">
        <f t="shared" si="388"/>
        <v>#N/A</v>
      </c>
      <c r="EU102" s="207">
        <f t="shared" si="388"/>
        <v>0</v>
      </c>
      <c r="EV102" s="207" t="e">
        <f t="shared" si="388"/>
        <v>#N/A</v>
      </c>
      <c r="EW102" s="207" t="e">
        <f t="shared" si="388"/>
        <v>#N/A</v>
      </c>
      <c r="EX102" s="207">
        <f t="shared" si="388"/>
        <v>22281</v>
      </c>
      <c r="EY102" s="207" t="e">
        <f t="shared" si="388"/>
        <v>#N/A</v>
      </c>
      <c r="EZ102" s="207">
        <f t="shared" si="388"/>
        <v>0</v>
      </c>
      <c r="FA102" s="207" t="e">
        <f t="shared" si="388"/>
        <v>#N/A</v>
      </c>
      <c r="FB102" s="207" t="e">
        <f t="shared" si="388"/>
        <v>#N/A</v>
      </c>
      <c r="FC102" s="207" t="e">
        <f t="shared" si="388"/>
        <v>#N/A</v>
      </c>
      <c r="FD102" s="207" t="e">
        <f t="shared" si="388"/>
        <v>#N/A</v>
      </c>
      <c r="FE102" s="207" t="e">
        <f t="shared" si="388"/>
        <v>#N/A</v>
      </c>
      <c r="FF102" s="207">
        <f t="shared" si="388"/>
        <v>0</v>
      </c>
      <c r="FG102" s="207" t="e">
        <f t="shared" si="388"/>
        <v>#N/A</v>
      </c>
      <c r="FH102" s="207" t="e">
        <f t="shared" si="388"/>
        <v>#N/A</v>
      </c>
      <c r="FI102" s="207" t="e">
        <f t="shared" ref="FI102:GI102" si="389">ROUND(VLOOKUP(FI$2,otdata,12,FALSE),0)</f>
        <v>#N/A</v>
      </c>
      <c r="FJ102" s="207" t="e">
        <f t="shared" si="389"/>
        <v>#N/A</v>
      </c>
      <c r="FK102" s="207" t="e">
        <f t="shared" si="389"/>
        <v>#N/A</v>
      </c>
      <c r="FL102" s="207">
        <f t="shared" si="389"/>
        <v>0</v>
      </c>
      <c r="FM102" s="207" t="e">
        <f t="shared" si="389"/>
        <v>#N/A</v>
      </c>
      <c r="FN102" s="207">
        <f t="shared" si="389"/>
        <v>0</v>
      </c>
      <c r="FO102" s="207" t="e">
        <f t="shared" si="389"/>
        <v>#N/A</v>
      </c>
      <c r="FP102" s="207">
        <f t="shared" si="389"/>
        <v>0</v>
      </c>
      <c r="FQ102" s="207">
        <f t="shared" si="389"/>
        <v>20228</v>
      </c>
      <c r="FR102" s="207" t="e">
        <f t="shared" si="389"/>
        <v>#N/A</v>
      </c>
      <c r="FS102" s="207">
        <f t="shared" si="389"/>
        <v>0</v>
      </c>
      <c r="FT102" s="207">
        <f t="shared" si="389"/>
        <v>0</v>
      </c>
      <c r="FU102" s="207">
        <f t="shared" si="389"/>
        <v>0</v>
      </c>
      <c r="FV102" s="207">
        <f t="shared" si="389"/>
        <v>0</v>
      </c>
      <c r="FW102" s="207">
        <f t="shared" si="389"/>
        <v>0</v>
      </c>
      <c r="FX102" s="207">
        <f t="shared" si="389"/>
        <v>0</v>
      </c>
      <c r="FY102" s="207">
        <f t="shared" si="389"/>
        <v>0</v>
      </c>
      <c r="FZ102" s="207">
        <f t="shared" si="389"/>
        <v>0</v>
      </c>
      <c r="GA102" s="207">
        <f t="shared" si="389"/>
        <v>0</v>
      </c>
      <c r="GB102" s="207">
        <f t="shared" si="389"/>
        <v>0</v>
      </c>
      <c r="GC102" s="207">
        <f t="shared" si="389"/>
        <v>0</v>
      </c>
      <c r="GD102" s="207" t="e">
        <f t="shared" si="389"/>
        <v>#N/A</v>
      </c>
      <c r="GE102" s="207" t="e">
        <f t="shared" si="389"/>
        <v>#N/A</v>
      </c>
      <c r="GF102" s="207">
        <f t="shared" si="389"/>
        <v>0</v>
      </c>
      <c r="GG102" s="207" t="e">
        <f t="shared" si="389"/>
        <v>#N/A</v>
      </c>
      <c r="GH102" s="207" t="e">
        <f t="shared" si="389"/>
        <v>#N/A</v>
      </c>
      <c r="GI102" s="207">
        <f t="shared" si="389"/>
        <v>0</v>
      </c>
    </row>
    <row r="103" spans="2:192" ht="13" x14ac:dyDescent="0.3">
      <c r="B103" s="47"/>
      <c r="C103" s="222" t="s">
        <v>723</v>
      </c>
      <c r="D103" s="46"/>
      <c r="E103" s="207">
        <f t="shared" ref="E103:AJ103" si="390">ROUND(VLOOKUP(E$2,otdata,13,FALSE),0)</f>
        <v>0</v>
      </c>
      <c r="F103" s="207">
        <f t="shared" si="390"/>
        <v>0</v>
      </c>
      <c r="G103" s="207">
        <f t="shared" si="390"/>
        <v>0</v>
      </c>
      <c r="H103" s="207">
        <f t="shared" si="390"/>
        <v>0</v>
      </c>
      <c r="I103" s="207">
        <f t="shared" si="390"/>
        <v>0</v>
      </c>
      <c r="J103" s="207" t="e">
        <f t="shared" si="390"/>
        <v>#N/A</v>
      </c>
      <c r="K103" s="207" t="e">
        <f t="shared" si="390"/>
        <v>#N/A</v>
      </c>
      <c r="L103" s="207">
        <f t="shared" si="390"/>
        <v>6656</v>
      </c>
      <c r="M103" s="207">
        <f t="shared" si="390"/>
        <v>3507</v>
      </c>
      <c r="N103" s="207" t="e">
        <f t="shared" si="390"/>
        <v>#N/A</v>
      </c>
      <c r="O103" s="207">
        <f t="shared" si="390"/>
        <v>4736</v>
      </c>
      <c r="P103" s="207" t="e">
        <f t="shared" si="390"/>
        <v>#N/A</v>
      </c>
      <c r="Q103" s="207">
        <f t="shared" si="390"/>
        <v>4736</v>
      </c>
      <c r="R103" s="207">
        <f t="shared" si="390"/>
        <v>2176</v>
      </c>
      <c r="S103" s="207">
        <f t="shared" si="390"/>
        <v>3584</v>
      </c>
      <c r="T103" s="207" t="e">
        <f t="shared" si="390"/>
        <v>#N/A</v>
      </c>
      <c r="U103" s="207">
        <f t="shared" si="390"/>
        <v>3482</v>
      </c>
      <c r="V103" s="207" t="e">
        <f t="shared" si="390"/>
        <v>#N/A</v>
      </c>
      <c r="W103" s="207" t="e">
        <f t="shared" si="390"/>
        <v>#N/A</v>
      </c>
      <c r="X103" s="207">
        <f t="shared" si="390"/>
        <v>33280</v>
      </c>
      <c r="Y103" s="207" t="e">
        <f t="shared" si="390"/>
        <v>#N/A</v>
      </c>
      <c r="Z103" s="207" t="e">
        <f t="shared" si="390"/>
        <v>#N/A</v>
      </c>
      <c r="AA103" s="207" t="e">
        <f t="shared" si="390"/>
        <v>#N/A</v>
      </c>
      <c r="AB103" s="207" t="e">
        <f t="shared" si="390"/>
        <v>#N/A</v>
      </c>
      <c r="AC103" s="207">
        <f t="shared" si="390"/>
        <v>21332</v>
      </c>
      <c r="AD103" s="207">
        <f t="shared" si="390"/>
        <v>46080</v>
      </c>
      <c r="AE103" s="207">
        <f t="shared" si="390"/>
        <v>11727</v>
      </c>
      <c r="AF103" s="207" t="e">
        <f t="shared" si="390"/>
        <v>#N/A</v>
      </c>
      <c r="AG103" s="207" t="e">
        <f t="shared" si="390"/>
        <v>#N/A</v>
      </c>
      <c r="AH103" s="207">
        <f t="shared" si="390"/>
        <v>27904</v>
      </c>
      <c r="AI103" s="207" t="e">
        <f t="shared" si="390"/>
        <v>#N/A</v>
      </c>
      <c r="AJ103" s="207" t="e">
        <f t="shared" si="390"/>
        <v>#N/A</v>
      </c>
      <c r="AK103" s="207">
        <f t="shared" ref="AK103:BP103" si="391">ROUND(VLOOKUP(AK$2,otdata,13,FALSE),0)</f>
        <v>19960</v>
      </c>
      <c r="AL103" s="207">
        <f t="shared" si="391"/>
        <v>20096</v>
      </c>
      <c r="AM103" s="207" t="e">
        <f t="shared" si="391"/>
        <v>#N/A</v>
      </c>
      <c r="AN103" s="207">
        <f t="shared" si="391"/>
        <v>15968</v>
      </c>
      <c r="AO103" s="207" t="e">
        <f t="shared" si="391"/>
        <v>#N/A</v>
      </c>
      <c r="AP103" s="207">
        <f t="shared" si="391"/>
        <v>21831</v>
      </c>
      <c r="AQ103" s="207" t="e">
        <f t="shared" si="391"/>
        <v>#N/A</v>
      </c>
      <c r="AR103" s="207" t="e">
        <f t="shared" si="391"/>
        <v>#N/A</v>
      </c>
      <c r="AS103" s="207">
        <f t="shared" si="391"/>
        <v>5427</v>
      </c>
      <c r="AT103" s="207" t="e">
        <f t="shared" si="391"/>
        <v>#N/A</v>
      </c>
      <c r="AU103" s="207">
        <f t="shared" si="391"/>
        <v>4070</v>
      </c>
      <c r="AV103" s="207">
        <f t="shared" si="391"/>
        <v>4403</v>
      </c>
      <c r="AW103" s="207">
        <f t="shared" si="391"/>
        <v>2688</v>
      </c>
      <c r="AX103" s="207">
        <f t="shared" si="391"/>
        <v>3866</v>
      </c>
      <c r="AY103" s="207">
        <f t="shared" si="391"/>
        <v>4070</v>
      </c>
      <c r="AZ103" s="207">
        <f t="shared" si="391"/>
        <v>2944</v>
      </c>
      <c r="BA103" s="207">
        <f t="shared" si="391"/>
        <v>2995</v>
      </c>
      <c r="BB103" s="207">
        <f t="shared" si="391"/>
        <v>7066</v>
      </c>
      <c r="BC103" s="207">
        <f t="shared" si="391"/>
        <v>5632</v>
      </c>
      <c r="BD103" s="207">
        <f t="shared" si="391"/>
        <v>3021</v>
      </c>
      <c r="BE103" s="207">
        <f t="shared" si="391"/>
        <v>2509</v>
      </c>
      <c r="BF103" s="207">
        <f t="shared" si="391"/>
        <v>3354</v>
      </c>
      <c r="BG103" s="207">
        <f t="shared" si="391"/>
        <v>3046</v>
      </c>
      <c r="BH103" s="207">
        <f t="shared" si="391"/>
        <v>5325</v>
      </c>
      <c r="BI103" s="207">
        <f t="shared" si="391"/>
        <v>3251</v>
      </c>
      <c r="BJ103" s="207" t="e">
        <f t="shared" si="391"/>
        <v>#N/A</v>
      </c>
      <c r="BK103" s="207">
        <f t="shared" si="391"/>
        <v>4275</v>
      </c>
      <c r="BL103" s="207">
        <f t="shared" si="391"/>
        <v>2483</v>
      </c>
      <c r="BM103" s="207">
        <f t="shared" si="391"/>
        <v>3123</v>
      </c>
      <c r="BN103" s="207">
        <f t="shared" si="391"/>
        <v>5274</v>
      </c>
      <c r="BO103" s="207">
        <f t="shared" si="391"/>
        <v>2790</v>
      </c>
      <c r="BP103" s="207" t="e">
        <f t="shared" si="391"/>
        <v>#N/A</v>
      </c>
      <c r="BQ103" s="207">
        <f t="shared" ref="BQ103:CV103" si="392">ROUND(VLOOKUP(BQ$2,otdata,13,FALSE),0)</f>
        <v>4147</v>
      </c>
      <c r="BR103" s="207">
        <f t="shared" si="392"/>
        <v>2253</v>
      </c>
      <c r="BS103" s="207">
        <f t="shared" si="392"/>
        <v>2688</v>
      </c>
      <c r="BT103" s="207">
        <f t="shared" si="392"/>
        <v>4070</v>
      </c>
      <c r="BU103" s="207">
        <f t="shared" si="392"/>
        <v>2970</v>
      </c>
      <c r="BV103" s="207" t="e">
        <f t="shared" si="392"/>
        <v>#N/A</v>
      </c>
      <c r="BW103" s="207">
        <f t="shared" si="392"/>
        <v>9677</v>
      </c>
      <c r="BX103" s="207">
        <f t="shared" si="392"/>
        <v>4250</v>
      </c>
      <c r="BY103" s="207">
        <f t="shared" si="392"/>
        <v>39424</v>
      </c>
      <c r="BZ103" s="207">
        <f t="shared" si="392"/>
        <v>5094</v>
      </c>
      <c r="CA103" s="207">
        <f t="shared" si="392"/>
        <v>3123</v>
      </c>
      <c r="CB103" s="207" t="e">
        <f t="shared" si="392"/>
        <v>#N/A</v>
      </c>
      <c r="CC103" s="207">
        <f t="shared" si="392"/>
        <v>4326</v>
      </c>
      <c r="CD103" s="207" t="e">
        <f t="shared" si="392"/>
        <v>#N/A</v>
      </c>
      <c r="CE103" s="207">
        <f t="shared" si="392"/>
        <v>6195</v>
      </c>
      <c r="CF103" s="207" t="e">
        <f t="shared" si="392"/>
        <v>#N/A</v>
      </c>
      <c r="CG103" s="207">
        <f t="shared" si="392"/>
        <v>18962</v>
      </c>
      <c r="CH103" s="207">
        <f t="shared" si="392"/>
        <v>26112</v>
      </c>
      <c r="CI103" s="207">
        <f t="shared" si="392"/>
        <v>37376</v>
      </c>
      <c r="CJ103" s="207">
        <f t="shared" si="392"/>
        <v>41728</v>
      </c>
      <c r="CK103" s="207">
        <f t="shared" si="392"/>
        <v>47360</v>
      </c>
      <c r="CL103" s="207">
        <f t="shared" si="392"/>
        <v>20958</v>
      </c>
      <c r="CM103" s="207">
        <f t="shared" si="392"/>
        <v>22455</v>
      </c>
      <c r="CN103" s="207">
        <f t="shared" si="392"/>
        <v>47360</v>
      </c>
      <c r="CO103" s="207">
        <f t="shared" si="392"/>
        <v>42496</v>
      </c>
      <c r="CP103" s="207">
        <f t="shared" si="392"/>
        <v>38400</v>
      </c>
      <c r="CQ103" s="207">
        <f t="shared" si="392"/>
        <v>37376</v>
      </c>
      <c r="CR103" s="207">
        <f t="shared" si="392"/>
        <v>39168</v>
      </c>
      <c r="CS103" s="207">
        <f t="shared" si="392"/>
        <v>31232</v>
      </c>
      <c r="CT103" s="207">
        <f t="shared" si="392"/>
        <v>47616</v>
      </c>
      <c r="CU103" s="207">
        <f t="shared" si="392"/>
        <v>27904</v>
      </c>
      <c r="CV103" s="207">
        <f t="shared" si="392"/>
        <v>17590</v>
      </c>
      <c r="CW103" s="207">
        <f t="shared" ref="CW103:EB103" si="393">ROUND(VLOOKUP(CW$2,otdata,13,FALSE),0)</f>
        <v>25200</v>
      </c>
      <c r="CX103" s="207">
        <f t="shared" si="393"/>
        <v>44544</v>
      </c>
      <c r="CY103" s="207">
        <f t="shared" si="393"/>
        <v>16841</v>
      </c>
      <c r="CZ103" s="207">
        <f t="shared" si="393"/>
        <v>11851</v>
      </c>
      <c r="DA103" s="207">
        <f t="shared" si="393"/>
        <v>24950</v>
      </c>
      <c r="DB103" s="207">
        <f t="shared" si="393"/>
        <v>58368</v>
      </c>
      <c r="DC103" s="207">
        <f t="shared" si="393"/>
        <v>51712</v>
      </c>
      <c r="DD103" s="207">
        <f t="shared" si="393"/>
        <v>18089</v>
      </c>
      <c r="DE103" s="207" t="e">
        <f t="shared" si="393"/>
        <v>#N/A</v>
      </c>
      <c r="DF103" s="207">
        <f t="shared" si="393"/>
        <v>38400</v>
      </c>
      <c r="DG103" s="207">
        <f t="shared" si="393"/>
        <v>7014</v>
      </c>
      <c r="DH103" s="207">
        <f t="shared" si="393"/>
        <v>13348</v>
      </c>
      <c r="DI103" s="207">
        <f t="shared" si="393"/>
        <v>34560</v>
      </c>
      <c r="DJ103" s="207">
        <f t="shared" si="393"/>
        <v>16218</v>
      </c>
      <c r="DK103" s="207">
        <f t="shared" si="393"/>
        <v>26112</v>
      </c>
      <c r="DL103" s="207">
        <f t="shared" si="393"/>
        <v>3123</v>
      </c>
      <c r="DM103" s="207">
        <f t="shared" si="393"/>
        <v>12226</v>
      </c>
      <c r="DN103" s="207" t="e">
        <f t="shared" si="393"/>
        <v>#N/A</v>
      </c>
      <c r="DO103" s="207" t="e">
        <f t="shared" si="393"/>
        <v>#N/A</v>
      </c>
      <c r="DP103" s="207">
        <f t="shared" si="393"/>
        <v>19960</v>
      </c>
      <c r="DQ103" s="207" t="e">
        <f t="shared" si="393"/>
        <v>#N/A</v>
      </c>
      <c r="DR103" s="207">
        <f t="shared" si="393"/>
        <v>16966</v>
      </c>
      <c r="DS103" s="207">
        <f t="shared" si="393"/>
        <v>16592</v>
      </c>
      <c r="DT103" s="207" t="e">
        <f t="shared" si="393"/>
        <v>#N/A</v>
      </c>
      <c r="DU103" s="207">
        <f t="shared" si="393"/>
        <v>47235</v>
      </c>
      <c r="DV103" s="207">
        <f t="shared" si="393"/>
        <v>0</v>
      </c>
      <c r="DW103" s="207" t="e">
        <f t="shared" si="393"/>
        <v>#N/A</v>
      </c>
      <c r="DX103" s="207">
        <f t="shared" si="393"/>
        <v>28928</v>
      </c>
      <c r="DY103" s="207" t="e">
        <f t="shared" si="393"/>
        <v>#N/A</v>
      </c>
      <c r="DZ103" s="207" t="e">
        <f t="shared" si="393"/>
        <v>#N/A</v>
      </c>
      <c r="EA103" s="207" t="e">
        <f t="shared" si="393"/>
        <v>#N/A</v>
      </c>
      <c r="EB103" s="207" t="e">
        <f t="shared" si="393"/>
        <v>#N/A</v>
      </c>
      <c r="EC103" s="207">
        <f t="shared" ref="EC103:FH103" si="394">ROUND(VLOOKUP(EC$2,otdata,13,FALSE),0)</f>
        <v>11727</v>
      </c>
      <c r="ED103" s="207" t="e">
        <f t="shared" si="394"/>
        <v>#N/A</v>
      </c>
      <c r="EE103" s="207">
        <f t="shared" si="394"/>
        <v>18837</v>
      </c>
      <c r="EF103" s="207" t="e">
        <f t="shared" si="394"/>
        <v>#N/A</v>
      </c>
      <c r="EG103" s="207">
        <f t="shared" si="394"/>
        <v>19461</v>
      </c>
      <c r="EH103" s="207">
        <f t="shared" si="394"/>
        <v>20096</v>
      </c>
      <c r="EI103" s="207" t="e">
        <f t="shared" si="394"/>
        <v>#N/A</v>
      </c>
      <c r="EJ103" s="207">
        <f t="shared" si="394"/>
        <v>3261</v>
      </c>
      <c r="EK103" s="207" t="e">
        <f t="shared" si="394"/>
        <v>#N/A</v>
      </c>
      <c r="EL103" s="207">
        <f t="shared" si="394"/>
        <v>4710</v>
      </c>
      <c r="EM103" s="207">
        <f t="shared" si="394"/>
        <v>2176</v>
      </c>
      <c r="EN103" s="207" t="e">
        <f t="shared" si="394"/>
        <v>#N/A</v>
      </c>
      <c r="EO103" s="207" t="e">
        <f t="shared" si="394"/>
        <v>#N/A</v>
      </c>
      <c r="EP103" s="207">
        <f t="shared" si="394"/>
        <v>49408</v>
      </c>
      <c r="EQ103" s="207" t="e">
        <f t="shared" si="394"/>
        <v>#N/A</v>
      </c>
      <c r="ER103" s="207">
        <f t="shared" si="394"/>
        <v>31232</v>
      </c>
      <c r="ES103" s="207">
        <f t="shared" si="394"/>
        <v>47872</v>
      </c>
      <c r="ET103" s="207" t="e">
        <f t="shared" si="394"/>
        <v>#N/A</v>
      </c>
      <c r="EU103" s="207">
        <f t="shared" si="394"/>
        <v>20480</v>
      </c>
      <c r="EV103" s="207" t="e">
        <f t="shared" si="394"/>
        <v>#N/A</v>
      </c>
      <c r="EW103" s="207" t="e">
        <f t="shared" si="394"/>
        <v>#N/A</v>
      </c>
      <c r="EX103" s="207">
        <f t="shared" si="394"/>
        <v>62985</v>
      </c>
      <c r="EY103" s="207" t="e">
        <f t="shared" si="394"/>
        <v>#N/A</v>
      </c>
      <c r="EZ103" s="207">
        <f t="shared" si="394"/>
        <v>28160</v>
      </c>
      <c r="FA103" s="207" t="e">
        <f t="shared" si="394"/>
        <v>#N/A</v>
      </c>
      <c r="FB103" s="207" t="e">
        <f t="shared" si="394"/>
        <v>#N/A</v>
      </c>
      <c r="FC103" s="207" t="e">
        <f t="shared" si="394"/>
        <v>#N/A</v>
      </c>
      <c r="FD103" s="207" t="e">
        <f t="shared" si="394"/>
        <v>#N/A</v>
      </c>
      <c r="FE103" s="207" t="e">
        <f t="shared" si="394"/>
        <v>#N/A</v>
      </c>
      <c r="FF103" s="207">
        <f t="shared" si="394"/>
        <v>185600</v>
      </c>
      <c r="FG103" s="207" t="e">
        <f t="shared" si="394"/>
        <v>#N/A</v>
      </c>
      <c r="FH103" s="207" t="e">
        <f t="shared" si="394"/>
        <v>#N/A</v>
      </c>
      <c r="FI103" s="207" t="e">
        <f t="shared" ref="FI103:GI103" si="395">ROUND(VLOOKUP(FI$2,otdata,13,FALSE),0)</f>
        <v>#N/A</v>
      </c>
      <c r="FJ103" s="207" t="e">
        <f t="shared" si="395"/>
        <v>#N/A</v>
      </c>
      <c r="FK103" s="207" t="e">
        <f t="shared" si="395"/>
        <v>#N/A</v>
      </c>
      <c r="FL103" s="207">
        <f t="shared" si="395"/>
        <v>156477</v>
      </c>
      <c r="FM103" s="207" t="e">
        <f t="shared" si="395"/>
        <v>#N/A</v>
      </c>
      <c r="FN103" s="207">
        <f t="shared" si="395"/>
        <v>202240</v>
      </c>
      <c r="FO103" s="207" t="e">
        <f t="shared" si="395"/>
        <v>#N/A</v>
      </c>
      <c r="FP103" s="207">
        <f t="shared" si="395"/>
        <v>28160</v>
      </c>
      <c r="FQ103" s="207">
        <f t="shared" si="395"/>
        <v>65796</v>
      </c>
      <c r="FR103" s="207" t="e">
        <f t="shared" si="395"/>
        <v>#N/A</v>
      </c>
      <c r="FS103" s="207">
        <f t="shared" si="395"/>
        <v>40192</v>
      </c>
      <c r="FT103" s="207">
        <f t="shared" si="395"/>
        <v>0</v>
      </c>
      <c r="FU103" s="207">
        <f t="shared" si="395"/>
        <v>0</v>
      </c>
      <c r="FV103" s="207">
        <f t="shared" si="395"/>
        <v>0</v>
      </c>
      <c r="FW103" s="207">
        <f t="shared" si="395"/>
        <v>0</v>
      </c>
      <c r="FX103" s="207">
        <f t="shared" si="395"/>
        <v>0</v>
      </c>
      <c r="FY103" s="207">
        <f t="shared" si="395"/>
        <v>0</v>
      </c>
      <c r="FZ103" s="207">
        <f t="shared" si="395"/>
        <v>0</v>
      </c>
      <c r="GA103" s="207">
        <f t="shared" si="395"/>
        <v>0</v>
      </c>
      <c r="GB103" s="207">
        <f t="shared" si="395"/>
        <v>0</v>
      </c>
      <c r="GC103" s="207">
        <f t="shared" si="395"/>
        <v>0</v>
      </c>
      <c r="GD103" s="207" t="e">
        <f t="shared" si="395"/>
        <v>#N/A</v>
      </c>
      <c r="GE103" s="207" t="e">
        <f t="shared" si="395"/>
        <v>#N/A</v>
      </c>
      <c r="GF103" s="207">
        <f t="shared" si="395"/>
        <v>0</v>
      </c>
      <c r="GG103" s="207" t="e">
        <f t="shared" si="395"/>
        <v>#N/A</v>
      </c>
      <c r="GH103" s="207" t="e">
        <f t="shared" si="395"/>
        <v>#N/A</v>
      </c>
      <c r="GI103" s="207">
        <f t="shared" si="395"/>
        <v>0</v>
      </c>
    </row>
    <row r="104" spans="2:192" ht="13" x14ac:dyDescent="0.3">
      <c r="B104" s="112"/>
      <c r="C104" s="223" t="s">
        <v>724</v>
      </c>
      <c r="D104" s="21"/>
      <c r="E104" s="206">
        <f t="shared" ref="E104:AJ104" si="396">ROUND(VLOOKUP(E$2,otdata,14,FALSE),0)</f>
        <v>285803</v>
      </c>
      <c r="F104" s="206">
        <f t="shared" si="396"/>
        <v>325978</v>
      </c>
      <c r="G104" s="206">
        <f t="shared" si="396"/>
        <v>271629</v>
      </c>
      <c r="H104" s="206">
        <f t="shared" si="396"/>
        <v>123775</v>
      </c>
      <c r="I104" s="206">
        <f t="shared" si="396"/>
        <v>189946</v>
      </c>
      <c r="J104" s="206" t="e">
        <f t="shared" si="396"/>
        <v>#N/A</v>
      </c>
      <c r="K104" s="206" t="e">
        <f t="shared" si="396"/>
        <v>#N/A</v>
      </c>
      <c r="L104" s="206">
        <f t="shared" si="396"/>
        <v>1224214</v>
      </c>
      <c r="M104" s="206">
        <f t="shared" si="396"/>
        <v>843417</v>
      </c>
      <c r="N104" s="206" t="e">
        <f t="shared" si="396"/>
        <v>#N/A</v>
      </c>
      <c r="O104" s="206">
        <f t="shared" si="396"/>
        <v>1155300</v>
      </c>
      <c r="P104" s="206" t="e">
        <f t="shared" si="396"/>
        <v>#N/A</v>
      </c>
      <c r="Q104" s="206">
        <f t="shared" si="396"/>
        <v>1316777</v>
      </c>
      <c r="R104" s="206">
        <f t="shared" si="396"/>
        <v>693905</v>
      </c>
      <c r="S104" s="206">
        <f t="shared" si="396"/>
        <v>749852</v>
      </c>
      <c r="T104" s="206" t="e">
        <f t="shared" si="396"/>
        <v>#N/A</v>
      </c>
      <c r="U104" s="206">
        <f t="shared" si="396"/>
        <v>514367</v>
      </c>
      <c r="V104" s="206" t="e">
        <f t="shared" si="396"/>
        <v>#N/A</v>
      </c>
      <c r="W104" s="206" t="e">
        <f t="shared" si="396"/>
        <v>#N/A</v>
      </c>
      <c r="X104" s="206">
        <f t="shared" si="396"/>
        <v>964910</v>
      </c>
      <c r="Y104" s="206" t="e">
        <f t="shared" si="396"/>
        <v>#N/A</v>
      </c>
      <c r="Z104" s="206" t="e">
        <f t="shared" si="396"/>
        <v>#N/A</v>
      </c>
      <c r="AA104" s="206" t="e">
        <f t="shared" si="396"/>
        <v>#N/A</v>
      </c>
      <c r="AB104" s="206" t="e">
        <f t="shared" si="396"/>
        <v>#N/A</v>
      </c>
      <c r="AC104" s="206">
        <f t="shared" si="396"/>
        <v>855001</v>
      </c>
      <c r="AD104" s="206">
        <f t="shared" si="396"/>
        <v>1272152</v>
      </c>
      <c r="AE104" s="206">
        <f t="shared" si="396"/>
        <v>662013</v>
      </c>
      <c r="AF104" s="206" t="e">
        <f t="shared" si="396"/>
        <v>#N/A</v>
      </c>
      <c r="AG104" s="206" t="e">
        <f t="shared" si="396"/>
        <v>#N/A</v>
      </c>
      <c r="AH104" s="206">
        <f t="shared" si="396"/>
        <v>864205</v>
      </c>
      <c r="AI104" s="206" t="e">
        <f t="shared" si="396"/>
        <v>#N/A</v>
      </c>
      <c r="AJ104" s="206" t="e">
        <f t="shared" si="396"/>
        <v>#N/A</v>
      </c>
      <c r="AK104" s="206">
        <f t="shared" ref="AK104:BP104" si="397">ROUND(VLOOKUP(AK$2,otdata,14,FALSE),0)</f>
        <v>905528</v>
      </c>
      <c r="AL104" s="206">
        <f t="shared" si="397"/>
        <v>927249</v>
      </c>
      <c r="AM104" s="206" t="e">
        <f t="shared" si="397"/>
        <v>#N/A</v>
      </c>
      <c r="AN104" s="206">
        <f t="shared" si="397"/>
        <v>572736</v>
      </c>
      <c r="AO104" s="206" t="e">
        <f t="shared" si="397"/>
        <v>#N/A</v>
      </c>
      <c r="AP104" s="206">
        <f t="shared" si="397"/>
        <v>860672</v>
      </c>
      <c r="AQ104" s="206" t="e">
        <f t="shared" si="397"/>
        <v>#N/A</v>
      </c>
      <c r="AR104" s="206" t="e">
        <f t="shared" si="397"/>
        <v>#N/A</v>
      </c>
      <c r="AS104" s="206">
        <f t="shared" si="397"/>
        <v>374201</v>
      </c>
      <c r="AT104" s="206" t="e">
        <f t="shared" si="397"/>
        <v>#N/A</v>
      </c>
      <c r="AU104" s="206">
        <f t="shared" si="397"/>
        <v>1432510</v>
      </c>
      <c r="AV104" s="206">
        <f t="shared" si="397"/>
        <v>1003937</v>
      </c>
      <c r="AW104" s="206">
        <f t="shared" si="397"/>
        <v>599996</v>
      </c>
      <c r="AX104" s="206">
        <f t="shared" si="397"/>
        <v>1159959</v>
      </c>
      <c r="AY104" s="206">
        <f t="shared" si="397"/>
        <v>1308741</v>
      </c>
      <c r="AZ104" s="206">
        <f t="shared" si="397"/>
        <v>626701</v>
      </c>
      <c r="BA104" s="206">
        <f t="shared" si="397"/>
        <v>649325</v>
      </c>
      <c r="BB104" s="206">
        <f t="shared" si="397"/>
        <v>569126</v>
      </c>
      <c r="BC104" s="206">
        <f t="shared" si="397"/>
        <v>970586</v>
      </c>
      <c r="BD104" s="206">
        <f t="shared" si="397"/>
        <v>585313</v>
      </c>
      <c r="BE104" s="206">
        <f t="shared" si="397"/>
        <v>568754</v>
      </c>
      <c r="BF104" s="206">
        <f t="shared" si="397"/>
        <v>548079</v>
      </c>
      <c r="BG104" s="206">
        <f t="shared" si="397"/>
        <v>502348</v>
      </c>
      <c r="BH104" s="206">
        <f t="shared" si="397"/>
        <v>1056725</v>
      </c>
      <c r="BI104" s="206">
        <f t="shared" si="397"/>
        <v>563273</v>
      </c>
      <c r="BJ104" s="206" t="e">
        <f t="shared" si="397"/>
        <v>#N/A</v>
      </c>
      <c r="BK104" s="206">
        <f t="shared" si="397"/>
        <v>620532</v>
      </c>
      <c r="BL104" s="206">
        <f t="shared" si="397"/>
        <v>685298</v>
      </c>
      <c r="BM104" s="206">
        <f t="shared" si="397"/>
        <v>683651</v>
      </c>
      <c r="BN104" s="206">
        <f t="shared" si="397"/>
        <v>1078703</v>
      </c>
      <c r="BO104" s="206">
        <f t="shared" si="397"/>
        <v>536290</v>
      </c>
      <c r="BP104" s="206" t="e">
        <f t="shared" si="397"/>
        <v>#N/A</v>
      </c>
      <c r="BQ104" s="206">
        <f t="shared" ref="BQ104:CV104" si="398">ROUND(VLOOKUP(BQ$2,otdata,14,FALSE),0)</f>
        <v>918625</v>
      </c>
      <c r="BR104" s="206">
        <f t="shared" si="398"/>
        <v>1012347</v>
      </c>
      <c r="BS104" s="206">
        <f t="shared" si="398"/>
        <v>623145</v>
      </c>
      <c r="BT104" s="206">
        <f t="shared" si="398"/>
        <v>965335</v>
      </c>
      <c r="BU104" s="206">
        <f t="shared" si="398"/>
        <v>594783</v>
      </c>
      <c r="BV104" s="206" t="e">
        <f t="shared" si="398"/>
        <v>#N/A</v>
      </c>
      <c r="BW104" s="206">
        <f t="shared" si="398"/>
        <v>1079751</v>
      </c>
      <c r="BX104" s="206">
        <f t="shared" si="398"/>
        <v>938049</v>
      </c>
      <c r="BY104" s="206">
        <f t="shared" si="398"/>
        <v>1341956</v>
      </c>
      <c r="BZ104" s="206">
        <f t="shared" si="398"/>
        <v>791912</v>
      </c>
      <c r="CA104" s="206">
        <f t="shared" si="398"/>
        <v>564308</v>
      </c>
      <c r="CB104" s="206" t="e">
        <f t="shared" si="398"/>
        <v>#N/A</v>
      </c>
      <c r="CC104" s="206">
        <f t="shared" si="398"/>
        <v>1189703</v>
      </c>
      <c r="CD104" s="206" t="e">
        <f t="shared" si="398"/>
        <v>#N/A</v>
      </c>
      <c r="CE104" s="206">
        <f t="shared" si="398"/>
        <v>1148816</v>
      </c>
      <c r="CF104" s="206" t="e">
        <f t="shared" si="398"/>
        <v>#N/A</v>
      </c>
      <c r="CG104" s="206">
        <f t="shared" si="398"/>
        <v>1065840</v>
      </c>
      <c r="CH104" s="206">
        <f t="shared" si="398"/>
        <v>569263</v>
      </c>
      <c r="CI104" s="206">
        <f t="shared" si="398"/>
        <v>1180923</v>
      </c>
      <c r="CJ104" s="206">
        <f t="shared" si="398"/>
        <v>1000841</v>
      </c>
      <c r="CK104" s="206">
        <f t="shared" si="398"/>
        <v>1349529</v>
      </c>
      <c r="CL104" s="206">
        <f t="shared" si="398"/>
        <v>960917</v>
      </c>
      <c r="CM104" s="206">
        <f t="shared" si="398"/>
        <v>1212162</v>
      </c>
      <c r="CN104" s="206">
        <f t="shared" si="398"/>
        <v>1681608</v>
      </c>
      <c r="CO104" s="206">
        <f t="shared" si="398"/>
        <v>1114443</v>
      </c>
      <c r="CP104" s="206">
        <f t="shared" si="398"/>
        <v>1258929</v>
      </c>
      <c r="CQ104" s="206">
        <f t="shared" si="398"/>
        <v>916749</v>
      </c>
      <c r="CR104" s="206">
        <f t="shared" si="398"/>
        <v>939399</v>
      </c>
      <c r="CS104" s="206">
        <f t="shared" si="398"/>
        <v>1147324</v>
      </c>
      <c r="CT104" s="206">
        <f t="shared" si="398"/>
        <v>1468084</v>
      </c>
      <c r="CU104" s="206">
        <f t="shared" si="398"/>
        <v>1375592</v>
      </c>
      <c r="CV104" s="206">
        <f t="shared" si="398"/>
        <v>762101</v>
      </c>
      <c r="CW104" s="206">
        <f t="shared" ref="CW104:EB104" si="399">ROUND(VLOOKUP(CW$2,otdata,14,FALSE),0)</f>
        <v>929521</v>
      </c>
      <c r="CX104" s="206">
        <f t="shared" si="399"/>
        <v>1052818</v>
      </c>
      <c r="CY104" s="206">
        <f t="shared" si="399"/>
        <v>1320707</v>
      </c>
      <c r="CZ104" s="206">
        <f t="shared" si="399"/>
        <v>602507</v>
      </c>
      <c r="DA104" s="206">
        <f t="shared" si="399"/>
        <v>881695</v>
      </c>
      <c r="DB104" s="206">
        <f t="shared" si="399"/>
        <v>1051266</v>
      </c>
      <c r="DC104" s="206">
        <f t="shared" si="399"/>
        <v>1215849</v>
      </c>
      <c r="DD104" s="206">
        <f t="shared" si="399"/>
        <v>522902</v>
      </c>
      <c r="DE104" s="206" t="e">
        <f t="shared" si="399"/>
        <v>#N/A</v>
      </c>
      <c r="DF104" s="206">
        <f t="shared" si="399"/>
        <v>1055270</v>
      </c>
      <c r="DG104" s="206">
        <f t="shared" si="399"/>
        <v>740209</v>
      </c>
      <c r="DH104" s="206">
        <f t="shared" si="399"/>
        <v>804809</v>
      </c>
      <c r="DI104" s="206">
        <f t="shared" si="399"/>
        <v>1094840</v>
      </c>
      <c r="DJ104" s="206">
        <f t="shared" si="399"/>
        <v>880356</v>
      </c>
      <c r="DK104" s="206">
        <f t="shared" si="399"/>
        <v>936590</v>
      </c>
      <c r="DL104" s="206">
        <f t="shared" si="399"/>
        <v>610035</v>
      </c>
      <c r="DM104" s="206">
        <f t="shared" si="399"/>
        <v>475850</v>
      </c>
      <c r="DN104" s="206" t="e">
        <f t="shared" si="399"/>
        <v>#N/A</v>
      </c>
      <c r="DO104" s="206" t="e">
        <f t="shared" si="399"/>
        <v>#N/A</v>
      </c>
      <c r="DP104" s="206">
        <f t="shared" si="399"/>
        <v>918879</v>
      </c>
      <c r="DQ104" s="206" t="e">
        <f t="shared" si="399"/>
        <v>#N/A</v>
      </c>
      <c r="DR104" s="206">
        <f t="shared" si="399"/>
        <v>930844</v>
      </c>
      <c r="DS104" s="206">
        <f t="shared" si="399"/>
        <v>740552</v>
      </c>
      <c r="DT104" s="206" t="e">
        <f t="shared" si="399"/>
        <v>#N/A</v>
      </c>
      <c r="DU104" s="206">
        <f t="shared" si="399"/>
        <v>1120786</v>
      </c>
      <c r="DV104" s="206">
        <f t="shared" si="399"/>
        <v>1078351</v>
      </c>
      <c r="DW104" s="206" t="e">
        <f t="shared" si="399"/>
        <v>#N/A</v>
      </c>
      <c r="DX104" s="206">
        <f t="shared" si="399"/>
        <v>957054</v>
      </c>
      <c r="DY104" s="206" t="e">
        <f t="shared" si="399"/>
        <v>#N/A</v>
      </c>
      <c r="DZ104" s="206" t="e">
        <f t="shared" si="399"/>
        <v>#N/A</v>
      </c>
      <c r="EA104" s="206" t="e">
        <f t="shared" si="399"/>
        <v>#N/A</v>
      </c>
      <c r="EB104" s="206" t="e">
        <f t="shared" si="399"/>
        <v>#N/A</v>
      </c>
      <c r="EC104" s="206">
        <f t="shared" ref="EC104:FH104" si="400">ROUND(VLOOKUP(EC$2,otdata,14,FALSE),0)</f>
        <v>592266</v>
      </c>
      <c r="ED104" s="206" t="e">
        <f t="shared" si="400"/>
        <v>#N/A</v>
      </c>
      <c r="EE104" s="206">
        <f t="shared" si="400"/>
        <v>617031</v>
      </c>
      <c r="EF104" s="206" t="e">
        <f t="shared" si="400"/>
        <v>#N/A</v>
      </c>
      <c r="EG104" s="206">
        <f t="shared" si="400"/>
        <v>740272</v>
      </c>
      <c r="EH104" s="206">
        <f t="shared" si="400"/>
        <v>781128</v>
      </c>
      <c r="EI104" s="206" t="e">
        <f t="shared" si="400"/>
        <v>#N/A</v>
      </c>
      <c r="EJ104" s="206">
        <f t="shared" si="400"/>
        <v>902601</v>
      </c>
      <c r="EK104" s="206" t="e">
        <f t="shared" si="400"/>
        <v>#N/A</v>
      </c>
      <c r="EL104" s="206">
        <f t="shared" si="400"/>
        <v>1138677</v>
      </c>
      <c r="EM104" s="206">
        <f t="shared" si="400"/>
        <v>581370</v>
      </c>
      <c r="EN104" s="206" t="e">
        <f t="shared" si="400"/>
        <v>#N/A</v>
      </c>
      <c r="EO104" s="206" t="e">
        <f t="shared" si="400"/>
        <v>#N/A</v>
      </c>
      <c r="EP104" s="206">
        <f t="shared" si="400"/>
        <v>4156785</v>
      </c>
      <c r="EQ104" s="206" t="e">
        <f t="shared" si="400"/>
        <v>#N/A</v>
      </c>
      <c r="ER104" s="206">
        <f t="shared" si="400"/>
        <v>4515909</v>
      </c>
      <c r="ES104" s="206">
        <f t="shared" si="400"/>
        <v>4561833</v>
      </c>
      <c r="ET104" s="206" t="e">
        <f t="shared" si="400"/>
        <v>#N/A</v>
      </c>
      <c r="EU104" s="206">
        <f t="shared" si="400"/>
        <v>5285156</v>
      </c>
      <c r="EV104" s="206" t="e">
        <f t="shared" si="400"/>
        <v>#N/A</v>
      </c>
      <c r="EW104" s="206" t="e">
        <f t="shared" si="400"/>
        <v>#N/A</v>
      </c>
      <c r="EX104" s="206">
        <f t="shared" si="400"/>
        <v>3802500</v>
      </c>
      <c r="EY104" s="206" t="e">
        <f t="shared" si="400"/>
        <v>#N/A</v>
      </c>
      <c r="EZ104" s="206">
        <f t="shared" si="400"/>
        <v>5016933</v>
      </c>
      <c r="FA104" s="206" t="e">
        <f t="shared" si="400"/>
        <v>#N/A</v>
      </c>
      <c r="FB104" s="206" t="e">
        <f t="shared" si="400"/>
        <v>#N/A</v>
      </c>
      <c r="FC104" s="206" t="e">
        <f t="shared" si="400"/>
        <v>#N/A</v>
      </c>
      <c r="FD104" s="206" t="e">
        <f t="shared" si="400"/>
        <v>#N/A</v>
      </c>
      <c r="FE104" s="206" t="e">
        <f t="shared" si="400"/>
        <v>#N/A</v>
      </c>
      <c r="FF104" s="206">
        <f t="shared" si="400"/>
        <v>4526377</v>
      </c>
      <c r="FG104" s="206" t="e">
        <f t="shared" si="400"/>
        <v>#N/A</v>
      </c>
      <c r="FH104" s="206" t="e">
        <f t="shared" si="400"/>
        <v>#N/A</v>
      </c>
      <c r="FI104" s="206" t="e">
        <f t="shared" ref="FI104:GI104" si="401">ROUND(VLOOKUP(FI$2,otdata,14,FALSE),0)</f>
        <v>#N/A</v>
      </c>
      <c r="FJ104" s="206" t="e">
        <f t="shared" si="401"/>
        <v>#N/A</v>
      </c>
      <c r="FK104" s="206" t="e">
        <f t="shared" si="401"/>
        <v>#N/A</v>
      </c>
      <c r="FL104" s="206">
        <f t="shared" si="401"/>
        <v>6422308</v>
      </c>
      <c r="FM104" s="206" t="e">
        <f t="shared" si="401"/>
        <v>#N/A</v>
      </c>
      <c r="FN104" s="206">
        <f t="shared" si="401"/>
        <v>3946543</v>
      </c>
      <c r="FO104" s="206" t="e">
        <f t="shared" si="401"/>
        <v>#N/A</v>
      </c>
      <c r="FP104" s="206">
        <f t="shared" si="401"/>
        <v>4242894</v>
      </c>
      <c r="FQ104" s="206">
        <f t="shared" si="401"/>
        <v>3894362</v>
      </c>
      <c r="FR104" s="206" t="e">
        <f t="shared" si="401"/>
        <v>#N/A</v>
      </c>
      <c r="FS104" s="206">
        <f t="shared" si="401"/>
        <v>2999929</v>
      </c>
      <c r="FT104" s="206">
        <f t="shared" si="401"/>
        <v>1303628</v>
      </c>
      <c r="FU104" s="206">
        <f t="shared" si="401"/>
        <v>1357373</v>
      </c>
      <c r="FV104" s="206">
        <f t="shared" si="401"/>
        <v>1371480</v>
      </c>
      <c r="FW104" s="206">
        <f t="shared" si="401"/>
        <v>1226272</v>
      </c>
      <c r="FX104" s="206">
        <f t="shared" si="401"/>
        <v>1490389</v>
      </c>
      <c r="FY104" s="206">
        <f t="shared" si="401"/>
        <v>599939</v>
      </c>
      <c r="FZ104" s="206">
        <f t="shared" si="401"/>
        <v>525254</v>
      </c>
      <c r="GA104" s="206">
        <f t="shared" si="401"/>
        <v>447218</v>
      </c>
      <c r="GB104" s="206">
        <f t="shared" si="401"/>
        <v>663548</v>
      </c>
      <c r="GC104" s="206">
        <f t="shared" si="401"/>
        <v>1601879</v>
      </c>
      <c r="GD104" s="206" t="e">
        <f t="shared" si="401"/>
        <v>#N/A</v>
      </c>
      <c r="GE104" s="206" t="e">
        <f t="shared" si="401"/>
        <v>#N/A</v>
      </c>
      <c r="GF104" s="206">
        <f t="shared" si="401"/>
        <v>2058230</v>
      </c>
      <c r="GG104" s="206" t="e">
        <f t="shared" si="401"/>
        <v>#N/A</v>
      </c>
      <c r="GH104" s="206" t="e">
        <f t="shared" si="401"/>
        <v>#N/A</v>
      </c>
      <c r="GI104" s="206">
        <f t="shared" si="401"/>
        <v>1034490</v>
      </c>
    </row>
    <row r="105" spans="2:192" ht="16" thickBot="1" x14ac:dyDescent="0.4">
      <c r="B105" s="234" t="s">
        <v>687</v>
      </c>
      <c r="C105" s="235" t="s">
        <v>703</v>
      </c>
      <c r="D105" s="122"/>
      <c r="E105" s="236">
        <f t="shared" ref="E105:AJ105" si="402">SUM(E101:E104)</f>
        <v>-243617.73000000033</v>
      </c>
      <c r="F105" s="236">
        <f t="shared" si="402"/>
        <v>288188.07000000053</v>
      </c>
      <c r="G105" s="236">
        <f t="shared" si="402"/>
        <v>-139418.78000000014</v>
      </c>
      <c r="H105" s="236">
        <f t="shared" si="402"/>
        <v>-83664.660000000033</v>
      </c>
      <c r="I105" s="236">
        <f t="shared" si="402"/>
        <v>124447.93999999989</v>
      </c>
      <c r="J105" s="236" t="e">
        <f t="shared" si="402"/>
        <v>#N/A</v>
      </c>
      <c r="K105" s="236" t="e">
        <f t="shared" si="402"/>
        <v>#N/A</v>
      </c>
      <c r="L105" s="236">
        <f t="shared" si="402"/>
        <v>357037.94999999972</v>
      </c>
      <c r="M105" s="236">
        <f t="shared" si="402"/>
        <v>88669.229999999865</v>
      </c>
      <c r="N105" s="236" t="e">
        <f t="shared" si="402"/>
        <v>#N/A</v>
      </c>
      <c r="O105" s="236">
        <f t="shared" si="402"/>
        <v>101460.50000000093</v>
      </c>
      <c r="P105" s="236" t="e">
        <f t="shared" si="402"/>
        <v>#N/A</v>
      </c>
      <c r="Q105" s="236">
        <f t="shared" si="402"/>
        <v>365019.70000000019</v>
      </c>
      <c r="R105" s="236">
        <f t="shared" si="402"/>
        <v>145078.3800000007</v>
      </c>
      <c r="S105" s="236">
        <f t="shared" si="402"/>
        <v>-7195.3100000005215</v>
      </c>
      <c r="T105" s="236" t="e">
        <f t="shared" si="402"/>
        <v>#N/A</v>
      </c>
      <c r="U105" s="236">
        <f t="shared" si="402"/>
        <v>248963.61999999976</v>
      </c>
      <c r="V105" s="236" t="e">
        <f t="shared" si="402"/>
        <v>#N/A</v>
      </c>
      <c r="W105" s="236" t="e">
        <f t="shared" si="402"/>
        <v>#N/A</v>
      </c>
      <c r="X105" s="236">
        <f t="shared" si="402"/>
        <v>324705.46000000066</v>
      </c>
      <c r="Y105" s="236" t="e">
        <f t="shared" si="402"/>
        <v>#N/A</v>
      </c>
      <c r="Z105" s="236" t="e">
        <f t="shared" si="402"/>
        <v>#N/A</v>
      </c>
      <c r="AA105" s="236" t="e">
        <f t="shared" si="402"/>
        <v>#N/A</v>
      </c>
      <c r="AB105" s="236" t="e">
        <f t="shared" si="402"/>
        <v>#N/A</v>
      </c>
      <c r="AC105" s="236">
        <f t="shared" si="402"/>
        <v>574898.04000000015</v>
      </c>
      <c r="AD105" s="236">
        <f t="shared" si="402"/>
        <v>407676.21999999974</v>
      </c>
      <c r="AE105" s="236">
        <f t="shared" si="402"/>
        <v>334107.2000000003</v>
      </c>
      <c r="AF105" s="236" t="e">
        <f t="shared" si="402"/>
        <v>#N/A</v>
      </c>
      <c r="AG105" s="236" t="e">
        <f t="shared" si="402"/>
        <v>#N/A</v>
      </c>
      <c r="AH105" s="236">
        <f t="shared" si="402"/>
        <v>93833.360000000452</v>
      </c>
      <c r="AI105" s="236" t="e">
        <f t="shared" si="402"/>
        <v>#N/A</v>
      </c>
      <c r="AJ105" s="236" t="e">
        <f t="shared" si="402"/>
        <v>#N/A</v>
      </c>
      <c r="AK105" s="236">
        <f t="shared" ref="AK105:BP105" si="403">SUM(AK101:AK104)</f>
        <v>489656.16000000015</v>
      </c>
      <c r="AL105" s="236">
        <f t="shared" si="403"/>
        <v>286023.90000000002</v>
      </c>
      <c r="AM105" s="236" t="e">
        <f t="shared" si="403"/>
        <v>#N/A</v>
      </c>
      <c r="AN105" s="236">
        <f t="shared" si="403"/>
        <v>279840.92999999993</v>
      </c>
      <c r="AO105" s="236" t="e">
        <f t="shared" si="403"/>
        <v>#N/A</v>
      </c>
      <c r="AP105" s="236">
        <f t="shared" si="403"/>
        <v>525030.98999999976</v>
      </c>
      <c r="AQ105" s="236" t="e">
        <f t="shared" si="403"/>
        <v>#N/A</v>
      </c>
      <c r="AR105" s="236" t="e">
        <f t="shared" si="403"/>
        <v>#N/A</v>
      </c>
      <c r="AS105" s="236">
        <f t="shared" si="403"/>
        <v>-43994.449999999721</v>
      </c>
      <c r="AT105" s="236" t="e">
        <f t="shared" si="403"/>
        <v>#N/A</v>
      </c>
      <c r="AU105" s="236">
        <f t="shared" si="403"/>
        <v>216020.43999999971</v>
      </c>
      <c r="AV105" s="236">
        <f t="shared" si="403"/>
        <v>424003.55999999959</v>
      </c>
      <c r="AW105" s="236">
        <f t="shared" si="403"/>
        <v>324609.89000000013</v>
      </c>
      <c r="AX105" s="236">
        <f t="shared" si="403"/>
        <v>194126.49999999953</v>
      </c>
      <c r="AY105" s="236">
        <f t="shared" si="403"/>
        <v>32216.699999999488</v>
      </c>
      <c r="AZ105" s="236">
        <f t="shared" si="403"/>
        <v>314029.69999999984</v>
      </c>
      <c r="BA105" s="236">
        <f t="shared" si="403"/>
        <v>73567.209999999963</v>
      </c>
      <c r="BB105" s="236">
        <f t="shared" si="403"/>
        <v>483116.39999999991</v>
      </c>
      <c r="BC105" s="236">
        <f t="shared" si="403"/>
        <v>169205.73999999941</v>
      </c>
      <c r="BD105" s="236">
        <f t="shared" si="403"/>
        <v>120485.86999999988</v>
      </c>
      <c r="BE105" s="236">
        <f t="shared" si="403"/>
        <v>3021.070000000298</v>
      </c>
      <c r="BF105" s="236">
        <f t="shared" si="403"/>
        <v>262693.44000000018</v>
      </c>
      <c r="BG105" s="236">
        <f t="shared" si="403"/>
        <v>121967.21999999997</v>
      </c>
      <c r="BH105" s="236">
        <f t="shared" si="403"/>
        <v>462596.7099999995</v>
      </c>
      <c r="BI105" s="236">
        <f t="shared" si="403"/>
        <v>223372.12000000011</v>
      </c>
      <c r="BJ105" s="236" t="e">
        <f t="shared" si="403"/>
        <v>#N/A</v>
      </c>
      <c r="BK105" s="236">
        <f t="shared" si="403"/>
        <v>210278.90000000014</v>
      </c>
      <c r="BL105" s="236">
        <f t="shared" si="403"/>
        <v>142015.28000000026</v>
      </c>
      <c r="BM105" s="236">
        <f t="shared" si="403"/>
        <v>268818.97000000009</v>
      </c>
      <c r="BN105" s="236">
        <f t="shared" si="403"/>
        <v>100676.13999999955</v>
      </c>
      <c r="BO105" s="236">
        <f t="shared" si="403"/>
        <v>166877.41999999993</v>
      </c>
      <c r="BP105" s="236" t="e">
        <f t="shared" si="403"/>
        <v>#N/A</v>
      </c>
      <c r="BQ105" s="236">
        <f t="shared" ref="BQ105:CV105" si="404">SUM(BQ101:BQ104)</f>
        <v>126236.65000000037</v>
      </c>
      <c r="BR105" s="236">
        <f t="shared" si="404"/>
        <v>504292.01999999979</v>
      </c>
      <c r="BS105" s="236">
        <f t="shared" si="404"/>
        <v>184206.54000000039</v>
      </c>
      <c r="BT105" s="236">
        <f t="shared" si="404"/>
        <v>260970.55999999947</v>
      </c>
      <c r="BU105" s="236">
        <f t="shared" si="404"/>
        <v>139.26000000000931</v>
      </c>
      <c r="BV105" s="236" t="e">
        <f t="shared" si="404"/>
        <v>#N/A</v>
      </c>
      <c r="BW105" s="236">
        <f t="shared" si="404"/>
        <v>226428.40000000037</v>
      </c>
      <c r="BX105" s="236">
        <f t="shared" si="404"/>
        <v>-147292.80999999959</v>
      </c>
      <c r="BY105" s="236">
        <f t="shared" si="404"/>
        <v>397641.92999999854</v>
      </c>
      <c r="BZ105" s="236">
        <f t="shared" si="404"/>
        <v>376710.37000000011</v>
      </c>
      <c r="CA105" s="236">
        <f t="shared" si="404"/>
        <v>331216.1399999999</v>
      </c>
      <c r="CB105" s="236" t="e">
        <f t="shared" si="404"/>
        <v>#N/A</v>
      </c>
      <c r="CC105" s="236">
        <f t="shared" si="404"/>
        <v>447453.37000000046</v>
      </c>
      <c r="CD105" s="236" t="e">
        <f t="shared" si="404"/>
        <v>#N/A</v>
      </c>
      <c r="CE105" s="236">
        <f t="shared" si="404"/>
        <v>242819.88999999966</v>
      </c>
      <c r="CF105" s="236" t="e">
        <f t="shared" si="404"/>
        <v>#N/A</v>
      </c>
      <c r="CG105" s="236">
        <f t="shared" si="404"/>
        <v>292589.74000000046</v>
      </c>
      <c r="CH105" s="236">
        <f t="shared" si="404"/>
        <v>346821.17999999982</v>
      </c>
      <c r="CI105" s="236">
        <f t="shared" si="404"/>
        <v>821664.50000000023</v>
      </c>
      <c r="CJ105" s="236">
        <f t="shared" si="404"/>
        <v>266676.64000000013</v>
      </c>
      <c r="CK105" s="236">
        <f t="shared" si="404"/>
        <v>767272.17000000016</v>
      </c>
      <c r="CL105" s="236">
        <f t="shared" si="404"/>
        <v>365186.8199999996</v>
      </c>
      <c r="CM105" s="236">
        <f t="shared" si="404"/>
        <v>549523.10999999987</v>
      </c>
      <c r="CN105" s="236">
        <f t="shared" si="404"/>
        <v>-553236.54000000097</v>
      </c>
      <c r="CO105" s="236">
        <f t="shared" si="404"/>
        <v>167822.52000000025</v>
      </c>
      <c r="CP105" s="236">
        <f t="shared" si="404"/>
        <v>679494.05000000051</v>
      </c>
      <c r="CQ105" s="236">
        <f t="shared" si="404"/>
        <v>453980.64999999967</v>
      </c>
      <c r="CR105" s="236">
        <f t="shared" si="404"/>
        <v>257726.97999999986</v>
      </c>
      <c r="CS105" s="236">
        <f t="shared" si="404"/>
        <v>50715.290000000736</v>
      </c>
      <c r="CT105" s="236">
        <f t="shared" si="404"/>
        <v>-751772.50999999931</v>
      </c>
      <c r="CU105" s="236">
        <f t="shared" si="404"/>
        <v>296037.37999999966</v>
      </c>
      <c r="CV105" s="236">
        <f t="shared" si="404"/>
        <v>108607.83999999939</v>
      </c>
      <c r="CW105" s="236">
        <f t="shared" ref="CW105:EB105" si="405">SUM(CW101:CW104)</f>
        <v>553060.88000000105</v>
      </c>
      <c r="CX105" s="236">
        <f t="shared" si="405"/>
        <v>972326.66000000015</v>
      </c>
      <c r="CY105" s="236">
        <f t="shared" si="405"/>
        <v>-585393.32999999891</v>
      </c>
      <c r="CZ105" s="236">
        <f t="shared" si="405"/>
        <v>356723.44000000029</v>
      </c>
      <c r="DA105" s="236">
        <f t="shared" si="405"/>
        <v>245452.84999999963</v>
      </c>
      <c r="DB105" s="236">
        <f t="shared" si="405"/>
        <v>-86343.670000000158</v>
      </c>
      <c r="DC105" s="236">
        <f t="shared" si="405"/>
        <v>178112.15000000037</v>
      </c>
      <c r="DD105" s="236">
        <f t="shared" si="405"/>
        <v>123013.80000000075</v>
      </c>
      <c r="DE105" s="236" t="e">
        <f t="shared" si="405"/>
        <v>#N/A</v>
      </c>
      <c r="DF105" s="236">
        <f t="shared" si="405"/>
        <v>856846.08999999985</v>
      </c>
      <c r="DG105" s="236">
        <f t="shared" si="405"/>
        <v>101517.14999999991</v>
      </c>
      <c r="DH105" s="236">
        <f t="shared" si="405"/>
        <v>304735.24999999953</v>
      </c>
      <c r="DI105" s="236">
        <f t="shared" si="405"/>
        <v>244333.88000000035</v>
      </c>
      <c r="DJ105" s="236">
        <f t="shared" si="405"/>
        <v>155839.84999999963</v>
      </c>
      <c r="DK105" s="236">
        <f t="shared" si="405"/>
        <v>389614.9599999995</v>
      </c>
      <c r="DL105" s="236">
        <f t="shared" si="405"/>
        <v>417544.58999999973</v>
      </c>
      <c r="DM105" s="236">
        <f t="shared" si="405"/>
        <v>427742.44999999984</v>
      </c>
      <c r="DN105" s="236" t="e">
        <f t="shared" si="405"/>
        <v>#N/A</v>
      </c>
      <c r="DO105" s="236" t="e">
        <f t="shared" si="405"/>
        <v>#N/A</v>
      </c>
      <c r="DP105" s="236">
        <f t="shared" si="405"/>
        <v>829874.6099999994</v>
      </c>
      <c r="DQ105" s="236" t="e">
        <f t="shared" si="405"/>
        <v>#N/A</v>
      </c>
      <c r="DR105" s="236">
        <f t="shared" si="405"/>
        <v>260073.9700000002</v>
      </c>
      <c r="DS105" s="236">
        <f t="shared" si="405"/>
        <v>382627.18999999971</v>
      </c>
      <c r="DT105" s="236" t="e">
        <f t="shared" si="405"/>
        <v>#N/A</v>
      </c>
      <c r="DU105" s="236">
        <f t="shared" si="405"/>
        <v>-245755.22000000067</v>
      </c>
      <c r="DV105" s="236">
        <f t="shared" si="405"/>
        <v>549460.98</v>
      </c>
      <c r="DW105" s="236" t="e">
        <f t="shared" si="405"/>
        <v>#N/A</v>
      </c>
      <c r="DX105" s="236">
        <f t="shared" si="405"/>
        <v>349282.85999999975</v>
      </c>
      <c r="DY105" s="236" t="e">
        <f t="shared" si="405"/>
        <v>#N/A</v>
      </c>
      <c r="DZ105" s="236" t="e">
        <f t="shared" si="405"/>
        <v>#N/A</v>
      </c>
      <c r="EA105" s="236" t="e">
        <f t="shared" si="405"/>
        <v>#N/A</v>
      </c>
      <c r="EB105" s="236" t="e">
        <f t="shared" si="405"/>
        <v>#N/A</v>
      </c>
      <c r="EC105" s="236">
        <f t="shared" ref="EC105:FH105" si="406">SUM(EC101:EC104)</f>
        <v>253669.74999999988</v>
      </c>
      <c r="ED105" s="236" t="e">
        <f t="shared" si="406"/>
        <v>#N/A</v>
      </c>
      <c r="EE105" s="236">
        <f t="shared" si="406"/>
        <v>23988.179999999586</v>
      </c>
      <c r="EF105" s="236" t="e">
        <f t="shared" si="406"/>
        <v>#N/A</v>
      </c>
      <c r="EG105" s="236">
        <f t="shared" si="406"/>
        <v>34688.739999999991</v>
      </c>
      <c r="EH105" s="236">
        <f t="shared" si="406"/>
        <v>198815.6100000001</v>
      </c>
      <c r="EI105" s="236" t="e">
        <f t="shared" si="406"/>
        <v>#N/A</v>
      </c>
      <c r="EJ105" s="236">
        <f t="shared" si="406"/>
        <v>400747.88999999978</v>
      </c>
      <c r="EK105" s="236" t="e">
        <f t="shared" si="406"/>
        <v>#N/A</v>
      </c>
      <c r="EL105" s="236">
        <f t="shared" si="406"/>
        <v>128284.2200000002</v>
      </c>
      <c r="EM105" s="236">
        <f t="shared" si="406"/>
        <v>267584.89999999991</v>
      </c>
      <c r="EN105" s="236" t="e">
        <f t="shared" si="406"/>
        <v>#N/A</v>
      </c>
      <c r="EO105" s="236" t="e">
        <f t="shared" si="406"/>
        <v>#N/A</v>
      </c>
      <c r="EP105" s="236">
        <f t="shared" si="406"/>
        <v>1654649.4599999976</v>
      </c>
      <c r="EQ105" s="236" t="e">
        <f t="shared" si="406"/>
        <v>#N/A</v>
      </c>
      <c r="ER105" s="236">
        <f t="shared" si="406"/>
        <v>2080279.4599999981</v>
      </c>
      <c r="ES105" s="236">
        <f t="shared" si="406"/>
        <v>2292626.2399999993</v>
      </c>
      <c r="ET105" s="236" t="e">
        <f t="shared" si="406"/>
        <v>#N/A</v>
      </c>
      <c r="EU105" s="236">
        <f t="shared" si="406"/>
        <v>2286391.3199999975</v>
      </c>
      <c r="EV105" s="236" t="e">
        <f t="shared" si="406"/>
        <v>#N/A</v>
      </c>
      <c r="EW105" s="236" t="e">
        <f t="shared" si="406"/>
        <v>#N/A</v>
      </c>
      <c r="EX105" s="236">
        <f t="shared" si="406"/>
        <v>3774028.3500000015</v>
      </c>
      <c r="EY105" s="236" t="e">
        <f t="shared" si="406"/>
        <v>#N/A</v>
      </c>
      <c r="EZ105" s="236">
        <f t="shared" si="406"/>
        <v>2841196.33</v>
      </c>
      <c r="FA105" s="236" t="e">
        <f t="shared" si="406"/>
        <v>#N/A</v>
      </c>
      <c r="FB105" s="236" t="e">
        <f t="shared" si="406"/>
        <v>#N/A</v>
      </c>
      <c r="FC105" s="236" t="e">
        <f t="shared" si="406"/>
        <v>#N/A</v>
      </c>
      <c r="FD105" s="236" t="e">
        <f t="shared" si="406"/>
        <v>#N/A</v>
      </c>
      <c r="FE105" s="236" t="e">
        <f t="shared" si="406"/>
        <v>#N/A</v>
      </c>
      <c r="FF105" s="236">
        <f t="shared" si="406"/>
        <v>4381523.9399999995</v>
      </c>
      <c r="FG105" s="236" t="e">
        <f t="shared" si="406"/>
        <v>#N/A</v>
      </c>
      <c r="FH105" s="236" t="e">
        <f t="shared" si="406"/>
        <v>#N/A</v>
      </c>
      <c r="FI105" s="236" t="e">
        <f t="shared" ref="FI105:GI105" si="407">SUM(FI101:FI104)</f>
        <v>#N/A</v>
      </c>
      <c r="FJ105" s="236" t="e">
        <f t="shared" si="407"/>
        <v>#N/A</v>
      </c>
      <c r="FK105" s="236" t="e">
        <f t="shared" si="407"/>
        <v>#N/A</v>
      </c>
      <c r="FL105" s="236">
        <f t="shared" si="407"/>
        <v>4489029.5900000008</v>
      </c>
      <c r="FM105" s="236" t="e">
        <f t="shared" si="407"/>
        <v>#N/A</v>
      </c>
      <c r="FN105" s="236">
        <f t="shared" si="407"/>
        <v>3130239.8700000029</v>
      </c>
      <c r="FO105" s="236" t="e">
        <f t="shared" si="407"/>
        <v>#N/A</v>
      </c>
      <c r="FP105" s="236">
        <f t="shared" si="407"/>
        <v>1283593.1899999995</v>
      </c>
      <c r="FQ105" s="236">
        <f t="shared" si="407"/>
        <v>1718780.0199999982</v>
      </c>
      <c r="FR105" s="236" t="e">
        <f t="shared" si="407"/>
        <v>#N/A</v>
      </c>
      <c r="FS105" s="236">
        <f t="shared" si="407"/>
        <v>797880.11000000173</v>
      </c>
      <c r="FT105" s="236">
        <f t="shared" si="407"/>
        <v>-636101.73000000115</v>
      </c>
      <c r="FU105" s="236">
        <f t="shared" si="407"/>
        <v>-939352.18000000063</v>
      </c>
      <c r="FV105" s="236">
        <f t="shared" si="407"/>
        <v>-195110.44999999902</v>
      </c>
      <c r="FW105" s="236">
        <f t="shared" si="407"/>
        <v>-945702.59999999963</v>
      </c>
      <c r="FX105" s="236">
        <f t="shared" si="407"/>
        <v>-2043360.1599999992</v>
      </c>
      <c r="FY105" s="236">
        <f t="shared" si="407"/>
        <v>228995.16999999958</v>
      </c>
      <c r="FZ105" s="236">
        <f t="shared" si="407"/>
        <v>-7910.679999999702</v>
      </c>
      <c r="GA105" s="236">
        <f t="shared" si="407"/>
        <v>396395.67000000039</v>
      </c>
      <c r="GB105" s="236">
        <f t="shared" si="407"/>
        <v>367407.20000000042</v>
      </c>
      <c r="GC105" s="236">
        <f t="shared" si="407"/>
        <v>591266.61999999965</v>
      </c>
      <c r="GD105" s="236" t="e">
        <f t="shared" si="407"/>
        <v>#N/A</v>
      </c>
      <c r="GE105" s="236" t="e">
        <f t="shared" si="407"/>
        <v>#N/A</v>
      </c>
      <c r="GF105" s="236" t="e">
        <f t="shared" si="407"/>
        <v>#REF!</v>
      </c>
      <c r="GG105" s="236" t="e">
        <f t="shared" si="407"/>
        <v>#N/A</v>
      </c>
      <c r="GH105" s="236" t="e">
        <f t="shared" si="407"/>
        <v>#N/A</v>
      </c>
      <c r="GI105" s="236">
        <f t="shared" si="407"/>
        <v>-1010285.3499999999</v>
      </c>
    </row>
    <row r="106" spans="2:192" ht="16" thickBot="1" x14ac:dyDescent="0.4">
      <c r="B106" s="48" t="s">
        <v>725</v>
      </c>
      <c r="C106" s="49"/>
      <c r="D106" s="49"/>
      <c r="E106" s="50">
        <f t="shared" ref="E106:AJ106" si="408">SUM(E100:E104)</f>
        <v>-243617.73000000033</v>
      </c>
      <c r="F106" s="50">
        <f t="shared" si="408"/>
        <v>288188.07000000053</v>
      </c>
      <c r="G106" s="50">
        <f t="shared" si="408"/>
        <v>-139418.78000000014</v>
      </c>
      <c r="H106" s="50">
        <f t="shared" si="408"/>
        <v>-83664.660000000033</v>
      </c>
      <c r="I106" s="50">
        <f t="shared" si="408"/>
        <v>124447.93999999989</v>
      </c>
      <c r="J106" s="50" t="e">
        <f t="shared" si="408"/>
        <v>#N/A</v>
      </c>
      <c r="K106" s="50" t="e">
        <f t="shared" si="408"/>
        <v>#N/A</v>
      </c>
      <c r="L106" s="50">
        <f t="shared" si="408"/>
        <v>357037.94999999972</v>
      </c>
      <c r="M106" s="50">
        <f t="shared" si="408"/>
        <v>88669.229999999865</v>
      </c>
      <c r="N106" s="50" t="e">
        <f t="shared" si="408"/>
        <v>#N/A</v>
      </c>
      <c r="O106" s="50">
        <f t="shared" si="408"/>
        <v>101460.50000000093</v>
      </c>
      <c r="P106" s="50" t="e">
        <f t="shared" si="408"/>
        <v>#N/A</v>
      </c>
      <c r="Q106" s="50">
        <f t="shared" si="408"/>
        <v>365019.70000000019</v>
      </c>
      <c r="R106" s="50">
        <f t="shared" si="408"/>
        <v>145078.3800000007</v>
      </c>
      <c r="S106" s="50">
        <f t="shared" si="408"/>
        <v>-7195.3100000005215</v>
      </c>
      <c r="T106" s="50" t="e">
        <f t="shared" si="408"/>
        <v>#N/A</v>
      </c>
      <c r="U106" s="50">
        <f t="shared" si="408"/>
        <v>248963.61999999976</v>
      </c>
      <c r="V106" s="50" t="e">
        <f t="shared" si="408"/>
        <v>#N/A</v>
      </c>
      <c r="W106" s="50" t="e">
        <f t="shared" si="408"/>
        <v>#N/A</v>
      </c>
      <c r="X106" s="50">
        <f t="shared" si="408"/>
        <v>324705.46000000066</v>
      </c>
      <c r="Y106" s="50" t="e">
        <f t="shared" si="408"/>
        <v>#N/A</v>
      </c>
      <c r="Z106" s="50" t="e">
        <f t="shared" si="408"/>
        <v>#N/A</v>
      </c>
      <c r="AA106" s="50" t="e">
        <f t="shared" si="408"/>
        <v>#N/A</v>
      </c>
      <c r="AB106" s="50" t="e">
        <f t="shared" si="408"/>
        <v>#N/A</v>
      </c>
      <c r="AC106" s="50">
        <f t="shared" si="408"/>
        <v>574898.04000000015</v>
      </c>
      <c r="AD106" s="50">
        <f t="shared" si="408"/>
        <v>407676.21999999974</v>
      </c>
      <c r="AE106" s="50">
        <f t="shared" si="408"/>
        <v>334107.2000000003</v>
      </c>
      <c r="AF106" s="50" t="e">
        <f t="shared" si="408"/>
        <v>#N/A</v>
      </c>
      <c r="AG106" s="50" t="e">
        <f t="shared" si="408"/>
        <v>#N/A</v>
      </c>
      <c r="AH106" s="50">
        <f t="shared" si="408"/>
        <v>93833.360000000452</v>
      </c>
      <c r="AI106" s="50" t="e">
        <f t="shared" si="408"/>
        <v>#N/A</v>
      </c>
      <c r="AJ106" s="50" t="e">
        <f t="shared" si="408"/>
        <v>#N/A</v>
      </c>
      <c r="AK106" s="50">
        <f t="shared" ref="AK106:BP106" si="409">SUM(AK100:AK104)</f>
        <v>489656.16000000015</v>
      </c>
      <c r="AL106" s="50">
        <f t="shared" si="409"/>
        <v>286023.90000000002</v>
      </c>
      <c r="AM106" s="50" t="e">
        <f t="shared" si="409"/>
        <v>#N/A</v>
      </c>
      <c r="AN106" s="50">
        <f t="shared" si="409"/>
        <v>279840.92999999993</v>
      </c>
      <c r="AO106" s="50" t="e">
        <f t="shared" si="409"/>
        <v>#N/A</v>
      </c>
      <c r="AP106" s="50">
        <f t="shared" si="409"/>
        <v>525030.98999999976</v>
      </c>
      <c r="AQ106" s="50" t="e">
        <f t="shared" si="409"/>
        <v>#N/A</v>
      </c>
      <c r="AR106" s="50" t="e">
        <f t="shared" si="409"/>
        <v>#N/A</v>
      </c>
      <c r="AS106" s="50">
        <f t="shared" si="409"/>
        <v>-43994.449999999721</v>
      </c>
      <c r="AT106" s="50" t="e">
        <f t="shared" si="409"/>
        <v>#N/A</v>
      </c>
      <c r="AU106" s="50">
        <f t="shared" si="409"/>
        <v>216020.43999999971</v>
      </c>
      <c r="AV106" s="50">
        <f t="shared" si="409"/>
        <v>424003.55999999959</v>
      </c>
      <c r="AW106" s="50">
        <f t="shared" si="409"/>
        <v>324609.89000000013</v>
      </c>
      <c r="AX106" s="50">
        <f t="shared" si="409"/>
        <v>194126.49999999953</v>
      </c>
      <c r="AY106" s="50">
        <f t="shared" si="409"/>
        <v>32216.699999999488</v>
      </c>
      <c r="AZ106" s="50">
        <f t="shared" si="409"/>
        <v>314029.69999999984</v>
      </c>
      <c r="BA106" s="50">
        <f t="shared" si="409"/>
        <v>73567.209999999963</v>
      </c>
      <c r="BB106" s="50">
        <f t="shared" si="409"/>
        <v>483117.39999999991</v>
      </c>
      <c r="BC106" s="50">
        <f t="shared" si="409"/>
        <v>169205.73999999941</v>
      </c>
      <c r="BD106" s="50">
        <f t="shared" si="409"/>
        <v>120485.86999999988</v>
      </c>
      <c r="BE106" s="50">
        <f t="shared" si="409"/>
        <v>3021.070000000298</v>
      </c>
      <c r="BF106" s="50">
        <f t="shared" si="409"/>
        <v>262693.44000000018</v>
      </c>
      <c r="BG106" s="50">
        <f t="shared" si="409"/>
        <v>121967.21999999997</v>
      </c>
      <c r="BH106" s="50">
        <f t="shared" si="409"/>
        <v>468790.62999999954</v>
      </c>
      <c r="BI106" s="50">
        <f t="shared" si="409"/>
        <v>223372.12000000011</v>
      </c>
      <c r="BJ106" s="50" t="e">
        <f t="shared" si="409"/>
        <v>#N/A</v>
      </c>
      <c r="BK106" s="50">
        <f t="shared" si="409"/>
        <v>210278.90000000014</v>
      </c>
      <c r="BL106" s="50">
        <f t="shared" si="409"/>
        <v>142015.28000000026</v>
      </c>
      <c r="BM106" s="50">
        <f t="shared" si="409"/>
        <v>268818.97000000009</v>
      </c>
      <c r="BN106" s="50">
        <f t="shared" si="409"/>
        <v>100676.13999999955</v>
      </c>
      <c r="BO106" s="50">
        <f t="shared" si="409"/>
        <v>166877.41999999993</v>
      </c>
      <c r="BP106" s="50" t="e">
        <f t="shared" si="409"/>
        <v>#N/A</v>
      </c>
      <c r="BQ106" s="50">
        <f t="shared" ref="BQ106:CV106" si="410">SUM(BQ100:BQ104)</f>
        <v>126236.65000000037</v>
      </c>
      <c r="BR106" s="50">
        <f t="shared" si="410"/>
        <v>518093.01999999979</v>
      </c>
      <c r="BS106" s="50">
        <f t="shared" si="410"/>
        <v>184206.54000000039</v>
      </c>
      <c r="BT106" s="50">
        <f t="shared" si="410"/>
        <v>260971.55999999947</v>
      </c>
      <c r="BU106" s="50">
        <f t="shared" si="410"/>
        <v>139.26000000000931</v>
      </c>
      <c r="BV106" s="50" t="e">
        <f t="shared" si="410"/>
        <v>#N/A</v>
      </c>
      <c r="BW106" s="50">
        <f t="shared" si="410"/>
        <v>226428.40000000037</v>
      </c>
      <c r="BX106" s="50">
        <f t="shared" si="410"/>
        <v>-147292.80999999959</v>
      </c>
      <c r="BY106" s="50">
        <f t="shared" si="410"/>
        <v>397641.92999999854</v>
      </c>
      <c r="BZ106" s="50">
        <f t="shared" si="410"/>
        <v>376710.37000000011</v>
      </c>
      <c r="CA106" s="50">
        <f t="shared" si="410"/>
        <v>331216.1399999999</v>
      </c>
      <c r="CB106" s="50" t="e">
        <f t="shared" si="410"/>
        <v>#N/A</v>
      </c>
      <c r="CC106" s="50">
        <f t="shared" si="410"/>
        <v>447453.37000000046</v>
      </c>
      <c r="CD106" s="50" t="e">
        <f t="shared" si="410"/>
        <v>#N/A</v>
      </c>
      <c r="CE106" s="50">
        <f t="shared" si="410"/>
        <v>242819.88999999966</v>
      </c>
      <c r="CF106" s="50" t="e">
        <f t="shared" si="410"/>
        <v>#N/A</v>
      </c>
      <c r="CG106" s="50">
        <f t="shared" si="410"/>
        <v>292589.74000000046</v>
      </c>
      <c r="CH106" s="50">
        <f t="shared" si="410"/>
        <v>346821.17999999982</v>
      </c>
      <c r="CI106" s="50">
        <f t="shared" si="410"/>
        <v>821664.50000000023</v>
      </c>
      <c r="CJ106" s="50">
        <f t="shared" si="410"/>
        <v>266676.64000000013</v>
      </c>
      <c r="CK106" s="50">
        <f t="shared" si="410"/>
        <v>779887.54000000015</v>
      </c>
      <c r="CL106" s="50">
        <f t="shared" si="410"/>
        <v>365186.8199999996</v>
      </c>
      <c r="CM106" s="50">
        <f t="shared" si="410"/>
        <v>549523.10999999987</v>
      </c>
      <c r="CN106" s="50">
        <f t="shared" si="410"/>
        <v>-553236.54000000097</v>
      </c>
      <c r="CO106" s="50">
        <f t="shared" si="410"/>
        <v>168753.67000000027</v>
      </c>
      <c r="CP106" s="50">
        <f t="shared" si="410"/>
        <v>690149.68000000052</v>
      </c>
      <c r="CQ106" s="50">
        <f t="shared" si="410"/>
        <v>453980.64999999967</v>
      </c>
      <c r="CR106" s="50">
        <f t="shared" si="410"/>
        <v>257726.97999999986</v>
      </c>
      <c r="CS106" s="50">
        <f t="shared" si="410"/>
        <v>50715.290000000736</v>
      </c>
      <c r="CT106" s="50">
        <f t="shared" si="410"/>
        <v>-751772.50999999931</v>
      </c>
      <c r="CU106" s="50">
        <f t="shared" si="410"/>
        <v>296037.37999999966</v>
      </c>
      <c r="CV106" s="50">
        <f t="shared" si="410"/>
        <v>108607.83999999939</v>
      </c>
      <c r="CW106" s="50">
        <f t="shared" ref="CW106:EB106" si="411">SUM(CW100:CW104)</f>
        <v>553060.88000000105</v>
      </c>
      <c r="CX106" s="50">
        <f t="shared" si="411"/>
        <v>972326.66000000015</v>
      </c>
      <c r="CY106" s="50">
        <f t="shared" si="411"/>
        <v>-585393.32999999891</v>
      </c>
      <c r="CZ106" s="50">
        <f t="shared" si="411"/>
        <v>356723.44000000029</v>
      </c>
      <c r="DA106" s="50">
        <f t="shared" si="411"/>
        <v>245452.84999999963</v>
      </c>
      <c r="DB106" s="50">
        <f t="shared" si="411"/>
        <v>-86343.670000000158</v>
      </c>
      <c r="DC106" s="50">
        <f t="shared" si="411"/>
        <v>178112.15000000037</v>
      </c>
      <c r="DD106" s="50">
        <f t="shared" si="411"/>
        <v>123013.80000000075</v>
      </c>
      <c r="DE106" s="50" t="e">
        <f t="shared" si="411"/>
        <v>#N/A</v>
      </c>
      <c r="DF106" s="50">
        <f t="shared" si="411"/>
        <v>856846.08999999985</v>
      </c>
      <c r="DG106" s="50">
        <f t="shared" si="411"/>
        <v>101517.14999999991</v>
      </c>
      <c r="DH106" s="50">
        <f t="shared" si="411"/>
        <v>304735.24999999953</v>
      </c>
      <c r="DI106" s="50">
        <f t="shared" si="411"/>
        <v>244333.88000000035</v>
      </c>
      <c r="DJ106" s="50">
        <f t="shared" si="411"/>
        <v>155839.84999999963</v>
      </c>
      <c r="DK106" s="50">
        <f t="shared" si="411"/>
        <v>389614.9599999995</v>
      </c>
      <c r="DL106" s="50">
        <f t="shared" si="411"/>
        <v>417544.58999999973</v>
      </c>
      <c r="DM106" s="50">
        <f t="shared" si="411"/>
        <v>427742.44999999984</v>
      </c>
      <c r="DN106" s="50" t="e">
        <f t="shared" si="411"/>
        <v>#N/A</v>
      </c>
      <c r="DO106" s="50" t="e">
        <f t="shared" si="411"/>
        <v>#N/A</v>
      </c>
      <c r="DP106" s="50">
        <f t="shared" si="411"/>
        <v>829874.6099999994</v>
      </c>
      <c r="DQ106" s="50" t="e">
        <f t="shared" si="411"/>
        <v>#N/A</v>
      </c>
      <c r="DR106" s="50">
        <f t="shared" si="411"/>
        <v>260073.9700000002</v>
      </c>
      <c r="DS106" s="50">
        <f t="shared" si="411"/>
        <v>382627.18999999971</v>
      </c>
      <c r="DT106" s="50" t="e">
        <f t="shared" si="411"/>
        <v>#N/A</v>
      </c>
      <c r="DU106" s="50">
        <f t="shared" si="411"/>
        <v>-245755.22000000067</v>
      </c>
      <c r="DV106" s="50">
        <f t="shared" si="411"/>
        <v>552538.24</v>
      </c>
      <c r="DW106" s="50" t="e">
        <f t="shared" si="411"/>
        <v>#N/A</v>
      </c>
      <c r="DX106" s="50">
        <f t="shared" si="411"/>
        <v>349282.85999999975</v>
      </c>
      <c r="DY106" s="50" t="e">
        <f t="shared" si="411"/>
        <v>#N/A</v>
      </c>
      <c r="DZ106" s="50" t="e">
        <f t="shared" si="411"/>
        <v>#N/A</v>
      </c>
      <c r="EA106" s="50" t="e">
        <f t="shared" si="411"/>
        <v>#N/A</v>
      </c>
      <c r="EB106" s="50" t="e">
        <f t="shared" si="411"/>
        <v>#N/A</v>
      </c>
      <c r="EC106" s="50">
        <f t="shared" ref="EC106:FH106" si="412">SUM(EC100:EC104)</f>
        <v>254471.99999999988</v>
      </c>
      <c r="ED106" s="50" t="e">
        <f t="shared" si="412"/>
        <v>#N/A</v>
      </c>
      <c r="EE106" s="50">
        <f t="shared" si="412"/>
        <v>23988.179999999586</v>
      </c>
      <c r="EF106" s="50" t="e">
        <f t="shared" si="412"/>
        <v>#N/A</v>
      </c>
      <c r="EG106" s="50">
        <f t="shared" si="412"/>
        <v>34688.739999999991</v>
      </c>
      <c r="EH106" s="50">
        <f t="shared" si="412"/>
        <v>198815.6100000001</v>
      </c>
      <c r="EI106" s="50" t="e">
        <f t="shared" si="412"/>
        <v>#N/A</v>
      </c>
      <c r="EJ106" s="50">
        <f t="shared" si="412"/>
        <v>400747.88999999978</v>
      </c>
      <c r="EK106" s="50" t="e">
        <f t="shared" si="412"/>
        <v>#N/A</v>
      </c>
      <c r="EL106" s="50">
        <f t="shared" si="412"/>
        <v>128284.2200000002</v>
      </c>
      <c r="EM106" s="50">
        <f t="shared" si="412"/>
        <v>267584.89999999991</v>
      </c>
      <c r="EN106" s="50" t="e">
        <f t="shared" si="412"/>
        <v>#N/A</v>
      </c>
      <c r="EO106" s="50" t="e">
        <f t="shared" si="412"/>
        <v>#N/A</v>
      </c>
      <c r="EP106" s="50">
        <f t="shared" si="412"/>
        <v>1654649.4599999976</v>
      </c>
      <c r="EQ106" s="50" t="e">
        <f t="shared" si="412"/>
        <v>#N/A</v>
      </c>
      <c r="ER106" s="50">
        <f t="shared" si="412"/>
        <v>2080279.4599999981</v>
      </c>
      <c r="ES106" s="50">
        <f t="shared" si="412"/>
        <v>2299077.5999999992</v>
      </c>
      <c r="ET106" s="50" t="e">
        <f t="shared" si="412"/>
        <v>#N/A</v>
      </c>
      <c r="EU106" s="50">
        <f t="shared" si="412"/>
        <v>2307844.2699999977</v>
      </c>
      <c r="EV106" s="50" t="e">
        <f t="shared" si="412"/>
        <v>#N/A</v>
      </c>
      <c r="EW106" s="50" t="e">
        <f t="shared" si="412"/>
        <v>#N/A</v>
      </c>
      <c r="EX106" s="50">
        <f t="shared" si="412"/>
        <v>3988887.9700000016</v>
      </c>
      <c r="EY106" s="50" t="e">
        <f t="shared" si="412"/>
        <v>#N/A</v>
      </c>
      <c r="EZ106" s="50">
        <f t="shared" si="412"/>
        <v>2875463.18</v>
      </c>
      <c r="FA106" s="50" t="e">
        <f t="shared" si="412"/>
        <v>#N/A</v>
      </c>
      <c r="FB106" s="50" t="e">
        <f t="shared" si="412"/>
        <v>#N/A</v>
      </c>
      <c r="FC106" s="50" t="e">
        <f t="shared" si="412"/>
        <v>#N/A</v>
      </c>
      <c r="FD106" s="50" t="e">
        <f t="shared" si="412"/>
        <v>#N/A</v>
      </c>
      <c r="FE106" s="50" t="e">
        <f t="shared" si="412"/>
        <v>#N/A</v>
      </c>
      <c r="FF106" s="50">
        <f t="shared" si="412"/>
        <v>4417465.0699999994</v>
      </c>
      <c r="FG106" s="50" t="e">
        <f t="shared" si="412"/>
        <v>#N/A</v>
      </c>
      <c r="FH106" s="50" t="e">
        <f t="shared" si="412"/>
        <v>#N/A</v>
      </c>
      <c r="FI106" s="50" t="e">
        <f t="shared" ref="FI106:GI106" si="413">SUM(FI100:FI104)</f>
        <v>#N/A</v>
      </c>
      <c r="FJ106" s="50" t="e">
        <f t="shared" si="413"/>
        <v>#N/A</v>
      </c>
      <c r="FK106" s="50" t="e">
        <f t="shared" si="413"/>
        <v>#N/A</v>
      </c>
      <c r="FL106" s="50">
        <f t="shared" si="413"/>
        <v>4489029.5900000008</v>
      </c>
      <c r="FM106" s="50" t="e">
        <f t="shared" si="413"/>
        <v>#N/A</v>
      </c>
      <c r="FN106" s="50">
        <f t="shared" si="413"/>
        <v>3130239.8700000029</v>
      </c>
      <c r="FO106" s="50" t="e">
        <f t="shared" si="413"/>
        <v>#N/A</v>
      </c>
      <c r="FP106" s="50">
        <f t="shared" si="413"/>
        <v>1283593.1899999995</v>
      </c>
      <c r="FQ106" s="50">
        <f t="shared" si="413"/>
        <v>1718780.0199999982</v>
      </c>
      <c r="FR106" s="50" t="e">
        <f t="shared" si="413"/>
        <v>#N/A</v>
      </c>
      <c r="FS106" s="50">
        <f t="shared" si="413"/>
        <v>798787.03000000166</v>
      </c>
      <c r="FT106" s="50">
        <f t="shared" si="413"/>
        <v>-636101.73000000115</v>
      </c>
      <c r="FU106" s="50">
        <f t="shared" si="413"/>
        <v>-939352.18000000063</v>
      </c>
      <c r="FV106" s="50">
        <f t="shared" si="413"/>
        <v>-195110.44999999902</v>
      </c>
      <c r="FW106" s="50">
        <f t="shared" si="413"/>
        <v>-945702.59999999963</v>
      </c>
      <c r="FX106" s="50">
        <f t="shared" si="413"/>
        <v>-2042113.189999999</v>
      </c>
      <c r="FY106" s="50">
        <f t="shared" si="413"/>
        <v>228995.16999999958</v>
      </c>
      <c r="FZ106" s="50">
        <f t="shared" si="413"/>
        <v>-7910.679999999702</v>
      </c>
      <c r="GA106" s="50">
        <f t="shared" si="413"/>
        <v>396395.67000000039</v>
      </c>
      <c r="GB106" s="50">
        <f t="shared" si="413"/>
        <v>367407.20000000042</v>
      </c>
      <c r="GC106" s="50">
        <f t="shared" si="413"/>
        <v>591266.61999999965</v>
      </c>
      <c r="GD106" s="50" t="e">
        <f t="shared" si="413"/>
        <v>#N/A</v>
      </c>
      <c r="GE106" s="50" t="e">
        <f t="shared" si="413"/>
        <v>#N/A</v>
      </c>
      <c r="GF106" s="50" t="e">
        <f t="shared" si="413"/>
        <v>#REF!</v>
      </c>
      <c r="GG106" s="50" t="e">
        <f t="shared" si="413"/>
        <v>#N/A</v>
      </c>
      <c r="GH106" s="50" t="e">
        <f t="shared" si="413"/>
        <v>#N/A</v>
      </c>
      <c r="GI106" s="50">
        <f t="shared" si="413"/>
        <v>-1010285.3499999999</v>
      </c>
      <c r="GJ106" s="75" t="e">
        <f>SUM(E106:GI106)</f>
        <v>#N/A</v>
      </c>
    </row>
    <row r="107" spans="2:192" ht="42" customHeight="1" thickBot="1" x14ac:dyDescent="0.3">
      <c r="B107" s="944" t="s">
        <v>792</v>
      </c>
      <c r="C107" s="945"/>
      <c r="D107" s="94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  <c r="EK107" s="185"/>
      <c r="EL107" s="185"/>
      <c r="EM107" s="185"/>
      <c r="EN107" s="185"/>
      <c r="EO107" s="185"/>
      <c r="EP107" s="185"/>
      <c r="EQ107" s="185"/>
      <c r="ER107" s="185"/>
      <c r="ES107" s="185"/>
      <c r="ET107" s="185"/>
      <c r="EU107" s="185"/>
      <c r="EV107" s="185"/>
      <c r="EW107" s="185"/>
      <c r="EX107" s="185"/>
      <c r="EY107" s="185"/>
      <c r="EZ107" s="185"/>
      <c r="FA107" s="185"/>
      <c r="FB107" s="185"/>
      <c r="FC107" s="185"/>
      <c r="FD107" s="185"/>
      <c r="FE107" s="185"/>
      <c r="FF107" s="185"/>
      <c r="FG107" s="185"/>
      <c r="FH107" s="185"/>
      <c r="FI107" s="185"/>
      <c r="FJ107" s="185"/>
      <c r="FK107" s="185"/>
      <c r="FL107" s="185"/>
      <c r="FM107" s="185"/>
      <c r="FN107" s="185"/>
      <c r="FO107" s="185"/>
      <c r="FP107" s="185"/>
      <c r="FQ107" s="185"/>
      <c r="FR107" s="185"/>
      <c r="FS107" s="185"/>
      <c r="FT107" s="185"/>
      <c r="FU107" s="185"/>
      <c r="FV107" s="185"/>
      <c r="FW107" s="185"/>
      <c r="FX107" s="185"/>
      <c r="FY107" s="185"/>
      <c r="FZ107" s="185"/>
      <c r="GA107" s="185"/>
      <c r="GB107" s="185"/>
      <c r="GC107" s="185"/>
      <c r="GD107" s="185"/>
      <c r="GE107" s="185"/>
      <c r="GF107" s="185"/>
      <c r="GG107" s="185"/>
      <c r="GH107" s="185"/>
      <c r="GI107" s="185"/>
    </row>
    <row r="108" spans="2:192" x14ac:dyDescent="0.25"/>
    <row r="109" spans="2:192" x14ac:dyDescent="0.25"/>
    <row r="110" spans="2:192" x14ac:dyDescent="0.25">
      <c r="E110" s="75">
        <f t="shared" ref="E110:AJ110" si="414">E66-SUM(E16:E24)</f>
        <v>897961.08000000031</v>
      </c>
      <c r="F110" s="75">
        <f t="shared" si="414"/>
        <v>803565.29999999935</v>
      </c>
      <c r="G110" s="75">
        <f t="shared" si="414"/>
        <v>671915.04000000015</v>
      </c>
      <c r="H110" s="75">
        <f t="shared" si="414"/>
        <v>479891.91000000003</v>
      </c>
      <c r="I110" s="75">
        <f t="shared" si="414"/>
        <v>453896.92000000016</v>
      </c>
      <c r="J110" s="75" t="e">
        <f t="shared" si="414"/>
        <v>#N/A</v>
      </c>
      <c r="K110" s="75" t="e">
        <f t="shared" si="414"/>
        <v>#N/A</v>
      </c>
      <c r="L110" s="75">
        <f t="shared" si="414"/>
        <v>2202008.3000000003</v>
      </c>
      <c r="M110" s="75">
        <f t="shared" si="414"/>
        <v>1493149.8999999997</v>
      </c>
      <c r="N110" s="75" t="e">
        <f t="shared" si="414"/>
        <v>#N/A</v>
      </c>
      <c r="O110" s="75">
        <f t="shared" si="414"/>
        <v>2233042.2899999991</v>
      </c>
      <c r="P110" s="75" t="e">
        <f t="shared" si="414"/>
        <v>#N/A</v>
      </c>
      <c r="Q110" s="75">
        <f t="shared" si="414"/>
        <v>2061295.0399999996</v>
      </c>
      <c r="R110" s="75">
        <f t="shared" si="414"/>
        <v>1154955.4399999995</v>
      </c>
      <c r="S110" s="75">
        <f t="shared" si="414"/>
        <v>1393733.9900000005</v>
      </c>
      <c r="T110" s="75">
        <f t="shared" si="414"/>
        <v>-78.75</v>
      </c>
      <c r="U110" s="75">
        <f t="shared" si="414"/>
        <v>989662.15</v>
      </c>
      <c r="V110" s="75" t="e">
        <f t="shared" si="414"/>
        <v>#N/A</v>
      </c>
      <c r="W110" s="75" t="e">
        <f t="shared" si="414"/>
        <v>#N/A</v>
      </c>
      <c r="X110" s="75">
        <f t="shared" si="414"/>
        <v>1732638.9099999992</v>
      </c>
      <c r="Y110" s="75" t="e">
        <f t="shared" si="414"/>
        <v>#N/A</v>
      </c>
      <c r="Z110" s="75" t="e">
        <f t="shared" si="414"/>
        <v>#N/A</v>
      </c>
      <c r="AA110" s="75" t="e">
        <f t="shared" si="414"/>
        <v>#N/A</v>
      </c>
      <c r="AB110" s="75" t="e">
        <f t="shared" si="414"/>
        <v>#N/A</v>
      </c>
      <c r="AC110" s="75">
        <f t="shared" si="414"/>
        <v>1230793.27</v>
      </c>
      <c r="AD110" s="75">
        <f t="shared" si="414"/>
        <v>2331486.7400000002</v>
      </c>
      <c r="AE110" s="75">
        <f t="shared" si="414"/>
        <v>1079980.9499999997</v>
      </c>
      <c r="AF110" s="75" t="e">
        <f t="shared" si="414"/>
        <v>#N/A</v>
      </c>
      <c r="AG110" s="75" t="e">
        <f t="shared" si="414"/>
        <v>#N/A</v>
      </c>
      <c r="AH110" s="75">
        <f t="shared" si="414"/>
        <v>1514900.8299999994</v>
      </c>
      <c r="AI110" s="75" t="e">
        <f t="shared" si="414"/>
        <v>#N/A</v>
      </c>
      <c r="AJ110" s="75" t="e">
        <f t="shared" si="414"/>
        <v>#N/A</v>
      </c>
      <c r="AK110" s="75">
        <f t="shared" ref="AK110:BP110" si="415">AK66-SUM(AK16:AK24)</f>
        <v>1583410.6800000002</v>
      </c>
      <c r="AL110" s="75">
        <f t="shared" si="415"/>
        <v>1639769.4800000002</v>
      </c>
      <c r="AM110" s="75" t="e">
        <f t="shared" si="415"/>
        <v>#N/A</v>
      </c>
      <c r="AN110" s="75">
        <f t="shared" si="415"/>
        <v>885373.71</v>
      </c>
      <c r="AO110" s="75" t="e">
        <f t="shared" si="415"/>
        <v>#N/A</v>
      </c>
      <c r="AP110" s="75">
        <f t="shared" si="415"/>
        <v>1382661.9400000004</v>
      </c>
      <c r="AQ110" s="75" t="e">
        <f t="shared" si="415"/>
        <v>#N/A</v>
      </c>
      <c r="AR110" s="75" t="e">
        <f t="shared" si="415"/>
        <v>#N/A</v>
      </c>
      <c r="AS110" s="75">
        <f t="shared" si="415"/>
        <v>856733.83999999973</v>
      </c>
      <c r="AT110" s="75">
        <f t="shared" si="415"/>
        <v>5994.99</v>
      </c>
      <c r="AU110" s="75">
        <f t="shared" si="415"/>
        <v>2946779.7600000002</v>
      </c>
      <c r="AV110" s="75">
        <f t="shared" si="415"/>
        <v>1822006.9600000002</v>
      </c>
      <c r="AW110" s="75">
        <f t="shared" si="415"/>
        <v>1158794.5299999998</v>
      </c>
      <c r="AX110" s="75">
        <f t="shared" si="415"/>
        <v>2039651.2500000005</v>
      </c>
      <c r="AY110" s="75">
        <f t="shared" si="415"/>
        <v>2522579.2400000007</v>
      </c>
      <c r="AZ110" s="75">
        <f t="shared" si="415"/>
        <v>1134867.2600000002</v>
      </c>
      <c r="BA110" s="75">
        <f t="shared" si="415"/>
        <v>1224444.42</v>
      </c>
      <c r="BB110" s="75">
        <f t="shared" si="415"/>
        <v>1145707.55</v>
      </c>
      <c r="BC110" s="75">
        <f t="shared" si="415"/>
        <v>1742672.4200000006</v>
      </c>
      <c r="BD110" s="75">
        <f t="shared" si="415"/>
        <v>1198575.1300000004</v>
      </c>
      <c r="BE110" s="75">
        <f t="shared" si="415"/>
        <v>1088473.9699999997</v>
      </c>
      <c r="BF110" s="75">
        <f t="shared" si="415"/>
        <v>1038435.51</v>
      </c>
      <c r="BG110" s="75">
        <f t="shared" si="415"/>
        <v>939443.78</v>
      </c>
      <c r="BH110" s="75">
        <f t="shared" si="415"/>
        <v>1795920.5500000003</v>
      </c>
      <c r="BI110" s="75">
        <f t="shared" si="415"/>
        <v>913575.88</v>
      </c>
      <c r="BJ110" s="75">
        <f t="shared" si="415"/>
        <v>2171</v>
      </c>
      <c r="BK110" s="75">
        <f t="shared" si="415"/>
        <v>1115454.01</v>
      </c>
      <c r="BL110" s="75">
        <f t="shared" si="415"/>
        <v>1020944.1699999997</v>
      </c>
      <c r="BM110" s="75">
        <f t="shared" si="415"/>
        <v>1475861.8899999997</v>
      </c>
      <c r="BN110" s="75">
        <f t="shared" si="415"/>
        <v>2030271.2400000005</v>
      </c>
      <c r="BO110" s="75">
        <f t="shared" si="415"/>
        <v>811114.0900000002</v>
      </c>
      <c r="BP110" s="75" t="e">
        <f t="shared" si="415"/>
        <v>#N/A</v>
      </c>
      <c r="BQ110" s="75">
        <f t="shared" ref="BQ110:CV110" si="416">BQ66-SUM(BQ16:BQ24)</f>
        <v>1901059.9499999995</v>
      </c>
      <c r="BR110" s="75">
        <f t="shared" si="416"/>
        <v>1753133.92</v>
      </c>
      <c r="BS110" s="75">
        <f t="shared" si="416"/>
        <v>1202078.6499999997</v>
      </c>
      <c r="BT110" s="75">
        <f t="shared" si="416"/>
        <v>1720780.0300000005</v>
      </c>
      <c r="BU110" s="75">
        <f t="shared" si="416"/>
        <v>989136.77</v>
      </c>
      <c r="BV110" s="75" t="e">
        <f t="shared" si="416"/>
        <v>#N/A</v>
      </c>
      <c r="BW110" s="75">
        <f t="shared" si="416"/>
        <v>2035098.4599999995</v>
      </c>
      <c r="BX110" s="75">
        <f t="shared" si="416"/>
        <v>1928938.04</v>
      </c>
      <c r="BY110" s="75">
        <f t="shared" si="416"/>
        <v>2200135.5000000009</v>
      </c>
      <c r="BZ110" s="75">
        <f t="shared" si="416"/>
        <v>1303685.2299999995</v>
      </c>
      <c r="CA110" s="75">
        <f t="shared" si="416"/>
        <v>903486.03000000014</v>
      </c>
      <c r="CB110" s="75" t="e">
        <f t="shared" si="416"/>
        <v>#N/A</v>
      </c>
      <c r="CC110" s="75">
        <f t="shared" si="416"/>
        <v>1799049.5999999996</v>
      </c>
      <c r="CD110" s="75" t="e">
        <f t="shared" si="416"/>
        <v>#N/A</v>
      </c>
      <c r="CE110" s="75">
        <f t="shared" si="416"/>
        <v>1900523.7700000003</v>
      </c>
      <c r="CF110" s="75" t="e">
        <f t="shared" si="416"/>
        <v>#N/A</v>
      </c>
      <c r="CG110" s="75">
        <f t="shared" si="416"/>
        <v>2053643.0899999996</v>
      </c>
      <c r="CH110" s="75">
        <f t="shared" si="416"/>
        <v>909022.13000000012</v>
      </c>
      <c r="CI110" s="75">
        <f t="shared" si="416"/>
        <v>1614666.09</v>
      </c>
      <c r="CJ110" s="75">
        <f t="shared" si="416"/>
        <v>1940258.63</v>
      </c>
      <c r="CK110" s="75">
        <f t="shared" si="416"/>
        <v>2043619.8199999998</v>
      </c>
      <c r="CL110" s="75">
        <f t="shared" si="416"/>
        <v>1957887.6100000003</v>
      </c>
      <c r="CM110" s="75">
        <f t="shared" si="416"/>
        <v>1865809.9300000004</v>
      </c>
      <c r="CN110" s="75">
        <f t="shared" si="416"/>
        <v>3337972.7900000005</v>
      </c>
      <c r="CO110" s="75">
        <f t="shared" si="416"/>
        <v>2177309.88</v>
      </c>
      <c r="CP110" s="75">
        <f t="shared" si="416"/>
        <v>1993963.5699999994</v>
      </c>
      <c r="CQ110" s="75">
        <f t="shared" si="416"/>
        <v>1884614.41</v>
      </c>
      <c r="CR110" s="75">
        <f t="shared" si="416"/>
        <v>1760875.7000000002</v>
      </c>
      <c r="CS110" s="75">
        <f t="shared" si="416"/>
        <v>2392686.5999999992</v>
      </c>
      <c r="CT110" s="75">
        <f t="shared" si="416"/>
        <v>3154993.1999999993</v>
      </c>
      <c r="CU110" s="75">
        <f t="shared" si="416"/>
        <v>2148890.13</v>
      </c>
      <c r="CV110" s="75">
        <f t="shared" si="416"/>
        <v>1523198.2000000007</v>
      </c>
      <c r="CW110" s="75">
        <f t="shared" ref="CW110:EB110" si="417">CW66-SUM(CW16:CW24)</f>
        <v>1430943.6499999992</v>
      </c>
      <c r="CX110" s="75">
        <f t="shared" si="417"/>
        <v>1992966.95</v>
      </c>
      <c r="CY110" s="75">
        <f t="shared" si="417"/>
        <v>2849538.9799999991</v>
      </c>
      <c r="CZ110" s="75">
        <f t="shared" si="417"/>
        <v>921348.93999999971</v>
      </c>
      <c r="DA110" s="75">
        <f t="shared" si="417"/>
        <v>1543855.3200000003</v>
      </c>
      <c r="DB110" s="75">
        <f t="shared" si="417"/>
        <v>1917977.5199999998</v>
      </c>
      <c r="DC110" s="75">
        <f t="shared" si="417"/>
        <v>2088948.5499999998</v>
      </c>
      <c r="DD110" s="75">
        <f t="shared" si="417"/>
        <v>1119440.5299999996</v>
      </c>
      <c r="DE110" s="75" t="e">
        <f t="shared" si="417"/>
        <v>#N/A</v>
      </c>
      <c r="DF110" s="75">
        <f t="shared" si="417"/>
        <v>1481847.5200000003</v>
      </c>
      <c r="DG110" s="75">
        <f t="shared" si="417"/>
        <v>1504148.8400000003</v>
      </c>
      <c r="DH110" s="75">
        <f t="shared" si="417"/>
        <v>1734986.7800000003</v>
      </c>
      <c r="DI110" s="75">
        <f t="shared" si="417"/>
        <v>2047130.59</v>
      </c>
      <c r="DJ110" s="75">
        <f t="shared" si="417"/>
        <v>1492137.1400000004</v>
      </c>
      <c r="DK110" s="75">
        <f t="shared" si="417"/>
        <v>1977250.3500000003</v>
      </c>
      <c r="DL110" s="75">
        <f t="shared" si="417"/>
        <v>1173299.9800000002</v>
      </c>
      <c r="DM110" s="75">
        <f t="shared" si="417"/>
        <v>712483.36</v>
      </c>
      <c r="DN110" s="75" t="e">
        <f t="shared" si="417"/>
        <v>#N/A</v>
      </c>
      <c r="DO110" s="75" t="e">
        <f t="shared" si="417"/>
        <v>#N/A</v>
      </c>
      <c r="DP110" s="75">
        <f t="shared" si="417"/>
        <v>1518503.8600000003</v>
      </c>
      <c r="DQ110" s="75" t="e">
        <f t="shared" si="417"/>
        <v>#N/A</v>
      </c>
      <c r="DR110" s="75">
        <f t="shared" si="417"/>
        <v>1430657.2499999998</v>
      </c>
      <c r="DS110" s="75">
        <f t="shared" si="417"/>
        <v>1284960.0300000005</v>
      </c>
      <c r="DT110" s="75" t="e">
        <f t="shared" si="417"/>
        <v>#N/A</v>
      </c>
      <c r="DU110" s="75">
        <f t="shared" si="417"/>
        <v>2594551.4600000004</v>
      </c>
      <c r="DV110" s="75">
        <f t="shared" si="417"/>
        <v>1698338.3099999998</v>
      </c>
      <c r="DW110" s="75" t="e">
        <f t="shared" si="417"/>
        <v>#N/A</v>
      </c>
      <c r="DX110" s="75">
        <f t="shared" si="417"/>
        <v>1577662.8200000003</v>
      </c>
      <c r="DY110" s="75" t="e">
        <f t="shared" si="417"/>
        <v>#N/A</v>
      </c>
      <c r="DZ110" s="75" t="e">
        <f t="shared" si="417"/>
        <v>#N/A</v>
      </c>
      <c r="EA110" s="75" t="e">
        <f t="shared" si="417"/>
        <v>#N/A</v>
      </c>
      <c r="EB110" s="75" t="e">
        <f t="shared" si="417"/>
        <v>#N/A</v>
      </c>
      <c r="EC110" s="75">
        <f t="shared" ref="EC110:FH110" si="418">EC66-SUM(EC16:EC24)</f>
        <v>1052966.5900000003</v>
      </c>
      <c r="ED110" s="75" t="e">
        <f t="shared" si="418"/>
        <v>#N/A</v>
      </c>
      <c r="EE110" s="75">
        <f t="shared" si="418"/>
        <v>1325328.1400000004</v>
      </c>
      <c r="EF110" s="75" t="e">
        <f t="shared" si="418"/>
        <v>#N/A</v>
      </c>
      <c r="EG110" s="75">
        <f t="shared" si="418"/>
        <v>1606291.06</v>
      </c>
      <c r="EH110" s="75">
        <f t="shared" si="418"/>
        <v>1361844.6999999997</v>
      </c>
      <c r="EI110" s="75" t="e">
        <f t="shared" si="418"/>
        <v>#N/A</v>
      </c>
      <c r="EJ110" s="75">
        <f t="shared" si="418"/>
        <v>1540410.1900000002</v>
      </c>
      <c r="EK110" s="75" t="e">
        <f t="shared" si="418"/>
        <v>#N/A</v>
      </c>
      <c r="EL110" s="75">
        <f t="shared" si="418"/>
        <v>2097994.4500000002</v>
      </c>
      <c r="EM110" s="75">
        <f t="shared" si="418"/>
        <v>949873.68</v>
      </c>
      <c r="EN110" s="75" t="e">
        <f t="shared" si="418"/>
        <v>#N/A</v>
      </c>
      <c r="EO110" s="75" t="e">
        <f t="shared" si="418"/>
        <v>#N/A</v>
      </c>
      <c r="EP110" s="75">
        <f t="shared" si="418"/>
        <v>7462353.8700000001</v>
      </c>
      <c r="EQ110" s="75" t="e">
        <f t="shared" si="418"/>
        <v>#N/A</v>
      </c>
      <c r="ER110" s="75">
        <f t="shared" si="418"/>
        <v>6930126.6400000034</v>
      </c>
      <c r="ES110" s="75">
        <f t="shared" si="418"/>
        <v>7461764.3400000017</v>
      </c>
      <c r="ET110" s="75" t="e">
        <f t="shared" si="418"/>
        <v>#N/A</v>
      </c>
      <c r="EU110" s="75">
        <f t="shared" si="418"/>
        <v>8819837.6800000016</v>
      </c>
      <c r="EV110" s="75" t="e">
        <f t="shared" si="418"/>
        <v>#N/A</v>
      </c>
      <c r="EW110" s="75" t="e">
        <f t="shared" si="418"/>
        <v>#N/A</v>
      </c>
      <c r="EX110" s="75">
        <f t="shared" si="418"/>
        <v>6160759.7000000002</v>
      </c>
      <c r="EY110" s="75" t="e">
        <f t="shared" si="418"/>
        <v>#N/A</v>
      </c>
      <c r="EZ110" s="75">
        <f t="shared" si="418"/>
        <v>7795737.1799999997</v>
      </c>
      <c r="FA110" s="75" t="e">
        <f t="shared" si="418"/>
        <v>#N/A</v>
      </c>
      <c r="FB110" s="75" t="e">
        <f t="shared" si="418"/>
        <v>#N/A</v>
      </c>
      <c r="FC110" s="75" t="e">
        <f t="shared" si="418"/>
        <v>#N/A</v>
      </c>
      <c r="FD110" s="75" t="e">
        <f t="shared" si="418"/>
        <v>#N/A</v>
      </c>
      <c r="FE110" s="75" t="e">
        <f t="shared" si="418"/>
        <v>#N/A</v>
      </c>
      <c r="FF110" s="75">
        <f t="shared" si="418"/>
        <v>7566688.9899999993</v>
      </c>
      <c r="FG110" s="75" t="e">
        <f t="shared" si="418"/>
        <v>#N/A</v>
      </c>
      <c r="FH110" s="75" t="e">
        <f t="shared" si="418"/>
        <v>#N/A</v>
      </c>
      <c r="FI110" s="75" t="e">
        <f t="shared" ref="FI110:GI110" si="419">FI66-SUM(FI16:FI24)</f>
        <v>#N/A</v>
      </c>
      <c r="FJ110" s="75" t="e">
        <f t="shared" si="419"/>
        <v>#N/A</v>
      </c>
      <c r="FK110" s="75" t="e">
        <f t="shared" si="419"/>
        <v>#N/A</v>
      </c>
      <c r="FL110" s="75">
        <f t="shared" si="419"/>
        <v>7902925.7300000004</v>
      </c>
      <c r="FM110" s="75" t="e">
        <f t="shared" si="419"/>
        <v>#N/A</v>
      </c>
      <c r="FN110" s="75">
        <f t="shared" si="419"/>
        <v>6506323.7099999972</v>
      </c>
      <c r="FO110" s="75" t="e">
        <f t="shared" si="419"/>
        <v>#N/A</v>
      </c>
      <c r="FP110" s="75">
        <f t="shared" si="419"/>
        <v>6428589.4699999997</v>
      </c>
      <c r="FQ110" s="75">
        <f t="shared" si="419"/>
        <v>5989805.5300000021</v>
      </c>
      <c r="FR110" s="75" t="e">
        <f t="shared" si="419"/>
        <v>#N/A</v>
      </c>
      <c r="FS110" s="75">
        <f t="shared" si="419"/>
        <v>4745984.1699999981</v>
      </c>
      <c r="FT110" s="75">
        <f t="shared" si="419"/>
        <v>3310150.7400000016</v>
      </c>
      <c r="FU110" s="75">
        <f t="shared" si="419"/>
        <v>3423801.1300000004</v>
      </c>
      <c r="FV110" s="75">
        <f t="shared" si="419"/>
        <v>2860673.7999999989</v>
      </c>
      <c r="FW110" s="75">
        <f t="shared" si="419"/>
        <v>3076135.1599999992</v>
      </c>
      <c r="FX110" s="75">
        <f t="shared" si="419"/>
        <v>5184735.879999999</v>
      </c>
      <c r="FY110" s="75">
        <f t="shared" si="419"/>
        <v>1269498.8400000003</v>
      </c>
      <c r="FZ110" s="75">
        <f t="shared" si="419"/>
        <v>1260292.2299999997</v>
      </c>
      <c r="GA110" s="75">
        <f t="shared" si="419"/>
        <v>1414084.68</v>
      </c>
      <c r="GB110" s="75">
        <f t="shared" si="419"/>
        <v>1389537.9999999995</v>
      </c>
      <c r="GC110" s="75">
        <f t="shared" si="419"/>
        <v>2913029.7600000007</v>
      </c>
      <c r="GD110" s="75" t="e">
        <f t="shared" si="419"/>
        <v>#N/A</v>
      </c>
      <c r="GE110" s="75" t="e">
        <f t="shared" si="419"/>
        <v>#N/A</v>
      </c>
      <c r="GF110" s="75">
        <f t="shared" si="419"/>
        <v>4796437.1900000004</v>
      </c>
      <c r="GG110" s="75" t="e">
        <f t="shared" si="419"/>
        <v>#N/A</v>
      </c>
      <c r="GH110" s="75" t="e">
        <f t="shared" si="419"/>
        <v>#N/A</v>
      </c>
      <c r="GI110" s="75">
        <f t="shared" si="419"/>
        <v>2928093.79</v>
      </c>
      <c r="GJ110" s="75" t="e">
        <f>SUM(E110:GI110)</f>
        <v>#N/A</v>
      </c>
    </row>
    <row r="111" spans="2:192" x14ac:dyDescent="0.25"/>
    <row r="112" spans="2:192" x14ac:dyDescent="0.25"/>
    <row r="113" x14ac:dyDescent="0.25"/>
    <row r="114" x14ac:dyDescent="0.25"/>
    <row r="115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</sheetData>
  <sheetProtection password="CB88" sheet="1" objects="1" scenarios="1"/>
  <mergeCells count="2">
    <mergeCell ref="B98:C98"/>
    <mergeCell ref="B107:D107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7" fitToWidth="218" fitToHeight="2" orientation="portrait" r:id="rId1"/>
  <headerFooter alignWithMargins="0"/>
  <rowBreaks count="2" manualBreakCount="2">
    <brk id="5" min="4" max="222" man="1"/>
    <brk id="72" min="4" max="222" man="1"/>
  </rowBreaks>
  <colBreaks count="185" manualBreakCount="185">
    <brk id="5" min="6" max="98" man="1"/>
    <brk id="6" min="6" max="98" man="1"/>
    <brk id="7" min="6" max="98" man="1"/>
    <brk id="8" min="6" max="98" man="1"/>
    <brk id="9" min="6" max="98" man="1"/>
    <brk id="10" min="6" max="98" man="1"/>
    <brk id="11" min="6" max="98" man="1"/>
    <brk id="12" min="6" max="97" man="1"/>
    <brk id="13" min="6" max="97" man="1"/>
    <brk id="14" min="6" max="97" man="1"/>
    <brk id="15" min="6" max="97" man="1"/>
    <brk id="16" min="6" max="97" man="1"/>
    <brk id="17" min="6" max="97" man="1"/>
    <brk id="18" min="6" max="97" man="1"/>
    <brk id="19" min="6" max="97" man="1"/>
    <brk id="20" min="6" max="97" man="1"/>
    <brk id="21" min="6" max="97" man="1"/>
    <brk id="22" min="6" max="97" man="1"/>
    <brk id="23" min="6" max="97" man="1"/>
    <brk id="24" min="6" max="97" man="1"/>
    <brk id="25" min="6" max="97" man="1"/>
    <brk id="26" min="6" max="97" man="1"/>
    <brk id="27" min="6" max="97" man="1"/>
    <brk id="28" min="6" max="97" man="1"/>
    <brk id="29" min="6" max="97" man="1"/>
    <brk id="30" min="6" max="97" man="1"/>
    <brk id="31" min="6" max="97" man="1"/>
    <brk id="32" min="6" max="97" man="1"/>
    <brk id="33" min="6" max="97" man="1"/>
    <brk id="34" min="6" max="97" man="1"/>
    <brk id="35" min="6" max="97" man="1"/>
    <brk id="36" min="6" max="97" man="1"/>
    <brk id="37" min="6" max="97" man="1"/>
    <brk id="38" min="6" max="97" man="1"/>
    <brk id="39" min="6" max="97" man="1"/>
    <brk id="40" min="6" max="97" man="1"/>
    <brk id="41" min="6" max="97" man="1"/>
    <brk id="42" min="6" max="97" man="1"/>
    <brk id="43" min="6" max="97" man="1"/>
    <brk id="44" min="6" max="97" man="1"/>
    <brk id="45" min="6" max="97" man="1"/>
    <brk id="46" min="6" max="97" man="1"/>
    <brk id="47" min="6" max="97" man="1"/>
    <brk id="48" min="6" max="97" man="1"/>
    <brk id="49" min="6" max="97" man="1"/>
    <brk id="50" min="6" max="97" man="1"/>
    <brk id="51" min="6" max="97" man="1"/>
    <brk id="52" min="6" max="97" man="1"/>
    <brk id="53" min="6" max="97" man="1"/>
    <brk id="54" min="6" max="97" man="1"/>
    <brk id="55" min="6" max="97" man="1"/>
    <brk id="56" min="6" max="97" man="1"/>
    <brk id="57" min="6" max="97" man="1"/>
    <brk id="58" min="6" max="97" man="1"/>
    <brk id="59" min="6" max="97" man="1"/>
    <brk id="60" min="6" max="97" man="1"/>
    <brk id="61" min="6" max="97" man="1"/>
    <brk id="62" min="6" max="97" man="1"/>
    <brk id="63" min="6" max="97" man="1"/>
    <brk id="64" min="6" max="97" man="1"/>
    <brk id="65" min="6" max="97" man="1"/>
    <brk id="66" min="6" max="97" man="1"/>
    <brk id="67" min="6" max="97" man="1"/>
    <brk id="68" min="6" max="97" man="1"/>
    <brk id="69" min="6" max="97" man="1"/>
    <brk id="70" min="6" max="97" man="1"/>
    <brk id="71" min="6" max="97" man="1"/>
    <brk id="72" min="6" max="97" man="1"/>
    <brk id="73" min="6" max="97" man="1"/>
    <brk id="74" min="6" max="97" man="1"/>
    <brk id="75" min="6" max="97" man="1"/>
    <brk id="76" min="6" max="97" man="1"/>
    <brk id="77" min="6" max="97" man="1"/>
    <brk id="78" min="6" max="97" man="1"/>
    <brk id="79" min="6" max="97" man="1"/>
    <brk id="80" min="6" max="97" man="1"/>
    <brk id="81" min="6" max="97" man="1"/>
    <brk id="82" min="6" max="97" man="1"/>
    <brk id="83" min="6" max="97" man="1"/>
    <brk id="84" min="6" max="97" man="1"/>
    <brk id="85" min="6" max="97" man="1"/>
    <brk id="86" min="6" max="97" man="1"/>
    <brk id="87" min="6" max="97" man="1"/>
    <brk id="88" min="6" max="97" man="1"/>
    <brk id="89" min="6" max="97" man="1"/>
    <brk id="90" min="6" max="97" man="1"/>
    <brk id="91" min="6" max="97" man="1"/>
    <brk id="92" min="6" max="97" man="1"/>
    <brk id="93" min="6" max="97" man="1"/>
    <brk id="94" min="6" max="97" man="1"/>
    <brk id="95" min="6" max="97" man="1"/>
    <brk id="96" min="6" max="97" man="1"/>
    <brk id="97" min="6" max="97" man="1"/>
    <brk id="98" min="6" max="97" man="1"/>
    <brk id="99" min="6" max="97" man="1"/>
    <brk id="100" min="6" max="97" man="1"/>
    <brk id="101" min="6" max="97" man="1"/>
    <brk id="102" min="6" max="97" man="1"/>
    <brk id="103" min="6" max="97" man="1"/>
    <brk id="104" min="6" max="97" man="1"/>
    <brk id="105" min="6" max="97" man="1"/>
    <brk id="106" min="6" max="97" man="1"/>
    <brk id="107" min="6" max="97" man="1"/>
    <brk id="108" min="6" max="97" man="1"/>
    <brk id="109" min="6" max="97" man="1"/>
    <brk id="110" min="6" max="97" man="1"/>
    <brk id="111" min="6" max="97" man="1"/>
    <brk id="112" min="6" max="97" man="1"/>
    <brk id="113" min="6" max="97" man="1"/>
    <brk id="114" min="6" max="97" man="1"/>
    <brk id="115" min="6" max="97" man="1"/>
    <brk id="116" min="6" max="97" man="1"/>
    <brk id="117" min="6" max="97" man="1"/>
    <brk id="118" min="6" max="97" man="1"/>
    <brk id="119" min="6" max="97" man="1"/>
    <brk id="120" min="6" max="97" man="1"/>
    <brk id="121" min="6" max="97" man="1"/>
    <brk id="122" min="6" max="97" man="1"/>
    <brk id="123" min="6" max="97" man="1"/>
    <brk id="124" min="6" max="97" man="1"/>
    <brk id="125" min="6" max="97" man="1"/>
    <brk id="126" min="6" max="97" man="1"/>
    <brk id="127" min="6" max="97" man="1"/>
    <brk id="128" min="6" max="97" man="1"/>
    <brk id="129" min="6" max="97" man="1"/>
    <brk id="130" min="6" max="97" man="1"/>
    <brk id="131" min="6" max="97" man="1"/>
    <brk id="132" min="6" max="97" man="1"/>
    <brk id="133" min="6" max="97" man="1"/>
    <brk id="134" min="6" max="97" man="1"/>
    <brk id="135" min="6" max="97" man="1"/>
    <brk id="136" min="6" max="97" man="1"/>
    <brk id="137" min="6" max="97" man="1"/>
    <brk id="138" min="6" max="97" man="1"/>
    <brk id="139" min="6" max="97" man="1"/>
    <brk id="140" min="6" max="97" man="1"/>
    <brk id="141" min="6" max="97" man="1"/>
    <brk id="142" min="6" max="97" man="1"/>
    <brk id="143" min="6" max="97" man="1"/>
    <brk id="144" min="6" max="97" man="1"/>
    <brk id="145" min="6" max="97" man="1"/>
    <brk id="146" min="6" max="97" man="1"/>
    <brk id="147" min="6" max="97" man="1"/>
    <brk id="148" min="6" max="97" man="1"/>
    <brk id="149" min="6" max="97" man="1"/>
    <brk id="150" min="6" max="97" man="1"/>
    <brk id="151" min="6" max="97" man="1"/>
    <brk id="152" min="6" max="97" man="1"/>
    <brk id="153" min="6" max="97" man="1"/>
    <brk id="154" min="6" max="97" man="1"/>
    <brk id="155" min="6" max="97" man="1"/>
    <brk id="156" min="6" max="97" man="1"/>
    <brk id="157" min="6" max="97" man="1"/>
    <brk id="158" min="6" max="97" man="1"/>
    <brk id="159" min="6" max="97" man="1"/>
    <brk id="160" min="6" max="97" man="1"/>
    <brk id="161" min="6" max="97" man="1"/>
    <brk id="162" min="6" max="97" man="1"/>
    <brk id="163" min="6" max="97" man="1"/>
    <brk id="164" min="6" max="97" man="1"/>
    <brk id="165" min="6" max="97" man="1"/>
    <brk id="166" min="6" max="97" man="1"/>
    <brk id="167" min="6" max="97" man="1"/>
    <brk id="168" min="6" max="97" man="1"/>
    <brk id="169" min="6" max="97" man="1"/>
    <brk id="170" min="6" max="97" man="1"/>
    <brk id="171" min="6" max="97" man="1"/>
    <brk id="172" min="6" max="97" man="1"/>
    <brk id="173" min="6" max="97" man="1"/>
    <brk id="174" min="6" max="97" man="1"/>
    <brk id="175" min="6" max="97" man="1"/>
    <brk id="176" min="6" max="97" man="1"/>
    <brk id="177" min="6" max="97" man="1"/>
    <brk id="178" min="6" max="97" man="1"/>
    <brk id="179" min="6" max="97" man="1"/>
    <brk id="180" min="6" max="97" man="1"/>
    <brk id="181" min="6" max="97" man="1"/>
    <brk id="182" min="6" max="97" man="1"/>
    <brk id="183" min="6" max="97" man="1"/>
    <brk id="184" min="6" max="97" man="1"/>
    <brk id="185" min="6" max="97" man="1"/>
    <brk id="186" min="6" max="97" man="1"/>
    <brk id="188" min="6" max="97" man="1"/>
    <brk id="189" min="6" max="97" man="1"/>
    <brk id="190" min="6" max="9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4"/>
  <sheetViews>
    <sheetView workbookViewId="0">
      <selection activeCell="A175" sqref="A1:IV65536"/>
    </sheetView>
  </sheetViews>
  <sheetFormatPr defaultRowHeight="12.5" x14ac:dyDescent="0.25"/>
  <cols>
    <col min="2" max="2" width="6.7265625" bestFit="1" customWidth="1"/>
    <col min="3" max="3" width="55.7265625" customWidth="1"/>
    <col min="6" max="6" width="5.1796875" hidden="1" customWidth="1"/>
  </cols>
  <sheetData>
    <row r="1" spans="2:6" ht="13" thickBot="1" x14ac:dyDescent="0.3"/>
    <row r="2" spans="2:6" ht="14" x14ac:dyDescent="0.3">
      <c r="B2" s="393"/>
      <c r="C2" s="394" t="s">
        <v>994</v>
      </c>
      <c r="D2" s="395" t="s">
        <v>815</v>
      </c>
      <c r="F2" s="175" t="s">
        <v>995</v>
      </c>
    </row>
    <row r="3" spans="2:6" ht="14.5" thickBot="1" x14ac:dyDescent="0.3">
      <c r="B3" s="355" t="s">
        <v>602</v>
      </c>
      <c r="C3" s="396" t="s">
        <v>996</v>
      </c>
      <c r="D3" s="397" t="s">
        <v>649</v>
      </c>
      <c r="F3" s="175" t="s">
        <v>997</v>
      </c>
    </row>
    <row r="4" spans="2:6" ht="14" x14ac:dyDescent="0.3">
      <c r="B4" s="398"/>
      <c r="C4" s="399"/>
      <c r="D4" s="400"/>
    </row>
    <row r="5" spans="2:6" ht="14" x14ac:dyDescent="0.3">
      <c r="B5" s="401"/>
      <c r="C5" s="402" t="s">
        <v>167</v>
      </c>
      <c r="D5" s="403"/>
      <c r="F5">
        <v>1</v>
      </c>
    </row>
    <row r="6" spans="2:6" x14ac:dyDescent="0.25">
      <c r="B6" s="404" t="s">
        <v>166</v>
      </c>
      <c r="C6" s="373" t="s">
        <v>977</v>
      </c>
      <c r="D6" s="405">
        <v>97111</v>
      </c>
      <c r="F6">
        <v>2</v>
      </c>
    </row>
    <row r="7" spans="2:6" x14ac:dyDescent="0.25">
      <c r="B7" s="406"/>
      <c r="C7" s="407"/>
      <c r="D7" s="408"/>
      <c r="F7">
        <v>3</v>
      </c>
    </row>
    <row r="8" spans="2:6" ht="14" x14ac:dyDescent="0.3">
      <c r="B8" s="401"/>
      <c r="C8" s="402" t="s">
        <v>169</v>
      </c>
      <c r="D8" s="403"/>
      <c r="F8">
        <v>4</v>
      </c>
    </row>
    <row r="9" spans="2:6" x14ac:dyDescent="0.25">
      <c r="B9" s="404" t="s">
        <v>168</v>
      </c>
      <c r="C9" s="373" t="s">
        <v>958</v>
      </c>
      <c r="D9" s="409">
        <v>91168</v>
      </c>
      <c r="F9">
        <v>5</v>
      </c>
    </row>
    <row r="10" spans="2:6" x14ac:dyDescent="0.25">
      <c r="B10" s="404" t="s">
        <v>168</v>
      </c>
      <c r="C10" s="373" t="s">
        <v>959</v>
      </c>
      <c r="D10" s="409">
        <v>91169</v>
      </c>
      <c r="F10">
        <v>6</v>
      </c>
    </row>
    <row r="11" spans="2:6" x14ac:dyDescent="0.25">
      <c r="B11" s="404" t="s">
        <v>168</v>
      </c>
      <c r="C11" s="373" t="s">
        <v>998</v>
      </c>
      <c r="D11" s="405">
        <v>91199</v>
      </c>
      <c r="F11">
        <v>7</v>
      </c>
    </row>
    <row r="12" spans="2:6" x14ac:dyDescent="0.25">
      <c r="B12" s="404" t="s">
        <v>168</v>
      </c>
      <c r="C12" s="373" t="s">
        <v>999</v>
      </c>
      <c r="D12" s="405">
        <v>91156</v>
      </c>
    </row>
    <row r="13" spans="2:6" x14ac:dyDescent="0.25">
      <c r="B13" s="410"/>
      <c r="C13" s="411"/>
      <c r="D13" s="408"/>
      <c r="F13">
        <v>8</v>
      </c>
    </row>
    <row r="14" spans="2:6" ht="14" x14ac:dyDescent="0.3">
      <c r="B14" s="401"/>
      <c r="C14" s="402" t="s">
        <v>171</v>
      </c>
      <c r="D14" s="403"/>
      <c r="F14">
        <v>9</v>
      </c>
    </row>
    <row r="15" spans="2:6" ht="25" x14ac:dyDescent="0.25">
      <c r="B15" s="404" t="s">
        <v>170</v>
      </c>
      <c r="C15" s="412" t="s">
        <v>960</v>
      </c>
      <c r="D15" s="409">
        <v>91170</v>
      </c>
      <c r="F15">
        <v>10</v>
      </c>
    </row>
    <row r="16" spans="2:6" x14ac:dyDescent="0.25">
      <c r="B16" s="406"/>
      <c r="C16" s="407"/>
      <c r="D16" s="413"/>
      <c r="F16">
        <v>11</v>
      </c>
    </row>
    <row r="17" spans="2:6" ht="14" x14ac:dyDescent="0.3">
      <c r="B17" s="401"/>
      <c r="C17" s="402" t="s">
        <v>173</v>
      </c>
      <c r="D17" s="403"/>
      <c r="F17">
        <v>12</v>
      </c>
    </row>
    <row r="18" spans="2:6" x14ac:dyDescent="0.25">
      <c r="B18" s="404" t="s">
        <v>172</v>
      </c>
      <c r="C18" s="373" t="s">
        <v>956</v>
      </c>
      <c r="D18" s="405">
        <v>91140</v>
      </c>
      <c r="F18">
        <v>13</v>
      </c>
    </row>
    <row r="19" spans="2:6" x14ac:dyDescent="0.25">
      <c r="B19" s="404" t="s">
        <v>172</v>
      </c>
      <c r="C19" s="373" t="s">
        <v>962</v>
      </c>
      <c r="D19" s="405">
        <v>92499</v>
      </c>
      <c r="F19">
        <v>14</v>
      </c>
    </row>
    <row r="20" spans="2:6" x14ac:dyDescent="0.25">
      <c r="B20" s="404" t="s">
        <v>172</v>
      </c>
      <c r="C20" s="373" t="s">
        <v>965</v>
      </c>
      <c r="D20" s="405">
        <v>93199</v>
      </c>
      <c r="F20">
        <v>15</v>
      </c>
    </row>
    <row r="21" spans="2:6" x14ac:dyDescent="0.25">
      <c r="B21" s="404" t="s">
        <v>172</v>
      </c>
      <c r="C21" s="373" t="s">
        <v>967</v>
      </c>
      <c r="D21" s="405">
        <v>93699</v>
      </c>
      <c r="F21">
        <v>16</v>
      </c>
    </row>
    <row r="22" spans="2:6" x14ac:dyDescent="0.25">
      <c r="B22" s="404" t="s">
        <v>172</v>
      </c>
      <c r="C22" s="373" t="s">
        <v>954</v>
      </c>
      <c r="D22" s="405">
        <v>94115</v>
      </c>
      <c r="F22">
        <v>17</v>
      </c>
    </row>
    <row r="23" spans="2:6" x14ac:dyDescent="0.25">
      <c r="B23" s="404" t="s">
        <v>172</v>
      </c>
      <c r="C23" s="373" t="s">
        <v>968</v>
      </c>
      <c r="D23" s="405">
        <v>94199</v>
      </c>
      <c r="F23">
        <v>18</v>
      </c>
    </row>
    <row r="24" spans="2:6" x14ac:dyDescent="0.25">
      <c r="B24" s="404" t="s">
        <v>172</v>
      </c>
      <c r="C24" s="373" t="s">
        <v>969</v>
      </c>
      <c r="D24" s="405">
        <v>94397</v>
      </c>
      <c r="F24">
        <v>19</v>
      </c>
    </row>
    <row r="25" spans="2:6" x14ac:dyDescent="0.25">
      <c r="B25" s="404" t="s">
        <v>172</v>
      </c>
      <c r="C25" s="373" t="s">
        <v>970</v>
      </c>
      <c r="D25" s="405">
        <v>94399</v>
      </c>
      <c r="F25">
        <v>20</v>
      </c>
    </row>
    <row r="26" spans="2:6" ht="25" x14ac:dyDescent="0.25">
      <c r="B26" s="404" t="s">
        <v>172</v>
      </c>
      <c r="C26" s="412" t="s">
        <v>971</v>
      </c>
      <c r="D26" s="405">
        <v>94418</v>
      </c>
      <c r="F26">
        <v>21</v>
      </c>
    </row>
    <row r="27" spans="2:6" x14ac:dyDescent="0.25">
      <c r="B27" s="404" t="s">
        <v>172</v>
      </c>
      <c r="C27" s="373" t="s">
        <v>972</v>
      </c>
      <c r="D27" s="405">
        <v>94424</v>
      </c>
      <c r="F27">
        <v>22</v>
      </c>
    </row>
    <row r="28" spans="2:6" x14ac:dyDescent="0.25">
      <c r="B28" s="404" t="s">
        <v>172</v>
      </c>
      <c r="C28" s="373" t="s">
        <v>973</v>
      </c>
      <c r="D28" s="405">
        <v>94498</v>
      </c>
      <c r="F28">
        <v>23</v>
      </c>
    </row>
    <row r="29" spans="2:6" x14ac:dyDescent="0.25">
      <c r="B29" s="404" t="s">
        <v>172</v>
      </c>
      <c r="C29" s="373" t="s">
        <v>975</v>
      </c>
      <c r="D29" s="405">
        <v>95199</v>
      </c>
      <c r="F29">
        <v>24</v>
      </c>
    </row>
    <row r="30" spans="2:6" x14ac:dyDescent="0.25">
      <c r="B30" s="404" t="s">
        <v>172</v>
      </c>
      <c r="C30" s="373" t="s">
        <v>976</v>
      </c>
      <c r="D30" s="405">
        <v>96199</v>
      </c>
      <c r="F30">
        <v>25</v>
      </c>
    </row>
    <row r="31" spans="2:6" x14ac:dyDescent="0.25">
      <c r="B31" s="404" t="s">
        <v>172</v>
      </c>
      <c r="C31" s="373" t="s">
        <v>978</v>
      </c>
      <c r="D31" s="405">
        <v>97199</v>
      </c>
      <c r="F31">
        <v>26</v>
      </c>
    </row>
    <row r="32" spans="2:6" x14ac:dyDescent="0.25">
      <c r="B32" s="406"/>
      <c r="C32" s="407"/>
      <c r="D32" s="413"/>
      <c r="F32">
        <v>27</v>
      </c>
    </row>
    <row r="33" spans="2:6" ht="14" x14ac:dyDescent="0.3">
      <c r="B33" s="401"/>
      <c r="C33" s="402" t="s">
        <v>175</v>
      </c>
      <c r="D33" s="403"/>
      <c r="F33">
        <v>28</v>
      </c>
    </row>
    <row r="34" spans="2:6" x14ac:dyDescent="0.25">
      <c r="B34" s="404" t="s">
        <v>174</v>
      </c>
      <c r="C34" s="373" t="s">
        <v>966</v>
      </c>
      <c r="D34" s="405">
        <v>93603</v>
      </c>
      <c r="F34">
        <v>29</v>
      </c>
    </row>
    <row r="35" spans="2:6" x14ac:dyDescent="0.25">
      <c r="B35" s="406"/>
      <c r="C35" s="407"/>
      <c r="D35" s="408"/>
      <c r="F35">
        <v>30</v>
      </c>
    </row>
    <row r="36" spans="2:6" ht="14" x14ac:dyDescent="0.3">
      <c r="B36" s="401"/>
      <c r="C36" s="402" t="s">
        <v>177</v>
      </c>
      <c r="D36" s="403"/>
      <c r="F36">
        <v>31</v>
      </c>
    </row>
    <row r="37" spans="2:6" x14ac:dyDescent="0.25">
      <c r="B37" s="404" t="s">
        <v>176</v>
      </c>
      <c r="C37" s="373" t="s">
        <v>177</v>
      </c>
      <c r="D37" s="409">
        <v>92807</v>
      </c>
      <c r="F37">
        <v>32</v>
      </c>
    </row>
    <row r="38" spans="2:6" x14ac:dyDescent="0.25">
      <c r="B38" s="406"/>
      <c r="C38" s="407"/>
      <c r="D38" s="413"/>
      <c r="F38">
        <v>33</v>
      </c>
    </row>
    <row r="39" spans="2:6" ht="14" x14ac:dyDescent="0.3">
      <c r="B39" s="401"/>
      <c r="C39" s="402" t="s">
        <v>179</v>
      </c>
      <c r="D39" s="403"/>
      <c r="F39">
        <v>34</v>
      </c>
    </row>
    <row r="40" spans="2:6" x14ac:dyDescent="0.25">
      <c r="B40" s="404" t="s">
        <v>178</v>
      </c>
      <c r="C40" s="373" t="s">
        <v>179</v>
      </c>
      <c r="D40" s="409">
        <v>92808</v>
      </c>
      <c r="F40">
        <v>35</v>
      </c>
    </row>
    <row r="41" spans="2:6" x14ac:dyDescent="0.25">
      <c r="B41" s="406"/>
      <c r="C41" s="407"/>
      <c r="D41" s="413"/>
      <c r="F41">
        <v>36</v>
      </c>
    </row>
    <row r="42" spans="2:6" ht="14" x14ac:dyDescent="0.3">
      <c r="B42" s="401"/>
      <c r="C42" s="402" t="s">
        <v>181</v>
      </c>
      <c r="D42" s="403"/>
      <c r="F42">
        <v>37</v>
      </c>
    </row>
    <row r="43" spans="2:6" x14ac:dyDescent="0.25">
      <c r="B43" s="404" t="s">
        <v>180</v>
      </c>
      <c r="C43" s="373" t="s">
        <v>963</v>
      </c>
      <c r="D43" s="409">
        <v>92809</v>
      </c>
      <c r="F43">
        <v>38</v>
      </c>
    </row>
    <row r="44" spans="2:6" x14ac:dyDescent="0.25">
      <c r="B44" s="406"/>
      <c r="C44" s="407"/>
      <c r="D44" s="413"/>
      <c r="F44">
        <v>39</v>
      </c>
    </row>
    <row r="45" spans="2:6" ht="14" x14ac:dyDescent="0.3">
      <c r="B45" s="401"/>
      <c r="C45" s="402" t="s">
        <v>183</v>
      </c>
      <c r="D45" s="403"/>
      <c r="F45">
        <v>40</v>
      </c>
    </row>
    <row r="46" spans="2:6" x14ac:dyDescent="0.25">
      <c r="B46" s="404" t="s">
        <v>182</v>
      </c>
      <c r="C46" s="373" t="s">
        <v>974</v>
      </c>
      <c r="D46" s="405">
        <v>94499</v>
      </c>
      <c r="F46">
        <v>41</v>
      </c>
    </row>
    <row r="47" spans="2:6" x14ac:dyDescent="0.25">
      <c r="B47" s="406"/>
      <c r="C47" s="407"/>
      <c r="D47" s="408"/>
      <c r="F47">
        <v>42</v>
      </c>
    </row>
    <row r="48" spans="2:6" ht="14" x14ac:dyDescent="0.3">
      <c r="B48" s="401"/>
      <c r="C48" s="402" t="s">
        <v>187</v>
      </c>
      <c r="D48" s="403"/>
      <c r="F48">
        <v>43</v>
      </c>
    </row>
    <row r="49" spans="2:6" x14ac:dyDescent="0.25">
      <c r="B49" s="404" t="s">
        <v>186</v>
      </c>
      <c r="C49" s="373" t="s">
        <v>818</v>
      </c>
      <c r="D49" s="405">
        <v>10101</v>
      </c>
      <c r="F49">
        <v>44</v>
      </c>
    </row>
    <row r="50" spans="2:6" x14ac:dyDescent="0.25">
      <c r="B50" s="404" t="s">
        <v>186</v>
      </c>
      <c r="C50" s="373" t="s">
        <v>819</v>
      </c>
      <c r="D50" s="405">
        <v>10102</v>
      </c>
      <c r="F50">
        <v>45</v>
      </c>
    </row>
    <row r="51" spans="2:6" x14ac:dyDescent="0.25">
      <c r="B51" s="404" t="s">
        <v>186</v>
      </c>
      <c r="C51" s="373" t="s">
        <v>820</v>
      </c>
      <c r="D51" s="405">
        <v>10103</v>
      </c>
      <c r="F51">
        <v>46</v>
      </c>
    </row>
    <row r="52" spans="2:6" x14ac:dyDescent="0.25">
      <c r="B52" s="404" t="s">
        <v>186</v>
      </c>
      <c r="C52" s="373" t="s">
        <v>821</v>
      </c>
      <c r="D52" s="405">
        <v>10104</v>
      </c>
      <c r="F52">
        <v>47</v>
      </c>
    </row>
    <row r="53" spans="2:6" x14ac:dyDescent="0.25">
      <c r="B53" s="404" t="s">
        <v>186</v>
      </c>
      <c r="C53" s="373" t="s">
        <v>822</v>
      </c>
      <c r="D53" s="405">
        <v>10105</v>
      </c>
      <c r="F53">
        <v>48</v>
      </c>
    </row>
    <row r="54" spans="2:6" x14ac:dyDescent="0.25">
      <c r="B54" s="404" t="s">
        <v>186</v>
      </c>
      <c r="C54" s="373" t="s">
        <v>823</v>
      </c>
      <c r="D54" s="405">
        <v>10106</v>
      </c>
      <c r="F54">
        <v>49</v>
      </c>
    </row>
    <row r="55" spans="2:6" x14ac:dyDescent="0.25">
      <c r="B55" s="404" t="s">
        <v>186</v>
      </c>
      <c r="C55" s="373" t="s">
        <v>824</v>
      </c>
      <c r="D55" s="405">
        <v>10203</v>
      </c>
      <c r="F55">
        <v>50</v>
      </c>
    </row>
    <row r="56" spans="2:6" x14ac:dyDescent="0.25">
      <c r="B56" s="404" t="s">
        <v>186</v>
      </c>
      <c r="C56" s="373" t="s">
        <v>826</v>
      </c>
      <c r="D56" s="405">
        <v>10799</v>
      </c>
      <c r="F56">
        <v>51</v>
      </c>
    </row>
    <row r="57" spans="2:6" x14ac:dyDescent="0.25">
      <c r="B57" s="404" t="s">
        <v>186</v>
      </c>
      <c r="C57" s="373" t="s">
        <v>827</v>
      </c>
      <c r="D57" s="405">
        <v>10899</v>
      </c>
      <c r="F57">
        <v>52</v>
      </c>
    </row>
    <row r="58" spans="2:6" x14ac:dyDescent="0.25">
      <c r="B58" s="406"/>
      <c r="C58" s="407"/>
      <c r="D58" s="408"/>
      <c r="F58">
        <v>53</v>
      </c>
    </row>
    <row r="59" spans="2:6" ht="14" x14ac:dyDescent="0.3">
      <c r="B59" s="401"/>
      <c r="C59" s="402" t="s">
        <v>189</v>
      </c>
      <c r="D59" s="403"/>
      <c r="F59">
        <v>54</v>
      </c>
    </row>
    <row r="60" spans="2:6" x14ac:dyDescent="0.25">
      <c r="B60" s="404" t="s">
        <v>188</v>
      </c>
      <c r="C60" s="373" t="s">
        <v>825</v>
      </c>
      <c r="D60" s="405">
        <v>10504</v>
      </c>
      <c r="F60">
        <v>55</v>
      </c>
    </row>
    <row r="61" spans="2:6" x14ac:dyDescent="0.25">
      <c r="B61" s="406"/>
      <c r="C61" s="407"/>
      <c r="D61" s="408"/>
      <c r="F61">
        <v>56</v>
      </c>
    </row>
    <row r="62" spans="2:6" ht="14" x14ac:dyDescent="0.3">
      <c r="B62" s="401"/>
      <c r="C62" s="402" t="s">
        <v>1000</v>
      </c>
      <c r="D62" s="403"/>
      <c r="F62">
        <v>57</v>
      </c>
    </row>
    <row r="63" spans="2:6" ht="25" x14ac:dyDescent="0.25">
      <c r="B63" s="404" t="s">
        <v>190</v>
      </c>
      <c r="C63" s="414" t="s">
        <v>836</v>
      </c>
      <c r="D63" s="405">
        <v>12122</v>
      </c>
      <c r="F63">
        <v>58</v>
      </c>
    </row>
    <row r="64" spans="2:6" x14ac:dyDescent="0.25">
      <c r="B64" s="404" t="s">
        <v>190</v>
      </c>
      <c r="C64" s="415" t="s">
        <v>837</v>
      </c>
      <c r="D64" s="405">
        <v>12123</v>
      </c>
      <c r="F64">
        <v>59</v>
      </c>
    </row>
    <row r="65" spans="2:6" x14ac:dyDescent="0.25">
      <c r="B65" s="404" t="s">
        <v>190</v>
      </c>
      <c r="C65" s="415" t="s">
        <v>838</v>
      </c>
      <c r="D65" s="405">
        <v>12125</v>
      </c>
      <c r="F65">
        <v>60</v>
      </c>
    </row>
    <row r="66" spans="2:6" x14ac:dyDescent="0.25">
      <c r="B66" s="404" t="s">
        <v>190</v>
      </c>
      <c r="C66" s="415" t="s">
        <v>839</v>
      </c>
      <c r="D66" s="405">
        <v>12126</v>
      </c>
      <c r="F66">
        <v>61</v>
      </c>
    </row>
    <row r="67" spans="2:6" x14ac:dyDescent="0.25">
      <c r="B67" s="404" t="s">
        <v>190</v>
      </c>
      <c r="C67" s="415" t="s">
        <v>840</v>
      </c>
      <c r="D67" s="405">
        <v>12127</v>
      </c>
      <c r="F67">
        <v>62</v>
      </c>
    </row>
    <row r="68" spans="2:6" x14ac:dyDescent="0.25">
      <c r="B68" s="404" t="s">
        <v>190</v>
      </c>
      <c r="C68" s="415" t="s">
        <v>841</v>
      </c>
      <c r="D68" s="405">
        <v>12128</v>
      </c>
      <c r="F68">
        <v>63</v>
      </c>
    </row>
    <row r="69" spans="2:6" x14ac:dyDescent="0.25">
      <c r="B69" s="404" t="s">
        <v>190</v>
      </c>
      <c r="C69" s="415" t="s">
        <v>842</v>
      </c>
      <c r="D69" s="405">
        <v>12322</v>
      </c>
      <c r="F69">
        <v>64</v>
      </c>
    </row>
    <row r="70" spans="2:6" x14ac:dyDescent="0.25">
      <c r="B70" s="404" t="s">
        <v>190</v>
      </c>
      <c r="C70" s="415" t="s">
        <v>843</v>
      </c>
      <c r="D70" s="405">
        <v>12323</v>
      </c>
      <c r="F70">
        <v>65</v>
      </c>
    </row>
    <row r="71" spans="2:6" x14ac:dyDescent="0.25">
      <c r="B71" s="404" t="s">
        <v>190</v>
      </c>
      <c r="C71" s="415" t="s">
        <v>844</v>
      </c>
      <c r="D71" s="405">
        <v>12325</v>
      </c>
      <c r="F71">
        <v>66</v>
      </c>
    </row>
    <row r="72" spans="2:6" x14ac:dyDescent="0.25">
      <c r="B72" s="404" t="s">
        <v>190</v>
      </c>
      <c r="C72" s="415" t="s">
        <v>845</v>
      </c>
      <c r="D72" s="405">
        <v>12326</v>
      </c>
      <c r="F72">
        <v>67</v>
      </c>
    </row>
    <row r="73" spans="2:6" x14ac:dyDescent="0.25">
      <c r="B73" s="404" t="s">
        <v>190</v>
      </c>
      <c r="C73" s="415" t="s">
        <v>846</v>
      </c>
      <c r="D73" s="405">
        <v>12327</v>
      </c>
      <c r="F73">
        <v>68</v>
      </c>
    </row>
    <row r="74" spans="2:6" ht="25" x14ac:dyDescent="0.25">
      <c r="B74" s="404" t="s">
        <v>190</v>
      </c>
      <c r="C74" s="414" t="s">
        <v>847</v>
      </c>
      <c r="D74" s="405">
        <v>12799</v>
      </c>
      <c r="F74">
        <v>69</v>
      </c>
    </row>
    <row r="75" spans="2:6" x14ac:dyDescent="0.25">
      <c r="B75" s="404" t="s">
        <v>190</v>
      </c>
      <c r="C75" s="415" t="s">
        <v>848</v>
      </c>
      <c r="D75" s="405">
        <v>12899</v>
      </c>
      <c r="F75">
        <v>70</v>
      </c>
    </row>
    <row r="76" spans="2:6" x14ac:dyDescent="0.25">
      <c r="B76" s="404" t="s">
        <v>190</v>
      </c>
      <c r="C76" s="415" t="s">
        <v>1001</v>
      </c>
      <c r="D76" s="405">
        <v>14144</v>
      </c>
      <c r="F76">
        <v>71</v>
      </c>
    </row>
    <row r="77" spans="2:6" x14ac:dyDescent="0.25">
      <c r="B77" s="404" t="s">
        <v>190</v>
      </c>
      <c r="C77" s="415" t="s">
        <v>853</v>
      </c>
      <c r="D77" s="405">
        <v>14145</v>
      </c>
      <c r="F77">
        <v>72</v>
      </c>
    </row>
    <row r="78" spans="2:6" x14ac:dyDescent="0.25">
      <c r="B78" s="404" t="s">
        <v>190</v>
      </c>
      <c r="C78" s="415" t="s">
        <v>858</v>
      </c>
      <c r="D78" s="405">
        <v>14344</v>
      </c>
      <c r="F78">
        <v>73</v>
      </c>
    </row>
    <row r="79" spans="2:6" x14ac:dyDescent="0.25">
      <c r="B79" s="404" t="s">
        <v>190</v>
      </c>
      <c r="C79" s="415" t="s">
        <v>859</v>
      </c>
      <c r="D79" s="405">
        <v>14345</v>
      </c>
      <c r="F79">
        <v>74</v>
      </c>
    </row>
    <row r="80" spans="2:6" x14ac:dyDescent="0.25">
      <c r="B80" s="404" t="s">
        <v>190</v>
      </c>
      <c r="C80" s="415" t="s">
        <v>878</v>
      </c>
      <c r="D80" s="405">
        <v>17175</v>
      </c>
      <c r="F80">
        <v>75</v>
      </c>
    </row>
    <row r="81" spans="2:6" x14ac:dyDescent="0.25">
      <c r="B81" s="404" t="s">
        <v>190</v>
      </c>
      <c r="C81" s="415" t="s">
        <v>879</v>
      </c>
      <c r="D81" s="405">
        <v>17176</v>
      </c>
      <c r="F81">
        <v>76</v>
      </c>
    </row>
    <row r="82" spans="2:6" x14ac:dyDescent="0.25">
      <c r="B82" s="404" t="s">
        <v>190</v>
      </c>
      <c r="C82" s="415" t="s">
        <v>880</v>
      </c>
      <c r="D82" s="405">
        <v>17177</v>
      </c>
      <c r="F82">
        <v>77</v>
      </c>
    </row>
    <row r="83" spans="2:6" x14ac:dyDescent="0.25">
      <c r="B83" s="404" t="s">
        <v>190</v>
      </c>
      <c r="C83" s="415" t="s">
        <v>884</v>
      </c>
      <c r="D83" s="405">
        <v>17375</v>
      </c>
      <c r="F83">
        <v>78</v>
      </c>
    </row>
    <row r="84" spans="2:6" x14ac:dyDescent="0.25">
      <c r="B84" s="404" t="s">
        <v>190</v>
      </c>
      <c r="C84" s="415" t="s">
        <v>885</v>
      </c>
      <c r="D84" s="405">
        <v>17376</v>
      </c>
      <c r="F84">
        <v>79</v>
      </c>
    </row>
    <row r="85" spans="2:6" x14ac:dyDescent="0.25">
      <c r="B85" s="404" t="s">
        <v>190</v>
      </c>
      <c r="C85" s="415" t="s">
        <v>886</v>
      </c>
      <c r="D85" s="405">
        <v>17377</v>
      </c>
      <c r="F85">
        <v>80</v>
      </c>
    </row>
    <row r="86" spans="2:6" ht="25" x14ac:dyDescent="0.25">
      <c r="B86" s="404" t="s">
        <v>190</v>
      </c>
      <c r="C86" s="414" t="s">
        <v>889</v>
      </c>
      <c r="D86" s="405">
        <v>17799</v>
      </c>
      <c r="F86">
        <v>81</v>
      </c>
    </row>
    <row r="87" spans="2:6" x14ac:dyDescent="0.25">
      <c r="B87" s="404" t="s">
        <v>190</v>
      </c>
      <c r="C87" s="415" t="s">
        <v>890</v>
      </c>
      <c r="D87" s="405">
        <v>17899</v>
      </c>
      <c r="F87">
        <v>82</v>
      </c>
    </row>
    <row r="88" spans="2:6" x14ac:dyDescent="0.25">
      <c r="B88" s="406"/>
      <c r="C88" s="407"/>
      <c r="D88" s="408"/>
      <c r="F88">
        <v>83</v>
      </c>
    </row>
    <row r="89" spans="2:6" ht="14" x14ac:dyDescent="0.3">
      <c r="B89" s="401"/>
      <c r="C89" s="402" t="s">
        <v>193</v>
      </c>
      <c r="D89" s="403"/>
      <c r="F89">
        <v>84</v>
      </c>
    </row>
    <row r="90" spans="2:6" x14ac:dyDescent="0.25">
      <c r="B90" s="404" t="s">
        <v>192</v>
      </c>
      <c r="C90" s="373" t="s">
        <v>865</v>
      </c>
      <c r="D90" s="405">
        <v>15153</v>
      </c>
      <c r="F90">
        <v>85</v>
      </c>
    </row>
    <row r="91" spans="2:6" x14ac:dyDescent="0.25">
      <c r="B91" s="404" t="s">
        <v>192</v>
      </c>
      <c r="C91" s="373" t="s">
        <v>866</v>
      </c>
      <c r="D91" s="405">
        <v>15155</v>
      </c>
      <c r="F91">
        <v>86</v>
      </c>
    </row>
    <row r="92" spans="2:6" x14ac:dyDescent="0.25">
      <c r="B92" s="404" t="s">
        <v>192</v>
      </c>
      <c r="C92" s="373" t="s">
        <v>867</v>
      </c>
      <c r="D92" s="405">
        <v>15156</v>
      </c>
      <c r="F92">
        <v>87</v>
      </c>
    </row>
    <row r="93" spans="2:6" x14ac:dyDescent="0.25">
      <c r="B93" s="404" t="s">
        <v>192</v>
      </c>
      <c r="C93" s="373" t="s">
        <v>868</v>
      </c>
      <c r="D93" s="405">
        <v>15353</v>
      </c>
      <c r="F93">
        <v>88</v>
      </c>
    </row>
    <row r="94" spans="2:6" x14ac:dyDescent="0.25">
      <c r="B94" s="404" t="s">
        <v>192</v>
      </c>
      <c r="C94" s="373" t="s">
        <v>869</v>
      </c>
      <c r="D94" s="405">
        <v>15355</v>
      </c>
      <c r="F94">
        <v>89</v>
      </c>
    </row>
    <row r="95" spans="2:6" x14ac:dyDescent="0.25">
      <c r="B95" s="404" t="s">
        <v>192</v>
      </c>
      <c r="C95" s="373" t="s">
        <v>870</v>
      </c>
      <c r="D95" s="405">
        <v>15356</v>
      </c>
      <c r="F95">
        <v>90</v>
      </c>
    </row>
    <row r="96" spans="2:6" x14ac:dyDescent="0.25">
      <c r="B96" s="404" t="s">
        <v>192</v>
      </c>
      <c r="C96" s="373" t="s">
        <v>871</v>
      </c>
      <c r="D96" s="405">
        <v>15453</v>
      </c>
      <c r="F96">
        <v>91</v>
      </c>
    </row>
    <row r="97" spans="2:6" x14ac:dyDescent="0.25">
      <c r="B97" s="404" t="s">
        <v>192</v>
      </c>
      <c r="C97" s="373" t="s">
        <v>872</v>
      </c>
      <c r="D97" s="405">
        <v>15455</v>
      </c>
      <c r="F97">
        <v>92</v>
      </c>
    </row>
    <row r="98" spans="2:6" x14ac:dyDescent="0.25">
      <c r="B98" s="404" t="s">
        <v>192</v>
      </c>
      <c r="C98" s="373" t="s">
        <v>873</v>
      </c>
      <c r="D98" s="405">
        <v>15456</v>
      </c>
      <c r="F98">
        <v>93</v>
      </c>
    </row>
    <row r="99" spans="2:6" x14ac:dyDescent="0.25">
      <c r="B99" s="404" t="s">
        <v>192</v>
      </c>
      <c r="C99" s="373" t="s">
        <v>874</v>
      </c>
      <c r="D99" s="405">
        <v>15799</v>
      </c>
      <c r="F99">
        <v>94</v>
      </c>
    </row>
    <row r="100" spans="2:6" x14ac:dyDescent="0.25">
      <c r="B100" s="404" t="s">
        <v>192</v>
      </c>
      <c r="C100" s="373" t="s">
        <v>875</v>
      </c>
      <c r="D100" s="405">
        <v>15899</v>
      </c>
      <c r="F100">
        <v>95</v>
      </c>
    </row>
    <row r="101" spans="2:6" x14ac:dyDescent="0.25">
      <c r="B101" s="404" t="s">
        <v>192</v>
      </c>
      <c r="C101" s="373" t="s">
        <v>876</v>
      </c>
      <c r="D101" s="405">
        <v>17171</v>
      </c>
      <c r="F101">
        <v>96</v>
      </c>
    </row>
    <row r="102" spans="2:6" x14ac:dyDescent="0.25">
      <c r="B102" s="404" t="s">
        <v>192</v>
      </c>
      <c r="C102" s="373" t="s">
        <v>877</v>
      </c>
      <c r="D102" s="405">
        <v>17172</v>
      </c>
      <c r="F102">
        <v>97</v>
      </c>
    </row>
    <row r="103" spans="2:6" x14ac:dyDescent="0.25">
      <c r="B103" s="404" t="s">
        <v>192</v>
      </c>
      <c r="C103" s="373" t="s">
        <v>881</v>
      </c>
      <c r="D103" s="405">
        <v>17179</v>
      </c>
      <c r="F103">
        <v>98</v>
      </c>
    </row>
    <row r="104" spans="2:6" x14ac:dyDescent="0.25">
      <c r="B104" s="404" t="s">
        <v>192</v>
      </c>
      <c r="C104" s="373" t="s">
        <v>882</v>
      </c>
      <c r="D104" s="405">
        <v>17371</v>
      </c>
      <c r="F104">
        <v>99</v>
      </c>
    </row>
    <row r="105" spans="2:6" x14ac:dyDescent="0.25">
      <c r="B105" s="404" t="s">
        <v>192</v>
      </c>
      <c r="C105" s="373" t="s">
        <v>883</v>
      </c>
      <c r="D105" s="405">
        <v>17372</v>
      </c>
      <c r="F105">
        <v>100</v>
      </c>
    </row>
    <row r="106" spans="2:6" x14ac:dyDescent="0.25">
      <c r="B106" s="404" t="s">
        <v>192</v>
      </c>
      <c r="C106" s="373" t="s">
        <v>887</v>
      </c>
      <c r="D106" s="405">
        <v>17379</v>
      </c>
      <c r="F106">
        <v>101</v>
      </c>
    </row>
    <row r="107" spans="2:6" x14ac:dyDescent="0.25">
      <c r="B107" s="404" t="s">
        <v>192</v>
      </c>
      <c r="C107" s="373" t="s">
        <v>888</v>
      </c>
      <c r="D107" s="405">
        <v>17671</v>
      </c>
      <c r="F107">
        <v>102</v>
      </c>
    </row>
    <row r="108" spans="2:6" x14ac:dyDescent="0.25">
      <c r="B108" s="406"/>
      <c r="C108" s="407"/>
      <c r="D108" s="408"/>
      <c r="F108">
        <v>103</v>
      </c>
    </row>
    <row r="109" spans="2:6" ht="14" x14ac:dyDescent="0.3">
      <c r="B109" s="401"/>
      <c r="C109" s="402" t="s">
        <v>195</v>
      </c>
      <c r="D109" s="403"/>
      <c r="F109">
        <v>104</v>
      </c>
    </row>
    <row r="110" spans="2:6" x14ac:dyDescent="0.25">
      <c r="B110" s="404" t="s">
        <v>194</v>
      </c>
      <c r="C110" s="373" t="s">
        <v>828</v>
      </c>
      <c r="D110" s="405">
        <v>11112</v>
      </c>
      <c r="F110">
        <v>105</v>
      </c>
    </row>
    <row r="111" spans="2:6" x14ac:dyDescent="0.25">
      <c r="B111" s="404" t="s">
        <v>194</v>
      </c>
      <c r="C111" s="373" t="s">
        <v>829</v>
      </c>
      <c r="D111" s="405">
        <v>11116</v>
      </c>
      <c r="F111">
        <v>106</v>
      </c>
    </row>
    <row r="112" spans="2:6" x14ac:dyDescent="0.25">
      <c r="B112" s="404" t="s">
        <v>194</v>
      </c>
      <c r="C112" s="373" t="s">
        <v>830</v>
      </c>
      <c r="D112" s="405">
        <v>11119</v>
      </c>
      <c r="F112">
        <v>107</v>
      </c>
    </row>
    <row r="113" spans="2:6" x14ac:dyDescent="0.25">
      <c r="B113" s="404" t="s">
        <v>194</v>
      </c>
      <c r="C113" s="373" t="s">
        <v>831</v>
      </c>
      <c r="D113" s="405">
        <v>11312</v>
      </c>
      <c r="F113">
        <v>108</v>
      </c>
    </row>
    <row r="114" spans="2:6" x14ac:dyDescent="0.25">
      <c r="B114" s="404" t="s">
        <v>194</v>
      </c>
      <c r="C114" s="373" t="s">
        <v>832</v>
      </c>
      <c r="D114" s="405">
        <v>11316</v>
      </c>
      <c r="F114">
        <v>109</v>
      </c>
    </row>
    <row r="115" spans="2:6" x14ac:dyDescent="0.25">
      <c r="B115" s="404" t="s">
        <v>194</v>
      </c>
      <c r="C115" s="373" t="s">
        <v>833</v>
      </c>
      <c r="D115" s="405">
        <v>11319</v>
      </c>
      <c r="F115">
        <v>110</v>
      </c>
    </row>
    <row r="116" spans="2:6" x14ac:dyDescent="0.25">
      <c r="B116" s="404" t="s">
        <v>194</v>
      </c>
      <c r="C116" s="373" t="s">
        <v>834</v>
      </c>
      <c r="D116" s="405">
        <v>11799</v>
      </c>
      <c r="F116">
        <v>111</v>
      </c>
    </row>
    <row r="117" spans="2:6" x14ac:dyDescent="0.25">
      <c r="B117" s="404" t="s">
        <v>194</v>
      </c>
      <c r="C117" s="373" t="s">
        <v>835</v>
      </c>
      <c r="D117" s="405">
        <v>11899</v>
      </c>
      <c r="F117">
        <v>112</v>
      </c>
    </row>
    <row r="118" spans="2:6" x14ac:dyDescent="0.25">
      <c r="B118" s="406"/>
      <c r="C118" s="407"/>
      <c r="D118" s="408"/>
      <c r="F118">
        <v>113</v>
      </c>
    </row>
    <row r="119" spans="2:6" ht="14" x14ac:dyDescent="0.3">
      <c r="B119" s="401"/>
      <c r="C119" s="402" t="s">
        <v>197</v>
      </c>
      <c r="D119" s="403"/>
      <c r="F119">
        <v>114</v>
      </c>
    </row>
    <row r="120" spans="2:6" x14ac:dyDescent="0.25">
      <c r="B120" s="404" t="s">
        <v>196</v>
      </c>
      <c r="C120" s="415" t="s">
        <v>854</v>
      </c>
      <c r="D120" s="405">
        <v>14146</v>
      </c>
      <c r="F120">
        <v>115</v>
      </c>
    </row>
    <row r="121" spans="2:6" x14ac:dyDescent="0.25">
      <c r="B121" s="404" t="s">
        <v>196</v>
      </c>
      <c r="C121" s="415" t="s">
        <v>856</v>
      </c>
      <c r="D121" s="405">
        <v>14147</v>
      </c>
      <c r="F121">
        <v>116</v>
      </c>
    </row>
    <row r="122" spans="2:6" x14ac:dyDescent="0.25">
      <c r="B122" s="404" t="s">
        <v>196</v>
      </c>
      <c r="C122" s="415" t="s">
        <v>860</v>
      </c>
      <c r="D122" s="405">
        <v>14346</v>
      </c>
      <c r="F122">
        <v>117</v>
      </c>
    </row>
    <row r="123" spans="2:6" x14ac:dyDescent="0.25">
      <c r="B123" s="404" t="s">
        <v>196</v>
      </c>
      <c r="C123" s="415" t="s">
        <v>861</v>
      </c>
      <c r="D123" s="405">
        <v>14347</v>
      </c>
      <c r="F123">
        <v>118</v>
      </c>
    </row>
    <row r="124" spans="2:6" x14ac:dyDescent="0.25">
      <c r="B124" s="406"/>
      <c r="C124" s="407"/>
      <c r="D124" s="408"/>
      <c r="F124">
        <v>119</v>
      </c>
    </row>
    <row r="125" spans="2:6" ht="14" x14ac:dyDescent="0.3">
      <c r="B125" s="401"/>
      <c r="C125" s="402" t="s">
        <v>199</v>
      </c>
      <c r="D125" s="403"/>
      <c r="F125">
        <v>120</v>
      </c>
    </row>
    <row r="126" spans="2:6" x14ac:dyDescent="0.25">
      <c r="B126" s="404" t="s">
        <v>198</v>
      </c>
      <c r="C126" s="415" t="s">
        <v>849</v>
      </c>
      <c r="D126" s="405">
        <v>13133</v>
      </c>
      <c r="F126">
        <v>121</v>
      </c>
    </row>
    <row r="127" spans="2:6" x14ac:dyDescent="0.25">
      <c r="B127" s="404" t="s">
        <v>198</v>
      </c>
      <c r="C127" s="415" t="s">
        <v>850</v>
      </c>
      <c r="D127" s="405">
        <v>13799</v>
      </c>
      <c r="F127">
        <v>122</v>
      </c>
    </row>
    <row r="128" spans="2:6" x14ac:dyDescent="0.25">
      <c r="B128" s="404" t="s">
        <v>198</v>
      </c>
      <c r="C128" s="415" t="s">
        <v>851</v>
      </c>
      <c r="D128" s="405">
        <v>13899</v>
      </c>
      <c r="F128">
        <v>123</v>
      </c>
    </row>
    <row r="129" spans="2:6" x14ac:dyDescent="0.25">
      <c r="B129" s="404" t="s">
        <v>198</v>
      </c>
      <c r="C129" s="415" t="s">
        <v>857</v>
      </c>
      <c r="D129" s="405">
        <v>14148</v>
      </c>
      <c r="F129">
        <v>124</v>
      </c>
    </row>
    <row r="130" spans="2:6" x14ac:dyDescent="0.25">
      <c r="B130" s="404" t="s">
        <v>198</v>
      </c>
      <c r="C130" s="415" t="s">
        <v>862</v>
      </c>
      <c r="D130" s="405">
        <v>14348</v>
      </c>
      <c r="F130">
        <v>125</v>
      </c>
    </row>
    <row r="131" spans="2:6" ht="25" x14ac:dyDescent="0.25">
      <c r="B131" s="404" t="s">
        <v>198</v>
      </c>
      <c r="C131" s="414" t="s">
        <v>863</v>
      </c>
      <c r="D131" s="405">
        <v>14799</v>
      </c>
      <c r="F131">
        <v>126</v>
      </c>
    </row>
    <row r="132" spans="2:6" ht="25" x14ac:dyDescent="0.25">
      <c r="B132" s="404" t="s">
        <v>198</v>
      </c>
      <c r="C132" s="414" t="s">
        <v>864</v>
      </c>
      <c r="D132" s="405">
        <v>14899</v>
      </c>
      <c r="F132">
        <v>127</v>
      </c>
    </row>
    <row r="133" spans="2:6" x14ac:dyDescent="0.25">
      <c r="B133" s="406"/>
      <c r="C133" s="407"/>
      <c r="D133" s="408"/>
      <c r="F133">
        <v>128</v>
      </c>
    </row>
    <row r="134" spans="2:6" ht="14" x14ac:dyDescent="0.3">
      <c r="B134" s="401"/>
      <c r="C134" s="402" t="s">
        <v>201</v>
      </c>
      <c r="D134" s="403"/>
      <c r="F134">
        <v>129</v>
      </c>
    </row>
    <row r="135" spans="2:6" x14ac:dyDescent="0.25">
      <c r="B135" s="404" t="s">
        <v>200</v>
      </c>
      <c r="C135" s="373" t="s">
        <v>891</v>
      </c>
      <c r="D135" s="405">
        <v>19599</v>
      </c>
      <c r="F135">
        <v>130</v>
      </c>
    </row>
    <row r="136" spans="2:6" x14ac:dyDescent="0.25">
      <c r="B136" s="404" t="s">
        <v>200</v>
      </c>
      <c r="C136" s="373" t="s">
        <v>892</v>
      </c>
      <c r="D136" s="405">
        <v>19699</v>
      </c>
      <c r="F136">
        <v>131</v>
      </c>
    </row>
    <row r="137" spans="2:6" x14ac:dyDescent="0.25">
      <c r="B137" s="404" t="s">
        <v>200</v>
      </c>
      <c r="C137" s="373" t="s">
        <v>893</v>
      </c>
      <c r="D137" s="405">
        <v>19899</v>
      </c>
      <c r="F137">
        <v>132</v>
      </c>
    </row>
    <row r="138" spans="2:6" ht="25" x14ac:dyDescent="0.25">
      <c r="B138" s="404" t="s">
        <v>200</v>
      </c>
      <c r="C138" s="412" t="s">
        <v>916</v>
      </c>
      <c r="D138" s="405">
        <v>36199</v>
      </c>
      <c r="F138">
        <v>133</v>
      </c>
    </row>
    <row r="139" spans="2:6" x14ac:dyDescent="0.25">
      <c r="B139" s="404" t="s">
        <v>200</v>
      </c>
      <c r="C139" s="373" t="s">
        <v>919</v>
      </c>
      <c r="D139" s="405">
        <v>37199</v>
      </c>
      <c r="F139">
        <v>134</v>
      </c>
    </row>
    <row r="140" spans="2:6" x14ac:dyDescent="0.25">
      <c r="B140" s="406"/>
      <c r="C140" s="407"/>
      <c r="D140" s="408"/>
      <c r="F140">
        <v>135</v>
      </c>
    </row>
    <row r="141" spans="2:6" ht="14" x14ac:dyDescent="0.3">
      <c r="B141" s="416"/>
      <c r="C141" s="402" t="s">
        <v>204</v>
      </c>
      <c r="D141" s="417"/>
      <c r="F141">
        <v>136</v>
      </c>
    </row>
    <row r="142" spans="2:6" x14ac:dyDescent="0.25">
      <c r="B142" s="404" t="s">
        <v>203</v>
      </c>
      <c r="C142" s="373" t="s">
        <v>944</v>
      </c>
      <c r="D142" s="405">
        <v>53705</v>
      </c>
      <c r="F142">
        <v>137</v>
      </c>
    </row>
    <row r="143" spans="2:6" x14ac:dyDescent="0.25">
      <c r="B143" s="406"/>
      <c r="C143" s="407"/>
      <c r="D143" s="408"/>
      <c r="F143">
        <v>138</v>
      </c>
    </row>
    <row r="144" spans="2:6" ht="14" x14ac:dyDescent="0.3">
      <c r="B144" s="416"/>
      <c r="C144" s="402" t="s">
        <v>206</v>
      </c>
      <c r="D144" s="417"/>
      <c r="F144">
        <v>139</v>
      </c>
    </row>
    <row r="145" spans="2:6" x14ac:dyDescent="0.25">
      <c r="B145" s="404" t="s">
        <v>205</v>
      </c>
      <c r="C145" s="373" t="s">
        <v>952</v>
      </c>
      <c r="D145" s="405">
        <v>57299</v>
      </c>
      <c r="F145">
        <v>140</v>
      </c>
    </row>
    <row r="146" spans="2:6" x14ac:dyDescent="0.25">
      <c r="B146" s="406"/>
      <c r="C146" s="407"/>
      <c r="D146" s="408"/>
      <c r="F146">
        <v>141</v>
      </c>
    </row>
    <row r="147" spans="2:6" ht="14" x14ac:dyDescent="0.3">
      <c r="B147" s="401"/>
      <c r="C147" s="402" t="s">
        <v>208</v>
      </c>
      <c r="D147" s="403"/>
      <c r="F147">
        <v>142</v>
      </c>
    </row>
    <row r="148" spans="2:6" x14ac:dyDescent="0.25">
      <c r="B148" s="404" t="s">
        <v>207</v>
      </c>
      <c r="C148" s="373" t="s">
        <v>950</v>
      </c>
      <c r="D148" s="405">
        <v>57297</v>
      </c>
      <c r="F148">
        <v>143</v>
      </c>
    </row>
    <row r="149" spans="2:6" x14ac:dyDescent="0.25">
      <c r="B149" s="406"/>
      <c r="C149" s="407"/>
      <c r="D149" s="408"/>
      <c r="F149">
        <v>144</v>
      </c>
    </row>
    <row r="150" spans="2:6" ht="14" x14ac:dyDescent="0.3">
      <c r="B150" s="416"/>
      <c r="C150" s="402" t="s">
        <v>210</v>
      </c>
      <c r="D150" s="417"/>
      <c r="F150">
        <v>145</v>
      </c>
    </row>
    <row r="151" spans="2:6" x14ac:dyDescent="0.25">
      <c r="B151" s="404" t="s">
        <v>209</v>
      </c>
      <c r="C151" s="373" t="s">
        <v>905</v>
      </c>
      <c r="D151" s="405">
        <v>28198</v>
      </c>
      <c r="F151">
        <v>146</v>
      </c>
    </row>
    <row r="152" spans="2:6" x14ac:dyDescent="0.25">
      <c r="B152" s="404" t="s">
        <v>209</v>
      </c>
      <c r="C152" s="373" t="s">
        <v>906</v>
      </c>
      <c r="D152" s="405">
        <v>28199</v>
      </c>
      <c r="F152">
        <v>147</v>
      </c>
    </row>
    <row r="153" spans="2:6" x14ac:dyDescent="0.25">
      <c r="B153" s="406"/>
      <c r="C153" s="407"/>
      <c r="D153" s="408"/>
      <c r="F153">
        <v>148</v>
      </c>
    </row>
    <row r="154" spans="2:6" ht="13" x14ac:dyDescent="0.25">
      <c r="B154" s="406"/>
      <c r="C154" s="402" t="s">
        <v>212</v>
      </c>
      <c r="D154" s="403"/>
      <c r="F154">
        <v>149</v>
      </c>
    </row>
    <row r="155" spans="2:6" x14ac:dyDescent="0.25">
      <c r="B155" s="404" t="s">
        <v>211</v>
      </c>
      <c r="C155" s="373" t="s">
        <v>899</v>
      </c>
      <c r="D155" s="405">
        <v>23599</v>
      </c>
      <c r="F155">
        <v>150</v>
      </c>
    </row>
    <row r="156" spans="2:6" x14ac:dyDescent="0.25">
      <c r="B156" s="404" t="s">
        <v>211</v>
      </c>
      <c r="C156" s="373" t="s">
        <v>907</v>
      </c>
      <c r="D156" s="405">
        <v>28599</v>
      </c>
      <c r="F156">
        <v>151</v>
      </c>
    </row>
    <row r="157" spans="2:6" x14ac:dyDescent="0.25">
      <c r="B157" s="404" t="s">
        <v>211</v>
      </c>
      <c r="C157" s="373" t="s">
        <v>908</v>
      </c>
      <c r="D157" s="405">
        <v>28699</v>
      </c>
      <c r="F157">
        <v>152</v>
      </c>
    </row>
    <row r="158" spans="2:6" x14ac:dyDescent="0.25">
      <c r="B158" s="406"/>
      <c r="C158" s="407"/>
      <c r="D158" s="408"/>
      <c r="F158">
        <v>153</v>
      </c>
    </row>
    <row r="159" spans="2:6" ht="14" x14ac:dyDescent="0.3">
      <c r="B159" s="401"/>
      <c r="C159" s="402" t="s">
        <v>214</v>
      </c>
      <c r="D159" s="403"/>
      <c r="F159">
        <v>154</v>
      </c>
    </row>
    <row r="160" spans="2:6" x14ac:dyDescent="0.25">
      <c r="B160" s="404" t="s">
        <v>213</v>
      </c>
      <c r="C160" s="373" t="s">
        <v>902</v>
      </c>
      <c r="D160" s="405">
        <v>26199</v>
      </c>
      <c r="F160">
        <v>155</v>
      </c>
    </row>
    <row r="161" spans="2:6" x14ac:dyDescent="0.25">
      <c r="B161" s="418" t="s">
        <v>213</v>
      </c>
      <c r="C161" s="373" t="s">
        <v>911</v>
      </c>
      <c r="D161" s="405">
        <v>29798</v>
      </c>
      <c r="F161">
        <v>156</v>
      </c>
    </row>
    <row r="162" spans="2:6" x14ac:dyDescent="0.25">
      <c r="B162" s="404" t="s">
        <v>213</v>
      </c>
      <c r="C162" s="373" t="s">
        <v>924</v>
      </c>
      <c r="D162" s="405">
        <v>44198</v>
      </c>
      <c r="F162">
        <v>157</v>
      </c>
    </row>
    <row r="163" spans="2:6" x14ac:dyDescent="0.25">
      <c r="B163" s="406"/>
      <c r="C163" s="407"/>
      <c r="D163" s="408"/>
      <c r="F163">
        <v>158</v>
      </c>
    </row>
    <row r="164" spans="2:6" ht="14" x14ac:dyDescent="0.3">
      <c r="B164" s="401"/>
      <c r="C164" s="402" t="s">
        <v>216</v>
      </c>
      <c r="D164" s="403"/>
      <c r="F164">
        <v>159</v>
      </c>
    </row>
    <row r="165" spans="2:6" x14ac:dyDescent="0.25">
      <c r="B165" s="404" t="s">
        <v>215</v>
      </c>
      <c r="C165" s="373" t="s">
        <v>900</v>
      </c>
      <c r="D165" s="405">
        <v>24199</v>
      </c>
      <c r="F165">
        <v>160</v>
      </c>
    </row>
    <row r="166" spans="2:6" x14ac:dyDescent="0.25">
      <c r="B166" s="404" t="s">
        <v>215</v>
      </c>
      <c r="C166" s="373" t="s">
        <v>901</v>
      </c>
      <c r="D166" s="405">
        <v>24399</v>
      </c>
      <c r="F166">
        <v>161</v>
      </c>
    </row>
    <row r="167" spans="2:6" x14ac:dyDescent="0.25">
      <c r="B167" s="406"/>
      <c r="C167" s="407"/>
      <c r="D167" s="408"/>
      <c r="F167">
        <v>162</v>
      </c>
    </row>
    <row r="168" spans="2:6" ht="14" x14ac:dyDescent="0.3">
      <c r="B168" s="401"/>
      <c r="C168" s="402" t="s">
        <v>218</v>
      </c>
      <c r="D168" s="403"/>
      <c r="F168">
        <v>163</v>
      </c>
    </row>
    <row r="169" spans="2:6" x14ac:dyDescent="0.25">
      <c r="B169" s="404" t="s">
        <v>217</v>
      </c>
      <c r="C169" s="373" t="s">
        <v>894</v>
      </c>
      <c r="D169" s="405">
        <v>22199</v>
      </c>
      <c r="F169">
        <v>164</v>
      </c>
    </row>
    <row r="170" spans="2:6" x14ac:dyDescent="0.25">
      <c r="B170" s="404" t="s">
        <v>217</v>
      </c>
      <c r="C170" s="373" t="s">
        <v>895</v>
      </c>
      <c r="D170" s="405">
        <v>22399</v>
      </c>
      <c r="F170">
        <v>165</v>
      </c>
    </row>
    <row r="171" spans="2:6" x14ac:dyDescent="0.25">
      <c r="B171" s="404" t="s">
        <v>217</v>
      </c>
      <c r="C171" s="373" t="s">
        <v>896</v>
      </c>
      <c r="D171" s="405">
        <v>22499</v>
      </c>
      <c r="F171">
        <v>166</v>
      </c>
    </row>
    <row r="172" spans="2:6" x14ac:dyDescent="0.25">
      <c r="B172" s="406"/>
      <c r="C172" s="407"/>
      <c r="D172" s="408"/>
      <c r="F172">
        <v>167</v>
      </c>
    </row>
    <row r="173" spans="2:6" ht="14" x14ac:dyDescent="0.3">
      <c r="B173" s="401"/>
      <c r="C173" s="402" t="s">
        <v>220</v>
      </c>
      <c r="D173" s="403"/>
      <c r="F173">
        <v>168</v>
      </c>
    </row>
    <row r="174" spans="2:6" x14ac:dyDescent="0.25">
      <c r="B174" s="404" t="s">
        <v>219</v>
      </c>
      <c r="C174" s="373" t="s">
        <v>897</v>
      </c>
      <c r="D174" s="405">
        <v>23299</v>
      </c>
      <c r="F174">
        <v>169</v>
      </c>
    </row>
    <row r="175" spans="2:6" x14ac:dyDescent="0.25">
      <c r="B175" s="406"/>
      <c r="C175" s="407"/>
      <c r="D175" s="408"/>
      <c r="F175">
        <v>170</v>
      </c>
    </row>
    <row r="176" spans="2:6" ht="14" x14ac:dyDescent="0.3">
      <c r="B176" s="401"/>
      <c r="C176" s="402" t="s">
        <v>222</v>
      </c>
      <c r="D176" s="403"/>
      <c r="F176">
        <v>171</v>
      </c>
    </row>
    <row r="177" spans="2:6" x14ac:dyDescent="0.25">
      <c r="B177" s="404" t="s">
        <v>221</v>
      </c>
      <c r="C177" s="373" t="s">
        <v>903</v>
      </c>
      <c r="D177" s="405">
        <v>27199</v>
      </c>
      <c r="F177">
        <v>172</v>
      </c>
    </row>
    <row r="178" spans="2:6" x14ac:dyDescent="0.25">
      <c r="B178" s="406"/>
      <c r="C178" s="407"/>
      <c r="D178" s="408"/>
      <c r="F178">
        <v>173</v>
      </c>
    </row>
    <row r="179" spans="2:6" ht="14" x14ac:dyDescent="0.3">
      <c r="B179" s="401"/>
      <c r="C179" s="402" t="s">
        <v>224</v>
      </c>
      <c r="D179" s="403"/>
      <c r="F179">
        <v>174</v>
      </c>
    </row>
    <row r="180" spans="2:6" x14ac:dyDescent="0.25">
      <c r="B180" s="404" t="s">
        <v>223</v>
      </c>
      <c r="C180" s="373" t="s">
        <v>912</v>
      </c>
      <c r="D180" s="405">
        <v>31211</v>
      </c>
      <c r="F180">
        <v>175</v>
      </c>
    </row>
    <row r="181" spans="2:6" x14ac:dyDescent="0.25">
      <c r="B181" s="404" t="s">
        <v>223</v>
      </c>
      <c r="C181" s="373" t="s">
        <v>913</v>
      </c>
      <c r="D181" s="405">
        <v>31799</v>
      </c>
      <c r="F181">
        <v>176</v>
      </c>
    </row>
    <row r="182" spans="2:6" x14ac:dyDescent="0.25">
      <c r="B182" s="404" t="s">
        <v>223</v>
      </c>
      <c r="C182" s="373" t="s">
        <v>915</v>
      </c>
      <c r="D182" s="405">
        <v>34299</v>
      </c>
      <c r="F182">
        <v>177</v>
      </c>
    </row>
    <row r="183" spans="2:6" x14ac:dyDescent="0.25">
      <c r="B183" s="404" t="s">
        <v>223</v>
      </c>
      <c r="C183" s="373" t="s">
        <v>917</v>
      </c>
      <c r="D183" s="405">
        <v>36399</v>
      </c>
      <c r="F183">
        <v>178</v>
      </c>
    </row>
    <row r="184" spans="2:6" x14ac:dyDescent="0.25">
      <c r="B184" s="404" t="s">
        <v>223</v>
      </c>
      <c r="C184" s="373" t="s">
        <v>933</v>
      </c>
      <c r="D184" s="405">
        <v>46198</v>
      </c>
      <c r="F184">
        <v>179</v>
      </c>
    </row>
    <row r="185" spans="2:6" x14ac:dyDescent="0.25">
      <c r="B185" s="404" t="s">
        <v>223</v>
      </c>
      <c r="C185" s="373" t="s">
        <v>934</v>
      </c>
      <c r="D185" s="405">
        <v>46199</v>
      </c>
      <c r="F185">
        <v>180</v>
      </c>
    </row>
    <row r="186" spans="2:6" x14ac:dyDescent="0.25">
      <c r="B186" s="404" t="s">
        <v>223</v>
      </c>
      <c r="C186" s="373" t="s">
        <v>935</v>
      </c>
      <c r="D186" s="405">
        <v>46399</v>
      </c>
      <c r="F186">
        <v>181</v>
      </c>
    </row>
    <row r="187" spans="2:6" x14ac:dyDescent="0.25">
      <c r="B187" s="404" t="s">
        <v>223</v>
      </c>
      <c r="C187" s="373" t="s">
        <v>936</v>
      </c>
      <c r="D187" s="405">
        <v>46499</v>
      </c>
      <c r="F187">
        <v>182</v>
      </c>
    </row>
    <row r="188" spans="2:6" ht="25" x14ac:dyDescent="0.25">
      <c r="B188" s="404" t="s">
        <v>223</v>
      </c>
      <c r="C188" s="412" t="s">
        <v>937</v>
      </c>
      <c r="D188" s="405">
        <v>46799</v>
      </c>
      <c r="F188">
        <v>183</v>
      </c>
    </row>
    <row r="189" spans="2:6" x14ac:dyDescent="0.25">
      <c r="B189" s="404" t="s">
        <v>223</v>
      </c>
      <c r="C189" s="373" t="s">
        <v>938</v>
      </c>
      <c r="D189" s="405">
        <v>46899</v>
      </c>
      <c r="F189">
        <v>184</v>
      </c>
    </row>
    <row r="190" spans="2:6" x14ac:dyDescent="0.25">
      <c r="B190" s="404" t="s">
        <v>223</v>
      </c>
      <c r="C190" s="373" t="s">
        <v>946</v>
      </c>
      <c r="D190" s="405">
        <v>57105</v>
      </c>
      <c r="F190">
        <v>185</v>
      </c>
    </row>
    <row r="191" spans="2:6" x14ac:dyDescent="0.25">
      <c r="B191" s="406"/>
      <c r="C191" s="407"/>
      <c r="D191" s="408"/>
      <c r="F191">
        <v>186</v>
      </c>
    </row>
    <row r="192" spans="2:6" ht="14" x14ac:dyDescent="0.3">
      <c r="B192" s="401"/>
      <c r="C192" s="402" t="s">
        <v>226</v>
      </c>
      <c r="D192" s="403"/>
      <c r="F192">
        <v>187</v>
      </c>
    </row>
    <row r="193" spans="2:6" ht="37.5" x14ac:dyDescent="0.25">
      <c r="B193" s="404" t="s">
        <v>225</v>
      </c>
      <c r="C193" s="412" t="s">
        <v>939</v>
      </c>
      <c r="D193" s="409">
        <v>47499</v>
      </c>
      <c r="F193">
        <v>188</v>
      </c>
    </row>
    <row r="194" spans="2:6" x14ac:dyDescent="0.25">
      <c r="B194" s="406"/>
      <c r="C194" s="407"/>
      <c r="D194" s="413"/>
      <c r="F194">
        <v>189</v>
      </c>
    </row>
    <row r="195" spans="2:6" ht="14" x14ac:dyDescent="0.3">
      <c r="B195" s="401"/>
      <c r="C195" s="402" t="s">
        <v>228</v>
      </c>
      <c r="D195" s="403"/>
      <c r="F195">
        <v>190</v>
      </c>
    </row>
    <row r="196" spans="2:6" x14ac:dyDescent="0.25">
      <c r="B196" s="404" t="s">
        <v>227</v>
      </c>
      <c r="C196" s="373" t="s">
        <v>954</v>
      </c>
      <c r="D196" s="405">
        <v>57799</v>
      </c>
      <c r="F196">
        <v>191</v>
      </c>
    </row>
    <row r="197" spans="2:6" x14ac:dyDescent="0.25">
      <c r="B197" s="406"/>
      <c r="C197" s="407"/>
      <c r="D197" s="408"/>
      <c r="F197">
        <v>192</v>
      </c>
    </row>
    <row r="198" spans="2:6" ht="14" x14ac:dyDescent="0.3">
      <c r="B198" s="401"/>
      <c r="C198" s="402" t="s">
        <v>230</v>
      </c>
      <c r="D198" s="403"/>
      <c r="F198">
        <v>193</v>
      </c>
    </row>
    <row r="199" spans="2:6" x14ac:dyDescent="0.25">
      <c r="B199" s="404" t="s">
        <v>229</v>
      </c>
      <c r="C199" s="373" t="s">
        <v>925</v>
      </c>
      <c r="D199" s="405">
        <v>44199</v>
      </c>
      <c r="F199">
        <v>194</v>
      </c>
    </row>
    <row r="200" spans="2:6" x14ac:dyDescent="0.25">
      <c r="B200" s="404" t="s">
        <v>229</v>
      </c>
      <c r="C200" s="373" t="s">
        <v>926</v>
      </c>
      <c r="D200" s="405">
        <v>44298</v>
      </c>
      <c r="F200">
        <v>195</v>
      </c>
    </row>
    <row r="201" spans="2:6" x14ac:dyDescent="0.25">
      <c r="B201" s="404" t="s">
        <v>229</v>
      </c>
      <c r="C201" s="373" t="s">
        <v>927</v>
      </c>
      <c r="D201" s="405">
        <v>44299</v>
      </c>
      <c r="F201">
        <v>196</v>
      </c>
    </row>
    <row r="202" spans="2:6" x14ac:dyDescent="0.25">
      <c r="B202" s="404" t="s">
        <v>229</v>
      </c>
      <c r="C202" s="373" t="s">
        <v>928</v>
      </c>
      <c r="D202" s="405">
        <v>45199</v>
      </c>
      <c r="F202">
        <v>197</v>
      </c>
    </row>
    <row r="203" spans="2:6" x14ac:dyDescent="0.25">
      <c r="B203" s="404" t="s">
        <v>229</v>
      </c>
      <c r="C203" s="373" t="s">
        <v>929</v>
      </c>
      <c r="D203" s="405">
        <v>45398</v>
      </c>
      <c r="F203">
        <v>198</v>
      </c>
    </row>
    <row r="204" spans="2:6" x14ac:dyDescent="0.25">
      <c r="B204" s="404" t="s">
        <v>229</v>
      </c>
      <c r="C204" s="373" t="s">
        <v>930</v>
      </c>
      <c r="D204" s="405">
        <v>45399</v>
      </c>
      <c r="F204">
        <v>199</v>
      </c>
    </row>
    <row r="205" spans="2:6" x14ac:dyDescent="0.25">
      <c r="B205" s="404" t="s">
        <v>229</v>
      </c>
      <c r="C205" s="373" t="s">
        <v>931</v>
      </c>
      <c r="D205" s="405">
        <v>45499</v>
      </c>
      <c r="F205">
        <v>200</v>
      </c>
    </row>
    <row r="206" spans="2:6" x14ac:dyDescent="0.25">
      <c r="B206" s="404" t="s">
        <v>229</v>
      </c>
      <c r="C206" s="373" t="s">
        <v>932</v>
      </c>
      <c r="D206" s="405">
        <v>45699</v>
      </c>
      <c r="F206">
        <v>201</v>
      </c>
    </row>
    <row r="207" spans="2:6" x14ac:dyDescent="0.25">
      <c r="B207" s="404" t="s">
        <v>229</v>
      </c>
      <c r="C207" s="373" t="s">
        <v>940</v>
      </c>
      <c r="D207" s="405">
        <v>52199</v>
      </c>
      <c r="F207">
        <v>202</v>
      </c>
    </row>
    <row r="208" spans="2:6" x14ac:dyDescent="0.25">
      <c r="B208" s="404" t="s">
        <v>229</v>
      </c>
      <c r="C208" s="373" t="s">
        <v>941</v>
      </c>
      <c r="D208" s="405">
        <v>52299</v>
      </c>
      <c r="F208">
        <v>203</v>
      </c>
    </row>
    <row r="209" spans="2:6" x14ac:dyDescent="0.25">
      <c r="B209" s="404" t="s">
        <v>229</v>
      </c>
      <c r="C209" s="373" t="s">
        <v>945</v>
      </c>
      <c r="D209" s="405">
        <v>57104</v>
      </c>
      <c r="F209">
        <v>204</v>
      </c>
    </row>
    <row r="210" spans="2:6" x14ac:dyDescent="0.25">
      <c r="B210" s="404" t="s">
        <v>229</v>
      </c>
      <c r="C210" s="373" t="s">
        <v>947</v>
      </c>
      <c r="D210" s="405">
        <v>57109</v>
      </c>
      <c r="F210">
        <v>205</v>
      </c>
    </row>
    <row r="211" spans="2:6" ht="25" x14ac:dyDescent="0.25">
      <c r="B211" s="404" t="s">
        <v>229</v>
      </c>
      <c r="C211" s="412" t="s">
        <v>949</v>
      </c>
      <c r="D211" s="405">
        <v>57199</v>
      </c>
      <c r="F211">
        <v>206</v>
      </c>
    </row>
    <row r="212" spans="2:6" x14ac:dyDescent="0.25">
      <c r="B212" s="404" t="s">
        <v>229</v>
      </c>
      <c r="C212" s="373" t="s">
        <v>953</v>
      </c>
      <c r="D212" s="405">
        <v>57399</v>
      </c>
      <c r="F212">
        <v>207</v>
      </c>
    </row>
    <row r="213" spans="2:6" x14ac:dyDescent="0.25">
      <c r="B213" s="406"/>
      <c r="C213" s="407"/>
      <c r="D213" s="408"/>
      <c r="F213">
        <v>208</v>
      </c>
    </row>
    <row r="214" spans="2:6" ht="14" x14ac:dyDescent="0.3">
      <c r="B214" s="401"/>
      <c r="C214" s="402" t="s">
        <v>232</v>
      </c>
      <c r="D214" s="403"/>
      <c r="F214">
        <v>209</v>
      </c>
    </row>
    <row r="215" spans="2:6" x14ac:dyDescent="0.25">
      <c r="B215" s="404" t="s">
        <v>231</v>
      </c>
      <c r="C215" s="373" t="s">
        <v>904</v>
      </c>
      <c r="D215" s="405">
        <v>27299</v>
      </c>
      <c r="F215">
        <v>210</v>
      </c>
    </row>
    <row r="216" spans="2:6" x14ac:dyDescent="0.25">
      <c r="B216" s="404" t="s">
        <v>231</v>
      </c>
      <c r="C216" s="373" t="s">
        <v>914</v>
      </c>
      <c r="D216" s="405">
        <v>32199</v>
      </c>
      <c r="F216">
        <v>211</v>
      </c>
    </row>
    <row r="217" spans="2:6" x14ac:dyDescent="0.25">
      <c r="B217" s="404" t="s">
        <v>231</v>
      </c>
      <c r="C217" s="373" t="s">
        <v>951</v>
      </c>
      <c r="D217" s="405">
        <v>57298</v>
      </c>
      <c r="F217">
        <v>212</v>
      </c>
    </row>
    <row r="218" spans="2:6" x14ac:dyDescent="0.25">
      <c r="B218" s="406"/>
      <c r="C218" s="407"/>
      <c r="D218" s="408"/>
      <c r="F218">
        <v>213</v>
      </c>
    </row>
    <row r="219" spans="2:6" ht="14" x14ac:dyDescent="0.3">
      <c r="B219" s="401"/>
      <c r="C219" s="402" t="s">
        <v>234</v>
      </c>
      <c r="D219" s="403"/>
      <c r="F219">
        <v>214</v>
      </c>
    </row>
    <row r="220" spans="2:6" x14ac:dyDescent="0.25">
      <c r="B220" s="404" t="s">
        <v>233</v>
      </c>
      <c r="C220" s="373" t="s">
        <v>898</v>
      </c>
      <c r="D220" s="405">
        <v>23499</v>
      </c>
      <c r="F220">
        <v>215</v>
      </c>
    </row>
    <row r="221" spans="2:6" x14ac:dyDescent="0.25">
      <c r="B221" s="404" t="s">
        <v>233</v>
      </c>
      <c r="C221" s="373" t="s">
        <v>923</v>
      </c>
      <c r="D221" s="405">
        <v>44197</v>
      </c>
      <c r="F221">
        <v>216</v>
      </c>
    </row>
    <row r="222" spans="2:6" x14ac:dyDescent="0.25">
      <c r="B222" s="406"/>
      <c r="C222" s="407"/>
      <c r="D222" s="408"/>
      <c r="F222">
        <v>217</v>
      </c>
    </row>
    <row r="223" spans="2:6" ht="14" x14ac:dyDescent="0.3">
      <c r="B223" s="401"/>
      <c r="C223" s="402" t="s">
        <v>236</v>
      </c>
      <c r="D223" s="403"/>
      <c r="F223">
        <v>218</v>
      </c>
    </row>
    <row r="224" spans="2:6" x14ac:dyDescent="0.25">
      <c r="B224" s="404" t="s">
        <v>235</v>
      </c>
      <c r="C224" s="373" t="s">
        <v>920</v>
      </c>
      <c r="D224" s="405">
        <v>43199</v>
      </c>
      <c r="F224">
        <v>219</v>
      </c>
    </row>
    <row r="225" spans="2:6" x14ac:dyDescent="0.25">
      <c r="B225" s="404" t="s">
        <v>235</v>
      </c>
      <c r="C225" s="373" t="s">
        <v>921</v>
      </c>
      <c r="D225" s="405">
        <v>43299</v>
      </c>
      <c r="F225">
        <v>220</v>
      </c>
    </row>
    <row r="226" spans="2:6" x14ac:dyDescent="0.25">
      <c r="B226" s="404" t="s">
        <v>235</v>
      </c>
      <c r="C226" s="373" t="s">
        <v>922</v>
      </c>
      <c r="D226" s="405">
        <v>43399</v>
      </c>
      <c r="F226">
        <v>221</v>
      </c>
    </row>
    <row r="227" spans="2:6" x14ac:dyDescent="0.25">
      <c r="B227" s="406"/>
      <c r="C227" s="407"/>
      <c r="D227" s="408"/>
      <c r="F227">
        <v>222</v>
      </c>
    </row>
    <row r="228" spans="2:6" ht="14" x14ac:dyDescent="0.3">
      <c r="B228" s="416"/>
      <c r="C228" s="402" t="s">
        <v>238</v>
      </c>
      <c r="D228" s="417"/>
      <c r="F228">
        <v>223</v>
      </c>
    </row>
    <row r="229" spans="2:6" x14ac:dyDescent="0.25">
      <c r="B229" s="404" t="s">
        <v>237</v>
      </c>
      <c r="C229" s="373" t="s">
        <v>918</v>
      </c>
      <c r="D229" s="405">
        <v>36499</v>
      </c>
      <c r="F229">
        <v>224</v>
      </c>
    </row>
    <row r="230" spans="2:6" x14ac:dyDescent="0.25">
      <c r="B230" s="404" t="s">
        <v>237</v>
      </c>
      <c r="C230" s="373" t="s">
        <v>942</v>
      </c>
      <c r="D230" s="405">
        <v>53699</v>
      </c>
      <c r="F230">
        <v>225</v>
      </c>
    </row>
    <row r="231" spans="2:6" x14ac:dyDescent="0.25">
      <c r="B231" s="406"/>
      <c r="C231" s="407"/>
      <c r="D231" s="408"/>
      <c r="F231">
        <v>226</v>
      </c>
    </row>
    <row r="232" spans="2:6" ht="14" x14ac:dyDescent="0.3">
      <c r="B232" s="416"/>
      <c r="C232" s="402" t="s">
        <v>240</v>
      </c>
      <c r="D232" s="417"/>
      <c r="F232">
        <v>227</v>
      </c>
    </row>
    <row r="233" spans="2:6" x14ac:dyDescent="0.25">
      <c r="B233" s="404" t="s">
        <v>239</v>
      </c>
      <c r="C233" s="373" t="s">
        <v>943</v>
      </c>
      <c r="D233" s="409">
        <v>53704</v>
      </c>
      <c r="F233">
        <v>228</v>
      </c>
    </row>
    <row r="234" spans="2:6" x14ac:dyDescent="0.25">
      <c r="B234" s="406"/>
      <c r="C234" s="407"/>
      <c r="D234" s="413"/>
      <c r="F234">
        <v>229</v>
      </c>
    </row>
    <row r="235" spans="2:6" ht="14" x14ac:dyDescent="0.3">
      <c r="B235" s="416"/>
      <c r="C235" s="402" t="s">
        <v>242</v>
      </c>
      <c r="D235" s="417"/>
      <c r="F235">
        <v>230</v>
      </c>
    </row>
    <row r="236" spans="2:6" x14ac:dyDescent="0.25">
      <c r="B236" s="404" t="s">
        <v>241</v>
      </c>
      <c r="C236" s="373" t="s">
        <v>948</v>
      </c>
      <c r="D236" s="405">
        <v>57198</v>
      </c>
      <c r="F236">
        <v>231</v>
      </c>
    </row>
    <row r="237" spans="2:6" ht="14" x14ac:dyDescent="0.3">
      <c r="B237" s="416"/>
      <c r="C237" s="411"/>
      <c r="D237" s="408"/>
      <c r="F237">
        <v>232</v>
      </c>
    </row>
    <row r="238" spans="2:6" ht="14" x14ac:dyDescent="0.3">
      <c r="B238" s="416"/>
      <c r="C238" s="402" t="s">
        <v>244</v>
      </c>
      <c r="D238" s="417"/>
      <c r="F238">
        <v>233</v>
      </c>
    </row>
    <row r="239" spans="2:6" x14ac:dyDescent="0.25">
      <c r="B239" s="404" t="s">
        <v>243</v>
      </c>
      <c r="C239" s="373" t="s">
        <v>955</v>
      </c>
      <c r="D239" s="405">
        <v>84299</v>
      </c>
      <c r="F239">
        <v>234</v>
      </c>
    </row>
    <row r="240" spans="2:6" ht="14" x14ac:dyDescent="0.3">
      <c r="B240" s="416"/>
      <c r="C240" s="411"/>
      <c r="D240" s="408"/>
      <c r="F240">
        <v>235</v>
      </c>
    </row>
    <row r="241" spans="2:6" ht="14" x14ac:dyDescent="0.3">
      <c r="B241" s="416"/>
      <c r="C241" s="402" t="s">
        <v>246</v>
      </c>
      <c r="D241" s="417"/>
      <c r="F241">
        <v>236</v>
      </c>
    </row>
    <row r="242" spans="2:6" x14ac:dyDescent="0.25">
      <c r="B242" s="404" t="s">
        <v>245</v>
      </c>
      <c r="C242" s="373" t="s">
        <v>909</v>
      </c>
      <c r="D242" s="413">
        <v>28799</v>
      </c>
      <c r="F242">
        <v>237</v>
      </c>
    </row>
    <row r="243" spans="2:6" ht="14.5" thickBot="1" x14ac:dyDescent="0.35">
      <c r="B243" s="416"/>
      <c r="C243" s="411"/>
      <c r="D243" s="408"/>
      <c r="F243">
        <v>238</v>
      </c>
    </row>
    <row r="244" spans="2:6" x14ac:dyDescent="0.25">
      <c r="B244" s="419"/>
      <c r="C244" s="420"/>
      <c r="D244" s="421"/>
      <c r="F244">
        <v>239</v>
      </c>
    </row>
    <row r="245" spans="2:6" ht="14" x14ac:dyDescent="0.3">
      <c r="B245" s="422"/>
      <c r="C245" s="423" t="s">
        <v>1002</v>
      </c>
      <c r="D245" s="424"/>
      <c r="F245">
        <v>240</v>
      </c>
    </row>
    <row r="246" spans="2:6" x14ac:dyDescent="0.25">
      <c r="B246" s="425" t="s">
        <v>618</v>
      </c>
      <c r="C246" s="426" t="s">
        <v>979</v>
      </c>
      <c r="D246" s="427" t="s">
        <v>617</v>
      </c>
      <c r="F246">
        <v>241</v>
      </c>
    </row>
    <row r="247" spans="2:6" x14ac:dyDescent="0.25">
      <c r="B247" s="425" t="s">
        <v>618</v>
      </c>
      <c r="C247" s="426" t="s">
        <v>980</v>
      </c>
      <c r="D247" s="427" t="s">
        <v>620</v>
      </c>
      <c r="F247">
        <v>242</v>
      </c>
    </row>
    <row r="248" spans="2:6" x14ac:dyDescent="0.25">
      <c r="B248" s="425" t="s">
        <v>618</v>
      </c>
      <c r="C248" s="426" t="s">
        <v>981</v>
      </c>
      <c r="D248" s="427" t="s">
        <v>621</v>
      </c>
      <c r="F248">
        <v>243</v>
      </c>
    </row>
    <row r="249" spans="2:6" x14ac:dyDescent="0.25">
      <c r="B249" s="425" t="s">
        <v>643</v>
      </c>
      <c r="C249" s="428" t="s">
        <v>909</v>
      </c>
      <c r="D249" s="405">
        <v>92899</v>
      </c>
      <c r="F249">
        <v>244</v>
      </c>
    </row>
    <row r="250" spans="2:6" x14ac:dyDescent="0.25">
      <c r="B250" s="429"/>
      <c r="C250" s="430"/>
      <c r="D250" s="431"/>
      <c r="F250">
        <v>245</v>
      </c>
    </row>
    <row r="251" spans="2:6" ht="13" x14ac:dyDescent="0.25">
      <c r="B251" s="429"/>
      <c r="C251" s="423" t="s">
        <v>1003</v>
      </c>
      <c r="D251" s="431"/>
      <c r="F251">
        <v>246</v>
      </c>
    </row>
    <row r="252" spans="2:6" x14ac:dyDescent="0.25">
      <c r="B252" s="425" t="s">
        <v>623</v>
      </c>
      <c r="C252" s="426" t="s">
        <v>982</v>
      </c>
      <c r="D252" s="427" t="s">
        <v>624</v>
      </c>
      <c r="F252">
        <v>247</v>
      </c>
    </row>
    <row r="253" spans="2:6" x14ac:dyDescent="0.25">
      <c r="B253" s="425" t="s">
        <v>627</v>
      </c>
      <c r="C253" s="426" t="s">
        <v>983</v>
      </c>
      <c r="D253" s="427" t="s">
        <v>628</v>
      </c>
      <c r="F253">
        <v>248</v>
      </c>
    </row>
    <row r="254" spans="2:6" x14ac:dyDescent="0.25">
      <c r="B254" s="425" t="s">
        <v>631</v>
      </c>
      <c r="C254" s="426" t="s">
        <v>984</v>
      </c>
      <c r="D254" s="427" t="s">
        <v>632</v>
      </c>
      <c r="F254">
        <v>249</v>
      </c>
    </row>
    <row r="255" spans="2:6" x14ac:dyDescent="0.25">
      <c r="B255" s="425" t="s">
        <v>635</v>
      </c>
      <c r="C255" s="426" t="s">
        <v>985</v>
      </c>
      <c r="D255" s="427" t="s">
        <v>636</v>
      </c>
      <c r="F255">
        <v>250</v>
      </c>
    </row>
    <row r="256" spans="2:6" x14ac:dyDescent="0.25">
      <c r="B256" s="425" t="s">
        <v>623</v>
      </c>
      <c r="C256" s="426" t="s">
        <v>986</v>
      </c>
      <c r="D256" s="427" t="s">
        <v>625</v>
      </c>
      <c r="F256">
        <v>251</v>
      </c>
    </row>
    <row r="257" spans="2:6" x14ac:dyDescent="0.25">
      <c r="B257" s="425" t="s">
        <v>627</v>
      </c>
      <c r="C257" s="426" t="s">
        <v>987</v>
      </c>
      <c r="D257" s="427" t="s">
        <v>629</v>
      </c>
      <c r="F257">
        <v>252</v>
      </c>
    </row>
    <row r="258" spans="2:6" x14ac:dyDescent="0.25">
      <c r="B258" s="425" t="s">
        <v>631</v>
      </c>
      <c r="C258" s="426" t="s">
        <v>988</v>
      </c>
      <c r="D258" s="427" t="s">
        <v>633</v>
      </c>
      <c r="F258">
        <v>253</v>
      </c>
    </row>
    <row r="259" spans="2:6" x14ac:dyDescent="0.25">
      <c r="B259" s="425" t="s">
        <v>635</v>
      </c>
      <c r="C259" s="426" t="s">
        <v>989</v>
      </c>
      <c r="D259" s="427" t="s">
        <v>637</v>
      </c>
      <c r="F259">
        <v>254</v>
      </c>
    </row>
    <row r="260" spans="2:6" x14ac:dyDescent="0.25">
      <c r="B260" s="425" t="s">
        <v>623</v>
      </c>
      <c r="C260" s="426" t="s">
        <v>990</v>
      </c>
      <c r="D260" s="427" t="s">
        <v>622</v>
      </c>
      <c r="F260">
        <v>255</v>
      </c>
    </row>
    <row r="261" spans="2:6" x14ac:dyDescent="0.25">
      <c r="B261" s="425" t="s">
        <v>627</v>
      </c>
      <c r="C261" s="426" t="s">
        <v>991</v>
      </c>
      <c r="D261" s="427" t="s">
        <v>626</v>
      </c>
      <c r="F261">
        <v>256</v>
      </c>
    </row>
    <row r="262" spans="2:6" x14ac:dyDescent="0.25">
      <c r="B262" s="425" t="s">
        <v>631</v>
      </c>
      <c r="C262" s="426" t="s">
        <v>992</v>
      </c>
      <c r="D262" s="427" t="s">
        <v>630</v>
      </c>
      <c r="F262">
        <v>257</v>
      </c>
    </row>
    <row r="263" spans="2:6" x14ac:dyDescent="0.25">
      <c r="B263" s="425" t="s">
        <v>635</v>
      </c>
      <c r="C263" s="426" t="s">
        <v>993</v>
      </c>
      <c r="D263" s="427" t="s">
        <v>634</v>
      </c>
      <c r="F263">
        <v>258</v>
      </c>
    </row>
    <row r="264" spans="2:6" ht="13" thickBot="1" x14ac:dyDescent="0.3">
      <c r="B264" s="432"/>
      <c r="C264" s="433"/>
      <c r="D264" s="434"/>
      <c r="F264">
        <v>259</v>
      </c>
    </row>
  </sheetData>
  <phoneticPr fontId="25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4"/>
  <sheetViews>
    <sheetView workbookViewId="0">
      <selection activeCell="A175" sqref="A1:IV65536"/>
    </sheetView>
  </sheetViews>
  <sheetFormatPr defaultRowHeight="12.5" x14ac:dyDescent="0.25"/>
  <cols>
    <col min="1" max="1" width="2.7265625" customWidth="1"/>
    <col min="3" max="3" width="6.7265625" customWidth="1"/>
    <col min="4" max="4" width="38.54296875" style="350" bestFit="1" customWidth="1"/>
    <col min="5" max="5" width="55.7265625" customWidth="1"/>
  </cols>
  <sheetData>
    <row r="1" spans="2:7" ht="13" thickBot="1" x14ac:dyDescent="0.3"/>
    <row r="2" spans="2:7" ht="14" x14ac:dyDescent="0.3">
      <c r="B2" s="351" t="s">
        <v>815</v>
      </c>
      <c r="C2" s="352"/>
      <c r="D2" s="353"/>
      <c r="E2" s="354"/>
      <c r="G2" s="175"/>
    </row>
    <row r="3" spans="2:7" ht="14.5" thickBot="1" x14ac:dyDescent="0.3">
      <c r="B3" s="355" t="s">
        <v>649</v>
      </c>
      <c r="C3" s="356" t="s">
        <v>602</v>
      </c>
      <c r="D3" s="357" t="s">
        <v>816</v>
      </c>
      <c r="E3" s="358" t="s">
        <v>817</v>
      </c>
      <c r="G3" s="175"/>
    </row>
    <row r="4" spans="2:7" ht="14" x14ac:dyDescent="0.3">
      <c r="B4" s="359"/>
      <c r="C4" s="360"/>
      <c r="D4" s="361"/>
      <c r="E4" s="362"/>
    </row>
    <row r="5" spans="2:7" x14ac:dyDescent="0.25">
      <c r="B5" s="363">
        <v>10101</v>
      </c>
      <c r="C5" s="364" t="s">
        <v>186</v>
      </c>
      <c r="D5" s="365" t="str">
        <f>VLOOKUP(C5,Map,2,FALSE)</f>
        <v>Teaching Staff</v>
      </c>
      <c r="E5" s="366" t="s">
        <v>818</v>
      </c>
    </row>
    <row r="6" spans="2:7" x14ac:dyDescent="0.25">
      <c r="B6" s="363">
        <v>10102</v>
      </c>
      <c r="C6" s="364" t="s">
        <v>186</v>
      </c>
      <c r="D6" s="365" t="str">
        <f t="shared" ref="D6:D69" si="0">VLOOKUP(C6,Map,2,FALSE)</f>
        <v>Teaching Staff</v>
      </c>
      <c r="E6" s="366" t="s">
        <v>819</v>
      </c>
    </row>
    <row r="7" spans="2:7" x14ac:dyDescent="0.25">
      <c r="B7" s="363">
        <v>10103</v>
      </c>
      <c r="C7" s="364" t="s">
        <v>186</v>
      </c>
      <c r="D7" s="365" t="str">
        <f t="shared" si="0"/>
        <v>Teaching Staff</v>
      </c>
      <c r="E7" s="366" t="s">
        <v>820</v>
      </c>
    </row>
    <row r="8" spans="2:7" x14ac:dyDescent="0.25">
      <c r="B8" s="363">
        <v>10104</v>
      </c>
      <c r="C8" s="364" t="s">
        <v>186</v>
      </c>
      <c r="D8" s="365" t="str">
        <f t="shared" si="0"/>
        <v>Teaching Staff</v>
      </c>
      <c r="E8" s="366" t="s">
        <v>821</v>
      </c>
    </row>
    <row r="9" spans="2:7" x14ac:dyDescent="0.25">
      <c r="B9" s="363">
        <v>10105</v>
      </c>
      <c r="C9" s="364" t="s">
        <v>186</v>
      </c>
      <c r="D9" s="365" t="str">
        <f t="shared" si="0"/>
        <v>Teaching Staff</v>
      </c>
      <c r="E9" s="366" t="s">
        <v>822</v>
      </c>
    </row>
    <row r="10" spans="2:7" x14ac:dyDescent="0.25">
      <c r="B10" s="363">
        <v>10106</v>
      </c>
      <c r="C10" s="364" t="s">
        <v>186</v>
      </c>
      <c r="D10" s="365" t="str">
        <f t="shared" si="0"/>
        <v>Teaching Staff</v>
      </c>
      <c r="E10" s="366" t="s">
        <v>823</v>
      </c>
    </row>
    <row r="11" spans="2:7" x14ac:dyDescent="0.25">
      <c r="B11" s="363">
        <v>10203</v>
      </c>
      <c r="C11" s="364" t="s">
        <v>186</v>
      </c>
      <c r="D11" s="365" t="str">
        <f t="shared" si="0"/>
        <v>Teaching Staff</v>
      </c>
      <c r="E11" s="366" t="s">
        <v>824</v>
      </c>
    </row>
    <row r="12" spans="2:7" x14ac:dyDescent="0.25">
      <c r="B12" s="363">
        <v>10504</v>
      </c>
      <c r="C12" s="364" t="s">
        <v>188</v>
      </c>
      <c r="D12" s="365" t="str">
        <f t="shared" si="0"/>
        <v>Supply Staff</v>
      </c>
      <c r="E12" s="366" t="s">
        <v>825</v>
      </c>
    </row>
    <row r="13" spans="2:7" x14ac:dyDescent="0.25">
      <c r="B13" s="363">
        <v>10799</v>
      </c>
      <c r="C13" s="364" t="s">
        <v>186</v>
      </c>
      <c r="D13" s="365" t="str">
        <f t="shared" si="0"/>
        <v>Teaching Staff</v>
      </c>
      <c r="E13" s="366" t="s">
        <v>826</v>
      </c>
    </row>
    <row r="14" spans="2:7" x14ac:dyDescent="0.25">
      <c r="B14" s="363">
        <v>10899</v>
      </c>
      <c r="C14" s="364" t="s">
        <v>186</v>
      </c>
      <c r="D14" s="365" t="str">
        <f t="shared" si="0"/>
        <v>Teaching Staff</v>
      </c>
      <c r="E14" s="366" t="s">
        <v>827</v>
      </c>
    </row>
    <row r="15" spans="2:7" x14ac:dyDescent="0.25">
      <c r="B15" s="363">
        <v>11112</v>
      </c>
      <c r="C15" s="364" t="s">
        <v>194</v>
      </c>
      <c r="D15" s="365" t="str">
        <f t="shared" si="0"/>
        <v>Admin &amp; clerical staff</v>
      </c>
      <c r="E15" s="366" t="s">
        <v>828</v>
      </c>
    </row>
    <row r="16" spans="2:7" x14ac:dyDescent="0.25">
      <c r="B16" s="363">
        <v>11116</v>
      </c>
      <c r="C16" s="364" t="s">
        <v>194</v>
      </c>
      <c r="D16" s="365" t="str">
        <f t="shared" si="0"/>
        <v>Admin &amp; clerical staff</v>
      </c>
      <c r="E16" s="366" t="s">
        <v>829</v>
      </c>
    </row>
    <row r="17" spans="2:5" x14ac:dyDescent="0.25">
      <c r="B17" s="363">
        <v>11119</v>
      </c>
      <c r="C17" s="364" t="s">
        <v>194</v>
      </c>
      <c r="D17" s="365" t="str">
        <f t="shared" si="0"/>
        <v>Admin &amp; clerical staff</v>
      </c>
      <c r="E17" s="366" t="s">
        <v>830</v>
      </c>
    </row>
    <row r="18" spans="2:5" x14ac:dyDescent="0.25">
      <c r="B18" s="363">
        <v>11312</v>
      </c>
      <c r="C18" s="364" t="s">
        <v>194</v>
      </c>
      <c r="D18" s="365" t="str">
        <f t="shared" si="0"/>
        <v>Admin &amp; clerical staff</v>
      </c>
      <c r="E18" s="366" t="s">
        <v>831</v>
      </c>
    </row>
    <row r="19" spans="2:5" x14ac:dyDescent="0.25">
      <c r="B19" s="363">
        <v>11316</v>
      </c>
      <c r="C19" s="364" t="s">
        <v>194</v>
      </c>
      <c r="D19" s="365" t="str">
        <f t="shared" si="0"/>
        <v>Admin &amp; clerical staff</v>
      </c>
      <c r="E19" s="366" t="s">
        <v>832</v>
      </c>
    </row>
    <row r="20" spans="2:5" x14ac:dyDescent="0.25">
      <c r="B20" s="363">
        <v>11319</v>
      </c>
      <c r="C20" s="364" t="s">
        <v>194</v>
      </c>
      <c r="D20" s="365" t="str">
        <f t="shared" si="0"/>
        <v>Admin &amp; clerical staff</v>
      </c>
      <c r="E20" s="366" t="s">
        <v>833</v>
      </c>
    </row>
    <row r="21" spans="2:5" x14ac:dyDescent="0.25">
      <c r="B21" s="363">
        <v>11799</v>
      </c>
      <c r="C21" s="364" t="s">
        <v>194</v>
      </c>
      <c r="D21" s="365" t="str">
        <f t="shared" si="0"/>
        <v>Admin &amp; clerical staff</v>
      </c>
      <c r="E21" s="366" t="s">
        <v>834</v>
      </c>
    </row>
    <row r="22" spans="2:5" x14ac:dyDescent="0.25">
      <c r="B22" s="363">
        <v>11899</v>
      </c>
      <c r="C22" s="364" t="s">
        <v>194</v>
      </c>
      <c r="D22" s="365" t="str">
        <f t="shared" si="0"/>
        <v>Admin &amp; clerical staff</v>
      </c>
      <c r="E22" s="366" t="s">
        <v>835</v>
      </c>
    </row>
    <row r="23" spans="2:5" ht="25" x14ac:dyDescent="0.25">
      <c r="B23" s="363">
        <v>12122</v>
      </c>
      <c r="C23" s="364" t="s">
        <v>190</v>
      </c>
      <c r="D23" s="365" t="str">
        <f t="shared" si="0"/>
        <v>Education support Staff</v>
      </c>
      <c r="E23" s="367" t="s">
        <v>836</v>
      </c>
    </row>
    <row r="24" spans="2:5" x14ac:dyDescent="0.25">
      <c r="B24" s="363">
        <v>12123</v>
      </c>
      <c r="C24" s="364" t="s">
        <v>190</v>
      </c>
      <c r="D24" s="365" t="str">
        <f t="shared" si="0"/>
        <v>Education support Staff</v>
      </c>
      <c r="E24" s="368" t="s">
        <v>837</v>
      </c>
    </row>
    <row r="25" spans="2:5" x14ac:dyDescent="0.25">
      <c r="B25" s="363">
        <v>12125</v>
      </c>
      <c r="C25" s="364" t="s">
        <v>190</v>
      </c>
      <c r="D25" s="365" t="str">
        <f t="shared" si="0"/>
        <v>Education support Staff</v>
      </c>
      <c r="E25" s="368" t="s">
        <v>838</v>
      </c>
    </row>
    <row r="26" spans="2:5" x14ac:dyDescent="0.25">
      <c r="B26" s="363">
        <v>12126</v>
      </c>
      <c r="C26" s="364" t="s">
        <v>190</v>
      </c>
      <c r="D26" s="365" t="str">
        <f t="shared" si="0"/>
        <v>Education support Staff</v>
      </c>
      <c r="E26" s="368" t="s">
        <v>839</v>
      </c>
    </row>
    <row r="27" spans="2:5" x14ac:dyDescent="0.25">
      <c r="B27" s="363">
        <v>12127</v>
      </c>
      <c r="C27" s="364" t="s">
        <v>190</v>
      </c>
      <c r="D27" s="365" t="str">
        <f t="shared" si="0"/>
        <v>Education support Staff</v>
      </c>
      <c r="E27" s="368" t="s">
        <v>840</v>
      </c>
    </row>
    <row r="28" spans="2:5" x14ac:dyDescent="0.25">
      <c r="B28" s="363">
        <v>12128</v>
      </c>
      <c r="C28" s="364" t="s">
        <v>190</v>
      </c>
      <c r="D28" s="365" t="str">
        <f t="shared" si="0"/>
        <v>Education support Staff</v>
      </c>
      <c r="E28" s="368" t="s">
        <v>841</v>
      </c>
    </row>
    <row r="29" spans="2:5" x14ac:dyDescent="0.25">
      <c r="B29" s="363">
        <v>12322</v>
      </c>
      <c r="C29" s="364" t="s">
        <v>190</v>
      </c>
      <c r="D29" s="365" t="str">
        <f t="shared" si="0"/>
        <v>Education support Staff</v>
      </c>
      <c r="E29" s="368" t="s">
        <v>842</v>
      </c>
    </row>
    <row r="30" spans="2:5" x14ac:dyDescent="0.25">
      <c r="B30" s="363">
        <v>12323</v>
      </c>
      <c r="C30" s="364" t="s">
        <v>190</v>
      </c>
      <c r="D30" s="365" t="str">
        <f t="shared" si="0"/>
        <v>Education support Staff</v>
      </c>
      <c r="E30" s="368" t="s">
        <v>843</v>
      </c>
    </row>
    <row r="31" spans="2:5" x14ac:dyDescent="0.25">
      <c r="B31" s="363">
        <v>12325</v>
      </c>
      <c r="C31" s="364" t="s">
        <v>190</v>
      </c>
      <c r="D31" s="365" t="str">
        <f t="shared" si="0"/>
        <v>Education support Staff</v>
      </c>
      <c r="E31" s="368" t="s">
        <v>844</v>
      </c>
    </row>
    <row r="32" spans="2:5" x14ac:dyDescent="0.25">
      <c r="B32" s="363">
        <v>12326</v>
      </c>
      <c r="C32" s="364" t="s">
        <v>190</v>
      </c>
      <c r="D32" s="365" t="str">
        <f t="shared" si="0"/>
        <v>Education support Staff</v>
      </c>
      <c r="E32" s="368" t="s">
        <v>845</v>
      </c>
    </row>
    <row r="33" spans="2:5" x14ac:dyDescent="0.25">
      <c r="B33" s="363">
        <v>12327</v>
      </c>
      <c r="C33" s="364" t="s">
        <v>190</v>
      </c>
      <c r="D33" s="365" t="str">
        <f t="shared" si="0"/>
        <v>Education support Staff</v>
      </c>
      <c r="E33" s="368" t="s">
        <v>846</v>
      </c>
    </row>
    <row r="34" spans="2:5" ht="25" x14ac:dyDescent="0.25">
      <c r="B34" s="363">
        <v>12799</v>
      </c>
      <c r="C34" s="364" t="s">
        <v>190</v>
      </c>
      <c r="D34" s="365" t="str">
        <f t="shared" si="0"/>
        <v>Education support Staff</v>
      </c>
      <c r="E34" s="367" t="s">
        <v>847</v>
      </c>
    </row>
    <row r="35" spans="2:5" x14ac:dyDescent="0.25">
      <c r="B35" s="363">
        <v>12899</v>
      </c>
      <c r="C35" s="364" t="s">
        <v>190</v>
      </c>
      <c r="D35" s="365" t="str">
        <f t="shared" si="0"/>
        <v>Education support Staff</v>
      </c>
      <c r="E35" s="368" t="s">
        <v>848</v>
      </c>
    </row>
    <row r="36" spans="2:5" x14ac:dyDescent="0.25">
      <c r="B36" s="363">
        <v>13133</v>
      </c>
      <c r="C36" s="364" t="s">
        <v>198</v>
      </c>
      <c r="D36" s="365" t="str">
        <f t="shared" si="0"/>
        <v>Cost of Other staff</v>
      </c>
      <c r="E36" s="368" t="s">
        <v>849</v>
      </c>
    </row>
    <row r="37" spans="2:5" x14ac:dyDescent="0.25">
      <c r="B37" s="363">
        <v>13799</v>
      </c>
      <c r="C37" s="364" t="s">
        <v>198</v>
      </c>
      <c r="D37" s="365" t="str">
        <f t="shared" si="0"/>
        <v>Cost of Other staff</v>
      </c>
      <c r="E37" s="368" t="s">
        <v>850</v>
      </c>
    </row>
    <row r="38" spans="2:5" x14ac:dyDescent="0.25">
      <c r="B38" s="363">
        <v>13899</v>
      </c>
      <c r="C38" s="364" t="s">
        <v>198</v>
      </c>
      <c r="D38" s="365" t="str">
        <f t="shared" si="0"/>
        <v>Cost of Other staff</v>
      </c>
      <c r="E38" s="368" t="s">
        <v>851</v>
      </c>
    </row>
    <row r="39" spans="2:5" x14ac:dyDescent="0.25">
      <c r="B39" s="363">
        <v>14144</v>
      </c>
      <c r="C39" s="364" t="s">
        <v>190</v>
      </c>
      <c r="D39" s="365" t="str">
        <f t="shared" si="0"/>
        <v>Education support Staff</v>
      </c>
      <c r="E39" s="368" t="s">
        <v>852</v>
      </c>
    </row>
    <row r="40" spans="2:5" x14ac:dyDescent="0.25">
      <c r="B40" s="363">
        <v>14145</v>
      </c>
      <c r="C40" s="364" t="s">
        <v>190</v>
      </c>
      <c r="D40" s="365" t="str">
        <f t="shared" si="0"/>
        <v>Education support Staff</v>
      </c>
      <c r="E40" s="368" t="s">
        <v>853</v>
      </c>
    </row>
    <row r="41" spans="2:5" x14ac:dyDescent="0.25">
      <c r="B41" s="363">
        <v>14146</v>
      </c>
      <c r="C41" s="364" t="s">
        <v>196</v>
      </c>
      <c r="D41" s="365" t="str">
        <f t="shared" si="0"/>
        <v>Catering staff</v>
      </c>
      <c r="E41" s="368" t="s">
        <v>854</v>
      </c>
    </row>
    <row r="42" spans="2:5" x14ac:dyDescent="0.25">
      <c r="B42" s="363">
        <v>14147</v>
      </c>
      <c r="C42" s="364" t="s">
        <v>196</v>
      </c>
      <c r="D42" s="365" t="str">
        <f t="shared" si="0"/>
        <v>Catering staff</v>
      </c>
      <c r="E42" s="368" t="s">
        <v>856</v>
      </c>
    </row>
    <row r="43" spans="2:5" x14ac:dyDescent="0.25">
      <c r="B43" s="363">
        <v>14148</v>
      </c>
      <c r="C43" s="364" t="s">
        <v>198</v>
      </c>
      <c r="D43" s="365" t="str">
        <f t="shared" si="0"/>
        <v>Cost of Other staff</v>
      </c>
      <c r="E43" s="368" t="s">
        <v>857</v>
      </c>
    </row>
    <row r="44" spans="2:5" x14ac:dyDescent="0.25">
      <c r="B44" s="363">
        <v>14344</v>
      </c>
      <c r="C44" s="364" t="s">
        <v>190</v>
      </c>
      <c r="D44" s="365" t="str">
        <f t="shared" si="0"/>
        <v>Education support Staff</v>
      </c>
      <c r="E44" s="368" t="s">
        <v>858</v>
      </c>
    </row>
    <row r="45" spans="2:5" x14ac:dyDescent="0.25">
      <c r="B45" s="363">
        <v>14345</v>
      </c>
      <c r="C45" s="364" t="s">
        <v>190</v>
      </c>
      <c r="D45" s="365" t="str">
        <f t="shared" si="0"/>
        <v>Education support Staff</v>
      </c>
      <c r="E45" s="368" t="s">
        <v>859</v>
      </c>
    </row>
    <row r="46" spans="2:5" x14ac:dyDescent="0.25">
      <c r="B46" s="363">
        <v>14346</v>
      </c>
      <c r="C46" s="364" t="s">
        <v>196</v>
      </c>
      <c r="D46" s="365" t="str">
        <f t="shared" si="0"/>
        <v>Catering staff</v>
      </c>
      <c r="E46" s="368" t="s">
        <v>860</v>
      </c>
    </row>
    <row r="47" spans="2:5" x14ac:dyDescent="0.25">
      <c r="B47" s="363">
        <v>14347</v>
      </c>
      <c r="C47" s="364" t="s">
        <v>196</v>
      </c>
      <c r="D47" s="365" t="str">
        <f t="shared" si="0"/>
        <v>Catering staff</v>
      </c>
      <c r="E47" s="368" t="s">
        <v>861</v>
      </c>
    </row>
    <row r="48" spans="2:5" x14ac:dyDescent="0.25">
      <c r="B48" s="363">
        <v>14348</v>
      </c>
      <c r="C48" s="364" t="s">
        <v>198</v>
      </c>
      <c r="D48" s="365" t="str">
        <f t="shared" si="0"/>
        <v>Cost of Other staff</v>
      </c>
      <c r="E48" s="368" t="s">
        <v>862</v>
      </c>
    </row>
    <row r="49" spans="2:5" ht="25" x14ac:dyDescent="0.25">
      <c r="B49" s="363">
        <v>14799</v>
      </c>
      <c r="C49" s="364" t="s">
        <v>198</v>
      </c>
      <c r="D49" s="365" t="str">
        <f t="shared" si="0"/>
        <v>Cost of Other staff</v>
      </c>
      <c r="E49" s="367" t="s">
        <v>863</v>
      </c>
    </row>
    <row r="50" spans="2:5" ht="25" x14ac:dyDescent="0.25">
      <c r="B50" s="363">
        <v>14899</v>
      </c>
      <c r="C50" s="364" t="s">
        <v>198</v>
      </c>
      <c r="D50" s="365" t="str">
        <f t="shared" si="0"/>
        <v>Cost of Other staff</v>
      </c>
      <c r="E50" s="367" t="s">
        <v>864</v>
      </c>
    </row>
    <row r="51" spans="2:5" x14ac:dyDescent="0.25">
      <c r="B51" s="363">
        <v>15153</v>
      </c>
      <c r="C51" s="364" t="s">
        <v>192</v>
      </c>
      <c r="D51" s="365" t="str">
        <f t="shared" si="0"/>
        <v>Premises staff</v>
      </c>
      <c r="E51" s="366" t="s">
        <v>865</v>
      </c>
    </row>
    <row r="52" spans="2:5" x14ac:dyDescent="0.25">
      <c r="B52" s="363">
        <v>15155</v>
      </c>
      <c r="C52" s="364" t="s">
        <v>192</v>
      </c>
      <c r="D52" s="365" t="str">
        <f t="shared" si="0"/>
        <v>Premises staff</v>
      </c>
      <c r="E52" s="366" t="s">
        <v>866</v>
      </c>
    </row>
    <row r="53" spans="2:5" x14ac:dyDescent="0.25">
      <c r="B53" s="363">
        <v>15156</v>
      </c>
      <c r="C53" s="364" t="s">
        <v>192</v>
      </c>
      <c r="D53" s="365" t="str">
        <f t="shared" si="0"/>
        <v>Premises staff</v>
      </c>
      <c r="E53" s="366" t="s">
        <v>867</v>
      </c>
    </row>
    <row r="54" spans="2:5" x14ac:dyDescent="0.25">
      <c r="B54" s="363">
        <v>15353</v>
      </c>
      <c r="C54" s="364" t="s">
        <v>192</v>
      </c>
      <c r="D54" s="365" t="str">
        <f t="shared" si="0"/>
        <v>Premises staff</v>
      </c>
      <c r="E54" s="366" t="s">
        <v>868</v>
      </c>
    </row>
    <row r="55" spans="2:5" x14ac:dyDescent="0.25">
      <c r="B55" s="363">
        <v>15355</v>
      </c>
      <c r="C55" s="364" t="s">
        <v>192</v>
      </c>
      <c r="D55" s="365" t="str">
        <f t="shared" si="0"/>
        <v>Premises staff</v>
      </c>
      <c r="E55" s="366" t="s">
        <v>869</v>
      </c>
    </row>
    <row r="56" spans="2:5" x14ac:dyDescent="0.25">
      <c r="B56" s="363">
        <v>15356</v>
      </c>
      <c r="C56" s="364" t="s">
        <v>192</v>
      </c>
      <c r="D56" s="365" t="str">
        <f t="shared" si="0"/>
        <v>Premises staff</v>
      </c>
      <c r="E56" s="366" t="s">
        <v>870</v>
      </c>
    </row>
    <row r="57" spans="2:5" x14ac:dyDescent="0.25">
      <c r="B57" s="363">
        <v>15453</v>
      </c>
      <c r="C57" s="364" t="s">
        <v>192</v>
      </c>
      <c r="D57" s="365" t="str">
        <f t="shared" si="0"/>
        <v>Premises staff</v>
      </c>
      <c r="E57" s="366" t="s">
        <v>871</v>
      </c>
    </row>
    <row r="58" spans="2:5" x14ac:dyDescent="0.25">
      <c r="B58" s="363">
        <v>15455</v>
      </c>
      <c r="C58" s="364" t="s">
        <v>192</v>
      </c>
      <c r="D58" s="365" t="str">
        <f t="shared" si="0"/>
        <v>Premises staff</v>
      </c>
      <c r="E58" s="366" t="s">
        <v>872</v>
      </c>
    </row>
    <row r="59" spans="2:5" x14ac:dyDescent="0.25">
      <c r="B59" s="363">
        <v>15456</v>
      </c>
      <c r="C59" s="364" t="s">
        <v>192</v>
      </c>
      <c r="D59" s="365" t="str">
        <f t="shared" si="0"/>
        <v>Premises staff</v>
      </c>
      <c r="E59" s="366" t="s">
        <v>873</v>
      </c>
    </row>
    <row r="60" spans="2:5" x14ac:dyDescent="0.25">
      <c r="B60" s="363">
        <v>15799</v>
      </c>
      <c r="C60" s="364" t="s">
        <v>192</v>
      </c>
      <c r="D60" s="365" t="str">
        <f t="shared" si="0"/>
        <v>Premises staff</v>
      </c>
      <c r="E60" s="366" t="s">
        <v>874</v>
      </c>
    </row>
    <row r="61" spans="2:5" x14ac:dyDescent="0.25">
      <c r="B61" s="363">
        <v>15899</v>
      </c>
      <c r="C61" s="364" t="s">
        <v>192</v>
      </c>
      <c r="D61" s="365" t="str">
        <f t="shared" si="0"/>
        <v>Premises staff</v>
      </c>
      <c r="E61" s="366" t="s">
        <v>875</v>
      </c>
    </row>
    <row r="62" spans="2:5" x14ac:dyDescent="0.25">
      <c r="B62" s="363">
        <v>17171</v>
      </c>
      <c r="C62" s="364" t="s">
        <v>192</v>
      </c>
      <c r="D62" s="365" t="str">
        <f t="shared" si="0"/>
        <v>Premises staff</v>
      </c>
      <c r="E62" s="366" t="s">
        <v>876</v>
      </c>
    </row>
    <row r="63" spans="2:5" x14ac:dyDescent="0.25">
      <c r="B63" s="363">
        <v>17172</v>
      </c>
      <c r="C63" s="364" t="s">
        <v>192</v>
      </c>
      <c r="D63" s="365" t="str">
        <f t="shared" si="0"/>
        <v>Premises staff</v>
      </c>
      <c r="E63" s="366" t="s">
        <v>877</v>
      </c>
    </row>
    <row r="64" spans="2:5" x14ac:dyDescent="0.25">
      <c r="B64" s="363">
        <v>17175</v>
      </c>
      <c r="C64" s="364" t="s">
        <v>190</v>
      </c>
      <c r="D64" s="365" t="str">
        <f t="shared" si="0"/>
        <v>Education support Staff</v>
      </c>
      <c r="E64" s="368" t="s">
        <v>878</v>
      </c>
    </row>
    <row r="65" spans="2:5" x14ac:dyDescent="0.25">
      <c r="B65" s="363">
        <v>17176</v>
      </c>
      <c r="C65" s="364" t="s">
        <v>190</v>
      </c>
      <c r="D65" s="365" t="str">
        <f t="shared" si="0"/>
        <v>Education support Staff</v>
      </c>
      <c r="E65" s="368" t="s">
        <v>879</v>
      </c>
    </row>
    <row r="66" spans="2:5" x14ac:dyDescent="0.25">
      <c r="B66" s="363">
        <v>17177</v>
      </c>
      <c r="C66" s="364" t="s">
        <v>190</v>
      </c>
      <c r="D66" s="365" t="str">
        <f t="shared" si="0"/>
        <v>Education support Staff</v>
      </c>
      <c r="E66" s="368" t="s">
        <v>880</v>
      </c>
    </row>
    <row r="67" spans="2:5" x14ac:dyDescent="0.25">
      <c r="B67" s="363">
        <v>17179</v>
      </c>
      <c r="C67" s="364" t="s">
        <v>192</v>
      </c>
      <c r="D67" s="365" t="str">
        <f t="shared" si="0"/>
        <v>Premises staff</v>
      </c>
      <c r="E67" s="366" t="s">
        <v>881</v>
      </c>
    </row>
    <row r="68" spans="2:5" x14ac:dyDescent="0.25">
      <c r="B68" s="363">
        <v>17371</v>
      </c>
      <c r="C68" s="364" t="s">
        <v>192</v>
      </c>
      <c r="D68" s="365" t="str">
        <f t="shared" si="0"/>
        <v>Premises staff</v>
      </c>
      <c r="E68" s="366" t="s">
        <v>882</v>
      </c>
    </row>
    <row r="69" spans="2:5" x14ac:dyDescent="0.25">
      <c r="B69" s="363">
        <v>17372</v>
      </c>
      <c r="C69" s="364" t="s">
        <v>192</v>
      </c>
      <c r="D69" s="365" t="str">
        <f t="shared" si="0"/>
        <v>Premises staff</v>
      </c>
      <c r="E69" s="366" t="s">
        <v>883</v>
      </c>
    </row>
    <row r="70" spans="2:5" x14ac:dyDescent="0.25">
      <c r="B70" s="363">
        <v>17375</v>
      </c>
      <c r="C70" s="364" t="s">
        <v>190</v>
      </c>
      <c r="D70" s="365" t="str">
        <f t="shared" ref="D70:D133" si="1">VLOOKUP(C70,Map,2,FALSE)</f>
        <v>Education support Staff</v>
      </c>
      <c r="E70" s="368" t="s">
        <v>884</v>
      </c>
    </row>
    <row r="71" spans="2:5" x14ac:dyDescent="0.25">
      <c r="B71" s="363">
        <v>17376</v>
      </c>
      <c r="C71" s="364" t="s">
        <v>190</v>
      </c>
      <c r="D71" s="365" t="str">
        <f t="shared" si="1"/>
        <v>Education support Staff</v>
      </c>
      <c r="E71" s="368" t="s">
        <v>885</v>
      </c>
    </row>
    <row r="72" spans="2:5" x14ac:dyDescent="0.25">
      <c r="B72" s="363">
        <v>17377</v>
      </c>
      <c r="C72" s="364" t="s">
        <v>190</v>
      </c>
      <c r="D72" s="365" t="str">
        <f t="shared" si="1"/>
        <v>Education support Staff</v>
      </c>
      <c r="E72" s="368" t="s">
        <v>886</v>
      </c>
    </row>
    <row r="73" spans="2:5" x14ac:dyDescent="0.25">
      <c r="B73" s="363">
        <v>17379</v>
      </c>
      <c r="C73" s="364" t="s">
        <v>192</v>
      </c>
      <c r="D73" s="365" t="str">
        <f t="shared" si="1"/>
        <v>Premises staff</v>
      </c>
      <c r="E73" s="366" t="s">
        <v>887</v>
      </c>
    </row>
    <row r="74" spans="2:5" x14ac:dyDescent="0.25">
      <c r="B74" s="363">
        <v>17671</v>
      </c>
      <c r="C74" s="364" t="s">
        <v>192</v>
      </c>
      <c r="D74" s="365" t="str">
        <f t="shared" si="1"/>
        <v>Premises staff</v>
      </c>
      <c r="E74" s="366" t="s">
        <v>888</v>
      </c>
    </row>
    <row r="75" spans="2:5" ht="25" x14ac:dyDescent="0.25">
      <c r="B75" s="363">
        <v>17799</v>
      </c>
      <c r="C75" s="364" t="s">
        <v>190</v>
      </c>
      <c r="D75" s="365" t="str">
        <f t="shared" si="1"/>
        <v>Education support Staff</v>
      </c>
      <c r="E75" s="367" t="s">
        <v>889</v>
      </c>
    </row>
    <row r="76" spans="2:5" x14ac:dyDescent="0.25">
      <c r="B76" s="363">
        <v>17899</v>
      </c>
      <c r="C76" s="364" t="s">
        <v>190</v>
      </c>
      <c r="D76" s="365" t="str">
        <f t="shared" si="1"/>
        <v>Education support Staff</v>
      </c>
      <c r="E76" s="368" t="s">
        <v>890</v>
      </c>
    </row>
    <row r="77" spans="2:5" x14ac:dyDescent="0.25">
      <c r="B77" s="369">
        <v>19599</v>
      </c>
      <c r="C77" s="370" t="s">
        <v>200</v>
      </c>
      <c r="D77" s="371" t="str">
        <f t="shared" si="1"/>
        <v>Indirect employee expenses</v>
      </c>
      <c r="E77" s="372" t="s">
        <v>891</v>
      </c>
    </row>
    <row r="78" spans="2:5" x14ac:dyDescent="0.25">
      <c r="B78" s="369">
        <v>19699</v>
      </c>
      <c r="C78" s="370" t="s">
        <v>200</v>
      </c>
      <c r="D78" s="371" t="str">
        <f t="shared" si="1"/>
        <v>Indirect employee expenses</v>
      </c>
      <c r="E78" s="372" t="s">
        <v>892</v>
      </c>
    </row>
    <row r="79" spans="2:5" x14ac:dyDescent="0.25">
      <c r="B79" s="363">
        <v>19899</v>
      </c>
      <c r="C79" s="364" t="s">
        <v>200</v>
      </c>
      <c r="D79" s="365" t="str">
        <f t="shared" si="1"/>
        <v>Indirect employee expenses</v>
      </c>
      <c r="E79" s="366" t="s">
        <v>893</v>
      </c>
    </row>
    <row r="80" spans="2:5" x14ac:dyDescent="0.25">
      <c r="B80" s="363">
        <v>22199</v>
      </c>
      <c r="C80" s="364" t="s">
        <v>217</v>
      </c>
      <c r="D80" s="365" t="str">
        <f t="shared" si="1"/>
        <v>Energy</v>
      </c>
      <c r="E80" s="366" t="s">
        <v>894</v>
      </c>
    </row>
    <row r="81" spans="2:5" x14ac:dyDescent="0.25">
      <c r="B81" s="363">
        <v>22399</v>
      </c>
      <c r="C81" s="364" t="s">
        <v>217</v>
      </c>
      <c r="D81" s="365" t="str">
        <f t="shared" si="1"/>
        <v>Energy</v>
      </c>
      <c r="E81" s="366" t="s">
        <v>895</v>
      </c>
    </row>
    <row r="82" spans="2:5" x14ac:dyDescent="0.25">
      <c r="B82" s="363">
        <v>22499</v>
      </c>
      <c r="C82" s="364" t="s">
        <v>217</v>
      </c>
      <c r="D82" s="365" t="str">
        <f t="shared" si="1"/>
        <v>Energy</v>
      </c>
      <c r="E82" s="366" t="s">
        <v>896</v>
      </c>
    </row>
    <row r="83" spans="2:5" x14ac:dyDescent="0.25">
      <c r="B83" s="363">
        <v>23299</v>
      </c>
      <c r="C83" s="364" t="s">
        <v>219</v>
      </c>
      <c r="D83" s="365" t="str">
        <f t="shared" si="1"/>
        <v>Rates</v>
      </c>
      <c r="E83" s="366" t="s">
        <v>897</v>
      </c>
    </row>
    <row r="84" spans="2:5" x14ac:dyDescent="0.25">
      <c r="B84" s="363">
        <v>23499</v>
      </c>
      <c r="C84" s="364" t="s">
        <v>233</v>
      </c>
      <c r="D84" s="365" t="str">
        <f t="shared" si="1"/>
        <v>Special facilities</v>
      </c>
      <c r="E84" s="366" t="s">
        <v>898</v>
      </c>
    </row>
    <row r="85" spans="2:5" x14ac:dyDescent="0.25">
      <c r="B85" s="363">
        <v>23599</v>
      </c>
      <c r="C85" s="364" t="s">
        <v>211</v>
      </c>
      <c r="D85" s="365" t="str">
        <f t="shared" si="1"/>
        <v>Grounds maint and improvement</v>
      </c>
      <c r="E85" s="366" t="s">
        <v>899</v>
      </c>
    </row>
    <row r="86" spans="2:5" x14ac:dyDescent="0.25">
      <c r="B86" s="363">
        <v>24199</v>
      </c>
      <c r="C86" s="364" t="s">
        <v>215</v>
      </c>
      <c r="D86" s="365" t="str">
        <f t="shared" si="1"/>
        <v>Water &amp; sewage</v>
      </c>
      <c r="E86" s="366" t="s">
        <v>900</v>
      </c>
    </row>
    <row r="87" spans="2:5" x14ac:dyDescent="0.25">
      <c r="B87" s="363">
        <v>24399</v>
      </c>
      <c r="C87" s="364" t="s">
        <v>215</v>
      </c>
      <c r="D87" s="365" t="str">
        <f t="shared" si="1"/>
        <v>Water &amp; sewage</v>
      </c>
      <c r="E87" s="366" t="s">
        <v>901</v>
      </c>
    </row>
    <row r="88" spans="2:5" x14ac:dyDescent="0.25">
      <c r="B88" s="363">
        <v>26199</v>
      </c>
      <c r="C88" s="364" t="s">
        <v>213</v>
      </c>
      <c r="D88" s="365" t="str">
        <f t="shared" si="1"/>
        <v>Cleaning &amp; caretaking</v>
      </c>
      <c r="E88" s="366" t="s">
        <v>902</v>
      </c>
    </row>
    <row r="89" spans="2:5" x14ac:dyDescent="0.25">
      <c r="B89" s="363">
        <v>27199</v>
      </c>
      <c r="C89" s="364" t="s">
        <v>221</v>
      </c>
      <c r="D89" s="365" t="str">
        <f t="shared" si="1"/>
        <v>Other occupation costs</v>
      </c>
      <c r="E89" s="366" t="s">
        <v>903</v>
      </c>
    </row>
    <row r="90" spans="2:5" x14ac:dyDescent="0.25">
      <c r="B90" s="363">
        <v>27299</v>
      </c>
      <c r="C90" s="364" t="s">
        <v>231</v>
      </c>
      <c r="D90" s="365" t="str">
        <f t="shared" si="1"/>
        <v>Other insurance premiums</v>
      </c>
      <c r="E90" s="366" t="s">
        <v>904</v>
      </c>
    </row>
    <row r="91" spans="2:5" x14ac:dyDescent="0.25">
      <c r="B91" s="363">
        <v>28198</v>
      </c>
      <c r="C91" s="364" t="s">
        <v>209</v>
      </c>
      <c r="D91" s="365" t="str">
        <f t="shared" si="1"/>
        <v>Building maint and improvement</v>
      </c>
      <c r="E91" s="366" t="s">
        <v>905</v>
      </c>
    </row>
    <row r="92" spans="2:5" x14ac:dyDescent="0.25">
      <c r="B92" s="363">
        <v>28199</v>
      </c>
      <c r="C92" s="364" t="s">
        <v>209</v>
      </c>
      <c r="D92" s="365" t="str">
        <f t="shared" si="1"/>
        <v>Building maint and improvement</v>
      </c>
      <c r="E92" s="366" t="s">
        <v>906</v>
      </c>
    </row>
    <row r="93" spans="2:5" x14ac:dyDescent="0.25">
      <c r="B93" s="363">
        <v>28599</v>
      </c>
      <c r="C93" s="364" t="s">
        <v>211</v>
      </c>
      <c r="D93" s="365" t="str">
        <f t="shared" si="1"/>
        <v>Grounds maint and improvement</v>
      </c>
      <c r="E93" s="366" t="s">
        <v>907</v>
      </c>
    </row>
    <row r="94" spans="2:5" x14ac:dyDescent="0.25">
      <c r="B94" s="363">
        <v>28699</v>
      </c>
      <c r="C94" s="364" t="s">
        <v>211</v>
      </c>
      <c r="D94" s="365" t="str">
        <f t="shared" si="1"/>
        <v>Grounds maint and improvement</v>
      </c>
      <c r="E94" s="366" t="s">
        <v>908</v>
      </c>
    </row>
    <row r="95" spans="2:5" x14ac:dyDescent="0.25">
      <c r="B95" s="363">
        <v>28799</v>
      </c>
      <c r="C95" s="364" t="s">
        <v>245</v>
      </c>
      <c r="D95" s="373" t="s">
        <v>909</v>
      </c>
      <c r="E95" s="366" t="s">
        <v>910</v>
      </c>
    </row>
    <row r="96" spans="2:5" x14ac:dyDescent="0.25">
      <c r="B96" s="363">
        <v>29798</v>
      </c>
      <c r="C96" s="374" t="s">
        <v>213</v>
      </c>
      <c r="D96" s="365" t="str">
        <f t="shared" si="1"/>
        <v>Cleaning &amp; caretaking</v>
      </c>
      <c r="E96" s="366" t="s">
        <v>911</v>
      </c>
    </row>
    <row r="97" spans="2:5" x14ac:dyDescent="0.25">
      <c r="B97" s="363">
        <v>31211</v>
      </c>
      <c r="C97" s="364" t="s">
        <v>223</v>
      </c>
      <c r="D97" s="365" t="str">
        <f t="shared" si="1"/>
        <v>Learning resources (not ICT)</v>
      </c>
      <c r="E97" s="366" t="s">
        <v>912</v>
      </c>
    </row>
    <row r="98" spans="2:5" x14ac:dyDescent="0.25">
      <c r="B98" s="363">
        <v>31799</v>
      </c>
      <c r="C98" s="364" t="s">
        <v>223</v>
      </c>
      <c r="D98" s="365" t="str">
        <f t="shared" si="1"/>
        <v>Learning resources (not ICT)</v>
      </c>
      <c r="E98" s="366" t="s">
        <v>913</v>
      </c>
    </row>
    <row r="99" spans="2:5" x14ac:dyDescent="0.25">
      <c r="B99" s="363">
        <v>32199</v>
      </c>
      <c r="C99" s="364" t="s">
        <v>231</v>
      </c>
      <c r="D99" s="365" t="str">
        <f t="shared" si="1"/>
        <v>Other insurance premiums</v>
      </c>
      <c r="E99" s="366" t="s">
        <v>914</v>
      </c>
    </row>
    <row r="100" spans="2:5" x14ac:dyDescent="0.25">
      <c r="B100" s="363">
        <v>34299</v>
      </c>
      <c r="C100" s="364" t="s">
        <v>223</v>
      </c>
      <c r="D100" s="365" t="str">
        <f t="shared" si="1"/>
        <v>Learning resources (not ICT)</v>
      </c>
      <c r="E100" s="366" t="s">
        <v>915</v>
      </c>
    </row>
    <row r="101" spans="2:5" ht="25" x14ac:dyDescent="0.25">
      <c r="B101" s="369">
        <v>36199</v>
      </c>
      <c r="C101" s="370" t="s">
        <v>200</v>
      </c>
      <c r="D101" s="371" t="str">
        <f t="shared" si="1"/>
        <v>Indirect employee expenses</v>
      </c>
      <c r="E101" s="375" t="s">
        <v>916</v>
      </c>
    </row>
    <row r="102" spans="2:5" x14ac:dyDescent="0.25">
      <c r="B102" s="363">
        <v>36399</v>
      </c>
      <c r="C102" s="364" t="s">
        <v>223</v>
      </c>
      <c r="D102" s="365" t="str">
        <f t="shared" si="1"/>
        <v>Learning resources (not ICT)</v>
      </c>
      <c r="E102" s="366" t="s">
        <v>917</v>
      </c>
    </row>
    <row r="103" spans="2:5" x14ac:dyDescent="0.25">
      <c r="B103" s="363">
        <v>36499</v>
      </c>
      <c r="C103" s="364" t="s">
        <v>237</v>
      </c>
      <c r="D103" s="365" t="str">
        <f t="shared" si="1"/>
        <v>Agency supply staff</v>
      </c>
      <c r="E103" s="366" t="s">
        <v>918</v>
      </c>
    </row>
    <row r="104" spans="2:5" x14ac:dyDescent="0.25">
      <c r="B104" s="369">
        <v>37199</v>
      </c>
      <c r="C104" s="370" t="s">
        <v>200</v>
      </c>
      <c r="D104" s="371" t="str">
        <f t="shared" si="1"/>
        <v>Indirect employee expenses</v>
      </c>
      <c r="E104" s="372" t="s">
        <v>919</v>
      </c>
    </row>
    <row r="105" spans="2:5" x14ac:dyDescent="0.25">
      <c r="B105" s="363">
        <v>43199</v>
      </c>
      <c r="C105" s="364" t="s">
        <v>235</v>
      </c>
      <c r="D105" s="365" t="str">
        <f t="shared" si="1"/>
        <v>Catering supplies</v>
      </c>
      <c r="E105" s="366" t="s">
        <v>920</v>
      </c>
    </row>
    <row r="106" spans="2:5" x14ac:dyDescent="0.25">
      <c r="B106" s="363">
        <v>43299</v>
      </c>
      <c r="C106" s="364" t="s">
        <v>235</v>
      </c>
      <c r="D106" s="365" t="str">
        <f t="shared" si="1"/>
        <v>Catering supplies</v>
      </c>
      <c r="E106" s="366" t="s">
        <v>921</v>
      </c>
    </row>
    <row r="107" spans="2:5" x14ac:dyDescent="0.25">
      <c r="B107" s="363">
        <v>43399</v>
      </c>
      <c r="C107" s="364" t="s">
        <v>235</v>
      </c>
      <c r="D107" s="365" t="str">
        <f t="shared" si="1"/>
        <v>Catering supplies</v>
      </c>
      <c r="E107" s="366" t="s">
        <v>922</v>
      </c>
    </row>
    <row r="108" spans="2:5" x14ac:dyDescent="0.25">
      <c r="B108" s="363">
        <v>44197</v>
      </c>
      <c r="C108" s="364" t="s">
        <v>233</v>
      </c>
      <c r="D108" s="365" t="str">
        <f t="shared" si="1"/>
        <v>Special facilities</v>
      </c>
      <c r="E108" s="366" t="s">
        <v>923</v>
      </c>
    </row>
    <row r="109" spans="2:5" x14ac:dyDescent="0.25">
      <c r="B109" s="363">
        <v>44198</v>
      </c>
      <c r="C109" s="364" t="s">
        <v>213</v>
      </c>
      <c r="D109" s="365" t="str">
        <f t="shared" si="1"/>
        <v>Cleaning &amp; caretaking</v>
      </c>
      <c r="E109" s="366" t="s">
        <v>924</v>
      </c>
    </row>
    <row r="110" spans="2:5" x14ac:dyDescent="0.25">
      <c r="B110" s="363">
        <v>44199</v>
      </c>
      <c r="C110" s="364" t="s">
        <v>229</v>
      </c>
      <c r="D110" s="365" t="str">
        <f t="shared" si="1"/>
        <v>Admin supplies</v>
      </c>
      <c r="E110" s="366" t="s">
        <v>925</v>
      </c>
    </row>
    <row r="111" spans="2:5" x14ac:dyDescent="0.25">
      <c r="B111" s="363">
        <v>44298</v>
      </c>
      <c r="C111" s="364" t="s">
        <v>229</v>
      </c>
      <c r="D111" s="365" t="str">
        <f t="shared" si="1"/>
        <v>Admin supplies</v>
      </c>
      <c r="E111" s="366" t="s">
        <v>926</v>
      </c>
    </row>
    <row r="112" spans="2:5" x14ac:dyDescent="0.25">
      <c r="B112" s="363">
        <v>44299</v>
      </c>
      <c r="C112" s="364" t="s">
        <v>229</v>
      </c>
      <c r="D112" s="365" t="str">
        <f t="shared" si="1"/>
        <v>Admin supplies</v>
      </c>
      <c r="E112" s="366" t="s">
        <v>927</v>
      </c>
    </row>
    <row r="113" spans="2:5" x14ac:dyDescent="0.25">
      <c r="B113" s="363">
        <v>45199</v>
      </c>
      <c r="C113" s="364" t="s">
        <v>229</v>
      </c>
      <c r="D113" s="365" t="str">
        <f t="shared" si="1"/>
        <v>Admin supplies</v>
      </c>
      <c r="E113" s="366" t="s">
        <v>928</v>
      </c>
    </row>
    <row r="114" spans="2:5" x14ac:dyDescent="0.25">
      <c r="B114" s="363">
        <v>45398</v>
      </c>
      <c r="C114" s="364" t="s">
        <v>229</v>
      </c>
      <c r="D114" s="365" t="str">
        <f t="shared" si="1"/>
        <v>Admin supplies</v>
      </c>
      <c r="E114" s="366" t="s">
        <v>929</v>
      </c>
    </row>
    <row r="115" spans="2:5" x14ac:dyDescent="0.25">
      <c r="B115" s="363">
        <v>45399</v>
      </c>
      <c r="C115" s="364" t="s">
        <v>229</v>
      </c>
      <c r="D115" s="365" t="str">
        <f t="shared" si="1"/>
        <v>Admin supplies</v>
      </c>
      <c r="E115" s="366" t="s">
        <v>930</v>
      </c>
    </row>
    <row r="116" spans="2:5" x14ac:dyDescent="0.25">
      <c r="B116" s="363">
        <v>45499</v>
      </c>
      <c r="C116" s="364" t="s">
        <v>229</v>
      </c>
      <c r="D116" s="365" t="str">
        <f t="shared" si="1"/>
        <v>Admin supplies</v>
      </c>
      <c r="E116" s="366" t="s">
        <v>931</v>
      </c>
    </row>
    <row r="117" spans="2:5" x14ac:dyDescent="0.25">
      <c r="B117" s="363">
        <v>45699</v>
      </c>
      <c r="C117" s="364" t="s">
        <v>229</v>
      </c>
      <c r="D117" s="365" t="str">
        <f t="shared" si="1"/>
        <v>Admin supplies</v>
      </c>
      <c r="E117" s="366" t="s">
        <v>932</v>
      </c>
    </row>
    <row r="118" spans="2:5" x14ac:dyDescent="0.25">
      <c r="B118" s="363">
        <v>46198</v>
      </c>
      <c r="C118" s="364" t="s">
        <v>223</v>
      </c>
      <c r="D118" s="365" t="str">
        <f t="shared" si="1"/>
        <v>Learning resources (not ICT)</v>
      </c>
      <c r="E118" s="366" t="s">
        <v>933</v>
      </c>
    </row>
    <row r="119" spans="2:5" x14ac:dyDescent="0.25">
      <c r="B119" s="363">
        <v>46199</v>
      </c>
      <c r="C119" s="364" t="s">
        <v>223</v>
      </c>
      <c r="D119" s="365" t="str">
        <f t="shared" si="1"/>
        <v>Learning resources (not ICT)</v>
      </c>
      <c r="E119" s="366" t="s">
        <v>934</v>
      </c>
    </row>
    <row r="120" spans="2:5" x14ac:dyDescent="0.25">
      <c r="B120" s="363">
        <v>46399</v>
      </c>
      <c r="C120" s="364" t="s">
        <v>223</v>
      </c>
      <c r="D120" s="365" t="str">
        <f t="shared" si="1"/>
        <v>Learning resources (not ICT)</v>
      </c>
      <c r="E120" s="366" t="s">
        <v>935</v>
      </c>
    </row>
    <row r="121" spans="2:5" x14ac:dyDescent="0.25">
      <c r="B121" s="363">
        <v>46499</v>
      </c>
      <c r="C121" s="364" t="s">
        <v>223</v>
      </c>
      <c r="D121" s="365" t="str">
        <f t="shared" si="1"/>
        <v>Learning resources (not ICT)</v>
      </c>
      <c r="E121" s="366" t="s">
        <v>936</v>
      </c>
    </row>
    <row r="122" spans="2:5" ht="25" x14ac:dyDescent="0.25">
      <c r="B122" s="363">
        <v>46799</v>
      </c>
      <c r="C122" s="364" t="s">
        <v>223</v>
      </c>
      <c r="D122" s="365" t="str">
        <f t="shared" si="1"/>
        <v>Learning resources (not ICT)</v>
      </c>
      <c r="E122" s="376" t="s">
        <v>937</v>
      </c>
    </row>
    <row r="123" spans="2:5" x14ac:dyDescent="0.25">
      <c r="B123" s="363">
        <v>46899</v>
      </c>
      <c r="C123" s="364" t="s">
        <v>223</v>
      </c>
      <c r="D123" s="365" t="str">
        <f t="shared" si="1"/>
        <v>Learning resources (not ICT)</v>
      </c>
      <c r="E123" s="366" t="s">
        <v>938</v>
      </c>
    </row>
    <row r="124" spans="2:5" ht="37.5" x14ac:dyDescent="0.25">
      <c r="B124" s="377">
        <v>47499</v>
      </c>
      <c r="C124" s="364" t="s">
        <v>225</v>
      </c>
      <c r="D124" s="365" t="str">
        <f t="shared" si="1"/>
        <v>ICT Learning resources</v>
      </c>
      <c r="E124" s="376" t="s">
        <v>939</v>
      </c>
    </row>
    <row r="125" spans="2:5" x14ac:dyDescent="0.25">
      <c r="B125" s="363">
        <v>52199</v>
      </c>
      <c r="C125" s="364" t="s">
        <v>229</v>
      </c>
      <c r="D125" s="365" t="str">
        <f t="shared" si="1"/>
        <v>Admin supplies</v>
      </c>
      <c r="E125" s="366" t="s">
        <v>940</v>
      </c>
    </row>
    <row r="126" spans="2:5" x14ac:dyDescent="0.25">
      <c r="B126" s="363">
        <v>52299</v>
      </c>
      <c r="C126" s="364" t="s">
        <v>229</v>
      </c>
      <c r="D126" s="365" t="str">
        <f t="shared" si="1"/>
        <v>Admin supplies</v>
      </c>
      <c r="E126" s="366" t="s">
        <v>941</v>
      </c>
    </row>
    <row r="127" spans="2:5" x14ac:dyDescent="0.25">
      <c r="B127" s="363">
        <v>53699</v>
      </c>
      <c r="C127" s="364" t="s">
        <v>237</v>
      </c>
      <c r="D127" s="365" t="str">
        <f t="shared" si="1"/>
        <v>Agency supply staff</v>
      </c>
      <c r="E127" s="366" t="s">
        <v>942</v>
      </c>
    </row>
    <row r="128" spans="2:5" x14ac:dyDescent="0.25">
      <c r="B128" s="377">
        <v>53704</v>
      </c>
      <c r="C128" s="364" t="s">
        <v>239</v>
      </c>
      <c r="D128" s="365" t="str">
        <f t="shared" si="1"/>
        <v>Bought in prof. Services - curriculum</v>
      </c>
      <c r="E128" s="366" t="s">
        <v>943</v>
      </c>
    </row>
    <row r="129" spans="2:5" x14ac:dyDescent="0.25">
      <c r="B129" s="363">
        <v>53705</v>
      </c>
      <c r="C129" s="364" t="s">
        <v>203</v>
      </c>
      <c r="D129" s="365" t="str">
        <f t="shared" si="1"/>
        <v>Staff development &amp; training</v>
      </c>
      <c r="E129" s="366" t="s">
        <v>944</v>
      </c>
    </row>
    <row r="130" spans="2:5" x14ac:dyDescent="0.25">
      <c r="B130" s="363">
        <v>57104</v>
      </c>
      <c r="C130" s="364" t="s">
        <v>229</v>
      </c>
      <c r="D130" s="365" t="str">
        <f t="shared" si="1"/>
        <v>Admin supplies</v>
      </c>
      <c r="E130" s="366" t="s">
        <v>945</v>
      </c>
    </row>
    <row r="131" spans="2:5" x14ac:dyDescent="0.25">
      <c r="B131" s="363">
        <v>57105</v>
      </c>
      <c r="C131" s="364" t="s">
        <v>223</v>
      </c>
      <c r="D131" s="365" t="str">
        <f t="shared" si="1"/>
        <v>Learning resources (not ICT)</v>
      </c>
      <c r="E131" s="366" t="s">
        <v>946</v>
      </c>
    </row>
    <row r="132" spans="2:5" x14ac:dyDescent="0.25">
      <c r="B132" s="363">
        <v>57109</v>
      </c>
      <c r="C132" s="364" t="s">
        <v>229</v>
      </c>
      <c r="D132" s="365" t="str">
        <f t="shared" si="1"/>
        <v>Admin supplies</v>
      </c>
      <c r="E132" s="366" t="s">
        <v>947</v>
      </c>
    </row>
    <row r="133" spans="2:5" x14ac:dyDescent="0.25">
      <c r="B133" s="363">
        <v>57198</v>
      </c>
      <c r="C133" s="364" t="s">
        <v>241</v>
      </c>
      <c r="D133" s="365" t="str">
        <f t="shared" si="1"/>
        <v>Bought in prof. Services - other</v>
      </c>
      <c r="E133" s="366" t="s">
        <v>948</v>
      </c>
    </row>
    <row r="134" spans="2:5" ht="25" x14ac:dyDescent="0.25">
      <c r="B134" s="363">
        <v>57199</v>
      </c>
      <c r="C134" s="364" t="s">
        <v>229</v>
      </c>
      <c r="D134" s="365" t="str">
        <f t="shared" ref="D134:D166" si="2">VLOOKUP(C134,Map,2,FALSE)</f>
        <v>Admin supplies</v>
      </c>
      <c r="E134" s="376" t="s">
        <v>949</v>
      </c>
    </row>
    <row r="135" spans="2:5" x14ac:dyDescent="0.25">
      <c r="B135" s="363">
        <v>57297</v>
      </c>
      <c r="C135" s="364" t="s">
        <v>207</v>
      </c>
      <c r="D135" s="365" t="str">
        <f t="shared" si="2"/>
        <v>Staff related insurance</v>
      </c>
      <c r="E135" s="366" t="s">
        <v>950</v>
      </c>
    </row>
    <row r="136" spans="2:5" x14ac:dyDescent="0.25">
      <c r="B136" s="363">
        <v>57298</v>
      </c>
      <c r="C136" s="364" t="s">
        <v>231</v>
      </c>
      <c r="D136" s="365" t="str">
        <f t="shared" si="2"/>
        <v>Other insurance premiums</v>
      </c>
      <c r="E136" s="366" t="s">
        <v>951</v>
      </c>
    </row>
    <row r="137" spans="2:5" x14ac:dyDescent="0.25">
      <c r="B137" s="363">
        <v>57299</v>
      </c>
      <c r="C137" s="364" t="s">
        <v>205</v>
      </c>
      <c r="D137" s="365" t="str">
        <f t="shared" si="2"/>
        <v>Supply teacher insurance</v>
      </c>
      <c r="E137" s="366" t="s">
        <v>952</v>
      </c>
    </row>
    <row r="138" spans="2:5" x14ac:dyDescent="0.25">
      <c r="B138" s="363">
        <v>57399</v>
      </c>
      <c r="C138" s="364" t="s">
        <v>229</v>
      </c>
      <c r="D138" s="365" t="str">
        <f t="shared" si="2"/>
        <v>Admin supplies</v>
      </c>
      <c r="E138" s="366" t="s">
        <v>953</v>
      </c>
    </row>
    <row r="139" spans="2:5" x14ac:dyDescent="0.25">
      <c r="B139" s="363">
        <v>57799</v>
      </c>
      <c r="C139" s="364" t="s">
        <v>227</v>
      </c>
      <c r="D139" s="365" t="str">
        <f t="shared" si="2"/>
        <v>Exam Fees</v>
      </c>
      <c r="E139" s="366" t="s">
        <v>954</v>
      </c>
    </row>
    <row r="140" spans="2:5" x14ac:dyDescent="0.25">
      <c r="B140" s="363">
        <v>84299</v>
      </c>
      <c r="C140" s="364" t="s">
        <v>243</v>
      </c>
      <c r="D140" s="365" t="str">
        <f t="shared" si="2"/>
        <v>Loan interest</v>
      </c>
      <c r="E140" s="366" t="s">
        <v>955</v>
      </c>
    </row>
    <row r="141" spans="2:5" x14ac:dyDescent="0.25">
      <c r="B141" s="363">
        <v>91140</v>
      </c>
      <c r="C141" s="364" t="s">
        <v>172</v>
      </c>
      <c r="D141" s="365" t="str">
        <f t="shared" si="2"/>
        <v>Facilities and services</v>
      </c>
      <c r="E141" s="366" t="s">
        <v>956</v>
      </c>
    </row>
    <row r="142" spans="2:5" x14ac:dyDescent="0.25">
      <c r="B142" s="363">
        <v>91156</v>
      </c>
      <c r="C142" s="364" t="s">
        <v>168</v>
      </c>
      <c r="D142" s="365" t="s">
        <v>169</v>
      </c>
      <c r="E142" s="366" t="s">
        <v>957</v>
      </c>
    </row>
    <row r="143" spans="2:5" x14ac:dyDescent="0.25">
      <c r="B143" s="377">
        <v>91168</v>
      </c>
      <c r="C143" s="364" t="s">
        <v>168</v>
      </c>
      <c r="D143" s="365" t="str">
        <f t="shared" si="2"/>
        <v>Other government grants</v>
      </c>
      <c r="E143" s="366" t="s">
        <v>958</v>
      </c>
    </row>
    <row r="144" spans="2:5" x14ac:dyDescent="0.25">
      <c r="B144" s="377">
        <v>91169</v>
      </c>
      <c r="C144" s="364" t="s">
        <v>168</v>
      </c>
      <c r="D144" s="365" t="str">
        <f t="shared" si="2"/>
        <v>Other government grants</v>
      </c>
      <c r="E144" s="366" t="s">
        <v>959</v>
      </c>
    </row>
    <row r="145" spans="2:5" ht="25" x14ac:dyDescent="0.25">
      <c r="B145" s="377">
        <v>91170</v>
      </c>
      <c r="C145" s="364" t="s">
        <v>170</v>
      </c>
      <c r="D145" s="365" t="str">
        <f t="shared" si="2"/>
        <v>Other grants and payments</v>
      </c>
      <c r="E145" s="376" t="s">
        <v>960</v>
      </c>
    </row>
    <row r="146" spans="2:5" x14ac:dyDescent="0.25">
      <c r="B146" s="378">
        <v>91199</v>
      </c>
      <c r="C146" s="379" t="s">
        <v>168</v>
      </c>
      <c r="D146" s="380" t="str">
        <f t="shared" si="2"/>
        <v>Other government grants</v>
      </c>
      <c r="E146" s="381" t="s">
        <v>961</v>
      </c>
    </row>
    <row r="147" spans="2:5" x14ac:dyDescent="0.25">
      <c r="B147" s="363">
        <v>92499</v>
      </c>
      <c r="C147" s="364" t="s">
        <v>172</v>
      </c>
      <c r="D147" s="365" t="str">
        <f t="shared" si="2"/>
        <v>Facilities and services</v>
      </c>
      <c r="E147" s="366" t="s">
        <v>962</v>
      </c>
    </row>
    <row r="148" spans="2:5" x14ac:dyDescent="0.25">
      <c r="B148" s="377">
        <v>92807</v>
      </c>
      <c r="C148" s="364" t="s">
        <v>176</v>
      </c>
      <c r="D148" s="365" t="str">
        <f t="shared" si="2"/>
        <v>Supply teacher insurance claims</v>
      </c>
      <c r="E148" s="366" t="s">
        <v>177</v>
      </c>
    </row>
    <row r="149" spans="2:5" x14ac:dyDescent="0.25">
      <c r="B149" s="377">
        <v>92808</v>
      </c>
      <c r="C149" s="364" t="s">
        <v>178</v>
      </c>
      <c r="D149" s="365" t="str">
        <f t="shared" si="2"/>
        <v>Other insurance claims</v>
      </c>
      <c r="E149" s="366" t="s">
        <v>179</v>
      </c>
    </row>
    <row r="150" spans="2:5" x14ac:dyDescent="0.25">
      <c r="B150" s="377">
        <v>92809</v>
      </c>
      <c r="C150" s="364" t="s">
        <v>180</v>
      </c>
      <c r="D150" s="365" t="str">
        <f t="shared" si="2"/>
        <v>Contributions to visits</v>
      </c>
      <c r="E150" s="366" t="s">
        <v>963</v>
      </c>
    </row>
    <row r="151" spans="2:5" x14ac:dyDescent="0.25">
      <c r="B151" s="377">
        <v>92899</v>
      </c>
      <c r="C151" s="364" t="s">
        <v>643</v>
      </c>
      <c r="D151" s="365" t="s">
        <v>909</v>
      </c>
      <c r="E151" s="366" t="s">
        <v>964</v>
      </c>
    </row>
    <row r="152" spans="2:5" x14ac:dyDescent="0.25">
      <c r="B152" s="363">
        <v>93199</v>
      </c>
      <c r="C152" s="364" t="s">
        <v>172</v>
      </c>
      <c r="D152" s="365" t="str">
        <f t="shared" si="2"/>
        <v>Facilities and services</v>
      </c>
      <c r="E152" s="366" t="s">
        <v>965</v>
      </c>
    </row>
    <row r="153" spans="2:5" x14ac:dyDescent="0.25">
      <c r="B153" s="363">
        <v>93603</v>
      </c>
      <c r="C153" s="364" t="s">
        <v>174</v>
      </c>
      <c r="D153" s="365" t="str">
        <f t="shared" si="2"/>
        <v>Catering</v>
      </c>
      <c r="E153" s="366" t="s">
        <v>966</v>
      </c>
    </row>
    <row r="154" spans="2:5" x14ac:dyDescent="0.25">
      <c r="B154" s="363">
        <v>93699</v>
      </c>
      <c r="C154" s="364" t="s">
        <v>172</v>
      </c>
      <c r="D154" s="365" t="str">
        <f t="shared" si="2"/>
        <v>Facilities and services</v>
      </c>
      <c r="E154" s="366" t="s">
        <v>967</v>
      </c>
    </row>
    <row r="155" spans="2:5" x14ac:dyDescent="0.25">
      <c r="B155" s="363">
        <v>94115</v>
      </c>
      <c r="C155" s="364" t="s">
        <v>172</v>
      </c>
      <c r="D155" s="365" t="str">
        <f t="shared" si="2"/>
        <v>Facilities and services</v>
      </c>
      <c r="E155" s="366" t="s">
        <v>954</v>
      </c>
    </row>
    <row r="156" spans="2:5" x14ac:dyDescent="0.25">
      <c r="B156" s="363">
        <v>94199</v>
      </c>
      <c r="C156" s="364" t="s">
        <v>172</v>
      </c>
      <c r="D156" s="365" t="str">
        <f t="shared" si="2"/>
        <v>Facilities and services</v>
      </c>
      <c r="E156" s="366" t="s">
        <v>968</v>
      </c>
    </row>
    <row r="157" spans="2:5" x14ac:dyDescent="0.25">
      <c r="B157" s="363">
        <v>94397</v>
      </c>
      <c r="C157" s="364" t="s">
        <v>172</v>
      </c>
      <c r="D157" s="365" t="str">
        <f t="shared" si="2"/>
        <v>Facilities and services</v>
      </c>
      <c r="E157" s="366" t="s">
        <v>969</v>
      </c>
    </row>
    <row r="158" spans="2:5" x14ac:dyDescent="0.25">
      <c r="B158" s="363">
        <v>94399</v>
      </c>
      <c r="C158" s="364" t="s">
        <v>172</v>
      </c>
      <c r="D158" s="365" t="str">
        <f t="shared" si="2"/>
        <v>Facilities and services</v>
      </c>
      <c r="E158" s="366" t="s">
        <v>970</v>
      </c>
    </row>
    <row r="159" spans="2:5" ht="25" x14ac:dyDescent="0.25">
      <c r="B159" s="363">
        <v>94418</v>
      </c>
      <c r="C159" s="364" t="s">
        <v>172</v>
      </c>
      <c r="D159" s="365" t="str">
        <f t="shared" si="2"/>
        <v>Facilities and services</v>
      </c>
      <c r="E159" s="376" t="s">
        <v>971</v>
      </c>
    </row>
    <row r="160" spans="2:5" x14ac:dyDescent="0.25">
      <c r="B160" s="363">
        <v>94424</v>
      </c>
      <c r="C160" s="364" t="s">
        <v>172</v>
      </c>
      <c r="D160" s="365" t="str">
        <f t="shared" si="2"/>
        <v>Facilities and services</v>
      </c>
      <c r="E160" s="366" t="s">
        <v>972</v>
      </c>
    </row>
    <row r="161" spans="2:5" x14ac:dyDescent="0.25">
      <c r="B161" s="363">
        <v>94498</v>
      </c>
      <c r="C161" s="364" t="s">
        <v>172</v>
      </c>
      <c r="D161" s="365" t="str">
        <f t="shared" si="2"/>
        <v>Facilities and services</v>
      </c>
      <c r="E161" s="366" t="s">
        <v>973</v>
      </c>
    </row>
    <row r="162" spans="2:5" x14ac:dyDescent="0.25">
      <c r="B162" s="363">
        <v>94499</v>
      </c>
      <c r="C162" s="364" t="s">
        <v>182</v>
      </c>
      <c r="D162" s="365" t="str">
        <f t="shared" si="2"/>
        <v>Donations/private funds</v>
      </c>
      <c r="E162" s="366" t="s">
        <v>974</v>
      </c>
    </row>
    <row r="163" spans="2:5" x14ac:dyDescent="0.25">
      <c r="B163" s="363">
        <v>95199</v>
      </c>
      <c r="C163" s="364" t="s">
        <v>172</v>
      </c>
      <c r="D163" s="365" t="str">
        <f t="shared" si="2"/>
        <v>Facilities and services</v>
      </c>
      <c r="E163" s="366" t="s">
        <v>975</v>
      </c>
    </row>
    <row r="164" spans="2:5" x14ac:dyDescent="0.25">
      <c r="B164" s="363">
        <v>96199</v>
      </c>
      <c r="C164" s="364" t="s">
        <v>172</v>
      </c>
      <c r="D164" s="365" t="str">
        <f t="shared" si="2"/>
        <v>Facilities and services</v>
      </c>
      <c r="E164" s="366" t="s">
        <v>976</v>
      </c>
    </row>
    <row r="165" spans="2:5" x14ac:dyDescent="0.25">
      <c r="B165" s="363">
        <v>97111</v>
      </c>
      <c r="C165" s="364" t="s">
        <v>166</v>
      </c>
      <c r="D165" s="365" t="str">
        <f t="shared" si="2"/>
        <v>Standards Fund</v>
      </c>
      <c r="E165" s="366" t="s">
        <v>977</v>
      </c>
    </row>
    <row r="166" spans="2:5" ht="13" thickBot="1" x14ac:dyDescent="0.3">
      <c r="B166" s="363">
        <v>97199</v>
      </c>
      <c r="C166" s="364" t="s">
        <v>172</v>
      </c>
      <c r="D166" s="365" t="str">
        <f t="shared" si="2"/>
        <v>Facilities and services</v>
      </c>
      <c r="E166" s="366" t="s">
        <v>978</v>
      </c>
    </row>
    <row r="167" spans="2:5" ht="13" x14ac:dyDescent="0.25">
      <c r="B167" s="382"/>
      <c r="C167" s="383"/>
      <c r="D167" s="384"/>
      <c r="E167" s="385"/>
    </row>
    <row r="168" spans="2:5" x14ac:dyDescent="0.25">
      <c r="B168" s="363" t="s">
        <v>617</v>
      </c>
      <c r="C168" s="374" t="s">
        <v>618</v>
      </c>
      <c r="D168" s="365" t="str">
        <f t="shared" ref="D168:D183" si="3">VLOOKUP(C168,Map,2,FALSE)</f>
        <v>Capital Income</v>
      </c>
      <c r="E168" s="366" t="s">
        <v>979</v>
      </c>
    </row>
    <row r="169" spans="2:5" x14ac:dyDescent="0.25">
      <c r="B169" s="363" t="s">
        <v>620</v>
      </c>
      <c r="C169" s="374" t="s">
        <v>618</v>
      </c>
      <c r="D169" s="365" t="str">
        <f t="shared" si="3"/>
        <v>Capital Income</v>
      </c>
      <c r="E169" s="366" t="s">
        <v>980</v>
      </c>
    </row>
    <row r="170" spans="2:5" x14ac:dyDescent="0.25">
      <c r="B170" s="363" t="s">
        <v>621</v>
      </c>
      <c r="C170" s="374" t="s">
        <v>618</v>
      </c>
      <c r="D170" s="365" t="str">
        <f t="shared" si="3"/>
        <v>Capital Income</v>
      </c>
      <c r="E170" s="366" t="s">
        <v>981</v>
      </c>
    </row>
    <row r="171" spans="2:5" x14ac:dyDescent="0.25">
      <c r="B171" s="386"/>
      <c r="C171" s="387"/>
      <c r="D171" s="365"/>
      <c r="E171" s="388"/>
    </row>
    <row r="172" spans="2:5" x14ac:dyDescent="0.25">
      <c r="B172" s="363" t="s">
        <v>624</v>
      </c>
      <c r="C172" s="374" t="s">
        <v>623</v>
      </c>
      <c r="D172" s="365" t="str">
        <f t="shared" si="3"/>
        <v>Acquisition Of Land And Existing Buildings</v>
      </c>
      <c r="E172" s="366" t="s">
        <v>982</v>
      </c>
    </row>
    <row r="173" spans="2:5" x14ac:dyDescent="0.25">
      <c r="B173" s="363" t="s">
        <v>628</v>
      </c>
      <c r="C173" s="374" t="s">
        <v>627</v>
      </c>
      <c r="D173" s="365" t="str">
        <f t="shared" si="3"/>
        <v>New Construction Conversion And Renovation</v>
      </c>
      <c r="E173" s="366" t="s">
        <v>983</v>
      </c>
    </row>
    <row r="174" spans="2:5" x14ac:dyDescent="0.25">
      <c r="B174" s="363" t="s">
        <v>632</v>
      </c>
      <c r="C174" s="374" t="s">
        <v>631</v>
      </c>
      <c r="D174" s="365" t="str">
        <f t="shared" si="3"/>
        <v>Vehicles, Plant, Equipment And Machinery</v>
      </c>
      <c r="E174" s="366" t="s">
        <v>984</v>
      </c>
    </row>
    <row r="175" spans="2:5" x14ac:dyDescent="0.25">
      <c r="B175" s="363" t="s">
        <v>636</v>
      </c>
      <c r="C175" s="374" t="s">
        <v>635</v>
      </c>
      <c r="D175" s="365" t="str">
        <f t="shared" si="3"/>
        <v>Information And Communications Technology</v>
      </c>
      <c r="E175" s="366" t="s">
        <v>985</v>
      </c>
    </row>
    <row r="176" spans="2:5" x14ac:dyDescent="0.25">
      <c r="B176" s="363" t="s">
        <v>625</v>
      </c>
      <c r="C176" s="374" t="s">
        <v>623</v>
      </c>
      <c r="D176" s="365" t="str">
        <f t="shared" si="3"/>
        <v>Acquisition Of Land And Existing Buildings</v>
      </c>
      <c r="E176" s="366" t="s">
        <v>986</v>
      </c>
    </row>
    <row r="177" spans="2:5" x14ac:dyDescent="0.25">
      <c r="B177" s="363" t="s">
        <v>629</v>
      </c>
      <c r="C177" s="374" t="s">
        <v>627</v>
      </c>
      <c r="D177" s="365" t="str">
        <f t="shared" si="3"/>
        <v>New Construction Conversion And Renovation</v>
      </c>
      <c r="E177" s="366" t="s">
        <v>987</v>
      </c>
    </row>
    <row r="178" spans="2:5" x14ac:dyDescent="0.25">
      <c r="B178" s="363" t="s">
        <v>633</v>
      </c>
      <c r="C178" s="374" t="s">
        <v>631</v>
      </c>
      <c r="D178" s="365" t="str">
        <f t="shared" si="3"/>
        <v>Vehicles, Plant, Equipment And Machinery</v>
      </c>
      <c r="E178" s="366" t="s">
        <v>988</v>
      </c>
    </row>
    <row r="179" spans="2:5" x14ac:dyDescent="0.25">
      <c r="B179" s="363" t="s">
        <v>637</v>
      </c>
      <c r="C179" s="374" t="s">
        <v>635</v>
      </c>
      <c r="D179" s="365" t="str">
        <f t="shared" si="3"/>
        <v>Information And Communications Technology</v>
      </c>
      <c r="E179" s="366" t="s">
        <v>989</v>
      </c>
    </row>
    <row r="180" spans="2:5" x14ac:dyDescent="0.25">
      <c r="B180" s="363" t="s">
        <v>622</v>
      </c>
      <c r="C180" s="374" t="s">
        <v>623</v>
      </c>
      <c r="D180" s="365" t="str">
        <f t="shared" si="3"/>
        <v>Acquisition Of Land And Existing Buildings</v>
      </c>
      <c r="E180" s="366" t="s">
        <v>990</v>
      </c>
    </row>
    <row r="181" spans="2:5" x14ac:dyDescent="0.25">
      <c r="B181" s="363" t="s">
        <v>626</v>
      </c>
      <c r="C181" s="374" t="s">
        <v>627</v>
      </c>
      <c r="D181" s="365" t="str">
        <f t="shared" si="3"/>
        <v>New Construction Conversion And Renovation</v>
      </c>
      <c r="E181" s="366" t="s">
        <v>991</v>
      </c>
    </row>
    <row r="182" spans="2:5" x14ac:dyDescent="0.25">
      <c r="B182" s="363" t="s">
        <v>630</v>
      </c>
      <c r="C182" s="374" t="s">
        <v>631</v>
      </c>
      <c r="D182" s="365" t="str">
        <f t="shared" si="3"/>
        <v>Vehicles, Plant, Equipment And Machinery</v>
      </c>
      <c r="E182" s="366" t="s">
        <v>992</v>
      </c>
    </row>
    <row r="183" spans="2:5" x14ac:dyDescent="0.25">
      <c r="B183" s="363" t="s">
        <v>634</v>
      </c>
      <c r="C183" s="374" t="s">
        <v>635</v>
      </c>
      <c r="D183" s="365" t="str">
        <f t="shared" si="3"/>
        <v>Information And Communications Technology</v>
      </c>
      <c r="E183" s="366" t="s">
        <v>993</v>
      </c>
    </row>
    <row r="184" spans="2:5" ht="13" thickBot="1" x14ac:dyDescent="0.3">
      <c r="B184" s="389"/>
      <c r="C184" s="390"/>
      <c r="D184" s="391"/>
      <c r="E184" s="392"/>
    </row>
  </sheetData>
  <phoneticPr fontId="25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topLeftCell="L25" workbookViewId="0">
      <selection activeCell="E185" sqref="E185"/>
    </sheetView>
  </sheetViews>
  <sheetFormatPr defaultRowHeight="12.5" x14ac:dyDescent="0.25"/>
  <cols>
    <col min="1" max="1" width="36.26953125" bestFit="1" customWidth="1"/>
    <col min="2" max="2" width="42.81640625" bestFit="1" customWidth="1"/>
    <col min="3" max="3" width="13.1796875" bestFit="1" customWidth="1"/>
    <col min="4" max="4" width="21" bestFit="1" customWidth="1"/>
    <col min="5" max="5" width="21.54296875" bestFit="1" customWidth="1"/>
    <col min="6" max="6" width="7.7265625" bestFit="1" customWidth="1"/>
    <col min="7" max="7" width="7.26953125" bestFit="1" customWidth="1"/>
    <col min="8" max="8" width="13.7265625" bestFit="1" customWidth="1"/>
    <col min="9" max="9" width="17.7265625" bestFit="1" customWidth="1"/>
    <col min="10" max="10" width="12.7265625" bestFit="1" customWidth="1"/>
    <col min="11" max="11" width="15.7265625" bestFit="1" customWidth="1"/>
    <col min="12" max="12" width="15.453125" bestFit="1" customWidth="1"/>
    <col min="13" max="13" width="22" bestFit="1" customWidth="1"/>
    <col min="14" max="14" width="39.7265625" bestFit="1" customWidth="1"/>
    <col min="15" max="15" width="13.26953125" bestFit="1" customWidth="1"/>
    <col min="16" max="16" width="13.54296875" bestFit="1" customWidth="1"/>
    <col min="17" max="17" width="19.7265625" bestFit="1" customWidth="1"/>
    <col min="18" max="18" width="10.7265625" bestFit="1" customWidth="1"/>
  </cols>
  <sheetData>
    <row r="1" spans="1:2" ht="20" x14ac:dyDescent="0.4">
      <c r="A1" s="497" t="s">
        <v>1197</v>
      </c>
      <c r="B1" s="498"/>
    </row>
    <row r="3" spans="1:2" x14ac:dyDescent="0.25">
      <c r="A3" s="499" t="s">
        <v>1198</v>
      </c>
      <c r="B3" s="500" t="s">
        <v>1199</v>
      </c>
    </row>
    <row r="4" spans="1:2" x14ac:dyDescent="0.25">
      <c r="A4" s="499" t="s">
        <v>1200</v>
      </c>
      <c r="B4" s="500" t="s">
        <v>1199</v>
      </c>
    </row>
    <row r="5" spans="1:2" x14ac:dyDescent="0.25">
      <c r="A5" s="499" t="s">
        <v>1201</v>
      </c>
      <c r="B5" s="500" t="s">
        <v>1199</v>
      </c>
    </row>
    <row r="6" spans="1:2" x14ac:dyDescent="0.25">
      <c r="A6" s="499" t="s">
        <v>1202</v>
      </c>
      <c r="B6" s="500" t="s">
        <v>1199</v>
      </c>
    </row>
    <row r="7" spans="1:2" x14ac:dyDescent="0.25">
      <c r="A7" s="499" t="s">
        <v>1203</v>
      </c>
      <c r="B7" s="500" t="s">
        <v>1199</v>
      </c>
    </row>
    <row r="8" spans="1:2" x14ac:dyDescent="0.25">
      <c r="A8" s="499" t="s">
        <v>1204</v>
      </c>
      <c r="B8" s="500" t="s">
        <v>1199</v>
      </c>
    </row>
    <row r="9" spans="1:2" x14ac:dyDescent="0.25">
      <c r="A9" s="499" t="s">
        <v>1205</v>
      </c>
      <c r="B9" s="500" t="s">
        <v>1199</v>
      </c>
    </row>
    <row r="10" spans="1:2" x14ac:dyDescent="0.25">
      <c r="A10" s="499" t="s">
        <v>1206</v>
      </c>
      <c r="B10" s="500" t="s">
        <v>1199</v>
      </c>
    </row>
    <row r="11" spans="1:2" x14ac:dyDescent="0.25">
      <c r="A11" s="499" t="s">
        <v>1207</v>
      </c>
      <c r="B11" s="500" t="s">
        <v>1199</v>
      </c>
    </row>
    <row r="12" spans="1:2" x14ac:dyDescent="0.25">
      <c r="A12" s="499" t="s">
        <v>1208</v>
      </c>
      <c r="B12" s="500" t="s">
        <v>1199</v>
      </c>
    </row>
    <row r="13" spans="1:2" x14ac:dyDescent="0.25">
      <c r="A13" s="499" t="s">
        <v>1209</v>
      </c>
      <c r="B13" s="500" t="s">
        <v>1199</v>
      </c>
    </row>
    <row r="14" spans="1:2" ht="13" x14ac:dyDescent="0.25">
      <c r="A14" s="499" t="s">
        <v>1210</v>
      </c>
      <c r="B14" s="501" t="s">
        <v>1199</v>
      </c>
    </row>
    <row r="15" spans="1:2" ht="13" x14ac:dyDescent="0.25">
      <c r="A15" s="499" t="s">
        <v>1211</v>
      </c>
      <c r="B15" s="501" t="s">
        <v>1199</v>
      </c>
    </row>
    <row r="16" spans="1:2" ht="13" x14ac:dyDescent="0.25">
      <c r="A16" s="499" t="s">
        <v>1180</v>
      </c>
      <c r="B16" s="501" t="s">
        <v>1212</v>
      </c>
    </row>
    <row r="17" spans="1:17" ht="13" x14ac:dyDescent="0.25">
      <c r="A17" s="499" t="s">
        <v>1213</v>
      </c>
      <c r="B17" s="501" t="s">
        <v>1199</v>
      </c>
    </row>
    <row r="18" spans="1:17" ht="13" x14ac:dyDescent="0.25">
      <c r="A18" s="499" t="s">
        <v>1214</v>
      </c>
      <c r="B18" s="501" t="s">
        <v>1199</v>
      </c>
    </row>
    <row r="19" spans="1:17" ht="13" x14ac:dyDescent="0.25">
      <c r="A19" s="499" t="s">
        <v>1215</v>
      </c>
      <c r="B19" s="501" t="s">
        <v>1216</v>
      </c>
    </row>
    <row r="20" spans="1:17" ht="13" x14ac:dyDescent="0.25">
      <c r="A20" s="499" t="s">
        <v>1217</v>
      </c>
      <c r="B20" s="501" t="s">
        <v>1199</v>
      </c>
    </row>
    <row r="21" spans="1:17" ht="13" x14ac:dyDescent="0.25">
      <c r="A21" s="499" t="s">
        <v>1218</v>
      </c>
      <c r="B21" s="501" t="s">
        <v>1199</v>
      </c>
    </row>
    <row r="22" spans="1:17" ht="13" x14ac:dyDescent="0.25">
      <c r="A22" s="499" t="s">
        <v>1219</v>
      </c>
      <c r="B22" s="501" t="s">
        <v>1199</v>
      </c>
    </row>
    <row r="23" spans="1:17" ht="13" x14ac:dyDescent="0.25">
      <c r="A23" s="499" t="s">
        <v>1220</v>
      </c>
      <c r="B23" s="501" t="s">
        <v>1199</v>
      </c>
    </row>
    <row r="24" spans="1:17" ht="13" x14ac:dyDescent="0.25">
      <c r="A24" s="499" t="s">
        <v>1221</v>
      </c>
      <c r="B24" s="501" t="s">
        <v>1199</v>
      </c>
    </row>
    <row r="25" spans="1:17" ht="13" x14ac:dyDescent="0.25">
      <c r="A25" s="499" t="s">
        <v>1222</v>
      </c>
      <c r="B25" s="501" t="s">
        <v>1199</v>
      </c>
    </row>
    <row r="27" spans="1:17" x14ac:dyDescent="0.25">
      <c r="A27" s="502" t="s">
        <v>1223</v>
      </c>
      <c r="B27" s="503" t="s">
        <v>1224</v>
      </c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</row>
    <row r="28" spans="1:17" x14ac:dyDescent="0.25">
      <c r="A28" s="502" t="s">
        <v>1225</v>
      </c>
      <c r="B28" s="503" t="s">
        <v>1226</v>
      </c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</row>
    <row r="29" spans="1:17" x14ac:dyDescent="0.25">
      <c r="A29" s="502" t="s">
        <v>1227</v>
      </c>
      <c r="B29" s="503" t="s">
        <v>1228</v>
      </c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</row>
    <row r="30" spans="1:17" x14ac:dyDescent="0.25">
      <c r="A30" s="502" t="s">
        <v>1213</v>
      </c>
      <c r="B30" s="503" t="s">
        <v>1229</v>
      </c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</row>
    <row r="31" spans="1:17" x14ac:dyDescent="0.25">
      <c r="A31" s="504"/>
      <c r="B31" s="505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</row>
    <row r="32" spans="1:17" x14ac:dyDescent="0.25">
      <c r="A32" s="499" t="s">
        <v>1230</v>
      </c>
      <c r="B32" s="506" t="s">
        <v>1230</v>
      </c>
      <c r="C32" s="506" t="s">
        <v>1230</v>
      </c>
      <c r="D32" s="506" t="s">
        <v>1230</v>
      </c>
      <c r="E32" s="506" t="s">
        <v>1230</v>
      </c>
      <c r="F32" s="506" t="s">
        <v>1230</v>
      </c>
      <c r="G32" s="506" t="s">
        <v>1230</v>
      </c>
      <c r="H32" s="506" t="s">
        <v>1230</v>
      </c>
      <c r="I32" s="506" t="s">
        <v>1230</v>
      </c>
      <c r="J32" s="506" t="s">
        <v>1230</v>
      </c>
      <c r="K32" s="506" t="s">
        <v>1230</v>
      </c>
      <c r="L32" s="506" t="s">
        <v>1230</v>
      </c>
      <c r="M32" s="506" t="s">
        <v>1230</v>
      </c>
      <c r="N32" s="506" t="s">
        <v>1230</v>
      </c>
      <c r="O32" s="506" t="s">
        <v>1230</v>
      </c>
      <c r="P32" s="506" t="s">
        <v>1230</v>
      </c>
      <c r="Q32" s="507" t="s">
        <v>1231</v>
      </c>
    </row>
    <row r="33" spans="1:18" x14ac:dyDescent="0.25">
      <c r="A33" s="508" t="s">
        <v>1211</v>
      </c>
      <c r="B33" s="506"/>
      <c r="C33" s="508" t="s">
        <v>1180</v>
      </c>
      <c r="D33" s="506"/>
      <c r="E33" s="508" t="s">
        <v>1213</v>
      </c>
      <c r="F33" s="506"/>
      <c r="G33" s="508" t="s">
        <v>1214</v>
      </c>
      <c r="H33" s="506"/>
      <c r="I33" s="508" t="s">
        <v>1215</v>
      </c>
      <c r="J33" s="508" t="s">
        <v>1217</v>
      </c>
      <c r="K33" s="508" t="s">
        <v>1218</v>
      </c>
      <c r="L33" s="508" t="s">
        <v>1219</v>
      </c>
      <c r="M33" s="506"/>
      <c r="N33" s="508" t="s">
        <v>1220</v>
      </c>
      <c r="O33" s="508" t="s">
        <v>1221</v>
      </c>
      <c r="P33" s="508" t="s">
        <v>1222</v>
      </c>
      <c r="Q33" s="509" t="s">
        <v>1174</v>
      </c>
      <c r="R33" s="509" t="s">
        <v>1174</v>
      </c>
    </row>
    <row r="34" spans="1:18" x14ac:dyDescent="0.25">
      <c r="A34" s="349" t="s">
        <v>1232</v>
      </c>
      <c r="B34" s="349" t="s">
        <v>1233</v>
      </c>
      <c r="C34" s="349" t="s">
        <v>411</v>
      </c>
      <c r="D34" s="349" t="s">
        <v>1131</v>
      </c>
      <c r="E34" s="349" t="s">
        <v>1234</v>
      </c>
      <c r="F34" s="349" t="s">
        <v>1235</v>
      </c>
      <c r="G34" s="349" t="s">
        <v>1232</v>
      </c>
      <c r="H34" s="349" t="s">
        <v>1236</v>
      </c>
      <c r="I34" s="349" t="s">
        <v>1237</v>
      </c>
      <c r="J34" s="349" t="s">
        <v>1238</v>
      </c>
      <c r="K34" s="349" t="s">
        <v>1239</v>
      </c>
      <c r="L34" s="349" t="s">
        <v>1240</v>
      </c>
      <c r="M34" s="349" t="s">
        <v>1241</v>
      </c>
      <c r="N34" s="349" t="s">
        <v>1244</v>
      </c>
      <c r="O34" s="349" t="s">
        <v>1239</v>
      </c>
      <c r="P34" s="349" t="s">
        <v>1245</v>
      </c>
      <c r="Q34" s="461">
        <v>295</v>
      </c>
      <c r="R34" s="510">
        <f>Q34</f>
        <v>295</v>
      </c>
    </row>
    <row r="35" spans="1:18" x14ac:dyDescent="0.25">
      <c r="A35" s="349" t="s">
        <v>1232</v>
      </c>
      <c r="B35" s="349" t="s">
        <v>1233</v>
      </c>
      <c r="C35" s="349" t="s">
        <v>411</v>
      </c>
      <c r="D35" s="349" t="s">
        <v>1131</v>
      </c>
      <c r="E35" s="349" t="s">
        <v>1234</v>
      </c>
      <c r="F35" s="349" t="s">
        <v>1235</v>
      </c>
      <c r="G35" s="349" t="s">
        <v>1232</v>
      </c>
      <c r="H35" s="349" t="s">
        <v>1236</v>
      </c>
      <c r="I35" s="349" t="s">
        <v>1237</v>
      </c>
      <c r="J35" s="349" t="s">
        <v>1238</v>
      </c>
      <c r="K35" s="349" t="s">
        <v>1239</v>
      </c>
      <c r="L35" s="349" t="s">
        <v>1240</v>
      </c>
      <c r="M35" s="349" t="s">
        <v>1241</v>
      </c>
      <c r="N35" s="349" t="s">
        <v>1246</v>
      </c>
      <c r="O35" s="349" t="s">
        <v>1239</v>
      </c>
      <c r="P35" s="349" t="s">
        <v>1245</v>
      </c>
      <c r="Q35" s="461">
        <v>5969</v>
      </c>
      <c r="R35" s="510">
        <f>Q35</f>
        <v>5969</v>
      </c>
    </row>
    <row r="36" spans="1:18" x14ac:dyDescent="0.25">
      <c r="A36" s="349" t="s">
        <v>1232</v>
      </c>
      <c r="B36" s="349" t="s">
        <v>1233</v>
      </c>
      <c r="C36" s="349" t="s">
        <v>411</v>
      </c>
      <c r="D36" s="349" t="s">
        <v>1131</v>
      </c>
      <c r="E36" s="349" t="s">
        <v>1234</v>
      </c>
      <c r="F36" s="349" t="s">
        <v>1235</v>
      </c>
      <c r="G36" s="349" t="s">
        <v>1232</v>
      </c>
      <c r="H36" s="349" t="s">
        <v>1236</v>
      </c>
      <c r="I36" s="349" t="s">
        <v>1237</v>
      </c>
      <c r="J36" s="349" t="s">
        <v>1238</v>
      </c>
      <c r="K36" s="349" t="s">
        <v>1239</v>
      </c>
      <c r="L36" s="349" t="s">
        <v>1240</v>
      </c>
      <c r="M36" s="349" t="s">
        <v>1241</v>
      </c>
      <c r="N36" s="349" t="s">
        <v>1247</v>
      </c>
      <c r="O36" s="349" t="s">
        <v>1239</v>
      </c>
      <c r="P36" s="349" t="s">
        <v>1245</v>
      </c>
      <c r="Q36" s="461">
        <v>-6264</v>
      </c>
    </row>
    <row r="37" spans="1:18" x14ac:dyDescent="0.25">
      <c r="A37" s="349" t="s">
        <v>1232</v>
      </c>
      <c r="B37" s="349" t="s">
        <v>1233</v>
      </c>
      <c r="C37" s="349" t="s">
        <v>411</v>
      </c>
      <c r="D37" s="349" t="s">
        <v>1131</v>
      </c>
      <c r="E37" s="349" t="s">
        <v>1234</v>
      </c>
      <c r="F37" s="349" t="s">
        <v>1235</v>
      </c>
      <c r="G37" s="349" t="s">
        <v>1232</v>
      </c>
      <c r="H37" s="349" t="s">
        <v>1236</v>
      </c>
      <c r="I37" s="349" t="s">
        <v>1248</v>
      </c>
      <c r="J37" s="349" t="s">
        <v>1249</v>
      </c>
      <c r="K37" s="349" t="s">
        <v>1250</v>
      </c>
      <c r="L37" s="349" t="s">
        <v>1240</v>
      </c>
      <c r="M37" s="349" t="s">
        <v>1241</v>
      </c>
      <c r="N37" s="349" t="s">
        <v>1251</v>
      </c>
      <c r="O37" s="349" t="s">
        <v>1250</v>
      </c>
      <c r="P37" s="349" t="s">
        <v>1252</v>
      </c>
      <c r="Q37" s="461">
        <v>-84859.69</v>
      </c>
    </row>
    <row r="38" spans="1:18" x14ac:dyDescent="0.25">
      <c r="A38" s="349" t="s">
        <v>1232</v>
      </c>
      <c r="B38" s="349" t="s">
        <v>1233</v>
      </c>
      <c r="C38" s="349" t="s">
        <v>411</v>
      </c>
      <c r="D38" s="349" t="s">
        <v>1131</v>
      </c>
      <c r="E38" s="349" t="s">
        <v>1234</v>
      </c>
      <c r="F38" s="349" t="s">
        <v>1235</v>
      </c>
      <c r="G38" s="349" t="s">
        <v>1232</v>
      </c>
      <c r="H38" s="349" t="s">
        <v>1236</v>
      </c>
      <c r="I38" s="349" t="s">
        <v>1248</v>
      </c>
      <c r="J38" s="349" t="s">
        <v>1249</v>
      </c>
      <c r="K38" s="349" t="s">
        <v>1250</v>
      </c>
      <c r="L38" s="349" t="s">
        <v>1240</v>
      </c>
      <c r="M38" s="349" t="s">
        <v>1241</v>
      </c>
      <c r="N38" s="349" t="s">
        <v>1253</v>
      </c>
      <c r="O38" s="349" t="s">
        <v>1250</v>
      </c>
      <c r="P38" s="349" t="s">
        <v>1252</v>
      </c>
      <c r="Q38" s="461">
        <v>84859.69</v>
      </c>
      <c r="R38" s="510">
        <f>Q38</f>
        <v>84859.69</v>
      </c>
    </row>
    <row r="39" spans="1:18" x14ac:dyDescent="0.25">
      <c r="A39" s="349" t="s">
        <v>1232</v>
      </c>
      <c r="B39" s="349" t="s">
        <v>1233</v>
      </c>
      <c r="C39" s="349" t="s">
        <v>411</v>
      </c>
      <c r="D39" s="349" t="s">
        <v>1131</v>
      </c>
      <c r="E39" s="349" t="s">
        <v>1234</v>
      </c>
      <c r="F39" s="349" t="s">
        <v>1235</v>
      </c>
      <c r="G39" s="349" t="s">
        <v>1232</v>
      </c>
      <c r="H39" s="349" t="s">
        <v>1236</v>
      </c>
      <c r="I39" s="349" t="s">
        <v>1254</v>
      </c>
      <c r="J39" s="349" t="s">
        <v>1255</v>
      </c>
      <c r="K39" s="349" t="s">
        <v>1256</v>
      </c>
      <c r="L39" s="349" t="s">
        <v>1240</v>
      </c>
      <c r="M39" s="349" t="s">
        <v>1241</v>
      </c>
      <c r="N39" s="349" t="s">
        <v>1257</v>
      </c>
      <c r="O39" s="349" t="s">
        <v>1256</v>
      </c>
      <c r="P39" s="349" t="s">
        <v>1258</v>
      </c>
      <c r="Q39" s="461">
        <v>-862.45</v>
      </c>
    </row>
    <row r="40" spans="1:18" x14ac:dyDescent="0.25">
      <c r="A40" s="349" t="s">
        <v>1232</v>
      </c>
      <c r="B40" s="349" t="s">
        <v>1233</v>
      </c>
      <c r="C40" s="349" t="s">
        <v>411</v>
      </c>
      <c r="D40" s="349" t="s">
        <v>1131</v>
      </c>
      <c r="E40" s="349" t="s">
        <v>1234</v>
      </c>
      <c r="F40" s="349" t="s">
        <v>1235</v>
      </c>
      <c r="G40" s="349" t="s">
        <v>1232</v>
      </c>
      <c r="H40" s="349" t="s">
        <v>1236</v>
      </c>
      <c r="I40" s="349" t="s">
        <v>1254</v>
      </c>
      <c r="J40" s="349" t="s">
        <v>1255</v>
      </c>
      <c r="K40" s="349" t="s">
        <v>1256</v>
      </c>
      <c r="L40" s="349" t="s">
        <v>1240</v>
      </c>
      <c r="M40" s="349" t="s">
        <v>1241</v>
      </c>
      <c r="N40" s="349" t="s">
        <v>1259</v>
      </c>
      <c r="O40" s="349" t="s">
        <v>1256</v>
      </c>
      <c r="P40" s="349" t="s">
        <v>1258</v>
      </c>
      <c r="Q40" s="461">
        <v>862.45</v>
      </c>
      <c r="R40" s="510">
        <f>Q40</f>
        <v>862.45</v>
      </c>
    </row>
    <row r="41" spans="1:18" x14ac:dyDescent="0.25">
      <c r="A41" s="349" t="s">
        <v>1232</v>
      </c>
      <c r="B41" s="349" t="s">
        <v>1233</v>
      </c>
      <c r="C41" s="349" t="s">
        <v>411</v>
      </c>
      <c r="D41" s="349" t="s">
        <v>1131</v>
      </c>
      <c r="E41" s="349" t="s">
        <v>1234</v>
      </c>
      <c r="F41" s="349" t="s">
        <v>1235</v>
      </c>
      <c r="G41" s="349" t="s">
        <v>1232</v>
      </c>
      <c r="H41" s="349" t="s">
        <v>1236</v>
      </c>
      <c r="I41" s="349" t="s">
        <v>1260</v>
      </c>
      <c r="J41" s="349" t="s">
        <v>1261</v>
      </c>
      <c r="K41" s="349" t="s">
        <v>1262</v>
      </c>
      <c r="L41" s="349" t="s">
        <v>1240</v>
      </c>
      <c r="M41" s="349" t="s">
        <v>1241</v>
      </c>
      <c r="N41" s="349" t="s">
        <v>1263</v>
      </c>
      <c r="O41" s="349" t="s">
        <v>1262</v>
      </c>
      <c r="P41" s="349" t="s">
        <v>1264</v>
      </c>
      <c r="Q41" s="461">
        <v>-5115.5</v>
      </c>
    </row>
    <row r="42" spans="1:18" x14ac:dyDescent="0.25">
      <c r="A42" s="349" t="s">
        <v>1232</v>
      </c>
      <c r="B42" s="349" t="s">
        <v>1233</v>
      </c>
      <c r="C42" s="349" t="s">
        <v>411</v>
      </c>
      <c r="D42" s="349" t="s">
        <v>1131</v>
      </c>
      <c r="E42" s="349" t="s">
        <v>1234</v>
      </c>
      <c r="F42" s="349" t="s">
        <v>1235</v>
      </c>
      <c r="G42" s="349" t="s">
        <v>1232</v>
      </c>
      <c r="H42" s="349" t="s">
        <v>1236</v>
      </c>
      <c r="I42" s="349" t="s">
        <v>1260</v>
      </c>
      <c r="J42" s="349" t="s">
        <v>1261</v>
      </c>
      <c r="K42" s="349" t="s">
        <v>1262</v>
      </c>
      <c r="L42" s="349" t="s">
        <v>1240</v>
      </c>
      <c r="M42" s="349" t="s">
        <v>1241</v>
      </c>
      <c r="N42" s="349" t="s">
        <v>1265</v>
      </c>
      <c r="O42" s="349" t="s">
        <v>1262</v>
      </c>
      <c r="P42" s="349" t="s">
        <v>1264</v>
      </c>
      <c r="Q42" s="461">
        <v>5115.5</v>
      </c>
      <c r="R42" s="510">
        <f>Q42</f>
        <v>5115.5</v>
      </c>
    </row>
    <row r="43" spans="1:18" x14ac:dyDescent="0.25">
      <c r="A43" s="349" t="s">
        <v>1232</v>
      </c>
      <c r="B43" s="349" t="s">
        <v>1233</v>
      </c>
      <c r="C43" s="349" t="s">
        <v>411</v>
      </c>
      <c r="D43" s="349" t="s">
        <v>1131</v>
      </c>
      <c r="E43" s="349" t="s">
        <v>1234</v>
      </c>
      <c r="F43" s="349" t="s">
        <v>1235</v>
      </c>
      <c r="G43" s="349" t="s">
        <v>1232</v>
      </c>
      <c r="H43" s="349" t="s">
        <v>1236</v>
      </c>
      <c r="I43" s="349" t="s">
        <v>1266</v>
      </c>
      <c r="J43" s="349" t="s">
        <v>1267</v>
      </c>
      <c r="K43" s="349" t="s">
        <v>1268</v>
      </c>
      <c r="L43" s="349" t="s">
        <v>1240</v>
      </c>
      <c r="M43" s="349" t="s">
        <v>1241</v>
      </c>
      <c r="N43" s="349" t="s">
        <v>1269</v>
      </c>
      <c r="O43" s="349" t="s">
        <v>1268</v>
      </c>
      <c r="P43" s="349" t="s">
        <v>1270</v>
      </c>
      <c r="Q43" s="461">
        <v>-1929.31</v>
      </c>
    </row>
    <row r="44" spans="1:18" x14ac:dyDescent="0.25">
      <c r="A44" s="349" t="s">
        <v>1232</v>
      </c>
      <c r="B44" s="349" t="s">
        <v>1233</v>
      </c>
      <c r="C44" s="349" t="s">
        <v>411</v>
      </c>
      <c r="D44" s="349" t="s">
        <v>1131</v>
      </c>
      <c r="E44" s="349" t="s">
        <v>1234</v>
      </c>
      <c r="F44" s="349" t="s">
        <v>1235</v>
      </c>
      <c r="G44" s="349" t="s">
        <v>1232</v>
      </c>
      <c r="H44" s="349" t="s">
        <v>1236</v>
      </c>
      <c r="I44" s="349" t="s">
        <v>1266</v>
      </c>
      <c r="J44" s="349" t="s">
        <v>1267</v>
      </c>
      <c r="K44" s="349" t="s">
        <v>1268</v>
      </c>
      <c r="L44" s="349" t="s">
        <v>1240</v>
      </c>
      <c r="M44" s="349" t="s">
        <v>1241</v>
      </c>
      <c r="N44" s="349" t="s">
        <v>1271</v>
      </c>
      <c r="O44" s="349" t="s">
        <v>1268</v>
      </c>
      <c r="P44" s="349" t="s">
        <v>1270</v>
      </c>
      <c r="Q44" s="461">
        <v>1929.31</v>
      </c>
      <c r="R44" s="510">
        <f>Q44</f>
        <v>1929.31</v>
      </c>
    </row>
    <row r="45" spans="1:18" x14ac:dyDescent="0.25">
      <c r="A45" s="349" t="s">
        <v>1232</v>
      </c>
      <c r="B45" s="349" t="s">
        <v>1233</v>
      </c>
      <c r="C45" s="349" t="s">
        <v>411</v>
      </c>
      <c r="D45" s="349" t="s">
        <v>1131</v>
      </c>
      <c r="E45" s="349" t="s">
        <v>1234</v>
      </c>
      <c r="F45" s="349" t="s">
        <v>1235</v>
      </c>
      <c r="G45" s="349" t="s">
        <v>1232</v>
      </c>
      <c r="H45" s="349" t="s">
        <v>1236</v>
      </c>
      <c r="I45" s="349" t="s">
        <v>1272</v>
      </c>
      <c r="J45" s="349" t="s">
        <v>1273</v>
      </c>
      <c r="K45" s="349" t="s">
        <v>1274</v>
      </c>
      <c r="L45" s="349" t="s">
        <v>1240</v>
      </c>
      <c r="M45" s="349" t="s">
        <v>1241</v>
      </c>
      <c r="N45" s="349" t="s">
        <v>1275</v>
      </c>
      <c r="O45" s="349" t="s">
        <v>1274</v>
      </c>
      <c r="P45" s="349" t="s">
        <v>1276</v>
      </c>
      <c r="Q45" s="461">
        <v>145416.06</v>
      </c>
      <c r="R45" s="510">
        <f>Q45</f>
        <v>145416.06</v>
      </c>
    </row>
    <row r="46" spans="1:18" x14ac:dyDescent="0.25">
      <c r="A46" s="349" t="s">
        <v>1232</v>
      </c>
      <c r="B46" s="349" t="s">
        <v>1233</v>
      </c>
      <c r="C46" s="349" t="s">
        <v>411</v>
      </c>
      <c r="D46" s="349" t="s">
        <v>1131</v>
      </c>
      <c r="E46" s="349" t="s">
        <v>1234</v>
      </c>
      <c r="F46" s="349" t="s">
        <v>1235</v>
      </c>
      <c r="G46" s="349" t="s">
        <v>1232</v>
      </c>
      <c r="H46" s="349" t="s">
        <v>1236</v>
      </c>
      <c r="I46" s="349" t="s">
        <v>1272</v>
      </c>
      <c r="J46" s="349" t="s">
        <v>1273</v>
      </c>
      <c r="K46" s="349" t="s">
        <v>1274</v>
      </c>
      <c r="L46" s="349" t="s">
        <v>1240</v>
      </c>
      <c r="M46" s="349" t="s">
        <v>1241</v>
      </c>
      <c r="N46" s="349" t="s">
        <v>1277</v>
      </c>
      <c r="O46" s="349" t="s">
        <v>1274</v>
      </c>
      <c r="P46" s="349" t="s">
        <v>1276</v>
      </c>
      <c r="Q46" s="461">
        <v>-145416.06</v>
      </c>
      <c r="R46" s="510"/>
    </row>
    <row r="47" spans="1:18" x14ac:dyDescent="0.25">
      <c r="A47" s="349" t="s">
        <v>1232</v>
      </c>
      <c r="B47" s="349" t="s">
        <v>1233</v>
      </c>
      <c r="C47" s="349" t="s">
        <v>411</v>
      </c>
      <c r="D47" s="349" t="s">
        <v>1131</v>
      </c>
      <c r="E47" s="349" t="s">
        <v>1234</v>
      </c>
      <c r="F47" s="349" t="s">
        <v>1235</v>
      </c>
      <c r="G47" s="349" t="s">
        <v>1232</v>
      </c>
      <c r="H47" s="349" t="s">
        <v>1236</v>
      </c>
      <c r="I47" s="349" t="s">
        <v>1272</v>
      </c>
      <c r="J47" s="349" t="s">
        <v>1278</v>
      </c>
      <c r="K47" s="349" t="s">
        <v>1274</v>
      </c>
      <c r="L47" s="349" t="s">
        <v>1240</v>
      </c>
      <c r="M47" s="349" t="s">
        <v>1241</v>
      </c>
      <c r="N47" s="349" t="s">
        <v>1279</v>
      </c>
      <c r="O47" s="349" t="s">
        <v>1274</v>
      </c>
      <c r="P47" s="349" t="s">
        <v>1280</v>
      </c>
      <c r="Q47" s="462">
        <v>0</v>
      </c>
    </row>
    <row r="48" spans="1:18" x14ac:dyDescent="0.25">
      <c r="A48" s="349" t="s">
        <v>1232</v>
      </c>
      <c r="B48" s="349" t="s">
        <v>1233</v>
      </c>
      <c r="C48" s="349" t="s">
        <v>411</v>
      </c>
      <c r="D48" s="349" t="s">
        <v>1131</v>
      </c>
      <c r="E48" s="349" t="s">
        <v>1234</v>
      </c>
      <c r="F48" s="349" t="s">
        <v>1235</v>
      </c>
      <c r="G48" s="349" t="s">
        <v>1232</v>
      </c>
      <c r="H48" s="349" t="s">
        <v>1236</v>
      </c>
      <c r="I48" s="349" t="s">
        <v>1272</v>
      </c>
      <c r="J48" s="349" t="s">
        <v>1281</v>
      </c>
      <c r="K48" s="349" t="s">
        <v>1274</v>
      </c>
      <c r="L48" s="349" t="s">
        <v>1240</v>
      </c>
      <c r="M48" s="349" t="s">
        <v>1241</v>
      </c>
      <c r="N48" s="349" t="s">
        <v>1282</v>
      </c>
      <c r="O48" s="349" t="s">
        <v>1274</v>
      </c>
      <c r="P48" s="349" t="s">
        <v>1283</v>
      </c>
      <c r="Q48" s="462">
        <v>0</v>
      </c>
    </row>
    <row r="49" spans="1:18" x14ac:dyDescent="0.25">
      <c r="A49" s="349" t="s">
        <v>1232</v>
      </c>
      <c r="B49" s="349" t="s">
        <v>1233</v>
      </c>
      <c r="C49" s="349" t="s">
        <v>411</v>
      </c>
      <c r="D49" s="349" t="s">
        <v>1131</v>
      </c>
      <c r="E49" s="349" t="s">
        <v>1234</v>
      </c>
      <c r="F49" s="349" t="s">
        <v>1235</v>
      </c>
      <c r="G49" s="349" t="s">
        <v>1232</v>
      </c>
      <c r="H49" s="349" t="s">
        <v>1236</v>
      </c>
      <c r="I49" s="349" t="s">
        <v>1272</v>
      </c>
      <c r="J49" s="349" t="s">
        <v>1284</v>
      </c>
      <c r="K49" s="349" t="s">
        <v>1274</v>
      </c>
      <c r="L49" s="349" t="s">
        <v>1240</v>
      </c>
      <c r="M49" s="349" t="s">
        <v>1241</v>
      </c>
      <c r="N49" s="349" t="s">
        <v>1285</v>
      </c>
      <c r="O49" s="349" t="s">
        <v>1274</v>
      </c>
      <c r="P49" s="349" t="s">
        <v>1286</v>
      </c>
      <c r="Q49" s="461">
        <v>-28411.11</v>
      </c>
    </row>
    <row r="50" spans="1:18" x14ac:dyDescent="0.25">
      <c r="A50" s="349" t="s">
        <v>1232</v>
      </c>
      <c r="B50" s="349" t="s">
        <v>1233</v>
      </c>
      <c r="C50" s="349" t="s">
        <v>411</v>
      </c>
      <c r="D50" s="349" t="s">
        <v>1131</v>
      </c>
      <c r="E50" s="349" t="s">
        <v>1234</v>
      </c>
      <c r="F50" s="349" t="s">
        <v>1235</v>
      </c>
      <c r="G50" s="349" t="s">
        <v>1232</v>
      </c>
      <c r="H50" s="349" t="s">
        <v>1236</v>
      </c>
      <c r="I50" s="349" t="s">
        <v>1272</v>
      </c>
      <c r="J50" s="349" t="s">
        <v>1284</v>
      </c>
      <c r="K50" s="349" t="s">
        <v>1274</v>
      </c>
      <c r="L50" s="349" t="s">
        <v>1240</v>
      </c>
      <c r="M50" s="349" t="s">
        <v>1241</v>
      </c>
      <c r="N50" s="349" t="s">
        <v>1287</v>
      </c>
      <c r="O50" s="349" t="s">
        <v>1274</v>
      </c>
      <c r="P50" s="349" t="s">
        <v>1286</v>
      </c>
      <c r="Q50" s="461">
        <v>36949.11</v>
      </c>
      <c r="R50" s="510">
        <f>Q50</f>
        <v>36949.11</v>
      </c>
    </row>
    <row r="51" spans="1:18" x14ac:dyDescent="0.25">
      <c r="A51" s="349" t="s">
        <v>1232</v>
      </c>
      <c r="B51" s="349" t="s">
        <v>1233</v>
      </c>
      <c r="C51" s="349" t="s">
        <v>411</v>
      </c>
      <c r="D51" s="349" t="s">
        <v>1131</v>
      </c>
      <c r="E51" s="349" t="s">
        <v>1234</v>
      </c>
      <c r="F51" s="349" t="s">
        <v>1235</v>
      </c>
      <c r="G51" s="349" t="s">
        <v>1232</v>
      </c>
      <c r="H51" s="349" t="s">
        <v>1236</v>
      </c>
      <c r="I51" s="349" t="s">
        <v>1272</v>
      </c>
      <c r="J51" s="349" t="s">
        <v>1284</v>
      </c>
      <c r="K51" s="349" t="s">
        <v>1274</v>
      </c>
      <c r="L51" s="349" t="s">
        <v>1240</v>
      </c>
      <c r="M51" s="349" t="s">
        <v>1241</v>
      </c>
      <c r="N51" s="349" t="s">
        <v>1288</v>
      </c>
      <c r="O51" s="349" t="s">
        <v>1274</v>
      </c>
      <c r="P51" s="349" t="s">
        <v>1286</v>
      </c>
      <c r="Q51" s="461">
        <v>-8538</v>
      </c>
      <c r="R51" s="510">
        <f>Q51</f>
        <v>-8538</v>
      </c>
    </row>
    <row r="52" spans="1:18" ht="13.5" thickBot="1" x14ac:dyDescent="0.35">
      <c r="A52" s="349" t="s">
        <v>1232</v>
      </c>
      <c r="B52" s="349" t="s">
        <v>1233</v>
      </c>
      <c r="C52" s="511" t="s">
        <v>1289</v>
      </c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3">
        <v>0</v>
      </c>
      <c r="R52" s="514">
        <f>SUM(R34:R51)</f>
        <v>272858.12</v>
      </c>
    </row>
    <row r="53" spans="1:18" ht="13" thickTop="1" x14ac:dyDescent="0.25">
      <c r="R53">
        <v>-145416</v>
      </c>
    </row>
    <row r="54" spans="1:18" ht="13.5" thickBot="1" x14ac:dyDescent="0.35">
      <c r="R54" s="515">
        <f>SUM(R52:R53)</f>
        <v>127442.12</v>
      </c>
    </row>
    <row r="55" spans="1:18" ht="13" thickTop="1" x14ac:dyDescent="0.25"/>
  </sheetData>
  <phoneticPr fontId="25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W190"/>
  <sheetViews>
    <sheetView workbookViewId="0">
      <pane xSplit="2" ySplit="6" topLeftCell="K139" activePane="bottomRight" state="frozen"/>
      <selection activeCell="E185" sqref="E185"/>
      <selection pane="topRight" activeCell="E185" sqref="E185"/>
      <selection pane="bottomLeft" activeCell="E185" sqref="E185"/>
      <selection pane="bottomRight" activeCell="A155" sqref="A155:IV155"/>
    </sheetView>
  </sheetViews>
  <sheetFormatPr defaultColWidth="9.1796875" defaultRowHeight="12.5" x14ac:dyDescent="0.25"/>
  <cols>
    <col min="1" max="1" width="17.7265625" style="1" customWidth="1"/>
    <col min="2" max="2" width="30.7265625" style="1" customWidth="1"/>
    <col min="3" max="3" width="15.81640625" style="1" customWidth="1"/>
    <col min="4" max="5" width="21.54296875" style="1" customWidth="1"/>
    <col min="6" max="6" width="11" style="1" hidden="1" customWidth="1"/>
    <col min="7" max="7" width="16.7265625" style="1" hidden="1" customWidth="1"/>
    <col min="8" max="8" width="0" style="1" hidden="1" customWidth="1"/>
    <col min="9" max="9" width="27.26953125" style="472" customWidth="1"/>
    <col min="10" max="12" width="12.81640625" style="494" customWidth="1"/>
    <col min="13" max="15" width="14" style="494" customWidth="1"/>
    <col min="16" max="16384" width="9.1796875" style="1"/>
  </cols>
  <sheetData>
    <row r="2" spans="1:179" ht="15.5" x14ac:dyDescent="0.35">
      <c r="A2" s="468" t="s">
        <v>1328</v>
      </c>
      <c r="B2" s="469"/>
      <c r="C2" s="469"/>
      <c r="D2" s="469"/>
      <c r="E2" s="470"/>
      <c r="F2" s="469"/>
      <c r="G2" s="470"/>
      <c r="I2" s="471"/>
      <c r="J2" s="597"/>
      <c r="K2" s="598"/>
      <c r="L2" s="597"/>
      <c r="M2" s="597"/>
      <c r="N2" s="598"/>
    </row>
    <row r="5" spans="1:179" s="472" customFormat="1" ht="26" x14ac:dyDescent="0.3">
      <c r="A5" s="473" t="s">
        <v>1180</v>
      </c>
      <c r="B5" s="474" t="s">
        <v>1181</v>
      </c>
      <c r="C5" s="475" t="s">
        <v>1182</v>
      </c>
      <c r="D5" s="475" t="s">
        <v>1183</v>
      </c>
      <c r="E5" s="475" t="s">
        <v>1184</v>
      </c>
      <c r="F5" s="475" t="s">
        <v>1185</v>
      </c>
      <c r="G5" s="475" t="s">
        <v>1186</v>
      </c>
      <c r="I5" s="475" t="s">
        <v>1187</v>
      </c>
      <c r="J5" s="599" t="s">
        <v>1188</v>
      </c>
      <c r="K5" s="599" t="s">
        <v>1189</v>
      </c>
      <c r="L5" s="599" t="s">
        <v>1190</v>
      </c>
      <c r="M5" s="599" t="s">
        <v>1191</v>
      </c>
      <c r="N5" s="599" t="s">
        <v>1189</v>
      </c>
      <c r="O5" s="599" t="s">
        <v>1192</v>
      </c>
    </row>
    <row r="6" spans="1:179" ht="13" x14ac:dyDescent="0.3">
      <c r="A6" s="476"/>
      <c r="B6" s="477"/>
      <c r="C6" s="478" t="s">
        <v>1174</v>
      </c>
      <c r="D6" s="478" t="s">
        <v>1174</v>
      </c>
      <c r="E6" s="478" t="s">
        <v>1174</v>
      </c>
      <c r="F6" s="478"/>
      <c r="G6" s="478"/>
      <c r="I6" s="479"/>
      <c r="J6" s="600"/>
      <c r="K6" s="600"/>
      <c r="L6" s="600"/>
      <c r="M6" s="600"/>
      <c r="N6" s="600"/>
      <c r="O6" s="600"/>
    </row>
    <row r="7" spans="1:179" x14ac:dyDescent="0.25">
      <c r="A7" s="480" t="s">
        <v>648</v>
      </c>
      <c r="B7" s="480" t="s">
        <v>1004</v>
      </c>
      <c r="C7" s="537">
        <v>88051.89445553298</v>
      </c>
      <c r="D7" s="537"/>
      <c r="E7" s="484">
        <f t="shared" ref="E7:E71" si="0">C7+D7</f>
        <v>88051.89445553298</v>
      </c>
      <c r="F7" s="537" t="e">
        <f>SUM(#REF!,#REF!)</f>
        <v>#REF!</v>
      </c>
      <c r="G7" s="537" t="e">
        <f>SUM(#REF!,#REF!)</f>
        <v>#REF!</v>
      </c>
      <c r="H7" s="537" t="e">
        <f>SUM(#REF!,#REF!)</f>
        <v>#REF!</v>
      </c>
      <c r="I7" s="537"/>
      <c r="J7" s="494">
        <v>53477.97</v>
      </c>
      <c r="L7" s="483">
        <f t="shared" ref="L7:L71" si="1">J7+K7</f>
        <v>53477.97</v>
      </c>
      <c r="M7" s="494">
        <v>5174.03</v>
      </c>
      <c r="O7" s="601">
        <f t="shared" ref="O7:O71" si="2">M7+N7</f>
        <v>5174.03</v>
      </c>
      <c r="P7" s="537" t="e">
        <f>SUM(#REF!,#REF!)</f>
        <v>#REF!</v>
      </c>
      <c r="Q7" s="537" t="e">
        <f>SUM(#REF!,#REF!)</f>
        <v>#REF!</v>
      </c>
      <c r="R7" s="537" t="e">
        <f>SUM(#REF!,#REF!)</f>
        <v>#REF!</v>
      </c>
      <c r="S7" s="537" t="e">
        <f>SUM(#REF!,#REF!)</f>
        <v>#REF!</v>
      </c>
      <c r="T7" s="537" t="e">
        <f>SUM(#REF!,#REF!)</f>
        <v>#REF!</v>
      </c>
      <c r="U7" s="537" t="e">
        <f>SUM(#REF!,#REF!)</f>
        <v>#REF!</v>
      </c>
      <c r="V7" s="537" t="e">
        <f>SUM(#REF!,#REF!)</f>
        <v>#REF!</v>
      </c>
      <c r="W7" s="537" t="e">
        <f>SUM(#REF!,#REF!)</f>
        <v>#REF!</v>
      </c>
      <c r="X7" s="537" t="e">
        <f>SUM(#REF!,#REF!)</f>
        <v>#REF!</v>
      </c>
      <c r="Y7" s="537" t="e">
        <f>SUM(#REF!,#REF!)</f>
        <v>#REF!</v>
      </c>
      <c r="Z7" s="537" t="e">
        <f>SUM(#REF!,#REF!)</f>
        <v>#REF!</v>
      </c>
      <c r="AA7" s="537" t="e">
        <f>SUM(#REF!,#REF!)</f>
        <v>#REF!</v>
      </c>
      <c r="AB7" s="537" t="e">
        <f>SUM(#REF!,#REF!)</f>
        <v>#REF!</v>
      </c>
      <c r="AC7" s="537" t="e">
        <f>SUM(#REF!,#REF!)</f>
        <v>#REF!</v>
      </c>
      <c r="AD7" s="537" t="e">
        <f>SUM(#REF!,#REF!)</f>
        <v>#REF!</v>
      </c>
      <c r="AE7" s="537" t="e">
        <f>SUM(#REF!,#REF!)</f>
        <v>#REF!</v>
      </c>
      <c r="AF7" s="537" t="e">
        <f>SUM(#REF!,#REF!)</f>
        <v>#REF!</v>
      </c>
      <c r="AG7" s="537" t="e">
        <f>SUM(#REF!,#REF!)</f>
        <v>#REF!</v>
      </c>
      <c r="AH7" s="537" t="e">
        <f>SUM(#REF!,#REF!)</f>
        <v>#REF!</v>
      </c>
      <c r="AI7" s="537" t="e">
        <f>SUM(#REF!,#REF!)</f>
        <v>#REF!</v>
      </c>
      <c r="AJ7" s="537" t="e">
        <f>SUM(#REF!,#REF!)</f>
        <v>#REF!</v>
      </c>
      <c r="AK7" s="537" t="e">
        <f>SUM(#REF!,#REF!)</f>
        <v>#REF!</v>
      </c>
      <c r="AL7" s="537" t="e">
        <f>SUM(#REF!,#REF!)</f>
        <v>#REF!</v>
      </c>
      <c r="AM7" s="537" t="e">
        <f>SUM(#REF!,#REF!)</f>
        <v>#REF!</v>
      </c>
      <c r="AN7" s="537" t="e">
        <f>SUM(#REF!,#REF!)</f>
        <v>#REF!</v>
      </c>
      <c r="AO7" s="537" t="e">
        <f>SUM(#REF!,#REF!)</f>
        <v>#REF!</v>
      </c>
      <c r="AP7" s="537" t="e">
        <f>SUM(#REF!,#REF!)</f>
        <v>#REF!</v>
      </c>
      <c r="AQ7" s="537" t="e">
        <f>SUM(#REF!,#REF!)</f>
        <v>#REF!</v>
      </c>
      <c r="AR7" s="537" t="e">
        <f>SUM(#REF!,#REF!)</f>
        <v>#REF!</v>
      </c>
      <c r="AS7" s="537" t="e">
        <f>SUM(#REF!,#REF!)</f>
        <v>#REF!</v>
      </c>
      <c r="AT7" s="537" t="e">
        <f>SUM(#REF!,#REF!)</f>
        <v>#REF!</v>
      </c>
      <c r="AU7" s="537" t="e">
        <f>SUM(#REF!,#REF!)</f>
        <v>#REF!</v>
      </c>
      <c r="AV7" s="537" t="e">
        <f>SUM(#REF!,#REF!)</f>
        <v>#REF!</v>
      </c>
      <c r="AW7" s="537" t="e">
        <f>SUM(#REF!,#REF!)</f>
        <v>#REF!</v>
      </c>
      <c r="AX7" s="537" t="e">
        <f>SUM(#REF!,#REF!)</f>
        <v>#REF!</v>
      </c>
      <c r="AY7" s="537" t="e">
        <f>SUM(#REF!,#REF!)</f>
        <v>#REF!</v>
      </c>
      <c r="AZ7" s="537" t="e">
        <f>SUM(#REF!,#REF!)</f>
        <v>#REF!</v>
      </c>
      <c r="BA7" s="537" t="e">
        <f>SUM(#REF!,#REF!)</f>
        <v>#REF!</v>
      </c>
      <c r="BB7" s="537" t="e">
        <f>SUM(#REF!,#REF!)</f>
        <v>#REF!</v>
      </c>
      <c r="BC7" s="537" t="e">
        <f>SUM(#REF!,#REF!)</f>
        <v>#REF!</v>
      </c>
      <c r="BD7" s="537" t="e">
        <f>SUM(#REF!,#REF!)</f>
        <v>#REF!</v>
      </c>
      <c r="BE7" s="537" t="e">
        <f>SUM(#REF!,#REF!)</f>
        <v>#REF!</v>
      </c>
      <c r="BF7" s="537" t="e">
        <f>SUM(#REF!,#REF!)</f>
        <v>#REF!</v>
      </c>
      <c r="BG7" s="537" t="e">
        <f>SUM(#REF!,#REF!)</f>
        <v>#REF!</v>
      </c>
      <c r="BH7" s="537" t="e">
        <f>SUM(#REF!,#REF!)</f>
        <v>#REF!</v>
      </c>
      <c r="BI7" s="537" t="e">
        <f>SUM(#REF!,#REF!)</f>
        <v>#REF!</v>
      </c>
      <c r="BJ7" s="537" t="e">
        <f>SUM(#REF!,#REF!)</f>
        <v>#REF!</v>
      </c>
      <c r="BK7" s="537" t="e">
        <f>SUM(#REF!,#REF!)</f>
        <v>#REF!</v>
      </c>
      <c r="BL7" s="537" t="e">
        <f>SUM(#REF!,#REF!)</f>
        <v>#REF!</v>
      </c>
      <c r="BM7" s="537" t="e">
        <f>SUM(#REF!,#REF!)</f>
        <v>#REF!</v>
      </c>
      <c r="BN7" s="537" t="e">
        <f>SUM(#REF!,#REF!)</f>
        <v>#REF!</v>
      </c>
      <c r="BO7" s="537" t="e">
        <f>SUM(#REF!,#REF!)</f>
        <v>#REF!</v>
      </c>
      <c r="BP7" s="537" t="e">
        <f>SUM(#REF!,#REF!)</f>
        <v>#REF!</v>
      </c>
      <c r="BQ7" s="537" t="e">
        <f>SUM(#REF!,#REF!)</f>
        <v>#REF!</v>
      </c>
      <c r="BR7" s="537" t="e">
        <f>SUM(#REF!,#REF!)</f>
        <v>#REF!</v>
      </c>
      <c r="BS7" s="537" t="e">
        <f>SUM(#REF!,#REF!)</f>
        <v>#REF!</v>
      </c>
      <c r="BT7" s="537" t="e">
        <f>SUM(#REF!,#REF!)</f>
        <v>#REF!</v>
      </c>
      <c r="BU7" s="537" t="e">
        <f>SUM(#REF!,#REF!)</f>
        <v>#REF!</v>
      </c>
      <c r="BV7" s="537" t="e">
        <f>SUM(#REF!,#REF!)</f>
        <v>#REF!</v>
      </c>
      <c r="BW7" s="537" t="e">
        <f>SUM(#REF!,#REF!)</f>
        <v>#REF!</v>
      </c>
      <c r="BX7" s="537" t="e">
        <f>SUM(#REF!,#REF!)</f>
        <v>#REF!</v>
      </c>
      <c r="BY7" s="537" t="e">
        <f>SUM(#REF!,#REF!)</f>
        <v>#REF!</v>
      </c>
      <c r="BZ7" s="537" t="e">
        <f>SUM(#REF!,#REF!)</f>
        <v>#REF!</v>
      </c>
      <c r="CA7" s="537" t="e">
        <f>SUM(#REF!,#REF!)</f>
        <v>#REF!</v>
      </c>
      <c r="CB7" s="537" t="e">
        <f>SUM(#REF!,#REF!)</f>
        <v>#REF!</v>
      </c>
      <c r="CC7" s="537" t="e">
        <f>SUM(#REF!,#REF!)</f>
        <v>#REF!</v>
      </c>
      <c r="CD7" s="537" t="e">
        <f>SUM(#REF!,#REF!)</f>
        <v>#REF!</v>
      </c>
      <c r="CE7" s="537" t="e">
        <f>SUM(#REF!,#REF!)</f>
        <v>#REF!</v>
      </c>
      <c r="CF7" s="537" t="e">
        <f>SUM(#REF!,#REF!)</f>
        <v>#REF!</v>
      </c>
      <c r="CG7" s="537" t="e">
        <f>SUM(#REF!,#REF!)</f>
        <v>#REF!</v>
      </c>
      <c r="CH7" s="537" t="e">
        <f>SUM(#REF!,#REF!)</f>
        <v>#REF!</v>
      </c>
      <c r="CI7" s="537" t="e">
        <f>SUM(#REF!,#REF!)</f>
        <v>#REF!</v>
      </c>
      <c r="CJ7" s="537" t="e">
        <f>SUM(#REF!,#REF!)</f>
        <v>#REF!</v>
      </c>
      <c r="CK7" s="537" t="e">
        <f>SUM(#REF!,#REF!)</f>
        <v>#REF!</v>
      </c>
      <c r="CL7" s="537" t="e">
        <f>SUM(#REF!,#REF!)</f>
        <v>#REF!</v>
      </c>
      <c r="CM7" s="537" t="e">
        <f>SUM(#REF!,#REF!)</f>
        <v>#REF!</v>
      </c>
      <c r="CN7" s="537" t="e">
        <f>SUM(#REF!,#REF!)</f>
        <v>#REF!</v>
      </c>
      <c r="CO7" s="537" t="e">
        <f>SUM(#REF!,#REF!)</f>
        <v>#REF!</v>
      </c>
      <c r="CP7" s="537" t="e">
        <f>SUM(#REF!,#REF!)</f>
        <v>#REF!</v>
      </c>
      <c r="CQ7" s="537" t="e">
        <f>SUM(#REF!,#REF!)</f>
        <v>#REF!</v>
      </c>
      <c r="CR7" s="537" t="e">
        <f>SUM(#REF!,#REF!)</f>
        <v>#REF!</v>
      </c>
      <c r="CS7" s="537" t="e">
        <f>SUM(#REF!,#REF!)</f>
        <v>#REF!</v>
      </c>
      <c r="CT7" s="537" t="e">
        <f>SUM(#REF!,#REF!)</f>
        <v>#REF!</v>
      </c>
      <c r="CU7" s="537" t="e">
        <f>SUM(#REF!,#REF!)</f>
        <v>#REF!</v>
      </c>
      <c r="CV7" s="537" t="e">
        <f>SUM(#REF!,#REF!)</f>
        <v>#REF!</v>
      </c>
      <c r="CW7" s="537" t="e">
        <f>SUM(#REF!,#REF!)</f>
        <v>#REF!</v>
      </c>
      <c r="CX7" s="537" t="e">
        <f>SUM(#REF!,#REF!)</f>
        <v>#REF!</v>
      </c>
      <c r="CY7" s="537" t="e">
        <f>SUM(#REF!,#REF!)</f>
        <v>#REF!</v>
      </c>
      <c r="CZ7" s="537" t="e">
        <f>SUM(#REF!,#REF!)</f>
        <v>#REF!</v>
      </c>
      <c r="DA7" s="537" t="e">
        <f>SUM(#REF!,#REF!)</f>
        <v>#REF!</v>
      </c>
      <c r="DB7" s="537" t="e">
        <f>SUM(#REF!,#REF!)</f>
        <v>#REF!</v>
      </c>
      <c r="DC7" s="537" t="e">
        <f>SUM(#REF!,#REF!)</f>
        <v>#REF!</v>
      </c>
      <c r="DD7" s="537" t="e">
        <f>SUM(#REF!,#REF!)</f>
        <v>#REF!</v>
      </c>
      <c r="DE7" s="537" t="e">
        <f>SUM(#REF!,#REF!)</f>
        <v>#REF!</v>
      </c>
      <c r="DF7" s="537" t="e">
        <f>SUM(#REF!,#REF!)</f>
        <v>#REF!</v>
      </c>
      <c r="DG7" s="537" t="e">
        <f>SUM(#REF!,#REF!)</f>
        <v>#REF!</v>
      </c>
      <c r="DH7" s="537" t="e">
        <f>SUM(#REF!,#REF!)</f>
        <v>#REF!</v>
      </c>
      <c r="DI7" s="537" t="e">
        <f>SUM(#REF!,#REF!)</f>
        <v>#REF!</v>
      </c>
      <c r="DJ7" s="537" t="e">
        <f>SUM(#REF!,#REF!)</f>
        <v>#REF!</v>
      </c>
      <c r="DK7" s="537" t="e">
        <f>SUM(#REF!,#REF!)</f>
        <v>#REF!</v>
      </c>
      <c r="DL7" s="537" t="e">
        <f>SUM(#REF!,#REF!)</f>
        <v>#REF!</v>
      </c>
      <c r="DM7" s="537" t="e">
        <f>SUM(#REF!,#REF!)</f>
        <v>#REF!</v>
      </c>
      <c r="DN7" s="537" t="e">
        <f>SUM(#REF!,#REF!)</f>
        <v>#REF!</v>
      </c>
      <c r="DO7" s="537" t="e">
        <f>SUM(#REF!,#REF!)</f>
        <v>#REF!</v>
      </c>
      <c r="DP7" s="537" t="e">
        <f>SUM(#REF!,#REF!)</f>
        <v>#REF!</v>
      </c>
      <c r="DQ7" s="537" t="e">
        <f>SUM(#REF!,#REF!)</f>
        <v>#REF!</v>
      </c>
      <c r="DR7" s="537" t="e">
        <f>SUM(#REF!,#REF!)</f>
        <v>#REF!</v>
      </c>
      <c r="DS7" s="537" t="e">
        <f>SUM(#REF!,#REF!)</f>
        <v>#REF!</v>
      </c>
      <c r="DT7" s="537" t="e">
        <f>SUM(#REF!,#REF!)</f>
        <v>#REF!</v>
      </c>
      <c r="DU7" s="537" t="e">
        <f>SUM(#REF!,#REF!)</f>
        <v>#REF!</v>
      </c>
      <c r="DV7" s="537" t="e">
        <f>SUM(#REF!,#REF!)</f>
        <v>#REF!</v>
      </c>
      <c r="DW7" s="537" t="e">
        <f>SUM(#REF!,#REF!)</f>
        <v>#REF!</v>
      </c>
      <c r="DX7" s="537" t="e">
        <f>SUM(#REF!,#REF!)</f>
        <v>#REF!</v>
      </c>
      <c r="DY7" s="537" t="e">
        <f>SUM(#REF!,#REF!)</f>
        <v>#REF!</v>
      </c>
      <c r="DZ7" s="537" t="e">
        <f>SUM(#REF!,#REF!)</f>
        <v>#REF!</v>
      </c>
      <c r="EA7" s="537" t="e">
        <f>SUM(#REF!,#REF!)</f>
        <v>#REF!</v>
      </c>
      <c r="EB7" s="537" t="e">
        <f>SUM(#REF!,#REF!)</f>
        <v>#REF!</v>
      </c>
      <c r="EC7" s="537" t="e">
        <f>SUM(#REF!,#REF!)</f>
        <v>#REF!</v>
      </c>
      <c r="ED7" s="537" t="e">
        <f>SUM(#REF!,#REF!)</f>
        <v>#REF!</v>
      </c>
      <c r="EE7" s="537" t="e">
        <f>SUM(#REF!,#REF!)</f>
        <v>#REF!</v>
      </c>
      <c r="EF7" s="537" t="e">
        <f>SUM(#REF!,#REF!)</f>
        <v>#REF!</v>
      </c>
      <c r="EG7" s="537" t="e">
        <f>SUM(#REF!,#REF!)</f>
        <v>#REF!</v>
      </c>
      <c r="EH7" s="537" t="e">
        <f>SUM(#REF!,#REF!)</f>
        <v>#REF!</v>
      </c>
      <c r="EI7" s="537" t="e">
        <f>SUM(#REF!,#REF!)</f>
        <v>#REF!</v>
      </c>
      <c r="EJ7" s="537" t="e">
        <f>SUM(#REF!,#REF!)</f>
        <v>#REF!</v>
      </c>
      <c r="EK7" s="537" t="e">
        <f>SUM(#REF!,#REF!)</f>
        <v>#REF!</v>
      </c>
      <c r="EL7" s="537" t="e">
        <f>SUM(#REF!,#REF!)</f>
        <v>#REF!</v>
      </c>
      <c r="EM7" s="537" t="e">
        <f>SUM(#REF!,#REF!)</f>
        <v>#REF!</v>
      </c>
      <c r="EN7" s="537" t="e">
        <f>SUM(#REF!,#REF!)</f>
        <v>#REF!</v>
      </c>
      <c r="EO7" s="537" t="e">
        <f>SUM(#REF!,#REF!)</f>
        <v>#REF!</v>
      </c>
      <c r="EP7" s="537" t="e">
        <f>SUM(#REF!,#REF!)</f>
        <v>#REF!</v>
      </c>
      <c r="EQ7" s="537" t="e">
        <f>SUM(#REF!,#REF!)</f>
        <v>#REF!</v>
      </c>
      <c r="ER7" s="537" t="e">
        <f>SUM(#REF!,#REF!)</f>
        <v>#REF!</v>
      </c>
      <c r="ES7" s="537" t="e">
        <f>SUM(#REF!,#REF!)</f>
        <v>#REF!</v>
      </c>
      <c r="ET7" s="537" t="e">
        <f>SUM(#REF!,#REF!)</f>
        <v>#REF!</v>
      </c>
      <c r="EU7" s="537" t="e">
        <f>SUM(#REF!,#REF!)</f>
        <v>#REF!</v>
      </c>
      <c r="EV7" s="537" t="e">
        <f>SUM(#REF!,#REF!)</f>
        <v>#REF!</v>
      </c>
      <c r="EW7" s="537" t="e">
        <f>SUM(#REF!,#REF!)</f>
        <v>#REF!</v>
      </c>
      <c r="EX7" s="537" t="e">
        <f>SUM(#REF!,#REF!)</f>
        <v>#REF!</v>
      </c>
      <c r="EY7" s="537" t="e">
        <f>SUM(#REF!,#REF!)</f>
        <v>#REF!</v>
      </c>
      <c r="EZ7" s="537" t="e">
        <f>SUM(#REF!,#REF!)</f>
        <v>#REF!</v>
      </c>
      <c r="FA7" s="537" t="e">
        <f>SUM(#REF!,#REF!)</f>
        <v>#REF!</v>
      </c>
      <c r="FB7" s="537" t="e">
        <f>SUM(#REF!,#REF!)</f>
        <v>#REF!</v>
      </c>
      <c r="FC7" s="537" t="e">
        <f>SUM(#REF!,#REF!)</f>
        <v>#REF!</v>
      </c>
      <c r="FD7" s="537" t="e">
        <f>SUM(#REF!,#REF!)</f>
        <v>#REF!</v>
      </c>
      <c r="FE7" s="537" t="e">
        <f>SUM(#REF!,#REF!)</f>
        <v>#REF!</v>
      </c>
      <c r="FF7" s="537" t="e">
        <f>SUM(#REF!,#REF!)</f>
        <v>#REF!</v>
      </c>
      <c r="FG7" s="537" t="e">
        <f>SUM(#REF!,#REF!)</f>
        <v>#REF!</v>
      </c>
      <c r="FH7" s="537" t="e">
        <f>SUM(#REF!,#REF!)</f>
        <v>#REF!</v>
      </c>
      <c r="FI7" s="537" t="e">
        <f>SUM(#REF!,#REF!)</f>
        <v>#REF!</v>
      </c>
      <c r="FJ7" s="537" t="e">
        <f>SUM(#REF!,#REF!)</f>
        <v>#REF!</v>
      </c>
      <c r="FK7" s="537" t="e">
        <f>SUM(#REF!,#REF!)</f>
        <v>#REF!</v>
      </c>
      <c r="FL7" s="537" t="e">
        <f>SUM(#REF!,#REF!)</f>
        <v>#REF!</v>
      </c>
      <c r="FM7" s="537" t="e">
        <f>SUM(#REF!,#REF!)</f>
        <v>#REF!</v>
      </c>
      <c r="FN7" s="537" t="e">
        <f>SUM(#REF!,#REF!)</f>
        <v>#REF!</v>
      </c>
      <c r="FO7" s="537" t="e">
        <f>SUM(#REF!,#REF!)</f>
        <v>#REF!</v>
      </c>
      <c r="FP7" s="537" t="e">
        <f>SUM(#REF!,#REF!)</f>
        <v>#REF!</v>
      </c>
      <c r="FQ7" s="537" t="e">
        <f>SUM(#REF!,#REF!)</f>
        <v>#REF!</v>
      </c>
      <c r="FR7" s="537" t="e">
        <f>SUM(#REF!,#REF!)</f>
        <v>#REF!</v>
      </c>
      <c r="FS7" s="537" t="e">
        <f>SUM(#REF!,#REF!)</f>
        <v>#REF!</v>
      </c>
      <c r="FT7" s="537" t="e">
        <f>SUM(#REF!,#REF!)</f>
        <v>#REF!</v>
      </c>
      <c r="FU7" s="537" t="e">
        <f>SUM(#REF!,#REF!)</f>
        <v>#REF!</v>
      </c>
      <c r="FV7" s="537" t="e">
        <f>SUM(#REF!,#REF!)</f>
        <v>#REF!</v>
      </c>
      <c r="FW7" s="537" t="e">
        <f>SUM(#REF!,#REF!)</f>
        <v>#REF!</v>
      </c>
    </row>
    <row r="8" spans="1:179" x14ac:dyDescent="0.25">
      <c r="A8" s="482" t="s">
        <v>644</v>
      </c>
      <c r="B8" s="482" t="s">
        <v>1005</v>
      </c>
      <c r="C8" s="483">
        <v>34632.611837280623</v>
      </c>
      <c r="D8" s="483"/>
      <c r="E8" s="484">
        <f t="shared" si="0"/>
        <v>34632.611837280623</v>
      </c>
      <c r="F8" s="485"/>
      <c r="G8" s="486"/>
      <c r="H8" s="1">
        <v>1</v>
      </c>
      <c r="I8" s="487"/>
      <c r="J8" s="602">
        <v>1863.5</v>
      </c>
      <c r="K8" s="484"/>
      <c r="L8" s="483">
        <f t="shared" si="1"/>
        <v>1863.5</v>
      </c>
      <c r="M8" s="603">
        <v>2322.14</v>
      </c>
      <c r="N8" s="484"/>
      <c r="O8" s="601">
        <f t="shared" si="2"/>
        <v>2322.14</v>
      </c>
    </row>
    <row r="9" spans="1:179" x14ac:dyDescent="0.25">
      <c r="A9" s="482" t="s">
        <v>645</v>
      </c>
      <c r="B9" s="482" t="s">
        <v>1006</v>
      </c>
      <c r="C9" s="483">
        <v>60964.322739801653</v>
      </c>
      <c r="D9" s="483"/>
      <c r="E9" s="484">
        <f t="shared" si="0"/>
        <v>60964.322739801653</v>
      </c>
      <c r="F9" s="485"/>
      <c r="G9" s="486"/>
      <c r="H9" s="1">
        <v>1</v>
      </c>
      <c r="I9" s="487"/>
      <c r="J9" s="602">
        <v>11914.78</v>
      </c>
      <c r="K9" s="484"/>
      <c r="L9" s="483">
        <f t="shared" si="1"/>
        <v>11914.78</v>
      </c>
      <c r="M9" s="603">
        <v>40142.31</v>
      </c>
      <c r="N9" s="484"/>
      <c r="O9" s="601">
        <f t="shared" si="2"/>
        <v>40142.31</v>
      </c>
    </row>
    <row r="10" spans="1:179" x14ac:dyDescent="0.25">
      <c r="A10" s="482" t="s">
        <v>646</v>
      </c>
      <c r="B10" s="482" t="s">
        <v>1007</v>
      </c>
      <c r="C10" s="483">
        <v>88545.409589634073</v>
      </c>
      <c r="D10" s="483"/>
      <c r="E10" s="484">
        <f t="shared" si="0"/>
        <v>88545.409589634073</v>
      </c>
      <c r="F10" s="485"/>
      <c r="G10" s="486"/>
      <c r="H10" s="1">
        <v>1</v>
      </c>
      <c r="I10" s="487"/>
      <c r="J10" s="602">
        <v>16717.72</v>
      </c>
      <c r="K10" s="484"/>
      <c r="L10" s="483">
        <f t="shared" si="1"/>
        <v>16717.72</v>
      </c>
      <c r="M10" s="603">
        <v>4638.97</v>
      </c>
      <c r="N10" s="484"/>
      <c r="O10" s="601">
        <f t="shared" si="2"/>
        <v>4638.97</v>
      </c>
    </row>
    <row r="11" spans="1:179" x14ac:dyDescent="0.25">
      <c r="A11" s="482" t="s">
        <v>647</v>
      </c>
      <c r="B11" s="482" t="s">
        <v>1008</v>
      </c>
      <c r="C11" s="483">
        <v>259426.57707747741</v>
      </c>
      <c r="D11" s="483">
        <v>-109663</v>
      </c>
      <c r="E11" s="484">
        <f t="shared" si="0"/>
        <v>149763.57707747741</v>
      </c>
      <c r="F11" s="485"/>
      <c r="G11" s="486"/>
      <c r="H11" s="1">
        <v>1</v>
      </c>
      <c r="I11" s="487"/>
      <c r="J11" s="602">
        <v>26496.26</v>
      </c>
      <c r="K11" s="484"/>
      <c r="L11" s="483">
        <f t="shared" si="1"/>
        <v>26496.26</v>
      </c>
      <c r="M11" s="603">
        <v>2785.9</v>
      </c>
      <c r="N11" s="484"/>
      <c r="O11" s="601">
        <f t="shared" si="2"/>
        <v>2785.9</v>
      </c>
    </row>
    <row r="12" spans="1:179" x14ac:dyDescent="0.25">
      <c r="A12" s="482" t="s">
        <v>266</v>
      </c>
      <c r="B12" s="482" t="s">
        <v>1009</v>
      </c>
      <c r="C12" s="483">
        <v>31187.640371910486</v>
      </c>
      <c r="D12" s="483"/>
      <c r="E12" s="484">
        <f t="shared" si="0"/>
        <v>31187.640371910486</v>
      </c>
      <c r="F12" s="485"/>
      <c r="G12" s="486"/>
      <c r="H12" s="1">
        <v>1</v>
      </c>
      <c r="I12" s="487"/>
      <c r="J12" s="602">
        <v>27742.71</v>
      </c>
      <c r="K12" s="484"/>
      <c r="L12" s="483">
        <f t="shared" si="1"/>
        <v>27742.71</v>
      </c>
      <c r="M12" s="603">
        <v>169.35</v>
      </c>
      <c r="N12" s="484"/>
      <c r="O12" s="601">
        <f t="shared" si="2"/>
        <v>169.35</v>
      </c>
    </row>
    <row r="13" spans="1:179" x14ac:dyDescent="0.25">
      <c r="A13" s="482" t="s">
        <v>276</v>
      </c>
      <c r="B13" s="482" t="s">
        <v>450</v>
      </c>
      <c r="C13" s="483">
        <v>-12467.004636274196</v>
      </c>
      <c r="D13" s="483"/>
      <c r="E13" s="484">
        <f t="shared" si="0"/>
        <v>-12467.004636274196</v>
      </c>
      <c r="F13" s="485"/>
      <c r="G13" s="486"/>
      <c r="H13" s="1">
        <v>1</v>
      </c>
      <c r="I13" s="487"/>
      <c r="J13" s="602">
        <v>-34427.050000000003</v>
      </c>
      <c r="K13" s="484"/>
      <c r="L13" s="483">
        <f t="shared" si="1"/>
        <v>-34427.050000000003</v>
      </c>
      <c r="M13" s="603">
        <v>48156.04</v>
      </c>
      <c r="N13" s="484"/>
      <c r="O13" s="601">
        <f t="shared" si="2"/>
        <v>48156.04</v>
      </c>
    </row>
    <row r="14" spans="1:179" x14ac:dyDescent="0.25">
      <c r="A14" s="482" t="s">
        <v>273</v>
      </c>
      <c r="B14" s="482" t="s">
        <v>1010</v>
      </c>
      <c r="C14" s="483">
        <v>10951.511340464785</v>
      </c>
      <c r="D14" s="483"/>
      <c r="E14" s="484">
        <f t="shared" si="0"/>
        <v>10951.511340464785</v>
      </c>
      <c r="F14" s="485"/>
      <c r="G14" s="486"/>
      <c r="H14" s="1">
        <v>1</v>
      </c>
      <c r="I14" s="487"/>
      <c r="J14" s="602">
        <v>4495.1400000000003</v>
      </c>
      <c r="K14" s="484"/>
      <c r="L14" s="483">
        <f t="shared" si="1"/>
        <v>4495.1400000000003</v>
      </c>
      <c r="M14" s="603">
        <v>6706.74</v>
      </c>
      <c r="N14" s="484"/>
      <c r="O14" s="601">
        <f t="shared" si="2"/>
        <v>6706.74</v>
      </c>
    </row>
    <row r="15" spans="1:179" x14ac:dyDescent="0.25">
      <c r="A15" s="482" t="s">
        <v>286</v>
      </c>
      <c r="B15" s="482" t="s">
        <v>1011</v>
      </c>
      <c r="C15" s="483">
        <v>40736.037145505928</v>
      </c>
      <c r="D15" s="483"/>
      <c r="E15" s="484">
        <f t="shared" si="0"/>
        <v>40736.037145505928</v>
      </c>
      <c r="F15" s="485"/>
      <c r="G15" s="486"/>
      <c r="H15" s="1">
        <v>1</v>
      </c>
      <c r="I15" s="487"/>
      <c r="J15" s="602">
        <v>52390.44</v>
      </c>
      <c r="K15" s="484"/>
      <c r="L15" s="483">
        <f t="shared" si="1"/>
        <v>52390.44</v>
      </c>
      <c r="M15" s="603">
        <v>7513</v>
      </c>
      <c r="N15" s="484"/>
      <c r="O15" s="601">
        <f t="shared" si="2"/>
        <v>7513</v>
      </c>
    </row>
    <row r="16" spans="1:179" x14ac:dyDescent="0.25">
      <c r="A16" s="482" t="s">
        <v>290</v>
      </c>
      <c r="B16" s="482" t="s">
        <v>1012</v>
      </c>
      <c r="C16" s="483">
        <v>46096.888492670463</v>
      </c>
      <c r="D16" s="483"/>
      <c r="E16" s="484">
        <f t="shared" si="0"/>
        <v>46096.888492670463</v>
      </c>
      <c r="F16" s="485"/>
      <c r="G16" s="486"/>
      <c r="H16" s="1">
        <v>1</v>
      </c>
      <c r="I16" s="487"/>
      <c r="J16" s="602">
        <v>18697.88</v>
      </c>
      <c r="K16" s="484"/>
      <c r="L16" s="483">
        <f t="shared" si="1"/>
        <v>18697.88</v>
      </c>
      <c r="M16" s="603">
        <v>-9307.92</v>
      </c>
      <c r="N16" s="484"/>
      <c r="O16" s="601">
        <f t="shared" si="2"/>
        <v>-9307.92</v>
      </c>
    </row>
    <row r="17" spans="1:15" x14ac:dyDescent="0.25">
      <c r="A17" s="482" t="s">
        <v>297</v>
      </c>
      <c r="B17" s="482" t="s">
        <v>1013</v>
      </c>
      <c r="C17" s="483">
        <v>139187.48718391382</v>
      </c>
      <c r="D17" s="483"/>
      <c r="E17" s="484">
        <f t="shared" si="0"/>
        <v>139187.48718391382</v>
      </c>
      <c r="F17" s="485"/>
      <c r="G17" s="486"/>
      <c r="H17" s="1">
        <v>1</v>
      </c>
      <c r="I17" s="487"/>
      <c r="J17" s="602">
        <v>27237.98</v>
      </c>
      <c r="K17" s="484"/>
      <c r="L17" s="483">
        <f t="shared" si="1"/>
        <v>27237.98</v>
      </c>
      <c r="M17" s="603">
        <v>4079.34</v>
      </c>
      <c r="N17" s="484"/>
      <c r="O17" s="601">
        <f t="shared" si="2"/>
        <v>4079.34</v>
      </c>
    </row>
    <row r="18" spans="1:15" x14ac:dyDescent="0.25">
      <c r="A18" s="482" t="s">
        <v>303</v>
      </c>
      <c r="B18" s="482" t="s">
        <v>1014</v>
      </c>
      <c r="C18" s="483">
        <v>84846.282958244017</v>
      </c>
      <c r="D18" s="483"/>
      <c r="E18" s="484">
        <f t="shared" si="0"/>
        <v>84846.282958244017</v>
      </c>
      <c r="F18" s="485"/>
      <c r="G18" s="486"/>
      <c r="H18" s="1">
        <v>1</v>
      </c>
      <c r="I18" s="487"/>
      <c r="J18" s="602">
        <v>-15437.34</v>
      </c>
      <c r="K18" s="484"/>
      <c r="L18" s="483">
        <f t="shared" si="1"/>
        <v>-15437.34</v>
      </c>
      <c r="M18" s="603">
        <v>19725.080000000002</v>
      </c>
      <c r="N18" s="484"/>
      <c r="O18" s="601">
        <f t="shared" si="2"/>
        <v>19725.080000000002</v>
      </c>
    </row>
    <row r="19" spans="1:15" x14ac:dyDescent="0.25">
      <c r="A19" s="482" t="s">
        <v>310</v>
      </c>
      <c r="B19" s="482" t="s">
        <v>1015</v>
      </c>
      <c r="C19" s="483">
        <v>60216.781186953915</v>
      </c>
      <c r="D19" s="483"/>
      <c r="E19" s="484">
        <f t="shared" si="0"/>
        <v>60216.781186953915</v>
      </c>
      <c r="F19" s="485"/>
      <c r="G19" s="486"/>
      <c r="H19" s="1">
        <v>1</v>
      </c>
      <c r="I19" s="487"/>
      <c r="J19" s="602">
        <v>24854.89</v>
      </c>
      <c r="K19" s="484"/>
      <c r="L19" s="483">
        <f t="shared" si="1"/>
        <v>24854.89</v>
      </c>
      <c r="M19" s="603">
        <v>7017</v>
      </c>
      <c r="N19" s="484"/>
      <c r="O19" s="601">
        <f t="shared" si="2"/>
        <v>7017</v>
      </c>
    </row>
    <row r="20" spans="1:15" x14ac:dyDescent="0.25">
      <c r="A20" s="482" t="s">
        <v>320</v>
      </c>
      <c r="B20" s="482" t="s">
        <v>1016</v>
      </c>
      <c r="C20" s="483">
        <v>111027.57168559165</v>
      </c>
      <c r="D20" s="483"/>
      <c r="E20" s="484">
        <f t="shared" si="0"/>
        <v>111027.57168559165</v>
      </c>
      <c r="F20" s="485"/>
      <c r="G20" s="486"/>
      <c r="H20" s="1">
        <v>1</v>
      </c>
      <c r="I20" s="487"/>
      <c r="J20" s="602">
        <v>38457.83</v>
      </c>
      <c r="K20" s="484"/>
      <c r="L20" s="483">
        <f t="shared" si="1"/>
        <v>38457.83</v>
      </c>
      <c r="M20" s="603">
        <v>7112.42</v>
      </c>
      <c r="N20" s="484"/>
      <c r="O20" s="601">
        <f t="shared" si="2"/>
        <v>7112.42</v>
      </c>
    </row>
    <row r="21" spans="1:15" x14ac:dyDescent="0.25">
      <c r="A21" s="482" t="s">
        <v>324</v>
      </c>
      <c r="B21" s="482" t="s">
        <v>1017</v>
      </c>
      <c r="C21" s="483">
        <v>32990.654362500056</v>
      </c>
      <c r="D21" s="483"/>
      <c r="E21" s="484">
        <f t="shared" si="0"/>
        <v>32990.654362500056</v>
      </c>
      <c r="F21" s="485"/>
      <c r="G21" s="486"/>
      <c r="H21" s="1">
        <v>1</v>
      </c>
      <c r="I21" s="487"/>
      <c r="J21" s="602">
        <v>0.28999999999999998</v>
      </c>
      <c r="K21" s="484"/>
      <c r="L21" s="483">
        <f t="shared" si="1"/>
        <v>0.28999999999999998</v>
      </c>
      <c r="M21" s="603">
        <v>-1972.07</v>
      </c>
      <c r="N21" s="484"/>
      <c r="O21" s="601">
        <f t="shared" si="2"/>
        <v>-1972.07</v>
      </c>
    </row>
    <row r="22" spans="1:15" x14ac:dyDescent="0.25">
      <c r="A22" s="482" t="s">
        <v>330</v>
      </c>
      <c r="B22" s="482" t="s">
        <v>1018</v>
      </c>
      <c r="C22" s="483">
        <v>96479.88722622658</v>
      </c>
      <c r="D22" s="483"/>
      <c r="E22" s="484">
        <f t="shared" si="0"/>
        <v>96479.88722622658</v>
      </c>
      <c r="F22" s="485"/>
      <c r="G22" s="486"/>
      <c r="H22" s="1">
        <v>1</v>
      </c>
      <c r="I22" s="487"/>
      <c r="J22" s="602">
        <v>84896.02</v>
      </c>
      <c r="K22" s="484"/>
      <c r="L22" s="483">
        <f t="shared" si="1"/>
        <v>84896.02</v>
      </c>
      <c r="M22" s="603">
        <v>11.47</v>
      </c>
      <c r="N22" s="484"/>
      <c r="O22" s="601">
        <f t="shared" si="2"/>
        <v>11.47</v>
      </c>
    </row>
    <row r="23" spans="1:15" x14ac:dyDescent="0.25">
      <c r="A23" s="482" t="s">
        <v>335</v>
      </c>
      <c r="B23" s="482" t="s">
        <v>1019</v>
      </c>
      <c r="C23" s="483">
        <v>51344.893495511766</v>
      </c>
      <c r="D23" s="483"/>
      <c r="E23" s="484">
        <f t="shared" si="0"/>
        <v>51344.893495511766</v>
      </c>
      <c r="F23" s="485"/>
      <c r="G23" s="486"/>
      <c r="H23" s="1">
        <v>1</v>
      </c>
      <c r="I23" s="487"/>
      <c r="J23" s="602">
        <v>-12928</v>
      </c>
      <c r="K23" s="484"/>
      <c r="L23" s="483">
        <f t="shared" si="1"/>
        <v>-12928</v>
      </c>
      <c r="M23" s="603">
        <v>3550.32</v>
      </c>
      <c r="N23" s="484"/>
      <c r="O23" s="601">
        <f t="shared" si="2"/>
        <v>3550.32</v>
      </c>
    </row>
    <row r="24" spans="1:15" x14ac:dyDescent="0.25">
      <c r="A24" s="482" t="s">
        <v>351</v>
      </c>
      <c r="B24" s="482" t="s">
        <v>1020</v>
      </c>
      <c r="C24" s="483">
        <v>88565.452546071188</v>
      </c>
      <c r="D24" s="483"/>
      <c r="E24" s="484">
        <f t="shared" si="0"/>
        <v>88565.452546071188</v>
      </c>
      <c r="F24" s="485"/>
      <c r="G24" s="486"/>
      <c r="H24" s="1">
        <v>1</v>
      </c>
      <c r="I24" s="487"/>
      <c r="J24" s="602">
        <v>0</v>
      </c>
      <c r="K24" s="484"/>
      <c r="L24" s="483">
        <f t="shared" si="1"/>
        <v>0</v>
      </c>
      <c r="M24" s="603">
        <v>5099.32</v>
      </c>
      <c r="N24" s="484"/>
      <c r="O24" s="601">
        <f t="shared" si="2"/>
        <v>5099.32</v>
      </c>
    </row>
    <row r="25" spans="1:15" x14ac:dyDescent="0.25">
      <c r="A25" s="482" t="s">
        <v>370</v>
      </c>
      <c r="B25" s="482" t="s">
        <v>1021</v>
      </c>
      <c r="C25" s="483">
        <v>39729.191321098246</v>
      </c>
      <c r="D25" s="483"/>
      <c r="E25" s="484">
        <f t="shared" si="0"/>
        <v>39729.191321098246</v>
      </c>
      <c r="F25" s="485"/>
      <c r="G25" s="486"/>
      <c r="H25" s="1">
        <v>1</v>
      </c>
      <c r="I25" s="487"/>
      <c r="J25" s="602">
        <v>0</v>
      </c>
      <c r="K25" s="484"/>
      <c r="L25" s="483">
        <f t="shared" si="1"/>
        <v>0</v>
      </c>
      <c r="M25" s="603">
        <v>5234.3</v>
      </c>
      <c r="N25" s="484"/>
      <c r="O25" s="601">
        <f t="shared" si="2"/>
        <v>5234.3</v>
      </c>
    </row>
    <row r="26" spans="1:15" x14ac:dyDescent="0.25">
      <c r="A26" s="482" t="s">
        <v>377</v>
      </c>
      <c r="B26" s="482" t="s">
        <v>1022</v>
      </c>
      <c r="C26" s="483">
        <v>80756.831549030627</v>
      </c>
      <c r="D26" s="483"/>
      <c r="E26" s="484">
        <f t="shared" si="0"/>
        <v>80756.831549030627</v>
      </c>
      <c r="F26" s="485"/>
      <c r="G26" s="486"/>
      <c r="H26" s="1">
        <v>1</v>
      </c>
      <c r="I26" s="487"/>
      <c r="J26" s="602">
        <v>0</v>
      </c>
      <c r="K26" s="484"/>
      <c r="L26" s="483">
        <f t="shared" si="1"/>
        <v>0</v>
      </c>
      <c r="M26" s="603">
        <v>-1066.55</v>
      </c>
      <c r="N26" s="484"/>
      <c r="O26" s="601">
        <f t="shared" si="2"/>
        <v>-1066.55</v>
      </c>
    </row>
    <row r="27" spans="1:15" x14ac:dyDescent="0.25">
      <c r="A27" s="482" t="s">
        <v>387</v>
      </c>
      <c r="B27" s="482" t="s">
        <v>1023</v>
      </c>
      <c r="C27" s="483">
        <v>77435.597342576293</v>
      </c>
      <c r="D27" s="483"/>
      <c r="E27" s="484">
        <f t="shared" si="0"/>
        <v>77435.597342576293</v>
      </c>
      <c r="F27" s="485"/>
      <c r="G27" s="486"/>
      <c r="H27" s="1">
        <v>1</v>
      </c>
      <c r="I27" s="487"/>
      <c r="J27" s="602">
        <v>0</v>
      </c>
      <c r="K27" s="484"/>
      <c r="L27" s="483">
        <f t="shared" si="1"/>
        <v>0</v>
      </c>
      <c r="M27" s="603">
        <v>0</v>
      </c>
      <c r="N27" s="484"/>
      <c r="O27" s="601">
        <f t="shared" si="2"/>
        <v>0</v>
      </c>
    </row>
    <row r="28" spans="1:15" x14ac:dyDescent="0.25">
      <c r="A28" s="482" t="s">
        <v>391</v>
      </c>
      <c r="B28" s="482" t="s">
        <v>1024</v>
      </c>
      <c r="C28" s="483">
        <v>100920.88815073596</v>
      </c>
      <c r="D28" s="483"/>
      <c r="E28" s="484">
        <f t="shared" si="0"/>
        <v>100920.88815073596</v>
      </c>
      <c r="F28" s="485"/>
      <c r="G28" s="486"/>
      <c r="H28" s="1">
        <v>1</v>
      </c>
      <c r="I28" s="487"/>
      <c r="J28" s="602">
        <v>0</v>
      </c>
      <c r="K28" s="484"/>
      <c r="L28" s="483">
        <f t="shared" si="1"/>
        <v>0</v>
      </c>
      <c r="M28" s="603">
        <v>0</v>
      </c>
      <c r="N28" s="484"/>
      <c r="O28" s="601">
        <f t="shared" si="2"/>
        <v>0</v>
      </c>
    </row>
    <row r="29" spans="1:15" x14ac:dyDescent="0.25">
      <c r="A29" s="482" t="s">
        <v>674</v>
      </c>
      <c r="B29" s="482" t="s">
        <v>1025</v>
      </c>
      <c r="C29" s="483">
        <v>103395.89854439739</v>
      </c>
      <c r="D29" s="483"/>
      <c r="E29" s="484">
        <f t="shared" si="0"/>
        <v>103395.89854439739</v>
      </c>
      <c r="F29" s="485"/>
      <c r="G29" s="486"/>
      <c r="H29" s="1">
        <v>1</v>
      </c>
      <c r="I29" s="487"/>
      <c r="J29" s="602">
        <v>0</v>
      </c>
      <c r="K29" s="484"/>
      <c r="L29" s="483">
        <f t="shared" si="1"/>
        <v>0</v>
      </c>
      <c r="M29" s="603">
        <v>3</v>
      </c>
      <c r="N29" s="484"/>
      <c r="O29" s="601">
        <f t="shared" si="2"/>
        <v>3</v>
      </c>
    </row>
    <row r="30" spans="1:15" x14ac:dyDescent="0.25">
      <c r="A30" s="482" t="s">
        <v>346</v>
      </c>
      <c r="B30" s="482" t="s">
        <v>1026</v>
      </c>
      <c r="C30" s="483">
        <v>43578.422702354917</v>
      </c>
      <c r="D30" s="483"/>
      <c r="E30" s="484">
        <f t="shared" si="0"/>
        <v>43578.422702354917</v>
      </c>
      <c r="F30" s="485"/>
      <c r="G30" s="486"/>
      <c r="H30" s="1">
        <v>1</v>
      </c>
      <c r="I30" s="487"/>
      <c r="J30" s="602">
        <v>40375.83</v>
      </c>
      <c r="K30" s="484"/>
      <c r="L30" s="483">
        <f t="shared" si="1"/>
        <v>40375.83</v>
      </c>
      <c r="M30" s="603">
        <v>-3620.89</v>
      </c>
      <c r="N30" s="484"/>
      <c r="O30" s="601">
        <f t="shared" si="2"/>
        <v>-3620.89</v>
      </c>
    </row>
    <row r="31" spans="1:15" x14ac:dyDescent="0.25">
      <c r="A31" s="482" t="s">
        <v>265</v>
      </c>
      <c r="B31" s="482" t="s">
        <v>1027</v>
      </c>
      <c r="C31" s="483">
        <v>61614.014169793081</v>
      </c>
      <c r="D31" s="483"/>
      <c r="E31" s="484">
        <f t="shared" si="0"/>
        <v>61614.014169793081</v>
      </c>
      <c r="F31" s="485"/>
      <c r="G31" s="486"/>
      <c r="H31" s="1">
        <v>1</v>
      </c>
      <c r="I31" s="487"/>
      <c r="J31" s="602">
        <v>144864.15</v>
      </c>
      <c r="K31" s="484"/>
      <c r="L31" s="483">
        <f t="shared" si="1"/>
        <v>144864.15</v>
      </c>
      <c r="M31" s="603">
        <v>1853.39</v>
      </c>
      <c r="N31" s="484"/>
      <c r="O31" s="601">
        <f t="shared" si="2"/>
        <v>1853.39</v>
      </c>
    </row>
    <row r="32" spans="1:15" x14ac:dyDescent="0.25">
      <c r="A32" s="482" t="s">
        <v>275</v>
      </c>
      <c r="B32" s="482" t="s">
        <v>449</v>
      </c>
      <c r="C32" s="483">
        <v>91836.556961958093</v>
      </c>
      <c r="D32" s="483"/>
      <c r="E32" s="484">
        <f t="shared" si="0"/>
        <v>91836.556961958093</v>
      </c>
      <c r="F32" s="485"/>
      <c r="G32" s="486"/>
      <c r="H32" s="1">
        <v>1</v>
      </c>
      <c r="I32" s="487"/>
      <c r="J32" s="602">
        <v>14753.71</v>
      </c>
      <c r="K32" s="484"/>
      <c r="L32" s="483">
        <f t="shared" si="1"/>
        <v>14753.71</v>
      </c>
      <c r="M32" s="603">
        <v>-146.91999999999999</v>
      </c>
      <c r="N32" s="484"/>
      <c r="O32" s="601">
        <f t="shared" si="2"/>
        <v>-146.91999999999999</v>
      </c>
    </row>
    <row r="33" spans="1:15" x14ac:dyDescent="0.25">
      <c r="A33" s="482" t="s">
        <v>272</v>
      </c>
      <c r="B33" s="482" t="s">
        <v>1028</v>
      </c>
      <c r="C33" s="483">
        <v>19658.684510479106</v>
      </c>
      <c r="D33" s="483"/>
      <c r="E33" s="484">
        <f t="shared" si="0"/>
        <v>19658.684510479106</v>
      </c>
      <c r="F33" s="485"/>
      <c r="G33" s="486"/>
      <c r="H33" s="1">
        <v>1</v>
      </c>
      <c r="I33" s="487"/>
      <c r="J33" s="602">
        <v>-52165.85</v>
      </c>
      <c r="K33" s="484"/>
      <c r="L33" s="483">
        <f t="shared" si="1"/>
        <v>-52165.85</v>
      </c>
      <c r="M33" s="603">
        <v>64252.86</v>
      </c>
      <c r="N33" s="484"/>
      <c r="O33" s="601">
        <f t="shared" si="2"/>
        <v>64252.86</v>
      </c>
    </row>
    <row r="34" spans="1:15" x14ac:dyDescent="0.25">
      <c r="A34" s="482" t="s">
        <v>283</v>
      </c>
      <c r="B34" s="482" t="s">
        <v>1029</v>
      </c>
      <c r="C34" s="483">
        <v>-34583.953080115534</v>
      </c>
      <c r="D34" s="483"/>
      <c r="E34" s="484">
        <f t="shared" si="0"/>
        <v>-34583.953080115534</v>
      </c>
      <c r="F34" s="485"/>
      <c r="G34" s="486"/>
      <c r="H34" s="1">
        <v>1</v>
      </c>
      <c r="I34" s="487"/>
      <c r="J34" s="602">
        <v>15649.54</v>
      </c>
      <c r="K34" s="484"/>
      <c r="L34" s="483">
        <f t="shared" si="1"/>
        <v>15649.54</v>
      </c>
      <c r="M34" s="603">
        <v>-369.15</v>
      </c>
      <c r="N34" s="484"/>
      <c r="O34" s="601">
        <f t="shared" si="2"/>
        <v>-369.15</v>
      </c>
    </row>
    <row r="35" spans="1:15" x14ac:dyDescent="0.25">
      <c r="A35" s="482" t="s">
        <v>285</v>
      </c>
      <c r="B35" s="482" t="s">
        <v>1030</v>
      </c>
      <c r="C35" s="483">
        <v>172602.19559513009</v>
      </c>
      <c r="D35" s="483"/>
      <c r="E35" s="484">
        <f t="shared" si="0"/>
        <v>172602.19559513009</v>
      </c>
      <c r="F35" s="485"/>
      <c r="G35" s="486"/>
      <c r="H35" s="1">
        <v>1</v>
      </c>
      <c r="I35" s="487"/>
      <c r="J35" s="602">
        <v>10333.700000000001</v>
      </c>
      <c r="K35" s="484"/>
      <c r="L35" s="483">
        <f t="shared" si="1"/>
        <v>10333.700000000001</v>
      </c>
      <c r="M35" s="603">
        <v>1710</v>
      </c>
      <c r="N35" s="484"/>
      <c r="O35" s="601">
        <f t="shared" si="2"/>
        <v>1710</v>
      </c>
    </row>
    <row r="36" spans="1:15" x14ac:dyDescent="0.25">
      <c r="A36" s="482" t="s">
        <v>289</v>
      </c>
      <c r="B36" s="482" t="s">
        <v>1031</v>
      </c>
      <c r="C36" s="483">
        <v>50595.90961811025</v>
      </c>
      <c r="D36" s="483"/>
      <c r="E36" s="484">
        <f t="shared" si="0"/>
        <v>50595.90961811025</v>
      </c>
      <c r="F36" s="485"/>
      <c r="G36" s="486"/>
      <c r="H36" s="1">
        <v>1</v>
      </c>
      <c r="I36" s="487"/>
      <c r="J36" s="602">
        <v>72456.88</v>
      </c>
      <c r="K36" s="484"/>
      <c r="L36" s="483">
        <f t="shared" si="1"/>
        <v>72456.88</v>
      </c>
      <c r="M36" s="603">
        <v>8332.2900000000009</v>
      </c>
      <c r="N36" s="484"/>
      <c r="O36" s="601">
        <f t="shared" si="2"/>
        <v>8332.2900000000009</v>
      </c>
    </row>
    <row r="37" spans="1:15" x14ac:dyDescent="0.25">
      <c r="A37" s="482" t="s">
        <v>293</v>
      </c>
      <c r="B37" s="482" t="s">
        <v>1032</v>
      </c>
      <c r="C37" s="483">
        <v>20093.529304779717</v>
      </c>
      <c r="D37" s="483"/>
      <c r="E37" s="484">
        <f t="shared" si="0"/>
        <v>20093.529304779717</v>
      </c>
      <c r="F37" s="485"/>
      <c r="G37" s="486"/>
      <c r="H37" s="1">
        <v>1</v>
      </c>
      <c r="I37" s="487"/>
      <c r="J37" s="602">
        <v>10890.72</v>
      </c>
      <c r="K37" s="484"/>
      <c r="L37" s="483">
        <f t="shared" si="1"/>
        <v>10890.72</v>
      </c>
      <c r="M37" s="603">
        <v>1138.8</v>
      </c>
      <c r="N37" s="484"/>
      <c r="O37" s="601">
        <f t="shared" si="2"/>
        <v>1138.8</v>
      </c>
    </row>
    <row r="38" spans="1:15" x14ac:dyDescent="0.25">
      <c r="A38" s="482" t="s">
        <v>296</v>
      </c>
      <c r="B38" s="482" t="s">
        <v>1033</v>
      </c>
      <c r="C38" s="483">
        <v>74148.42579987114</v>
      </c>
      <c r="D38" s="483"/>
      <c r="E38" s="484">
        <f t="shared" si="0"/>
        <v>74148.42579987114</v>
      </c>
      <c r="F38" s="485"/>
      <c r="G38" s="486"/>
      <c r="H38" s="1">
        <v>1</v>
      </c>
      <c r="I38" s="487"/>
      <c r="J38" s="602">
        <v>9374.82</v>
      </c>
      <c r="K38" s="484"/>
      <c r="L38" s="483">
        <f t="shared" si="1"/>
        <v>9374.82</v>
      </c>
      <c r="M38" s="603">
        <v>6151</v>
      </c>
      <c r="N38" s="484"/>
      <c r="O38" s="601">
        <f t="shared" si="2"/>
        <v>6151</v>
      </c>
    </row>
    <row r="39" spans="1:15" x14ac:dyDescent="0.25">
      <c r="A39" s="482" t="s">
        <v>302</v>
      </c>
      <c r="B39" s="482" t="s">
        <v>1034</v>
      </c>
      <c r="C39" s="483">
        <v>53770.700974520616</v>
      </c>
      <c r="D39" s="483"/>
      <c r="E39" s="484">
        <f t="shared" si="0"/>
        <v>53770.700974520616</v>
      </c>
      <c r="F39" s="485"/>
      <c r="G39" s="486"/>
      <c r="H39" s="1">
        <v>1</v>
      </c>
      <c r="I39" s="487"/>
      <c r="J39" s="602">
        <v>-21326.39</v>
      </c>
      <c r="K39" s="484"/>
      <c r="L39" s="483">
        <f t="shared" si="1"/>
        <v>-21326.39</v>
      </c>
      <c r="M39" s="603">
        <v>23766.75</v>
      </c>
      <c r="N39" s="484"/>
      <c r="O39" s="601">
        <f t="shared" si="2"/>
        <v>23766.75</v>
      </c>
    </row>
    <row r="40" spans="1:15" x14ac:dyDescent="0.25">
      <c r="A40" s="482" t="s">
        <v>300</v>
      </c>
      <c r="B40" s="482" t="s">
        <v>1035</v>
      </c>
      <c r="C40" s="483">
        <v>90906.556368162972</v>
      </c>
      <c r="D40" s="483"/>
      <c r="E40" s="484">
        <f t="shared" si="0"/>
        <v>90906.556368162972</v>
      </c>
      <c r="F40" s="485"/>
      <c r="G40" s="486"/>
      <c r="H40" s="1">
        <v>1</v>
      </c>
      <c r="I40" s="487"/>
      <c r="J40" s="602">
        <v>56880.66</v>
      </c>
      <c r="K40" s="484"/>
      <c r="L40" s="483">
        <f t="shared" si="1"/>
        <v>56880.66</v>
      </c>
      <c r="M40" s="603">
        <v>169.1</v>
      </c>
      <c r="N40" s="484"/>
      <c r="O40" s="601">
        <f t="shared" si="2"/>
        <v>169.1</v>
      </c>
    </row>
    <row r="41" spans="1:15" x14ac:dyDescent="0.25">
      <c r="A41" s="482" t="s">
        <v>305</v>
      </c>
      <c r="B41" s="482" t="s">
        <v>1036</v>
      </c>
      <c r="C41" s="483">
        <v>40836.573254653391</v>
      </c>
      <c r="D41" s="483"/>
      <c r="E41" s="484">
        <f t="shared" si="0"/>
        <v>40836.573254653391</v>
      </c>
      <c r="F41" s="485"/>
      <c r="G41" s="486"/>
      <c r="H41" s="1">
        <v>1</v>
      </c>
      <c r="I41" s="487"/>
      <c r="J41" s="602">
        <v>10208.290000000001</v>
      </c>
      <c r="K41" s="484"/>
      <c r="L41" s="483">
        <f t="shared" si="1"/>
        <v>10208.290000000001</v>
      </c>
      <c r="M41" s="603">
        <v>915.81</v>
      </c>
      <c r="N41" s="484"/>
      <c r="O41" s="601">
        <f t="shared" si="2"/>
        <v>915.81</v>
      </c>
    </row>
    <row r="42" spans="1:15" x14ac:dyDescent="0.25">
      <c r="A42" s="482" t="s">
        <v>309</v>
      </c>
      <c r="B42" s="482" t="s">
        <v>1037</v>
      </c>
      <c r="C42" s="483">
        <v>85897.733797914058</v>
      </c>
      <c r="D42" s="483"/>
      <c r="E42" s="484">
        <f t="shared" si="0"/>
        <v>85897.733797914058</v>
      </c>
      <c r="F42" s="485"/>
      <c r="G42" s="486"/>
      <c r="H42" s="1">
        <v>1</v>
      </c>
      <c r="I42" s="487"/>
      <c r="J42" s="602">
        <v>5438.36</v>
      </c>
      <c r="K42" s="484"/>
      <c r="L42" s="483">
        <f t="shared" si="1"/>
        <v>5438.36</v>
      </c>
      <c r="M42" s="603">
        <v>0.32</v>
      </c>
      <c r="N42" s="484"/>
      <c r="O42" s="601">
        <f t="shared" si="2"/>
        <v>0.32</v>
      </c>
    </row>
    <row r="43" spans="1:15" x14ac:dyDescent="0.25">
      <c r="A43" s="482" t="s">
        <v>319</v>
      </c>
      <c r="B43" s="482" t="s">
        <v>1038</v>
      </c>
      <c r="C43" s="483">
        <v>71085.947201531089</v>
      </c>
      <c r="D43" s="483"/>
      <c r="E43" s="484">
        <f t="shared" si="0"/>
        <v>71085.947201531089</v>
      </c>
      <c r="F43" s="485"/>
      <c r="G43" s="486"/>
      <c r="H43" s="1">
        <v>1</v>
      </c>
      <c r="I43" s="487"/>
      <c r="J43" s="602">
        <v>70049.05</v>
      </c>
      <c r="K43" s="484"/>
      <c r="L43" s="483">
        <f t="shared" si="1"/>
        <v>70049.05</v>
      </c>
      <c r="M43" s="603">
        <v>10674.01</v>
      </c>
      <c r="N43" s="484"/>
      <c r="O43" s="601">
        <f t="shared" si="2"/>
        <v>10674.01</v>
      </c>
    </row>
    <row r="44" spans="1:15" x14ac:dyDescent="0.25">
      <c r="A44" s="482" t="s">
        <v>323</v>
      </c>
      <c r="B44" s="482" t="s">
        <v>1039</v>
      </c>
      <c r="C44" s="483">
        <v>76350.220174158996</v>
      </c>
      <c r="D44" s="483"/>
      <c r="E44" s="484">
        <f t="shared" si="0"/>
        <v>76350.220174158996</v>
      </c>
      <c r="F44" s="485"/>
      <c r="G44" s="486"/>
      <c r="H44" s="1">
        <v>1</v>
      </c>
      <c r="I44" s="487"/>
      <c r="J44" s="602">
        <v>7015.13</v>
      </c>
      <c r="K44" s="484"/>
      <c r="L44" s="483">
        <f t="shared" si="1"/>
        <v>7015.13</v>
      </c>
      <c r="M44" s="603">
        <v>-11200.47</v>
      </c>
      <c r="N44" s="484"/>
      <c r="O44" s="601">
        <f t="shared" si="2"/>
        <v>-11200.47</v>
      </c>
    </row>
    <row r="45" spans="1:15" x14ac:dyDescent="0.25">
      <c r="A45" s="482" t="s">
        <v>329</v>
      </c>
      <c r="B45" s="482" t="s">
        <v>1040</v>
      </c>
      <c r="C45" s="483">
        <v>181921.27814290443</v>
      </c>
      <c r="D45" s="483"/>
      <c r="E45" s="484">
        <f t="shared" si="0"/>
        <v>181921.27814290443</v>
      </c>
      <c r="F45" s="485"/>
      <c r="G45" s="486"/>
      <c r="H45" s="1">
        <v>1</v>
      </c>
      <c r="I45" s="487"/>
      <c r="J45" s="602">
        <v>98575</v>
      </c>
      <c r="K45" s="484"/>
      <c r="L45" s="483">
        <f t="shared" si="1"/>
        <v>98575</v>
      </c>
      <c r="M45" s="603">
        <v>15952</v>
      </c>
      <c r="N45" s="484"/>
      <c r="O45" s="601">
        <f t="shared" si="2"/>
        <v>15952</v>
      </c>
    </row>
    <row r="46" spans="1:15" x14ac:dyDescent="0.25">
      <c r="A46" s="482" t="s">
        <v>334</v>
      </c>
      <c r="B46" s="482" t="s">
        <v>1041</v>
      </c>
      <c r="C46" s="483">
        <v>354173.46080055588</v>
      </c>
      <c r="D46" s="483"/>
      <c r="E46" s="484">
        <f t="shared" si="0"/>
        <v>354173.46080055588</v>
      </c>
      <c r="F46" s="485"/>
      <c r="G46" s="486"/>
      <c r="H46" s="1">
        <v>1</v>
      </c>
      <c r="I46" s="487"/>
      <c r="J46" s="602">
        <v>54304.22</v>
      </c>
      <c r="K46" s="484"/>
      <c r="L46" s="483">
        <f t="shared" si="1"/>
        <v>54304.22</v>
      </c>
      <c r="M46" s="603">
        <v>3444.55</v>
      </c>
      <c r="N46" s="484"/>
      <c r="O46" s="601">
        <f t="shared" si="2"/>
        <v>3444.55</v>
      </c>
    </row>
    <row r="47" spans="1:15" x14ac:dyDescent="0.25">
      <c r="A47" s="482" t="s">
        <v>350</v>
      </c>
      <c r="B47" s="482" t="s">
        <v>1020</v>
      </c>
      <c r="C47" s="483">
        <v>22623.200422868682</v>
      </c>
      <c r="D47" s="483"/>
      <c r="E47" s="484">
        <f t="shared" si="0"/>
        <v>22623.200422868682</v>
      </c>
      <c r="F47" s="485"/>
      <c r="G47" s="486"/>
      <c r="H47" s="1">
        <v>1</v>
      </c>
      <c r="I47" s="487"/>
      <c r="J47" s="602">
        <v>0</v>
      </c>
      <c r="K47" s="484"/>
      <c r="L47" s="483">
        <f t="shared" si="1"/>
        <v>0</v>
      </c>
      <c r="M47" s="603">
        <v>503.66</v>
      </c>
      <c r="N47" s="484"/>
      <c r="O47" s="601">
        <f t="shared" si="2"/>
        <v>503.66</v>
      </c>
    </row>
    <row r="48" spans="1:15" x14ac:dyDescent="0.25">
      <c r="A48" s="482" t="s">
        <v>673</v>
      </c>
      <c r="B48" s="482" t="s">
        <v>1042</v>
      </c>
      <c r="C48" s="483">
        <v>65795.439762977025</v>
      </c>
      <c r="D48" s="483"/>
      <c r="E48" s="484">
        <f t="shared" si="0"/>
        <v>65795.439762977025</v>
      </c>
      <c r="F48" s="485"/>
      <c r="G48" s="486"/>
      <c r="H48" s="1">
        <v>1</v>
      </c>
      <c r="I48" s="487"/>
      <c r="J48" s="602">
        <v>0</v>
      </c>
      <c r="K48" s="484"/>
      <c r="L48" s="483">
        <f t="shared" si="1"/>
        <v>0</v>
      </c>
      <c r="M48" s="603">
        <v>4224</v>
      </c>
      <c r="N48" s="484"/>
      <c r="O48" s="601">
        <f t="shared" si="2"/>
        <v>4224</v>
      </c>
    </row>
    <row r="49" spans="1:15" x14ac:dyDescent="0.25">
      <c r="A49" s="482" t="s">
        <v>364</v>
      </c>
      <c r="B49" s="482" t="s">
        <v>1043</v>
      </c>
      <c r="C49" s="483">
        <v>59343.561355580954</v>
      </c>
      <c r="D49" s="483"/>
      <c r="E49" s="484">
        <f t="shared" si="0"/>
        <v>59343.561355580954</v>
      </c>
      <c r="F49" s="485"/>
      <c r="G49" s="486"/>
      <c r="H49" s="1">
        <v>1</v>
      </c>
      <c r="I49" s="487"/>
      <c r="J49" s="602">
        <v>0</v>
      </c>
      <c r="K49" s="484"/>
      <c r="L49" s="483">
        <f t="shared" si="1"/>
        <v>0</v>
      </c>
      <c r="M49" s="603">
        <v>484</v>
      </c>
      <c r="N49" s="484"/>
      <c r="O49" s="601">
        <f t="shared" si="2"/>
        <v>484</v>
      </c>
    </row>
    <row r="50" spans="1:15" x14ac:dyDescent="0.25">
      <c r="A50" s="482" t="s">
        <v>365</v>
      </c>
      <c r="B50" s="482" t="s">
        <v>1044</v>
      </c>
      <c r="C50" s="483">
        <v>2477.7689070298766</v>
      </c>
      <c r="D50" s="483"/>
      <c r="E50" s="484">
        <f t="shared" si="0"/>
        <v>2477.7689070298766</v>
      </c>
      <c r="F50" s="485"/>
      <c r="G50" s="486"/>
      <c r="H50" s="1">
        <v>1</v>
      </c>
      <c r="I50" s="487"/>
      <c r="J50" s="602">
        <v>0</v>
      </c>
      <c r="K50" s="484"/>
      <c r="L50" s="483">
        <f t="shared" si="1"/>
        <v>0</v>
      </c>
      <c r="M50" s="603">
        <v>2409.41</v>
      </c>
      <c r="N50" s="484"/>
      <c r="O50" s="601">
        <f t="shared" si="2"/>
        <v>2409.41</v>
      </c>
    </row>
    <row r="51" spans="1:15" x14ac:dyDescent="0.25">
      <c r="A51" s="482" t="s">
        <v>366</v>
      </c>
      <c r="B51" s="482" t="s">
        <v>1045</v>
      </c>
      <c r="C51" s="483">
        <v>71035.016396620151</v>
      </c>
      <c r="D51" s="483"/>
      <c r="E51" s="484">
        <f t="shared" si="0"/>
        <v>71035.016396620151</v>
      </c>
      <c r="F51" s="485"/>
      <c r="G51" s="486"/>
      <c r="H51" s="1">
        <v>1</v>
      </c>
      <c r="I51" s="487"/>
      <c r="J51" s="602">
        <v>0</v>
      </c>
      <c r="K51" s="484"/>
      <c r="L51" s="483">
        <f t="shared" si="1"/>
        <v>0</v>
      </c>
      <c r="M51" s="603">
        <v>1441.57</v>
      </c>
      <c r="N51" s="484"/>
      <c r="O51" s="601">
        <f t="shared" si="2"/>
        <v>1441.57</v>
      </c>
    </row>
    <row r="52" spans="1:15" x14ac:dyDescent="0.25">
      <c r="A52" s="482" t="s">
        <v>369</v>
      </c>
      <c r="B52" s="482" t="s">
        <v>1046</v>
      </c>
      <c r="C52" s="483">
        <v>9661.6163146093349</v>
      </c>
      <c r="D52" s="483"/>
      <c r="E52" s="484">
        <f t="shared" si="0"/>
        <v>9661.6163146093349</v>
      </c>
      <c r="F52" s="485"/>
      <c r="G52" s="486"/>
      <c r="H52" s="1">
        <v>1</v>
      </c>
      <c r="I52" s="487"/>
      <c r="J52" s="602">
        <v>0</v>
      </c>
      <c r="K52" s="484"/>
      <c r="L52" s="483">
        <f t="shared" si="1"/>
        <v>0</v>
      </c>
      <c r="M52" s="603">
        <v>0</v>
      </c>
      <c r="N52" s="484"/>
      <c r="O52" s="601">
        <f t="shared" si="2"/>
        <v>0</v>
      </c>
    </row>
    <row r="53" spans="1:15" x14ac:dyDescent="0.25">
      <c r="A53" s="482" t="s">
        <v>376</v>
      </c>
      <c r="B53" s="482" t="s">
        <v>1047</v>
      </c>
      <c r="C53" s="483">
        <v>161320.19885378715</v>
      </c>
      <c r="D53" s="483"/>
      <c r="E53" s="484">
        <f t="shared" si="0"/>
        <v>161320.19885378715</v>
      </c>
      <c r="F53" s="485"/>
      <c r="G53" s="486"/>
      <c r="H53" s="1">
        <v>1</v>
      </c>
      <c r="I53" s="487"/>
      <c r="J53" s="602">
        <v>-1176.8800000000001</v>
      </c>
      <c r="K53" s="484"/>
      <c r="L53" s="483">
        <f t="shared" si="1"/>
        <v>-1176.8800000000001</v>
      </c>
      <c r="M53" s="603">
        <v>1146.19</v>
      </c>
      <c r="N53" s="484"/>
      <c r="O53" s="601">
        <f t="shared" si="2"/>
        <v>1146.19</v>
      </c>
    </row>
    <row r="54" spans="1:15" x14ac:dyDescent="0.25">
      <c r="A54" s="482" t="s">
        <v>382</v>
      </c>
      <c r="B54" s="482" t="s">
        <v>1048</v>
      </c>
      <c r="C54" s="483">
        <v>-75786.264852549764</v>
      </c>
      <c r="D54" s="483"/>
      <c r="E54" s="484">
        <f t="shared" si="0"/>
        <v>-75786.264852549764</v>
      </c>
      <c r="F54" s="485"/>
      <c r="G54" s="486"/>
      <c r="H54" s="1">
        <v>1</v>
      </c>
      <c r="I54" s="487"/>
      <c r="J54" s="602">
        <v>0</v>
      </c>
      <c r="K54" s="484"/>
      <c r="L54" s="483">
        <f t="shared" si="1"/>
        <v>0</v>
      </c>
      <c r="M54" s="603">
        <v>-973.79</v>
      </c>
      <c r="N54" s="484"/>
      <c r="O54" s="601">
        <f t="shared" si="2"/>
        <v>-973.79</v>
      </c>
    </row>
    <row r="55" spans="1:15" x14ac:dyDescent="0.25">
      <c r="A55" s="482" t="s">
        <v>384</v>
      </c>
      <c r="B55" s="482" t="s">
        <v>1049</v>
      </c>
      <c r="C55" s="483">
        <v>64913.112429936009</v>
      </c>
      <c r="D55" s="483"/>
      <c r="E55" s="484">
        <f t="shared" si="0"/>
        <v>64913.112429936009</v>
      </c>
      <c r="F55" s="485"/>
      <c r="G55" s="486"/>
      <c r="H55" s="1">
        <v>1</v>
      </c>
      <c r="I55" s="487"/>
      <c r="J55" s="602">
        <v>-0.45</v>
      </c>
      <c r="K55" s="484"/>
      <c r="L55" s="483">
        <f t="shared" si="1"/>
        <v>-0.45</v>
      </c>
      <c r="M55" s="603">
        <v>642.5</v>
      </c>
      <c r="N55" s="484"/>
      <c r="O55" s="601">
        <f t="shared" si="2"/>
        <v>642.5</v>
      </c>
    </row>
    <row r="56" spans="1:15" x14ac:dyDescent="0.25">
      <c r="A56" s="482" t="s">
        <v>386</v>
      </c>
      <c r="B56" s="482" t="s">
        <v>1023</v>
      </c>
      <c r="C56" s="483">
        <v>49501.247411175922</v>
      </c>
      <c r="D56" s="483"/>
      <c r="E56" s="484">
        <f t="shared" si="0"/>
        <v>49501.247411175922</v>
      </c>
      <c r="F56" s="485"/>
      <c r="G56" s="486"/>
      <c r="H56" s="1">
        <v>1</v>
      </c>
      <c r="I56" s="487"/>
      <c r="J56" s="602">
        <v>0</v>
      </c>
      <c r="K56" s="484"/>
      <c r="L56" s="483">
        <f t="shared" si="1"/>
        <v>0</v>
      </c>
      <c r="M56" s="603">
        <v>1967.17</v>
      </c>
      <c r="N56" s="484"/>
      <c r="O56" s="601">
        <f t="shared" si="2"/>
        <v>1967.17</v>
      </c>
    </row>
    <row r="57" spans="1:15" x14ac:dyDescent="0.25">
      <c r="A57" s="482" t="s">
        <v>389</v>
      </c>
      <c r="B57" s="482" t="s">
        <v>1050</v>
      </c>
      <c r="C57" s="483">
        <v>43955.594968706522</v>
      </c>
      <c r="D57" s="483"/>
      <c r="E57" s="484">
        <f t="shared" si="0"/>
        <v>43955.594968706522</v>
      </c>
      <c r="F57" s="485"/>
      <c r="G57" s="486"/>
      <c r="H57" s="1">
        <v>1</v>
      </c>
      <c r="I57" s="487"/>
      <c r="J57" s="602">
        <v>0</v>
      </c>
      <c r="K57" s="484"/>
      <c r="L57" s="483">
        <f t="shared" si="1"/>
        <v>0</v>
      </c>
      <c r="M57" s="603">
        <v>100.14</v>
      </c>
      <c r="N57" s="484"/>
      <c r="O57" s="601">
        <f t="shared" si="2"/>
        <v>100.14</v>
      </c>
    </row>
    <row r="58" spans="1:15" x14ac:dyDescent="0.25">
      <c r="A58" s="482" t="s">
        <v>390</v>
      </c>
      <c r="B58" s="482" t="s">
        <v>1051</v>
      </c>
      <c r="C58" s="483">
        <v>207190.099450098</v>
      </c>
      <c r="D58" s="483"/>
      <c r="E58" s="484">
        <f t="shared" si="0"/>
        <v>207190.099450098</v>
      </c>
      <c r="F58" s="485"/>
      <c r="G58" s="486"/>
      <c r="H58" s="1">
        <v>1</v>
      </c>
      <c r="I58" s="487"/>
      <c r="J58" s="602">
        <v>0.34</v>
      </c>
      <c r="K58" s="484"/>
      <c r="L58" s="483">
        <f t="shared" si="1"/>
        <v>0.34</v>
      </c>
      <c r="M58" s="603">
        <v>-4975.21</v>
      </c>
      <c r="N58" s="484"/>
      <c r="O58" s="601">
        <f t="shared" si="2"/>
        <v>-4975.21</v>
      </c>
    </row>
    <row r="59" spans="1:15" x14ac:dyDescent="0.25">
      <c r="A59" s="482" t="s">
        <v>393</v>
      </c>
      <c r="B59" s="482" t="s">
        <v>1052</v>
      </c>
      <c r="C59" s="483">
        <v>72873.242346117142</v>
      </c>
      <c r="D59" s="483"/>
      <c r="E59" s="484">
        <f t="shared" si="0"/>
        <v>72873.242346117142</v>
      </c>
      <c r="F59" s="485"/>
      <c r="G59" s="486"/>
      <c r="H59" s="1">
        <v>1</v>
      </c>
      <c r="I59" s="487"/>
      <c r="J59" s="602">
        <v>0</v>
      </c>
      <c r="K59" s="484"/>
      <c r="L59" s="483">
        <f t="shared" si="1"/>
        <v>0</v>
      </c>
      <c r="M59" s="603">
        <v>8587.09</v>
      </c>
      <c r="N59" s="484"/>
      <c r="O59" s="601">
        <f t="shared" si="2"/>
        <v>8587.09</v>
      </c>
    </row>
    <row r="60" spans="1:15" x14ac:dyDescent="0.25">
      <c r="A60" s="482" t="s">
        <v>396</v>
      </c>
      <c r="B60" s="482" t="s">
        <v>565</v>
      </c>
      <c r="C60" s="483">
        <f>-54825.3218867302+153434.58</f>
        <v>98609.258113269781</v>
      </c>
      <c r="D60" s="483"/>
      <c r="E60" s="484">
        <f t="shared" si="0"/>
        <v>98609.258113269781</v>
      </c>
      <c r="F60" s="485"/>
      <c r="G60" s="486"/>
      <c r="H60" s="1">
        <v>1</v>
      </c>
      <c r="I60" s="487"/>
      <c r="J60" s="602">
        <v>0</v>
      </c>
      <c r="K60" s="484"/>
      <c r="L60" s="483">
        <f t="shared" si="1"/>
        <v>0</v>
      </c>
      <c r="M60" s="603">
        <v>80825.039999999994</v>
      </c>
      <c r="N60" s="487"/>
      <c r="O60" s="601">
        <f t="shared" si="2"/>
        <v>80825.039999999994</v>
      </c>
    </row>
    <row r="61" spans="1:15" x14ac:dyDescent="0.25">
      <c r="A61" s="482" t="s">
        <v>281</v>
      </c>
      <c r="B61" s="482" t="s">
        <v>1053</v>
      </c>
      <c r="C61" s="483">
        <v>-68264.618787723215</v>
      </c>
      <c r="D61" s="483"/>
      <c r="E61" s="484">
        <f t="shared" si="0"/>
        <v>-68264.618787723215</v>
      </c>
      <c r="F61" s="485"/>
      <c r="G61" s="486"/>
      <c r="H61" s="1">
        <v>1</v>
      </c>
      <c r="I61" s="487"/>
      <c r="J61" s="602">
        <v>-18906.34</v>
      </c>
      <c r="K61" s="484"/>
      <c r="L61" s="483">
        <f t="shared" si="1"/>
        <v>-18906.34</v>
      </c>
      <c r="M61" s="603">
        <v>26915</v>
      </c>
      <c r="N61" s="484"/>
      <c r="O61" s="601">
        <f t="shared" si="2"/>
        <v>26915</v>
      </c>
    </row>
    <row r="62" spans="1:15" x14ac:dyDescent="0.25">
      <c r="A62" s="482" t="s">
        <v>271</v>
      </c>
      <c r="B62" s="482" t="s">
        <v>1054</v>
      </c>
      <c r="C62" s="483">
        <v>69862.542119140577</v>
      </c>
      <c r="D62" s="483"/>
      <c r="E62" s="484">
        <f t="shared" si="0"/>
        <v>69862.542119140577</v>
      </c>
      <c r="F62" s="485"/>
      <c r="G62" s="486"/>
      <c r="H62" s="1">
        <v>1</v>
      </c>
      <c r="I62" s="487"/>
      <c r="J62" s="602">
        <v>-53998.77</v>
      </c>
      <c r="K62" s="484"/>
      <c r="L62" s="483">
        <f t="shared" si="1"/>
        <v>-53998.77</v>
      </c>
      <c r="M62" s="603">
        <v>33857.519999999997</v>
      </c>
      <c r="N62" s="484"/>
      <c r="O62" s="601">
        <f t="shared" si="2"/>
        <v>33857.519999999997</v>
      </c>
    </row>
    <row r="63" spans="1:15" x14ac:dyDescent="0.25">
      <c r="A63" s="482" t="s">
        <v>268</v>
      </c>
      <c r="B63" s="482" t="s">
        <v>1055</v>
      </c>
      <c r="C63" s="483">
        <v>15781.232827838376</v>
      </c>
      <c r="D63" s="483"/>
      <c r="E63" s="484">
        <f t="shared" si="0"/>
        <v>15781.232827838376</v>
      </c>
      <c r="F63" s="485"/>
      <c r="G63" s="486"/>
      <c r="H63" s="1">
        <v>1</v>
      </c>
      <c r="I63" s="487"/>
      <c r="J63" s="602">
        <v>16829.39</v>
      </c>
      <c r="K63" s="484"/>
      <c r="L63" s="483">
        <f t="shared" si="1"/>
        <v>16829.39</v>
      </c>
      <c r="M63" s="603">
        <v>81</v>
      </c>
      <c r="N63" s="484"/>
      <c r="O63" s="601">
        <f t="shared" si="2"/>
        <v>81</v>
      </c>
    </row>
    <row r="64" spans="1:15" x14ac:dyDescent="0.25">
      <c r="A64" s="482" t="s">
        <v>270</v>
      </c>
      <c r="B64" s="482" t="s">
        <v>1056</v>
      </c>
      <c r="C64" s="483">
        <v>134975.64378119196</v>
      </c>
      <c r="D64" s="483"/>
      <c r="E64" s="484">
        <f t="shared" si="0"/>
        <v>134975.64378119196</v>
      </c>
      <c r="F64" s="485"/>
      <c r="G64" s="486"/>
      <c r="H64" s="1">
        <v>1</v>
      </c>
      <c r="I64" s="487"/>
      <c r="J64" s="602">
        <v>61240.13</v>
      </c>
      <c r="K64" s="484"/>
      <c r="L64" s="483">
        <f t="shared" si="1"/>
        <v>61240.13</v>
      </c>
      <c r="M64" s="603">
        <v>7278</v>
      </c>
      <c r="N64" s="484"/>
      <c r="O64" s="601">
        <f t="shared" si="2"/>
        <v>7278</v>
      </c>
    </row>
    <row r="65" spans="1:15" x14ac:dyDescent="0.25">
      <c r="A65" s="482" t="s">
        <v>269</v>
      </c>
      <c r="B65" s="482" t="s">
        <v>443</v>
      </c>
      <c r="C65" s="483">
        <v>73886.483075544631</v>
      </c>
      <c r="D65" s="483"/>
      <c r="E65" s="484">
        <f t="shared" si="0"/>
        <v>73886.483075544631</v>
      </c>
      <c r="F65" s="485"/>
      <c r="G65" s="486"/>
      <c r="H65" s="1">
        <v>1</v>
      </c>
      <c r="I65" s="487"/>
      <c r="J65" s="602">
        <v>-103.69000000000233</v>
      </c>
      <c r="K65" s="484"/>
      <c r="L65" s="483">
        <f t="shared" si="1"/>
        <v>-103.69000000000233</v>
      </c>
      <c r="M65" s="603">
        <v>27.36</v>
      </c>
      <c r="N65" s="484"/>
      <c r="O65" s="601">
        <f t="shared" si="2"/>
        <v>27.36</v>
      </c>
    </row>
    <row r="66" spans="1:15" x14ac:dyDescent="0.25">
      <c r="A66" s="482" t="s">
        <v>279</v>
      </c>
      <c r="B66" s="482" t="s">
        <v>1057</v>
      </c>
      <c r="C66" s="483">
        <v>69071.743381119362</v>
      </c>
      <c r="D66" s="483"/>
      <c r="E66" s="484">
        <f t="shared" si="0"/>
        <v>69071.743381119362</v>
      </c>
      <c r="F66" s="485"/>
      <c r="G66" s="486"/>
      <c r="H66" s="1">
        <v>1</v>
      </c>
      <c r="I66" s="487"/>
      <c r="J66" s="602">
        <v>50912.31</v>
      </c>
      <c r="K66" s="484"/>
      <c r="L66" s="483">
        <f t="shared" si="1"/>
        <v>50912.31</v>
      </c>
      <c r="M66" s="603">
        <v>5845.5</v>
      </c>
      <c r="N66" s="484"/>
      <c r="O66" s="601">
        <f t="shared" si="2"/>
        <v>5845.5</v>
      </c>
    </row>
    <row r="67" spans="1:15" x14ac:dyDescent="0.25">
      <c r="A67" s="482" t="s">
        <v>274</v>
      </c>
      <c r="B67" s="482" t="s">
        <v>1058</v>
      </c>
      <c r="C67" s="483">
        <v>59947.935829436443</v>
      </c>
      <c r="D67" s="483"/>
      <c r="E67" s="484">
        <f t="shared" si="0"/>
        <v>59947.935829436443</v>
      </c>
      <c r="F67" s="485"/>
      <c r="G67" s="486"/>
      <c r="H67" s="1">
        <v>1</v>
      </c>
      <c r="I67" s="487"/>
      <c r="J67" s="602">
        <v>-35.400000000001455</v>
      </c>
      <c r="K67" s="484"/>
      <c r="L67" s="483">
        <f t="shared" si="1"/>
        <v>-35.400000000001455</v>
      </c>
      <c r="M67" s="603">
        <v>1404.87</v>
      </c>
      <c r="N67" s="484"/>
      <c r="O67" s="601">
        <f t="shared" si="2"/>
        <v>1404.87</v>
      </c>
    </row>
    <row r="68" spans="1:15" x14ac:dyDescent="0.25">
      <c r="A68" s="482" t="s">
        <v>280</v>
      </c>
      <c r="B68" s="482" t="s">
        <v>1059</v>
      </c>
      <c r="C68" s="483">
        <v>117276.44454352363</v>
      </c>
      <c r="D68" s="483"/>
      <c r="E68" s="484">
        <f t="shared" si="0"/>
        <v>117276.44454352363</v>
      </c>
      <c r="F68" s="485"/>
      <c r="G68" s="486"/>
      <c r="H68" s="1">
        <v>1</v>
      </c>
      <c r="I68" s="487"/>
      <c r="J68" s="602">
        <v>552.26</v>
      </c>
      <c r="K68" s="484"/>
      <c r="L68" s="483">
        <f t="shared" si="1"/>
        <v>552.26</v>
      </c>
      <c r="M68" s="603">
        <v>5007.75</v>
      </c>
      <c r="N68" s="484"/>
      <c r="O68" s="601">
        <f t="shared" si="2"/>
        <v>5007.75</v>
      </c>
    </row>
    <row r="69" spans="1:15" x14ac:dyDescent="0.25">
      <c r="A69" s="482" t="s">
        <v>277</v>
      </c>
      <c r="B69" s="482" t="s">
        <v>1060</v>
      </c>
      <c r="C69" s="483">
        <v>3766.54</v>
      </c>
      <c r="D69" s="483"/>
      <c r="E69" s="484">
        <f t="shared" si="0"/>
        <v>3766.54</v>
      </c>
      <c r="F69" s="485"/>
      <c r="G69" s="486"/>
      <c r="H69" s="1">
        <v>1</v>
      </c>
      <c r="I69" s="487"/>
      <c r="J69" s="602">
        <v>39624.559999999998</v>
      </c>
      <c r="K69" s="484"/>
      <c r="L69" s="483">
        <f t="shared" si="1"/>
        <v>39624.559999999998</v>
      </c>
      <c r="M69" s="603">
        <v>9890.57</v>
      </c>
      <c r="N69" s="484"/>
      <c r="O69" s="601">
        <f t="shared" si="2"/>
        <v>9890.57</v>
      </c>
    </row>
    <row r="70" spans="1:15" x14ac:dyDescent="0.25">
      <c r="A70" s="482" t="s">
        <v>284</v>
      </c>
      <c r="B70" s="482" t="s">
        <v>1061</v>
      </c>
      <c r="C70" s="483">
        <v>-25700.030401619668</v>
      </c>
      <c r="D70" s="483"/>
      <c r="E70" s="484">
        <f t="shared" si="0"/>
        <v>-25700.030401619668</v>
      </c>
      <c r="F70" s="485"/>
      <c r="G70" s="486"/>
      <c r="H70" s="1">
        <v>1</v>
      </c>
      <c r="I70" s="487"/>
      <c r="J70" s="602">
        <v>3434.34</v>
      </c>
      <c r="K70" s="484"/>
      <c r="L70" s="483">
        <f t="shared" si="1"/>
        <v>3434.34</v>
      </c>
      <c r="M70" s="603">
        <v>-0.41</v>
      </c>
      <c r="N70" s="484"/>
      <c r="O70" s="601">
        <f t="shared" si="2"/>
        <v>-0.41</v>
      </c>
    </row>
    <row r="71" spans="1:15" x14ac:dyDescent="0.25">
      <c r="A71" s="482" t="s">
        <v>278</v>
      </c>
      <c r="B71" s="482" t="s">
        <v>451</v>
      </c>
      <c r="C71" s="483">
        <v>29076.526955367048</v>
      </c>
      <c r="D71" s="483"/>
      <c r="E71" s="484">
        <f t="shared" si="0"/>
        <v>29076.526955367048</v>
      </c>
      <c r="F71" s="485"/>
      <c r="G71" s="486"/>
      <c r="H71" s="1">
        <v>1</v>
      </c>
      <c r="I71" s="487"/>
      <c r="J71" s="602">
        <v>33587.08</v>
      </c>
      <c r="K71" s="484"/>
      <c r="L71" s="483">
        <f t="shared" si="1"/>
        <v>33587.08</v>
      </c>
      <c r="M71" s="603">
        <v>28116.57</v>
      </c>
      <c r="N71" s="484"/>
      <c r="O71" s="601">
        <f t="shared" si="2"/>
        <v>28116.57</v>
      </c>
    </row>
    <row r="72" spans="1:15" x14ac:dyDescent="0.25">
      <c r="A72" s="482" t="s">
        <v>287</v>
      </c>
      <c r="B72" s="482" t="s">
        <v>1062</v>
      </c>
      <c r="C72" s="483">
        <v>55369.434400778322</v>
      </c>
      <c r="D72" s="483"/>
      <c r="E72" s="484">
        <f t="shared" ref="E72:E135" si="3">C72+D72</f>
        <v>55369.434400778322</v>
      </c>
      <c r="F72" s="485"/>
      <c r="G72" s="486"/>
      <c r="H72" s="1">
        <v>1</v>
      </c>
      <c r="I72" s="487"/>
      <c r="J72" s="602">
        <v>25358.2</v>
      </c>
      <c r="K72" s="484"/>
      <c r="L72" s="483">
        <f t="shared" ref="L72:L135" si="4">J72+K72</f>
        <v>25358.2</v>
      </c>
      <c r="M72" s="603">
        <v>5.0000000000011369E-2</v>
      </c>
      <c r="N72" s="484"/>
      <c r="O72" s="601">
        <f t="shared" ref="O72:O135" si="5">M72+N72</f>
        <v>5.0000000000011369E-2</v>
      </c>
    </row>
    <row r="73" spans="1:15" x14ac:dyDescent="0.25">
      <c r="A73" s="482" t="s">
        <v>288</v>
      </c>
      <c r="B73" s="482" t="s">
        <v>1063</v>
      </c>
      <c r="C73" s="483">
        <v>94752.920950897387</v>
      </c>
      <c r="D73" s="483"/>
      <c r="E73" s="484">
        <f t="shared" si="3"/>
        <v>94752.920950897387</v>
      </c>
      <c r="F73" s="485"/>
      <c r="G73" s="486"/>
      <c r="H73" s="1">
        <v>1</v>
      </c>
      <c r="I73" s="487"/>
      <c r="J73" s="602">
        <v>64103.67</v>
      </c>
      <c r="K73" s="484"/>
      <c r="L73" s="483">
        <f t="shared" si="4"/>
        <v>64103.67</v>
      </c>
      <c r="M73" s="603">
        <v>554.94000000000005</v>
      </c>
      <c r="N73" s="484"/>
      <c r="O73" s="601">
        <f t="shared" si="5"/>
        <v>554.94000000000005</v>
      </c>
    </row>
    <row r="74" spans="1:15" x14ac:dyDescent="0.25">
      <c r="A74" s="482" t="s">
        <v>291</v>
      </c>
      <c r="B74" s="482" t="s">
        <v>463</v>
      </c>
      <c r="C74" s="483">
        <v>76261.445122541918</v>
      </c>
      <c r="D74" s="483"/>
      <c r="E74" s="484">
        <f t="shared" si="3"/>
        <v>76261.445122541918</v>
      </c>
      <c r="F74" s="485"/>
      <c r="G74" s="486"/>
      <c r="H74" s="1">
        <v>1</v>
      </c>
      <c r="I74" s="487"/>
      <c r="J74" s="602">
        <v>59625.9</v>
      </c>
      <c r="K74" s="484"/>
      <c r="L74" s="483">
        <f t="shared" si="4"/>
        <v>59625.9</v>
      </c>
      <c r="M74" s="603">
        <v>3262.56</v>
      </c>
      <c r="N74" s="484"/>
      <c r="O74" s="601">
        <f t="shared" si="5"/>
        <v>3262.56</v>
      </c>
    </row>
    <row r="75" spans="1:15" x14ac:dyDescent="0.25">
      <c r="A75" s="482" t="s">
        <v>292</v>
      </c>
      <c r="B75" s="482" t="s">
        <v>1064</v>
      </c>
      <c r="C75" s="483">
        <v>48155.258034981802</v>
      </c>
      <c r="D75" s="483"/>
      <c r="E75" s="484">
        <f t="shared" si="3"/>
        <v>48155.258034981802</v>
      </c>
      <c r="F75" s="485"/>
      <c r="G75" s="486"/>
      <c r="H75" s="1">
        <v>1</v>
      </c>
      <c r="I75" s="487"/>
      <c r="J75" s="602">
        <v>36151.06</v>
      </c>
      <c r="K75" s="484"/>
      <c r="L75" s="483">
        <f t="shared" si="4"/>
        <v>36151.06</v>
      </c>
      <c r="M75" s="603">
        <v>2704.3</v>
      </c>
      <c r="N75" s="484"/>
      <c r="O75" s="601">
        <f t="shared" si="5"/>
        <v>2704.3</v>
      </c>
    </row>
    <row r="76" spans="1:15" x14ac:dyDescent="0.25">
      <c r="A76" s="482" t="s">
        <v>295</v>
      </c>
      <c r="B76" s="482" t="s">
        <v>1065</v>
      </c>
      <c r="C76" s="483">
        <v>49455.518190583854</v>
      </c>
      <c r="D76" s="483"/>
      <c r="E76" s="484">
        <f t="shared" si="3"/>
        <v>49455.518190583854</v>
      </c>
      <c r="F76" s="485"/>
      <c r="G76" s="486"/>
      <c r="H76" s="1">
        <v>1</v>
      </c>
      <c r="I76" s="487"/>
      <c r="J76" s="602">
        <v>43146.720000000001</v>
      </c>
      <c r="K76" s="484"/>
      <c r="L76" s="483">
        <f t="shared" si="4"/>
        <v>43146.720000000001</v>
      </c>
      <c r="M76" s="603">
        <v>2308.12</v>
      </c>
      <c r="N76" s="484"/>
      <c r="O76" s="601">
        <f t="shared" si="5"/>
        <v>2308.12</v>
      </c>
    </row>
    <row r="77" spans="1:15" x14ac:dyDescent="0.25">
      <c r="A77" s="482" t="s">
        <v>294</v>
      </c>
      <c r="B77" s="482" t="s">
        <v>1066</v>
      </c>
      <c r="C77" s="483">
        <v>174945.32859561662</v>
      </c>
      <c r="D77" s="483"/>
      <c r="E77" s="484">
        <f t="shared" si="3"/>
        <v>174945.32859561662</v>
      </c>
      <c r="F77" s="485"/>
      <c r="G77" s="486"/>
      <c r="H77" s="1">
        <v>1</v>
      </c>
      <c r="I77" s="487"/>
      <c r="J77" s="602">
        <v>11133.5</v>
      </c>
      <c r="K77" s="484"/>
      <c r="L77" s="483">
        <f t="shared" si="4"/>
        <v>11133.5</v>
      </c>
      <c r="M77" s="603">
        <v>18680</v>
      </c>
      <c r="N77" s="484"/>
      <c r="O77" s="601">
        <f t="shared" si="5"/>
        <v>18680</v>
      </c>
    </row>
    <row r="78" spans="1:15" x14ac:dyDescent="0.25">
      <c r="A78" s="482" t="s">
        <v>298</v>
      </c>
      <c r="B78" s="482" t="s">
        <v>1067</v>
      </c>
      <c r="C78" s="483">
        <v>79040.649372355925</v>
      </c>
      <c r="D78" s="483"/>
      <c r="E78" s="484">
        <f t="shared" si="3"/>
        <v>79040.649372355925</v>
      </c>
      <c r="F78" s="485"/>
      <c r="G78" s="486"/>
      <c r="H78" s="1">
        <v>1</v>
      </c>
      <c r="I78" s="487"/>
      <c r="J78" s="602">
        <v>83929</v>
      </c>
      <c r="K78" s="484"/>
      <c r="L78" s="483">
        <f t="shared" si="4"/>
        <v>83929</v>
      </c>
      <c r="M78" s="603">
        <v>10400</v>
      </c>
      <c r="N78" s="484"/>
      <c r="O78" s="601">
        <f t="shared" si="5"/>
        <v>10400</v>
      </c>
    </row>
    <row r="79" spans="1:15" x14ac:dyDescent="0.25">
      <c r="A79" s="482" t="s">
        <v>299</v>
      </c>
      <c r="B79" s="482" t="s">
        <v>471</v>
      </c>
      <c r="C79" s="483">
        <v>36231.296191942267</v>
      </c>
      <c r="D79" s="483"/>
      <c r="E79" s="484">
        <f t="shared" si="3"/>
        <v>36231.296191942267</v>
      </c>
      <c r="F79" s="485"/>
      <c r="G79" s="486"/>
      <c r="H79" s="1">
        <v>1</v>
      </c>
      <c r="I79" s="487"/>
      <c r="J79" s="602">
        <v>11236.02</v>
      </c>
      <c r="K79" s="484"/>
      <c r="L79" s="483">
        <f t="shared" si="4"/>
        <v>11236.02</v>
      </c>
      <c r="M79" s="603">
        <v>5411</v>
      </c>
      <c r="N79" s="484"/>
      <c r="O79" s="601">
        <f t="shared" si="5"/>
        <v>5411</v>
      </c>
    </row>
    <row r="80" spans="1:15" x14ac:dyDescent="0.25">
      <c r="A80" s="482" t="s">
        <v>301</v>
      </c>
      <c r="B80" s="482" t="s">
        <v>743</v>
      </c>
      <c r="C80" s="483">
        <v>149264.37850610592</v>
      </c>
      <c r="D80" s="483"/>
      <c r="E80" s="484">
        <f t="shared" si="3"/>
        <v>149264.37850610592</v>
      </c>
      <c r="F80" s="485"/>
      <c r="G80" s="486"/>
      <c r="H80" s="1">
        <v>1</v>
      </c>
      <c r="I80" s="487"/>
      <c r="J80" s="602">
        <v>76953.22</v>
      </c>
      <c r="K80" s="484"/>
      <c r="L80" s="483">
        <f t="shared" si="4"/>
        <v>76953.22</v>
      </c>
      <c r="M80" s="603">
        <v>11068</v>
      </c>
      <c r="N80" s="484"/>
      <c r="O80" s="601">
        <f t="shared" si="5"/>
        <v>11068</v>
      </c>
    </row>
    <row r="81" spans="1:15" x14ac:dyDescent="0.25">
      <c r="A81" s="482" t="s">
        <v>304</v>
      </c>
      <c r="B81" s="482" t="s">
        <v>745</v>
      </c>
      <c r="C81" s="483">
        <v>34978.913895520905</v>
      </c>
      <c r="D81" s="483"/>
      <c r="E81" s="484">
        <f t="shared" si="3"/>
        <v>34978.913895520905</v>
      </c>
      <c r="F81" s="485"/>
      <c r="G81" s="486"/>
      <c r="H81" s="1">
        <v>1</v>
      </c>
      <c r="I81" s="487"/>
      <c r="J81" s="602">
        <v>-0.13999999999941792</v>
      </c>
      <c r="K81" s="484"/>
      <c r="L81" s="483">
        <f t="shared" si="4"/>
        <v>-0.13999999999941792</v>
      </c>
      <c r="M81" s="603">
        <v>-121.75</v>
      </c>
      <c r="N81" s="484"/>
      <c r="O81" s="601">
        <f t="shared" si="5"/>
        <v>-121.75</v>
      </c>
    </row>
    <row r="82" spans="1:15" x14ac:dyDescent="0.25">
      <c r="A82" s="482" t="s">
        <v>306</v>
      </c>
      <c r="B82" s="482" t="s">
        <v>1068</v>
      </c>
      <c r="C82" s="483">
        <v>115385.24579484665</v>
      </c>
      <c r="D82" s="483"/>
      <c r="E82" s="484">
        <f t="shared" si="3"/>
        <v>115385.24579484665</v>
      </c>
      <c r="F82" s="485"/>
      <c r="G82" s="486"/>
      <c r="H82" s="1">
        <v>1</v>
      </c>
      <c r="I82" s="487"/>
      <c r="J82" s="602">
        <v>27624.959999999999</v>
      </c>
      <c r="K82" s="484"/>
      <c r="L82" s="483">
        <f t="shared" si="4"/>
        <v>27624.959999999999</v>
      </c>
      <c r="M82" s="603">
        <v>11576.44</v>
      </c>
      <c r="N82" s="484"/>
      <c r="O82" s="601">
        <f t="shared" si="5"/>
        <v>11576.44</v>
      </c>
    </row>
    <row r="83" spans="1:15" x14ac:dyDescent="0.25">
      <c r="A83" s="482" t="s">
        <v>307</v>
      </c>
      <c r="B83" s="482" t="s">
        <v>480</v>
      </c>
      <c r="C83" s="483">
        <v>127447.58436769148</v>
      </c>
      <c r="D83" s="483"/>
      <c r="E83" s="484">
        <f t="shared" si="3"/>
        <v>127447.58436769148</v>
      </c>
      <c r="F83" s="485"/>
      <c r="G83" s="486"/>
      <c r="H83" s="1">
        <v>1</v>
      </c>
      <c r="I83" s="487"/>
      <c r="J83" s="602">
        <v>27293.77</v>
      </c>
      <c r="K83" s="484"/>
      <c r="L83" s="483">
        <f t="shared" si="4"/>
        <v>27293.77</v>
      </c>
      <c r="M83" s="603">
        <v>1851.24</v>
      </c>
      <c r="N83" s="484"/>
      <c r="O83" s="601">
        <f t="shared" si="5"/>
        <v>1851.24</v>
      </c>
    </row>
    <row r="84" spans="1:15" x14ac:dyDescent="0.25">
      <c r="A84" s="482" t="s">
        <v>308</v>
      </c>
      <c r="B84" s="482" t="s">
        <v>609</v>
      </c>
      <c r="C84" s="483">
        <v>231361.86096841388</v>
      </c>
      <c r="D84" s="483"/>
      <c r="E84" s="484">
        <f t="shared" si="3"/>
        <v>231361.86096841388</v>
      </c>
      <c r="F84" s="485"/>
      <c r="G84" s="486"/>
      <c r="H84" s="1">
        <v>1</v>
      </c>
      <c r="I84" s="487"/>
      <c r="J84" s="602">
        <v>72254.990000000005</v>
      </c>
      <c r="K84" s="484"/>
      <c r="L84" s="483">
        <f t="shared" si="4"/>
        <v>72254.990000000005</v>
      </c>
      <c r="M84" s="603">
        <v>-4800</v>
      </c>
      <c r="N84" s="484"/>
      <c r="O84" s="601">
        <f t="shared" si="5"/>
        <v>-4800</v>
      </c>
    </row>
    <row r="85" spans="1:15" x14ac:dyDescent="0.25">
      <c r="A85" s="482" t="s">
        <v>311</v>
      </c>
      <c r="B85" s="482" t="s">
        <v>483</v>
      </c>
      <c r="C85" s="483">
        <v>75276.365397328307</v>
      </c>
      <c r="D85" s="483"/>
      <c r="E85" s="484">
        <f t="shared" si="3"/>
        <v>75276.365397328307</v>
      </c>
      <c r="F85" s="485"/>
      <c r="G85" s="486"/>
      <c r="H85" s="1">
        <v>1</v>
      </c>
      <c r="I85" s="487"/>
      <c r="J85" s="602">
        <v>-16164.94</v>
      </c>
      <c r="K85" s="484"/>
      <c r="L85" s="483">
        <f t="shared" si="4"/>
        <v>-16164.94</v>
      </c>
      <c r="M85" s="603">
        <v>3903</v>
      </c>
      <c r="N85" s="484"/>
      <c r="O85" s="601">
        <f t="shared" si="5"/>
        <v>3903</v>
      </c>
    </row>
    <row r="86" spans="1:15" x14ac:dyDescent="0.25">
      <c r="A86" s="482" t="s">
        <v>312</v>
      </c>
      <c r="B86" s="482" t="s">
        <v>1069</v>
      </c>
      <c r="C86" s="483">
        <v>-27410.044850266691</v>
      </c>
      <c r="D86" s="483"/>
      <c r="E86" s="484">
        <f t="shared" si="3"/>
        <v>-27410.044850266691</v>
      </c>
      <c r="F86" s="485"/>
      <c r="G86" s="486"/>
      <c r="H86" s="1">
        <v>1</v>
      </c>
      <c r="I86" s="487"/>
      <c r="J86" s="602">
        <v>24000.89</v>
      </c>
      <c r="K86" s="484"/>
      <c r="L86" s="483">
        <f t="shared" si="4"/>
        <v>24000.89</v>
      </c>
      <c r="M86" s="603">
        <v>3497.99</v>
      </c>
      <c r="N86" s="484"/>
      <c r="O86" s="601">
        <f t="shared" si="5"/>
        <v>3497.99</v>
      </c>
    </row>
    <row r="87" spans="1:15" x14ac:dyDescent="0.25">
      <c r="A87" s="482" t="s">
        <v>313</v>
      </c>
      <c r="B87" s="482" t="s">
        <v>485</v>
      </c>
      <c r="C87" s="483">
        <v>134813.48554493385</v>
      </c>
      <c r="D87" s="483"/>
      <c r="E87" s="484">
        <f t="shared" si="3"/>
        <v>134813.48554493385</v>
      </c>
      <c r="F87" s="485"/>
      <c r="G87" s="486"/>
      <c r="H87" s="1">
        <v>1</v>
      </c>
      <c r="I87" s="487"/>
      <c r="J87" s="602">
        <v>27383.66</v>
      </c>
      <c r="K87" s="484"/>
      <c r="L87" s="483">
        <f t="shared" si="4"/>
        <v>27383.66</v>
      </c>
      <c r="M87" s="603">
        <v>-4684.12</v>
      </c>
      <c r="N87" s="484"/>
      <c r="O87" s="601">
        <f t="shared" si="5"/>
        <v>-4684.12</v>
      </c>
    </row>
    <row r="88" spans="1:15" x14ac:dyDescent="0.25">
      <c r="A88" s="482" t="s">
        <v>314</v>
      </c>
      <c r="B88" s="482" t="s">
        <v>747</v>
      </c>
      <c r="C88" s="483">
        <v>44357.220467258587</v>
      </c>
      <c r="D88" s="483"/>
      <c r="E88" s="484">
        <f t="shared" si="3"/>
        <v>44357.220467258587</v>
      </c>
      <c r="F88" s="485"/>
      <c r="G88" s="486"/>
      <c r="H88" s="1">
        <v>1</v>
      </c>
      <c r="I88" s="487"/>
      <c r="J88" s="602">
        <v>50548.29</v>
      </c>
      <c r="K88" s="484"/>
      <c r="L88" s="483">
        <f t="shared" si="4"/>
        <v>50548.29</v>
      </c>
      <c r="M88" s="603">
        <v>4967</v>
      </c>
      <c r="N88" s="484"/>
      <c r="O88" s="601">
        <f t="shared" si="5"/>
        <v>4967</v>
      </c>
    </row>
    <row r="89" spans="1:15" x14ac:dyDescent="0.25">
      <c r="A89" s="482" t="s">
        <v>317</v>
      </c>
      <c r="B89" s="482" t="s">
        <v>1070</v>
      </c>
      <c r="C89" s="483">
        <v>58076.869292051932</v>
      </c>
      <c r="D89" s="483"/>
      <c r="E89" s="484">
        <f t="shared" si="3"/>
        <v>58076.869292051932</v>
      </c>
      <c r="F89" s="485"/>
      <c r="G89" s="486"/>
      <c r="H89" s="1">
        <v>1</v>
      </c>
      <c r="I89" s="487"/>
      <c r="J89" s="602">
        <v>40172.9</v>
      </c>
      <c r="K89" s="484"/>
      <c r="L89" s="483">
        <f t="shared" si="4"/>
        <v>40172.9</v>
      </c>
      <c r="M89" s="603">
        <v>3918.08</v>
      </c>
      <c r="N89" s="484"/>
      <c r="O89" s="601">
        <f t="shared" si="5"/>
        <v>3918.08</v>
      </c>
    </row>
    <row r="90" spans="1:15" x14ac:dyDescent="0.25">
      <c r="A90" s="482" t="s">
        <v>316</v>
      </c>
      <c r="B90" s="482" t="s">
        <v>1071</v>
      </c>
      <c r="C90" s="483">
        <v>-20283.623220364916</v>
      </c>
      <c r="D90" s="483"/>
      <c r="E90" s="484">
        <f t="shared" si="3"/>
        <v>-20283.623220364916</v>
      </c>
      <c r="F90" s="485"/>
      <c r="G90" s="486"/>
      <c r="H90" s="1">
        <v>1</v>
      </c>
      <c r="I90" s="487"/>
      <c r="J90" s="602">
        <v>5111.3999999999942</v>
      </c>
      <c r="K90" s="484"/>
      <c r="L90" s="483">
        <f t="shared" si="4"/>
        <v>5111.3999999999942</v>
      </c>
      <c r="M90" s="603">
        <v>102.18</v>
      </c>
      <c r="N90" s="484"/>
      <c r="O90" s="601">
        <f t="shared" si="5"/>
        <v>102.18</v>
      </c>
    </row>
    <row r="91" spans="1:15" x14ac:dyDescent="0.25">
      <c r="A91" s="482" t="s">
        <v>315</v>
      </c>
      <c r="B91" s="482" t="s">
        <v>487</v>
      </c>
      <c r="C91" s="483">
        <v>154355.06586366796</v>
      </c>
      <c r="D91" s="483"/>
      <c r="E91" s="484">
        <f t="shared" si="3"/>
        <v>154355.06586366796</v>
      </c>
      <c r="F91" s="485"/>
      <c r="G91" s="486"/>
      <c r="H91" s="1">
        <v>1</v>
      </c>
      <c r="I91" s="487"/>
      <c r="J91" s="602">
        <v>16735.650000000001</v>
      </c>
      <c r="K91" s="484"/>
      <c r="L91" s="483">
        <f t="shared" si="4"/>
        <v>16735.650000000001</v>
      </c>
      <c r="M91" s="603">
        <v>2585.7600000000002</v>
      </c>
      <c r="N91" s="484"/>
      <c r="O91" s="601">
        <f t="shared" si="5"/>
        <v>2585.7600000000002</v>
      </c>
    </row>
    <row r="92" spans="1:15" x14ac:dyDescent="0.25">
      <c r="A92" s="482" t="s">
        <v>318</v>
      </c>
      <c r="B92" s="482" t="s">
        <v>1072</v>
      </c>
      <c r="C92" s="483">
        <v>-15677.21529526218</v>
      </c>
      <c r="D92" s="483"/>
      <c r="E92" s="484">
        <f t="shared" si="3"/>
        <v>-15677.21529526218</v>
      </c>
      <c r="F92" s="485"/>
      <c r="G92" s="486"/>
      <c r="H92" s="1">
        <v>1</v>
      </c>
      <c r="I92" s="487"/>
      <c r="J92" s="602">
        <v>12183.43</v>
      </c>
      <c r="K92" s="484"/>
      <c r="L92" s="483">
        <f t="shared" si="4"/>
        <v>12183.43</v>
      </c>
      <c r="M92" s="603">
        <v>2785.61</v>
      </c>
      <c r="N92" s="484"/>
      <c r="O92" s="601">
        <f t="shared" si="5"/>
        <v>2785.61</v>
      </c>
    </row>
    <row r="93" spans="1:15" x14ac:dyDescent="0.25">
      <c r="A93" s="488" t="s">
        <v>1167</v>
      </c>
      <c r="B93" s="482" t="s">
        <v>1193</v>
      </c>
      <c r="C93" s="483">
        <v>27897.667692825707</v>
      </c>
      <c r="D93" s="483"/>
      <c r="E93" s="484">
        <f t="shared" si="3"/>
        <v>27897.667692825707</v>
      </c>
      <c r="F93" s="485"/>
      <c r="G93" s="486"/>
      <c r="H93" s="1">
        <v>1</v>
      </c>
      <c r="I93" s="487"/>
      <c r="J93" s="602">
        <v>24761.86</v>
      </c>
      <c r="K93" s="484"/>
      <c r="L93" s="483">
        <f t="shared" si="4"/>
        <v>24761.86</v>
      </c>
      <c r="M93" s="603">
        <v>1132.45</v>
      </c>
      <c r="N93" s="484"/>
      <c r="O93" s="601">
        <f t="shared" si="5"/>
        <v>1132.45</v>
      </c>
    </row>
    <row r="94" spans="1:15" x14ac:dyDescent="0.25">
      <c r="A94" s="482" t="s">
        <v>325</v>
      </c>
      <c r="B94" s="482" t="s">
        <v>1073</v>
      </c>
      <c r="C94" s="483">
        <v>20656.11528411285</v>
      </c>
      <c r="D94" s="483"/>
      <c r="E94" s="484">
        <f t="shared" si="3"/>
        <v>20656.11528411285</v>
      </c>
      <c r="F94" s="485"/>
      <c r="G94" s="486"/>
      <c r="H94" s="1">
        <v>1</v>
      </c>
      <c r="I94" s="487"/>
      <c r="J94" s="602">
        <v>476.02999999999884</v>
      </c>
      <c r="K94" s="484"/>
      <c r="L94" s="483">
        <f t="shared" si="4"/>
        <v>476.02999999999884</v>
      </c>
      <c r="M94" s="603">
        <v>906.51</v>
      </c>
      <c r="N94" s="484"/>
      <c r="O94" s="601">
        <f t="shared" si="5"/>
        <v>906.51</v>
      </c>
    </row>
    <row r="95" spans="1:15" x14ac:dyDescent="0.25">
      <c r="A95" s="482" t="s">
        <v>328</v>
      </c>
      <c r="B95" s="482" t="s">
        <v>1074</v>
      </c>
      <c r="C95" s="483">
        <v>36190.431019408417</v>
      </c>
      <c r="D95" s="483"/>
      <c r="E95" s="484">
        <f t="shared" si="3"/>
        <v>36190.431019408417</v>
      </c>
      <c r="F95" s="485"/>
      <c r="G95" s="486"/>
      <c r="H95" s="1">
        <v>1</v>
      </c>
      <c r="I95" s="487"/>
      <c r="J95" s="602">
        <v>43064.43</v>
      </c>
      <c r="K95" s="517">
        <v>-22073</v>
      </c>
      <c r="L95" s="483">
        <f t="shared" si="4"/>
        <v>20991.43</v>
      </c>
      <c r="M95" s="603">
        <v>14861.12</v>
      </c>
      <c r="N95" s="484"/>
      <c r="O95" s="601">
        <f t="shared" si="5"/>
        <v>14861.12</v>
      </c>
    </row>
    <row r="96" spans="1:15" x14ac:dyDescent="0.25">
      <c r="A96" s="482" t="s">
        <v>326</v>
      </c>
      <c r="B96" s="482" t="s">
        <v>498</v>
      </c>
      <c r="C96" s="483">
        <v>55412.499047364152</v>
      </c>
      <c r="D96" s="483"/>
      <c r="E96" s="484">
        <f t="shared" si="3"/>
        <v>55412.499047364152</v>
      </c>
      <c r="F96" s="485"/>
      <c r="G96" s="486"/>
      <c r="H96" s="1">
        <v>1</v>
      </c>
      <c r="I96" s="487"/>
      <c r="J96" s="602">
        <v>40965.11</v>
      </c>
      <c r="K96" s="484"/>
      <c r="L96" s="483">
        <f t="shared" si="4"/>
        <v>40965.11</v>
      </c>
      <c r="M96" s="603">
        <v>2635</v>
      </c>
      <c r="N96" s="484"/>
      <c r="O96" s="601">
        <f t="shared" si="5"/>
        <v>2635</v>
      </c>
    </row>
    <row r="97" spans="1:15" x14ac:dyDescent="0.25">
      <c r="A97" s="482" t="s">
        <v>327</v>
      </c>
      <c r="B97" s="482" t="s">
        <v>1075</v>
      </c>
      <c r="C97" s="483">
        <v>179284.75978175737</v>
      </c>
      <c r="D97" s="483"/>
      <c r="E97" s="484">
        <f t="shared" si="3"/>
        <v>179284.75978175737</v>
      </c>
      <c r="F97" s="485"/>
      <c r="G97" s="486"/>
      <c r="H97" s="1">
        <v>1</v>
      </c>
      <c r="I97" s="487"/>
      <c r="J97" s="602">
        <v>58992.01</v>
      </c>
      <c r="K97" s="484"/>
      <c r="L97" s="483">
        <f t="shared" si="4"/>
        <v>58992.01</v>
      </c>
      <c r="M97" s="603">
        <v>10872</v>
      </c>
      <c r="N97" s="484"/>
      <c r="O97" s="601">
        <f t="shared" si="5"/>
        <v>10872</v>
      </c>
    </row>
    <row r="98" spans="1:15" x14ac:dyDescent="0.25">
      <c r="A98" s="482" t="s">
        <v>331</v>
      </c>
      <c r="B98" s="482" t="s">
        <v>1076</v>
      </c>
      <c r="C98" s="483">
        <v>23243.415112254574</v>
      </c>
      <c r="D98" s="483"/>
      <c r="E98" s="484">
        <f t="shared" si="3"/>
        <v>23243.415112254574</v>
      </c>
      <c r="F98" s="485"/>
      <c r="G98" s="486"/>
      <c r="H98" s="1">
        <v>1</v>
      </c>
      <c r="I98" s="487"/>
      <c r="J98" s="602">
        <v>6900.09</v>
      </c>
      <c r="K98" s="484"/>
      <c r="L98" s="483">
        <f t="shared" si="4"/>
        <v>6900.09</v>
      </c>
      <c r="M98" s="603">
        <v>-9.5299999999997453</v>
      </c>
      <c r="N98" s="484"/>
      <c r="O98" s="601">
        <f t="shared" si="5"/>
        <v>-9.5299999999997453</v>
      </c>
    </row>
    <row r="99" spans="1:15" x14ac:dyDescent="0.25">
      <c r="A99" s="482" t="s">
        <v>332</v>
      </c>
      <c r="B99" s="482" t="s">
        <v>1077</v>
      </c>
      <c r="C99" s="483">
        <v>171103.22555329639</v>
      </c>
      <c r="D99" s="483"/>
      <c r="E99" s="484">
        <f t="shared" si="3"/>
        <v>171103.22555329639</v>
      </c>
      <c r="F99" s="485"/>
      <c r="G99" s="486"/>
      <c r="H99" s="1">
        <v>1</v>
      </c>
      <c r="I99" s="487"/>
      <c r="J99" s="602">
        <v>72646.559999999998</v>
      </c>
      <c r="K99" s="484"/>
      <c r="L99" s="483">
        <f t="shared" si="4"/>
        <v>72646.559999999998</v>
      </c>
      <c r="M99" s="603">
        <v>9552</v>
      </c>
      <c r="N99" s="484"/>
      <c r="O99" s="601">
        <f t="shared" si="5"/>
        <v>9552</v>
      </c>
    </row>
    <row r="100" spans="1:15" x14ac:dyDescent="0.25">
      <c r="A100" s="482" t="s">
        <v>333</v>
      </c>
      <c r="B100" s="482" t="s">
        <v>1078</v>
      </c>
      <c r="C100" s="483">
        <v>13106.575682405572</v>
      </c>
      <c r="D100" s="483"/>
      <c r="E100" s="484">
        <f t="shared" si="3"/>
        <v>13106.575682405572</v>
      </c>
      <c r="F100" s="485"/>
      <c r="G100" s="486"/>
      <c r="H100" s="1">
        <v>1</v>
      </c>
      <c r="I100" s="487"/>
      <c r="J100" s="602">
        <v>-15824.88</v>
      </c>
      <c r="K100" s="484"/>
      <c r="L100" s="483">
        <f t="shared" si="4"/>
        <v>-15824.88</v>
      </c>
      <c r="M100" s="603">
        <v>23929.79</v>
      </c>
      <c r="N100" s="484"/>
      <c r="O100" s="601">
        <f t="shared" si="5"/>
        <v>23929.79</v>
      </c>
    </row>
    <row r="101" spans="1:15" x14ac:dyDescent="0.25">
      <c r="A101" s="482" t="s">
        <v>336</v>
      </c>
      <c r="B101" s="482" t="s">
        <v>1079</v>
      </c>
      <c r="C101" s="483">
        <v>50859.498851444019</v>
      </c>
      <c r="D101" s="483"/>
      <c r="E101" s="484">
        <f t="shared" si="3"/>
        <v>50859.498851444019</v>
      </c>
      <c r="F101" s="485"/>
      <c r="G101" s="486"/>
      <c r="H101" s="1">
        <v>1</v>
      </c>
      <c r="I101" s="487"/>
      <c r="J101" s="602">
        <v>0</v>
      </c>
      <c r="K101" s="484"/>
      <c r="L101" s="483">
        <f t="shared" si="4"/>
        <v>0</v>
      </c>
      <c r="M101" s="603">
        <v>2275.2600000000002</v>
      </c>
      <c r="N101" s="484"/>
      <c r="O101" s="601">
        <f t="shared" si="5"/>
        <v>2275.2600000000002</v>
      </c>
    </row>
    <row r="102" spans="1:15" x14ac:dyDescent="0.25">
      <c r="A102" s="482" t="s">
        <v>337</v>
      </c>
      <c r="B102" s="482" t="s">
        <v>1080</v>
      </c>
      <c r="C102" s="483">
        <v>54007.793038566873</v>
      </c>
      <c r="D102" s="483"/>
      <c r="E102" s="484">
        <f t="shared" si="3"/>
        <v>54007.793038566873</v>
      </c>
      <c r="F102" s="485"/>
      <c r="G102" s="486"/>
      <c r="H102" s="1">
        <v>1</v>
      </c>
      <c r="I102" s="487"/>
      <c r="J102" s="602">
        <v>0</v>
      </c>
      <c r="K102" s="484"/>
      <c r="L102" s="483">
        <f t="shared" si="4"/>
        <v>0</v>
      </c>
      <c r="M102" s="603">
        <v>2795</v>
      </c>
      <c r="N102" s="484"/>
      <c r="O102" s="601">
        <f t="shared" si="5"/>
        <v>2795</v>
      </c>
    </row>
    <row r="103" spans="1:15" x14ac:dyDescent="0.25">
      <c r="A103" s="482" t="s">
        <v>338</v>
      </c>
      <c r="B103" s="482" t="s">
        <v>1081</v>
      </c>
      <c r="C103" s="483">
        <v>45135.696830477922</v>
      </c>
      <c r="D103" s="483"/>
      <c r="E103" s="484">
        <f t="shared" si="3"/>
        <v>45135.696830477922</v>
      </c>
      <c r="F103" s="485"/>
      <c r="G103" s="486"/>
      <c r="H103" s="1">
        <v>1</v>
      </c>
      <c r="I103" s="487"/>
      <c r="J103" s="602">
        <v>0</v>
      </c>
      <c r="K103" s="484"/>
      <c r="L103" s="483">
        <f t="shared" si="4"/>
        <v>0</v>
      </c>
      <c r="M103" s="603">
        <v>1923.18</v>
      </c>
      <c r="N103" s="484"/>
      <c r="O103" s="601">
        <f t="shared" si="5"/>
        <v>1923.18</v>
      </c>
    </row>
    <row r="104" spans="1:15" x14ac:dyDescent="0.25">
      <c r="A104" s="482" t="s">
        <v>340</v>
      </c>
      <c r="B104" s="482" t="s">
        <v>1082</v>
      </c>
      <c r="C104" s="483">
        <v>73780.445010109455</v>
      </c>
      <c r="D104" s="483"/>
      <c r="E104" s="484">
        <f t="shared" si="3"/>
        <v>73780.445010109455</v>
      </c>
      <c r="F104" s="485"/>
      <c r="G104" s="486"/>
      <c r="H104" s="1">
        <v>1</v>
      </c>
      <c r="I104" s="487"/>
      <c r="J104" s="602">
        <v>0</v>
      </c>
      <c r="K104" s="484"/>
      <c r="L104" s="483">
        <f t="shared" si="4"/>
        <v>0</v>
      </c>
      <c r="M104" s="603">
        <v>5409.57</v>
      </c>
      <c r="N104" s="484"/>
      <c r="O104" s="601">
        <f t="shared" si="5"/>
        <v>5409.57</v>
      </c>
    </row>
    <row r="105" spans="1:15" x14ac:dyDescent="0.25">
      <c r="A105" s="482" t="s">
        <v>339</v>
      </c>
      <c r="B105" s="482" t="s">
        <v>1083</v>
      </c>
      <c r="C105" s="483">
        <v>56617.434308160155</v>
      </c>
      <c r="D105" s="483"/>
      <c r="E105" s="484">
        <f t="shared" si="3"/>
        <v>56617.434308160155</v>
      </c>
      <c r="F105" s="485"/>
      <c r="G105" s="486"/>
      <c r="H105" s="1">
        <v>1</v>
      </c>
      <c r="I105" s="487"/>
      <c r="J105" s="602">
        <v>0</v>
      </c>
      <c r="K105" s="484"/>
      <c r="L105" s="483">
        <f t="shared" si="4"/>
        <v>0</v>
      </c>
      <c r="M105" s="603">
        <v>5879.19</v>
      </c>
      <c r="N105" s="484"/>
      <c r="O105" s="601">
        <f t="shared" si="5"/>
        <v>5879.19</v>
      </c>
    </row>
    <row r="106" spans="1:15" x14ac:dyDescent="0.25">
      <c r="A106" s="482" t="s">
        <v>341</v>
      </c>
      <c r="B106" s="482" t="s">
        <v>1084</v>
      </c>
      <c r="C106" s="483">
        <v>12109.261562381129</v>
      </c>
      <c r="D106" s="483"/>
      <c r="E106" s="484">
        <f t="shared" si="3"/>
        <v>12109.261562381129</v>
      </c>
      <c r="F106" s="485"/>
      <c r="G106" s="486"/>
      <c r="H106" s="1">
        <v>1</v>
      </c>
      <c r="I106" s="487"/>
      <c r="J106" s="602">
        <v>69.42</v>
      </c>
      <c r="K106" s="484"/>
      <c r="L106" s="483">
        <f t="shared" si="4"/>
        <v>69.42</v>
      </c>
      <c r="M106" s="603">
        <v>7499</v>
      </c>
      <c r="N106" s="484"/>
      <c r="O106" s="601">
        <f t="shared" si="5"/>
        <v>7499</v>
      </c>
    </row>
    <row r="107" spans="1:15" x14ac:dyDescent="0.25">
      <c r="A107" s="482" t="s">
        <v>342</v>
      </c>
      <c r="B107" s="482" t="s">
        <v>1085</v>
      </c>
      <c r="C107" s="483">
        <v>57835.770412401442</v>
      </c>
      <c r="D107" s="483"/>
      <c r="E107" s="484">
        <f t="shared" si="3"/>
        <v>57835.770412401442</v>
      </c>
      <c r="F107" s="485"/>
      <c r="G107" s="486"/>
      <c r="H107" s="1">
        <v>1</v>
      </c>
      <c r="I107" s="487"/>
      <c r="J107" s="602">
        <v>0</v>
      </c>
      <c r="K107" s="484"/>
      <c r="L107" s="483">
        <f t="shared" si="4"/>
        <v>0</v>
      </c>
      <c r="M107" s="603">
        <v>4812.87</v>
      </c>
      <c r="N107" s="484"/>
      <c r="O107" s="601">
        <f t="shared" si="5"/>
        <v>4812.87</v>
      </c>
    </row>
    <row r="108" spans="1:15" x14ac:dyDescent="0.25">
      <c r="A108" s="488" t="s">
        <v>1169</v>
      </c>
      <c r="B108" s="482" t="s">
        <v>1168</v>
      </c>
      <c r="C108" s="483">
        <v>-8887.6259438677153</v>
      </c>
      <c r="D108" s="483"/>
      <c r="E108" s="484">
        <f t="shared" si="3"/>
        <v>-8887.6259438677153</v>
      </c>
      <c r="F108" s="485"/>
      <c r="G108" s="486"/>
      <c r="H108" s="1">
        <v>1</v>
      </c>
      <c r="I108" s="487"/>
      <c r="J108" s="602">
        <v>100159.37</v>
      </c>
      <c r="K108" s="484"/>
      <c r="L108" s="483">
        <f t="shared" si="4"/>
        <v>100159.37</v>
      </c>
      <c r="M108" s="603">
        <v>-3150.3</v>
      </c>
      <c r="N108" s="484"/>
      <c r="O108" s="601">
        <f t="shared" si="5"/>
        <v>-3150.3</v>
      </c>
    </row>
    <row r="109" spans="1:15" x14ac:dyDescent="0.25">
      <c r="A109" s="482" t="s">
        <v>343</v>
      </c>
      <c r="B109" s="482" t="s">
        <v>1086</v>
      </c>
      <c r="C109" s="483">
        <v>69284.602498443899</v>
      </c>
      <c r="D109" s="483"/>
      <c r="E109" s="484">
        <f t="shared" si="3"/>
        <v>69284.602498443899</v>
      </c>
      <c r="F109" s="485"/>
      <c r="G109" s="486"/>
      <c r="H109" s="1">
        <v>1</v>
      </c>
      <c r="I109" s="487"/>
      <c r="J109" s="602">
        <v>186212.31</v>
      </c>
      <c r="K109" s="484"/>
      <c r="L109" s="483">
        <f t="shared" si="4"/>
        <v>186212.31</v>
      </c>
      <c r="M109" s="603">
        <v>-56146.720000000001</v>
      </c>
      <c r="N109" s="484"/>
      <c r="O109" s="601">
        <f t="shared" si="5"/>
        <v>-56146.720000000001</v>
      </c>
    </row>
    <row r="110" spans="1:15" x14ac:dyDescent="0.25">
      <c r="A110" s="482" t="s">
        <v>345</v>
      </c>
      <c r="B110" s="482" t="s">
        <v>1087</v>
      </c>
      <c r="C110" s="483">
        <v>12516.137825169113</v>
      </c>
      <c r="D110" s="483"/>
      <c r="E110" s="484">
        <f t="shared" si="3"/>
        <v>12516.137825169113</v>
      </c>
      <c r="F110" s="485"/>
      <c r="G110" s="486"/>
      <c r="H110" s="1">
        <v>1</v>
      </c>
      <c r="I110" s="487"/>
      <c r="J110" s="602">
        <v>20413.04</v>
      </c>
      <c r="K110" s="484"/>
      <c r="L110" s="483">
        <f t="shared" si="4"/>
        <v>20413.04</v>
      </c>
      <c r="M110" s="603">
        <v>8885.3799999999992</v>
      </c>
      <c r="N110" s="484"/>
      <c r="O110" s="601">
        <f t="shared" si="5"/>
        <v>8885.3799999999992</v>
      </c>
    </row>
    <row r="111" spans="1:15" x14ac:dyDescent="0.25">
      <c r="A111" s="482" t="s">
        <v>344</v>
      </c>
      <c r="B111" s="482" t="s">
        <v>1088</v>
      </c>
      <c r="C111" s="483">
        <v>30133.292576251784</v>
      </c>
      <c r="D111" s="483"/>
      <c r="E111" s="484">
        <f t="shared" si="3"/>
        <v>30133.292576251784</v>
      </c>
      <c r="F111" s="485"/>
      <c r="G111" s="486"/>
      <c r="H111" s="1">
        <v>1</v>
      </c>
      <c r="I111" s="487"/>
      <c r="J111" s="602">
        <v>3670.87</v>
      </c>
      <c r="K111" s="484"/>
      <c r="L111" s="483">
        <f t="shared" si="4"/>
        <v>3670.87</v>
      </c>
      <c r="M111" s="603">
        <v>5790</v>
      </c>
      <c r="N111" s="484"/>
      <c r="O111" s="601">
        <f t="shared" si="5"/>
        <v>5790</v>
      </c>
    </row>
    <row r="112" spans="1:15" x14ac:dyDescent="0.25">
      <c r="A112" s="482" t="s">
        <v>348</v>
      </c>
      <c r="B112" s="482" t="s">
        <v>1089</v>
      </c>
      <c r="C112" s="483">
        <v>-13336.510095962562</v>
      </c>
      <c r="D112" s="483"/>
      <c r="E112" s="484">
        <f t="shared" si="3"/>
        <v>-13336.510095962562</v>
      </c>
      <c r="F112" s="485"/>
      <c r="G112" s="486"/>
      <c r="H112" s="1">
        <v>1</v>
      </c>
      <c r="I112" s="487"/>
      <c r="J112" s="602">
        <v>50854.38</v>
      </c>
      <c r="K112" s="484"/>
      <c r="L112" s="483">
        <f t="shared" si="4"/>
        <v>50854.38</v>
      </c>
      <c r="M112" s="603">
        <v>9340</v>
      </c>
      <c r="N112" s="484"/>
      <c r="O112" s="601">
        <f t="shared" si="5"/>
        <v>9340</v>
      </c>
    </row>
    <row r="113" spans="1:16" x14ac:dyDescent="0.25">
      <c r="A113" s="482" t="s">
        <v>349</v>
      </c>
      <c r="B113" s="482" t="s">
        <v>1090</v>
      </c>
      <c r="C113" s="483">
        <v>51029.487088677022</v>
      </c>
      <c r="D113" s="483"/>
      <c r="E113" s="484">
        <f t="shared" si="3"/>
        <v>51029.487088677022</v>
      </c>
      <c r="F113" s="485"/>
      <c r="G113" s="486"/>
      <c r="H113" s="1">
        <v>1</v>
      </c>
      <c r="I113" s="487"/>
      <c r="J113" s="602">
        <v>0</v>
      </c>
      <c r="K113" s="484"/>
      <c r="L113" s="483">
        <f t="shared" si="4"/>
        <v>0</v>
      </c>
      <c r="M113" s="603">
        <v>162.66</v>
      </c>
      <c r="N113" s="484"/>
      <c r="O113" s="601">
        <f t="shared" si="5"/>
        <v>162.66</v>
      </c>
    </row>
    <row r="114" spans="1:16" x14ac:dyDescent="0.25">
      <c r="A114" s="482" t="s">
        <v>352</v>
      </c>
      <c r="B114" s="482" t="s">
        <v>1091</v>
      </c>
      <c r="C114" s="483">
        <v>64552.051544300237</v>
      </c>
      <c r="D114" s="483"/>
      <c r="E114" s="484">
        <f t="shared" si="3"/>
        <v>64552.051544300237</v>
      </c>
      <c r="F114" s="485"/>
      <c r="G114" s="486"/>
      <c r="H114" s="1">
        <v>1</v>
      </c>
      <c r="I114" s="487"/>
      <c r="J114" s="602">
        <v>0</v>
      </c>
      <c r="K114" s="484"/>
      <c r="L114" s="483">
        <f t="shared" si="4"/>
        <v>0</v>
      </c>
      <c r="M114" s="603">
        <v>7774.81</v>
      </c>
      <c r="N114" s="484"/>
      <c r="O114" s="601">
        <f t="shared" si="5"/>
        <v>7774.81</v>
      </c>
    </row>
    <row r="115" spans="1:16" x14ac:dyDescent="0.25">
      <c r="A115" s="482" t="s">
        <v>395</v>
      </c>
      <c r="B115" s="482" t="s">
        <v>1092</v>
      </c>
      <c r="C115" s="483">
        <v>7788.6825017207739</v>
      </c>
      <c r="D115" s="483"/>
      <c r="E115" s="484">
        <f t="shared" si="3"/>
        <v>7788.6825017207739</v>
      </c>
      <c r="F115" s="485"/>
      <c r="G115" s="486"/>
      <c r="H115" s="1">
        <v>1</v>
      </c>
      <c r="I115" s="487"/>
      <c r="J115" s="602">
        <v>57.75</v>
      </c>
      <c r="K115" s="484"/>
      <c r="L115" s="483">
        <f t="shared" si="4"/>
        <v>57.75</v>
      </c>
      <c r="M115" s="603">
        <v>19261.759999999998</v>
      </c>
      <c r="N115" s="484"/>
      <c r="O115" s="601">
        <f t="shared" si="5"/>
        <v>19261.759999999998</v>
      </c>
      <c r="P115" s="1" t="s">
        <v>1194</v>
      </c>
    </row>
    <row r="116" spans="1:16" x14ac:dyDescent="0.25">
      <c r="A116" s="482" t="s">
        <v>353</v>
      </c>
      <c r="B116" s="482" t="s">
        <v>1093</v>
      </c>
      <c r="C116" s="483">
        <v>-13784.562938384668</v>
      </c>
      <c r="D116" s="483"/>
      <c r="E116" s="484">
        <f t="shared" si="3"/>
        <v>-13784.562938384668</v>
      </c>
      <c r="F116" s="485"/>
      <c r="G116" s="486"/>
      <c r="H116" s="1">
        <v>1</v>
      </c>
      <c r="I116" s="487"/>
      <c r="J116" s="602">
        <v>0</v>
      </c>
      <c r="K116" s="484"/>
      <c r="L116" s="483">
        <f t="shared" si="4"/>
        <v>0</v>
      </c>
      <c r="M116" s="603">
        <v>26.28</v>
      </c>
      <c r="N116" s="484"/>
      <c r="O116" s="601">
        <f t="shared" si="5"/>
        <v>26.28</v>
      </c>
    </row>
    <row r="117" spans="1:16" x14ac:dyDescent="0.25">
      <c r="A117" s="482" t="s">
        <v>354</v>
      </c>
      <c r="B117" s="482" t="s">
        <v>1094</v>
      </c>
      <c r="C117" s="483">
        <v>63062.578249480081</v>
      </c>
      <c r="D117" s="483"/>
      <c r="E117" s="484">
        <f t="shared" si="3"/>
        <v>63062.578249480081</v>
      </c>
      <c r="F117" s="485"/>
      <c r="G117" s="486"/>
      <c r="H117" s="1">
        <v>1</v>
      </c>
      <c r="I117" s="487"/>
      <c r="J117" s="602">
        <v>0</v>
      </c>
      <c r="K117" s="484"/>
      <c r="L117" s="483">
        <f t="shared" si="4"/>
        <v>0</v>
      </c>
      <c r="M117" s="603">
        <v>3116</v>
      </c>
      <c r="N117" s="484"/>
      <c r="O117" s="601">
        <f t="shared" si="5"/>
        <v>3116</v>
      </c>
    </row>
    <row r="118" spans="1:16" x14ac:dyDescent="0.25">
      <c r="A118" s="482" t="s">
        <v>355</v>
      </c>
      <c r="B118" s="482" t="s">
        <v>1095</v>
      </c>
      <c r="C118" s="483">
        <v>83365.719457208659</v>
      </c>
      <c r="D118" s="483"/>
      <c r="E118" s="484">
        <f t="shared" si="3"/>
        <v>83365.719457208659</v>
      </c>
      <c r="F118" s="485"/>
      <c r="G118" s="486"/>
      <c r="H118" s="1">
        <v>1</v>
      </c>
      <c r="I118" s="487"/>
      <c r="J118" s="602">
        <v>8.7200000000000006</v>
      </c>
      <c r="K118" s="484"/>
      <c r="L118" s="483">
        <f t="shared" si="4"/>
        <v>8.7200000000000006</v>
      </c>
      <c r="M118" s="603">
        <v>4090</v>
      </c>
      <c r="N118" s="484"/>
      <c r="O118" s="601">
        <f t="shared" si="5"/>
        <v>4090</v>
      </c>
    </row>
    <row r="119" spans="1:16" x14ac:dyDescent="0.25">
      <c r="A119" s="482" t="s">
        <v>356</v>
      </c>
      <c r="B119" s="482" t="s">
        <v>1096</v>
      </c>
      <c r="C119" s="483">
        <v>66170.7084114428</v>
      </c>
      <c r="D119" s="483"/>
      <c r="E119" s="484">
        <f t="shared" si="3"/>
        <v>66170.7084114428</v>
      </c>
      <c r="F119" s="485"/>
      <c r="G119" s="486"/>
      <c r="H119" s="1">
        <v>1</v>
      </c>
      <c r="I119" s="487"/>
      <c r="J119" s="602">
        <v>0</v>
      </c>
      <c r="K119" s="484"/>
      <c r="L119" s="483">
        <f t="shared" si="4"/>
        <v>0</v>
      </c>
      <c r="M119" s="603">
        <v>-0.26999999999998181</v>
      </c>
      <c r="N119" s="484"/>
      <c r="O119" s="601">
        <f t="shared" si="5"/>
        <v>-0.26999999999998181</v>
      </c>
    </row>
    <row r="120" spans="1:16" x14ac:dyDescent="0.25">
      <c r="A120" s="482" t="s">
        <v>363</v>
      </c>
      <c r="B120" s="482" t="s">
        <v>1097</v>
      </c>
      <c r="C120" s="483">
        <v>30356.915904113703</v>
      </c>
      <c r="D120" s="483"/>
      <c r="E120" s="484">
        <f t="shared" si="3"/>
        <v>30356.915904113703</v>
      </c>
      <c r="F120" s="485"/>
      <c r="G120" s="486"/>
      <c r="H120" s="1">
        <v>1</v>
      </c>
      <c r="I120" s="487"/>
      <c r="J120" s="602">
        <v>0</v>
      </c>
      <c r="K120" s="484"/>
      <c r="L120" s="483">
        <f t="shared" si="4"/>
        <v>0</v>
      </c>
      <c r="M120" s="603">
        <v>4359.55</v>
      </c>
      <c r="N120" s="484"/>
      <c r="O120" s="601">
        <f t="shared" si="5"/>
        <v>4359.55</v>
      </c>
    </row>
    <row r="121" spans="1:16" x14ac:dyDescent="0.25">
      <c r="A121" s="482" t="s">
        <v>362</v>
      </c>
      <c r="B121" s="482" t="s">
        <v>1098</v>
      </c>
      <c r="C121" s="483">
        <v>24849.845754643156</v>
      </c>
      <c r="D121" s="483"/>
      <c r="E121" s="484">
        <f t="shared" si="3"/>
        <v>24849.845754643156</v>
      </c>
      <c r="F121" s="485"/>
      <c r="G121" s="486"/>
      <c r="H121" s="1">
        <v>1</v>
      </c>
      <c r="I121" s="487"/>
      <c r="J121" s="602">
        <v>0</v>
      </c>
      <c r="K121" s="484"/>
      <c r="L121" s="483">
        <f t="shared" si="4"/>
        <v>0</v>
      </c>
      <c r="M121" s="603">
        <v>0</v>
      </c>
      <c r="N121" s="484"/>
      <c r="O121" s="601">
        <f t="shared" si="5"/>
        <v>0</v>
      </c>
    </row>
    <row r="122" spans="1:16" x14ac:dyDescent="0.25">
      <c r="A122" s="482" t="s">
        <v>360</v>
      </c>
      <c r="B122" s="482" t="s">
        <v>1099</v>
      </c>
      <c r="C122" s="483">
        <v>-230494.94752044036</v>
      </c>
      <c r="D122" s="483"/>
      <c r="E122" s="484">
        <f t="shared" si="3"/>
        <v>-230494.94752044036</v>
      </c>
      <c r="F122" s="485"/>
      <c r="G122" s="486"/>
      <c r="H122" s="1">
        <v>1</v>
      </c>
      <c r="I122" s="487"/>
      <c r="J122" s="602">
        <v>0</v>
      </c>
      <c r="K122" s="484"/>
      <c r="L122" s="483">
        <f t="shared" si="4"/>
        <v>0</v>
      </c>
      <c r="M122" s="603">
        <v>0</v>
      </c>
      <c r="N122" s="484"/>
      <c r="O122" s="601">
        <f t="shared" si="5"/>
        <v>0</v>
      </c>
    </row>
    <row r="123" spans="1:16" x14ac:dyDescent="0.25">
      <c r="A123" s="482" t="s">
        <v>361</v>
      </c>
      <c r="B123" s="482" t="s">
        <v>1100</v>
      </c>
      <c r="C123" s="483">
        <v>147497.74986403054</v>
      </c>
      <c r="D123" s="483"/>
      <c r="E123" s="484">
        <f t="shared" si="3"/>
        <v>147497.74986403054</v>
      </c>
      <c r="F123" s="485"/>
      <c r="G123" s="486"/>
      <c r="H123" s="1">
        <v>1</v>
      </c>
      <c r="I123" s="487"/>
      <c r="J123" s="602">
        <v>0</v>
      </c>
      <c r="K123" s="484"/>
      <c r="L123" s="483">
        <f t="shared" si="4"/>
        <v>0</v>
      </c>
      <c r="M123" s="603">
        <v>5480.79</v>
      </c>
      <c r="N123" s="484"/>
      <c r="O123" s="601">
        <f t="shared" si="5"/>
        <v>5480.79</v>
      </c>
    </row>
    <row r="124" spans="1:16" x14ac:dyDescent="0.25">
      <c r="A124" s="482" t="s">
        <v>359</v>
      </c>
      <c r="B124" s="482" t="s">
        <v>1101</v>
      </c>
      <c r="C124" s="483">
        <v>71397.903416244459</v>
      </c>
      <c r="D124" s="483"/>
      <c r="E124" s="484">
        <f t="shared" si="3"/>
        <v>71397.903416244459</v>
      </c>
      <c r="F124" s="485"/>
      <c r="G124" s="486"/>
      <c r="H124" s="1">
        <v>1</v>
      </c>
      <c r="I124" s="487"/>
      <c r="J124" s="602">
        <v>0</v>
      </c>
      <c r="K124" s="484"/>
      <c r="L124" s="483">
        <f t="shared" si="4"/>
        <v>0</v>
      </c>
      <c r="M124" s="603">
        <v>0.25</v>
      </c>
      <c r="N124" s="484"/>
      <c r="O124" s="601">
        <f t="shared" si="5"/>
        <v>0.25</v>
      </c>
    </row>
    <row r="125" spans="1:16" x14ac:dyDescent="0.25">
      <c r="A125" s="482" t="s">
        <v>358</v>
      </c>
      <c r="B125" s="482" t="s">
        <v>1102</v>
      </c>
      <c r="C125" s="483">
        <v>134146.29447256486</v>
      </c>
      <c r="D125" s="483"/>
      <c r="E125" s="484">
        <f t="shared" si="3"/>
        <v>134146.29447256486</v>
      </c>
      <c r="F125" s="485"/>
      <c r="G125" s="486"/>
      <c r="H125" s="1">
        <v>1</v>
      </c>
      <c r="I125" s="487"/>
      <c r="J125" s="602">
        <v>0</v>
      </c>
      <c r="K125" s="484"/>
      <c r="L125" s="483">
        <f t="shared" si="4"/>
        <v>0</v>
      </c>
      <c r="M125" s="603">
        <v>6785</v>
      </c>
      <c r="N125" s="484"/>
      <c r="O125" s="601">
        <f t="shared" si="5"/>
        <v>6785</v>
      </c>
    </row>
    <row r="126" spans="1:16" x14ac:dyDescent="0.25">
      <c r="A126" s="482" t="s">
        <v>372</v>
      </c>
      <c r="B126" s="482" t="s">
        <v>1103</v>
      </c>
      <c r="C126" s="483">
        <v>153202.72535331378</v>
      </c>
      <c r="D126" s="483"/>
      <c r="E126" s="484">
        <f t="shared" si="3"/>
        <v>153202.72535331378</v>
      </c>
      <c r="F126" s="485"/>
      <c r="G126" s="486"/>
      <c r="H126" s="1">
        <v>1</v>
      </c>
      <c r="I126" s="487"/>
      <c r="J126" s="602">
        <v>0</v>
      </c>
      <c r="K126" s="484"/>
      <c r="L126" s="483">
        <f t="shared" si="4"/>
        <v>0</v>
      </c>
      <c r="M126" s="603">
        <v>769.83</v>
      </c>
      <c r="N126" s="484"/>
      <c r="O126" s="601">
        <f t="shared" si="5"/>
        <v>769.83</v>
      </c>
    </row>
    <row r="127" spans="1:16" x14ac:dyDescent="0.25">
      <c r="A127" s="482" t="s">
        <v>375</v>
      </c>
      <c r="B127" s="482" t="s">
        <v>1104</v>
      </c>
      <c r="C127" s="483">
        <v>-68866.067729308386</v>
      </c>
      <c r="D127" s="483"/>
      <c r="E127" s="484">
        <f t="shared" si="3"/>
        <v>-68866.067729308386</v>
      </c>
      <c r="F127" s="485"/>
      <c r="G127" s="486"/>
      <c r="H127" s="1">
        <v>1</v>
      </c>
      <c r="I127" s="487"/>
      <c r="J127" s="602">
        <v>0</v>
      </c>
      <c r="K127" s="484"/>
      <c r="L127" s="483">
        <f t="shared" si="4"/>
        <v>0</v>
      </c>
      <c r="M127" s="603">
        <v>36.739999999999782</v>
      </c>
      <c r="N127" s="484"/>
      <c r="O127" s="601">
        <f t="shared" si="5"/>
        <v>36.739999999999782</v>
      </c>
    </row>
    <row r="128" spans="1:16" x14ac:dyDescent="0.25">
      <c r="A128" s="482" t="s">
        <v>379</v>
      </c>
      <c r="B128" s="482" t="s">
        <v>1105</v>
      </c>
      <c r="C128" s="483">
        <v>7201.6125595345075</v>
      </c>
      <c r="D128" s="483"/>
      <c r="E128" s="484">
        <f t="shared" si="3"/>
        <v>7201.6125595345075</v>
      </c>
      <c r="F128" s="485"/>
      <c r="G128" s="486"/>
      <c r="H128" s="1">
        <v>1</v>
      </c>
      <c r="I128" s="487"/>
      <c r="J128" s="602">
        <v>0</v>
      </c>
      <c r="K128" s="484"/>
      <c r="L128" s="483">
        <f t="shared" si="4"/>
        <v>0</v>
      </c>
      <c r="M128" s="603">
        <v>1.0800000000017462</v>
      </c>
      <c r="N128" s="517"/>
      <c r="O128" s="601">
        <f t="shared" si="5"/>
        <v>1.0800000000017462</v>
      </c>
    </row>
    <row r="129" spans="1:15" x14ac:dyDescent="0.25">
      <c r="A129" s="482" t="s">
        <v>385</v>
      </c>
      <c r="B129" s="482" t="s">
        <v>1106</v>
      </c>
      <c r="C129" s="483">
        <v>68759.164062137876</v>
      </c>
      <c r="D129" s="483"/>
      <c r="E129" s="484">
        <f t="shared" si="3"/>
        <v>68759.164062137876</v>
      </c>
      <c r="F129" s="485"/>
      <c r="G129" s="486"/>
      <c r="H129" s="1">
        <v>1</v>
      </c>
      <c r="I129" s="487"/>
      <c r="J129" s="602">
        <v>0</v>
      </c>
      <c r="K129" s="484"/>
      <c r="L129" s="483">
        <f t="shared" si="4"/>
        <v>0</v>
      </c>
      <c r="M129" s="603">
        <v>9362</v>
      </c>
      <c r="N129" s="484"/>
      <c r="O129" s="601">
        <f t="shared" si="5"/>
        <v>9362</v>
      </c>
    </row>
    <row r="130" spans="1:15" x14ac:dyDescent="0.25">
      <c r="A130" s="482" t="s">
        <v>381</v>
      </c>
      <c r="B130" s="482" t="s">
        <v>1107</v>
      </c>
      <c r="C130" s="483">
        <v>15955.49848553905</v>
      </c>
      <c r="D130" s="483"/>
      <c r="E130" s="484">
        <f t="shared" si="3"/>
        <v>15955.49848553905</v>
      </c>
      <c r="F130" s="485"/>
      <c r="G130" s="486"/>
      <c r="H130" s="1">
        <v>1</v>
      </c>
      <c r="I130" s="487"/>
      <c r="J130" s="602">
        <v>0</v>
      </c>
      <c r="K130" s="484"/>
      <c r="L130" s="483">
        <f t="shared" si="4"/>
        <v>0</v>
      </c>
      <c r="M130" s="603">
        <v>2969</v>
      </c>
      <c r="N130" s="484"/>
      <c r="O130" s="601">
        <f t="shared" si="5"/>
        <v>2969</v>
      </c>
    </row>
    <row r="131" spans="1:15" x14ac:dyDescent="0.25">
      <c r="A131" s="482" t="s">
        <v>367</v>
      </c>
      <c r="B131" s="482" t="s">
        <v>1108</v>
      </c>
      <c r="C131" s="483">
        <v>99780.640998283314</v>
      </c>
      <c r="D131" s="483"/>
      <c r="E131" s="484">
        <f t="shared" si="3"/>
        <v>99780.640998283314</v>
      </c>
      <c r="F131" s="485"/>
      <c r="G131" s="486"/>
      <c r="H131" s="1">
        <v>1</v>
      </c>
      <c r="I131" s="487"/>
      <c r="J131" s="602">
        <v>0</v>
      </c>
      <c r="K131" s="484"/>
      <c r="L131" s="483">
        <f t="shared" si="4"/>
        <v>0</v>
      </c>
      <c r="M131" s="603">
        <v>6397</v>
      </c>
      <c r="N131" s="484"/>
      <c r="O131" s="601">
        <f t="shared" si="5"/>
        <v>6397</v>
      </c>
    </row>
    <row r="132" spans="1:15" x14ac:dyDescent="0.25">
      <c r="A132" s="482" t="s">
        <v>368</v>
      </c>
      <c r="B132" s="482" t="s">
        <v>1109</v>
      </c>
      <c r="C132" s="483">
        <v>3194.2857902930773</v>
      </c>
      <c r="D132" s="483"/>
      <c r="E132" s="484">
        <f t="shared" si="3"/>
        <v>3194.2857902930773</v>
      </c>
      <c r="F132" s="485"/>
      <c r="G132" s="486"/>
      <c r="H132" s="1">
        <v>1</v>
      </c>
      <c r="I132" s="487"/>
      <c r="J132" s="602">
        <v>0</v>
      </c>
      <c r="K132" s="484"/>
      <c r="L132" s="483">
        <f t="shared" si="4"/>
        <v>0</v>
      </c>
      <c r="M132" s="603">
        <v>-0.2</v>
      </c>
      <c r="N132" s="484"/>
      <c r="O132" s="601">
        <f t="shared" si="5"/>
        <v>-0.2</v>
      </c>
    </row>
    <row r="133" spans="1:15" x14ac:dyDescent="0.25">
      <c r="A133" s="482" t="s">
        <v>383</v>
      </c>
      <c r="B133" s="482" t="s">
        <v>1110</v>
      </c>
      <c r="C133" s="483">
        <v>41867.421370844546</v>
      </c>
      <c r="D133" s="483"/>
      <c r="E133" s="484">
        <f t="shared" si="3"/>
        <v>41867.421370844546</v>
      </c>
      <c r="F133" s="485"/>
      <c r="G133" s="486"/>
      <c r="H133" s="1">
        <v>1</v>
      </c>
      <c r="I133" s="487"/>
      <c r="J133" s="602">
        <v>0</v>
      </c>
      <c r="K133" s="484"/>
      <c r="L133" s="483">
        <f t="shared" si="4"/>
        <v>0</v>
      </c>
      <c r="M133" s="603">
        <v>47.130000000000109</v>
      </c>
      <c r="N133" s="484"/>
      <c r="O133" s="601">
        <f t="shared" si="5"/>
        <v>47.130000000000109</v>
      </c>
    </row>
    <row r="134" spans="1:15" x14ac:dyDescent="0.25">
      <c r="A134" s="482" t="s">
        <v>371</v>
      </c>
      <c r="B134" s="482" t="s">
        <v>1111</v>
      </c>
      <c r="C134" s="483">
        <v>30619.964169327985</v>
      </c>
      <c r="D134" s="483"/>
      <c r="E134" s="484">
        <f t="shared" si="3"/>
        <v>30619.964169327985</v>
      </c>
      <c r="F134" s="485"/>
      <c r="G134" s="486"/>
      <c r="H134" s="1">
        <v>1</v>
      </c>
      <c r="I134" s="487"/>
      <c r="J134" s="602">
        <v>0</v>
      </c>
      <c r="K134" s="484"/>
      <c r="L134" s="483">
        <f t="shared" si="4"/>
        <v>0</v>
      </c>
      <c r="M134" s="603">
        <v>4608.62</v>
      </c>
      <c r="N134" s="484"/>
      <c r="O134" s="601">
        <f t="shared" si="5"/>
        <v>4608.62</v>
      </c>
    </row>
    <row r="135" spans="1:15" x14ac:dyDescent="0.25">
      <c r="A135" s="482" t="s">
        <v>373</v>
      </c>
      <c r="B135" s="482" t="s">
        <v>1112</v>
      </c>
      <c r="C135" s="483">
        <v>55556.196909815626</v>
      </c>
      <c r="D135" s="483"/>
      <c r="E135" s="484">
        <f t="shared" si="3"/>
        <v>55556.196909815626</v>
      </c>
      <c r="F135" s="485"/>
      <c r="G135" s="486"/>
      <c r="H135" s="1">
        <v>1</v>
      </c>
      <c r="I135" s="487"/>
      <c r="J135" s="602">
        <v>0</v>
      </c>
      <c r="K135" s="484"/>
      <c r="L135" s="483">
        <f t="shared" si="4"/>
        <v>0</v>
      </c>
      <c r="M135" s="603">
        <v>38492.83</v>
      </c>
      <c r="N135" s="484"/>
      <c r="O135" s="601">
        <f t="shared" si="5"/>
        <v>38492.83</v>
      </c>
    </row>
    <row r="136" spans="1:15" x14ac:dyDescent="0.25">
      <c r="A136" s="482" t="s">
        <v>374</v>
      </c>
      <c r="B136" s="482" t="s">
        <v>1113</v>
      </c>
      <c r="C136" s="483">
        <v>32449.066428822367</v>
      </c>
      <c r="D136" s="483"/>
      <c r="E136" s="484">
        <f t="shared" ref="E136:E182" si="6">C136+D136</f>
        <v>32449.066428822367</v>
      </c>
      <c r="F136" s="485"/>
      <c r="G136" s="486"/>
      <c r="H136" s="1">
        <v>1</v>
      </c>
      <c r="I136" s="487"/>
      <c r="J136" s="602">
        <v>0</v>
      </c>
      <c r="K136" s="484"/>
      <c r="L136" s="483">
        <f t="shared" ref="L136:L182" si="7">J136+K136</f>
        <v>0</v>
      </c>
      <c r="M136" s="603">
        <v>-609.20000000000005</v>
      </c>
      <c r="N136" s="484"/>
      <c r="O136" s="601">
        <f t="shared" ref="O136:O182" si="8">M136+N136</f>
        <v>-609.20000000000005</v>
      </c>
    </row>
    <row r="137" spans="1:15" x14ac:dyDescent="0.25">
      <c r="A137" s="482" t="s">
        <v>380</v>
      </c>
      <c r="B137" s="482" t="s">
        <v>1114</v>
      </c>
      <c r="C137" s="483">
        <v>48040.551549175492</v>
      </c>
      <c r="D137" s="483"/>
      <c r="E137" s="484">
        <f t="shared" si="6"/>
        <v>48040.551549175492</v>
      </c>
      <c r="F137" s="485"/>
      <c r="G137" s="486"/>
      <c r="H137" s="1">
        <v>1</v>
      </c>
      <c r="I137" s="487"/>
      <c r="J137" s="602">
        <v>-7.0000000000000007E-2</v>
      </c>
      <c r="K137" s="484"/>
      <c r="L137" s="483">
        <f t="shared" si="7"/>
        <v>-7.0000000000000007E-2</v>
      </c>
      <c r="M137" s="603">
        <v>5376.7</v>
      </c>
      <c r="N137" s="484"/>
      <c r="O137" s="601">
        <f t="shared" si="8"/>
        <v>5376.7</v>
      </c>
    </row>
    <row r="138" spans="1:15" x14ac:dyDescent="0.25">
      <c r="A138" s="482" t="s">
        <v>388</v>
      </c>
      <c r="B138" s="482" t="s">
        <v>1115</v>
      </c>
      <c r="C138" s="483">
        <v>86881.74734935876</v>
      </c>
      <c r="D138" s="483"/>
      <c r="E138" s="484">
        <f t="shared" si="6"/>
        <v>86881.74734935876</v>
      </c>
      <c r="F138" s="485"/>
      <c r="G138" s="486"/>
      <c r="H138" s="1">
        <v>1</v>
      </c>
      <c r="I138" s="487"/>
      <c r="J138" s="602">
        <v>0</v>
      </c>
      <c r="K138" s="484"/>
      <c r="L138" s="483">
        <f t="shared" si="7"/>
        <v>0</v>
      </c>
      <c r="M138" s="603">
        <v>41.28</v>
      </c>
      <c r="N138" s="484"/>
      <c r="O138" s="601">
        <f t="shared" si="8"/>
        <v>41.28</v>
      </c>
    </row>
    <row r="139" spans="1:15" x14ac:dyDescent="0.25">
      <c r="A139" s="482" t="s">
        <v>392</v>
      </c>
      <c r="B139" s="482" t="s">
        <v>1116</v>
      </c>
      <c r="C139" s="483">
        <v>113872.52339499176</v>
      </c>
      <c r="D139" s="483"/>
      <c r="E139" s="484">
        <f t="shared" si="6"/>
        <v>113872.52339499176</v>
      </c>
      <c r="F139" s="485"/>
      <c r="G139" s="486"/>
      <c r="H139" s="1">
        <v>1</v>
      </c>
      <c r="I139" s="487"/>
      <c r="J139" s="602">
        <v>0</v>
      </c>
      <c r="K139" s="484"/>
      <c r="L139" s="483">
        <f t="shared" si="7"/>
        <v>0</v>
      </c>
      <c r="M139" s="603">
        <v>-3112.01</v>
      </c>
      <c r="N139" s="517"/>
      <c r="O139" s="601">
        <f t="shared" si="8"/>
        <v>-3112.01</v>
      </c>
    </row>
    <row r="140" spans="1:15" x14ac:dyDescent="0.25">
      <c r="A140" s="482" t="s">
        <v>394</v>
      </c>
      <c r="B140" s="482" t="s">
        <v>1117</v>
      </c>
      <c r="C140" s="483">
        <v>38206.533363910436</v>
      </c>
      <c r="D140" s="483"/>
      <c r="E140" s="484">
        <f t="shared" si="6"/>
        <v>38206.533363910436</v>
      </c>
      <c r="F140" s="485"/>
      <c r="G140" s="486"/>
      <c r="H140" s="1">
        <v>1</v>
      </c>
      <c r="I140" s="487"/>
      <c r="J140" s="602">
        <v>0</v>
      </c>
      <c r="K140" s="484"/>
      <c r="L140" s="483">
        <f t="shared" si="7"/>
        <v>0</v>
      </c>
      <c r="M140" s="603">
        <v>0</v>
      </c>
      <c r="N140" s="484"/>
      <c r="O140" s="601">
        <f t="shared" si="8"/>
        <v>0</v>
      </c>
    </row>
    <row r="141" spans="1:15" x14ac:dyDescent="0.25">
      <c r="A141" s="482" t="s">
        <v>357</v>
      </c>
      <c r="B141" s="482" t="s">
        <v>1118</v>
      </c>
      <c r="C141" s="483">
        <v>75873.506565486896</v>
      </c>
      <c r="D141" s="483"/>
      <c r="E141" s="484">
        <f t="shared" si="6"/>
        <v>75873.506565486896</v>
      </c>
      <c r="F141" s="485"/>
      <c r="G141" s="486"/>
      <c r="H141" s="1">
        <v>1</v>
      </c>
      <c r="I141" s="487"/>
      <c r="J141" s="602">
        <v>0</v>
      </c>
      <c r="K141" s="484"/>
      <c r="L141" s="483">
        <f t="shared" si="7"/>
        <v>0</v>
      </c>
      <c r="M141" s="603">
        <v>2368.5100000000002</v>
      </c>
      <c r="N141" s="484"/>
      <c r="O141" s="601">
        <f t="shared" si="8"/>
        <v>2368.5100000000002</v>
      </c>
    </row>
    <row r="142" spans="1:15" x14ac:dyDescent="0.25">
      <c r="A142" s="482" t="s">
        <v>675</v>
      </c>
      <c r="B142" s="482" t="s">
        <v>1119</v>
      </c>
      <c r="C142" s="483">
        <v>194771.80770317873</v>
      </c>
      <c r="D142" s="483"/>
      <c r="E142" s="484">
        <f t="shared" si="6"/>
        <v>194771.80770317873</v>
      </c>
      <c r="F142" s="485"/>
      <c r="G142" s="486"/>
      <c r="H142" s="1">
        <v>1</v>
      </c>
      <c r="I142" s="487"/>
      <c r="J142" s="602">
        <v>0</v>
      </c>
      <c r="K142" s="484"/>
      <c r="L142" s="483">
        <f t="shared" si="7"/>
        <v>0</v>
      </c>
      <c r="M142" s="603">
        <v>4166</v>
      </c>
      <c r="N142" s="484"/>
      <c r="O142" s="601">
        <f t="shared" si="8"/>
        <v>4166</v>
      </c>
    </row>
    <row r="143" spans="1:15" x14ac:dyDescent="0.25">
      <c r="A143" s="482" t="s">
        <v>400</v>
      </c>
      <c r="B143" s="482" t="s">
        <v>1120</v>
      </c>
      <c r="C143" s="483">
        <v>-317368.65156365611</v>
      </c>
      <c r="D143" s="483">
        <f>153046.7+25390.21+6048.52</f>
        <v>184485.43</v>
      </c>
      <c r="E143" s="484">
        <f t="shared" si="6"/>
        <v>-132883.22156365612</v>
      </c>
      <c r="F143" s="485"/>
      <c r="G143" s="486"/>
      <c r="H143" s="1">
        <v>1</v>
      </c>
      <c r="I143" s="487"/>
      <c r="J143" s="602">
        <v>152656.4</v>
      </c>
      <c r="K143" s="484">
        <f>-D143+31829.03</f>
        <v>-152656.4</v>
      </c>
      <c r="L143" s="483">
        <f t="shared" si="7"/>
        <v>0</v>
      </c>
      <c r="M143" s="603">
        <v>58864</v>
      </c>
      <c r="N143" s="484">
        <v>-31829.03</v>
      </c>
      <c r="O143" s="601">
        <f t="shared" si="8"/>
        <v>27034.97</v>
      </c>
    </row>
    <row r="144" spans="1:15" x14ac:dyDescent="0.25">
      <c r="A144" s="482" t="s">
        <v>401</v>
      </c>
      <c r="B144" s="482" t="s">
        <v>1121</v>
      </c>
      <c r="C144" s="483">
        <v>365827.59264595213</v>
      </c>
      <c r="D144" s="483"/>
      <c r="E144" s="484">
        <f t="shared" si="6"/>
        <v>365827.59264595213</v>
      </c>
      <c r="F144" s="485"/>
      <c r="G144" s="486"/>
      <c r="H144" s="1">
        <v>1</v>
      </c>
      <c r="I144" s="487"/>
      <c r="J144" s="602">
        <v>246887.45</v>
      </c>
      <c r="K144" s="484">
        <v>-93259.520000000004</v>
      </c>
      <c r="L144" s="483">
        <f t="shared" si="7"/>
        <v>153627.93</v>
      </c>
      <c r="M144" s="603">
        <v>53399</v>
      </c>
      <c r="N144" s="484"/>
      <c r="O144" s="601">
        <f t="shared" si="8"/>
        <v>53399</v>
      </c>
    </row>
    <row r="145" spans="1:16" x14ac:dyDescent="0.25">
      <c r="A145" s="482" t="s">
        <v>402</v>
      </c>
      <c r="B145" s="482" t="s">
        <v>1122</v>
      </c>
      <c r="C145" s="483">
        <v>672676.61479074869</v>
      </c>
      <c r="D145" s="483"/>
      <c r="E145" s="484">
        <f t="shared" si="6"/>
        <v>672676.61479074869</v>
      </c>
      <c r="F145" s="485"/>
      <c r="G145" s="486"/>
      <c r="H145" s="1">
        <v>1</v>
      </c>
      <c r="I145" s="487"/>
      <c r="J145" s="602">
        <v>-204405.49</v>
      </c>
      <c r="K145" s="484"/>
      <c r="L145" s="483">
        <f t="shared" si="7"/>
        <v>-204405.49</v>
      </c>
      <c r="M145" s="603">
        <v>-318793.7</v>
      </c>
      <c r="N145" s="484"/>
      <c r="O145" s="601">
        <f t="shared" si="8"/>
        <v>-318793.7</v>
      </c>
    </row>
    <row r="146" spans="1:16" x14ac:dyDescent="0.25">
      <c r="A146" s="482" t="s">
        <v>403</v>
      </c>
      <c r="B146" s="482" t="s">
        <v>1123</v>
      </c>
      <c r="C146" s="483">
        <v>-234677.36906465629</v>
      </c>
      <c r="D146" s="483"/>
      <c r="E146" s="484">
        <f t="shared" si="6"/>
        <v>-234677.36906465629</v>
      </c>
      <c r="F146" s="485"/>
      <c r="G146" s="486"/>
      <c r="H146" s="1">
        <v>1</v>
      </c>
      <c r="I146" s="487"/>
      <c r="J146" s="602">
        <v>-50243.67</v>
      </c>
      <c r="K146" s="484"/>
      <c r="L146" s="483">
        <f t="shared" si="7"/>
        <v>-50243.67</v>
      </c>
      <c r="M146" s="603">
        <v>-16651.09</v>
      </c>
      <c r="N146" s="484"/>
      <c r="O146" s="601">
        <f t="shared" si="8"/>
        <v>-16651.09</v>
      </c>
      <c r="P146" s="1" t="s">
        <v>1195</v>
      </c>
    </row>
    <row r="147" spans="1:16" x14ac:dyDescent="0.25">
      <c r="A147" s="482" t="s">
        <v>404</v>
      </c>
      <c r="B147" s="482" t="s">
        <v>1124</v>
      </c>
      <c r="C147" s="483">
        <v>142850.61588665121</v>
      </c>
      <c r="D147" s="483"/>
      <c r="E147" s="484">
        <f t="shared" si="6"/>
        <v>142850.61588665121</v>
      </c>
      <c r="F147" s="485"/>
      <c r="G147" s="486"/>
      <c r="H147" s="1">
        <v>1</v>
      </c>
      <c r="I147" s="487"/>
      <c r="J147" s="602">
        <v>-6216.68</v>
      </c>
      <c r="K147" s="517"/>
      <c r="L147" s="483">
        <f t="shared" si="7"/>
        <v>-6216.68</v>
      </c>
      <c r="M147" s="603">
        <v>100052.5</v>
      </c>
      <c r="N147" s="484">
        <v>-94313.32</v>
      </c>
      <c r="O147" s="601">
        <f t="shared" si="8"/>
        <v>5739.179999999993</v>
      </c>
    </row>
    <row r="148" spans="1:16" x14ac:dyDescent="0.25">
      <c r="A148" s="482" t="s">
        <v>405</v>
      </c>
      <c r="B148" s="482" t="s">
        <v>1125</v>
      </c>
      <c r="C148" s="483">
        <v>-258921.74413932729</v>
      </c>
      <c r="D148" s="483"/>
      <c r="E148" s="484">
        <f t="shared" si="6"/>
        <v>-258921.74413932729</v>
      </c>
      <c r="F148" s="485"/>
      <c r="G148" s="486"/>
      <c r="H148" s="1">
        <v>1</v>
      </c>
      <c r="I148" s="487"/>
      <c r="J148" s="602">
        <v>-40338.730000000003</v>
      </c>
      <c r="K148" s="484"/>
      <c r="L148" s="483">
        <f t="shared" si="7"/>
        <v>-40338.730000000003</v>
      </c>
      <c r="M148" s="603">
        <v>117207.33</v>
      </c>
      <c r="N148" s="484"/>
      <c r="O148" s="601">
        <f t="shared" si="8"/>
        <v>117207.33</v>
      </c>
    </row>
    <row r="149" spans="1:16" x14ac:dyDescent="0.25">
      <c r="A149" s="482" t="s">
        <v>407</v>
      </c>
      <c r="B149" s="482" t="s">
        <v>1126</v>
      </c>
      <c r="C149" s="483">
        <v>-343279.57178001484</v>
      </c>
      <c r="D149" s="483"/>
      <c r="E149" s="484">
        <f t="shared" si="6"/>
        <v>-343279.57178001484</v>
      </c>
      <c r="F149" s="485"/>
      <c r="G149" s="486"/>
      <c r="H149" s="1">
        <v>1</v>
      </c>
      <c r="I149" s="487"/>
      <c r="J149" s="602">
        <v>25976.7</v>
      </c>
      <c r="K149" s="484"/>
      <c r="L149" s="483">
        <f t="shared" si="7"/>
        <v>25976.7</v>
      </c>
      <c r="M149" s="603">
        <v>22559.97</v>
      </c>
      <c r="N149" s="484"/>
      <c r="O149" s="601">
        <f t="shared" si="8"/>
        <v>22559.97</v>
      </c>
    </row>
    <row r="150" spans="1:16" x14ac:dyDescent="0.25">
      <c r="A150" s="482" t="s">
        <v>409</v>
      </c>
      <c r="B150" s="482" t="s">
        <v>1127</v>
      </c>
      <c r="C150" s="483">
        <v>143208.02677392965</v>
      </c>
      <c r="D150" s="483"/>
      <c r="E150" s="484">
        <f t="shared" si="6"/>
        <v>143208.02677392965</v>
      </c>
      <c r="F150" s="485"/>
      <c r="G150" s="486"/>
      <c r="H150" s="1">
        <v>1</v>
      </c>
      <c r="I150" s="487"/>
      <c r="J150" s="602">
        <v>-11486.15</v>
      </c>
      <c r="K150" s="484"/>
      <c r="L150" s="483">
        <f t="shared" si="7"/>
        <v>-11486.15</v>
      </c>
      <c r="M150" s="603">
        <v>12865.73</v>
      </c>
      <c r="N150" s="484"/>
      <c r="O150" s="601">
        <f t="shared" si="8"/>
        <v>12865.73</v>
      </c>
    </row>
    <row r="151" spans="1:16" x14ac:dyDescent="0.25">
      <c r="A151" s="482" t="s">
        <v>408</v>
      </c>
      <c r="B151" s="482" t="s">
        <v>1128</v>
      </c>
      <c r="C151" s="483">
        <v>991632.45619937277</v>
      </c>
      <c r="D151" s="483"/>
      <c r="E151" s="484">
        <f t="shared" si="6"/>
        <v>991632.45619937277</v>
      </c>
      <c r="F151" s="485"/>
      <c r="G151" s="486"/>
      <c r="H151" s="1">
        <v>1</v>
      </c>
      <c r="I151" s="487"/>
      <c r="J151" s="602">
        <v>84773</v>
      </c>
      <c r="K151" s="484"/>
      <c r="L151" s="483">
        <f t="shared" si="7"/>
        <v>84773</v>
      </c>
      <c r="M151" s="603">
        <v>18581.5</v>
      </c>
      <c r="N151" s="517"/>
      <c r="O151" s="601">
        <f t="shared" si="8"/>
        <v>18581.5</v>
      </c>
    </row>
    <row r="152" spans="1:16" x14ac:dyDescent="0.25">
      <c r="A152" s="482" t="s">
        <v>397</v>
      </c>
      <c r="B152" s="482" t="s">
        <v>1129</v>
      </c>
      <c r="C152" s="483">
        <v>350527.54402356269</v>
      </c>
      <c r="D152" s="483"/>
      <c r="E152" s="484">
        <f t="shared" si="6"/>
        <v>350527.54402356269</v>
      </c>
      <c r="F152" s="485"/>
      <c r="G152" s="486"/>
      <c r="H152" s="1">
        <v>1</v>
      </c>
      <c r="I152" s="487"/>
      <c r="J152" s="602">
        <v>345748.27</v>
      </c>
      <c r="K152" s="484"/>
      <c r="L152" s="483">
        <f t="shared" si="7"/>
        <v>345748.27</v>
      </c>
      <c r="M152" s="603">
        <v>19031.02</v>
      </c>
      <c r="N152" s="484"/>
      <c r="O152" s="601">
        <f t="shared" si="8"/>
        <v>19031.02</v>
      </c>
    </row>
    <row r="153" spans="1:16" x14ac:dyDescent="0.25">
      <c r="A153" s="482" t="s">
        <v>406</v>
      </c>
      <c r="B153" s="482" t="s">
        <v>1130</v>
      </c>
      <c r="C153" s="483">
        <v>90187.054319400515</v>
      </c>
      <c r="D153" s="483"/>
      <c r="E153" s="484">
        <f t="shared" si="6"/>
        <v>90187.054319400515</v>
      </c>
      <c r="F153" s="485"/>
      <c r="G153" s="486"/>
      <c r="H153" s="1">
        <v>1</v>
      </c>
      <c r="I153" s="487"/>
      <c r="J153" s="602">
        <v>68040.31</v>
      </c>
      <c r="K153" s="484"/>
      <c r="L153" s="483">
        <f t="shared" si="7"/>
        <v>68040.31</v>
      </c>
      <c r="M153" s="603">
        <v>-1177.47</v>
      </c>
      <c r="N153" s="484"/>
      <c r="O153" s="601">
        <f t="shared" si="8"/>
        <v>-1177.47</v>
      </c>
    </row>
    <row r="154" spans="1:16" x14ac:dyDescent="0.25">
      <c r="A154" s="482" t="s">
        <v>410</v>
      </c>
      <c r="B154" s="482" t="s">
        <v>574</v>
      </c>
      <c r="C154" s="483">
        <v>414714.36521464912</v>
      </c>
      <c r="D154" s="483"/>
      <c r="E154" s="484">
        <f t="shared" si="6"/>
        <v>414714.36521464912</v>
      </c>
      <c r="F154" s="485"/>
      <c r="G154" s="486"/>
      <c r="H154" s="1">
        <v>1</v>
      </c>
      <c r="I154" s="487"/>
      <c r="J154" s="602">
        <v>499016.39</v>
      </c>
      <c r="K154" s="484"/>
      <c r="L154" s="483">
        <f t="shared" si="7"/>
        <v>499016.39</v>
      </c>
      <c r="M154" s="603">
        <v>-4231.09</v>
      </c>
      <c r="N154" s="484"/>
      <c r="O154" s="601">
        <f t="shared" si="8"/>
        <v>-4231.09</v>
      </c>
    </row>
    <row r="155" spans="1:16" x14ac:dyDescent="0.25">
      <c r="A155" s="482" t="s">
        <v>411</v>
      </c>
      <c r="B155" s="482" t="s">
        <v>1131</v>
      </c>
      <c r="C155" s="483">
        <v>385904.6011289577</v>
      </c>
      <c r="D155" s="483"/>
      <c r="E155" s="484">
        <f t="shared" si="6"/>
        <v>385904.6011289577</v>
      </c>
      <c r="F155" s="485"/>
      <c r="G155" s="486"/>
      <c r="H155" s="1">
        <v>1</v>
      </c>
      <c r="I155" s="487"/>
      <c r="J155" s="602">
        <v>0</v>
      </c>
      <c r="K155" s="484"/>
      <c r="L155" s="483">
        <f t="shared" si="7"/>
        <v>0</v>
      </c>
      <c r="M155" s="603">
        <v>-11986.06</v>
      </c>
      <c r="N155" s="484"/>
      <c r="O155" s="601">
        <f t="shared" si="8"/>
        <v>-11986.06</v>
      </c>
    </row>
    <row r="156" spans="1:16" x14ac:dyDescent="0.25">
      <c r="A156" s="482" t="s">
        <v>412</v>
      </c>
      <c r="B156" s="482" t="s">
        <v>1133</v>
      </c>
      <c r="C156" s="483">
        <v>180198.10322777118</v>
      </c>
      <c r="D156" s="483"/>
      <c r="E156" s="484">
        <f t="shared" si="6"/>
        <v>180198.10322777118</v>
      </c>
      <c r="F156" s="485"/>
      <c r="G156" s="486"/>
      <c r="H156" s="1">
        <v>1</v>
      </c>
      <c r="I156" s="487"/>
      <c r="J156" s="602">
        <v>0</v>
      </c>
      <c r="K156" s="484"/>
      <c r="L156" s="483">
        <f t="shared" si="7"/>
        <v>0</v>
      </c>
      <c r="M156" s="603">
        <v>96966.26</v>
      </c>
      <c r="N156" s="484"/>
      <c r="O156" s="601">
        <f t="shared" si="8"/>
        <v>96966.26</v>
      </c>
    </row>
    <row r="157" spans="1:16" x14ac:dyDescent="0.25">
      <c r="A157" s="482" t="s">
        <v>413</v>
      </c>
      <c r="B157" s="482" t="s">
        <v>1134</v>
      </c>
      <c r="C157" s="483">
        <v>85937.643382809561</v>
      </c>
      <c r="D157" s="483"/>
      <c r="E157" s="484">
        <f t="shared" si="6"/>
        <v>85937.643382809561</v>
      </c>
      <c r="F157" s="485"/>
      <c r="G157" s="486"/>
      <c r="H157" s="1">
        <v>1</v>
      </c>
      <c r="I157" s="487"/>
      <c r="J157" s="602">
        <v>0</v>
      </c>
      <c r="K157" s="484"/>
      <c r="L157" s="483">
        <f t="shared" si="7"/>
        <v>0</v>
      </c>
      <c r="M157" s="603">
        <v>0.9</v>
      </c>
      <c r="N157" s="484"/>
      <c r="O157" s="601">
        <f t="shared" si="8"/>
        <v>0.9</v>
      </c>
    </row>
    <row r="158" spans="1:16" x14ac:dyDescent="0.25">
      <c r="A158" s="482" t="s">
        <v>416</v>
      </c>
      <c r="B158" s="482" t="s">
        <v>1135</v>
      </c>
      <c r="C158" s="483">
        <v>694773.30249971966</v>
      </c>
      <c r="D158" s="483"/>
      <c r="E158" s="484">
        <f t="shared" si="6"/>
        <v>694773.30249971966</v>
      </c>
      <c r="F158" s="485"/>
      <c r="G158" s="486"/>
      <c r="H158" s="1">
        <v>1</v>
      </c>
      <c r="I158" s="487"/>
      <c r="J158" s="602">
        <v>426.17</v>
      </c>
      <c r="K158" s="484"/>
      <c r="L158" s="483">
        <f t="shared" si="7"/>
        <v>426.17</v>
      </c>
      <c r="M158" s="603">
        <v>44343</v>
      </c>
      <c r="N158" s="484"/>
      <c r="O158" s="601">
        <f t="shared" si="8"/>
        <v>44343</v>
      </c>
    </row>
    <row r="159" spans="1:16" x14ac:dyDescent="0.25">
      <c r="A159" s="482" t="s">
        <v>418</v>
      </c>
      <c r="B159" s="482" t="s">
        <v>1136</v>
      </c>
      <c r="C159" s="483">
        <v>414772.54922515503</v>
      </c>
      <c r="D159" s="483">
        <f>90937-77672</f>
        <v>13265</v>
      </c>
      <c r="E159" s="484">
        <f t="shared" si="6"/>
        <v>428037.54922515503</v>
      </c>
      <c r="F159" s="485"/>
      <c r="G159" s="486"/>
      <c r="H159" s="1">
        <v>1</v>
      </c>
      <c r="I159" s="487" t="s">
        <v>1329</v>
      </c>
      <c r="J159" s="602">
        <v>79626</v>
      </c>
      <c r="K159" s="484"/>
      <c r="L159" s="483">
        <f t="shared" si="7"/>
        <v>79626</v>
      </c>
      <c r="M159" s="603">
        <v>38640.730000000003</v>
      </c>
      <c r="N159" s="484"/>
      <c r="O159" s="601">
        <f t="shared" si="8"/>
        <v>38640.730000000003</v>
      </c>
    </row>
    <row r="160" spans="1:16" x14ac:dyDescent="0.25">
      <c r="A160" s="482" t="s">
        <v>420</v>
      </c>
      <c r="B160" s="482" t="s">
        <v>1137</v>
      </c>
      <c r="C160" s="483">
        <v>774583.14671794034</v>
      </c>
      <c r="D160" s="483"/>
      <c r="E160" s="484">
        <f t="shared" si="6"/>
        <v>774583.14671794034</v>
      </c>
      <c r="F160" s="485"/>
      <c r="G160" s="486"/>
      <c r="H160" s="1">
        <v>1</v>
      </c>
      <c r="I160" s="487"/>
      <c r="J160" s="602">
        <v>-4890</v>
      </c>
      <c r="K160" s="484"/>
      <c r="L160" s="483">
        <f t="shared" si="7"/>
        <v>-4890</v>
      </c>
      <c r="M160" s="603">
        <v>-42732.18</v>
      </c>
      <c r="N160" s="484"/>
      <c r="O160" s="601">
        <f t="shared" si="8"/>
        <v>-42732.18</v>
      </c>
    </row>
    <row r="161" spans="1:15" x14ac:dyDescent="0.25">
      <c r="A161" s="482" t="s">
        <v>421</v>
      </c>
      <c r="B161" s="482" t="s">
        <v>1138</v>
      </c>
      <c r="C161" s="483">
        <v>-356573.22757063981</v>
      </c>
      <c r="D161" s="483"/>
      <c r="E161" s="484">
        <f t="shared" si="6"/>
        <v>-356573.22757063981</v>
      </c>
      <c r="F161" s="485"/>
      <c r="G161" s="486"/>
      <c r="H161" s="1">
        <v>1</v>
      </c>
      <c r="I161" s="487"/>
      <c r="J161" s="602">
        <v>2242.35</v>
      </c>
      <c r="K161" s="484"/>
      <c r="L161" s="483">
        <f t="shared" si="7"/>
        <v>2242.35</v>
      </c>
      <c r="M161" s="603">
        <v>24882.12</v>
      </c>
      <c r="N161" s="484"/>
      <c r="O161" s="601">
        <f t="shared" si="8"/>
        <v>24882.12</v>
      </c>
    </row>
    <row r="162" spans="1:15" x14ac:dyDescent="0.25">
      <c r="A162" s="482" t="s">
        <v>427</v>
      </c>
      <c r="B162" s="482" t="s">
        <v>1139</v>
      </c>
      <c r="C162" s="483">
        <v>300478.33283933828</v>
      </c>
      <c r="D162" s="483"/>
      <c r="E162" s="484">
        <f t="shared" si="6"/>
        <v>300478.33283933828</v>
      </c>
      <c r="F162" s="485"/>
      <c r="G162" s="486"/>
      <c r="H162" s="1">
        <v>1</v>
      </c>
      <c r="I162" s="487"/>
      <c r="J162" s="602">
        <v>-18082.27</v>
      </c>
      <c r="K162" s="484"/>
      <c r="L162" s="483">
        <f t="shared" si="7"/>
        <v>-18082.27</v>
      </c>
      <c r="M162" s="603">
        <v>104276.45</v>
      </c>
      <c r="N162" s="484"/>
      <c r="O162" s="601">
        <f t="shared" si="8"/>
        <v>104276.45</v>
      </c>
    </row>
    <row r="163" spans="1:15" x14ac:dyDescent="0.25">
      <c r="A163" s="482" t="s">
        <v>426</v>
      </c>
      <c r="B163" s="482" t="s">
        <v>1140</v>
      </c>
      <c r="C163" s="483">
        <v>161824.85192012333</v>
      </c>
      <c r="D163" s="483"/>
      <c r="E163" s="484">
        <f t="shared" si="6"/>
        <v>161824.85192012333</v>
      </c>
      <c r="F163" s="485"/>
      <c r="G163" s="486"/>
      <c r="H163" s="1">
        <v>1</v>
      </c>
      <c r="I163" s="487"/>
      <c r="J163" s="602">
        <v>0</v>
      </c>
      <c r="K163" s="484"/>
      <c r="L163" s="483">
        <f t="shared" si="7"/>
        <v>0</v>
      </c>
      <c r="M163" s="603">
        <v>185731.72</v>
      </c>
      <c r="N163" s="484"/>
      <c r="O163" s="601">
        <f t="shared" si="8"/>
        <v>185731.72</v>
      </c>
    </row>
    <row r="164" spans="1:15" x14ac:dyDescent="0.25">
      <c r="A164" s="482" t="s">
        <v>424</v>
      </c>
      <c r="B164" s="482" t="s">
        <v>1141</v>
      </c>
      <c r="C164" s="483">
        <v>-56465.870588120837</v>
      </c>
      <c r="D164" s="483"/>
      <c r="E164" s="484">
        <f t="shared" si="6"/>
        <v>-56465.870588120837</v>
      </c>
      <c r="F164" s="485"/>
      <c r="G164" s="486"/>
      <c r="H164" s="1">
        <v>1</v>
      </c>
      <c r="I164" s="487"/>
      <c r="J164" s="602">
        <v>0.3</v>
      </c>
      <c r="K164" s="484"/>
      <c r="L164" s="483">
        <f t="shared" si="7"/>
        <v>0.3</v>
      </c>
      <c r="M164" s="603">
        <v>72.880000000000109</v>
      </c>
      <c r="N164" s="484"/>
      <c r="O164" s="601">
        <f t="shared" si="8"/>
        <v>72.880000000000109</v>
      </c>
    </row>
    <row r="165" spans="1:15" x14ac:dyDescent="0.25">
      <c r="A165" s="482" t="s">
        <v>417</v>
      </c>
      <c r="B165" s="482" t="s">
        <v>1142</v>
      </c>
      <c r="C165" s="483">
        <v>454928.70046906488</v>
      </c>
      <c r="D165" s="541">
        <f>-90937+77672</f>
        <v>-13265</v>
      </c>
      <c r="E165" s="484">
        <f t="shared" si="6"/>
        <v>441663.70046906488</v>
      </c>
      <c r="F165" s="485"/>
      <c r="G165" s="486"/>
      <c r="H165" s="1">
        <v>1</v>
      </c>
      <c r="I165" s="487" t="s">
        <v>1329</v>
      </c>
      <c r="J165" s="602">
        <v>0</v>
      </c>
      <c r="K165" s="484"/>
      <c r="L165" s="483">
        <f t="shared" si="7"/>
        <v>0</v>
      </c>
      <c r="M165" s="603">
        <v>296546.84000000003</v>
      </c>
      <c r="N165" s="484"/>
      <c r="O165" s="601">
        <f t="shared" si="8"/>
        <v>296546.84000000003</v>
      </c>
    </row>
    <row r="166" spans="1:15" x14ac:dyDescent="0.25">
      <c r="A166" s="482" t="s">
        <v>422</v>
      </c>
      <c r="B166" s="482" t="s">
        <v>1143</v>
      </c>
      <c r="C166" s="483">
        <v>416060.21</v>
      </c>
      <c r="D166" s="483"/>
      <c r="E166" s="484">
        <f t="shared" si="6"/>
        <v>416060.21</v>
      </c>
      <c r="F166" s="485"/>
      <c r="G166" s="486"/>
      <c r="H166" s="1">
        <v>1</v>
      </c>
      <c r="I166" s="487"/>
      <c r="J166" s="602">
        <v>-173197.87</v>
      </c>
      <c r="K166" s="484"/>
      <c r="L166" s="483">
        <f t="shared" si="7"/>
        <v>-173197.87</v>
      </c>
      <c r="M166" s="603">
        <v>524477.39</v>
      </c>
      <c r="N166" s="484"/>
      <c r="O166" s="601">
        <f t="shared" si="8"/>
        <v>524477.39</v>
      </c>
    </row>
    <row r="167" spans="1:15" x14ac:dyDescent="0.25">
      <c r="A167" s="482" t="s">
        <v>423</v>
      </c>
      <c r="B167" s="482" t="s">
        <v>1144</v>
      </c>
      <c r="C167" s="483">
        <v>-321292.16120093828</v>
      </c>
      <c r="D167" s="483"/>
      <c r="E167" s="484">
        <f t="shared" si="6"/>
        <v>-321292.16120093828</v>
      </c>
      <c r="F167" s="485"/>
      <c r="G167" s="486"/>
      <c r="H167" s="1">
        <v>1</v>
      </c>
      <c r="I167" s="487"/>
      <c r="J167" s="602">
        <v>0</v>
      </c>
      <c r="K167" s="484"/>
      <c r="L167" s="483">
        <f t="shared" si="7"/>
        <v>0</v>
      </c>
      <c r="M167" s="603">
        <v>251448.58</v>
      </c>
      <c r="N167" s="484"/>
      <c r="O167" s="601">
        <f t="shared" si="8"/>
        <v>251448.58</v>
      </c>
    </row>
    <row r="168" spans="1:15" x14ac:dyDescent="0.25">
      <c r="A168" s="482" t="s">
        <v>425</v>
      </c>
      <c r="B168" s="482" t="s">
        <v>1145</v>
      </c>
      <c r="C168" s="483">
        <v>344330.97897206305</v>
      </c>
      <c r="D168" s="483"/>
      <c r="E168" s="484">
        <f t="shared" si="6"/>
        <v>344330.97897206305</v>
      </c>
      <c r="F168" s="485"/>
      <c r="G168" s="486"/>
      <c r="H168" s="1">
        <v>1</v>
      </c>
      <c r="I168" s="487"/>
      <c r="J168" s="602">
        <v>0</v>
      </c>
      <c r="K168" s="484"/>
      <c r="L168" s="483">
        <f t="shared" si="7"/>
        <v>0</v>
      </c>
      <c r="M168" s="603">
        <v>0.5</v>
      </c>
      <c r="N168" s="484"/>
      <c r="O168" s="601">
        <f t="shared" si="8"/>
        <v>0.5</v>
      </c>
    </row>
    <row r="169" spans="1:15" x14ac:dyDescent="0.25">
      <c r="A169" s="482" t="s">
        <v>415</v>
      </c>
      <c r="B169" s="482" t="s">
        <v>577</v>
      </c>
      <c r="C169" s="483">
        <v>11919.61</v>
      </c>
      <c r="D169" s="483"/>
      <c r="E169" s="484">
        <f t="shared" si="6"/>
        <v>11919.61</v>
      </c>
      <c r="F169" s="485"/>
      <c r="G169" s="486"/>
      <c r="H169" s="1">
        <v>1</v>
      </c>
      <c r="I169" s="487"/>
      <c r="J169" s="602">
        <v>0</v>
      </c>
      <c r="K169" s="484"/>
      <c r="L169" s="483">
        <f t="shared" si="7"/>
        <v>0</v>
      </c>
      <c r="M169" s="603">
        <v>328685.56</v>
      </c>
      <c r="N169" s="484"/>
      <c r="O169" s="601">
        <f t="shared" si="8"/>
        <v>328685.56</v>
      </c>
    </row>
    <row r="170" spans="1:15" x14ac:dyDescent="0.25">
      <c r="A170" s="482" t="s">
        <v>414</v>
      </c>
      <c r="B170" s="482" t="s">
        <v>1146</v>
      </c>
      <c r="C170" s="483">
        <v>47515.22136127649</v>
      </c>
      <c r="D170" s="483"/>
      <c r="E170" s="484">
        <f t="shared" si="6"/>
        <v>47515.22136127649</v>
      </c>
      <c r="F170" s="485"/>
      <c r="G170" s="486"/>
      <c r="H170" s="1">
        <v>1</v>
      </c>
      <c r="I170" s="487"/>
      <c r="J170" s="602">
        <v>0</v>
      </c>
      <c r="K170" s="484"/>
      <c r="L170" s="483">
        <f t="shared" si="7"/>
        <v>0</v>
      </c>
      <c r="M170" s="603"/>
      <c r="N170" s="484"/>
      <c r="O170" s="601">
        <f t="shared" si="8"/>
        <v>0</v>
      </c>
    </row>
    <row r="171" spans="1:15" x14ac:dyDescent="0.25">
      <c r="A171" s="482" t="s">
        <v>428</v>
      </c>
      <c r="B171" s="482" t="s">
        <v>1147</v>
      </c>
      <c r="C171" s="483">
        <v>91027.070578668456</v>
      </c>
      <c r="D171" s="483"/>
      <c r="E171" s="484">
        <f t="shared" si="6"/>
        <v>91027.070578668456</v>
      </c>
      <c r="F171" s="485"/>
      <c r="G171" s="486"/>
      <c r="H171" s="1">
        <v>1</v>
      </c>
      <c r="I171" s="487"/>
      <c r="J171" s="602">
        <v>24680.94</v>
      </c>
      <c r="K171" s="484"/>
      <c r="L171" s="483">
        <f t="shared" si="7"/>
        <v>24680.94</v>
      </c>
      <c r="M171" s="603">
        <v>7798</v>
      </c>
      <c r="N171" s="484"/>
      <c r="O171" s="601">
        <f t="shared" si="8"/>
        <v>7798</v>
      </c>
    </row>
    <row r="172" spans="1:15" x14ac:dyDescent="0.25">
      <c r="A172" s="482" t="s">
        <v>429</v>
      </c>
      <c r="B172" s="482" t="s">
        <v>589</v>
      </c>
      <c r="C172" s="483">
        <v>55206.056706046831</v>
      </c>
      <c r="D172" s="483">
        <v>30000</v>
      </c>
      <c r="E172" s="484">
        <f t="shared" si="6"/>
        <v>85206.056706046831</v>
      </c>
      <c r="F172" s="485"/>
      <c r="G172" s="486"/>
      <c r="H172" s="1">
        <v>1</v>
      </c>
      <c r="I172" s="487"/>
      <c r="J172" s="602">
        <v>5384.44</v>
      </c>
      <c r="K172" s="484"/>
      <c r="L172" s="483">
        <f t="shared" si="7"/>
        <v>5384.44</v>
      </c>
      <c r="M172" s="603">
        <v>-7775.31</v>
      </c>
      <c r="N172" s="484">
        <f>446.49+7775.31</f>
        <v>8221.8000000000011</v>
      </c>
      <c r="O172" s="601">
        <f t="shared" si="8"/>
        <v>446.49000000000069</v>
      </c>
    </row>
    <row r="173" spans="1:15" x14ac:dyDescent="0.25">
      <c r="A173" s="482" t="s">
        <v>430</v>
      </c>
      <c r="B173" s="482" t="s">
        <v>590</v>
      </c>
      <c r="C173" s="483">
        <v>813.78369266863956</v>
      </c>
      <c r="D173" s="483"/>
      <c r="E173" s="484">
        <f t="shared" si="6"/>
        <v>813.78369266863956</v>
      </c>
      <c r="F173" s="485"/>
      <c r="G173" s="486"/>
      <c r="H173" s="1">
        <v>1</v>
      </c>
      <c r="I173" s="487"/>
      <c r="J173" s="602">
        <v>47852.26</v>
      </c>
      <c r="K173" s="484"/>
      <c r="L173" s="483">
        <f t="shared" si="7"/>
        <v>47852.26</v>
      </c>
      <c r="M173" s="603">
        <v>2703</v>
      </c>
      <c r="N173" s="484"/>
      <c r="O173" s="601">
        <f t="shared" si="8"/>
        <v>2703</v>
      </c>
    </row>
    <row r="174" spans="1:15" x14ac:dyDescent="0.25">
      <c r="A174" s="482" t="s">
        <v>432</v>
      </c>
      <c r="B174" s="482" t="s">
        <v>1148</v>
      </c>
      <c r="C174" s="483">
        <v>180424.22829913802</v>
      </c>
      <c r="D174" s="483"/>
      <c r="E174" s="484">
        <f t="shared" si="6"/>
        <v>180424.22829913802</v>
      </c>
      <c r="F174" s="485"/>
      <c r="G174" s="486"/>
      <c r="H174" s="1">
        <v>1</v>
      </c>
      <c r="I174" s="487"/>
      <c r="J174" s="602">
        <v>132000</v>
      </c>
      <c r="K174" s="484"/>
      <c r="L174" s="483">
        <f t="shared" si="7"/>
        <v>132000</v>
      </c>
      <c r="M174" s="603">
        <v>5297</v>
      </c>
      <c r="N174" s="484"/>
      <c r="O174" s="601">
        <f t="shared" si="8"/>
        <v>5297</v>
      </c>
    </row>
    <row r="175" spans="1:15" x14ac:dyDescent="0.25">
      <c r="A175" s="482" t="s">
        <v>433</v>
      </c>
      <c r="B175" s="482" t="s">
        <v>1149</v>
      </c>
      <c r="C175" s="483">
        <v>132555.80702216644</v>
      </c>
      <c r="D175" s="483"/>
      <c r="E175" s="484">
        <f t="shared" si="6"/>
        <v>132555.80702216644</v>
      </c>
      <c r="F175" s="485"/>
      <c r="G175" s="486"/>
      <c r="H175" s="1">
        <v>1</v>
      </c>
      <c r="I175" s="487"/>
      <c r="J175" s="602">
        <v>0.10000000000582077</v>
      </c>
      <c r="K175" s="484"/>
      <c r="L175" s="483">
        <f t="shared" si="7"/>
        <v>0.10000000000582077</v>
      </c>
      <c r="M175" s="603">
        <v>5597</v>
      </c>
      <c r="N175" s="484"/>
      <c r="O175" s="601">
        <f t="shared" si="8"/>
        <v>5597</v>
      </c>
    </row>
    <row r="176" spans="1:15" x14ac:dyDescent="0.25">
      <c r="A176" s="482" t="s">
        <v>766</v>
      </c>
      <c r="B176" s="482" t="s">
        <v>1150</v>
      </c>
      <c r="C176" s="483">
        <v>73527.17</v>
      </c>
      <c r="D176" s="483"/>
      <c r="E176" s="484">
        <f t="shared" si="6"/>
        <v>73527.17</v>
      </c>
      <c r="F176" s="485"/>
      <c r="G176" s="486"/>
      <c r="H176" s="1">
        <v>1</v>
      </c>
      <c r="I176" s="487"/>
      <c r="J176" s="602">
        <v>105273.76</v>
      </c>
      <c r="K176" s="484"/>
      <c r="L176" s="483">
        <f t="shared" si="7"/>
        <v>105273.76</v>
      </c>
      <c r="M176" s="603">
        <v>9557</v>
      </c>
      <c r="N176" s="484"/>
      <c r="O176" s="601">
        <f t="shared" si="8"/>
        <v>9557</v>
      </c>
    </row>
    <row r="177" spans="1:178" x14ac:dyDescent="0.25">
      <c r="A177" s="482" t="s">
        <v>676</v>
      </c>
      <c r="B177" s="482" t="s">
        <v>690</v>
      </c>
      <c r="C177" s="483">
        <v>-59021.43</v>
      </c>
      <c r="D177" s="483"/>
      <c r="E177" s="484">
        <f t="shared" si="6"/>
        <v>-59021.43</v>
      </c>
      <c r="F177" s="485"/>
      <c r="G177" s="486"/>
      <c r="H177" s="1">
        <v>1</v>
      </c>
      <c r="I177" s="487"/>
      <c r="J177" s="602">
        <v>4635.2</v>
      </c>
      <c r="K177" s="484"/>
      <c r="L177" s="483">
        <f t="shared" si="7"/>
        <v>4635.2</v>
      </c>
      <c r="M177" s="603">
        <v>-4635.4799999999996</v>
      </c>
      <c r="N177" s="484"/>
      <c r="O177" s="601">
        <f t="shared" si="8"/>
        <v>-4635.4799999999996</v>
      </c>
    </row>
    <row r="178" spans="1:178" ht="13" x14ac:dyDescent="0.3">
      <c r="A178" s="482" t="s">
        <v>438</v>
      </c>
      <c r="B178" s="482" t="s">
        <v>598</v>
      </c>
      <c r="C178" s="483">
        <v>80501.12748114136</v>
      </c>
      <c r="D178" s="483"/>
      <c r="E178" s="484">
        <f t="shared" si="6"/>
        <v>80501.12748114136</v>
      </c>
      <c r="F178" s="489"/>
      <c r="G178" s="490"/>
      <c r="H178" s="1">
        <v>1</v>
      </c>
      <c r="I178" s="487"/>
      <c r="J178" s="602">
        <v>143686.82</v>
      </c>
      <c r="K178" s="484"/>
      <c r="L178" s="483">
        <f t="shared" si="7"/>
        <v>143686.82</v>
      </c>
      <c r="M178" s="603">
        <v>6089</v>
      </c>
      <c r="N178" s="484"/>
      <c r="O178" s="601">
        <f t="shared" si="8"/>
        <v>6089</v>
      </c>
    </row>
    <row r="179" spans="1:178" x14ac:dyDescent="0.25">
      <c r="A179" s="482" t="s">
        <v>434</v>
      </c>
      <c r="B179" s="482" t="s">
        <v>1151</v>
      </c>
      <c r="C179" s="483">
        <v>43095.91</v>
      </c>
      <c r="D179" s="483"/>
      <c r="E179" s="484">
        <f t="shared" si="6"/>
        <v>43095.91</v>
      </c>
      <c r="F179" s="486"/>
      <c r="G179" s="486"/>
      <c r="H179" s="1">
        <v>1</v>
      </c>
      <c r="I179" s="487"/>
      <c r="J179" s="602">
        <v>38092.15</v>
      </c>
      <c r="K179" s="484"/>
      <c r="L179" s="483">
        <f t="shared" si="7"/>
        <v>38092.15</v>
      </c>
      <c r="M179" s="603">
        <v>4000</v>
      </c>
      <c r="N179" s="484"/>
      <c r="O179" s="601">
        <f t="shared" si="8"/>
        <v>4000</v>
      </c>
    </row>
    <row r="180" spans="1:178" x14ac:dyDescent="0.25">
      <c r="A180" s="482" t="s">
        <v>435</v>
      </c>
      <c r="B180" s="482" t="s">
        <v>1152</v>
      </c>
      <c r="C180" s="483">
        <v>100962.58775657151</v>
      </c>
      <c r="D180" s="483"/>
      <c r="E180" s="484">
        <f t="shared" si="6"/>
        <v>100962.58775657151</v>
      </c>
      <c r="F180" s="486"/>
      <c r="G180" s="486"/>
      <c r="H180" s="1">
        <v>1</v>
      </c>
      <c r="I180" s="487"/>
      <c r="J180" s="602">
        <v>25245.39</v>
      </c>
      <c r="K180" s="484"/>
      <c r="L180" s="483">
        <f t="shared" si="7"/>
        <v>25245.39</v>
      </c>
      <c r="M180" s="603">
        <v>-56261.35</v>
      </c>
      <c r="N180" s="517"/>
      <c r="O180" s="601">
        <f t="shared" si="8"/>
        <v>-56261.35</v>
      </c>
    </row>
    <row r="181" spans="1:178" x14ac:dyDescent="0.25">
      <c r="A181" s="482" t="s">
        <v>436</v>
      </c>
      <c r="B181" s="482" t="s">
        <v>1153</v>
      </c>
      <c r="C181" s="483">
        <v>94025.52</v>
      </c>
      <c r="D181" s="483"/>
      <c r="E181" s="484">
        <f t="shared" si="6"/>
        <v>94025.52</v>
      </c>
      <c r="F181" s="486"/>
      <c r="G181" s="486"/>
      <c r="H181" s="1">
        <v>1</v>
      </c>
      <c r="I181" s="487"/>
      <c r="J181" s="602">
        <v>61755.040000000001</v>
      </c>
      <c r="K181" s="484"/>
      <c r="L181" s="483">
        <f t="shared" si="7"/>
        <v>61755.040000000001</v>
      </c>
      <c r="M181" s="603">
        <v>6161.3</v>
      </c>
      <c r="N181" s="484"/>
      <c r="O181" s="601">
        <f t="shared" si="8"/>
        <v>6161.3</v>
      </c>
    </row>
    <row r="182" spans="1:178" x14ac:dyDescent="0.25">
      <c r="A182" s="482" t="s">
        <v>437</v>
      </c>
      <c r="B182" s="482" t="s">
        <v>1154</v>
      </c>
      <c r="C182" s="483">
        <v>78804.066360132099</v>
      </c>
      <c r="D182" s="483"/>
      <c r="E182" s="491">
        <f t="shared" si="6"/>
        <v>78804.066360132099</v>
      </c>
      <c r="F182" s="486"/>
      <c r="G182" s="486"/>
      <c r="H182" s="1">
        <v>1</v>
      </c>
      <c r="I182" s="487"/>
      <c r="J182" s="602">
        <v>87161.68</v>
      </c>
      <c r="K182" s="491"/>
      <c r="L182" s="483">
        <f t="shared" si="7"/>
        <v>87161.68</v>
      </c>
      <c r="M182" s="603">
        <v>21484.55</v>
      </c>
      <c r="N182" s="491"/>
      <c r="O182" s="601">
        <f t="shared" si="8"/>
        <v>21484.55</v>
      </c>
    </row>
    <row r="183" spans="1:178" ht="13.5" thickBot="1" x14ac:dyDescent="0.35">
      <c r="C183" s="492">
        <f t="shared" ref="C183:H183" si="9">SUM(C7:C182)</f>
        <v>15071311.969224263</v>
      </c>
      <c r="D183" s="492">
        <f t="shared" si="9"/>
        <v>104822.43</v>
      </c>
      <c r="E183" s="492">
        <f t="shared" si="9"/>
        <v>15176134.399224266</v>
      </c>
      <c r="F183" s="492" t="e">
        <f t="shared" si="9"/>
        <v>#REF!</v>
      </c>
      <c r="G183" s="492" t="e">
        <f t="shared" si="9"/>
        <v>#REF!</v>
      </c>
      <c r="H183" s="492" t="e">
        <f t="shared" si="9"/>
        <v>#REF!</v>
      </c>
      <c r="I183" s="493"/>
      <c r="J183" s="558">
        <f t="shared" ref="J183:O183" si="10">SUM(J7:J182)</f>
        <v>3970597.1300000004</v>
      </c>
      <c r="K183" s="558">
        <f t="shared" si="10"/>
        <v>-267988.92</v>
      </c>
      <c r="L183" s="558">
        <f t="shared" si="10"/>
        <v>3702608.2100000004</v>
      </c>
      <c r="M183" s="558">
        <f t="shared" si="10"/>
        <v>2659134.5499999993</v>
      </c>
      <c r="N183" s="558">
        <f t="shared" si="10"/>
        <v>-117920.55</v>
      </c>
      <c r="O183" s="558">
        <f t="shared" si="10"/>
        <v>2541213.9999999995</v>
      </c>
    </row>
    <row r="184" spans="1:178" ht="13" thickTop="1" x14ac:dyDescent="0.25"/>
    <row r="185" spans="1:178" x14ac:dyDescent="0.25">
      <c r="E185" s="481"/>
    </row>
    <row r="186" spans="1:178" x14ac:dyDescent="0.25">
      <c r="C186" s="480" t="s">
        <v>648</v>
      </c>
      <c r="D186" s="482" t="s">
        <v>644</v>
      </c>
      <c r="E186" s="482" t="s">
        <v>645</v>
      </c>
      <c r="F186" s="482" t="s">
        <v>646</v>
      </c>
      <c r="G186" s="482" t="s">
        <v>647</v>
      </c>
      <c r="H186" s="482" t="s">
        <v>266</v>
      </c>
      <c r="I186" s="482" t="s">
        <v>276</v>
      </c>
      <c r="J186" s="604" t="s">
        <v>273</v>
      </c>
      <c r="K186" s="604" t="s">
        <v>286</v>
      </c>
      <c r="L186" s="604" t="s">
        <v>290</v>
      </c>
      <c r="M186" s="604" t="s">
        <v>297</v>
      </c>
      <c r="N186" s="604" t="s">
        <v>303</v>
      </c>
      <c r="O186" s="604" t="s">
        <v>310</v>
      </c>
      <c r="P186" s="482" t="s">
        <v>320</v>
      </c>
      <c r="Q186" s="482" t="s">
        <v>324</v>
      </c>
      <c r="R186" s="482" t="s">
        <v>330</v>
      </c>
      <c r="S186" s="482" t="s">
        <v>335</v>
      </c>
      <c r="T186" s="482" t="s">
        <v>351</v>
      </c>
      <c r="U186" s="482" t="s">
        <v>370</v>
      </c>
      <c r="V186" s="482" t="s">
        <v>377</v>
      </c>
      <c r="W186" s="482" t="s">
        <v>387</v>
      </c>
      <c r="X186" s="482" t="s">
        <v>391</v>
      </c>
      <c r="Y186" s="482" t="s">
        <v>674</v>
      </c>
      <c r="Z186" s="482" t="s">
        <v>346</v>
      </c>
      <c r="AA186" s="482" t="s">
        <v>265</v>
      </c>
      <c r="AB186" s="482" t="s">
        <v>275</v>
      </c>
      <c r="AC186" s="482" t="s">
        <v>272</v>
      </c>
      <c r="AD186" s="482" t="s">
        <v>283</v>
      </c>
      <c r="AE186" s="482" t="s">
        <v>285</v>
      </c>
      <c r="AF186" s="482" t="s">
        <v>289</v>
      </c>
      <c r="AG186" s="482" t="s">
        <v>293</v>
      </c>
      <c r="AH186" s="482" t="s">
        <v>296</v>
      </c>
      <c r="AI186" s="482" t="s">
        <v>302</v>
      </c>
      <c r="AJ186" s="482" t="s">
        <v>300</v>
      </c>
      <c r="AK186" s="482" t="s">
        <v>305</v>
      </c>
      <c r="AL186" s="482" t="s">
        <v>309</v>
      </c>
      <c r="AM186" s="482" t="s">
        <v>319</v>
      </c>
      <c r="AN186" s="482" t="s">
        <v>323</v>
      </c>
      <c r="AO186" s="482" t="s">
        <v>329</v>
      </c>
      <c r="AP186" s="482" t="s">
        <v>334</v>
      </c>
      <c r="AQ186" s="482" t="s">
        <v>350</v>
      </c>
      <c r="AR186" s="482" t="s">
        <v>673</v>
      </c>
      <c r="AS186" s="482" t="s">
        <v>364</v>
      </c>
      <c r="AT186" s="482" t="s">
        <v>365</v>
      </c>
      <c r="AU186" s="482" t="s">
        <v>366</v>
      </c>
      <c r="AV186" s="482" t="s">
        <v>369</v>
      </c>
      <c r="AW186" s="482" t="s">
        <v>376</v>
      </c>
      <c r="AX186" s="482" t="s">
        <v>382</v>
      </c>
      <c r="AY186" s="482" t="s">
        <v>384</v>
      </c>
      <c r="AZ186" s="482" t="s">
        <v>386</v>
      </c>
      <c r="BA186" s="482" t="s">
        <v>389</v>
      </c>
      <c r="BB186" s="482" t="s">
        <v>390</v>
      </c>
      <c r="BC186" s="482" t="s">
        <v>393</v>
      </c>
      <c r="BD186" s="482" t="s">
        <v>396</v>
      </c>
      <c r="BE186" s="482" t="s">
        <v>281</v>
      </c>
      <c r="BF186" s="482" t="s">
        <v>271</v>
      </c>
      <c r="BG186" s="482" t="s">
        <v>268</v>
      </c>
      <c r="BH186" s="482" t="s">
        <v>270</v>
      </c>
      <c r="BI186" s="482" t="s">
        <v>269</v>
      </c>
      <c r="BJ186" s="482" t="s">
        <v>279</v>
      </c>
      <c r="BK186" s="482" t="s">
        <v>274</v>
      </c>
      <c r="BL186" s="482" t="s">
        <v>280</v>
      </c>
      <c r="BM186" s="482" t="s">
        <v>277</v>
      </c>
      <c r="BN186" s="482" t="s">
        <v>284</v>
      </c>
      <c r="BO186" s="482" t="s">
        <v>278</v>
      </c>
      <c r="BP186" s="482" t="s">
        <v>287</v>
      </c>
      <c r="BQ186" s="482" t="s">
        <v>288</v>
      </c>
      <c r="BR186" s="482" t="s">
        <v>291</v>
      </c>
      <c r="BS186" s="482" t="s">
        <v>292</v>
      </c>
      <c r="BT186" s="482" t="s">
        <v>295</v>
      </c>
      <c r="BU186" s="482" t="s">
        <v>294</v>
      </c>
      <c r="BV186" s="482" t="s">
        <v>298</v>
      </c>
      <c r="BW186" s="482" t="s">
        <v>299</v>
      </c>
      <c r="BX186" s="482" t="s">
        <v>301</v>
      </c>
      <c r="BY186" s="482" t="s">
        <v>304</v>
      </c>
      <c r="BZ186" s="482" t="s">
        <v>306</v>
      </c>
      <c r="CA186" s="482" t="s">
        <v>307</v>
      </c>
      <c r="CB186" s="482" t="s">
        <v>308</v>
      </c>
      <c r="CC186" s="482" t="s">
        <v>311</v>
      </c>
      <c r="CD186" s="482" t="s">
        <v>312</v>
      </c>
      <c r="CE186" s="482" t="s">
        <v>313</v>
      </c>
      <c r="CF186" s="482" t="s">
        <v>314</v>
      </c>
      <c r="CG186" s="482" t="s">
        <v>317</v>
      </c>
      <c r="CH186" s="482" t="s">
        <v>316</v>
      </c>
      <c r="CI186" s="482" t="s">
        <v>315</v>
      </c>
      <c r="CJ186" s="482" t="s">
        <v>318</v>
      </c>
      <c r="CK186" s="488" t="s">
        <v>1167</v>
      </c>
      <c r="CL186" s="482" t="s">
        <v>325</v>
      </c>
      <c r="CM186" s="482" t="s">
        <v>328</v>
      </c>
      <c r="CN186" s="482" t="s">
        <v>326</v>
      </c>
      <c r="CO186" s="482" t="s">
        <v>327</v>
      </c>
      <c r="CP186" s="482" t="s">
        <v>331</v>
      </c>
      <c r="CQ186" s="482" t="s">
        <v>332</v>
      </c>
      <c r="CR186" s="482" t="s">
        <v>333</v>
      </c>
      <c r="CS186" s="482" t="s">
        <v>336</v>
      </c>
      <c r="CT186" s="482" t="s">
        <v>337</v>
      </c>
      <c r="CU186" s="482" t="s">
        <v>338</v>
      </c>
      <c r="CV186" s="482" t="s">
        <v>340</v>
      </c>
      <c r="CW186" s="482" t="s">
        <v>339</v>
      </c>
      <c r="CX186" s="482" t="s">
        <v>341</v>
      </c>
      <c r="CY186" s="482" t="s">
        <v>342</v>
      </c>
      <c r="CZ186" s="488" t="s">
        <v>1169</v>
      </c>
      <c r="DA186" s="482" t="s">
        <v>343</v>
      </c>
      <c r="DB186" s="482" t="s">
        <v>345</v>
      </c>
      <c r="DC186" s="482" t="s">
        <v>344</v>
      </c>
      <c r="DD186" s="482" t="s">
        <v>348</v>
      </c>
      <c r="DE186" s="482" t="s">
        <v>349</v>
      </c>
      <c r="DF186" s="482" t="s">
        <v>352</v>
      </c>
      <c r="DG186" s="482" t="s">
        <v>395</v>
      </c>
      <c r="DH186" s="482" t="s">
        <v>353</v>
      </c>
      <c r="DI186" s="482" t="s">
        <v>354</v>
      </c>
      <c r="DJ186" s="482" t="s">
        <v>355</v>
      </c>
      <c r="DK186" s="482" t="s">
        <v>356</v>
      </c>
      <c r="DL186" s="482" t="s">
        <v>363</v>
      </c>
      <c r="DM186" s="482" t="s">
        <v>362</v>
      </c>
      <c r="DN186" s="482" t="s">
        <v>360</v>
      </c>
      <c r="DO186" s="482" t="s">
        <v>361</v>
      </c>
      <c r="DP186" s="482" t="s">
        <v>359</v>
      </c>
      <c r="DQ186" s="482" t="s">
        <v>358</v>
      </c>
      <c r="DR186" s="482" t="s">
        <v>372</v>
      </c>
      <c r="DS186" s="482" t="s">
        <v>375</v>
      </c>
      <c r="DT186" s="482" t="s">
        <v>379</v>
      </c>
      <c r="DU186" s="482" t="s">
        <v>385</v>
      </c>
      <c r="DV186" s="482" t="s">
        <v>381</v>
      </c>
      <c r="DW186" s="482" t="s">
        <v>367</v>
      </c>
      <c r="DX186" s="482" t="s">
        <v>368</v>
      </c>
      <c r="DY186" s="482" t="s">
        <v>383</v>
      </c>
      <c r="DZ186" s="482" t="s">
        <v>371</v>
      </c>
      <c r="EA186" s="482" t="s">
        <v>373</v>
      </c>
      <c r="EB186" s="482" t="s">
        <v>374</v>
      </c>
      <c r="EC186" s="482" t="s">
        <v>380</v>
      </c>
      <c r="ED186" s="482" t="s">
        <v>388</v>
      </c>
      <c r="EE186" s="482" t="s">
        <v>392</v>
      </c>
      <c r="EF186" s="482" t="s">
        <v>394</v>
      </c>
      <c r="EG186" s="482" t="s">
        <v>357</v>
      </c>
      <c r="EH186" s="482" t="s">
        <v>675</v>
      </c>
      <c r="EI186" s="482" t="s">
        <v>400</v>
      </c>
      <c r="EJ186" s="482" t="s">
        <v>401</v>
      </c>
      <c r="EK186" s="482" t="s">
        <v>402</v>
      </c>
      <c r="EL186" s="482" t="s">
        <v>403</v>
      </c>
      <c r="EM186" s="482" t="s">
        <v>404</v>
      </c>
      <c r="EN186" s="482" t="s">
        <v>405</v>
      </c>
      <c r="EO186" s="482" t="s">
        <v>407</v>
      </c>
      <c r="EP186" s="482" t="s">
        <v>409</v>
      </c>
      <c r="EQ186" s="482" t="s">
        <v>408</v>
      </c>
      <c r="ER186" s="482" t="s">
        <v>397</v>
      </c>
      <c r="ES186" s="482" t="s">
        <v>406</v>
      </c>
      <c r="ET186" s="482" t="s">
        <v>410</v>
      </c>
      <c r="EU186" s="482" t="s">
        <v>411</v>
      </c>
      <c r="EV186" s="482" t="s">
        <v>412</v>
      </c>
      <c r="EW186" s="482" t="s">
        <v>413</v>
      </c>
      <c r="EX186" s="482" t="s">
        <v>416</v>
      </c>
      <c r="EY186" s="482" t="s">
        <v>418</v>
      </c>
      <c r="EZ186" s="482" t="s">
        <v>420</v>
      </c>
      <c r="FA186" s="482" t="s">
        <v>421</v>
      </c>
      <c r="FB186" s="482" t="s">
        <v>427</v>
      </c>
      <c r="FC186" s="482" t="s">
        <v>426</v>
      </c>
      <c r="FD186" s="482" t="s">
        <v>424</v>
      </c>
      <c r="FE186" s="482" t="s">
        <v>417</v>
      </c>
      <c r="FF186" s="482" t="s">
        <v>422</v>
      </c>
      <c r="FG186" s="482" t="s">
        <v>423</v>
      </c>
      <c r="FH186" s="482" t="s">
        <v>425</v>
      </c>
      <c r="FI186" s="482" t="s">
        <v>415</v>
      </c>
      <c r="FJ186" s="482" t="s">
        <v>414</v>
      </c>
      <c r="FK186" s="482" t="s">
        <v>428</v>
      </c>
      <c r="FL186" s="482" t="s">
        <v>429</v>
      </c>
      <c r="FM186" s="482" t="s">
        <v>430</v>
      </c>
      <c r="FN186" s="482" t="s">
        <v>432</v>
      </c>
      <c r="FO186" s="482" t="s">
        <v>433</v>
      </c>
      <c r="FP186" s="482" t="s">
        <v>766</v>
      </c>
      <c r="FQ186" s="482" t="s">
        <v>676</v>
      </c>
      <c r="FR186" s="482" t="s">
        <v>438</v>
      </c>
      <c r="FS186" s="482" t="s">
        <v>434</v>
      </c>
      <c r="FT186" s="482" t="s">
        <v>435</v>
      </c>
      <c r="FU186" s="482" t="s">
        <v>436</v>
      </c>
      <c r="FV186" s="482" t="s">
        <v>437</v>
      </c>
    </row>
    <row r="187" spans="1:178" x14ac:dyDescent="0.25">
      <c r="C187" s="480" t="s">
        <v>1004</v>
      </c>
      <c r="D187" s="482" t="s">
        <v>1005</v>
      </c>
      <c r="E187" s="482" t="s">
        <v>1006</v>
      </c>
      <c r="F187" s="482" t="s">
        <v>1007</v>
      </c>
      <c r="G187" s="482" t="s">
        <v>1008</v>
      </c>
      <c r="H187" s="482" t="s">
        <v>1009</v>
      </c>
      <c r="I187" s="482" t="s">
        <v>450</v>
      </c>
      <c r="J187" s="604" t="s">
        <v>1010</v>
      </c>
      <c r="K187" s="604" t="s">
        <v>1011</v>
      </c>
      <c r="L187" s="604" t="s">
        <v>1012</v>
      </c>
      <c r="M187" s="604" t="s">
        <v>1013</v>
      </c>
      <c r="N187" s="604" t="s">
        <v>1014</v>
      </c>
      <c r="O187" s="604" t="s">
        <v>1015</v>
      </c>
      <c r="P187" s="482" t="s">
        <v>1016</v>
      </c>
      <c r="Q187" s="482" t="s">
        <v>1017</v>
      </c>
      <c r="R187" s="482" t="s">
        <v>1018</v>
      </c>
      <c r="S187" s="482" t="s">
        <v>1019</v>
      </c>
      <c r="T187" s="482" t="s">
        <v>1020</v>
      </c>
      <c r="U187" s="482" t="s">
        <v>1021</v>
      </c>
      <c r="V187" s="482" t="s">
        <v>1022</v>
      </c>
      <c r="W187" s="482" t="s">
        <v>1023</v>
      </c>
      <c r="X187" s="482" t="s">
        <v>1024</v>
      </c>
      <c r="Y187" s="482" t="s">
        <v>1025</v>
      </c>
      <c r="Z187" s="482" t="s">
        <v>1026</v>
      </c>
      <c r="AA187" s="482" t="s">
        <v>1027</v>
      </c>
      <c r="AB187" s="482" t="s">
        <v>449</v>
      </c>
      <c r="AC187" s="482" t="s">
        <v>1028</v>
      </c>
      <c r="AD187" s="482" t="s">
        <v>1029</v>
      </c>
      <c r="AE187" s="482" t="s">
        <v>1030</v>
      </c>
      <c r="AF187" s="482" t="s">
        <v>1031</v>
      </c>
      <c r="AG187" s="482" t="s">
        <v>1032</v>
      </c>
      <c r="AH187" s="482" t="s">
        <v>1033</v>
      </c>
      <c r="AI187" s="482" t="s">
        <v>1034</v>
      </c>
      <c r="AJ187" s="482" t="s">
        <v>1035</v>
      </c>
      <c r="AK187" s="482" t="s">
        <v>1036</v>
      </c>
      <c r="AL187" s="482" t="s">
        <v>1037</v>
      </c>
      <c r="AM187" s="482" t="s">
        <v>1038</v>
      </c>
      <c r="AN187" s="482" t="s">
        <v>1039</v>
      </c>
      <c r="AO187" s="482" t="s">
        <v>1040</v>
      </c>
      <c r="AP187" s="482" t="s">
        <v>1041</v>
      </c>
      <c r="AQ187" s="482" t="s">
        <v>1020</v>
      </c>
      <c r="AR187" s="482" t="s">
        <v>1042</v>
      </c>
      <c r="AS187" s="482" t="s">
        <v>1043</v>
      </c>
      <c r="AT187" s="482" t="s">
        <v>1044</v>
      </c>
      <c r="AU187" s="482" t="s">
        <v>1045</v>
      </c>
      <c r="AV187" s="482" t="s">
        <v>1046</v>
      </c>
      <c r="AW187" s="482" t="s">
        <v>1047</v>
      </c>
      <c r="AX187" s="482" t="s">
        <v>1048</v>
      </c>
      <c r="AY187" s="482" t="s">
        <v>1049</v>
      </c>
      <c r="AZ187" s="482" t="s">
        <v>1023</v>
      </c>
      <c r="BA187" s="482" t="s">
        <v>1050</v>
      </c>
      <c r="BB187" s="482" t="s">
        <v>1051</v>
      </c>
      <c r="BC187" s="482" t="s">
        <v>1052</v>
      </c>
      <c r="BD187" s="482" t="s">
        <v>565</v>
      </c>
      <c r="BE187" s="482" t="s">
        <v>1053</v>
      </c>
      <c r="BF187" s="482" t="s">
        <v>1054</v>
      </c>
      <c r="BG187" s="482" t="s">
        <v>1055</v>
      </c>
      <c r="BH187" s="482" t="s">
        <v>1056</v>
      </c>
      <c r="BI187" s="482" t="s">
        <v>443</v>
      </c>
      <c r="BJ187" s="482" t="s">
        <v>1057</v>
      </c>
      <c r="BK187" s="482" t="s">
        <v>1058</v>
      </c>
      <c r="BL187" s="482" t="s">
        <v>1059</v>
      </c>
      <c r="BM187" s="482" t="s">
        <v>1060</v>
      </c>
      <c r="BN187" s="482" t="s">
        <v>1061</v>
      </c>
      <c r="BO187" s="482" t="s">
        <v>451</v>
      </c>
      <c r="BP187" s="482" t="s">
        <v>1062</v>
      </c>
      <c r="BQ187" s="482" t="s">
        <v>1063</v>
      </c>
      <c r="BR187" s="482" t="s">
        <v>463</v>
      </c>
      <c r="BS187" s="482" t="s">
        <v>1064</v>
      </c>
      <c r="BT187" s="482" t="s">
        <v>1065</v>
      </c>
      <c r="BU187" s="482" t="s">
        <v>1066</v>
      </c>
      <c r="BV187" s="482" t="s">
        <v>1067</v>
      </c>
      <c r="BW187" s="482" t="s">
        <v>471</v>
      </c>
      <c r="BX187" s="482" t="s">
        <v>743</v>
      </c>
      <c r="BY187" s="482" t="s">
        <v>745</v>
      </c>
      <c r="BZ187" s="482" t="s">
        <v>1068</v>
      </c>
      <c r="CA187" s="482" t="s">
        <v>480</v>
      </c>
      <c r="CB187" s="482" t="s">
        <v>609</v>
      </c>
      <c r="CC187" s="482" t="s">
        <v>483</v>
      </c>
      <c r="CD187" s="482" t="s">
        <v>1069</v>
      </c>
      <c r="CE187" s="482" t="s">
        <v>485</v>
      </c>
      <c r="CF187" s="482" t="s">
        <v>747</v>
      </c>
      <c r="CG187" s="482" t="s">
        <v>1070</v>
      </c>
      <c r="CH187" s="482" t="s">
        <v>1071</v>
      </c>
      <c r="CI187" s="482" t="s">
        <v>487</v>
      </c>
      <c r="CJ187" s="482" t="s">
        <v>1072</v>
      </c>
      <c r="CK187" s="482" t="s">
        <v>1193</v>
      </c>
      <c r="CL187" s="482" t="s">
        <v>1073</v>
      </c>
      <c r="CM187" s="482" t="s">
        <v>1074</v>
      </c>
      <c r="CN187" s="482" t="s">
        <v>498</v>
      </c>
      <c r="CO187" s="482" t="s">
        <v>1075</v>
      </c>
      <c r="CP187" s="482" t="s">
        <v>1076</v>
      </c>
      <c r="CQ187" s="482" t="s">
        <v>1077</v>
      </c>
      <c r="CR187" s="482" t="s">
        <v>1078</v>
      </c>
      <c r="CS187" s="482" t="s">
        <v>1079</v>
      </c>
      <c r="CT187" s="482" t="s">
        <v>1080</v>
      </c>
      <c r="CU187" s="482" t="s">
        <v>1081</v>
      </c>
      <c r="CV187" s="482" t="s">
        <v>1082</v>
      </c>
      <c r="CW187" s="482" t="s">
        <v>1083</v>
      </c>
      <c r="CX187" s="482" t="s">
        <v>1084</v>
      </c>
      <c r="CY187" s="482" t="s">
        <v>1085</v>
      </c>
      <c r="CZ187" s="482" t="s">
        <v>1168</v>
      </c>
      <c r="DA187" s="482" t="s">
        <v>1086</v>
      </c>
      <c r="DB187" s="482" t="s">
        <v>1087</v>
      </c>
      <c r="DC187" s="482" t="s">
        <v>1088</v>
      </c>
      <c r="DD187" s="482" t="s">
        <v>1089</v>
      </c>
      <c r="DE187" s="482" t="s">
        <v>1090</v>
      </c>
      <c r="DF187" s="482" t="s">
        <v>1091</v>
      </c>
      <c r="DG187" s="482" t="s">
        <v>1092</v>
      </c>
      <c r="DH187" s="482" t="s">
        <v>1093</v>
      </c>
      <c r="DI187" s="482" t="s">
        <v>1094</v>
      </c>
      <c r="DJ187" s="482" t="s">
        <v>1095</v>
      </c>
      <c r="DK187" s="482" t="s">
        <v>1096</v>
      </c>
      <c r="DL187" s="482" t="s">
        <v>1097</v>
      </c>
      <c r="DM187" s="482" t="s">
        <v>1098</v>
      </c>
      <c r="DN187" s="482" t="s">
        <v>1099</v>
      </c>
      <c r="DO187" s="482" t="s">
        <v>1100</v>
      </c>
      <c r="DP187" s="482" t="s">
        <v>1101</v>
      </c>
      <c r="DQ187" s="482" t="s">
        <v>1102</v>
      </c>
      <c r="DR187" s="482" t="s">
        <v>1103</v>
      </c>
      <c r="DS187" s="482" t="s">
        <v>1104</v>
      </c>
      <c r="DT187" s="482" t="s">
        <v>1105</v>
      </c>
      <c r="DU187" s="482" t="s">
        <v>1106</v>
      </c>
      <c r="DV187" s="482" t="s">
        <v>1107</v>
      </c>
      <c r="DW187" s="482" t="s">
        <v>1108</v>
      </c>
      <c r="DX187" s="482" t="s">
        <v>1109</v>
      </c>
      <c r="DY187" s="482" t="s">
        <v>1110</v>
      </c>
      <c r="DZ187" s="482" t="s">
        <v>1111</v>
      </c>
      <c r="EA187" s="482" t="s">
        <v>1112</v>
      </c>
      <c r="EB187" s="482" t="s">
        <v>1113</v>
      </c>
      <c r="EC187" s="482" t="s">
        <v>1114</v>
      </c>
      <c r="ED187" s="482" t="s">
        <v>1115</v>
      </c>
      <c r="EE187" s="482" t="s">
        <v>1116</v>
      </c>
      <c r="EF187" s="482" t="s">
        <v>1117</v>
      </c>
      <c r="EG187" s="482" t="s">
        <v>1118</v>
      </c>
      <c r="EH187" s="482" t="s">
        <v>1119</v>
      </c>
      <c r="EI187" s="482" t="s">
        <v>1120</v>
      </c>
      <c r="EJ187" s="482" t="s">
        <v>1121</v>
      </c>
      <c r="EK187" s="482" t="s">
        <v>1122</v>
      </c>
      <c r="EL187" s="482" t="s">
        <v>1123</v>
      </c>
      <c r="EM187" s="482" t="s">
        <v>1124</v>
      </c>
      <c r="EN187" s="482" t="s">
        <v>1125</v>
      </c>
      <c r="EO187" s="482" t="s">
        <v>1126</v>
      </c>
      <c r="EP187" s="482" t="s">
        <v>1127</v>
      </c>
      <c r="EQ187" s="482" t="s">
        <v>1128</v>
      </c>
      <c r="ER187" s="482" t="s">
        <v>1129</v>
      </c>
      <c r="ES187" s="482" t="s">
        <v>1130</v>
      </c>
      <c r="ET187" s="482" t="s">
        <v>574</v>
      </c>
      <c r="EU187" s="482" t="s">
        <v>1131</v>
      </c>
      <c r="EV187" s="482" t="s">
        <v>1133</v>
      </c>
      <c r="EW187" s="482" t="s">
        <v>1134</v>
      </c>
      <c r="EX187" s="482" t="s">
        <v>1135</v>
      </c>
      <c r="EY187" s="482" t="s">
        <v>1136</v>
      </c>
      <c r="EZ187" s="482" t="s">
        <v>1137</v>
      </c>
      <c r="FA187" s="482" t="s">
        <v>1138</v>
      </c>
      <c r="FB187" s="482" t="s">
        <v>1139</v>
      </c>
      <c r="FC187" s="482" t="s">
        <v>1140</v>
      </c>
      <c r="FD187" s="482" t="s">
        <v>1141</v>
      </c>
      <c r="FE187" s="482" t="s">
        <v>1142</v>
      </c>
      <c r="FF187" s="482" t="s">
        <v>1143</v>
      </c>
      <c r="FG187" s="482" t="s">
        <v>1144</v>
      </c>
      <c r="FH187" s="482" t="s">
        <v>1145</v>
      </c>
      <c r="FI187" s="482" t="s">
        <v>577</v>
      </c>
      <c r="FJ187" s="482" t="s">
        <v>1146</v>
      </c>
      <c r="FK187" s="482" t="s">
        <v>1147</v>
      </c>
      <c r="FL187" s="482" t="s">
        <v>589</v>
      </c>
      <c r="FM187" s="482" t="s">
        <v>590</v>
      </c>
      <c r="FN187" s="482" t="s">
        <v>1148</v>
      </c>
      <c r="FO187" s="482" t="s">
        <v>1149</v>
      </c>
      <c r="FP187" s="482" t="s">
        <v>1150</v>
      </c>
      <c r="FQ187" s="482" t="s">
        <v>690</v>
      </c>
      <c r="FR187" s="482" t="s">
        <v>598</v>
      </c>
      <c r="FS187" s="482" t="s">
        <v>1151</v>
      </c>
      <c r="FT187" s="482" t="s">
        <v>1152</v>
      </c>
      <c r="FU187" s="482" t="s">
        <v>1153</v>
      </c>
      <c r="FV187" s="482" t="s">
        <v>1154</v>
      </c>
    </row>
    <row r="188" spans="1:178" x14ac:dyDescent="0.25">
      <c r="B188" s="1" t="s">
        <v>1182</v>
      </c>
    </row>
    <row r="189" spans="1:178" x14ac:dyDescent="0.25">
      <c r="B189" s="1" t="s">
        <v>1196</v>
      </c>
    </row>
    <row r="190" spans="1:178" x14ac:dyDescent="0.25">
      <c r="B190" s="1" t="s">
        <v>251</v>
      </c>
    </row>
  </sheetData>
  <phoneticPr fontId="2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76"/>
  <sheetViews>
    <sheetView workbookViewId="0">
      <pane xSplit="2" ySplit="6" topLeftCell="I157" activePane="bottomRight" state="frozen"/>
      <selection activeCell="A155" sqref="A155:IV155"/>
      <selection pane="topRight" activeCell="A155" sqref="A155:IV155"/>
      <selection pane="bottomLeft" activeCell="A155" sqref="A155:IV155"/>
      <selection pane="bottomRight" activeCell="I168" sqref="I168"/>
    </sheetView>
  </sheetViews>
  <sheetFormatPr defaultColWidth="9.1796875" defaultRowHeight="12.5" x14ac:dyDescent="0.25"/>
  <cols>
    <col min="1" max="1" width="17.7265625" style="1" customWidth="1"/>
    <col min="2" max="2" width="30.7265625" style="1" customWidth="1"/>
    <col min="3" max="3" width="15.81640625" style="1" customWidth="1"/>
    <col min="4" max="5" width="21.54296875" style="1" customWidth="1"/>
    <col min="6" max="6" width="11" style="1" hidden="1" customWidth="1"/>
    <col min="7" max="7" width="16.7265625" style="1" hidden="1" customWidth="1"/>
    <col min="8" max="8" width="0" style="1" hidden="1" customWidth="1"/>
    <col min="9" max="9" width="27.26953125" style="472" customWidth="1"/>
    <col min="10" max="12" width="12.81640625" style="494" customWidth="1"/>
    <col min="13" max="15" width="14" style="494" customWidth="1"/>
    <col min="16" max="16384" width="9.1796875" style="1"/>
  </cols>
  <sheetData>
    <row r="2" spans="1:17" ht="15.5" x14ac:dyDescent="0.35">
      <c r="A2" s="468" t="s">
        <v>1328</v>
      </c>
      <c r="B2" s="469"/>
      <c r="C2" s="469"/>
      <c r="D2" s="469"/>
      <c r="E2" s="470"/>
      <c r="F2" s="469"/>
      <c r="G2" s="470"/>
      <c r="I2" s="471"/>
      <c r="J2" s="597"/>
      <c r="K2" s="598"/>
      <c r="L2" s="597"/>
      <c r="M2" s="597"/>
      <c r="N2" s="598"/>
    </row>
    <row r="5" spans="1:17" s="472" customFormat="1" ht="26" x14ac:dyDescent="0.3">
      <c r="A5" s="473" t="s">
        <v>1180</v>
      </c>
      <c r="B5" s="474" t="s">
        <v>1181</v>
      </c>
      <c r="C5" s="475" t="s">
        <v>1182</v>
      </c>
      <c r="D5" s="475" t="s">
        <v>1183</v>
      </c>
      <c r="E5" s="475" t="s">
        <v>1184</v>
      </c>
      <c r="F5" s="475" t="s">
        <v>1185</v>
      </c>
      <c r="G5" s="475" t="s">
        <v>1186</v>
      </c>
      <c r="I5" s="475" t="s">
        <v>1187</v>
      </c>
      <c r="J5" s="599" t="s">
        <v>1188</v>
      </c>
      <c r="K5" s="599" t="s">
        <v>1189</v>
      </c>
      <c r="L5" s="599" t="s">
        <v>1190</v>
      </c>
      <c r="M5" s="599" t="s">
        <v>1191</v>
      </c>
      <c r="N5" s="599" t="s">
        <v>1189</v>
      </c>
      <c r="O5" s="599" t="s">
        <v>1192</v>
      </c>
    </row>
    <row r="6" spans="1:17" ht="13" x14ac:dyDescent="0.3">
      <c r="A6" s="476"/>
      <c r="B6" s="477"/>
      <c r="C6" s="478" t="s">
        <v>1174</v>
      </c>
      <c r="D6" s="478" t="s">
        <v>1174</v>
      </c>
      <c r="E6" s="478" t="s">
        <v>1174</v>
      </c>
      <c r="F6" s="478"/>
      <c r="G6" s="478"/>
      <c r="I6" s="479"/>
      <c r="J6" s="600"/>
      <c r="K6" s="600"/>
      <c r="L6" s="600"/>
      <c r="M6" s="600"/>
      <c r="N6" s="600"/>
      <c r="O6" s="600"/>
    </row>
    <row r="7" spans="1:17" x14ac:dyDescent="0.25">
      <c r="A7" s="681" t="s">
        <v>648</v>
      </c>
      <c r="B7" s="681" t="s">
        <v>1004</v>
      </c>
      <c r="C7" s="680">
        <v>-59070.77</v>
      </c>
      <c r="D7" s="494">
        <v>-7691.29</v>
      </c>
      <c r="E7" s="494">
        <f>SUM(C7:D7)</f>
        <v>-66762.06</v>
      </c>
      <c r="F7" s="494"/>
      <c r="G7" s="494"/>
      <c r="H7" s="494"/>
      <c r="I7" s="946" t="s">
        <v>151</v>
      </c>
      <c r="L7" s="494">
        <f>SUM(J7:K7)</f>
        <v>0</v>
      </c>
      <c r="O7" s="494">
        <f>SUM(M7:N7)</f>
        <v>0</v>
      </c>
      <c r="P7" s="494"/>
      <c r="Q7" s="494"/>
    </row>
    <row r="8" spans="1:17" x14ac:dyDescent="0.25">
      <c r="A8" s="681" t="s">
        <v>644</v>
      </c>
      <c r="B8" s="681" t="s">
        <v>1005</v>
      </c>
      <c r="C8" s="680">
        <v>-13342.77</v>
      </c>
      <c r="D8" s="494">
        <v>-39186.61</v>
      </c>
      <c r="E8" s="494">
        <f t="shared" ref="E8:E71" si="0">SUM(C8:D8)</f>
        <v>-52529.380000000005</v>
      </c>
      <c r="F8" s="494"/>
      <c r="G8" s="494"/>
      <c r="H8" s="494"/>
      <c r="I8" s="947"/>
      <c r="L8" s="494">
        <f t="shared" ref="L8:L71" si="1">SUM(J8:K8)</f>
        <v>0</v>
      </c>
      <c r="O8" s="494">
        <f t="shared" ref="O8:O71" si="2">SUM(M8:N8)</f>
        <v>0</v>
      </c>
      <c r="P8" s="494"/>
      <c r="Q8" s="494"/>
    </row>
    <row r="9" spans="1:17" x14ac:dyDescent="0.25">
      <c r="A9" s="681" t="s">
        <v>645</v>
      </c>
      <c r="B9" s="681" t="s">
        <v>1006</v>
      </c>
      <c r="C9" s="680">
        <v>-74022.39</v>
      </c>
      <c r="D9" s="494"/>
      <c r="E9" s="494">
        <f t="shared" si="0"/>
        <v>-74022.39</v>
      </c>
      <c r="F9" s="494"/>
      <c r="G9" s="494"/>
      <c r="H9" s="494"/>
      <c r="I9" s="947"/>
      <c r="L9" s="494">
        <f t="shared" si="1"/>
        <v>0</v>
      </c>
      <c r="O9" s="494">
        <f t="shared" si="2"/>
        <v>0</v>
      </c>
      <c r="P9" s="494"/>
      <c r="Q9" s="494"/>
    </row>
    <row r="10" spans="1:17" x14ac:dyDescent="0.25">
      <c r="A10" s="681" t="s">
        <v>646</v>
      </c>
      <c r="B10" s="681" t="s">
        <v>1007</v>
      </c>
      <c r="C10" s="680">
        <v>-106399.7</v>
      </c>
      <c r="D10" s="494">
        <v>46814.17</v>
      </c>
      <c r="E10" s="494">
        <f t="shared" si="0"/>
        <v>-59585.53</v>
      </c>
      <c r="F10" s="494"/>
      <c r="G10" s="494"/>
      <c r="H10" s="494"/>
      <c r="I10" s="947"/>
      <c r="L10" s="494">
        <f t="shared" si="1"/>
        <v>0</v>
      </c>
      <c r="O10" s="494">
        <f t="shared" si="2"/>
        <v>0</v>
      </c>
      <c r="P10" s="494"/>
      <c r="Q10" s="494"/>
    </row>
    <row r="11" spans="1:17" ht="50" x14ac:dyDescent="0.25">
      <c r="A11" s="678" t="s">
        <v>647</v>
      </c>
      <c r="B11" s="678" t="s">
        <v>1008</v>
      </c>
      <c r="C11" s="677">
        <v>-208500.64</v>
      </c>
      <c r="D11" s="494"/>
      <c r="E11" s="494">
        <f t="shared" si="0"/>
        <v>-208500.64</v>
      </c>
      <c r="F11" s="494"/>
      <c r="G11" s="494"/>
      <c r="H11" s="494"/>
      <c r="I11" s="691" t="s">
        <v>135</v>
      </c>
      <c r="L11" s="494">
        <f t="shared" si="1"/>
        <v>0</v>
      </c>
      <c r="O11" s="494">
        <f t="shared" si="2"/>
        <v>0</v>
      </c>
      <c r="P11" s="494"/>
      <c r="Q11" s="494"/>
    </row>
    <row r="12" spans="1:17" x14ac:dyDescent="0.25">
      <c r="A12" s="676" t="s">
        <v>266</v>
      </c>
      <c r="B12" s="676" t="s">
        <v>1009</v>
      </c>
      <c r="C12" s="111">
        <v>-77882.09</v>
      </c>
      <c r="D12" s="494"/>
      <c r="E12" s="494">
        <f t="shared" si="0"/>
        <v>-77882.09</v>
      </c>
      <c r="F12" s="494"/>
      <c r="G12" s="494"/>
      <c r="H12" s="494"/>
      <c r="I12" s="691"/>
      <c r="L12" s="494">
        <f t="shared" si="1"/>
        <v>0</v>
      </c>
      <c r="O12" s="494">
        <f t="shared" si="2"/>
        <v>0</v>
      </c>
      <c r="P12" s="494"/>
      <c r="Q12" s="494"/>
    </row>
    <row r="13" spans="1:17" x14ac:dyDescent="0.25">
      <c r="A13" s="676" t="s">
        <v>276</v>
      </c>
      <c r="B13" s="676" t="s">
        <v>450</v>
      </c>
      <c r="C13" s="111">
        <v>-42129.9</v>
      </c>
      <c r="D13" s="494"/>
      <c r="E13" s="494">
        <f t="shared" si="0"/>
        <v>-42129.9</v>
      </c>
      <c r="F13" s="494"/>
      <c r="G13" s="494"/>
      <c r="H13" s="494"/>
      <c r="I13" s="691"/>
      <c r="L13" s="494">
        <f t="shared" si="1"/>
        <v>0</v>
      </c>
      <c r="O13" s="494">
        <f t="shared" si="2"/>
        <v>0</v>
      </c>
      <c r="P13" s="494"/>
      <c r="Q13" s="494"/>
    </row>
    <row r="14" spans="1:17" x14ac:dyDescent="0.25">
      <c r="A14" s="676" t="s">
        <v>273</v>
      </c>
      <c r="B14" s="676" t="s">
        <v>1010</v>
      </c>
      <c r="C14" s="111">
        <v>-67996.210000000006</v>
      </c>
      <c r="D14" s="494"/>
      <c r="E14" s="494">
        <f t="shared" si="0"/>
        <v>-67996.210000000006</v>
      </c>
      <c r="F14" s="494"/>
      <c r="G14" s="494"/>
      <c r="H14" s="494"/>
      <c r="I14" s="691"/>
      <c r="L14" s="494">
        <f t="shared" si="1"/>
        <v>0</v>
      </c>
      <c r="O14" s="494">
        <f t="shared" si="2"/>
        <v>0</v>
      </c>
      <c r="P14" s="494"/>
      <c r="Q14" s="494"/>
    </row>
    <row r="15" spans="1:17" x14ac:dyDescent="0.25">
      <c r="A15" s="676" t="s">
        <v>286</v>
      </c>
      <c r="B15" s="676" t="s">
        <v>1011</v>
      </c>
      <c r="C15" s="111">
        <v>-67997.16</v>
      </c>
      <c r="D15" s="494"/>
      <c r="E15" s="494">
        <f t="shared" si="0"/>
        <v>-67997.16</v>
      </c>
      <c r="F15" s="494"/>
      <c r="G15" s="494"/>
      <c r="H15" s="494"/>
      <c r="I15" s="691"/>
      <c r="L15" s="494">
        <f t="shared" si="1"/>
        <v>0</v>
      </c>
      <c r="O15" s="494">
        <f t="shared" si="2"/>
        <v>0</v>
      </c>
      <c r="P15" s="494"/>
      <c r="Q15" s="494"/>
    </row>
    <row r="16" spans="1:17" x14ac:dyDescent="0.25">
      <c r="A16" s="676" t="s">
        <v>290</v>
      </c>
      <c r="B16" s="676" t="s">
        <v>1012</v>
      </c>
      <c r="C16" s="111">
        <v>-66555.73</v>
      </c>
      <c r="D16" s="494"/>
      <c r="E16" s="494">
        <f t="shared" si="0"/>
        <v>-66555.73</v>
      </c>
      <c r="F16" s="494"/>
      <c r="G16" s="494"/>
      <c r="H16" s="494"/>
      <c r="I16" s="691"/>
      <c r="L16" s="494">
        <f t="shared" si="1"/>
        <v>0</v>
      </c>
      <c r="O16" s="494">
        <f t="shared" si="2"/>
        <v>0</v>
      </c>
      <c r="P16" s="494"/>
      <c r="Q16" s="494"/>
    </row>
    <row r="17" spans="1:17" ht="25" x14ac:dyDescent="0.25">
      <c r="A17" s="678" t="s">
        <v>297</v>
      </c>
      <c r="B17" s="678" t="s">
        <v>1013</v>
      </c>
      <c r="C17" s="677">
        <v>0</v>
      </c>
      <c r="D17" s="494"/>
      <c r="E17" s="494">
        <f t="shared" si="0"/>
        <v>0</v>
      </c>
      <c r="F17" s="494"/>
      <c r="G17" s="494"/>
      <c r="H17" s="494"/>
      <c r="I17" s="691" t="s">
        <v>136</v>
      </c>
      <c r="L17" s="494">
        <f t="shared" si="1"/>
        <v>0</v>
      </c>
      <c r="O17" s="494">
        <f t="shared" si="2"/>
        <v>0</v>
      </c>
      <c r="P17" s="494"/>
      <c r="Q17" s="494"/>
    </row>
    <row r="18" spans="1:17" x14ac:dyDescent="0.25">
      <c r="A18" s="676" t="s">
        <v>303</v>
      </c>
      <c r="B18" s="676" t="s">
        <v>1014</v>
      </c>
      <c r="C18" s="111">
        <v>-88204.02</v>
      </c>
      <c r="D18" s="494"/>
      <c r="E18" s="494">
        <f t="shared" si="0"/>
        <v>-88204.02</v>
      </c>
      <c r="F18" s="494"/>
      <c r="G18" s="494"/>
      <c r="H18" s="494"/>
      <c r="I18" s="691"/>
      <c r="L18" s="494">
        <f t="shared" si="1"/>
        <v>0</v>
      </c>
      <c r="O18" s="494">
        <f t="shared" si="2"/>
        <v>0</v>
      </c>
      <c r="P18" s="494"/>
      <c r="Q18" s="494"/>
    </row>
    <row r="19" spans="1:17" x14ac:dyDescent="0.25">
      <c r="A19" s="676" t="s">
        <v>310</v>
      </c>
      <c r="B19" s="676" t="s">
        <v>1015</v>
      </c>
      <c r="C19" s="111">
        <v>-80197.34</v>
      </c>
      <c r="D19" s="494"/>
      <c r="E19" s="494">
        <f t="shared" si="0"/>
        <v>-80197.34</v>
      </c>
      <c r="F19" s="494"/>
      <c r="G19" s="494"/>
      <c r="H19" s="494"/>
      <c r="I19" s="691"/>
      <c r="L19" s="494">
        <f t="shared" si="1"/>
        <v>0</v>
      </c>
      <c r="O19" s="494">
        <f t="shared" si="2"/>
        <v>0</v>
      </c>
      <c r="P19" s="494"/>
      <c r="Q19" s="494"/>
    </row>
    <row r="20" spans="1:17" x14ac:dyDescent="0.25">
      <c r="A20" s="676" t="s">
        <v>320</v>
      </c>
      <c r="B20" s="676" t="s">
        <v>1016</v>
      </c>
      <c r="C20" s="111">
        <v>-87138.31</v>
      </c>
      <c r="D20" s="494"/>
      <c r="E20" s="494">
        <f t="shared" si="0"/>
        <v>-87138.31</v>
      </c>
      <c r="F20" s="494"/>
      <c r="G20" s="494"/>
      <c r="H20" s="494"/>
      <c r="I20" s="691"/>
      <c r="L20" s="494">
        <f t="shared" si="1"/>
        <v>0</v>
      </c>
      <c r="O20" s="494">
        <f t="shared" si="2"/>
        <v>0</v>
      </c>
      <c r="P20" s="494"/>
      <c r="Q20" s="494"/>
    </row>
    <row r="21" spans="1:17" x14ac:dyDescent="0.25">
      <c r="A21" s="676" t="s">
        <v>324</v>
      </c>
      <c r="B21" s="676" t="s">
        <v>1017</v>
      </c>
      <c r="C21" s="111">
        <v>-38592.44</v>
      </c>
      <c r="D21" s="494"/>
      <c r="E21" s="494">
        <f t="shared" si="0"/>
        <v>-38592.44</v>
      </c>
      <c r="F21" s="494"/>
      <c r="G21" s="494"/>
      <c r="H21" s="494"/>
      <c r="I21" s="691"/>
      <c r="L21" s="494">
        <f t="shared" si="1"/>
        <v>0</v>
      </c>
      <c r="O21" s="494">
        <f t="shared" si="2"/>
        <v>0</v>
      </c>
      <c r="P21" s="494"/>
      <c r="Q21" s="494"/>
    </row>
    <row r="22" spans="1:17" x14ac:dyDescent="0.25">
      <c r="A22" s="676" t="s">
        <v>330</v>
      </c>
      <c r="B22" s="676" t="s">
        <v>1018</v>
      </c>
      <c r="C22" s="111">
        <v>-118903.64</v>
      </c>
      <c r="D22" s="494"/>
      <c r="E22" s="494">
        <f t="shared" si="0"/>
        <v>-118903.64</v>
      </c>
      <c r="F22" s="494"/>
      <c r="G22" s="494"/>
      <c r="H22" s="494"/>
      <c r="I22" s="691"/>
      <c r="L22" s="494">
        <f t="shared" si="1"/>
        <v>0</v>
      </c>
      <c r="O22" s="494">
        <f t="shared" si="2"/>
        <v>0</v>
      </c>
      <c r="P22" s="494"/>
      <c r="Q22" s="494"/>
    </row>
    <row r="23" spans="1:17" x14ac:dyDescent="0.25">
      <c r="A23" s="676" t="s">
        <v>335</v>
      </c>
      <c r="B23" s="676" t="s">
        <v>1019</v>
      </c>
      <c r="C23" s="111">
        <v>-64309.46</v>
      </c>
      <c r="D23" s="494"/>
      <c r="E23" s="494">
        <f t="shared" si="0"/>
        <v>-64309.46</v>
      </c>
      <c r="F23" s="494"/>
      <c r="G23" s="494"/>
      <c r="H23" s="494"/>
      <c r="I23" s="691"/>
      <c r="L23" s="494">
        <f t="shared" si="1"/>
        <v>0</v>
      </c>
      <c r="O23" s="494">
        <f t="shared" si="2"/>
        <v>0</v>
      </c>
      <c r="P23" s="494"/>
      <c r="Q23" s="494"/>
    </row>
    <row r="24" spans="1:17" x14ac:dyDescent="0.25">
      <c r="A24" s="676" t="s">
        <v>351</v>
      </c>
      <c r="B24" s="676" t="s">
        <v>1020</v>
      </c>
      <c r="C24" s="111">
        <v>-88657.5</v>
      </c>
      <c r="D24" s="494"/>
      <c r="E24" s="494">
        <f t="shared" si="0"/>
        <v>-88657.5</v>
      </c>
      <c r="F24" s="494"/>
      <c r="G24" s="494"/>
      <c r="H24" s="494"/>
      <c r="I24" s="691"/>
      <c r="L24" s="494">
        <f t="shared" si="1"/>
        <v>0</v>
      </c>
      <c r="O24" s="494">
        <f t="shared" si="2"/>
        <v>0</v>
      </c>
      <c r="P24" s="494"/>
      <c r="Q24" s="494"/>
    </row>
    <row r="25" spans="1:17" x14ac:dyDescent="0.25">
      <c r="A25" s="676" t="s">
        <v>370</v>
      </c>
      <c r="B25" s="676" t="s">
        <v>1021</v>
      </c>
      <c r="C25" s="111">
        <v>-99015.34</v>
      </c>
      <c r="D25" s="494"/>
      <c r="E25" s="494">
        <f t="shared" si="0"/>
        <v>-99015.34</v>
      </c>
      <c r="F25" s="494"/>
      <c r="G25" s="494"/>
      <c r="H25" s="494"/>
      <c r="I25" s="691"/>
      <c r="L25" s="494">
        <f t="shared" si="1"/>
        <v>0</v>
      </c>
      <c r="O25" s="494">
        <f t="shared" si="2"/>
        <v>0</v>
      </c>
      <c r="P25" s="494"/>
      <c r="Q25" s="494"/>
    </row>
    <row r="26" spans="1:17" x14ac:dyDescent="0.25">
      <c r="A26" s="676" t="s">
        <v>377</v>
      </c>
      <c r="B26" s="676" t="s">
        <v>1022</v>
      </c>
      <c r="C26" s="111">
        <v>-104299.78</v>
      </c>
      <c r="D26" s="494"/>
      <c r="E26" s="494">
        <f t="shared" si="0"/>
        <v>-104299.78</v>
      </c>
      <c r="F26" s="494"/>
      <c r="G26" s="494"/>
      <c r="H26" s="494"/>
      <c r="I26" s="691"/>
      <c r="L26" s="494">
        <f t="shared" si="1"/>
        <v>0</v>
      </c>
      <c r="O26" s="494">
        <f t="shared" si="2"/>
        <v>0</v>
      </c>
      <c r="P26" s="494"/>
      <c r="Q26" s="494"/>
    </row>
    <row r="27" spans="1:17" x14ac:dyDescent="0.25">
      <c r="A27" s="676" t="s">
        <v>387</v>
      </c>
      <c r="B27" s="676" t="s">
        <v>1023</v>
      </c>
      <c r="C27" s="111">
        <v>-151591.17000000001</v>
      </c>
      <c r="D27" s="494"/>
      <c r="E27" s="494">
        <f t="shared" si="0"/>
        <v>-151591.17000000001</v>
      </c>
      <c r="F27" s="494"/>
      <c r="G27" s="494"/>
      <c r="H27" s="494"/>
      <c r="I27" s="691"/>
      <c r="L27" s="494">
        <f t="shared" si="1"/>
        <v>0</v>
      </c>
      <c r="O27" s="494">
        <f t="shared" si="2"/>
        <v>0</v>
      </c>
      <c r="P27" s="494"/>
      <c r="Q27" s="494"/>
    </row>
    <row r="28" spans="1:17" x14ac:dyDescent="0.25">
      <c r="A28" s="676" t="s">
        <v>391</v>
      </c>
      <c r="B28" s="676" t="s">
        <v>1024</v>
      </c>
      <c r="C28" s="111">
        <v>-74600.31</v>
      </c>
      <c r="D28" s="494"/>
      <c r="E28" s="494">
        <f t="shared" si="0"/>
        <v>-74600.31</v>
      </c>
      <c r="F28" s="494"/>
      <c r="G28" s="494"/>
      <c r="H28" s="494"/>
      <c r="I28" s="691"/>
      <c r="L28" s="494">
        <f t="shared" si="1"/>
        <v>0</v>
      </c>
      <c r="O28" s="494">
        <f t="shared" si="2"/>
        <v>0</v>
      </c>
      <c r="P28" s="494"/>
      <c r="Q28" s="494"/>
    </row>
    <row r="29" spans="1:17" x14ac:dyDescent="0.25">
      <c r="A29" s="676" t="s">
        <v>674</v>
      </c>
      <c r="B29" s="676" t="s">
        <v>1025</v>
      </c>
      <c r="C29" s="111">
        <v>-91557.08</v>
      </c>
      <c r="D29" s="494"/>
      <c r="E29" s="494">
        <f t="shared" si="0"/>
        <v>-91557.08</v>
      </c>
      <c r="F29" s="494"/>
      <c r="G29" s="494"/>
      <c r="H29" s="494"/>
      <c r="I29" s="691"/>
      <c r="L29" s="494">
        <f t="shared" si="1"/>
        <v>0</v>
      </c>
      <c r="O29" s="494">
        <f t="shared" si="2"/>
        <v>0</v>
      </c>
      <c r="P29" s="494"/>
      <c r="Q29" s="494"/>
    </row>
    <row r="30" spans="1:17" x14ac:dyDescent="0.25">
      <c r="A30" s="676" t="s">
        <v>346</v>
      </c>
      <c r="B30" s="676" t="s">
        <v>1026</v>
      </c>
      <c r="C30" s="111">
        <v>-87074.11</v>
      </c>
      <c r="D30" s="494"/>
      <c r="E30" s="494">
        <f t="shared" si="0"/>
        <v>-87074.11</v>
      </c>
      <c r="F30" s="494"/>
      <c r="G30" s="494"/>
      <c r="H30" s="494"/>
      <c r="I30" s="691"/>
      <c r="L30" s="494">
        <f t="shared" si="1"/>
        <v>0</v>
      </c>
      <c r="O30" s="494">
        <f t="shared" si="2"/>
        <v>0</v>
      </c>
      <c r="P30" s="494"/>
      <c r="Q30" s="494"/>
    </row>
    <row r="31" spans="1:17" x14ac:dyDescent="0.25">
      <c r="A31" s="676" t="s">
        <v>265</v>
      </c>
      <c r="B31" s="676" t="s">
        <v>1027</v>
      </c>
      <c r="C31" s="111">
        <v>-57153.67</v>
      </c>
      <c r="D31" s="494"/>
      <c r="E31" s="494">
        <f t="shared" si="0"/>
        <v>-57153.67</v>
      </c>
      <c r="F31" s="494"/>
      <c r="G31" s="494"/>
      <c r="H31" s="494"/>
      <c r="I31" s="691"/>
      <c r="L31" s="494">
        <f t="shared" si="1"/>
        <v>0</v>
      </c>
      <c r="O31" s="494">
        <f t="shared" si="2"/>
        <v>0</v>
      </c>
      <c r="P31" s="494"/>
      <c r="Q31" s="494"/>
    </row>
    <row r="32" spans="1:17" x14ac:dyDescent="0.25">
      <c r="A32" s="676" t="s">
        <v>275</v>
      </c>
      <c r="B32" s="676" t="s">
        <v>449</v>
      </c>
      <c r="C32" s="111">
        <v>-63637.79</v>
      </c>
      <c r="D32" s="494"/>
      <c r="E32" s="494">
        <f t="shared" si="0"/>
        <v>-63637.79</v>
      </c>
      <c r="F32" s="494"/>
      <c r="G32" s="494"/>
      <c r="H32" s="494"/>
      <c r="I32" s="691"/>
      <c r="L32" s="494">
        <f t="shared" si="1"/>
        <v>0</v>
      </c>
      <c r="O32" s="494">
        <f t="shared" si="2"/>
        <v>0</v>
      </c>
      <c r="P32" s="494"/>
      <c r="Q32" s="494"/>
    </row>
    <row r="33" spans="1:17" x14ac:dyDescent="0.25">
      <c r="A33" s="676" t="s">
        <v>272</v>
      </c>
      <c r="B33" s="676" t="s">
        <v>1028</v>
      </c>
      <c r="C33" s="111">
        <v>-67646.34</v>
      </c>
      <c r="D33" s="494"/>
      <c r="E33" s="494">
        <f t="shared" si="0"/>
        <v>-67646.34</v>
      </c>
      <c r="F33" s="494"/>
      <c r="G33" s="494"/>
      <c r="H33" s="494"/>
      <c r="I33" s="691"/>
      <c r="L33" s="494">
        <f t="shared" si="1"/>
        <v>0</v>
      </c>
      <c r="O33" s="494">
        <f t="shared" si="2"/>
        <v>0</v>
      </c>
      <c r="P33" s="494"/>
      <c r="Q33" s="494"/>
    </row>
    <row r="34" spans="1:17" x14ac:dyDescent="0.25">
      <c r="A34" s="676" t="s">
        <v>283</v>
      </c>
      <c r="B34" s="676" t="s">
        <v>1029</v>
      </c>
      <c r="C34" s="111">
        <v>-34462.230000000003</v>
      </c>
      <c r="D34" s="494"/>
      <c r="E34" s="494">
        <f t="shared" si="0"/>
        <v>-34462.230000000003</v>
      </c>
      <c r="F34" s="494"/>
      <c r="G34" s="494"/>
      <c r="H34" s="494"/>
      <c r="I34" s="691"/>
      <c r="L34" s="494">
        <f t="shared" si="1"/>
        <v>0</v>
      </c>
      <c r="O34" s="494">
        <f t="shared" si="2"/>
        <v>0</v>
      </c>
      <c r="P34" s="494"/>
      <c r="Q34" s="494"/>
    </row>
    <row r="35" spans="1:17" x14ac:dyDescent="0.25">
      <c r="A35" s="676" t="s">
        <v>285</v>
      </c>
      <c r="B35" s="676" t="s">
        <v>1030</v>
      </c>
      <c r="C35" s="111">
        <v>-174864.08</v>
      </c>
      <c r="D35" s="494"/>
      <c r="E35" s="494">
        <f t="shared" si="0"/>
        <v>-174864.08</v>
      </c>
      <c r="F35" s="494"/>
      <c r="G35" s="494"/>
      <c r="H35" s="494"/>
      <c r="I35" s="691"/>
      <c r="L35" s="494">
        <f t="shared" si="1"/>
        <v>0</v>
      </c>
      <c r="O35" s="494">
        <f t="shared" si="2"/>
        <v>0</v>
      </c>
      <c r="P35" s="494"/>
      <c r="Q35" s="494"/>
    </row>
    <row r="36" spans="1:17" x14ac:dyDescent="0.25">
      <c r="A36" s="676" t="s">
        <v>289</v>
      </c>
      <c r="B36" s="676" t="s">
        <v>1031</v>
      </c>
      <c r="C36" s="111">
        <v>-56570</v>
      </c>
      <c r="D36" s="494"/>
      <c r="E36" s="494">
        <f t="shared" si="0"/>
        <v>-56570</v>
      </c>
      <c r="F36" s="494"/>
      <c r="G36" s="494"/>
      <c r="H36" s="494"/>
      <c r="I36" s="691"/>
      <c r="L36" s="494">
        <f t="shared" si="1"/>
        <v>0</v>
      </c>
      <c r="O36" s="494">
        <f t="shared" si="2"/>
        <v>0</v>
      </c>
      <c r="P36" s="494"/>
      <c r="Q36" s="494"/>
    </row>
    <row r="37" spans="1:17" x14ac:dyDescent="0.25">
      <c r="A37" s="676" t="s">
        <v>293</v>
      </c>
      <c r="B37" s="676" t="s">
        <v>1032</v>
      </c>
      <c r="C37" s="111">
        <v>-20650.3</v>
      </c>
      <c r="D37" s="494"/>
      <c r="E37" s="494">
        <f t="shared" si="0"/>
        <v>-20650.3</v>
      </c>
      <c r="F37" s="494"/>
      <c r="G37" s="494"/>
      <c r="H37" s="494"/>
      <c r="I37" s="691"/>
      <c r="L37" s="494">
        <f t="shared" si="1"/>
        <v>0</v>
      </c>
      <c r="O37" s="494">
        <f t="shared" si="2"/>
        <v>0</v>
      </c>
      <c r="P37" s="494"/>
      <c r="Q37" s="494"/>
    </row>
    <row r="38" spans="1:17" ht="25" x14ac:dyDescent="0.25">
      <c r="A38" s="678" t="s">
        <v>296</v>
      </c>
      <c r="B38" s="678" t="s">
        <v>1033</v>
      </c>
      <c r="C38" s="677">
        <v>0</v>
      </c>
      <c r="D38" s="494"/>
      <c r="E38" s="494">
        <f t="shared" si="0"/>
        <v>0</v>
      </c>
      <c r="F38" s="494"/>
      <c r="G38" s="494"/>
      <c r="H38" s="494"/>
      <c r="I38" s="691" t="s">
        <v>136</v>
      </c>
      <c r="L38" s="494">
        <f t="shared" si="1"/>
        <v>0</v>
      </c>
      <c r="O38" s="494">
        <f t="shared" si="2"/>
        <v>0</v>
      </c>
      <c r="P38" s="494"/>
      <c r="Q38" s="494"/>
    </row>
    <row r="39" spans="1:17" x14ac:dyDescent="0.25">
      <c r="A39" s="676" t="s">
        <v>302</v>
      </c>
      <c r="B39" s="676" t="s">
        <v>1034</v>
      </c>
      <c r="C39" s="111">
        <v>-55742.26</v>
      </c>
      <c r="D39" s="494"/>
      <c r="E39" s="494">
        <f t="shared" si="0"/>
        <v>-55742.26</v>
      </c>
      <c r="F39" s="494"/>
      <c r="G39" s="494"/>
      <c r="H39" s="494"/>
      <c r="I39" s="691"/>
      <c r="L39" s="494">
        <f t="shared" si="1"/>
        <v>0</v>
      </c>
      <c r="O39" s="494">
        <f t="shared" si="2"/>
        <v>0</v>
      </c>
      <c r="P39" s="494"/>
      <c r="Q39" s="494"/>
    </row>
    <row r="40" spans="1:17" x14ac:dyDescent="0.25">
      <c r="A40" s="676" t="s">
        <v>300</v>
      </c>
      <c r="B40" s="676" t="s">
        <v>1035</v>
      </c>
      <c r="C40" s="111">
        <v>-68656.88</v>
      </c>
      <c r="D40" s="494"/>
      <c r="E40" s="494">
        <f t="shared" si="0"/>
        <v>-68656.88</v>
      </c>
      <c r="F40" s="494"/>
      <c r="G40" s="494"/>
      <c r="H40" s="494"/>
      <c r="I40" s="691"/>
      <c r="L40" s="494">
        <f t="shared" si="1"/>
        <v>0</v>
      </c>
      <c r="O40" s="494">
        <f t="shared" si="2"/>
        <v>0</v>
      </c>
      <c r="P40" s="494"/>
      <c r="Q40" s="494"/>
    </row>
    <row r="41" spans="1:17" x14ac:dyDescent="0.25">
      <c r="A41" s="676" t="s">
        <v>305</v>
      </c>
      <c r="B41" s="676" t="s">
        <v>1036</v>
      </c>
      <c r="C41" s="111">
        <v>-115206.85</v>
      </c>
      <c r="D41" s="494"/>
      <c r="E41" s="494">
        <f t="shared" si="0"/>
        <v>-115206.85</v>
      </c>
      <c r="F41" s="494"/>
      <c r="G41" s="494"/>
      <c r="H41" s="494"/>
      <c r="I41" s="691"/>
      <c r="L41" s="494">
        <f t="shared" si="1"/>
        <v>0</v>
      </c>
      <c r="O41" s="494">
        <f t="shared" si="2"/>
        <v>0</v>
      </c>
      <c r="P41" s="494"/>
      <c r="Q41" s="494"/>
    </row>
    <row r="42" spans="1:17" x14ac:dyDescent="0.25">
      <c r="A42" s="676" t="s">
        <v>309</v>
      </c>
      <c r="B42" s="676" t="s">
        <v>1037</v>
      </c>
      <c r="C42" s="111">
        <v>-181553.59</v>
      </c>
      <c r="D42" s="494"/>
      <c r="E42" s="494">
        <f t="shared" si="0"/>
        <v>-181553.59</v>
      </c>
      <c r="F42" s="494"/>
      <c r="G42" s="494"/>
      <c r="H42" s="494"/>
      <c r="I42" s="691"/>
      <c r="L42" s="494">
        <f t="shared" si="1"/>
        <v>0</v>
      </c>
      <c r="O42" s="494">
        <f t="shared" si="2"/>
        <v>0</v>
      </c>
      <c r="P42" s="494"/>
      <c r="Q42" s="494"/>
    </row>
    <row r="43" spans="1:17" x14ac:dyDescent="0.25">
      <c r="A43" s="676" t="s">
        <v>319</v>
      </c>
      <c r="B43" s="676" t="s">
        <v>1038</v>
      </c>
      <c r="C43" s="111">
        <v>-72758.259999999995</v>
      </c>
      <c r="D43" s="494"/>
      <c r="E43" s="494">
        <f t="shared" si="0"/>
        <v>-72758.259999999995</v>
      </c>
      <c r="F43" s="494"/>
      <c r="G43" s="494"/>
      <c r="H43" s="494"/>
      <c r="I43" s="691"/>
      <c r="L43" s="494">
        <f t="shared" si="1"/>
        <v>0</v>
      </c>
      <c r="O43" s="494">
        <f t="shared" si="2"/>
        <v>0</v>
      </c>
      <c r="P43" s="494"/>
      <c r="Q43" s="494"/>
    </row>
    <row r="44" spans="1:17" x14ac:dyDescent="0.25">
      <c r="A44" s="676" t="s">
        <v>323</v>
      </c>
      <c r="B44" s="676" t="s">
        <v>1039</v>
      </c>
      <c r="C44" s="111">
        <v>-106693.53</v>
      </c>
      <c r="D44" s="494"/>
      <c r="E44" s="494">
        <f t="shared" si="0"/>
        <v>-106693.53</v>
      </c>
      <c r="F44" s="494"/>
      <c r="G44" s="494"/>
      <c r="H44" s="494"/>
      <c r="I44" s="691"/>
      <c r="L44" s="494">
        <f t="shared" si="1"/>
        <v>0</v>
      </c>
      <c r="O44" s="494">
        <f t="shared" si="2"/>
        <v>0</v>
      </c>
      <c r="P44" s="494"/>
      <c r="Q44" s="494"/>
    </row>
    <row r="45" spans="1:17" x14ac:dyDescent="0.25">
      <c r="A45" s="676" t="s">
        <v>329</v>
      </c>
      <c r="B45" s="676" t="s">
        <v>1040</v>
      </c>
      <c r="C45" s="111">
        <v>-217661.24</v>
      </c>
      <c r="D45" s="494"/>
      <c r="E45" s="494">
        <f t="shared" si="0"/>
        <v>-217661.24</v>
      </c>
      <c r="F45" s="494"/>
      <c r="G45" s="494"/>
      <c r="H45" s="494"/>
      <c r="I45" s="691"/>
      <c r="L45" s="494">
        <f t="shared" si="1"/>
        <v>0</v>
      </c>
      <c r="O45" s="494">
        <f t="shared" si="2"/>
        <v>0</v>
      </c>
      <c r="P45" s="494"/>
      <c r="Q45" s="494"/>
    </row>
    <row r="46" spans="1:17" x14ac:dyDescent="0.25">
      <c r="A46" s="676" t="s">
        <v>334</v>
      </c>
      <c r="B46" s="676" t="s">
        <v>1041</v>
      </c>
      <c r="C46" s="111">
        <v>-395519.96</v>
      </c>
      <c r="D46" s="494"/>
      <c r="E46" s="494">
        <f t="shared" si="0"/>
        <v>-395519.96</v>
      </c>
      <c r="F46" s="494"/>
      <c r="G46" s="494"/>
      <c r="H46" s="494"/>
      <c r="I46" s="691"/>
      <c r="L46" s="494">
        <f t="shared" si="1"/>
        <v>0</v>
      </c>
      <c r="O46" s="494">
        <f t="shared" si="2"/>
        <v>0</v>
      </c>
      <c r="P46" s="494"/>
      <c r="Q46" s="494"/>
    </row>
    <row r="47" spans="1:17" x14ac:dyDescent="0.25">
      <c r="A47" s="676" t="s">
        <v>350</v>
      </c>
      <c r="B47" s="676" t="s">
        <v>1020</v>
      </c>
      <c r="C47" s="111">
        <v>-43728.67</v>
      </c>
      <c r="D47" s="494"/>
      <c r="E47" s="494">
        <f t="shared" si="0"/>
        <v>-43728.67</v>
      </c>
      <c r="F47" s="494"/>
      <c r="G47" s="494"/>
      <c r="H47" s="494"/>
      <c r="I47" s="691"/>
      <c r="L47" s="494">
        <f t="shared" si="1"/>
        <v>0</v>
      </c>
      <c r="O47" s="494">
        <f t="shared" si="2"/>
        <v>0</v>
      </c>
      <c r="P47" s="494"/>
      <c r="Q47" s="494"/>
    </row>
    <row r="48" spans="1:17" x14ac:dyDescent="0.25">
      <c r="A48" s="676" t="s">
        <v>673</v>
      </c>
      <c r="B48" s="676" t="s">
        <v>1042</v>
      </c>
      <c r="C48" s="111">
        <v>-83839.429999999993</v>
      </c>
      <c r="D48" s="494"/>
      <c r="E48" s="494">
        <f t="shared" si="0"/>
        <v>-83839.429999999993</v>
      </c>
      <c r="F48" s="494"/>
      <c r="G48" s="494"/>
      <c r="H48" s="494"/>
      <c r="I48" s="691"/>
      <c r="L48" s="494">
        <f t="shared" si="1"/>
        <v>0</v>
      </c>
      <c r="O48" s="494">
        <f t="shared" si="2"/>
        <v>0</v>
      </c>
      <c r="P48" s="494"/>
      <c r="Q48" s="494"/>
    </row>
    <row r="49" spans="1:17" x14ac:dyDescent="0.25">
      <c r="A49" s="676" t="s">
        <v>364</v>
      </c>
      <c r="B49" s="676" t="s">
        <v>1043</v>
      </c>
      <c r="C49" s="111">
        <v>-49217.02</v>
      </c>
      <c r="D49" s="494"/>
      <c r="E49" s="494">
        <f t="shared" si="0"/>
        <v>-49217.02</v>
      </c>
      <c r="F49" s="494"/>
      <c r="G49" s="494"/>
      <c r="H49" s="494"/>
      <c r="I49" s="691"/>
      <c r="L49" s="494">
        <f t="shared" si="1"/>
        <v>0</v>
      </c>
      <c r="O49" s="494">
        <f t="shared" si="2"/>
        <v>0</v>
      </c>
      <c r="P49" s="494"/>
      <c r="Q49" s="494"/>
    </row>
    <row r="50" spans="1:17" x14ac:dyDescent="0.25">
      <c r="A50" s="676" t="s">
        <v>365</v>
      </c>
      <c r="B50" s="676" t="s">
        <v>1044</v>
      </c>
      <c r="C50" s="111">
        <v>-49150.29</v>
      </c>
      <c r="D50" s="494"/>
      <c r="E50" s="494">
        <f t="shared" si="0"/>
        <v>-49150.29</v>
      </c>
      <c r="F50" s="494"/>
      <c r="G50" s="494"/>
      <c r="H50" s="494"/>
      <c r="I50" s="691"/>
      <c r="L50" s="494">
        <f t="shared" si="1"/>
        <v>0</v>
      </c>
      <c r="O50" s="494">
        <f t="shared" si="2"/>
        <v>0</v>
      </c>
      <c r="P50" s="494"/>
      <c r="Q50" s="494"/>
    </row>
    <row r="51" spans="1:17" x14ac:dyDescent="0.25">
      <c r="A51" s="676" t="s">
        <v>366</v>
      </c>
      <c r="B51" s="676" t="s">
        <v>1045</v>
      </c>
      <c r="C51" s="111">
        <v>-80891.12</v>
      </c>
      <c r="D51" s="494"/>
      <c r="E51" s="494">
        <f t="shared" si="0"/>
        <v>-80891.12</v>
      </c>
      <c r="F51" s="494"/>
      <c r="G51" s="494"/>
      <c r="H51" s="494"/>
      <c r="I51" s="691"/>
      <c r="L51" s="494">
        <f t="shared" si="1"/>
        <v>0</v>
      </c>
      <c r="O51" s="494">
        <f t="shared" si="2"/>
        <v>0</v>
      </c>
      <c r="P51" s="494"/>
      <c r="Q51" s="494"/>
    </row>
    <row r="52" spans="1:17" x14ac:dyDescent="0.25">
      <c r="A52" s="676" t="s">
        <v>369</v>
      </c>
      <c r="B52" s="676" t="s">
        <v>1046</v>
      </c>
      <c r="C52" s="111">
        <v>-19140.560000000001</v>
      </c>
      <c r="D52" s="494"/>
      <c r="E52" s="494">
        <f t="shared" si="0"/>
        <v>-19140.560000000001</v>
      </c>
      <c r="F52" s="494"/>
      <c r="G52" s="494"/>
      <c r="H52" s="494"/>
      <c r="I52" s="691"/>
      <c r="L52" s="494">
        <f t="shared" si="1"/>
        <v>0</v>
      </c>
      <c r="O52" s="494">
        <f t="shared" si="2"/>
        <v>0</v>
      </c>
      <c r="P52" s="494"/>
      <c r="Q52" s="494"/>
    </row>
    <row r="53" spans="1:17" x14ac:dyDescent="0.25">
      <c r="A53" s="676" t="s">
        <v>376</v>
      </c>
      <c r="B53" s="676" t="s">
        <v>1047</v>
      </c>
      <c r="C53" s="111">
        <v>-251312.52</v>
      </c>
      <c r="D53" s="494"/>
      <c r="E53" s="494">
        <f t="shared" si="0"/>
        <v>-251312.52</v>
      </c>
      <c r="F53" s="494"/>
      <c r="G53" s="494"/>
      <c r="H53" s="494"/>
      <c r="I53" s="691"/>
      <c r="L53" s="494">
        <f t="shared" si="1"/>
        <v>0</v>
      </c>
      <c r="O53" s="494">
        <f t="shared" si="2"/>
        <v>0</v>
      </c>
      <c r="P53" s="494"/>
      <c r="Q53" s="494"/>
    </row>
    <row r="54" spans="1:17" ht="25" x14ac:dyDescent="0.25">
      <c r="A54" s="678" t="s">
        <v>382</v>
      </c>
      <c r="B54" s="678" t="s">
        <v>1048</v>
      </c>
      <c r="C54" s="677">
        <v>0</v>
      </c>
      <c r="D54" s="494"/>
      <c r="E54" s="494">
        <f t="shared" si="0"/>
        <v>0</v>
      </c>
      <c r="F54" s="494"/>
      <c r="G54" s="494"/>
      <c r="H54" s="494"/>
      <c r="I54" s="691" t="s">
        <v>136</v>
      </c>
      <c r="L54" s="494">
        <f t="shared" si="1"/>
        <v>0</v>
      </c>
      <c r="O54" s="494">
        <f t="shared" si="2"/>
        <v>0</v>
      </c>
      <c r="P54" s="494"/>
      <c r="Q54" s="494"/>
    </row>
    <row r="55" spans="1:17" x14ac:dyDescent="0.25">
      <c r="A55" s="676" t="s">
        <v>384</v>
      </c>
      <c r="B55" s="676" t="s">
        <v>1049</v>
      </c>
      <c r="C55" s="111">
        <v>-137904.23000000001</v>
      </c>
      <c r="D55" s="494"/>
      <c r="E55" s="494">
        <f t="shared" si="0"/>
        <v>-137904.23000000001</v>
      </c>
      <c r="F55" s="494"/>
      <c r="G55" s="494"/>
      <c r="H55" s="494"/>
      <c r="I55" s="691"/>
      <c r="L55" s="494">
        <f t="shared" si="1"/>
        <v>0</v>
      </c>
      <c r="O55" s="494">
        <f t="shared" si="2"/>
        <v>0</v>
      </c>
      <c r="P55" s="494"/>
      <c r="Q55" s="494"/>
    </row>
    <row r="56" spans="1:17" x14ac:dyDescent="0.25">
      <c r="A56" s="676" t="s">
        <v>386</v>
      </c>
      <c r="B56" s="676" t="s">
        <v>1023</v>
      </c>
      <c r="C56" s="111">
        <v>-91855.88</v>
      </c>
      <c r="D56" s="494"/>
      <c r="E56" s="494">
        <f t="shared" si="0"/>
        <v>-91855.88</v>
      </c>
      <c r="F56" s="494"/>
      <c r="G56" s="494"/>
      <c r="H56" s="494"/>
      <c r="I56" s="691"/>
      <c r="L56" s="494">
        <f t="shared" si="1"/>
        <v>0</v>
      </c>
      <c r="O56" s="494">
        <f t="shared" si="2"/>
        <v>0</v>
      </c>
      <c r="P56" s="494"/>
      <c r="Q56" s="494"/>
    </row>
    <row r="57" spans="1:17" x14ac:dyDescent="0.25">
      <c r="A57" s="676" t="s">
        <v>389</v>
      </c>
      <c r="B57" s="676" t="s">
        <v>1050</v>
      </c>
      <c r="C57" s="111">
        <v>-85025.55</v>
      </c>
      <c r="D57" s="494"/>
      <c r="E57" s="494">
        <f t="shared" si="0"/>
        <v>-85025.55</v>
      </c>
      <c r="F57" s="494"/>
      <c r="G57" s="494"/>
      <c r="H57" s="494"/>
      <c r="I57" s="691"/>
      <c r="L57" s="494">
        <f t="shared" si="1"/>
        <v>0</v>
      </c>
      <c r="O57" s="494">
        <f t="shared" si="2"/>
        <v>0</v>
      </c>
      <c r="P57" s="494"/>
      <c r="Q57" s="494"/>
    </row>
    <row r="58" spans="1:17" x14ac:dyDescent="0.25">
      <c r="A58" s="676" t="s">
        <v>390</v>
      </c>
      <c r="B58" s="676" t="s">
        <v>1051</v>
      </c>
      <c r="C58" s="111">
        <v>-164099.67000000001</v>
      </c>
      <c r="D58" s="494"/>
      <c r="E58" s="494">
        <f t="shared" si="0"/>
        <v>-164099.67000000001</v>
      </c>
      <c r="F58" s="494"/>
      <c r="G58" s="494"/>
      <c r="H58" s="494"/>
      <c r="I58" s="691"/>
      <c r="L58" s="494">
        <f t="shared" si="1"/>
        <v>0</v>
      </c>
      <c r="O58" s="494">
        <f t="shared" si="2"/>
        <v>0</v>
      </c>
      <c r="P58" s="494"/>
      <c r="Q58" s="494"/>
    </row>
    <row r="59" spans="1:17" x14ac:dyDescent="0.25">
      <c r="A59" s="676" t="s">
        <v>393</v>
      </c>
      <c r="B59" s="676" t="s">
        <v>1052</v>
      </c>
      <c r="C59" s="111">
        <v>7370.22</v>
      </c>
      <c r="D59" s="494"/>
      <c r="E59" s="494">
        <f t="shared" si="0"/>
        <v>7370.22</v>
      </c>
      <c r="F59" s="494"/>
      <c r="G59" s="494"/>
      <c r="H59" s="494"/>
      <c r="I59" s="691"/>
      <c r="L59" s="494">
        <f t="shared" si="1"/>
        <v>0</v>
      </c>
      <c r="O59" s="494">
        <f t="shared" si="2"/>
        <v>0</v>
      </c>
      <c r="P59" s="494"/>
      <c r="Q59" s="494"/>
    </row>
    <row r="60" spans="1:17" ht="37.5" x14ac:dyDescent="0.25">
      <c r="A60" s="681" t="s">
        <v>396</v>
      </c>
      <c r="B60" s="681" t="s">
        <v>565</v>
      </c>
      <c r="C60" s="680">
        <v>-122993</v>
      </c>
      <c r="D60" s="494"/>
      <c r="E60" s="494">
        <f t="shared" si="0"/>
        <v>-122993</v>
      </c>
      <c r="F60" s="494"/>
      <c r="G60" s="494"/>
      <c r="H60" s="494"/>
      <c r="I60" s="691" t="s">
        <v>36</v>
      </c>
      <c r="L60" s="494">
        <f t="shared" si="1"/>
        <v>0</v>
      </c>
      <c r="O60" s="494">
        <f t="shared" si="2"/>
        <v>0</v>
      </c>
      <c r="P60" s="494"/>
      <c r="Q60" s="494"/>
    </row>
    <row r="61" spans="1:17" x14ac:dyDescent="0.25">
      <c r="A61" s="676" t="s">
        <v>281</v>
      </c>
      <c r="B61" s="676" t="s">
        <v>1053</v>
      </c>
      <c r="C61" s="111">
        <v>13912.64</v>
      </c>
      <c r="D61" s="494"/>
      <c r="E61" s="494">
        <f t="shared" si="0"/>
        <v>13912.64</v>
      </c>
      <c r="F61" s="494"/>
      <c r="G61" s="494"/>
      <c r="H61" s="494"/>
      <c r="I61" s="691"/>
      <c r="L61" s="494">
        <f t="shared" si="1"/>
        <v>0</v>
      </c>
      <c r="O61" s="494">
        <f t="shared" si="2"/>
        <v>0</v>
      </c>
      <c r="P61" s="494"/>
      <c r="Q61" s="494"/>
    </row>
    <row r="62" spans="1:17" x14ac:dyDescent="0.25">
      <c r="A62" s="676" t="s">
        <v>271</v>
      </c>
      <c r="B62" s="676" t="s">
        <v>1054</v>
      </c>
      <c r="C62" s="111">
        <v>-65216.44</v>
      </c>
      <c r="D62" s="494"/>
      <c r="E62" s="494">
        <f t="shared" si="0"/>
        <v>-65216.44</v>
      </c>
      <c r="F62" s="494"/>
      <c r="G62" s="494"/>
      <c r="H62" s="494"/>
      <c r="I62" s="691"/>
      <c r="L62" s="494">
        <f t="shared" si="1"/>
        <v>0</v>
      </c>
      <c r="O62" s="494">
        <f t="shared" si="2"/>
        <v>0</v>
      </c>
      <c r="P62" s="494"/>
      <c r="Q62" s="494"/>
    </row>
    <row r="63" spans="1:17" x14ac:dyDescent="0.25">
      <c r="A63" s="676" t="s">
        <v>268</v>
      </c>
      <c r="B63" s="676" t="s">
        <v>1055</v>
      </c>
      <c r="C63" s="111">
        <v>-39478.74</v>
      </c>
      <c r="D63" s="494"/>
      <c r="E63" s="494">
        <f t="shared" si="0"/>
        <v>-39478.74</v>
      </c>
      <c r="F63" s="494"/>
      <c r="G63" s="494"/>
      <c r="H63" s="494"/>
      <c r="I63" s="691"/>
      <c r="L63" s="494">
        <f t="shared" si="1"/>
        <v>0</v>
      </c>
      <c r="O63" s="494">
        <f t="shared" si="2"/>
        <v>0</v>
      </c>
      <c r="P63" s="494"/>
      <c r="Q63" s="494"/>
    </row>
    <row r="64" spans="1:17" ht="25" x14ac:dyDescent="0.25">
      <c r="A64" s="678" t="s">
        <v>270</v>
      </c>
      <c r="B64" s="678" t="s">
        <v>1056</v>
      </c>
      <c r="C64" s="677">
        <v>0</v>
      </c>
      <c r="D64" s="494"/>
      <c r="E64" s="494">
        <f t="shared" si="0"/>
        <v>0</v>
      </c>
      <c r="F64" s="494"/>
      <c r="G64" s="494"/>
      <c r="H64" s="494"/>
      <c r="I64" s="691" t="s">
        <v>136</v>
      </c>
      <c r="L64" s="494">
        <f t="shared" si="1"/>
        <v>0</v>
      </c>
      <c r="O64" s="494">
        <f t="shared" si="2"/>
        <v>0</v>
      </c>
      <c r="P64" s="494"/>
      <c r="Q64" s="494"/>
    </row>
    <row r="65" spans="1:17" x14ac:dyDescent="0.25">
      <c r="A65" s="676" t="s">
        <v>269</v>
      </c>
      <c r="B65" s="676" t="s">
        <v>443</v>
      </c>
      <c r="C65" s="111">
        <v>-157795.24</v>
      </c>
      <c r="D65" s="494"/>
      <c r="E65" s="494">
        <f t="shared" si="0"/>
        <v>-157795.24</v>
      </c>
      <c r="F65" s="494"/>
      <c r="G65" s="494"/>
      <c r="H65" s="494"/>
      <c r="I65" s="691"/>
      <c r="L65" s="494">
        <f t="shared" si="1"/>
        <v>0</v>
      </c>
      <c r="O65" s="494">
        <f t="shared" si="2"/>
        <v>0</v>
      </c>
      <c r="P65" s="494"/>
      <c r="Q65" s="494"/>
    </row>
    <row r="66" spans="1:17" x14ac:dyDescent="0.25">
      <c r="A66" s="676" t="s">
        <v>279</v>
      </c>
      <c r="B66" s="676" t="s">
        <v>1057</v>
      </c>
      <c r="C66" s="111">
        <v>-110584.81</v>
      </c>
      <c r="D66" s="494"/>
      <c r="E66" s="494">
        <f t="shared" si="0"/>
        <v>-110584.81</v>
      </c>
      <c r="F66" s="494"/>
      <c r="G66" s="494"/>
      <c r="H66" s="494"/>
      <c r="I66" s="691"/>
      <c r="L66" s="494">
        <f t="shared" si="1"/>
        <v>0</v>
      </c>
      <c r="O66" s="494">
        <f t="shared" si="2"/>
        <v>0</v>
      </c>
      <c r="P66" s="494"/>
      <c r="Q66" s="494"/>
    </row>
    <row r="67" spans="1:17" x14ac:dyDescent="0.25">
      <c r="A67" s="676" t="s">
        <v>274</v>
      </c>
      <c r="B67" s="676" t="s">
        <v>1058</v>
      </c>
      <c r="C67" s="111">
        <v>-66245.42</v>
      </c>
      <c r="D67" s="494"/>
      <c r="E67" s="494">
        <f t="shared" si="0"/>
        <v>-66245.42</v>
      </c>
      <c r="F67" s="494"/>
      <c r="G67" s="494"/>
      <c r="H67" s="494"/>
      <c r="I67" s="691"/>
      <c r="L67" s="494">
        <f t="shared" si="1"/>
        <v>0</v>
      </c>
      <c r="O67" s="494">
        <f t="shared" si="2"/>
        <v>0</v>
      </c>
      <c r="P67" s="494"/>
      <c r="Q67" s="494"/>
    </row>
    <row r="68" spans="1:17" x14ac:dyDescent="0.25">
      <c r="A68" s="676" t="s">
        <v>280</v>
      </c>
      <c r="B68" s="676" t="s">
        <v>1059</v>
      </c>
      <c r="C68" s="111">
        <v>-119613.29</v>
      </c>
      <c r="D68" s="494"/>
      <c r="E68" s="494">
        <f t="shared" si="0"/>
        <v>-119613.29</v>
      </c>
      <c r="F68" s="494"/>
      <c r="G68" s="494"/>
      <c r="H68" s="494"/>
      <c r="I68" s="691"/>
      <c r="L68" s="494">
        <f t="shared" si="1"/>
        <v>0</v>
      </c>
      <c r="O68" s="494">
        <f t="shared" si="2"/>
        <v>0</v>
      </c>
      <c r="P68" s="494"/>
      <c r="Q68" s="494"/>
    </row>
    <row r="69" spans="1:17" ht="25" x14ac:dyDescent="0.25">
      <c r="A69" s="678" t="s">
        <v>277</v>
      </c>
      <c r="B69" s="678" t="s">
        <v>1060</v>
      </c>
      <c r="C69" s="677">
        <v>-4795.22</v>
      </c>
      <c r="D69" s="494"/>
      <c r="E69" s="494">
        <f t="shared" si="0"/>
        <v>-4795.22</v>
      </c>
      <c r="F69" s="494"/>
      <c r="G69" s="494"/>
      <c r="H69" s="494"/>
      <c r="I69" s="691" t="s">
        <v>136</v>
      </c>
      <c r="L69" s="494">
        <f t="shared" si="1"/>
        <v>0</v>
      </c>
      <c r="O69" s="494">
        <f t="shared" si="2"/>
        <v>0</v>
      </c>
      <c r="P69" s="494"/>
      <c r="Q69" s="494"/>
    </row>
    <row r="70" spans="1:17" x14ac:dyDescent="0.25">
      <c r="A70" s="676" t="s">
        <v>284</v>
      </c>
      <c r="B70" s="676" t="s">
        <v>1061</v>
      </c>
      <c r="C70" s="111">
        <v>-47168.99</v>
      </c>
      <c r="D70" s="494"/>
      <c r="E70" s="494">
        <f t="shared" si="0"/>
        <v>-47168.99</v>
      </c>
      <c r="F70" s="494"/>
      <c r="G70" s="494"/>
      <c r="H70" s="494"/>
      <c r="I70" s="691"/>
      <c r="L70" s="494">
        <f t="shared" si="1"/>
        <v>0</v>
      </c>
      <c r="O70" s="494">
        <f t="shared" si="2"/>
        <v>0</v>
      </c>
      <c r="P70" s="494"/>
      <c r="Q70" s="494"/>
    </row>
    <row r="71" spans="1:17" x14ac:dyDescent="0.25">
      <c r="A71" s="676" t="s">
        <v>278</v>
      </c>
      <c r="B71" s="676" t="s">
        <v>451</v>
      </c>
      <c r="C71" s="111">
        <v>-58986.43</v>
      </c>
      <c r="D71" s="494"/>
      <c r="E71" s="494">
        <f t="shared" si="0"/>
        <v>-58986.43</v>
      </c>
      <c r="F71" s="494"/>
      <c r="G71" s="494"/>
      <c r="H71" s="494"/>
      <c r="I71" s="691"/>
      <c r="L71" s="494">
        <f t="shared" si="1"/>
        <v>0</v>
      </c>
      <c r="O71" s="494">
        <f t="shared" si="2"/>
        <v>0</v>
      </c>
      <c r="P71" s="494"/>
      <c r="Q71" s="494"/>
    </row>
    <row r="72" spans="1:17" x14ac:dyDescent="0.25">
      <c r="A72" s="676" t="s">
        <v>287</v>
      </c>
      <c r="B72" s="676" t="s">
        <v>1062</v>
      </c>
      <c r="C72" s="111">
        <v>-71988.45</v>
      </c>
      <c r="D72" s="494"/>
      <c r="E72" s="494">
        <f t="shared" ref="E72:E135" si="3">SUM(C72:D72)</f>
        <v>-71988.45</v>
      </c>
      <c r="F72" s="494"/>
      <c r="G72" s="494"/>
      <c r="H72" s="494"/>
      <c r="I72" s="691"/>
      <c r="L72" s="494">
        <f t="shared" ref="L72:L135" si="4">SUM(J72:K72)</f>
        <v>0</v>
      </c>
      <c r="O72" s="494">
        <f t="shared" ref="O72:O135" si="5">SUM(M72:N72)</f>
        <v>0</v>
      </c>
      <c r="P72" s="494"/>
      <c r="Q72" s="494"/>
    </row>
    <row r="73" spans="1:17" x14ac:dyDescent="0.25">
      <c r="A73" s="676" t="s">
        <v>288</v>
      </c>
      <c r="B73" s="676" t="s">
        <v>1063</v>
      </c>
      <c r="C73" s="111">
        <v>-100140.73</v>
      </c>
      <c r="D73" s="494"/>
      <c r="E73" s="494">
        <f t="shared" si="3"/>
        <v>-100140.73</v>
      </c>
      <c r="F73" s="494"/>
      <c r="G73" s="494"/>
      <c r="H73" s="494"/>
      <c r="I73" s="691"/>
      <c r="L73" s="494">
        <f t="shared" si="4"/>
        <v>0</v>
      </c>
      <c r="O73" s="494">
        <f t="shared" si="5"/>
        <v>0</v>
      </c>
      <c r="P73" s="494"/>
      <c r="Q73" s="494"/>
    </row>
    <row r="74" spans="1:17" x14ac:dyDescent="0.25">
      <c r="A74" s="676" t="s">
        <v>291</v>
      </c>
      <c r="B74" s="676" t="s">
        <v>463</v>
      </c>
      <c r="C74" s="111">
        <v>-138912.1</v>
      </c>
      <c r="D74" s="494"/>
      <c r="E74" s="494">
        <f t="shared" si="3"/>
        <v>-138912.1</v>
      </c>
      <c r="F74" s="494"/>
      <c r="G74" s="494"/>
      <c r="H74" s="494"/>
      <c r="I74" s="691"/>
      <c r="L74" s="494">
        <f t="shared" si="4"/>
        <v>0</v>
      </c>
      <c r="O74" s="494">
        <f t="shared" si="5"/>
        <v>0</v>
      </c>
      <c r="P74" s="494"/>
      <c r="Q74" s="494"/>
    </row>
    <row r="75" spans="1:17" x14ac:dyDescent="0.25">
      <c r="A75" s="676" t="s">
        <v>292</v>
      </c>
      <c r="B75" s="676" t="s">
        <v>1064</v>
      </c>
      <c r="C75" s="111">
        <v>-106641.46</v>
      </c>
      <c r="D75" s="494"/>
      <c r="E75" s="494">
        <f t="shared" si="3"/>
        <v>-106641.46</v>
      </c>
      <c r="F75" s="494"/>
      <c r="G75" s="494"/>
      <c r="H75" s="494"/>
      <c r="I75" s="691"/>
      <c r="L75" s="494">
        <f t="shared" si="4"/>
        <v>0</v>
      </c>
      <c r="O75" s="494">
        <f t="shared" si="5"/>
        <v>0</v>
      </c>
      <c r="P75" s="494"/>
      <c r="Q75" s="494"/>
    </row>
    <row r="76" spans="1:17" x14ac:dyDescent="0.25">
      <c r="A76" s="676" t="s">
        <v>295</v>
      </c>
      <c r="B76" s="676" t="s">
        <v>1065</v>
      </c>
      <c r="C76" s="111">
        <v>-13300.86</v>
      </c>
      <c r="D76" s="494"/>
      <c r="E76" s="494">
        <f t="shared" si="3"/>
        <v>-13300.86</v>
      </c>
      <c r="F76" s="494"/>
      <c r="G76" s="494"/>
      <c r="H76" s="494"/>
      <c r="I76" s="691"/>
      <c r="L76" s="494">
        <f t="shared" si="4"/>
        <v>0</v>
      </c>
      <c r="O76" s="494">
        <f t="shared" si="5"/>
        <v>0</v>
      </c>
      <c r="P76" s="494"/>
      <c r="Q76" s="494"/>
    </row>
    <row r="77" spans="1:17" x14ac:dyDescent="0.25">
      <c r="A77" s="676" t="s">
        <v>294</v>
      </c>
      <c r="B77" s="676" t="s">
        <v>1066</v>
      </c>
      <c r="C77" s="111">
        <v>-540034.41</v>
      </c>
      <c r="D77" s="494"/>
      <c r="E77" s="494">
        <f t="shared" si="3"/>
        <v>-540034.41</v>
      </c>
      <c r="F77" s="494"/>
      <c r="G77" s="494"/>
      <c r="H77" s="494"/>
      <c r="I77" s="691"/>
      <c r="L77" s="494">
        <f t="shared" si="4"/>
        <v>0</v>
      </c>
      <c r="O77" s="494">
        <f t="shared" si="5"/>
        <v>0</v>
      </c>
      <c r="P77" s="494"/>
      <c r="Q77" s="494"/>
    </row>
    <row r="78" spans="1:17" x14ac:dyDescent="0.25">
      <c r="A78" s="683" t="s">
        <v>1351</v>
      </c>
      <c r="B78" s="683" t="s">
        <v>4</v>
      </c>
      <c r="C78" s="111">
        <v>-155331.62</v>
      </c>
      <c r="D78" s="494"/>
      <c r="E78" s="494">
        <f t="shared" si="3"/>
        <v>-155331.62</v>
      </c>
      <c r="F78" s="494"/>
      <c r="G78" s="494"/>
      <c r="H78" s="494"/>
      <c r="I78" s="691"/>
      <c r="L78" s="494">
        <f t="shared" si="4"/>
        <v>0</v>
      </c>
      <c r="O78" s="494">
        <f t="shared" si="5"/>
        <v>0</v>
      </c>
      <c r="P78" s="494"/>
      <c r="Q78" s="494"/>
    </row>
    <row r="79" spans="1:17" x14ac:dyDescent="0.25">
      <c r="A79" s="676" t="s">
        <v>298</v>
      </c>
      <c r="B79" s="676" t="s">
        <v>1067</v>
      </c>
      <c r="C79" s="111">
        <v>-182029.92</v>
      </c>
      <c r="D79" s="494"/>
      <c r="E79" s="494">
        <f t="shared" si="3"/>
        <v>-182029.92</v>
      </c>
      <c r="F79" s="494"/>
      <c r="G79" s="494"/>
      <c r="H79" s="494"/>
      <c r="I79" s="691"/>
      <c r="L79" s="494">
        <f t="shared" si="4"/>
        <v>0</v>
      </c>
      <c r="O79" s="494">
        <f t="shared" si="5"/>
        <v>0</v>
      </c>
      <c r="P79" s="494"/>
      <c r="Q79" s="494"/>
    </row>
    <row r="80" spans="1:17" x14ac:dyDescent="0.25">
      <c r="A80" s="676" t="s">
        <v>299</v>
      </c>
      <c r="B80" s="676" t="s">
        <v>471</v>
      </c>
      <c r="C80" s="111">
        <v>-112494.47</v>
      </c>
      <c r="D80" s="494"/>
      <c r="E80" s="494">
        <f t="shared" si="3"/>
        <v>-112494.47</v>
      </c>
      <c r="F80" s="494"/>
      <c r="G80" s="494"/>
      <c r="H80" s="494"/>
      <c r="I80" s="691"/>
      <c r="L80" s="494">
        <f t="shared" si="4"/>
        <v>0</v>
      </c>
      <c r="O80" s="494">
        <f t="shared" si="5"/>
        <v>0</v>
      </c>
      <c r="P80" s="494"/>
      <c r="Q80" s="494"/>
    </row>
    <row r="81" spans="1:17" x14ac:dyDescent="0.25">
      <c r="A81" s="676" t="s">
        <v>301</v>
      </c>
      <c r="B81" s="676" t="s">
        <v>743</v>
      </c>
      <c r="C81" s="111">
        <v>-176774.61</v>
      </c>
      <c r="D81" s="494"/>
      <c r="E81" s="494">
        <f t="shared" si="3"/>
        <v>-176774.61</v>
      </c>
      <c r="F81" s="494"/>
      <c r="G81" s="494"/>
      <c r="H81" s="494"/>
      <c r="I81" s="691"/>
      <c r="L81" s="494">
        <f t="shared" si="4"/>
        <v>0</v>
      </c>
      <c r="O81" s="494">
        <f t="shared" si="5"/>
        <v>0</v>
      </c>
      <c r="P81" s="494"/>
      <c r="Q81" s="494"/>
    </row>
    <row r="82" spans="1:17" x14ac:dyDescent="0.25">
      <c r="A82" s="676" t="s">
        <v>304</v>
      </c>
      <c r="B82" s="676" t="s">
        <v>745</v>
      </c>
      <c r="C82" s="111">
        <v>-49512.09</v>
      </c>
      <c r="D82" s="494"/>
      <c r="E82" s="494">
        <f t="shared" si="3"/>
        <v>-49512.09</v>
      </c>
      <c r="F82" s="494"/>
      <c r="G82" s="494"/>
      <c r="H82" s="494"/>
      <c r="I82" s="691"/>
      <c r="L82" s="494">
        <f t="shared" si="4"/>
        <v>0</v>
      </c>
      <c r="O82" s="494">
        <f t="shared" si="5"/>
        <v>0</v>
      </c>
      <c r="P82" s="494"/>
      <c r="Q82" s="494"/>
    </row>
    <row r="83" spans="1:17" x14ac:dyDescent="0.25">
      <c r="A83" s="676" t="s">
        <v>306</v>
      </c>
      <c r="B83" s="676" t="s">
        <v>1068</v>
      </c>
      <c r="C83" s="111">
        <v>-268427.71999999997</v>
      </c>
      <c r="D83" s="494"/>
      <c r="E83" s="494">
        <f t="shared" si="3"/>
        <v>-268427.71999999997</v>
      </c>
      <c r="F83" s="494"/>
      <c r="G83" s="494"/>
      <c r="H83" s="494"/>
      <c r="I83" s="691"/>
      <c r="L83" s="494">
        <f t="shared" si="4"/>
        <v>0</v>
      </c>
      <c r="O83" s="494">
        <f t="shared" si="5"/>
        <v>0</v>
      </c>
      <c r="P83" s="494"/>
      <c r="Q83" s="494"/>
    </row>
    <row r="84" spans="1:17" x14ac:dyDescent="0.25">
      <c r="A84" s="676" t="s">
        <v>307</v>
      </c>
      <c r="B84" s="676" t="s">
        <v>480</v>
      </c>
      <c r="C84" s="111">
        <v>-110611.81</v>
      </c>
      <c r="D84" s="494"/>
      <c r="E84" s="494">
        <f t="shared" si="3"/>
        <v>-110611.81</v>
      </c>
      <c r="F84" s="494"/>
      <c r="G84" s="494"/>
      <c r="H84" s="494"/>
      <c r="I84" s="691"/>
      <c r="L84" s="494">
        <f t="shared" si="4"/>
        <v>0</v>
      </c>
      <c r="O84" s="494">
        <f t="shared" si="5"/>
        <v>0</v>
      </c>
      <c r="P84" s="494"/>
      <c r="Q84" s="494"/>
    </row>
    <row r="85" spans="1:17" x14ac:dyDescent="0.25">
      <c r="A85" s="676" t="s">
        <v>308</v>
      </c>
      <c r="B85" s="676" t="s">
        <v>609</v>
      </c>
      <c r="C85" s="111">
        <v>-132386.5</v>
      </c>
      <c r="D85" s="494"/>
      <c r="E85" s="494">
        <f t="shared" si="3"/>
        <v>-132386.5</v>
      </c>
      <c r="F85" s="494"/>
      <c r="G85" s="494"/>
      <c r="H85" s="494"/>
      <c r="I85" s="691"/>
      <c r="L85" s="494">
        <f t="shared" si="4"/>
        <v>0</v>
      </c>
      <c r="O85" s="494">
        <f t="shared" si="5"/>
        <v>0</v>
      </c>
      <c r="P85" s="494"/>
      <c r="Q85" s="494"/>
    </row>
    <row r="86" spans="1:17" x14ac:dyDescent="0.25">
      <c r="A86" s="676" t="s">
        <v>311</v>
      </c>
      <c r="B86" s="676" t="s">
        <v>483</v>
      </c>
      <c r="C86" s="111">
        <v>-49345.55</v>
      </c>
      <c r="D86" s="494"/>
      <c r="E86" s="494">
        <f t="shared" si="3"/>
        <v>-49345.55</v>
      </c>
      <c r="F86" s="494"/>
      <c r="G86" s="494"/>
      <c r="H86" s="494"/>
      <c r="I86" s="691"/>
      <c r="L86" s="494">
        <f t="shared" si="4"/>
        <v>0</v>
      </c>
      <c r="O86" s="494">
        <f t="shared" si="5"/>
        <v>0</v>
      </c>
      <c r="P86" s="494"/>
      <c r="Q86" s="494"/>
    </row>
    <row r="87" spans="1:17" x14ac:dyDescent="0.25">
      <c r="A87" s="676" t="s">
        <v>312</v>
      </c>
      <c r="B87" s="676" t="s">
        <v>1069</v>
      </c>
      <c r="C87" s="111">
        <v>60287.78</v>
      </c>
      <c r="D87" s="494"/>
      <c r="E87" s="494">
        <f t="shared" si="3"/>
        <v>60287.78</v>
      </c>
      <c r="F87" s="494"/>
      <c r="G87" s="494"/>
      <c r="H87" s="494"/>
      <c r="I87" s="691"/>
      <c r="L87" s="494">
        <f t="shared" si="4"/>
        <v>0</v>
      </c>
      <c r="O87" s="494">
        <f t="shared" si="5"/>
        <v>0</v>
      </c>
      <c r="P87" s="494"/>
      <c r="Q87" s="494"/>
    </row>
    <row r="88" spans="1:17" x14ac:dyDescent="0.25">
      <c r="A88" s="676" t="s">
        <v>313</v>
      </c>
      <c r="B88" s="676" t="s">
        <v>485</v>
      </c>
      <c r="C88" s="111">
        <v>-166492.96</v>
      </c>
      <c r="D88" s="494"/>
      <c r="E88" s="494">
        <f t="shared" si="3"/>
        <v>-166492.96</v>
      </c>
      <c r="F88" s="494"/>
      <c r="G88" s="494"/>
      <c r="H88" s="494"/>
      <c r="I88" s="691"/>
      <c r="L88" s="494">
        <f t="shared" si="4"/>
        <v>0</v>
      </c>
      <c r="O88" s="494">
        <f t="shared" si="5"/>
        <v>0</v>
      </c>
      <c r="P88" s="494"/>
      <c r="Q88" s="494"/>
    </row>
    <row r="89" spans="1:17" x14ac:dyDescent="0.25">
      <c r="A89" s="676" t="s">
        <v>314</v>
      </c>
      <c r="B89" s="676" t="s">
        <v>747</v>
      </c>
      <c r="C89" s="111">
        <v>-55160.29</v>
      </c>
      <c r="D89" s="494"/>
      <c r="E89" s="494">
        <f t="shared" si="3"/>
        <v>-55160.29</v>
      </c>
      <c r="F89" s="494"/>
      <c r="G89" s="494"/>
      <c r="H89" s="494"/>
      <c r="I89" s="691"/>
      <c r="L89" s="494">
        <f t="shared" si="4"/>
        <v>0</v>
      </c>
      <c r="O89" s="494">
        <f t="shared" si="5"/>
        <v>0</v>
      </c>
      <c r="P89" s="494"/>
      <c r="Q89" s="494"/>
    </row>
    <row r="90" spans="1:17" x14ac:dyDescent="0.25">
      <c r="A90" s="676" t="s">
        <v>317</v>
      </c>
      <c r="B90" s="676" t="s">
        <v>1070</v>
      </c>
      <c r="C90" s="111">
        <v>-210260.45</v>
      </c>
      <c r="D90" s="494"/>
      <c r="E90" s="494">
        <f t="shared" si="3"/>
        <v>-210260.45</v>
      </c>
      <c r="F90" s="494"/>
      <c r="G90" s="494"/>
      <c r="H90" s="494"/>
      <c r="I90" s="691"/>
      <c r="L90" s="494">
        <f t="shared" si="4"/>
        <v>0</v>
      </c>
      <c r="O90" s="494">
        <f t="shared" si="5"/>
        <v>0</v>
      </c>
      <c r="P90" s="494"/>
      <c r="Q90" s="494"/>
    </row>
    <row r="91" spans="1:17" x14ac:dyDescent="0.25">
      <c r="A91" s="676" t="s">
        <v>316</v>
      </c>
      <c r="B91" s="676" t="s">
        <v>1071</v>
      </c>
      <c r="C91" s="111">
        <v>-4511.34</v>
      </c>
      <c r="D91" s="494"/>
      <c r="E91" s="494">
        <f t="shared" si="3"/>
        <v>-4511.34</v>
      </c>
      <c r="F91" s="494"/>
      <c r="G91" s="494"/>
      <c r="H91" s="494"/>
      <c r="I91" s="691"/>
      <c r="L91" s="494">
        <f t="shared" si="4"/>
        <v>0</v>
      </c>
      <c r="O91" s="494">
        <f t="shared" si="5"/>
        <v>0</v>
      </c>
      <c r="P91" s="494"/>
      <c r="Q91" s="494"/>
    </row>
    <row r="92" spans="1:17" x14ac:dyDescent="0.25">
      <c r="A92" s="676" t="s">
        <v>315</v>
      </c>
      <c r="B92" s="676" t="s">
        <v>487</v>
      </c>
      <c r="C92" s="111">
        <v>-302929</v>
      </c>
      <c r="D92" s="494"/>
      <c r="E92" s="494">
        <f t="shared" si="3"/>
        <v>-302929</v>
      </c>
      <c r="F92" s="494"/>
      <c r="G92" s="494"/>
      <c r="H92" s="494"/>
      <c r="I92" s="691"/>
      <c r="L92" s="494">
        <f t="shared" si="4"/>
        <v>0</v>
      </c>
      <c r="O92" s="494">
        <f t="shared" si="5"/>
        <v>0</v>
      </c>
      <c r="P92" s="494"/>
      <c r="Q92" s="494"/>
    </row>
    <row r="93" spans="1:17" x14ac:dyDescent="0.25">
      <c r="A93" s="676" t="s">
        <v>318</v>
      </c>
      <c r="B93" s="676" t="s">
        <v>1072</v>
      </c>
      <c r="C93" s="111">
        <v>58611.79</v>
      </c>
      <c r="D93" s="494"/>
      <c r="E93" s="494">
        <f t="shared" si="3"/>
        <v>58611.79</v>
      </c>
      <c r="F93" s="494"/>
      <c r="G93" s="494"/>
      <c r="H93" s="494"/>
      <c r="I93" s="691"/>
      <c r="L93" s="494">
        <f t="shared" si="4"/>
        <v>0</v>
      </c>
      <c r="O93" s="494">
        <f t="shared" si="5"/>
        <v>0</v>
      </c>
      <c r="P93" s="494"/>
      <c r="Q93" s="494"/>
    </row>
    <row r="94" spans="1:17" x14ac:dyDescent="0.25">
      <c r="A94" s="676" t="s">
        <v>1167</v>
      </c>
      <c r="B94" s="676" t="s">
        <v>1324</v>
      </c>
      <c r="C94" s="111">
        <v>-59776.58</v>
      </c>
      <c r="D94" s="494"/>
      <c r="E94" s="494">
        <f t="shared" si="3"/>
        <v>-59776.58</v>
      </c>
      <c r="F94" s="494"/>
      <c r="G94" s="494"/>
      <c r="H94" s="494"/>
      <c r="I94" s="691"/>
      <c r="L94" s="494">
        <f t="shared" si="4"/>
        <v>0</v>
      </c>
      <c r="O94" s="494">
        <f t="shared" si="5"/>
        <v>0</v>
      </c>
      <c r="P94" s="494"/>
      <c r="Q94" s="494"/>
    </row>
    <row r="95" spans="1:17" x14ac:dyDescent="0.25">
      <c r="A95" s="676" t="s">
        <v>325</v>
      </c>
      <c r="B95" s="676" t="s">
        <v>1073</v>
      </c>
      <c r="C95" s="111">
        <v>-26930.14</v>
      </c>
      <c r="D95" s="494"/>
      <c r="E95" s="494">
        <f t="shared" si="3"/>
        <v>-26930.14</v>
      </c>
      <c r="F95" s="494"/>
      <c r="G95" s="494"/>
      <c r="H95" s="494"/>
      <c r="I95" s="691"/>
      <c r="L95" s="494">
        <f t="shared" si="4"/>
        <v>0</v>
      </c>
      <c r="O95" s="494">
        <f t="shared" si="5"/>
        <v>0</v>
      </c>
      <c r="P95" s="494"/>
      <c r="Q95" s="494"/>
    </row>
    <row r="96" spans="1:17" x14ac:dyDescent="0.25">
      <c r="A96" s="676" t="s">
        <v>328</v>
      </c>
      <c r="B96" s="676" t="s">
        <v>1074</v>
      </c>
      <c r="C96" s="111">
        <v>-73164.94</v>
      </c>
      <c r="D96" s="494"/>
      <c r="E96" s="494">
        <f t="shared" si="3"/>
        <v>-73164.94</v>
      </c>
      <c r="F96" s="494"/>
      <c r="G96" s="494"/>
      <c r="H96" s="494"/>
      <c r="I96" s="691"/>
      <c r="L96" s="494">
        <f t="shared" si="4"/>
        <v>0</v>
      </c>
      <c r="O96" s="494">
        <f t="shared" si="5"/>
        <v>0</v>
      </c>
      <c r="P96" s="494"/>
      <c r="Q96" s="494"/>
    </row>
    <row r="97" spans="1:17" x14ac:dyDescent="0.25">
      <c r="A97" s="676" t="s">
        <v>326</v>
      </c>
      <c r="B97" s="676" t="s">
        <v>498</v>
      </c>
      <c r="C97" s="111">
        <v>-123692.22</v>
      </c>
      <c r="D97" s="494"/>
      <c r="E97" s="494">
        <f t="shared" si="3"/>
        <v>-123692.22</v>
      </c>
      <c r="F97" s="494"/>
      <c r="G97" s="494"/>
      <c r="H97" s="494"/>
      <c r="I97" s="691"/>
      <c r="L97" s="494">
        <f t="shared" si="4"/>
        <v>0</v>
      </c>
      <c r="O97" s="494">
        <f t="shared" si="5"/>
        <v>0</v>
      </c>
      <c r="P97" s="494"/>
      <c r="Q97" s="494"/>
    </row>
    <row r="98" spans="1:17" x14ac:dyDescent="0.25">
      <c r="A98" s="676" t="s">
        <v>327</v>
      </c>
      <c r="B98" s="676" t="s">
        <v>1075</v>
      </c>
      <c r="C98" s="111">
        <v>-167609.04999999999</v>
      </c>
      <c r="D98" s="494"/>
      <c r="E98" s="494">
        <f t="shared" si="3"/>
        <v>-167609.04999999999</v>
      </c>
      <c r="F98" s="494"/>
      <c r="G98" s="494"/>
      <c r="H98" s="494"/>
      <c r="I98" s="691"/>
      <c r="L98" s="494">
        <f t="shared" si="4"/>
        <v>0</v>
      </c>
      <c r="O98" s="494">
        <f t="shared" si="5"/>
        <v>0</v>
      </c>
      <c r="P98" s="494"/>
      <c r="Q98" s="494"/>
    </row>
    <row r="99" spans="1:17" x14ac:dyDescent="0.25">
      <c r="A99" s="676" t="s">
        <v>331</v>
      </c>
      <c r="B99" s="676" t="s">
        <v>1076</v>
      </c>
      <c r="C99" s="111">
        <v>-81723.14</v>
      </c>
      <c r="D99" s="494"/>
      <c r="E99" s="494">
        <f t="shared" si="3"/>
        <v>-81723.14</v>
      </c>
      <c r="F99" s="494"/>
      <c r="G99" s="494"/>
      <c r="H99" s="494"/>
      <c r="I99" s="691"/>
      <c r="L99" s="494">
        <f t="shared" si="4"/>
        <v>0</v>
      </c>
      <c r="O99" s="494">
        <f t="shared" si="5"/>
        <v>0</v>
      </c>
      <c r="P99" s="494"/>
      <c r="Q99" s="494"/>
    </row>
    <row r="100" spans="1:17" x14ac:dyDescent="0.25">
      <c r="A100" s="676" t="s">
        <v>332</v>
      </c>
      <c r="B100" s="676" t="s">
        <v>1077</v>
      </c>
      <c r="C100" s="111">
        <v>-227899.1</v>
      </c>
      <c r="D100" s="494"/>
      <c r="E100" s="494">
        <f t="shared" si="3"/>
        <v>-227899.1</v>
      </c>
      <c r="F100" s="494"/>
      <c r="G100" s="494"/>
      <c r="H100" s="494"/>
      <c r="I100" s="691"/>
      <c r="L100" s="494">
        <f t="shared" si="4"/>
        <v>0</v>
      </c>
      <c r="O100" s="494">
        <f t="shared" si="5"/>
        <v>0</v>
      </c>
      <c r="P100" s="494"/>
      <c r="Q100" s="494"/>
    </row>
    <row r="101" spans="1:17" x14ac:dyDescent="0.25">
      <c r="A101" s="676" t="s">
        <v>333</v>
      </c>
      <c r="B101" s="676" t="s">
        <v>1078</v>
      </c>
      <c r="C101" s="111">
        <v>-57181.77</v>
      </c>
      <c r="D101" s="494"/>
      <c r="E101" s="494">
        <f t="shared" si="3"/>
        <v>-57181.77</v>
      </c>
      <c r="F101" s="494"/>
      <c r="G101" s="494"/>
      <c r="H101" s="494"/>
      <c r="I101" s="691"/>
      <c r="L101" s="494">
        <f t="shared" si="4"/>
        <v>0</v>
      </c>
      <c r="O101" s="494">
        <f t="shared" si="5"/>
        <v>0</v>
      </c>
      <c r="P101" s="494"/>
      <c r="Q101" s="494"/>
    </row>
    <row r="102" spans="1:17" x14ac:dyDescent="0.25">
      <c r="A102" s="676" t="s">
        <v>336</v>
      </c>
      <c r="B102" s="676" t="s">
        <v>1079</v>
      </c>
      <c r="C102" s="111">
        <v>-59688.61</v>
      </c>
      <c r="D102" s="494"/>
      <c r="E102" s="494">
        <f t="shared" si="3"/>
        <v>-59688.61</v>
      </c>
      <c r="F102" s="494"/>
      <c r="G102" s="494"/>
      <c r="H102" s="494"/>
      <c r="I102" s="691"/>
      <c r="L102" s="494">
        <f t="shared" si="4"/>
        <v>0</v>
      </c>
      <c r="O102" s="494">
        <f t="shared" si="5"/>
        <v>0</v>
      </c>
      <c r="P102" s="494"/>
      <c r="Q102" s="494"/>
    </row>
    <row r="103" spans="1:17" x14ac:dyDescent="0.25">
      <c r="A103" s="676" t="s">
        <v>337</v>
      </c>
      <c r="B103" s="676" t="s">
        <v>1080</v>
      </c>
      <c r="C103" s="111">
        <v>-120047.73</v>
      </c>
      <c r="D103" s="494"/>
      <c r="E103" s="494">
        <f t="shared" si="3"/>
        <v>-120047.73</v>
      </c>
      <c r="F103" s="494"/>
      <c r="G103" s="494"/>
      <c r="H103" s="494"/>
      <c r="I103" s="691"/>
      <c r="L103" s="494">
        <f t="shared" si="4"/>
        <v>0</v>
      </c>
      <c r="O103" s="494">
        <f t="shared" si="5"/>
        <v>0</v>
      </c>
      <c r="P103" s="494"/>
      <c r="Q103" s="494"/>
    </row>
    <row r="104" spans="1:17" x14ac:dyDescent="0.25">
      <c r="A104" s="676" t="s">
        <v>338</v>
      </c>
      <c r="B104" s="676" t="s">
        <v>1081</v>
      </c>
      <c r="C104" s="111">
        <v>-103536.64</v>
      </c>
      <c r="D104" s="494"/>
      <c r="E104" s="494">
        <f t="shared" si="3"/>
        <v>-103536.64</v>
      </c>
      <c r="F104" s="494"/>
      <c r="G104" s="494"/>
      <c r="H104" s="494"/>
      <c r="I104" s="691"/>
      <c r="L104" s="494">
        <f t="shared" si="4"/>
        <v>0</v>
      </c>
      <c r="O104" s="494">
        <f t="shared" si="5"/>
        <v>0</v>
      </c>
      <c r="P104" s="494"/>
      <c r="Q104" s="494"/>
    </row>
    <row r="105" spans="1:17" x14ac:dyDescent="0.25">
      <c r="A105" s="676" t="s">
        <v>340</v>
      </c>
      <c r="B105" s="676" t="s">
        <v>1082</v>
      </c>
      <c r="C105" s="111">
        <v>-66020.22</v>
      </c>
      <c r="D105" s="494"/>
      <c r="E105" s="494">
        <f t="shared" si="3"/>
        <v>-66020.22</v>
      </c>
      <c r="F105" s="494"/>
      <c r="G105" s="494"/>
      <c r="H105" s="494"/>
      <c r="I105" s="691"/>
      <c r="L105" s="494">
        <f t="shared" si="4"/>
        <v>0</v>
      </c>
      <c r="O105" s="494">
        <f t="shared" si="5"/>
        <v>0</v>
      </c>
      <c r="P105" s="494"/>
      <c r="Q105" s="494"/>
    </row>
    <row r="106" spans="1:17" x14ac:dyDescent="0.25">
      <c r="A106" s="676" t="s">
        <v>339</v>
      </c>
      <c r="B106" s="676" t="s">
        <v>1083</v>
      </c>
      <c r="C106" s="111">
        <v>-116219.2</v>
      </c>
      <c r="D106" s="494"/>
      <c r="E106" s="494">
        <f t="shared" si="3"/>
        <v>-116219.2</v>
      </c>
      <c r="F106" s="494"/>
      <c r="G106" s="494"/>
      <c r="H106" s="494"/>
      <c r="I106" s="691"/>
      <c r="L106" s="494">
        <f t="shared" si="4"/>
        <v>0</v>
      </c>
      <c r="O106" s="494">
        <f t="shared" si="5"/>
        <v>0</v>
      </c>
      <c r="P106" s="494"/>
      <c r="Q106" s="494"/>
    </row>
    <row r="107" spans="1:17" ht="25" x14ac:dyDescent="0.25">
      <c r="A107" s="678" t="s">
        <v>341</v>
      </c>
      <c r="B107" s="678" t="s">
        <v>1084</v>
      </c>
      <c r="C107" s="677">
        <v>0</v>
      </c>
      <c r="D107" s="494"/>
      <c r="E107" s="494">
        <f t="shared" si="3"/>
        <v>0</v>
      </c>
      <c r="F107" s="494"/>
      <c r="G107" s="494"/>
      <c r="H107" s="494"/>
      <c r="I107" s="691" t="s">
        <v>136</v>
      </c>
      <c r="L107" s="494">
        <f t="shared" si="4"/>
        <v>0</v>
      </c>
      <c r="O107" s="494">
        <f t="shared" si="5"/>
        <v>0</v>
      </c>
      <c r="P107" s="494"/>
      <c r="Q107" s="494"/>
    </row>
    <row r="108" spans="1:17" x14ac:dyDescent="0.25">
      <c r="A108" s="676" t="s">
        <v>342</v>
      </c>
      <c r="B108" s="676" t="s">
        <v>1085</v>
      </c>
      <c r="C108" s="111">
        <v>-71595.740000000005</v>
      </c>
      <c r="D108" s="494"/>
      <c r="E108" s="494">
        <f t="shared" si="3"/>
        <v>-71595.740000000005</v>
      </c>
      <c r="F108" s="494"/>
      <c r="G108" s="494"/>
      <c r="H108" s="494"/>
      <c r="I108" s="691"/>
      <c r="L108" s="494">
        <f t="shared" si="4"/>
        <v>0</v>
      </c>
      <c r="O108" s="494">
        <f t="shared" si="5"/>
        <v>0</v>
      </c>
      <c r="P108" s="494"/>
      <c r="Q108" s="494"/>
    </row>
    <row r="109" spans="1:17" x14ac:dyDescent="0.25">
      <c r="A109" s="676" t="s">
        <v>1169</v>
      </c>
      <c r="B109" s="676" t="s">
        <v>1325</v>
      </c>
      <c r="C109" s="111">
        <v>-59618.67</v>
      </c>
      <c r="D109" s="494"/>
      <c r="E109" s="494">
        <f t="shared" si="3"/>
        <v>-59618.67</v>
      </c>
      <c r="F109" s="494"/>
      <c r="G109" s="494"/>
      <c r="H109" s="494"/>
      <c r="I109" s="691"/>
      <c r="L109" s="494">
        <f t="shared" si="4"/>
        <v>0</v>
      </c>
      <c r="O109" s="494">
        <f t="shared" si="5"/>
        <v>0</v>
      </c>
      <c r="P109" s="494"/>
      <c r="Q109" s="494"/>
    </row>
    <row r="110" spans="1:17" x14ac:dyDescent="0.25">
      <c r="A110" s="676" t="s">
        <v>343</v>
      </c>
      <c r="B110" s="676" t="s">
        <v>1086</v>
      </c>
      <c r="C110" s="111">
        <v>-142727.60999999999</v>
      </c>
      <c r="D110" s="494"/>
      <c r="E110" s="494">
        <f t="shared" si="3"/>
        <v>-142727.60999999999</v>
      </c>
      <c r="F110" s="494"/>
      <c r="G110" s="494"/>
      <c r="H110" s="494"/>
      <c r="I110" s="691"/>
      <c r="L110" s="494">
        <f t="shared" si="4"/>
        <v>0</v>
      </c>
      <c r="O110" s="494">
        <f t="shared" si="5"/>
        <v>0</v>
      </c>
      <c r="P110" s="494"/>
      <c r="Q110" s="494"/>
    </row>
    <row r="111" spans="1:17" x14ac:dyDescent="0.25">
      <c r="A111" s="676" t="s">
        <v>345</v>
      </c>
      <c r="B111" s="676" t="s">
        <v>1087</v>
      </c>
      <c r="C111" s="111">
        <v>-113090.09</v>
      </c>
      <c r="D111" s="494"/>
      <c r="E111" s="494">
        <f t="shared" si="3"/>
        <v>-113090.09</v>
      </c>
      <c r="F111" s="494"/>
      <c r="G111" s="494"/>
      <c r="H111" s="494"/>
      <c r="I111" s="691"/>
      <c r="L111" s="494">
        <f t="shared" si="4"/>
        <v>0</v>
      </c>
      <c r="O111" s="494">
        <f t="shared" si="5"/>
        <v>0</v>
      </c>
      <c r="P111" s="494"/>
      <c r="Q111" s="494"/>
    </row>
    <row r="112" spans="1:17" x14ac:dyDescent="0.25">
      <c r="A112" s="676" t="s">
        <v>344</v>
      </c>
      <c r="B112" s="676" t="s">
        <v>1088</v>
      </c>
      <c r="C112" s="111">
        <v>-63482.04</v>
      </c>
      <c r="D112" s="494"/>
      <c r="E112" s="494">
        <f t="shared" si="3"/>
        <v>-63482.04</v>
      </c>
      <c r="F112" s="494"/>
      <c r="G112" s="494"/>
      <c r="H112" s="494"/>
      <c r="I112" s="691"/>
      <c r="L112" s="494">
        <f t="shared" si="4"/>
        <v>0</v>
      </c>
      <c r="O112" s="494">
        <f t="shared" si="5"/>
        <v>0</v>
      </c>
      <c r="P112" s="494"/>
      <c r="Q112" s="494"/>
    </row>
    <row r="113" spans="1:17" x14ac:dyDescent="0.25">
      <c r="A113" s="676" t="s">
        <v>348</v>
      </c>
      <c r="B113" s="676" t="s">
        <v>1089</v>
      </c>
      <c r="C113" s="111">
        <v>-17520.28</v>
      </c>
      <c r="D113" s="494"/>
      <c r="E113" s="494">
        <f t="shared" si="3"/>
        <v>-17520.28</v>
      </c>
      <c r="F113" s="494"/>
      <c r="G113" s="494"/>
      <c r="H113" s="494"/>
      <c r="I113" s="691"/>
      <c r="L113" s="494">
        <f t="shared" si="4"/>
        <v>0</v>
      </c>
      <c r="O113" s="494">
        <f t="shared" si="5"/>
        <v>0</v>
      </c>
      <c r="P113" s="494"/>
      <c r="Q113" s="494"/>
    </row>
    <row r="114" spans="1:17" x14ac:dyDescent="0.25">
      <c r="A114" s="676" t="s">
        <v>349</v>
      </c>
      <c r="B114" s="676" t="s">
        <v>1090</v>
      </c>
      <c r="C114" s="111">
        <v>-123335.8</v>
      </c>
      <c r="D114" s="494"/>
      <c r="E114" s="494">
        <f t="shared" si="3"/>
        <v>-123335.8</v>
      </c>
      <c r="F114" s="494"/>
      <c r="G114" s="494"/>
      <c r="H114" s="494"/>
      <c r="I114" s="691"/>
      <c r="L114" s="494">
        <f t="shared" si="4"/>
        <v>0</v>
      </c>
      <c r="O114" s="494">
        <f t="shared" si="5"/>
        <v>0</v>
      </c>
      <c r="P114" s="494"/>
      <c r="Q114" s="494"/>
    </row>
    <row r="115" spans="1:17" x14ac:dyDescent="0.25">
      <c r="A115" s="676" t="s">
        <v>352</v>
      </c>
      <c r="B115" s="676" t="s">
        <v>1091</v>
      </c>
      <c r="C115" s="111">
        <v>-60533.36</v>
      </c>
      <c r="D115" s="494"/>
      <c r="E115" s="494">
        <f t="shared" si="3"/>
        <v>-60533.36</v>
      </c>
      <c r="F115" s="494"/>
      <c r="G115" s="494"/>
      <c r="H115" s="494"/>
      <c r="I115" s="691"/>
      <c r="L115" s="494">
        <f t="shared" si="4"/>
        <v>0</v>
      </c>
      <c r="O115" s="494">
        <f t="shared" si="5"/>
        <v>0</v>
      </c>
      <c r="P115" s="494"/>
      <c r="Q115" s="494"/>
    </row>
    <row r="116" spans="1:17" x14ac:dyDescent="0.25">
      <c r="A116" s="676" t="s">
        <v>395</v>
      </c>
      <c r="B116" s="676" t="s">
        <v>1092</v>
      </c>
      <c r="C116" s="111">
        <v>-36050.910000000003</v>
      </c>
      <c r="D116" s="494"/>
      <c r="E116" s="494">
        <f t="shared" si="3"/>
        <v>-36050.910000000003</v>
      </c>
      <c r="F116" s="494"/>
      <c r="G116" s="494"/>
      <c r="H116" s="494"/>
      <c r="I116" s="691"/>
      <c r="L116" s="494">
        <f t="shared" si="4"/>
        <v>0</v>
      </c>
      <c r="O116" s="494">
        <f t="shared" si="5"/>
        <v>0</v>
      </c>
      <c r="P116" s="494"/>
      <c r="Q116" s="494"/>
    </row>
    <row r="117" spans="1:17" x14ac:dyDescent="0.25">
      <c r="A117" s="676" t="s">
        <v>353</v>
      </c>
      <c r="B117" s="676" t="s">
        <v>1093</v>
      </c>
      <c r="C117" s="111">
        <v>-19531.16</v>
      </c>
      <c r="D117" s="494"/>
      <c r="E117" s="494">
        <f t="shared" si="3"/>
        <v>-19531.16</v>
      </c>
      <c r="F117" s="494"/>
      <c r="G117" s="494"/>
      <c r="H117" s="494"/>
      <c r="I117" s="691"/>
      <c r="L117" s="494">
        <f t="shared" si="4"/>
        <v>0</v>
      </c>
      <c r="O117" s="494">
        <f t="shared" si="5"/>
        <v>0</v>
      </c>
      <c r="P117" s="494"/>
      <c r="Q117" s="494"/>
    </row>
    <row r="118" spans="1:17" x14ac:dyDescent="0.25">
      <c r="A118" s="683" t="s">
        <v>1352</v>
      </c>
      <c r="B118" s="683" t="s">
        <v>5</v>
      </c>
      <c r="C118" s="111">
        <v>-29197.82</v>
      </c>
      <c r="D118" s="494"/>
      <c r="E118" s="494">
        <f t="shared" si="3"/>
        <v>-29197.82</v>
      </c>
      <c r="F118" s="494"/>
      <c r="G118" s="494"/>
      <c r="H118" s="494"/>
      <c r="I118" s="691"/>
      <c r="L118" s="494">
        <f t="shared" si="4"/>
        <v>0</v>
      </c>
      <c r="O118" s="494">
        <f t="shared" si="5"/>
        <v>0</v>
      </c>
      <c r="P118" s="494"/>
      <c r="Q118" s="494"/>
    </row>
    <row r="119" spans="1:17" x14ac:dyDescent="0.25">
      <c r="A119" s="676" t="s">
        <v>354</v>
      </c>
      <c r="B119" s="676" t="s">
        <v>1094</v>
      </c>
      <c r="C119" s="111">
        <v>-103255.59</v>
      </c>
      <c r="D119" s="494"/>
      <c r="E119" s="494">
        <f t="shared" si="3"/>
        <v>-103255.59</v>
      </c>
      <c r="F119" s="494"/>
      <c r="G119" s="494"/>
      <c r="H119" s="494"/>
      <c r="I119" s="691"/>
      <c r="L119" s="494">
        <f t="shared" si="4"/>
        <v>0</v>
      </c>
      <c r="O119" s="494">
        <f t="shared" si="5"/>
        <v>0</v>
      </c>
      <c r="P119" s="494"/>
      <c r="Q119" s="494"/>
    </row>
    <row r="120" spans="1:17" x14ac:dyDescent="0.25">
      <c r="A120" s="676" t="s">
        <v>355</v>
      </c>
      <c r="B120" s="676" t="s">
        <v>1095</v>
      </c>
      <c r="C120" s="111">
        <v>-79991.899999999994</v>
      </c>
      <c r="D120" s="494"/>
      <c r="E120" s="494">
        <f t="shared" si="3"/>
        <v>-79991.899999999994</v>
      </c>
      <c r="F120" s="494"/>
      <c r="G120" s="494"/>
      <c r="H120" s="494"/>
      <c r="I120" s="691"/>
      <c r="L120" s="494">
        <f t="shared" si="4"/>
        <v>0</v>
      </c>
      <c r="O120" s="494">
        <f t="shared" si="5"/>
        <v>0</v>
      </c>
      <c r="P120" s="494"/>
      <c r="Q120" s="494"/>
    </row>
    <row r="121" spans="1:17" x14ac:dyDescent="0.25">
      <c r="A121" s="676" t="s">
        <v>1353</v>
      </c>
      <c r="B121" s="676" t="s">
        <v>6</v>
      </c>
      <c r="C121" s="111">
        <v>-12687.07</v>
      </c>
      <c r="D121" s="494"/>
      <c r="E121" s="494">
        <f t="shared" si="3"/>
        <v>-12687.07</v>
      </c>
      <c r="F121" s="494"/>
      <c r="G121" s="494"/>
      <c r="H121" s="494"/>
      <c r="I121" s="691"/>
      <c r="L121" s="494">
        <f t="shared" si="4"/>
        <v>0</v>
      </c>
      <c r="O121" s="494">
        <f t="shared" si="5"/>
        <v>0</v>
      </c>
      <c r="P121" s="494"/>
      <c r="Q121" s="494"/>
    </row>
    <row r="122" spans="1:17" x14ac:dyDescent="0.25">
      <c r="A122" s="676" t="s">
        <v>356</v>
      </c>
      <c r="B122" s="676" t="s">
        <v>1096</v>
      </c>
      <c r="C122" s="111">
        <v>-108431.11</v>
      </c>
      <c r="D122" s="494"/>
      <c r="E122" s="494">
        <f t="shared" si="3"/>
        <v>-108431.11</v>
      </c>
      <c r="F122" s="494"/>
      <c r="G122" s="494"/>
      <c r="H122" s="494"/>
      <c r="I122" s="691"/>
      <c r="L122" s="494">
        <f t="shared" si="4"/>
        <v>0</v>
      </c>
      <c r="O122" s="494">
        <f t="shared" si="5"/>
        <v>0</v>
      </c>
      <c r="P122" s="494"/>
      <c r="Q122" s="494"/>
    </row>
    <row r="123" spans="1:17" x14ac:dyDescent="0.25">
      <c r="A123" s="676" t="s">
        <v>363</v>
      </c>
      <c r="B123" s="676" t="s">
        <v>1097</v>
      </c>
      <c r="C123" s="111">
        <v>-47329.120000000003</v>
      </c>
      <c r="D123" s="494"/>
      <c r="E123" s="494">
        <f t="shared" si="3"/>
        <v>-47329.120000000003</v>
      </c>
      <c r="F123" s="494"/>
      <c r="G123" s="494"/>
      <c r="H123" s="494"/>
      <c r="I123" s="691"/>
      <c r="L123" s="494">
        <f t="shared" si="4"/>
        <v>0</v>
      </c>
      <c r="O123" s="494">
        <f t="shared" si="5"/>
        <v>0</v>
      </c>
      <c r="P123" s="494"/>
      <c r="Q123" s="494"/>
    </row>
    <row r="124" spans="1:17" ht="25" x14ac:dyDescent="0.25">
      <c r="A124" s="678" t="s">
        <v>362</v>
      </c>
      <c r="B124" s="678" t="s">
        <v>1098</v>
      </c>
      <c r="C124" s="677">
        <v>0</v>
      </c>
      <c r="D124" s="494"/>
      <c r="E124" s="494">
        <f t="shared" si="3"/>
        <v>0</v>
      </c>
      <c r="F124" s="494"/>
      <c r="G124" s="494"/>
      <c r="H124" s="494"/>
      <c r="I124" s="691" t="s">
        <v>136</v>
      </c>
      <c r="L124" s="494">
        <f t="shared" si="4"/>
        <v>0</v>
      </c>
      <c r="O124" s="494">
        <f t="shared" si="5"/>
        <v>0</v>
      </c>
      <c r="P124" s="494"/>
      <c r="Q124" s="494"/>
    </row>
    <row r="125" spans="1:17" x14ac:dyDescent="0.25">
      <c r="A125" s="676" t="s">
        <v>360</v>
      </c>
      <c r="B125" s="676" t="s">
        <v>1099</v>
      </c>
      <c r="C125" s="111">
        <v>220274.47</v>
      </c>
      <c r="D125" s="494"/>
      <c r="E125" s="494">
        <f t="shared" si="3"/>
        <v>220274.47</v>
      </c>
      <c r="F125" s="494"/>
      <c r="G125" s="494"/>
      <c r="H125" s="494"/>
      <c r="I125" s="691"/>
      <c r="L125" s="494">
        <f t="shared" si="4"/>
        <v>0</v>
      </c>
      <c r="O125" s="494">
        <f t="shared" si="5"/>
        <v>0</v>
      </c>
      <c r="P125" s="494"/>
      <c r="Q125" s="494"/>
    </row>
    <row r="126" spans="1:17" x14ac:dyDescent="0.25">
      <c r="A126" s="676" t="s">
        <v>361</v>
      </c>
      <c r="B126" s="676" t="s">
        <v>1100</v>
      </c>
      <c r="C126" s="111">
        <v>-195009.25</v>
      </c>
      <c r="D126" s="494"/>
      <c r="E126" s="494">
        <f t="shared" si="3"/>
        <v>-195009.25</v>
      </c>
      <c r="F126" s="494"/>
      <c r="G126" s="494"/>
      <c r="H126" s="494"/>
      <c r="I126" s="691"/>
      <c r="L126" s="494">
        <f t="shared" si="4"/>
        <v>0</v>
      </c>
      <c r="O126" s="494">
        <f t="shared" si="5"/>
        <v>0</v>
      </c>
      <c r="P126" s="494"/>
      <c r="Q126" s="494"/>
    </row>
    <row r="127" spans="1:17" x14ac:dyDescent="0.25">
      <c r="A127" s="676" t="s">
        <v>359</v>
      </c>
      <c r="B127" s="676" t="s">
        <v>1101</v>
      </c>
      <c r="C127" s="111">
        <v>-95168.9</v>
      </c>
      <c r="D127" s="494"/>
      <c r="E127" s="494">
        <f t="shared" si="3"/>
        <v>-95168.9</v>
      </c>
      <c r="F127" s="494"/>
      <c r="G127" s="494"/>
      <c r="H127" s="494"/>
      <c r="I127" s="691"/>
      <c r="L127" s="494">
        <f t="shared" si="4"/>
        <v>0</v>
      </c>
      <c r="O127" s="494">
        <f t="shared" si="5"/>
        <v>0</v>
      </c>
      <c r="P127" s="494"/>
      <c r="Q127" s="494"/>
    </row>
    <row r="128" spans="1:17" x14ac:dyDescent="0.25">
      <c r="A128" s="676" t="s">
        <v>358</v>
      </c>
      <c r="B128" s="676" t="s">
        <v>1102</v>
      </c>
      <c r="C128" s="111">
        <v>-58066.58</v>
      </c>
      <c r="D128" s="494"/>
      <c r="E128" s="494">
        <f t="shared" si="3"/>
        <v>-58066.58</v>
      </c>
      <c r="F128" s="494"/>
      <c r="G128" s="494"/>
      <c r="H128" s="494"/>
      <c r="I128" s="691"/>
      <c r="L128" s="494">
        <f t="shared" si="4"/>
        <v>0</v>
      </c>
      <c r="O128" s="494">
        <f t="shared" si="5"/>
        <v>0</v>
      </c>
      <c r="P128" s="494"/>
      <c r="Q128" s="494"/>
    </row>
    <row r="129" spans="1:17" x14ac:dyDescent="0.25">
      <c r="A129" s="676" t="s">
        <v>1354</v>
      </c>
      <c r="B129" s="676" t="s">
        <v>7</v>
      </c>
      <c r="C129" s="111">
        <v>-93111.32</v>
      </c>
      <c r="D129" s="494"/>
      <c r="E129" s="494">
        <f t="shared" si="3"/>
        <v>-93111.32</v>
      </c>
      <c r="F129" s="494"/>
      <c r="G129" s="494"/>
      <c r="H129" s="494"/>
      <c r="I129" s="691"/>
      <c r="L129" s="494">
        <f t="shared" si="4"/>
        <v>0</v>
      </c>
      <c r="O129" s="494">
        <f t="shared" si="5"/>
        <v>0</v>
      </c>
      <c r="P129" s="494"/>
      <c r="Q129" s="494"/>
    </row>
    <row r="130" spans="1:17" x14ac:dyDescent="0.25">
      <c r="A130" s="676" t="s">
        <v>372</v>
      </c>
      <c r="B130" s="676" t="s">
        <v>1103</v>
      </c>
      <c r="C130" s="111">
        <v>-92776.39</v>
      </c>
      <c r="D130" s="494"/>
      <c r="E130" s="494">
        <f t="shared" si="3"/>
        <v>-92776.39</v>
      </c>
      <c r="F130" s="494"/>
      <c r="G130" s="494"/>
      <c r="H130" s="494"/>
      <c r="I130" s="691"/>
      <c r="L130" s="494">
        <f t="shared" si="4"/>
        <v>0</v>
      </c>
      <c r="O130" s="494">
        <f t="shared" si="5"/>
        <v>0</v>
      </c>
      <c r="P130" s="494"/>
      <c r="Q130" s="494"/>
    </row>
    <row r="131" spans="1:17" x14ac:dyDescent="0.25">
      <c r="A131" s="676" t="s">
        <v>375</v>
      </c>
      <c r="B131" s="676" t="s">
        <v>1104</v>
      </c>
      <c r="C131" s="111">
        <v>57300.92</v>
      </c>
      <c r="D131" s="494"/>
      <c r="E131" s="494">
        <f t="shared" si="3"/>
        <v>57300.92</v>
      </c>
      <c r="F131" s="494"/>
      <c r="G131" s="494"/>
      <c r="H131" s="494"/>
      <c r="I131" s="691"/>
      <c r="L131" s="494">
        <f t="shared" si="4"/>
        <v>0</v>
      </c>
      <c r="O131" s="494">
        <f t="shared" si="5"/>
        <v>0</v>
      </c>
      <c r="P131" s="494"/>
      <c r="Q131" s="494"/>
    </row>
    <row r="132" spans="1:17" x14ac:dyDescent="0.25">
      <c r="A132" s="676" t="s">
        <v>379</v>
      </c>
      <c r="B132" s="676" t="s">
        <v>1105</v>
      </c>
      <c r="C132" s="111">
        <v>-47140.26</v>
      </c>
      <c r="D132" s="494"/>
      <c r="E132" s="494">
        <f t="shared" si="3"/>
        <v>-47140.26</v>
      </c>
      <c r="F132" s="494"/>
      <c r="G132" s="494"/>
      <c r="H132" s="494"/>
      <c r="I132" s="691"/>
      <c r="L132" s="494">
        <f t="shared" si="4"/>
        <v>0</v>
      </c>
      <c r="O132" s="494">
        <f t="shared" si="5"/>
        <v>0</v>
      </c>
      <c r="P132" s="494"/>
      <c r="Q132" s="494"/>
    </row>
    <row r="133" spans="1:17" x14ac:dyDescent="0.25">
      <c r="A133" s="676" t="s">
        <v>385</v>
      </c>
      <c r="B133" s="676" t="s">
        <v>1106</v>
      </c>
      <c r="C133" s="111">
        <v>-124570.55</v>
      </c>
      <c r="D133" s="494"/>
      <c r="E133" s="494">
        <f t="shared" si="3"/>
        <v>-124570.55</v>
      </c>
      <c r="F133" s="494"/>
      <c r="G133" s="494"/>
      <c r="H133" s="494"/>
      <c r="I133" s="691"/>
      <c r="L133" s="494">
        <f t="shared" si="4"/>
        <v>0</v>
      </c>
      <c r="O133" s="494">
        <f t="shared" si="5"/>
        <v>0</v>
      </c>
      <c r="P133" s="494"/>
      <c r="Q133" s="494"/>
    </row>
    <row r="134" spans="1:17" x14ac:dyDescent="0.25">
      <c r="A134" s="676" t="s">
        <v>381</v>
      </c>
      <c r="B134" s="676" t="s">
        <v>1107</v>
      </c>
      <c r="C134" s="111">
        <v>-67646.33</v>
      </c>
      <c r="D134" s="494"/>
      <c r="E134" s="494">
        <f t="shared" si="3"/>
        <v>-67646.33</v>
      </c>
      <c r="F134" s="494"/>
      <c r="G134" s="494"/>
      <c r="H134" s="494"/>
      <c r="I134" s="691"/>
      <c r="L134" s="494">
        <f t="shared" si="4"/>
        <v>0</v>
      </c>
      <c r="O134" s="494">
        <f t="shared" si="5"/>
        <v>0</v>
      </c>
      <c r="P134" s="494"/>
      <c r="Q134" s="494"/>
    </row>
    <row r="135" spans="1:17" x14ac:dyDescent="0.25">
      <c r="A135" s="676" t="s">
        <v>367</v>
      </c>
      <c r="B135" s="676" t="s">
        <v>1108</v>
      </c>
      <c r="C135" s="111">
        <v>-105544.1</v>
      </c>
      <c r="D135" s="494"/>
      <c r="E135" s="494">
        <f t="shared" si="3"/>
        <v>-105544.1</v>
      </c>
      <c r="F135" s="494"/>
      <c r="G135" s="494"/>
      <c r="H135" s="494"/>
      <c r="I135" s="691"/>
      <c r="L135" s="494">
        <f t="shared" si="4"/>
        <v>0</v>
      </c>
      <c r="O135" s="494">
        <f t="shared" si="5"/>
        <v>0</v>
      </c>
      <c r="P135" s="494"/>
      <c r="Q135" s="494"/>
    </row>
    <row r="136" spans="1:17" x14ac:dyDescent="0.25">
      <c r="A136" s="676" t="s">
        <v>368</v>
      </c>
      <c r="B136" s="676" t="s">
        <v>1109</v>
      </c>
      <c r="C136" s="111">
        <v>-36035.040000000001</v>
      </c>
      <c r="D136" s="494"/>
      <c r="E136" s="494">
        <f t="shared" ref="E136:E194" si="6">SUM(C136:D136)</f>
        <v>-36035.040000000001</v>
      </c>
      <c r="F136" s="494"/>
      <c r="G136" s="494"/>
      <c r="H136" s="494"/>
      <c r="I136" s="691"/>
      <c r="L136" s="494">
        <f t="shared" ref="L136:L194" si="7">SUM(J136:K136)</f>
        <v>0</v>
      </c>
      <c r="O136" s="494">
        <f t="shared" ref="O136:O194" si="8">SUM(M136:N136)</f>
        <v>0</v>
      </c>
      <c r="P136" s="494"/>
      <c r="Q136" s="494"/>
    </row>
    <row r="137" spans="1:17" x14ac:dyDescent="0.25">
      <c r="A137" s="676" t="s">
        <v>383</v>
      </c>
      <c r="B137" s="676" t="s">
        <v>1110</v>
      </c>
      <c r="C137" s="111">
        <v>-53504.71</v>
      </c>
      <c r="D137" s="494"/>
      <c r="E137" s="494">
        <f t="shared" si="6"/>
        <v>-53504.71</v>
      </c>
      <c r="F137" s="494"/>
      <c r="G137" s="494"/>
      <c r="H137" s="494"/>
      <c r="I137" s="691"/>
      <c r="L137" s="494">
        <f t="shared" si="7"/>
        <v>0</v>
      </c>
      <c r="O137" s="494">
        <f t="shared" si="8"/>
        <v>0</v>
      </c>
      <c r="P137" s="494"/>
      <c r="Q137" s="494"/>
    </row>
    <row r="138" spans="1:17" x14ac:dyDescent="0.25">
      <c r="A138" s="676" t="s">
        <v>371</v>
      </c>
      <c r="B138" s="676" t="s">
        <v>1111</v>
      </c>
      <c r="C138" s="111">
        <v>-59753.27</v>
      </c>
      <c r="D138" s="494"/>
      <c r="E138" s="494">
        <f t="shared" si="6"/>
        <v>-59753.27</v>
      </c>
      <c r="F138" s="494"/>
      <c r="G138" s="494"/>
      <c r="H138" s="494"/>
      <c r="I138" s="691"/>
      <c r="L138" s="494">
        <f t="shared" si="7"/>
        <v>0</v>
      </c>
      <c r="O138" s="494">
        <f t="shared" si="8"/>
        <v>0</v>
      </c>
      <c r="P138" s="494"/>
      <c r="Q138" s="494"/>
    </row>
    <row r="139" spans="1:17" x14ac:dyDescent="0.25">
      <c r="A139" s="676" t="s">
        <v>373</v>
      </c>
      <c r="B139" s="676" t="s">
        <v>1112</v>
      </c>
      <c r="C139" s="111">
        <v>-99668.95</v>
      </c>
      <c r="D139" s="494"/>
      <c r="E139" s="494">
        <f t="shared" si="6"/>
        <v>-99668.95</v>
      </c>
      <c r="F139" s="494"/>
      <c r="G139" s="494"/>
      <c r="H139" s="494"/>
      <c r="I139" s="691"/>
      <c r="L139" s="494">
        <f t="shared" si="7"/>
        <v>0</v>
      </c>
      <c r="O139" s="494">
        <f t="shared" si="8"/>
        <v>0</v>
      </c>
      <c r="P139" s="494"/>
      <c r="Q139" s="494"/>
    </row>
    <row r="140" spans="1:17" x14ac:dyDescent="0.25">
      <c r="A140" s="676" t="s">
        <v>374</v>
      </c>
      <c r="B140" s="676" t="s">
        <v>1113</v>
      </c>
      <c r="C140" s="111">
        <v>-35211.26</v>
      </c>
      <c r="D140" s="494"/>
      <c r="E140" s="494">
        <f t="shared" si="6"/>
        <v>-35211.26</v>
      </c>
      <c r="F140" s="494"/>
      <c r="G140" s="494"/>
      <c r="H140" s="494"/>
      <c r="I140" s="691"/>
      <c r="L140" s="494">
        <f t="shared" si="7"/>
        <v>0</v>
      </c>
      <c r="O140" s="494">
        <f t="shared" si="8"/>
        <v>0</v>
      </c>
      <c r="P140" s="494"/>
      <c r="Q140" s="494"/>
    </row>
    <row r="141" spans="1:17" x14ac:dyDescent="0.25">
      <c r="A141" s="676" t="s">
        <v>380</v>
      </c>
      <c r="B141" s="676" t="s">
        <v>1114</v>
      </c>
      <c r="C141" s="111">
        <v>-78577.740000000005</v>
      </c>
      <c r="D141" s="494"/>
      <c r="E141" s="494">
        <f t="shared" si="6"/>
        <v>-78577.740000000005</v>
      </c>
      <c r="F141" s="494"/>
      <c r="G141" s="494"/>
      <c r="H141" s="494"/>
      <c r="I141" s="691"/>
      <c r="L141" s="494">
        <f t="shared" si="7"/>
        <v>0</v>
      </c>
      <c r="O141" s="494">
        <f t="shared" si="8"/>
        <v>0</v>
      </c>
      <c r="P141" s="494"/>
      <c r="Q141" s="494"/>
    </row>
    <row r="142" spans="1:17" x14ac:dyDescent="0.25">
      <c r="A142" s="676" t="s">
        <v>388</v>
      </c>
      <c r="B142" s="676" t="s">
        <v>1115</v>
      </c>
      <c r="C142" s="111">
        <v>-123652.95</v>
      </c>
      <c r="D142" s="494"/>
      <c r="E142" s="494">
        <f t="shared" si="6"/>
        <v>-123652.95</v>
      </c>
      <c r="F142" s="494"/>
      <c r="G142" s="494"/>
      <c r="H142" s="494"/>
      <c r="I142" s="691"/>
      <c r="L142" s="494">
        <f t="shared" si="7"/>
        <v>0</v>
      </c>
      <c r="O142" s="494">
        <f t="shared" si="8"/>
        <v>0</v>
      </c>
      <c r="P142" s="494"/>
      <c r="Q142" s="494"/>
    </row>
    <row r="143" spans="1:17" x14ac:dyDescent="0.25">
      <c r="A143" s="676" t="s">
        <v>392</v>
      </c>
      <c r="B143" s="676" t="s">
        <v>1116</v>
      </c>
      <c r="C143" s="111">
        <v>-127031.69</v>
      </c>
      <c r="D143" s="494"/>
      <c r="E143" s="494">
        <f t="shared" si="6"/>
        <v>-127031.69</v>
      </c>
      <c r="F143" s="494"/>
      <c r="G143" s="494"/>
      <c r="H143" s="494"/>
      <c r="I143" s="691"/>
      <c r="L143" s="494">
        <f t="shared" si="7"/>
        <v>0</v>
      </c>
      <c r="O143" s="494">
        <f t="shared" si="8"/>
        <v>0</v>
      </c>
      <c r="P143" s="494"/>
      <c r="Q143" s="494"/>
    </row>
    <row r="144" spans="1:17" x14ac:dyDescent="0.25">
      <c r="A144" s="676" t="s">
        <v>394</v>
      </c>
      <c r="B144" s="676" t="s">
        <v>1117</v>
      </c>
      <c r="C144" s="111">
        <v>-61634.87</v>
      </c>
      <c r="D144" s="494"/>
      <c r="E144" s="494">
        <f t="shared" si="6"/>
        <v>-61634.87</v>
      </c>
      <c r="F144" s="494"/>
      <c r="G144" s="494"/>
      <c r="H144" s="494"/>
      <c r="I144" s="691"/>
      <c r="L144" s="494">
        <f t="shared" si="7"/>
        <v>0</v>
      </c>
      <c r="O144" s="494">
        <f t="shared" si="8"/>
        <v>0</v>
      </c>
      <c r="P144" s="494"/>
      <c r="Q144" s="494"/>
    </row>
    <row r="145" spans="1:17" s="166" customFormat="1" ht="37.5" x14ac:dyDescent="0.25">
      <c r="A145" s="681" t="s">
        <v>357</v>
      </c>
      <c r="B145" s="681" t="s">
        <v>1118</v>
      </c>
      <c r="C145" s="680">
        <v>-66173.16</v>
      </c>
      <c r="D145" s="680">
        <v>27413</v>
      </c>
      <c r="E145" s="680">
        <f t="shared" si="6"/>
        <v>-38760.160000000003</v>
      </c>
      <c r="F145" s="680"/>
      <c r="G145" s="680"/>
      <c r="H145" s="680"/>
      <c r="I145" s="716" t="s">
        <v>35</v>
      </c>
      <c r="J145" s="680"/>
      <c r="K145" s="680"/>
      <c r="L145" s="680">
        <f t="shared" si="7"/>
        <v>0</v>
      </c>
      <c r="M145" s="680"/>
      <c r="N145" s="680"/>
      <c r="O145" s="680">
        <f t="shared" si="8"/>
        <v>0</v>
      </c>
      <c r="P145" s="680"/>
      <c r="Q145" s="680"/>
    </row>
    <row r="146" spans="1:17" x14ac:dyDescent="0.25">
      <c r="A146" s="676" t="s">
        <v>675</v>
      </c>
      <c r="B146" s="676" t="s">
        <v>1119</v>
      </c>
      <c r="C146" s="111">
        <v>-237144.1</v>
      </c>
      <c r="D146" s="494"/>
      <c r="E146" s="494">
        <f t="shared" si="6"/>
        <v>-237144.1</v>
      </c>
      <c r="F146" s="494"/>
      <c r="G146" s="494"/>
      <c r="H146" s="494"/>
      <c r="I146" s="691"/>
      <c r="L146" s="494">
        <f t="shared" si="7"/>
        <v>0</v>
      </c>
      <c r="O146" s="494">
        <f t="shared" si="8"/>
        <v>0</v>
      </c>
      <c r="P146" s="494"/>
      <c r="Q146" s="494"/>
    </row>
    <row r="147" spans="1:17" ht="50" x14ac:dyDescent="0.25">
      <c r="A147" s="686" t="s">
        <v>400</v>
      </c>
      <c r="B147" s="686" t="s">
        <v>1120</v>
      </c>
      <c r="C147" s="685">
        <v>301838.48</v>
      </c>
      <c r="D147" s="494"/>
      <c r="E147" s="494">
        <f t="shared" si="6"/>
        <v>301838.48</v>
      </c>
      <c r="F147" s="494"/>
      <c r="G147" s="494"/>
      <c r="H147" s="494"/>
      <c r="I147" s="691" t="s">
        <v>135</v>
      </c>
      <c r="L147" s="494">
        <f t="shared" si="7"/>
        <v>0</v>
      </c>
      <c r="O147" s="494">
        <f t="shared" si="8"/>
        <v>0</v>
      </c>
      <c r="P147" s="494"/>
      <c r="Q147" s="494"/>
    </row>
    <row r="148" spans="1:17" x14ac:dyDescent="0.25">
      <c r="A148" s="676" t="s">
        <v>1355</v>
      </c>
      <c r="B148" s="676" t="s">
        <v>8</v>
      </c>
      <c r="C148" s="111">
        <v>29571.279999999999</v>
      </c>
      <c r="D148" s="494"/>
      <c r="E148" s="494">
        <f t="shared" si="6"/>
        <v>29571.279999999999</v>
      </c>
      <c r="F148" s="494"/>
      <c r="G148" s="494"/>
      <c r="H148" s="494"/>
      <c r="I148" s="691"/>
      <c r="L148" s="494">
        <f t="shared" si="7"/>
        <v>0</v>
      </c>
      <c r="O148" s="494">
        <f t="shared" si="8"/>
        <v>0</v>
      </c>
      <c r="P148" s="494"/>
      <c r="Q148" s="494"/>
    </row>
    <row r="149" spans="1:17" x14ac:dyDescent="0.25">
      <c r="A149" s="676" t="s">
        <v>0</v>
      </c>
      <c r="B149" s="676" t="s">
        <v>9</v>
      </c>
      <c r="C149" s="111">
        <v>-36002.85</v>
      </c>
      <c r="D149" s="494"/>
      <c r="E149" s="494">
        <f t="shared" si="6"/>
        <v>-36002.85</v>
      </c>
      <c r="F149" s="494"/>
      <c r="G149" s="494"/>
      <c r="H149" s="494"/>
      <c r="I149" s="691"/>
      <c r="L149" s="494">
        <f t="shared" si="7"/>
        <v>0</v>
      </c>
      <c r="O149" s="494">
        <f t="shared" si="8"/>
        <v>0</v>
      </c>
      <c r="P149" s="494"/>
      <c r="Q149" s="494"/>
    </row>
    <row r="150" spans="1:17" x14ac:dyDescent="0.25">
      <c r="A150" s="676" t="s">
        <v>401</v>
      </c>
      <c r="B150" s="676" t="s">
        <v>1121</v>
      </c>
      <c r="C150" s="111">
        <v>-495325.66</v>
      </c>
      <c r="D150" s="494"/>
      <c r="E150" s="494">
        <f t="shared" si="6"/>
        <v>-495325.66</v>
      </c>
      <c r="F150" s="494"/>
      <c r="G150" s="494"/>
      <c r="H150" s="494"/>
      <c r="I150" s="691"/>
      <c r="L150" s="494">
        <f t="shared" si="7"/>
        <v>0</v>
      </c>
      <c r="O150" s="494">
        <f t="shared" si="8"/>
        <v>0</v>
      </c>
      <c r="P150" s="494"/>
      <c r="Q150" s="494"/>
    </row>
    <row r="151" spans="1:17" x14ac:dyDescent="0.25">
      <c r="A151" s="681" t="s">
        <v>402</v>
      </c>
      <c r="B151" s="681" t="s">
        <v>1122</v>
      </c>
      <c r="C151" s="680">
        <v>-444240.89</v>
      </c>
      <c r="D151" s="680">
        <f>444240.89-546836</f>
        <v>-102595.10999999999</v>
      </c>
      <c r="E151" s="680">
        <f t="shared" si="6"/>
        <v>-546836</v>
      </c>
      <c r="F151" s="494"/>
      <c r="G151" s="494"/>
      <c r="H151" s="494"/>
      <c r="I151" s="691"/>
      <c r="J151" s="494">
        <v>418731.22</v>
      </c>
      <c r="K151" s="494">
        <f>35474-418731.22</f>
        <v>-383257.22</v>
      </c>
      <c r="L151" s="494">
        <f t="shared" si="7"/>
        <v>35474</v>
      </c>
      <c r="M151" s="494">
        <v>-329627.7</v>
      </c>
      <c r="N151" s="494">
        <f>-M151</f>
        <v>329627.7</v>
      </c>
      <c r="O151" s="494">
        <f t="shared" si="8"/>
        <v>0</v>
      </c>
      <c r="P151" s="494"/>
      <c r="Q151" s="494"/>
    </row>
    <row r="152" spans="1:17" ht="25" x14ac:dyDescent="0.25">
      <c r="A152" s="678" t="s">
        <v>403</v>
      </c>
      <c r="B152" s="678" t="s">
        <v>1123</v>
      </c>
      <c r="C152" s="677">
        <v>0</v>
      </c>
      <c r="D152" s="494"/>
      <c r="E152" s="494">
        <f t="shared" si="6"/>
        <v>0</v>
      </c>
      <c r="F152" s="494"/>
      <c r="G152" s="494"/>
      <c r="H152" s="494"/>
      <c r="I152" s="691" t="s">
        <v>136</v>
      </c>
      <c r="L152" s="494">
        <f t="shared" si="7"/>
        <v>0</v>
      </c>
      <c r="O152" s="494">
        <f t="shared" si="8"/>
        <v>0</v>
      </c>
      <c r="P152" s="494"/>
      <c r="Q152" s="494"/>
    </row>
    <row r="153" spans="1:17" x14ac:dyDescent="0.25">
      <c r="A153" s="676" t="s">
        <v>404</v>
      </c>
      <c r="B153" s="676" t="s">
        <v>1124</v>
      </c>
      <c r="C153" s="111">
        <v>-358409.06</v>
      </c>
      <c r="D153" s="494"/>
      <c r="E153" s="494">
        <f t="shared" si="6"/>
        <v>-358409.06</v>
      </c>
      <c r="F153" s="494"/>
      <c r="G153" s="494"/>
      <c r="H153" s="494"/>
      <c r="I153" s="691"/>
      <c r="L153" s="494">
        <f t="shared" si="7"/>
        <v>0</v>
      </c>
      <c r="O153" s="494">
        <f t="shared" si="8"/>
        <v>0</v>
      </c>
      <c r="P153" s="494"/>
      <c r="Q153" s="494"/>
    </row>
    <row r="154" spans="1:17" x14ac:dyDescent="0.25">
      <c r="A154" s="676" t="s">
        <v>405</v>
      </c>
      <c r="B154" s="676" t="s">
        <v>1125</v>
      </c>
      <c r="C154" s="111">
        <v>124595.49</v>
      </c>
      <c r="D154" s="494"/>
      <c r="E154" s="494">
        <f t="shared" si="6"/>
        <v>124595.49</v>
      </c>
      <c r="F154" s="494"/>
      <c r="G154" s="494"/>
      <c r="H154" s="494"/>
      <c r="I154" s="691"/>
      <c r="L154" s="494">
        <f t="shared" si="7"/>
        <v>0</v>
      </c>
      <c r="O154" s="494">
        <f t="shared" si="8"/>
        <v>0</v>
      </c>
      <c r="P154" s="494"/>
      <c r="Q154" s="494"/>
    </row>
    <row r="155" spans="1:17" ht="25" x14ac:dyDescent="0.25">
      <c r="A155" s="678" t="s">
        <v>407</v>
      </c>
      <c r="B155" s="678" t="s">
        <v>1126</v>
      </c>
      <c r="C155" s="677">
        <v>0</v>
      </c>
      <c r="D155" s="494"/>
      <c r="E155" s="494">
        <f t="shared" si="6"/>
        <v>0</v>
      </c>
      <c r="F155" s="494"/>
      <c r="G155" s="494"/>
      <c r="H155" s="494"/>
      <c r="I155" s="691" t="s">
        <v>136</v>
      </c>
      <c r="L155" s="494">
        <f t="shared" si="7"/>
        <v>0</v>
      </c>
      <c r="O155" s="494">
        <f t="shared" si="8"/>
        <v>0</v>
      </c>
      <c r="P155" s="494"/>
      <c r="Q155" s="494"/>
    </row>
    <row r="156" spans="1:17" x14ac:dyDescent="0.25">
      <c r="A156" s="676" t="s">
        <v>409</v>
      </c>
      <c r="B156" s="676" t="s">
        <v>1127</v>
      </c>
      <c r="C156" s="111">
        <v>-19002.689999999999</v>
      </c>
      <c r="D156" s="494"/>
      <c r="E156" s="494">
        <f t="shared" si="6"/>
        <v>-19002.689999999999</v>
      </c>
      <c r="F156" s="494"/>
      <c r="G156" s="494"/>
      <c r="H156" s="494"/>
      <c r="I156" s="691"/>
      <c r="L156" s="494">
        <f t="shared" si="7"/>
        <v>0</v>
      </c>
      <c r="O156" s="494">
        <f t="shared" si="8"/>
        <v>0</v>
      </c>
      <c r="P156" s="494"/>
      <c r="Q156" s="494"/>
    </row>
    <row r="157" spans="1:17" x14ac:dyDescent="0.25">
      <c r="A157" s="676" t="s">
        <v>1</v>
      </c>
      <c r="B157" s="676" t="s">
        <v>10</v>
      </c>
      <c r="C157" s="111">
        <v>-81317.97</v>
      </c>
      <c r="D157" s="494"/>
      <c r="E157" s="494">
        <f t="shared" si="6"/>
        <v>-81317.97</v>
      </c>
      <c r="F157" s="494"/>
      <c r="G157" s="494"/>
      <c r="H157" s="494"/>
      <c r="I157" s="691"/>
      <c r="L157" s="494">
        <f t="shared" si="7"/>
        <v>0</v>
      </c>
      <c r="O157" s="494">
        <f t="shared" si="8"/>
        <v>0</v>
      </c>
      <c r="P157" s="494"/>
      <c r="Q157" s="494"/>
    </row>
    <row r="158" spans="1:17" x14ac:dyDescent="0.25">
      <c r="A158" s="676" t="s">
        <v>408</v>
      </c>
      <c r="B158" s="676" t="s">
        <v>1128</v>
      </c>
      <c r="C158" s="111">
        <v>-760590.22</v>
      </c>
      <c r="D158" s="494"/>
      <c r="E158" s="494">
        <f t="shared" si="6"/>
        <v>-760590.22</v>
      </c>
      <c r="F158" s="494"/>
      <c r="G158" s="494"/>
      <c r="H158" s="494"/>
      <c r="I158" s="691"/>
      <c r="L158" s="494">
        <f t="shared" si="7"/>
        <v>0</v>
      </c>
      <c r="O158" s="494">
        <f t="shared" si="8"/>
        <v>0</v>
      </c>
      <c r="P158" s="494"/>
      <c r="Q158" s="494"/>
    </row>
    <row r="159" spans="1:17" ht="25" x14ac:dyDescent="0.25">
      <c r="A159" s="686" t="s">
        <v>1339</v>
      </c>
      <c r="B159" s="686" t="s">
        <v>1340</v>
      </c>
      <c r="C159" s="685">
        <v>-174982.2</v>
      </c>
      <c r="D159" s="494"/>
      <c r="E159" s="494">
        <f t="shared" si="6"/>
        <v>-174982.2</v>
      </c>
      <c r="F159" s="494"/>
      <c r="G159" s="494"/>
      <c r="H159" s="494"/>
      <c r="I159" s="691" t="s">
        <v>137</v>
      </c>
      <c r="L159" s="494">
        <f t="shared" si="7"/>
        <v>0</v>
      </c>
      <c r="O159" s="494">
        <f t="shared" si="8"/>
        <v>0</v>
      </c>
      <c r="P159" s="494"/>
      <c r="Q159" s="494"/>
    </row>
    <row r="160" spans="1:17" x14ac:dyDescent="0.25">
      <c r="A160" s="676" t="s">
        <v>397</v>
      </c>
      <c r="B160" s="676" t="s">
        <v>1129</v>
      </c>
      <c r="C160" s="111">
        <v>-268992.44</v>
      </c>
      <c r="D160" s="494"/>
      <c r="E160" s="494">
        <f t="shared" si="6"/>
        <v>-268992.44</v>
      </c>
      <c r="F160" s="494"/>
      <c r="G160" s="494"/>
      <c r="H160" s="494"/>
      <c r="I160" s="691"/>
      <c r="L160" s="494">
        <f t="shared" si="7"/>
        <v>0</v>
      </c>
      <c r="O160" s="494">
        <f t="shared" si="8"/>
        <v>0</v>
      </c>
      <c r="P160" s="494"/>
      <c r="Q160" s="494"/>
    </row>
    <row r="161" spans="1:17" x14ac:dyDescent="0.25">
      <c r="A161" s="676" t="s">
        <v>406</v>
      </c>
      <c r="B161" s="676" t="s">
        <v>1130</v>
      </c>
      <c r="C161" s="111">
        <v>-57181.94</v>
      </c>
      <c r="D161" s="494"/>
      <c r="E161" s="494">
        <f t="shared" si="6"/>
        <v>-57181.94</v>
      </c>
      <c r="F161" s="494"/>
      <c r="G161" s="494"/>
      <c r="H161" s="494"/>
      <c r="I161" s="691"/>
      <c r="L161" s="494">
        <f t="shared" si="7"/>
        <v>0</v>
      </c>
      <c r="O161" s="494">
        <f t="shared" si="8"/>
        <v>0</v>
      </c>
      <c r="P161" s="494"/>
      <c r="Q161" s="494"/>
    </row>
    <row r="162" spans="1:17" x14ac:dyDescent="0.25">
      <c r="A162" s="676" t="s">
        <v>410</v>
      </c>
      <c r="B162" s="676" t="s">
        <v>574</v>
      </c>
      <c r="C162" s="111">
        <v>-222916.1</v>
      </c>
      <c r="D162" s="494"/>
      <c r="E162" s="494">
        <f t="shared" si="6"/>
        <v>-222916.1</v>
      </c>
      <c r="F162" s="494"/>
      <c r="G162" s="494"/>
      <c r="H162" s="494"/>
      <c r="I162" s="691"/>
      <c r="L162" s="494">
        <f t="shared" si="7"/>
        <v>0</v>
      </c>
      <c r="O162" s="494">
        <f t="shared" si="8"/>
        <v>0</v>
      </c>
      <c r="P162" s="494"/>
      <c r="Q162" s="494"/>
    </row>
    <row r="163" spans="1:17" x14ac:dyDescent="0.25">
      <c r="A163" s="676" t="s">
        <v>2</v>
      </c>
      <c r="B163" s="676" t="s">
        <v>11</v>
      </c>
      <c r="C163" s="111">
        <v>-39697.71</v>
      </c>
      <c r="D163" s="494"/>
      <c r="E163" s="494">
        <f t="shared" si="6"/>
        <v>-39697.71</v>
      </c>
      <c r="F163" s="494"/>
      <c r="G163" s="494"/>
      <c r="H163" s="494"/>
      <c r="I163" s="691"/>
      <c r="L163" s="494">
        <f t="shared" si="7"/>
        <v>0</v>
      </c>
      <c r="O163" s="494">
        <f t="shared" si="8"/>
        <v>0</v>
      </c>
      <c r="P163" s="494"/>
      <c r="Q163" s="494"/>
    </row>
    <row r="164" spans="1:17" ht="25" x14ac:dyDescent="0.25">
      <c r="A164" s="681" t="s">
        <v>411</v>
      </c>
      <c r="B164" s="681" t="s">
        <v>1131</v>
      </c>
      <c r="C164" s="680">
        <v>-490861.93</v>
      </c>
      <c r="D164" s="680">
        <f>-10888+10615.69</f>
        <v>-272.30999999999949</v>
      </c>
      <c r="E164" s="680">
        <f t="shared" si="6"/>
        <v>-491134.24</v>
      </c>
      <c r="F164" s="494"/>
      <c r="G164" s="494"/>
      <c r="H164" s="494"/>
      <c r="I164" s="691" t="s">
        <v>105</v>
      </c>
      <c r="L164" s="494">
        <f t="shared" si="7"/>
        <v>0</v>
      </c>
      <c r="O164" s="494">
        <f t="shared" si="8"/>
        <v>0</v>
      </c>
      <c r="P164" s="494"/>
      <c r="Q164" s="494"/>
    </row>
    <row r="165" spans="1:17" x14ac:dyDescent="0.25">
      <c r="A165" s="676" t="s">
        <v>412</v>
      </c>
      <c r="B165" s="676" t="s">
        <v>1133</v>
      </c>
      <c r="C165" s="111">
        <v>-245288.95</v>
      </c>
      <c r="D165" s="494"/>
      <c r="E165" s="494">
        <f t="shared" si="6"/>
        <v>-245288.95</v>
      </c>
      <c r="F165" s="494"/>
      <c r="G165" s="494"/>
      <c r="H165" s="494"/>
      <c r="I165" s="691"/>
      <c r="L165" s="494">
        <f t="shared" si="7"/>
        <v>0</v>
      </c>
      <c r="O165" s="494">
        <f t="shared" si="8"/>
        <v>0</v>
      </c>
      <c r="P165" s="494"/>
      <c r="Q165" s="494"/>
    </row>
    <row r="166" spans="1:17" x14ac:dyDescent="0.25">
      <c r="A166" s="676" t="s">
        <v>413</v>
      </c>
      <c r="B166" s="676" t="s">
        <v>1134</v>
      </c>
      <c r="C166" s="111">
        <v>-26.44</v>
      </c>
      <c r="D166" s="494"/>
      <c r="E166" s="494">
        <f t="shared" si="6"/>
        <v>-26.44</v>
      </c>
      <c r="F166" s="494"/>
      <c r="G166" s="494"/>
      <c r="H166" s="494"/>
      <c r="I166" s="691"/>
      <c r="L166" s="494">
        <f t="shared" si="7"/>
        <v>0</v>
      </c>
      <c r="O166" s="494">
        <f t="shared" si="8"/>
        <v>0</v>
      </c>
      <c r="P166" s="494"/>
      <c r="Q166" s="494"/>
    </row>
    <row r="167" spans="1:17" x14ac:dyDescent="0.25">
      <c r="A167" s="676" t="s">
        <v>416</v>
      </c>
      <c r="B167" s="676" t="s">
        <v>1135</v>
      </c>
      <c r="C167" s="111">
        <v>-958729.6</v>
      </c>
      <c r="D167" s="494"/>
      <c r="E167" s="494">
        <f t="shared" si="6"/>
        <v>-958729.6</v>
      </c>
      <c r="F167" s="494"/>
      <c r="G167" s="494"/>
      <c r="H167" s="494"/>
      <c r="I167" s="691"/>
      <c r="L167" s="494">
        <f t="shared" si="7"/>
        <v>0</v>
      </c>
      <c r="O167" s="494">
        <f t="shared" si="8"/>
        <v>0</v>
      </c>
      <c r="P167" s="494"/>
      <c r="Q167" s="494"/>
    </row>
    <row r="168" spans="1:17" x14ac:dyDescent="0.25">
      <c r="A168" s="681" t="s">
        <v>418</v>
      </c>
      <c r="B168" s="681" t="s">
        <v>1136</v>
      </c>
      <c r="C168" s="680">
        <v>-586142.69999999995</v>
      </c>
      <c r="D168" s="680">
        <f>586142.7-549071.25</f>
        <v>37071.449999999953</v>
      </c>
      <c r="E168" s="680">
        <f t="shared" si="6"/>
        <v>-549071.25</v>
      </c>
      <c r="F168" s="494"/>
      <c r="G168" s="494"/>
      <c r="H168" s="494"/>
      <c r="I168" s="691"/>
      <c r="J168" s="494">
        <v>-31676.49</v>
      </c>
      <c r="K168" s="494">
        <f>-J168</f>
        <v>31676.49</v>
      </c>
      <c r="L168" s="494">
        <f t="shared" si="7"/>
        <v>0</v>
      </c>
      <c r="M168" s="494">
        <v>318377.01</v>
      </c>
      <c r="N168" s="494">
        <f>287008.09-318377.01</f>
        <v>-31368.919999999984</v>
      </c>
      <c r="O168" s="494">
        <f t="shared" si="8"/>
        <v>287008.09000000003</v>
      </c>
      <c r="P168" s="494"/>
      <c r="Q168" s="494"/>
    </row>
    <row r="169" spans="1:17" x14ac:dyDescent="0.25">
      <c r="A169" s="676" t="s">
        <v>420</v>
      </c>
      <c r="B169" s="676" t="s">
        <v>1137</v>
      </c>
      <c r="C169" s="111">
        <v>-1026989.14</v>
      </c>
      <c r="D169" s="494"/>
      <c r="E169" s="494">
        <f t="shared" si="6"/>
        <v>-1026989.14</v>
      </c>
      <c r="F169" s="494"/>
      <c r="G169" s="494"/>
      <c r="H169" s="494"/>
      <c r="I169" s="691"/>
      <c r="L169" s="494">
        <f t="shared" si="7"/>
        <v>0</v>
      </c>
      <c r="O169" s="494">
        <f t="shared" si="8"/>
        <v>0</v>
      </c>
      <c r="P169" s="494"/>
      <c r="Q169" s="494"/>
    </row>
    <row r="170" spans="1:17" x14ac:dyDescent="0.25">
      <c r="A170" s="676" t="s">
        <v>3</v>
      </c>
      <c r="B170" s="676" t="s">
        <v>12</v>
      </c>
      <c r="C170" s="111">
        <v>24050.47</v>
      </c>
      <c r="D170" s="494"/>
      <c r="E170" s="494">
        <f t="shared" si="6"/>
        <v>24050.47</v>
      </c>
      <c r="F170" s="494"/>
      <c r="G170" s="494"/>
      <c r="H170" s="494"/>
      <c r="I170" s="691"/>
      <c r="L170" s="494">
        <f t="shared" si="7"/>
        <v>0</v>
      </c>
      <c r="O170" s="494">
        <f t="shared" si="8"/>
        <v>0</v>
      </c>
      <c r="P170" s="494"/>
      <c r="Q170" s="494"/>
    </row>
    <row r="171" spans="1:17" ht="25" x14ac:dyDescent="0.25">
      <c r="A171" s="678" t="s">
        <v>421</v>
      </c>
      <c r="B171" s="678" t="s">
        <v>1138</v>
      </c>
      <c r="C171" s="677">
        <v>0</v>
      </c>
      <c r="D171" s="494"/>
      <c r="E171" s="494">
        <f t="shared" si="6"/>
        <v>0</v>
      </c>
      <c r="F171" s="494"/>
      <c r="G171" s="494"/>
      <c r="H171" s="494"/>
      <c r="I171" s="691" t="s">
        <v>136</v>
      </c>
      <c r="L171" s="494">
        <f t="shared" si="7"/>
        <v>0</v>
      </c>
      <c r="O171" s="494">
        <f t="shared" si="8"/>
        <v>0</v>
      </c>
      <c r="P171" s="494"/>
      <c r="Q171" s="494"/>
    </row>
    <row r="172" spans="1:17" x14ac:dyDescent="0.25">
      <c r="A172" s="676" t="s">
        <v>427</v>
      </c>
      <c r="B172" s="676" t="s">
        <v>1139</v>
      </c>
      <c r="C172" s="111">
        <v>-218150.72</v>
      </c>
      <c r="D172" s="494"/>
      <c r="E172" s="494">
        <f t="shared" si="6"/>
        <v>-218150.72</v>
      </c>
      <c r="F172" s="494"/>
      <c r="G172" s="494"/>
      <c r="H172" s="494"/>
      <c r="I172" s="691"/>
      <c r="L172" s="494">
        <f t="shared" si="7"/>
        <v>0</v>
      </c>
      <c r="O172" s="494">
        <f t="shared" si="8"/>
        <v>0</v>
      </c>
      <c r="P172" s="494"/>
      <c r="Q172" s="494"/>
    </row>
    <row r="173" spans="1:17" x14ac:dyDescent="0.25">
      <c r="A173" s="681" t="s">
        <v>426</v>
      </c>
      <c r="B173" s="681" t="s">
        <v>1140</v>
      </c>
      <c r="C173" s="680">
        <v>-523414.14</v>
      </c>
      <c r="D173" s="494">
        <v>11000</v>
      </c>
      <c r="E173" s="494">
        <f t="shared" si="6"/>
        <v>-512414.14</v>
      </c>
      <c r="F173" s="494"/>
      <c r="G173" s="494"/>
      <c r="H173" s="494"/>
      <c r="I173" s="691" t="s">
        <v>139</v>
      </c>
      <c r="L173" s="494">
        <f t="shared" si="7"/>
        <v>0</v>
      </c>
      <c r="N173" s="494">
        <v>11000</v>
      </c>
      <c r="O173" s="494">
        <f t="shared" si="8"/>
        <v>11000</v>
      </c>
      <c r="P173" s="494" t="s">
        <v>34</v>
      </c>
      <c r="Q173" s="494"/>
    </row>
    <row r="174" spans="1:17" ht="25" x14ac:dyDescent="0.25">
      <c r="A174" s="678" t="s">
        <v>424</v>
      </c>
      <c r="B174" s="678" t="s">
        <v>1141</v>
      </c>
      <c r="C174" s="677">
        <v>0</v>
      </c>
      <c r="D174" s="494"/>
      <c r="E174" s="494">
        <f t="shared" si="6"/>
        <v>0</v>
      </c>
      <c r="F174" s="494"/>
      <c r="G174" s="494"/>
      <c r="H174" s="494"/>
      <c r="I174" s="691" t="s">
        <v>136</v>
      </c>
      <c r="L174" s="494">
        <f t="shared" si="7"/>
        <v>0</v>
      </c>
      <c r="O174" s="494">
        <f t="shared" si="8"/>
        <v>0</v>
      </c>
      <c r="P174" s="494"/>
      <c r="Q174" s="494"/>
    </row>
    <row r="175" spans="1:17" x14ac:dyDescent="0.25">
      <c r="A175" s="676" t="s">
        <v>417</v>
      </c>
      <c r="B175" s="676" t="s">
        <v>1142</v>
      </c>
      <c r="C175" s="111">
        <v>-515612.86</v>
      </c>
      <c r="D175" s="494"/>
      <c r="E175" s="494">
        <f t="shared" si="6"/>
        <v>-515612.86</v>
      </c>
      <c r="F175" s="494"/>
      <c r="G175" s="494"/>
      <c r="H175" s="494"/>
      <c r="I175" s="691"/>
      <c r="L175" s="494">
        <f t="shared" si="7"/>
        <v>0</v>
      </c>
      <c r="O175" s="494">
        <f t="shared" si="8"/>
        <v>0</v>
      </c>
      <c r="P175" s="494"/>
      <c r="Q175" s="494"/>
    </row>
    <row r="176" spans="1:17" x14ac:dyDescent="0.25">
      <c r="A176" s="676" t="s">
        <v>422</v>
      </c>
      <c r="B176" s="676" t="s">
        <v>1143</v>
      </c>
      <c r="C176" s="111">
        <v>-501870.58</v>
      </c>
      <c r="D176" s="494"/>
      <c r="E176" s="494">
        <f t="shared" si="6"/>
        <v>-501870.58</v>
      </c>
      <c r="F176" s="494"/>
      <c r="G176" s="494"/>
      <c r="H176" s="494"/>
      <c r="I176" s="691"/>
      <c r="L176" s="494">
        <f t="shared" si="7"/>
        <v>0</v>
      </c>
      <c r="O176" s="494">
        <f t="shared" si="8"/>
        <v>0</v>
      </c>
      <c r="P176" s="494"/>
      <c r="Q176" s="494"/>
    </row>
    <row r="177" spans="1:17" ht="37.5" x14ac:dyDescent="0.25">
      <c r="A177" s="686" t="s">
        <v>1323</v>
      </c>
      <c r="B177" s="686" t="s">
        <v>1326</v>
      </c>
      <c r="C177" s="685">
        <v>-774120.55</v>
      </c>
      <c r="D177" s="494"/>
      <c r="E177" s="494">
        <f t="shared" si="6"/>
        <v>-774120.55</v>
      </c>
      <c r="F177" s="494"/>
      <c r="G177" s="494"/>
      <c r="H177" s="494"/>
      <c r="I177" s="691" t="s">
        <v>138</v>
      </c>
      <c r="L177" s="494">
        <f t="shared" si="7"/>
        <v>0</v>
      </c>
      <c r="O177" s="494">
        <f t="shared" si="8"/>
        <v>0</v>
      </c>
      <c r="P177" s="494"/>
      <c r="Q177" s="494"/>
    </row>
    <row r="178" spans="1:17" x14ac:dyDescent="0.25">
      <c r="A178" s="676" t="s">
        <v>423</v>
      </c>
      <c r="B178" s="676" t="s">
        <v>1144</v>
      </c>
      <c r="C178" s="111">
        <v>259917.01</v>
      </c>
      <c r="D178" s="494"/>
      <c r="E178" s="494">
        <f t="shared" si="6"/>
        <v>259917.01</v>
      </c>
      <c r="F178" s="494"/>
      <c r="G178" s="494"/>
      <c r="H178" s="494"/>
      <c r="I178" s="691"/>
      <c r="L178" s="494">
        <f t="shared" si="7"/>
        <v>0</v>
      </c>
      <c r="O178" s="494">
        <f t="shared" si="8"/>
        <v>0</v>
      </c>
      <c r="P178" s="494"/>
      <c r="Q178" s="494"/>
    </row>
    <row r="179" spans="1:17" x14ac:dyDescent="0.25">
      <c r="A179" s="676" t="s">
        <v>425</v>
      </c>
      <c r="B179" s="676" t="s">
        <v>1145</v>
      </c>
      <c r="C179" s="111">
        <v>-600512.86</v>
      </c>
      <c r="D179" s="494"/>
      <c r="E179" s="494">
        <f t="shared" si="6"/>
        <v>-600512.86</v>
      </c>
      <c r="F179" s="494"/>
      <c r="G179" s="494"/>
      <c r="H179" s="494"/>
      <c r="I179" s="691"/>
      <c r="L179" s="494">
        <f t="shared" si="7"/>
        <v>0</v>
      </c>
      <c r="O179" s="494">
        <f t="shared" si="8"/>
        <v>0</v>
      </c>
      <c r="P179" s="494"/>
      <c r="Q179" s="494"/>
    </row>
    <row r="180" spans="1:17" x14ac:dyDescent="0.25">
      <c r="A180" s="676" t="s">
        <v>415</v>
      </c>
      <c r="B180" s="676" t="s">
        <v>577</v>
      </c>
      <c r="C180" s="111">
        <v>-86623.92</v>
      </c>
      <c r="D180" s="494"/>
      <c r="E180" s="494">
        <f t="shared" si="6"/>
        <v>-86623.92</v>
      </c>
      <c r="F180" s="494"/>
      <c r="G180" s="494"/>
      <c r="H180" s="494"/>
      <c r="I180" s="691"/>
      <c r="L180" s="494">
        <f t="shared" si="7"/>
        <v>0</v>
      </c>
      <c r="O180" s="494">
        <f t="shared" si="8"/>
        <v>0</v>
      </c>
      <c r="P180" s="494"/>
      <c r="Q180" s="494"/>
    </row>
    <row r="181" spans="1:17" x14ac:dyDescent="0.25">
      <c r="A181" s="681" t="s">
        <v>414</v>
      </c>
      <c r="B181" s="681" t="s">
        <v>1146</v>
      </c>
      <c r="C181" s="680">
        <v>-108613.98</v>
      </c>
      <c r="D181" s="494">
        <v>12079.25</v>
      </c>
      <c r="E181" s="494">
        <f t="shared" si="6"/>
        <v>-96534.73</v>
      </c>
      <c r="F181" s="494"/>
      <c r="G181" s="494"/>
      <c r="H181" s="494"/>
      <c r="I181" s="691" t="s">
        <v>139</v>
      </c>
      <c r="L181" s="494">
        <f t="shared" si="7"/>
        <v>0</v>
      </c>
      <c r="N181" s="494">
        <v>12079.25</v>
      </c>
      <c r="O181" s="494">
        <f t="shared" si="8"/>
        <v>12079.25</v>
      </c>
      <c r="P181" s="494" t="s">
        <v>34</v>
      </c>
      <c r="Q181" s="494"/>
    </row>
    <row r="182" spans="1:17" ht="25" x14ac:dyDescent="0.25">
      <c r="A182" s="688" t="s">
        <v>431</v>
      </c>
      <c r="B182" s="688" t="s">
        <v>591</v>
      </c>
      <c r="C182" s="677">
        <v>0</v>
      </c>
      <c r="D182" s="494"/>
      <c r="E182" s="494">
        <f t="shared" si="6"/>
        <v>0</v>
      </c>
      <c r="F182" s="494"/>
      <c r="G182" s="494"/>
      <c r="H182" s="494"/>
      <c r="I182" s="691" t="s">
        <v>136</v>
      </c>
      <c r="L182" s="494">
        <f t="shared" si="7"/>
        <v>0</v>
      </c>
      <c r="O182" s="494">
        <f t="shared" si="8"/>
        <v>0</v>
      </c>
      <c r="P182" s="494"/>
      <c r="Q182" s="494"/>
    </row>
    <row r="183" spans="1:17" x14ac:dyDescent="0.25">
      <c r="A183" s="676" t="s">
        <v>428</v>
      </c>
      <c r="B183" s="676" t="s">
        <v>1147</v>
      </c>
      <c r="C183" s="111">
        <v>-188471.53</v>
      </c>
      <c r="D183" s="494"/>
      <c r="E183" s="494">
        <f t="shared" si="6"/>
        <v>-188471.53</v>
      </c>
      <c r="F183" s="494"/>
      <c r="G183" s="494"/>
      <c r="H183" s="494"/>
      <c r="I183" s="691"/>
      <c r="L183" s="494">
        <f t="shared" si="7"/>
        <v>0</v>
      </c>
      <c r="O183" s="494">
        <f t="shared" si="8"/>
        <v>0</v>
      </c>
      <c r="P183" s="494"/>
      <c r="Q183" s="494"/>
    </row>
    <row r="184" spans="1:17" ht="50" x14ac:dyDescent="0.25">
      <c r="A184" s="686" t="s">
        <v>429</v>
      </c>
      <c r="B184" s="686" t="s">
        <v>589</v>
      </c>
      <c r="C184" s="685">
        <v>-108577.07</v>
      </c>
      <c r="D184" s="494"/>
      <c r="E184" s="494">
        <f t="shared" si="6"/>
        <v>-108577.07</v>
      </c>
      <c r="F184" s="494"/>
      <c r="G184" s="494"/>
      <c r="H184" s="494"/>
      <c r="I184" s="691" t="s">
        <v>135</v>
      </c>
      <c r="L184" s="494">
        <f t="shared" si="7"/>
        <v>0</v>
      </c>
      <c r="O184" s="494">
        <f t="shared" si="8"/>
        <v>0</v>
      </c>
      <c r="P184" s="494"/>
      <c r="Q184" s="494"/>
    </row>
    <row r="185" spans="1:17" x14ac:dyDescent="0.25">
      <c r="A185" s="676" t="s">
        <v>430</v>
      </c>
      <c r="B185" s="676" t="s">
        <v>590</v>
      </c>
      <c r="C185" s="494">
        <v>-23707.67</v>
      </c>
      <c r="D185" s="494"/>
      <c r="E185" s="494">
        <f t="shared" si="6"/>
        <v>-23707.67</v>
      </c>
      <c r="F185" s="494"/>
      <c r="G185" s="494"/>
      <c r="H185" s="494"/>
      <c r="I185" s="691"/>
      <c r="L185" s="494">
        <f t="shared" si="7"/>
        <v>0</v>
      </c>
      <c r="O185" s="494">
        <f t="shared" si="8"/>
        <v>0</v>
      </c>
      <c r="P185" s="494"/>
      <c r="Q185" s="494"/>
    </row>
    <row r="186" spans="1:17" x14ac:dyDescent="0.25">
      <c r="A186" s="676" t="s">
        <v>432</v>
      </c>
      <c r="B186" s="676" t="s">
        <v>1148</v>
      </c>
      <c r="C186" s="494">
        <v>-177653.94</v>
      </c>
      <c r="D186" s="494"/>
      <c r="E186" s="494">
        <f t="shared" si="6"/>
        <v>-177653.94</v>
      </c>
      <c r="F186" s="494"/>
      <c r="G186" s="494"/>
      <c r="H186" s="494"/>
      <c r="I186" s="691"/>
      <c r="L186" s="494">
        <f t="shared" si="7"/>
        <v>0</v>
      </c>
      <c r="O186" s="494">
        <f t="shared" si="8"/>
        <v>0</v>
      </c>
      <c r="P186" s="494"/>
      <c r="Q186" s="494"/>
    </row>
    <row r="187" spans="1:17" x14ac:dyDescent="0.25">
      <c r="A187" s="676" t="s">
        <v>433</v>
      </c>
      <c r="B187" s="676" t="s">
        <v>1149</v>
      </c>
      <c r="C187" s="494">
        <v>-165301.59</v>
      </c>
      <c r="D187" s="494"/>
      <c r="E187" s="494">
        <f t="shared" si="6"/>
        <v>-165301.59</v>
      </c>
      <c r="F187" s="494"/>
      <c r="G187" s="494"/>
      <c r="H187" s="494"/>
      <c r="I187" s="691"/>
      <c r="L187" s="494">
        <f t="shared" si="7"/>
        <v>0</v>
      </c>
      <c r="O187" s="494">
        <f t="shared" si="8"/>
        <v>0</v>
      </c>
      <c r="P187" s="494"/>
      <c r="Q187" s="494"/>
    </row>
    <row r="188" spans="1:17" x14ac:dyDescent="0.25">
      <c r="A188" s="683" t="s">
        <v>766</v>
      </c>
      <c r="B188" s="683" t="s">
        <v>1150</v>
      </c>
      <c r="C188" s="494">
        <v>-98109.4</v>
      </c>
      <c r="D188" s="494"/>
      <c r="E188" s="494">
        <f t="shared" si="6"/>
        <v>-98109.4</v>
      </c>
      <c r="F188" s="494"/>
      <c r="G188" s="494"/>
      <c r="H188" s="494"/>
      <c r="I188" s="691"/>
      <c r="L188" s="494">
        <f t="shared" si="7"/>
        <v>0</v>
      </c>
      <c r="O188" s="494">
        <f t="shared" si="8"/>
        <v>0</v>
      </c>
      <c r="P188" s="494"/>
      <c r="Q188" s="494"/>
    </row>
    <row r="189" spans="1:17" x14ac:dyDescent="0.25">
      <c r="A189" s="676" t="s">
        <v>676</v>
      </c>
      <c r="B189" s="676" t="s">
        <v>690</v>
      </c>
      <c r="C189" s="494">
        <v>92643.07</v>
      </c>
      <c r="D189" s="494"/>
      <c r="E189" s="494">
        <f t="shared" si="6"/>
        <v>92643.07</v>
      </c>
      <c r="F189" s="494"/>
      <c r="G189" s="494"/>
      <c r="H189" s="494"/>
      <c r="I189" s="691"/>
      <c r="L189" s="494">
        <f t="shared" si="7"/>
        <v>0</v>
      </c>
      <c r="O189" s="494">
        <f t="shared" si="8"/>
        <v>0</v>
      </c>
      <c r="P189" s="494"/>
      <c r="Q189" s="494"/>
    </row>
    <row r="190" spans="1:17" x14ac:dyDescent="0.25">
      <c r="A190" s="676" t="s">
        <v>438</v>
      </c>
      <c r="B190" s="676" t="s">
        <v>598</v>
      </c>
      <c r="C190" s="494">
        <v>-196993.62</v>
      </c>
      <c r="D190" s="494"/>
      <c r="E190" s="494">
        <f t="shared" si="6"/>
        <v>-196993.62</v>
      </c>
      <c r="F190" s="494"/>
      <c r="G190" s="494"/>
      <c r="H190" s="494"/>
      <c r="I190" s="691"/>
      <c r="L190" s="494">
        <f t="shared" si="7"/>
        <v>0</v>
      </c>
      <c r="O190" s="494">
        <f t="shared" si="8"/>
        <v>0</v>
      </c>
      <c r="P190" s="494"/>
      <c r="Q190" s="494"/>
    </row>
    <row r="191" spans="1:17" x14ac:dyDescent="0.25">
      <c r="A191" s="676" t="s">
        <v>434</v>
      </c>
      <c r="B191" s="676" t="s">
        <v>1151</v>
      </c>
      <c r="C191" s="494">
        <v>-193686.57</v>
      </c>
      <c r="D191" s="494"/>
      <c r="E191" s="494">
        <f t="shared" si="6"/>
        <v>-193686.57</v>
      </c>
      <c r="F191" s="494"/>
      <c r="G191" s="494"/>
      <c r="H191" s="494"/>
      <c r="I191" s="691"/>
      <c r="L191" s="494">
        <f t="shared" si="7"/>
        <v>0</v>
      </c>
      <c r="O191" s="494">
        <f t="shared" si="8"/>
        <v>0</v>
      </c>
      <c r="P191" s="494"/>
      <c r="Q191" s="494"/>
    </row>
    <row r="192" spans="1:17" x14ac:dyDescent="0.25">
      <c r="A192" s="676" t="s">
        <v>435</v>
      </c>
      <c r="B192" s="676" t="s">
        <v>1152</v>
      </c>
      <c r="C192" s="494">
        <v>-301987.77</v>
      </c>
      <c r="D192" s="494"/>
      <c r="E192" s="494">
        <f t="shared" si="6"/>
        <v>-301987.77</v>
      </c>
      <c r="F192" s="494"/>
      <c r="G192" s="494"/>
      <c r="H192" s="494"/>
      <c r="I192" s="691"/>
      <c r="L192" s="494">
        <f t="shared" si="7"/>
        <v>0</v>
      </c>
      <c r="O192" s="494">
        <f t="shared" si="8"/>
        <v>0</v>
      </c>
      <c r="P192" s="494"/>
      <c r="Q192" s="494"/>
    </row>
    <row r="193" spans="1:17" x14ac:dyDescent="0.25">
      <c r="A193" s="676" t="s">
        <v>436</v>
      </c>
      <c r="B193" s="676" t="s">
        <v>1153</v>
      </c>
      <c r="C193" s="494">
        <v>-133803.63</v>
      </c>
      <c r="D193" s="494"/>
      <c r="E193" s="494">
        <f t="shared" si="6"/>
        <v>-133803.63</v>
      </c>
      <c r="F193" s="494"/>
      <c r="G193" s="494"/>
      <c r="H193" s="494"/>
      <c r="I193" s="691"/>
      <c r="L193" s="494">
        <f t="shared" si="7"/>
        <v>0</v>
      </c>
      <c r="O193" s="494">
        <f t="shared" si="8"/>
        <v>0</v>
      </c>
      <c r="P193" s="494"/>
      <c r="Q193" s="494"/>
    </row>
    <row r="194" spans="1:17" x14ac:dyDescent="0.25">
      <c r="A194" s="676" t="s">
        <v>437</v>
      </c>
      <c r="B194" s="676" t="s">
        <v>1154</v>
      </c>
      <c r="C194" s="494">
        <v>-194626.64</v>
      </c>
      <c r="D194" s="494"/>
      <c r="E194" s="494">
        <f t="shared" si="6"/>
        <v>-194626.64</v>
      </c>
      <c r="F194" s="494"/>
      <c r="G194" s="494"/>
      <c r="H194" s="494"/>
      <c r="I194" s="691"/>
      <c r="L194" s="494">
        <f t="shared" si="7"/>
        <v>0</v>
      </c>
      <c r="O194" s="494">
        <f t="shared" si="8"/>
        <v>0</v>
      </c>
      <c r="P194" s="494"/>
      <c r="Q194" s="494"/>
    </row>
    <row r="195" spans="1:17" ht="13.5" thickBot="1" x14ac:dyDescent="0.35">
      <c r="C195" s="558">
        <f>SUM(C7:C194)</f>
        <v>-22800596.639999997</v>
      </c>
      <c r="D195" s="558">
        <f t="shared" ref="D195:K195" si="9">SUM(D7:D194)</f>
        <v>-15367.450000000041</v>
      </c>
      <c r="E195" s="558">
        <f t="shared" si="9"/>
        <v>-22815964.089999996</v>
      </c>
      <c r="F195" s="558">
        <f t="shared" si="9"/>
        <v>0</v>
      </c>
      <c r="G195" s="558">
        <f t="shared" si="9"/>
        <v>0</v>
      </c>
      <c r="H195" s="558">
        <f t="shared" si="9"/>
        <v>0</v>
      </c>
      <c r="I195" s="558">
        <f t="shared" si="9"/>
        <v>0</v>
      </c>
      <c r="J195" s="558">
        <f t="shared" si="9"/>
        <v>387054.73</v>
      </c>
      <c r="K195" s="558">
        <f t="shared" si="9"/>
        <v>-351580.73</v>
      </c>
      <c r="L195" s="558">
        <f>SUM(L7:L194)</f>
        <v>35474</v>
      </c>
      <c r="M195" s="558">
        <f>SUM(M7:M194)</f>
        <v>-11250.690000000002</v>
      </c>
      <c r="N195" s="558">
        <f>SUM(N7:N194)</f>
        <v>321338.03000000003</v>
      </c>
      <c r="O195" s="558">
        <f>SUM(O7:O194)</f>
        <v>310087.34000000003</v>
      </c>
      <c r="P195" s="494"/>
      <c r="Q195" s="494"/>
    </row>
    <row r="196" spans="1:17" ht="13" thickTop="1" x14ac:dyDescent="0.25">
      <c r="C196" s="494"/>
      <c r="D196" s="494"/>
      <c r="E196" s="494"/>
      <c r="F196" s="494"/>
      <c r="G196" s="494"/>
      <c r="H196" s="494"/>
      <c r="I196" s="691"/>
      <c r="P196" s="494"/>
      <c r="Q196" s="494"/>
    </row>
    <row r="197" spans="1:17" x14ac:dyDescent="0.25">
      <c r="C197" s="494"/>
      <c r="D197" s="494"/>
      <c r="E197" s="494"/>
      <c r="F197" s="494"/>
      <c r="G197" s="494"/>
      <c r="H197" s="494"/>
      <c r="I197" s="691"/>
      <c r="P197" s="494"/>
      <c r="Q197" s="494"/>
    </row>
    <row r="198" spans="1:17" x14ac:dyDescent="0.25">
      <c r="C198" s="494"/>
      <c r="D198" s="494"/>
      <c r="E198" s="494"/>
      <c r="F198" s="494"/>
      <c r="G198" s="494"/>
      <c r="H198" s="494"/>
      <c r="I198" s="691"/>
      <c r="P198" s="494"/>
      <c r="Q198" s="494"/>
    </row>
    <row r="199" spans="1:17" x14ac:dyDescent="0.25">
      <c r="C199" s="494"/>
      <c r="D199" s="494"/>
      <c r="E199" s="494"/>
      <c r="F199" s="494"/>
      <c r="G199" s="494"/>
      <c r="H199" s="494"/>
      <c r="I199" s="691"/>
      <c r="P199" s="494"/>
      <c r="Q199" s="494"/>
    </row>
    <row r="200" spans="1:17" x14ac:dyDescent="0.25">
      <c r="C200" s="494"/>
      <c r="D200" s="494"/>
      <c r="E200" s="494"/>
      <c r="F200" s="494"/>
      <c r="G200" s="494"/>
      <c r="H200" s="494"/>
      <c r="I200" s="691"/>
      <c r="P200" s="494"/>
      <c r="Q200" s="494"/>
    </row>
    <row r="201" spans="1:17" x14ac:dyDescent="0.25">
      <c r="C201" s="494"/>
      <c r="D201" s="494"/>
      <c r="E201" s="494"/>
      <c r="F201" s="494"/>
      <c r="G201" s="494"/>
      <c r="H201" s="494"/>
      <c r="I201" s="691"/>
      <c r="P201" s="494"/>
      <c r="Q201" s="494"/>
    </row>
    <row r="202" spans="1:17" x14ac:dyDescent="0.25">
      <c r="C202" s="494"/>
      <c r="D202" s="494"/>
      <c r="E202" s="494"/>
      <c r="F202" s="494"/>
      <c r="G202" s="494"/>
      <c r="H202" s="494"/>
      <c r="I202" s="691"/>
      <c r="P202" s="494"/>
      <c r="Q202" s="494"/>
    </row>
    <row r="203" spans="1:17" x14ac:dyDescent="0.25">
      <c r="C203" s="494"/>
      <c r="D203" s="494"/>
      <c r="E203" s="494"/>
      <c r="F203" s="494"/>
      <c r="G203" s="494"/>
      <c r="H203" s="494"/>
      <c r="I203" s="691"/>
      <c r="P203" s="494"/>
      <c r="Q203" s="494"/>
    </row>
    <row r="204" spans="1:17" x14ac:dyDescent="0.25">
      <c r="C204" s="494"/>
      <c r="D204" s="494"/>
      <c r="E204" s="494"/>
      <c r="F204" s="494"/>
      <c r="G204" s="494"/>
      <c r="H204" s="494"/>
      <c r="I204" s="691"/>
      <c r="P204" s="494"/>
      <c r="Q204" s="494"/>
    </row>
    <row r="205" spans="1:17" x14ac:dyDescent="0.25">
      <c r="C205" s="494"/>
      <c r="D205" s="494"/>
      <c r="E205" s="494"/>
      <c r="F205" s="494"/>
      <c r="G205" s="494"/>
      <c r="H205" s="494"/>
      <c r="I205" s="691"/>
      <c r="P205" s="494"/>
      <c r="Q205" s="494"/>
    </row>
    <row r="206" spans="1:17" x14ac:dyDescent="0.25">
      <c r="C206" s="494"/>
      <c r="D206" s="494"/>
      <c r="E206" s="494"/>
      <c r="F206" s="494"/>
      <c r="G206" s="494"/>
      <c r="H206" s="494"/>
      <c r="I206" s="691"/>
      <c r="P206" s="494"/>
      <c r="Q206" s="494"/>
    </row>
    <row r="207" spans="1:17" x14ac:dyDescent="0.25">
      <c r="C207" s="494"/>
      <c r="D207" s="494"/>
      <c r="E207" s="494"/>
      <c r="F207" s="494"/>
      <c r="G207" s="494"/>
      <c r="H207" s="494"/>
      <c r="I207" s="691"/>
      <c r="P207" s="494"/>
      <c r="Q207" s="494"/>
    </row>
    <row r="208" spans="1:17" x14ac:dyDescent="0.25">
      <c r="C208" s="494"/>
      <c r="D208" s="494"/>
      <c r="E208" s="494"/>
      <c r="F208" s="494"/>
      <c r="G208" s="494"/>
      <c r="H208" s="494"/>
      <c r="I208" s="691"/>
      <c r="P208" s="494"/>
      <c r="Q208" s="494"/>
    </row>
    <row r="209" spans="3:17" x14ac:dyDescent="0.25">
      <c r="C209" s="494"/>
      <c r="D209" s="494"/>
      <c r="E209" s="494"/>
      <c r="F209" s="494"/>
      <c r="G209" s="494"/>
      <c r="H209" s="494"/>
      <c r="I209" s="691"/>
      <c r="P209" s="494"/>
      <c r="Q209" s="494"/>
    </row>
    <row r="210" spans="3:17" x14ac:dyDescent="0.25">
      <c r="C210" s="494"/>
      <c r="D210" s="494"/>
      <c r="E210" s="494"/>
      <c r="F210" s="494"/>
      <c r="G210" s="494"/>
      <c r="H210" s="494"/>
      <c r="I210" s="691"/>
      <c r="P210" s="494"/>
      <c r="Q210" s="494"/>
    </row>
    <row r="211" spans="3:17" x14ac:dyDescent="0.25">
      <c r="C211" s="494"/>
      <c r="D211" s="494"/>
      <c r="E211" s="494"/>
      <c r="F211" s="494"/>
      <c r="G211" s="494"/>
      <c r="H211" s="494"/>
      <c r="I211" s="691"/>
      <c r="P211" s="494"/>
      <c r="Q211" s="494"/>
    </row>
    <row r="212" spans="3:17" x14ac:dyDescent="0.25">
      <c r="C212" s="494"/>
      <c r="D212" s="494"/>
      <c r="E212" s="494"/>
      <c r="F212" s="494"/>
      <c r="G212" s="494"/>
      <c r="H212" s="494"/>
      <c r="I212" s="691"/>
      <c r="P212" s="494"/>
      <c r="Q212" s="494"/>
    </row>
    <row r="213" spans="3:17" x14ac:dyDescent="0.25">
      <c r="C213" s="494"/>
      <c r="D213" s="494"/>
      <c r="E213" s="494"/>
      <c r="F213" s="494"/>
      <c r="G213" s="494"/>
      <c r="H213" s="494"/>
      <c r="I213" s="691"/>
      <c r="P213" s="494"/>
      <c r="Q213" s="494"/>
    </row>
    <row r="214" spans="3:17" x14ac:dyDescent="0.25">
      <c r="C214" s="494"/>
      <c r="D214" s="494"/>
      <c r="E214" s="494"/>
      <c r="F214" s="494"/>
      <c r="G214" s="494"/>
      <c r="H214" s="494"/>
      <c r="I214" s="691"/>
      <c r="P214" s="494"/>
      <c r="Q214" s="494"/>
    </row>
    <row r="215" spans="3:17" x14ac:dyDescent="0.25">
      <c r="C215" s="494"/>
      <c r="D215" s="494"/>
      <c r="E215" s="494"/>
      <c r="F215" s="494"/>
      <c r="G215" s="494"/>
      <c r="H215" s="494"/>
      <c r="I215" s="691"/>
      <c r="P215" s="494"/>
      <c r="Q215" s="494"/>
    </row>
    <row r="216" spans="3:17" x14ac:dyDescent="0.25">
      <c r="C216" s="494"/>
      <c r="D216" s="494"/>
      <c r="E216" s="494"/>
      <c r="F216" s="494"/>
      <c r="G216" s="494"/>
      <c r="H216" s="494"/>
      <c r="I216" s="691"/>
      <c r="P216" s="494"/>
      <c r="Q216" s="494"/>
    </row>
    <row r="217" spans="3:17" x14ac:dyDescent="0.25">
      <c r="C217" s="494"/>
      <c r="D217" s="494"/>
      <c r="E217" s="494"/>
      <c r="F217" s="494"/>
      <c r="G217" s="494"/>
      <c r="H217" s="494"/>
      <c r="I217" s="691"/>
      <c r="P217" s="494"/>
      <c r="Q217" s="494"/>
    </row>
    <row r="218" spans="3:17" x14ac:dyDescent="0.25">
      <c r="C218" s="494"/>
      <c r="D218" s="494"/>
      <c r="E218" s="494"/>
      <c r="F218" s="494"/>
      <c r="G218" s="494"/>
      <c r="H218" s="494"/>
      <c r="I218" s="691"/>
      <c r="P218" s="494"/>
      <c r="Q218" s="494"/>
    </row>
    <row r="219" spans="3:17" x14ac:dyDescent="0.25">
      <c r="C219" s="494"/>
      <c r="D219" s="494"/>
      <c r="E219" s="494"/>
      <c r="F219" s="494"/>
      <c r="G219" s="494"/>
      <c r="H219" s="494"/>
      <c r="I219" s="691"/>
      <c r="P219" s="494"/>
      <c r="Q219" s="494"/>
    </row>
    <row r="220" spans="3:17" x14ac:dyDescent="0.25">
      <c r="C220" s="494"/>
      <c r="D220" s="494"/>
      <c r="E220" s="494"/>
      <c r="F220" s="494"/>
      <c r="G220" s="494"/>
      <c r="H220" s="494"/>
      <c r="I220" s="691"/>
      <c r="P220" s="494"/>
      <c r="Q220" s="494"/>
    </row>
    <row r="221" spans="3:17" x14ac:dyDescent="0.25">
      <c r="C221" s="494"/>
      <c r="D221" s="494"/>
      <c r="E221" s="494"/>
      <c r="F221" s="494"/>
      <c r="G221" s="494"/>
      <c r="H221" s="494"/>
      <c r="I221" s="691"/>
      <c r="P221" s="494"/>
      <c r="Q221" s="494"/>
    </row>
    <row r="222" spans="3:17" x14ac:dyDescent="0.25">
      <c r="C222" s="494"/>
      <c r="D222" s="494"/>
      <c r="E222" s="494"/>
      <c r="F222" s="494"/>
      <c r="G222" s="494"/>
      <c r="H222" s="494"/>
      <c r="I222" s="691"/>
      <c r="P222" s="494"/>
      <c r="Q222" s="494"/>
    </row>
    <row r="223" spans="3:17" x14ac:dyDescent="0.25">
      <c r="C223" s="494"/>
      <c r="D223" s="494"/>
      <c r="E223" s="494"/>
      <c r="F223" s="494"/>
      <c r="G223" s="494"/>
      <c r="H223" s="494"/>
      <c r="I223" s="691"/>
      <c r="P223" s="494"/>
      <c r="Q223" s="494"/>
    </row>
    <row r="224" spans="3:17" x14ac:dyDescent="0.25">
      <c r="C224" s="494"/>
      <c r="D224" s="494"/>
      <c r="E224" s="494"/>
      <c r="F224" s="494"/>
      <c r="G224" s="494"/>
      <c r="H224" s="494"/>
      <c r="I224" s="691"/>
      <c r="P224" s="494"/>
      <c r="Q224" s="494"/>
    </row>
    <row r="225" spans="3:17" x14ac:dyDescent="0.25">
      <c r="C225" s="494"/>
      <c r="D225" s="494"/>
      <c r="E225" s="494"/>
      <c r="F225" s="494"/>
      <c r="G225" s="494"/>
      <c r="H225" s="494"/>
      <c r="I225" s="691"/>
      <c r="P225" s="494"/>
      <c r="Q225" s="494"/>
    </row>
    <row r="226" spans="3:17" x14ac:dyDescent="0.25">
      <c r="C226" s="494"/>
      <c r="D226" s="494"/>
      <c r="E226" s="494"/>
      <c r="F226" s="494"/>
      <c r="G226" s="494"/>
      <c r="H226" s="494"/>
      <c r="I226" s="691"/>
      <c r="P226" s="494"/>
      <c r="Q226" s="494"/>
    </row>
    <row r="227" spans="3:17" x14ac:dyDescent="0.25">
      <c r="C227" s="494"/>
      <c r="D227" s="494"/>
      <c r="E227" s="494"/>
      <c r="F227" s="494"/>
      <c r="G227" s="494"/>
      <c r="H227" s="494"/>
      <c r="I227" s="691"/>
      <c r="P227" s="494"/>
      <c r="Q227" s="494"/>
    </row>
    <row r="228" spans="3:17" x14ac:dyDescent="0.25">
      <c r="C228" s="494"/>
      <c r="D228" s="494"/>
      <c r="E228" s="494"/>
      <c r="F228" s="494"/>
      <c r="G228" s="494"/>
      <c r="H228" s="494"/>
      <c r="I228" s="691"/>
      <c r="P228" s="494"/>
      <c r="Q228" s="494"/>
    </row>
    <row r="229" spans="3:17" x14ac:dyDescent="0.25">
      <c r="C229" s="494"/>
      <c r="D229" s="494"/>
      <c r="E229" s="494"/>
      <c r="F229" s="494"/>
      <c r="G229" s="494"/>
      <c r="H229" s="494"/>
      <c r="I229" s="691"/>
      <c r="P229" s="494"/>
      <c r="Q229" s="494"/>
    </row>
    <row r="230" spans="3:17" x14ac:dyDescent="0.25">
      <c r="C230" s="494"/>
      <c r="D230" s="494"/>
      <c r="E230" s="494"/>
      <c r="F230" s="494"/>
      <c r="G230" s="494"/>
      <c r="H230" s="494"/>
      <c r="I230" s="691"/>
      <c r="P230" s="494"/>
      <c r="Q230" s="494"/>
    </row>
    <row r="231" spans="3:17" x14ac:dyDescent="0.25">
      <c r="C231" s="494"/>
      <c r="D231" s="494"/>
      <c r="E231" s="494"/>
      <c r="F231" s="494"/>
      <c r="G231" s="494"/>
      <c r="H231" s="494"/>
      <c r="I231" s="691"/>
      <c r="P231" s="494"/>
      <c r="Q231" s="494"/>
    </row>
    <row r="232" spans="3:17" x14ac:dyDescent="0.25">
      <c r="C232" s="494"/>
      <c r="D232" s="494"/>
      <c r="E232" s="494"/>
      <c r="F232" s="494"/>
      <c r="G232" s="494"/>
      <c r="H232" s="494"/>
      <c r="I232" s="691"/>
      <c r="P232" s="494"/>
      <c r="Q232" s="494"/>
    </row>
    <row r="233" spans="3:17" x14ac:dyDescent="0.25">
      <c r="C233" s="494"/>
      <c r="D233" s="494"/>
      <c r="E233" s="494"/>
      <c r="F233" s="494"/>
      <c r="G233" s="494"/>
      <c r="H233" s="494"/>
      <c r="I233" s="691"/>
      <c r="P233" s="494"/>
      <c r="Q233" s="494"/>
    </row>
    <row r="234" spans="3:17" x14ac:dyDescent="0.25">
      <c r="C234" s="494"/>
      <c r="D234" s="494"/>
      <c r="E234" s="494"/>
      <c r="F234" s="494"/>
      <c r="G234" s="494"/>
      <c r="H234" s="494"/>
      <c r="I234" s="691"/>
      <c r="P234" s="494"/>
      <c r="Q234" s="494"/>
    </row>
    <row r="235" spans="3:17" x14ac:dyDescent="0.25">
      <c r="C235" s="494"/>
      <c r="D235" s="494"/>
      <c r="E235" s="494"/>
      <c r="F235" s="494"/>
      <c r="G235" s="494"/>
      <c r="H235" s="494"/>
      <c r="I235" s="691"/>
      <c r="P235" s="494"/>
      <c r="Q235" s="494"/>
    </row>
    <row r="236" spans="3:17" x14ac:dyDescent="0.25">
      <c r="C236" s="494"/>
      <c r="D236" s="494"/>
      <c r="E236" s="494"/>
      <c r="F236" s="494"/>
      <c r="G236" s="494"/>
      <c r="H236" s="494"/>
      <c r="I236" s="691"/>
      <c r="P236" s="494"/>
      <c r="Q236" s="494"/>
    </row>
    <row r="237" spans="3:17" x14ac:dyDescent="0.25">
      <c r="C237" s="494"/>
      <c r="D237" s="494"/>
      <c r="E237" s="494"/>
      <c r="F237" s="494"/>
      <c r="G237" s="494"/>
      <c r="H237" s="494"/>
      <c r="I237" s="691"/>
      <c r="P237" s="494"/>
      <c r="Q237" s="494"/>
    </row>
    <row r="238" spans="3:17" x14ac:dyDescent="0.25">
      <c r="C238" s="494"/>
      <c r="D238" s="494"/>
      <c r="E238" s="494"/>
      <c r="F238" s="494"/>
      <c r="G238" s="494"/>
      <c r="H238" s="494"/>
      <c r="I238" s="691"/>
      <c r="P238" s="494"/>
      <c r="Q238" s="494"/>
    </row>
    <row r="239" spans="3:17" x14ac:dyDescent="0.25">
      <c r="C239" s="494"/>
      <c r="D239" s="494"/>
      <c r="E239" s="494"/>
      <c r="F239" s="494"/>
      <c r="G239" s="494"/>
      <c r="H239" s="494"/>
      <c r="I239" s="691"/>
      <c r="P239" s="494"/>
      <c r="Q239" s="494"/>
    </row>
    <row r="240" spans="3:17" x14ac:dyDescent="0.25">
      <c r="C240" s="494"/>
      <c r="D240" s="494"/>
      <c r="E240" s="494"/>
      <c r="F240" s="494"/>
      <c r="G240" s="494"/>
      <c r="H240" s="494"/>
      <c r="I240" s="691"/>
      <c r="P240" s="494"/>
      <c r="Q240" s="494"/>
    </row>
    <row r="241" spans="3:17" x14ac:dyDescent="0.25">
      <c r="C241" s="494"/>
      <c r="D241" s="494"/>
      <c r="E241" s="494"/>
      <c r="F241" s="494"/>
      <c r="G241" s="494"/>
      <c r="H241" s="494"/>
      <c r="I241" s="691"/>
      <c r="P241" s="494"/>
      <c r="Q241" s="494"/>
    </row>
    <row r="242" spans="3:17" x14ac:dyDescent="0.25">
      <c r="C242" s="494"/>
      <c r="D242" s="494"/>
      <c r="E242" s="494"/>
      <c r="F242" s="494"/>
      <c r="G242" s="494"/>
      <c r="H242" s="494"/>
      <c r="I242" s="691"/>
      <c r="P242" s="494"/>
      <c r="Q242" s="494"/>
    </row>
    <row r="243" spans="3:17" x14ac:dyDescent="0.25">
      <c r="C243" s="494"/>
      <c r="D243" s="494"/>
      <c r="E243" s="494"/>
      <c r="F243" s="494"/>
      <c r="G243" s="494"/>
      <c r="H243" s="494"/>
      <c r="I243" s="691"/>
      <c r="P243" s="494"/>
      <c r="Q243" s="494"/>
    </row>
    <row r="244" spans="3:17" x14ac:dyDescent="0.25">
      <c r="C244" s="494"/>
      <c r="D244" s="494"/>
      <c r="E244" s="494"/>
      <c r="F244" s="494"/>
      <c r="G244" s="494"/>
      <c r="H244" s="494"/>
      <c r="I244" s="691"/>
      <c r="P244" s="494"/>
      <c r="Q244" s="494"/>
    </row>
    <row r="245" spans="3:17" x14ac:dyDescent="0.25">
      <c r="C245" s="494"/>
      <c r="D245" s="494"/>
      <c r="E245" s="494"/>
      <c r="F245" s="494"/>
      <c r="G245" s="494"/>
      <c r="H245" s="494"/>
      <c r="I245" s="691"/>
      <c r="P245" s="494"/>
      <c r="Q245" s="494"/>
    </row>
    <row r="246" spans="3:17" x14ac:dyDescent="0.25">
      <c r="C246" s="494"/>
      <c r="D246" s="494"/>
      <c r="E246" s="494"/>
      <c r="F246" s="494"/>
      <c r="G246" s="494"/>
      <c r="H246" s="494"/>
      <c r="I246" s="691"/>
      <c r="P246" s="494"/>
      <c r="Q246" s="494"/>
    </row>
    <row r="247" spans="3:17" x14ac:dyDescent="0.25">
      <c r="C247" s="494"/>
      <c r="D247" s="494"/>
      <c r="E247" s="494"/>
      <c r="F247" s="494"/>
      <c r="G247" s="494"/>
      <c r="H247" s="494"/>
      <c r="I247" s="691"/>
      <c r="P247" s="494"/>
      <c r="Q247" s="494"/>
    </row>
    <row r="248" spans="3:17" x14ac:dyDescent="0.25">
      <c r="C248" s="494"/>
      <c r="D248" s="494"/>
      <c r="E248" s="494"/>
      <c r="F248" s="494"/>
      <c r="G248" s="494"/>
      <c r="H248" s="494"/>
      <c r="I248" s="691"/>
      <c r="P248" s="494"/>
      <c r="Q248" s="494"/>
    </row>
    <row r="249" spans="3:17" x14ac:dyDescent="0.25">
      <c r="C249" s="494"/>
      <c r="D249" s="494"/>
      <c r="E249" s="494"/>
      <c r="F249" s="494"/>
      <c r="G249" s="494"/>
      <c r="H249" s="494"/>
      <c r="I249" s="691"/>
      <c r="P249" s="494"/>
      <c r="Q249" s="494"/>
    </row>
    <row r="250" spans="3:17" x14ac:dyDescent="0.25">
      <c r="C250" s="494"/>
      <c r="D250" s="494"/>
      <c r="E250" s="494"/>
      <c r="F250" s="494"/>
      <c r="G250" s="494"/>
      <c r="H250" s="494"/>
      <c r="I250" s="691"/>
      <c r="P250" s="494"/>
      <c r="Q250" s="494"/>
    </row>
    <row r="251" spans="3:17" x14ac:dyDescent="0.25">
      <c r="C251" s="494"/>
      <c r="D251" s="494"/>
      <c r="E251" s="494"/>
      <c r="F251" s="494"/>
      <c r="G251" s="494"/>
      <c r="H251" s="494"/>
      <c r="I251" s="691"/>
      <c r="P251" s="494"/>
      <c r="Q251" s="494"/>
    </row>
    <row r="252" spans="3:17" x14ac:dyDescent="0.25">
      <c r="C252" s="494"/>
      <c r="D252" s="494"/>
      <c r="E252" s="494"/>
      <c r="F252" s="494"/>
      <c r="G252" s="494"/>
      <c r="H252" s="494"/>
      <c r="I252" s="691"/>
      <c r="P252" s="494"/>
      <c r="Q252" s="494"/>
    </row>
    <row r="253" spans="3:17" x14ac:dyDescent="0.25">
      <c r="C253" s="494"/>
      <c r="D253" s="494"/>
      <c r="E253" s="494"/>
      <c r="F253" s="494"/>
      <c r="G253" s="494"/>
      <c r="H253" s="494"/>
      <c r="I253" s="691"/>
      <c r="P253" s="494"/>
      <c r="Q253" s="494"/>
    </row>
    <row r="254" spans="3:17" x14ac:dyDescent="0.25">
      <c r="C254" s="494"/>
      <c r="D254" s="494"/>
      <c r="E254" s="494"/>
      <c r="F254" s="494"/>
      <c r="G254" s="494"/>
      <c r="H254" s="494"/>
      <c r="I254" s="691"/>
      <c r="P254" s="494"/>
      <c r="Q254" s="494"/>
    </row>
    <row r="255" spans="3:17" x14ac:dyDescent="0.25">
      <c r="C255" s="494"/>
      <c r="D255" s="494"/>
      <c r="E255" s="494"/>
      <c r="F255" s="494"/>
      <c r="G255" s="494"/>
      <c r="H255" s="494"/>
      <c r="I255" s="691"/>
      <c r="P255" s="494"/>
      <c r="Q255" s="494"/>
    </row>
    <row r="256" spans="3:17" x14ac:dyDescent="0.25">
      <c r="C256" s="494"/>
      <c r="D256" s="494"/>
      <c r="E256" s="494"/>
      <c r="F256" s="494"/>
      <c r="G256" s="494"/>
      <c r="H256" s="494"/>
      <c r="I256" s="691"/>
      <c r="P256" s="494"/>
      <c r="Q256" s="494"/>
    </row>
    <row r="257" spans="3:17" x14ac:dyDescent="0.25">
      <c r="C257" s="494"/>
      <c r="D257" s="494"/>
      <c r="E257" s="494"/>
      <c r="F257" s="494"/>
      <c r="G257" s="494"/>
      <c r="H257" s="494"/>
      <c r="I257" s="691"/>
      <c r="P257" s="494"/>
      <c r="Q257" s="494"/>
    </row>
    <row r="258" spans="3:17" x14ac:dyDescent="0.25">
      <c r="C258" s="494"/>
      <c r="D258" s="494"/>
      <c r="E258" s="494"/>
      <c r="F258" s="494"/>
      <c r="G258" s="494"/>
      <c r="H258" s="494"/>
      <c r="I258" s="691"/>
      <c r="P258" s="494"/>
      <c r="Q258" s="494"/>
    </row>
    <row r="259" spans="3:17" x14ac:dyDescent="0.25">
      <c r="C259" s="494"/>
      <c r="D259" s="494"/>
      <c r="E259" s="494"/>
      <c r="F259" s="494"/>
      <c r="G259" s="494"/>
      <c r="H259" s="494"/>
      <c r="I259" s="691"/>
      <c r="P259" s="494"/>
      <c r="Q259" s="494"/>
    </row>
    <row r="260" spans="3:17" x14ac:dyDescent="0.25">
      <c r="C260" s="494"/>
      <c r="D260" s="494"/>
      <c r="E260" s="494"/>
      <c r="F260" s="494"/>
      <c r="G260" s="494"/>
      <c r="H260" s="494"/>
      <c r="I260" s="691"/>
      <c r="P260" s="494"/>
      <c r="Q260" s="494"/>
    </row>
    <row r="261" spans="3:17" x14ac:dyDescent="0.25">
      <c r="C261" s="494"/>
      <c r="D261" s="494"/>
      <c r="E261" s="494"/>
      <c r="F261" s="494"/>
      <c r="G261" s="494"/>
      <c r="H261" s="494"/>
      <c r="I261" s="691"/>
      <c r="P261" s="494"/>
      <c r="Q261" s="494"/>
    </row>
    <row r="262" spans="3:17" x14ac:dyDescent="0.25">
      <c r="C262" s="494"/>
      <c r="D262" s="494"/>
      <c r="E262" s="494"/>
      <c r="F262" s="494"/>
      <c r="G262" s="494"/>
      <c r="H262" s="494"/>
      <c r="I262" s="691"/>
      <c r="P262" s="494"/>
      <c r="Q262" s="494"/>
    </row>
    <row r="263" spans="3:17" x14ac:dyDescent="0.25">
      <c r="C263" s="494"/>
      <c r="D263" s="494"/>
      <c r="E263" s="494"/>
      <c r="F263" s="494"/>
      <c r="G263" s="494"/>
      <c r="H263" s="494"/>
      <c r="I263" s="691"/>
      <c r="P263" s="494"/>
      <c r="Q263" s="494"/>
    </row>
    <row r="264" spans="3:17" x14ac:dyDescent="0.25">
      <c r="C264" s="494"/>
      <c r="D264" s="494"/>
      <c r="E264" s="494"/>
      <c r="F264" s="494"/>
      <c r="G264" s="494"/>
      <c r="H264" s="494"/>
      <c r="I264" s="691"/>
      <c r="P264" s="494"/>
      <c r="Q264" s="494"/>
    </row>
    <row r="265" spans="3:17" x14ac:dyDescent="0.25">
      <c r="C265" s="494"/>
      <c r="D265" s="494"/>
      <c r="E265" s="494"/>
      <c r="F265" s="494"/>
      <c r="G265" s="494"/>
      <c r="H265" s="494"/>
      <c r="I265" s="691"/>
      <c r="P265" s="494"/>
      <c r="Q265" s="494"/>
    </row>
    <row r="266" spans="3:17" x14ac:dyDescent="0.25">
      <c r="C266" s="494"/>
      <c r="D266" s="494"/>
      <c r="E266" s="494"/>
      <c r="F266" s="494"/>
      <c r="G266" s="494"/>
      <c r="H266" s="494"/>
      <c r="I266" s="691"/>
      <c r="P266" s="494"/>
      <c r="Q266" s="494"/>
    </row>
    <row r="267" spans="3:17" x14ac:dyDescent="0.25">
      <c r="C267" s="494"/>
      <c r="D267" s="494"/>
      <c r="E267" s="494"/>
      <c r="F267" s="494"/>
      <c r="G267" s="494"/>
      <c r="H267" s="494"/>
      <c r="I267" s="691"/>
      <c r="P267" s="494"/>
      <c r="Q267" s="494"/>
    </row>
    <row r="268" spans="3:17" x14ac:dyDescent="0.25">
      <c r="C268" s="494"/>
      <c r="D268" s="494"/>
      <c r="E268" s="494"/>
      <c r="F268" s="494"/>
      <c r="G268" s="494"/>
      <c r="H268" s="494"/>
      <c r="I268" s="691"/>
      <c r="P268" s="494"/>
      <c r="Q268" s="494"/>
    </row>
    <row r="269" spans="3:17" x14ac:dyDescent="0.25">
      <c r="C269" s="494"/>
      <c r="D269" s="494"/>
      <c r="E269" s="494"/>
      <c r="F269" s="494"/>
      <c r="G269" s="494"/>
      <c r="H269" s="494"/>
      <c r="I269" s="691"/>
      <c r="P269" s="494"/>
      <c r="Q269" s="494"/>
    </row>
    <row r="270" spans="3:17" x14ac:dyDescent="0.25">
      <c r="C270" s="494"/>
      <c r="D270" s="494"/>
      <c r="E270" s="494"/>
      <c r="F270" s="494"/>
      <c r="G270" s="494"/>
      <c r="H270" s="494"/>
      <c r="I270" s="691"/>
      <c r="P270" s="494"/>
      <c r="Q270" s="494"/>
    </row>
    <row r="271" spans="3:17" x14ac:dyDescent="0.25">
      <c r="C271" s="494"/>
      <c r="D271" s="494"/>
      <c r="E271" s="494"/>
      <c r="F271" s="494"/>
      <c r="G271" s="494"/>
      <c r="H271" s="494"/>
      <c r="I271" s="691"/>
      <c r="P271" s="494"/>
      <c r="Q271" s="494"/>
    </row>
    <row r="272" spans="3:17" x14ac:dyDescent="0.25">
      <c r="C272" s="494"/>
      <c r="D272" s="494"/>
      <c r="E272" s="494"/>
      <c r="F272" s="494"/>
      <c r="G272" s="494"/>
      <c r="H272" s="494"/>
      <c r="I272" s="691"/>
      <c r="P272" s="494"/>
      <c r="Q272" s="494"/>
    </row>
    <row r="273" spans="3:17" x14ac:dyDescent="0.25">
      <c r="C273" s="494"/>
      <c r="D273" s="494"/>
      <c r="E273" s="494"/>
      <c r="F273" s="494"/>
      <c r="G273" s="494"/>
      <c r="H273" s="494"/>
      <c r="I273" s="691"/>
      <c r="P273" s="494"/>
      <c r="Q273" s="494"/>
    </row>
    <row r="274" spans="3:17" x14ac:dyDescent="0.25">
      <c r="C274" s="494"/>
      <c r="D274" s="494"/>
      <c r="E274" s="494"/>
      <c r="F274" s="494"/>
      <c r="G274" s="494"/>
      <c r="H274" s="494"/>
      <c r="I274" s="691"/>
      <c r="P274" s="494"/>
      <c r="Q274" s="494"/>
    </row>
    <row r="275" spans="3:17" x14ac:dyDescent="0.25">
      <c r="C275" s="494"/>
      <c r="D275" s="494"/>
      <c r="E275" s="494"/>
      <c r="F275" s="494"/>
      <c r="G275" s="494"/>
      <c r="H275" s="494"/>
      <c r="I275" s="691"/>
      <c r="P275" s="494"/>
      <c r="Q275" s="494"/>
    </row>
    <row r="276" spans="3:17" x14ac:dyDescent="0.25">
      <c r="C276" s="494"/>
      <c r="D276" s="494"/>
      <c r="E276" s="494"/>
      <c r="F276" s="494"/>
      <c r="G276" s="494"/>
      <c r="H276" s="494"/>
      <c r="I276" s="691"/>
      <c r="P276" s="494"/>
      <c r="Q276" s="494"/>
    </row>
    <row r="277" spans="3:17" x14ac:dyDescent="0.25">
      <c r="C277" s="494"/>
      <c r="D277" s="494"/>
      <c r="E277" s="494"/>
      <c r="F277" s="494"/>
      <c r="G277" s="494"/>
      <c r="H277" s="494"/>
      <c r="I277" s="691"/>
      <c r="P277" s="494"/>
      <c r="Q277" s="494"/>
    </row>
    <row r="278" spans="3:17" x14ac:dyDescent="0.25">
      <c r="C278" s="494"/>
      <c r="D278" s="494"/>
      <c r="E278" s="494"/>
      <c r="F278" s="494"/>
      <c r="G278" s="494"/>
      <c r="H278" s="494"/>
      <c r="I278" s="691"/>
      <c r="P278" s="494"/>
      <c r="Q278" s="494"/>
    </row>
    <row r="279" spans="3:17" x14ac:dyDescent="0.25">
      <c r="C279" s="494"/>
      <c r="D279" s="494"/>
      <c r="E279" s="494"/>
      <c r="F279" s="494"/>
      <c r="G279" s="494"/>
      <c r="H279" s="494"/>
      <c r="I279" s="691"/>
      <c r="P279" s="494"/>
      <c r="Q279" s="494"/>
    </row>
    <row r="280" spans="3:17" x14ac:dyDescent="0.25">
      <c r="C280" s="494"/>
      <c r="D280" s="494"/>
      <c r="E280" s="494"/>
      <c r="F280" s="494"/>
      <c r="G280" s="494"/>
      <c r="H280" s="494"/>
      <c r="I280" s="691"/>
      <c r="P280" s="494"/>
      <c r="Q280" s="494"/>
    </row>
    <row r="281" spans="3:17" x14ac:dyDescent="0.25">
      <c r="C281" s="494"/>
      <c r="D281" s="494"/>
      <c r="E281" s="494"/>
      <c r="F281" s="494"/>
      <c r="G281" s="494"/>
      <c r="H281" s="494"/>
      <c r="I281" s="691"/>
      <c r="P281" s="494"/>
      <c r="Q281" s="494"/>
    </row>
    <row r="282" spans="3:17" x14ac:dyDescent="0.25">
      <c r="C282" s="494"/>
      <c r="D282" s="494"/>
      <c r="E282" s="494"/>
      <c r="F282" s="494"/>
      <c r="G282" s="494"/>
      <c r="H282" s="494"/>
      <c r="I282" s="691"/>
      <c r="P282" s="494"/>
      <c r="Q282" s="494"/>
    </row>
    <row r="283" spans="3:17" x14ac:dyDescent="0.25">
      <c r="C283" s="494"/>
      <c r="D283" s="494"/>
      <c r="E283" s="494"/>
      <c r="F283" s="494"/>
      <c r="G283" s="494"/>
      <c r="H283" s="494"/>
      <c r="I283" s="691"/>
      <c r="P283" s="494"/>
      <c r="Q283" s="494"/>
    </row>
    <row r="284" spans="3:17" x14ac:dyDescent="0.25">
      <c r="C284" s="494"/>
      <c r="D284" s="494"/>
      <c r="E284" s="494"/>
      <c r="F284" s="494"/>
      <c r="G284" s="494"/>
      <c r="H284" s="494"/>
      <c r="I284" s="691"/>
      <c r="P284" s="494"/>
      <c r="Q284" s="494"/>
    </row>
    <row r="285" spans="3:17" x14ac:dyDescent="0.25">
      <c r="C285" s="494"/>
      <c r="D285" s="494"/>
      <c r="E285" s="494"/>
      <c r="F285" s="494"/>
      <c r="G285" s="494"/>
      <c r="H285" s="494"/>
      <c r="I285" s="691"/>
      <c r="P285" s="494"/>
      <c r="Q285" s="494"/>
    </row>
    <row r="286" spans="3:17" x14ac:dyDescent="0.25">
      <c r="C286" s="494"/>
      <c r="D286" s="494"/>
      <c r="E286" s="494"/>
      <c r="F286" s="494"/>
      <c r="G286" s="494"/>
      <c r="H286" s="494"/>
      <c r="I286" s="691"/>
      <c r="P286" s="494"/>
      <c r="Q286" s="494"/>
    </row>
    <row r="287" spans="3:17" x14ac:dyDescent="0.25">
      <c r="C287" s="494"/>
      <c r="D287" s="494"/>
      <c r="E287" s="494"/>
      <c r="F287" s="494"/>
      <c r="G287" s="494"/>
      <c r="H287" s="494"/>
      <c r="I287" s="691"/>
      <c r="P287" s="494"/>
      <c r="Q287" s="494"/>
    </row>
    <row r="288" spans="3:17" x14ac:dyDescent="0.25">
      <c r="C288" s="494"/>
      <c r="D288" s="494"/>
      <c r="E288" s="494"/>
      <c r="F288" s="494"/>
      <c r="G288" s="494"/>
      <c r="H288" s="494"/>
      <c r="I288" s="691"/>
      <c r="P288" s="494"/>
      <c r="Q288" s="494"/>
    </row>
    <row r="289" spans="3:17" x14ac:dyDescent="0.25">
      <c r="C289" s="494"/>
      <c r="D289" s="494"/>
      <c r="E289" s="494"/>
      <c r="F289" s="494"/>
      <c r="G289" s="494"/>
      <c r="H289" s="494"/>
      <c r="I289" s="691"/>
      <c r="P289" s="494"/>
      <c r="Q289" s="494"/>
    </row>
    <row r="290" spans="3:17" x14ac:dyDescent="0.25">
      <c r="C290" s="494"/>
      <c r="D290" s="494"/>
      <c r="E290" s="494"/>
      <c r="F290" s="494"/>
      <c r="G290" s="494"/>
      <c r="H290" s="494"/>
      <c r="I290" s="691"/>
      <c r="P290" s="494"/>
      <c r="Q290" s="494"/>
    </row>
    <row r="291" spans="3:17" x14ac:dyDescent="0.25">
      <c r="C291" s="494"/>
      <c r="D291" s="494"/>
      <c r="E291" s="494"/>
      <c r="F291" s="494"/>
      <c r="G291" s="494"/>
      <c r="H291" s="494"/>
      <c r="I291" s="691"/>
      <c r="P291" s="494"/>
      <c r="Q291" s="494"/>
    </row>
    <row r="292" spans="3:17" x14ac:dyDescent="0.25">
      <c r="C292" s="494"/>
      <c r="D292" s="494"/>
      <c r="E292" s="494"/>
      <c r="F292" s="494"/>
      <c r="G292" s="494"/>
      <c r="H292" s="494"/>
      <c r="I292" s="691"/>
      <c r="P292" s="494"/>
      <c r="Q292" s="494"/>
    </row>
    <row r="293" spans="3:17" x14ac:dyDescent="0.25">
      <c r="C293" s="494"/>
      <c r="D293" s="494"/>
      <c r="E293" s="494"/>
      <c r="F293" s="494"/>
      <c r="G293" s="494"/>
      <c r="H293" s="494"/>
      <c r="I293" s="691"/>
      <c r="P293" s="494"/>
      <c r="Q293" s="494"/>
    </row>
    <row r="294" spans="3:17" x14ac:dyDescent="0.25">
      <c r="C294" s="494"/>
      <c r="D294" s="494"/>
      <c r="E294" s="494"/>
      <c r="F294" s="494"/>
      <c r="G294" s="494"/>
      <c r="H294" s="494"/>
      <c r="I294" s="691"/>
      <c r="P294" s="494"/>
      <c r="Q294" s="494"/>
    </row>
    <row r="295" spans="3:17" x14ac:dyDescent="0.25">
      <c r="C295" s="494"/>
      <c r="D295" s="494"/>
      <c r="E295" s="494"/>
      <c r="F295" s="494"/>
      <c r="G295" s="494"/>
      <c r="H295" s="494"/>
      <c r="I295" s="691"/>
      <c r="P295" s="494"/>
      <c r="Q295" s="494"/>
    </row>
    <row r="296" spans="3:17" x14ac:dyDescent="0.25">
      <c r="C296" s="494"/>
      <c r="D296" s="494"/>
      <c r="E296" s="494"/>
      <c r="F296" s="494"/>
      <c r="G296" s="494"/>
      <c r="H296" s="494"/>
      <c r="I296" s="691"/>
      <c r="P296" s="494"/>
      <c r="Q296" s="494"/>
    </row>
    <row r="297" spans="3:17" x14ac:dyDescent="0.25">
      <c r="C297" s="494"/>
      <c r="D297" s="494"/>
      <c r="E297" s="494"/>
      <c r="F297" s="494"/>
      <c r="G297" s="494"/>
      <c r="H297" s="494"/>
      <c r="I297" s="691"/>
      <c r="P297" s="494"/>
      <c r="Q297" s="494"/>
    </row>
    <row r="298" spans="3:17" x14ac:dyDescent="0.25">
      <c r="C298" s="494"/>
      <c r="D298" s="494"/>
      <c r="E298" s="494"/>
      <c r="F298" s="494"/>
      <c r="G298" s="494"/>
      <c r="H298" s="494"/>
      <c r="I298" s="691"/>
      <c r="P298" s="494"/>
      <c r="Q298" s="494"/>
    </row>
    <row r="299" spans="3:17" x14ac:dyDescent="0.25">
      <c r="C299" s="494"/>
      <c r="D299" s="494"/>
      <c r="E299" s="494"/>
      <c r="F299" s="494"/>
      <c r="G299" s="494"/>
      <c r="H299" s="494"/>
      <c r="I299" s="691"/>
      <c r="P299" s="494"/>
      <c r="Q299" s="494"/>
    </row>
    <row r="300" spans="3:17" x14ac:dyDescent="0.25">
      <c r="C300" s="494"/>
      <c r="D300" s="494"/>
      <c r="E300" s="494"/>
      <c r="F300" s="494"/>
      <c r="G300" s="494"/>
      <c r="H300" s="494"/>
      <c r="I300" s="691"/>
      <c r="P300" s="494"/>
      <c r="Q300" s="494"/>
    </row>
    <row r="301" spans="3:17" x14ac:dyDescent="0.25">
      <c r="C301" s="494"/>
      <c r="D301" s="494"/>
      <c r="E301" s="494"/>
      <c r="F301" s="494"/>
      <c r="G301" s="494"/>
      <c r="H301" s="494"/>
      <c r="I301" s="691"/>
      <c r="P301" s="494"/>
      <c r="Q301" s="494"/>
    </row>
    <row r="302" spans="3:17" x14ac:dyDescent="0.25">
      <c r="C302" s="494"/>
      <c r="D302" s="494"/>
      <c r="E302" s="494"/>
      <c r="F302" s="494"/>
      <c r="G302" s="494"/>
      <c r="H302" s="494"/>
      <c r="I302" s="691"/>
      <c r="P302" s="494"/>
      <c r="Q302" s="494"/>
    </row>
    <row r="303" spans="3:17" x14ac:dyDescent="0.25">
      <c r="C303" s="494"/>
      <c r="D303" s="494"/>
      <c r="E303" s="494"/>
      <c r="F303" s="494"/>
      <c r="G303" s="494"/>
      <c r="H303" s="494"/>
      <c r="I303" s="691"/>
      <c r="P303" s="494"/>
      <c r="Q303" s="494"/>
    </row>
    <row r="304" spans="3:17" x14ac:dyDescent="0.25">
      <c r="C304" s="494"/>
      <c r="D304" s="494"/>
      <c r="E304" s="494"/>
      <c r="F304" s="494"/>
      <c r="G304" s="494"/>
      <c r="H304" s="494"/>
      <c r="I304" s="691"/>
      <c r="P304" s="494"/>
      <c r="Q304" s="494"/>
    </row>
    <row r="305" spans="3:17" x14ac:dyDescent="0.25">
      <c r="C305" s="494"/>
      <c r="D305" s="494"/>
      <c r="E305" s="494"/>
      <c r="F305" s="494"/>
      <c r="G305" s="494"/>
      <c r="H305" s="494"/>
      <c r="I305" s="691"/>
      <c r="P305" s="494"/>
      <c r="Q305" s="494"/>
    </row>
    <row r="306" spans="3:17" x14ac:dyDescent="0.25">
      <c r="C306" s="494"/>
      <c r="D306" s="494"/>
      <c r="E306" s="494"/>
      <c r="F306" s="494"/>
      <c r="G306" s="494"/>
      <c r="H306" s="494"/>
      <c r="I306" s="691"/>
      <c r="P306" s="494"/>
      <c r="Q306" s="494"/>
    </row>
    <row r="307" spans="3:17" x14ac:dyDescent="0.25">
      <c r="C307" s="494"/>
      <c r="D307" s="494"/>
      <c r="E307" s="494"/>
      <c r="F307" s="494"/>
      <c r="G307" s="494"/>
      <c r="H307" s="494"/>
      <c r="I307" s="691"/>
      <c r="P307" s="494"/>
      <c r="Q307" s="494"/>
    </row>
    <row r="308" spans="3:17" x14ac:dyDescent="0.25">
      <c r="C308" s="494"/>
      <c r="D308" s="494"/>
      <c r="E308" s="494"/>
      <c r="F308" s="494"/>
      <c r="G308" s="494"/>
      <c r="H308" s="494"/>
      <c r="I308" s="691"/>
      <c r="P308" s="494"/>
      <c r="Q308" s="494"/>
    </row>
    <row r="309" spans="3:17" x14ac:dyDescent="0.25">
      <c r="C309" s="494"/>
      <c r="D309" s="494"/>
      <c r="E309" s="494"/>
      <c r="F309" s="494"/>
      <c r="G309" s="494"/>
      <c r="H309" s="494"/>
      <c r="I309" s="691"/>
      <c r="P309" s="494"/>
      <c r="Q309" s="494"/>
    </row>
    <row r="310" spans="3:17" x14ac:dyDescent="0.25">
      <c r="C310" s="494"/>
      <c r="D310" s="494"/>
      <c r="E310" s="494"/>
      <c r="F310" s="494"/>
      <c r="G310" s="494"/>
      <c r="H310" s="494"/>
      <c r="I310" s="691"/>
      <c r="P310" s="494"/>
      <c r="Q310" s="494"/>
    </row>
    <row r="311" spans="3:17" x14ac:dyDescent="0.25">
      <c r="C311" s="494"/>
      <c r="D311" s="494"/>
      <c r="E311" s="494"/>
      <c r="F311" s="494"/>
      <c r="G311" s="494"/>
      <c r="H311" s="494"/>
      <c r="I311" s="691"/>
      <c r="P311" s="494"/>
      <c r="Q311" s="494"/>
    </row>
    <row r="312" spans="3:17" x14ac:dyDescent="0.25">
      <c r="C312" s="494"/>
      <c r="D312" s="494"/>
      <c r="E312" s="494"/>
      <c r="F312" s="494"/>
      <c r="G312" s="494"/>
      <c r="H312" s="494"/>
      <c r="I312" s="691"/>
      <c r="P312" s="494"/>
      <c r="Q312" s="494"/>
    </row>
    <row r="313" spans="3:17" x14ac:dyDescent="0.25">
      <c r="C313" s="494"/>
      <c r="D313" s="494"/>
      <c r="E313" s="494"/>
      <c r="F313" s="494"/>
      <c r="G313" s="494"/>
      <c r="H313" s="494"/>
      <c r="I313" s="691"/>
      <c r="P313" s="494"/>
      <c r="Q313" s="494"/>
    </row>
    <row r="314" spans="3:17" x14ac:dyDescent="0.25">
      <c r="C314" s="494"/>
      <c r="D314" s="494"/>
      <c r="E314" s="494"/>
      <c r="F314" s="494"/>
      <c r="G314" s="494"/>
      <c r="H314" s="494"/>
      <c r="I314" s="691"/>
      <c r="P314" s="494"/>
      <c r="Q314" s="494"/>
    </row>
    <row r="315" spans="3:17" x14ac:dyDescent="0.25">
      <c r="C315" s="494"/>
      <c r="D315" s="494"/>
      <c r="E315" s="494"/>
      <c r="F315" s="494"/>
      <c r="G315" s="494"/>
      <c r="H315" s="494"/>
      <c r="I315" s="691"/>
      <c r="P315" s="494"/>
      <c r="Q315" s="494"/>
    </row>
    <row r="316" spans="3:17" x14ac:dyDescent="0.25">
      <c r="C316" s="494"/>
      <c r="D316" s="494"/>
      <c r="E316" s="494"/>
      <c r="F316" s="494"/>
      <c r="G316" s="494"/>
      <c r="H316" s="494"/>
      <c r="I316" s="691"/>
      <c r="P316" s="494"/>
      <c r="Q316" s="494"/>
    </row>
    <row r="317" spans="3:17" x14ac:dyDescent="0.25">
      <c r="C317" s="494"/>
      <c r="D317" s="494"/>
      <c r="E317" s="494"/>
      <c r="F317" s="494"/>
      <c r="G317" s="494"/>
      <c r="H317" s="494"/>
      <c r="I317" s="691"/>
      <c r="P317" s="494"/>
      <c r="Q317" s="494"/>
    </row>
    <row r="318" spans="3:17" x14ac:dyDescent="0.25">
      <c r="C318" s="494"/>
      <c r="D318" s="494"/>
      <c r="E318" s="494"/>
      <c r="F318" s="494"/>
      <c r="G318" s="494"/>
      <c r="H318" s="494"/>
      <c r="I318" s="691"/>
      <c r="P318" s="494"/>
      <c r="Q318" s="494"/>
    </row>
    <row r="319" spans="3:17" x14ac:dyDescent="0.25">
      <c r="C319" s="494"/>
      <c r="D319" s="494"/>
      <c r="E319" s="494"/>
      <c r="F319" s="494"/>
      <c r="G319" s="494"/>
      <c r="H319" s="494"/>
      <c r="I319" s="691"/>
      <c r="P319" s="494"/>
      <c r="Q319" s="494"/>
    </row>
    <row r="320" spans="3:17" x14ac:dyDescent="0.25">
      <c r="C320" s="494"/>
      <c r="D320" s="494"/>
      <c r="E320" s="494"/>
      <c r="F320" s="494"/>
      <c r="G320" s="494"/>
      <c r="H320" s="494"/>
      <c r="I320" s="691"/>
      <c r="P320" s="494"/>
      <c r="Q320" s="494"/>
    </row>
    <row r="321" spans="3:17" x14ac:dyDescent="0.25">
      <c r="C321" s="494"/>
      <c r="D321" s="494"/>
      <c r="E321" s="494"/>
      <c r="F321" s="494"/>
      <c r="G321" s="494"/>
      <c r="H321" s="494"/>
      <c r="I321" s="691"/>
      <c r="P321" s="494"/>
      <c r="Q321" s="494"/>
    </row>
    <row r="322" spans="3:17" x14ac:dyDescent="0.25">
      <c r="C322" s="494"/>
      <c r="D322" s="494"/>
      <c r="E322" s="494"/>
      <c r="F322" s="494"/>
      <c r="G322" s="494"/>
      <c r="H322" s="494"/>
      <c r="I322" s="691"/>
      <c r="P322" s="494"/>
      <c r="Q322" s="494"/>
    </row>
    <row r="323" spans="3:17" x14ac:dyDescent="0.25">
      <c r="C323" s="494"/>
      <c r="D323" s="494"/>
      <c r="E323" s="494"/>
      <c r="F323" s="494"/>
      <c r="G323" s="494"/>
      <c r="H323" s="494"/>
      <c r="I323" s="691"/>
      <c r="P323" s="494"/>
      <c r="Q323" s="494"/>
    </row>
    <row r="324" spans="3:17" x14ac:dyDescent="0.25">
      <c r="C324" s="494"/>
      <c r="D324" s="494"/>
      <c r="E324" s="494"/>
      <c r="F324" s="494"/>
      <c r="G324" s="494"/>
      <c r="H324" s="494"/>
      <c r="I324" s="691"/>
      <c r="P324" s="494"/>
      <c r="Q324" s="494"/>
    </row>
    <row r="325" spans="3:17" x14ac:dyDescent="0.25">
      <c r="C325" s="494"/>
      <c r="D325" s="494"/>
      <c r="E325" s="494"/>
      <c r="F325" s="494"/>
      <c r="G325" s="494"/>
      <c r="H325" s="494"/>
      <c r="I325" s="691"/>
      <c r="P325" s="494"/>
      <c r="Q325" s="494"/>
    </row>
    <row r="326" spans="3:17" x14ac:dyDescent="0.25">
      <c r="C326" s="494"/>
      <c r="D326" s="494"/>
      <c r="E326" s="494"/>
      <c r="F326" s="494"/>
      <c r="G326" s="494"/>
      <c r="H326" s="494"/>
      <c r="I326" s="691"/>
      <c r="P326" s="494"/>
      <c r="Q326" s="494"/>
    </row>
    <row r="327" spans="3:17" x14ac:dyDescent="0.25">
      <c r="C327" s="494"/>
      <c r="D327" s="494"/>
      <c r="E327" s="494"/>
      <c r="F327" s="494"/>
      <c r="G327" s="494"/>
      <c r="H327" s="494"/>
      <c r="I327" s="691"/>
      <c r="P327" s="494"/>
      <c r="Q327" s="494"/>
    </row>
    <row r="328" spans="3:17" x14ac:dyDescent="0.25">
      <c r="C328" s="494"/>
      <c r="D328" s="494"/>
      <c r="E328" s="494"/>
      <c r="F328" s="494"/>
      <c r="G328" s="494"/>
      <c r="H328" s="494"/>
      <c r="I328" s="691"/>
      <c r="P328" s="494"/>
      <c r="Q328" s="494"/>
    </row>
    <row r="329" spans="3:17" x14ac:dyDescent="0.25">
      <c r="C329" s="494"/>
      <c r="D329" s="494"/>
      <c r="E329" s="494"/>
      <c r="F329" s="494"/>
      <c r="G329" s="494"/>
      <c r="H329" s="494"/>
      <c r="I329" s="691"/>
      <c r="P329" s="494"/>
      <c r="Q329" s="494"/>
    </row>
    <row r="330" spans="3:17" x14ac:dyDescent="0.25">
      <c r="C330" s="494"/>
      <c r="D330" s="494"/>
      <c r="E330" s="494"/>
      <c r="F330" s="494"/>
      <c r="G330" s="494"/>
      <c r="H330" s="494"/>
      <c r="I330" s="691"/>
      <c r="P330" s="494"/>
      <c r="Q330" s="494"/>
    </row>
    <row r="331" spans="3:17" x14ac:dyDescent="0.25">
      <c r="C331" s="494"/>
      <c r="D331" s="494"/>
      <c r="E331" s="494"/>
      <c r="F331" s="494"/>
      <c r="G331" s="494"/>
      <c r="H331" s="494"/>
      <c r="I331" s="691"/>
      <c r="P331" s="494"/>
      <c r="Q331" s="494"/>
    </row>
    <row r="332" spans="3:17" x14ac:dyDescent="0.25">
      <c r="C332" s="494"/>
      <c r="D332" s="494"/>
      <c r="E332" s="494"/>
      <c r="F332" s="494"/>
      <c r="G332" s="494"/>
      <c r="H332" s="494"/>
      <c r="I332" s="691"/>
      <c r="P332" s="494"/>
      <c r="Q332" s="494"/>
    </row>
    <row r="333" spans="3:17" x14ac:dyDescent="0.25">
      <c r="C333" s="494"/>
      <c r="D333" s="494"/>
      <c r="E333" s="494"/>
      <c r="F333" s="494"/>
      <c r="G333" s="494"/>
      <c r="H333" s="494"/>
      <c r="I333" s="691"/>
      <c r="P333" s="494"/>
      <c r="Q333" s="494"/>
    </row>
    <row r="334" spans="3:17" x14ac:dyDescent="0.25">
      <c r="C334" s="494"/>
      <c r="D334" s="494"/>
      <c r="E334" s="494"/>
      <c r="F334" s="494"/>
      <c r="G334" s="494"/>
      <c r="H334" s="494"/>
      <c r="I334" s="691"/>
      <c r="P334" s="494"/>
      <c r="Q334" s="494"/>
    </row>
    <row r="335" spans="3:17" x14ac:dyDescent="0.25">
      <c r="C335" s="494"/>
      <c r="D335" s="494"/>
      <c r="E335" s="494"/>
      <c r="F335" s="494"/>
      <c r="G335" s="494"/>
      <c r="H335" s="494"/>
      <c r="I335" s="691"/>
      <c r="P335" s="494"/>
      <c r="Q335" s="494"/>
    </row>
    <row r="336" spans="3:17" x14ac:dyDescent="0.25">
      <c r="C336" s="494"/>
      <c r="D336" s="494"/>
      <c r="E336" s="494"/>
      <c r="F336" s="494"/>
      <c r="G336" s="494"/>
      <c r="H336" s="494"/>
      <c r="I336" s="691"/>
      <c r="P336" s="494"/>
      <c r="Q336" s="494"/>
    </row>
    <row r="337" spans="3:17" x14ac:dyDescent="0.25">
      <c r="C337" s="494"/>
      <c r="D337" s="494"/>
      <c r="E337" s="494"/>
      <c r="F337" s="494"/>
      <c r="G337" s="494"/>
      <c r="H337" s="494"/>
      <c r="I337" s="691"/>
      <c r="P337" s="494"/>
      <c r="Q337" s="494"/>
    </row>
    <row r="338" spans="3:17" x14ac:dyDescent="0.25">
      <c r="C338" s="494"/>
      <c r="D338" s="494"/>
      <c r="E338" s="494"/>
      <c r="F338" s="494"/>
      <c r="G338" s="494"/>
      <c r="H338" s="494"/>
      <c r="I338" s="691"/>
      <c r="P338" s="494"/>
      <c r="Q338" s="494"/>
    </row>
    <row r="339" spans="3:17" x14ac:dyDescent="0.25">
      <c r="C339" s="494"/>
      <c r="D339" s="494"/>
      <c r="E339" s="494"/>
      <c r="F339" s="494"/>
      <c r="G339" s="494"/>
      <c r="H339" s="494"/>
      <c r="I339" s="691"/>
      <c r="P339" s="494"/>
      <c r="Q339" s="494"/>
    </row>
    <row r="340" spans="3:17" x14ac:dyDescent="0.25">
      <c r="C340" s="494"/>
      <c r="D340" s="494"/>
      <c r="E340" s="494"/>
      <c r="F340" s="494"/>
      <c r="G340" s="494"/>
      <c r="H340" s="494"/>
      <c r="I340" s="691"/>
      <c r="P340" s="494"/>
      <c r="Q340" s="494"/>
    </row>
    <row r="341" spans="3:17" x14ac:dyDescent="0.25">
      <c r="C341" s="494"/>
      <c r="D341" s="494"/>
      <c r="E341" s="494"/>
      <c r="F341" s="494"/>
      <c r="G341" s="494"/>
      <c r="H341" s="494"/>
      <c r="I341" s="691"/>
      <c r="P341" s="494"/>
      <c r="Q341" s="494"/>
    </row>
    <row r="342" spans="3:17" x14ac:dyDescent="0.25">
      <c r="C342" s="494"/>
      <c r="D342" s="494"/>
      <c r="E342" s="494"/>
      <c r="F342" s="494"/>
      <c r="G342" s="494"/>
      <c r="H342" s="494"/>
      <c r="I342" s="691"/>
      <c r="P342" s="494"/>
      <c r="Q342" s="494"/>
    </row>
    <row r="343" spans="3:17" x14ac:dyDescent="0.25">
      <c r="C343" s="494"/>
      <c r="D343" s="494"/>
      <c r="E343" s="494"/>
      <c r="F343" s="494"/>
      <c r="G343" s="494"/>
      <c r="H343" s="494"/>
      <c r="I343" s="691"/>
      <c r="P343" s="494"/>
      <c r="Q343" s="494"/>
    </row>
    <row r="344" spans="3:17" x14ac:dyDescent="0.25">
      <c r="C344" s="494"/>
      <c r="D344" s="494"/>
      <c r="E344" s="494"/>
      <c r="F344" s="494"/>
      <c r="G344" s="494"/>
      <c r="H344" s="494"/>
      <c r="I344" s="691"/>
      <c r="P344" s="494"/>
      <c r="Q344" s="494"/>
    </row>
    <row r="345" spans="3:17" x14ac:dyDescent="0.25">
      <c r="C345" s="494"/>
      <c r="D345" s="494"/>
      <c r="E345" s="494"/>
      <c r="F345" s="494"/>
      <c r="G345" s="494"/>
      <c r="H345" s="494"/>
      <c r="I345" s="691"/>
      <c r="P345" s="494"/>
      <c r="Q345" s="494"/>
    </row>
    <row r="346" spans="3:17" x14ac:dyDescent="0.25">
      <c r="C346" s="494"/>
      <c r="D346" s="494"/>
      <c r="E346" s="494"/>
      <c r="F346" s="494"/>
      <c r="G346" s="494"/>
      <c r="H346" s="494"/>
      <c r="I346" s="691"/>
      <c r="P346" s="494"/>
      <c r="Q346" s="494"/>
    </row>
    <row r="347" spans="3:17" x14ac:dyDescent="0.25">
      <c r="C347" s="494"/>
      <c r="D347" s="494"/>
      <c r="E347" s="494"/>
      <c r="F347" s="494"/>
      <c r="G347" s="494"/>
      <c r="H347" s="494"/>
      <c r="I347" s="691"/>
      <c r="P347" s="494"/>
      <c r="Q347" s="494"/>
    </row>
    <row r="348" spans="3:17" x14ac:dyDescent="0.25">
      <c r="C348" s="494"/>
      <c r="D348" s="494"/>
      <c r="E348" s="494"/>
      <c r="F348" s="494"/>
      <c r="G348" s="494"/>
      <c r="H348" s="494"/>
      <c r="I348" s="691"/>
      <c r="P348" s="494"/>
      <c r="Q348" s="494"/>
    </row>
    <row r="349" spans="3:17" x14ac:dyDescent="0.25">
      <c r="C349" s="494"/>
      <c r="D349" s="494"/>
      <c r="E349" s="494"/>
      <c r="F349" s="494"/>
      <c r="G349" s="494"/>
      <c r="H349" s="494"/>
      <c r="I349" s="691"/>
      <c r="P349" s="494"/>
      <c r="Q349" s="494"/>
    </row>
    <row r="350" spans="3:17" x14ac:dyDescent="0.25">
      <c r="C350" s="494"/>
      <c r="D350" s="494"/>
      <c r="E350" s="494"/>
      <c r="F350" s="494"/>
      <c r="G350" s="494"/>
      <c r="H350" s="494"/>
      <c r="I350" s="691"/>
      <c r="P350" s="494"/>
      <c r="Q350" s="494"/>
    </row>
    <row r="351" spans="3:17" x14ac:dyDescent="0.25">
      <c r="C351" s="494"/>
      <c r="D351" s="494"/>
      <c r="E351" s="494"/>
      <c r="F351" s="494"/>
      <c r="G351" s="494"/>
      <c r="H351" s="494"/>
      <c r="I351" s="691"/>
      <c r="P351" s="494"/>
      <c r="Q351" s="494"/>
    </row>
    <row r="352" spans="3:17" x14ac:dyDescent="0.25">
      <c r="C352" s="494"/>
      <c r="D352" s="494"/>
      <c r="E352" s="494"/>
      <c r="F352" s="494"/>
      <c r="G352" s="494"/>
      <c r="H352" s="494"/>
      <c r="I352" s="691"/>
      <c r="P352" s="494"/>
      <c r="Q352" s="494"/>
    </row>
    <row r="353" spans="3:17" x14ac:dyDescent="0.25">
      <c r="C353" s="494"/>
      <c r="D353" s="494"/>
      <c r="E353" s="494"/>
      <c r="F353" s="494"/>
      <c r="G353" s="494"/>
      <c r="H353" s="494"/>
      <c r="I353" s="691"/>
      <c r="P353" s="494"/>
      <c r="Q353" s="494"/>
    </row>
    <row r="354" spans="3:17" x14ac:dyDescent="0.25">
      <c r="C354" s="494"/>
      <c r="D354" s="494"/>
      <c r="E354" s="494"/>
      <c r="F354" s="494"/>
      <c r="G354" s="494"/>
      <c r="H354" s="494"/>
      <c r="I354" s="691"/>
      <c r="P354" s="494"/>
      <c r="Q354" s="494"/>
    </row>
    <row r="355" spans="3:17" x14ac:dyDescent="0.25">
      <c r="C355" s="494"/>
      <c r="D355" s="494"/>
      <c r="E355" s="494"/>
      <c r="F355" s="494"/>
      <c r="G355" s="494"/>
      <c r="H355" s="494"/>
      <c r="I355" s="691"/>
      <c r="P355" s="494"/>
      <c r="Q355" s="494"/>
    </row>
    <row r="356" spans="3:17" x14ac:dyDescent="0.25">
      <c r="C356" s="494"/>
      <c r="D356" s="494"/>
      <c r="E356" s="494"/>
      <c r="F356" s="494"/>
      <c r="G356" s="494"/>
      <c r="H356" s="494"/>
      <c r="I356" s="691"/>
      <c r="P356" s="494"/>
      <c r="Q356" s="494"/>
    </row>
    <row r="357" spans="3:17" x14ac:dyDescent="0.25">
      <c r="C357" s="494"/>
      <c r="D357" s="494"/>
      <c r="E357" s="494"/>
      <c r="F357" s="494"/>
      <c r="G357" s="494"/>
      <c r="H357" s="494"/>
      <c r="I357" s="691"/>
      <c r="P357" s="494"/>
      <c r="Q357" s="494"/>
    </row>
    <row r="358" spans="3:17" x14ac:dyDescent="0.25">
      <c r="C358" s="494"/>
      <c r="D358" s="494"/>
      <c r="E358" s="494"/>
      <c r="F358" s="494"/>
      <c r="G358" s="494"/>
      <c r="H358" s="494"/>
      <c r="I358" s="691"/>
      <c r="P358" s="494"/>
      <c r="Q358" s="494"/>
    </row>
    <row r="359" spans="3:17" x14ac:dyDescent="0.25">
      <c r="C359" s="494"/>
      <c r="D359" s="494"/>
      <c r="E359" s="494"/>
      <c r="F359" s="494"/>
      <c r="G359" s="494"/>
      <c r="H359" s="494"/>
      <c r="I359" s="691"/>
      <c r="P359" s="494"/>
      <c r="Q359" s="494"/>
    </row>
    <row r="360" spans="3:17" x14ac:dyDescent="0.25">
      <c r="C360" s="494"/>
      <c r="D360" s="494"/>
      <c r="E360" s="494"/>
      <c r="F360" s="494"/>
      <c r="G360" s="494"/>
      <c r="H360" s="494"/>
      <c r="I360" s="691"/>
      <c r="P360" s="494"/>
      <c r="Q360" s="494"/>
    </row>
    <row r="361" spans="3:17" x14ac:dyDescent="0.25">
      <c r="C361" s="494"/>
      <c r="D361" s="494"/>
      <c r="E361" s="494"/>
      <c r="F361" s="494"/>
      <c r="G361" s="494"/>
      <c r="H361" s="494"/>
      <c r="I361" s="691"/>
      <c r="P361" s="494"/>
      <c r="Q361" s="494"/>
    </row>
    <row r="362" spans="3:17" x14ac:dyDescent="0.25">
      <c r="C362" s="494"/>
      <c r="D362" s="494"/>
      <c r="E362" s="494"/>
      <c r="F362" s="494"/>
      <c r="G362" s="494"/>
      <c r="H362" s="494"/>
      <c r="I362" s="691"/>
      <c r="P362" s="494"/>
      <c r="Q362" s="494"/>
    </row>
    <row r="363" spans="3:17" x14ac:dyDescent="0.25">
      <c r="C363" s="494"/>
      <c r="D363" s="494"/>
      <c r="E363" s="494"/>
      <c r="F363" s="494"/>
      <c r="G363" s="494"/>
      <c r="H363" s="494"/>
      <c r="I363" s="691"/>
      <c r="P363" s="494"/>
      <c r="Q363" s="494"/>
    </row>
    <row r="364" spans="3:17" x14ac:dyDescent="0.25">
      <c r="C364" s="494"/>
      <c r="D364" s="494"/>
      <c r="E364" s="494"/>
      <c r="F364" s="494"/>
      <c r="G364" s="494"/>
      <c r="H364" s="494"/>
      <c r="I364" s="691"/>
      <c r="P364" s="494"/>
      <c r="Q364" s="494"/>
    </row>
    <row r="365" spans="3:17" x14ac:dyDescent="0.25">
      <c r="C365" s="494"/>
      <c r="D365" s="494"/>
      <c r="E365" s="494"/>
      <c r="F365" s="494"/>
      <c r="G365" s="494"/>
      <c r="H365" s="494"/>
      <c r="I365" s="691"/>
      <c r="P365" s="494"/>
      <c r="Q365" s="494"/>
    </row>
    <row r="366" spans="3:17" x14ac:dyDescent="0.25">
      <c r="C366" s="494"/>
      <c r="D366" s="494"/>
      <c r="E366" s="494"/>
      <c r="F366" s="494"/>
      <c r="G366" s="494"/>
      <c r="H366" s="494"/>
      <c r="I366" s="691"/>
      <c r="P366" s="494"/>
      <c r="Q366" s="494"/>
    </row>
    <row r="367" spans="3:17" x14ac:dyDescent="0.25">
      <c r="C367" s="494"/>
      <c r="D367" s="494"/>
      <c r="E367" s="494"/>
      <c r="F367" s="494"/>
      <c r="G367" s="494"/>
      <c r="H367" s="494"/>
      <c r="I367" s="691"/>
      <c r="P367" s="494"/>
      <c r="Q367" s="494"/>
    </row>
    <row r="368" spans="3:17" x14ac:dyDescent="0.25">
      <c r="C368" s="494"/>
      <c r="D368" s="494"/>
      <c r="E368" s="494"/>
      <c r="F368" s="494"/>
      <c r="G368" s="494"/>
      <c r="H368" s="494"/>
      <c r="I368" s="691"/>
      <c r="P368" s="494"/>
      <c r="Q368" s="494"/>
    </row>
    <row r="369" spans="3:17" x14ac:dyDescent="0.25">
      <c r="C369" s="494"/>
      <c r="D369" s="494"/>
      <c r="E369" s="494"/>
      <c r="F369" s="494"/>
      <c r="G369" s="494"/>
      <c r="H369" s="494"/>
      <c r="I369" s="691"/>
      <c r="P369" s="494"/>
      <c r="Q369" s="494"/>
    </row>
    <row r="370" spans="3:17" x14ac:dyDescent="0.25">
      <c r="C370" s="494"/>
      <c r="D370" s="494"/>
      <c r="E370" s="494"/>
      <c r="F370" s="494"/>
      <c r="G370" s="494"/>
      <c r="H370" s="494"/>
      <c r="I370" s="691"/>
      <c r="P370" s="494"/>
      <c r="Q370" s="494"/>
    </row>
    <row r="371" spans="3:17" x14ac:dyDescent="0.25">
      <c r="C371" s="494"/>
      <c r="D371" s="494"/>
      <c r="E371" s="494"/>
      <c r="F371" s="494"/>
      <c r="G371" s="494"/>
      <c r="H371" s="494"/>
      <c r="I371" s="691"/>
      <c r="P371" s="494"/>
      <c r="Q371" s="494"/>
    </row>
    <row r="372" spans="3:17" x14ac:dyDescent="0.25">
      <c r="C372" s="494"/>
      <c r="D372" s="494"/>
      <c r="E372" s="494"/>
      <c r="F372" s="494"/>
      <c r="G372" s="494"/>
      <c r="H372" s="494"/>
      <c r="I372" s="691"/>
      <c r="P372" s="494"/>
      <c r="Q372" s="494"/>
    </row>
    <row r="373" spans="3:17" x14ac:dyDescent="0.25">
      <c r="C373" s="494"/>
      <c r="D373" s="494"/>
      <c r="E373" s="494"/>
      <c r="F373" s="494"/>
      <c r="G373" s="494"/>
      <c r="H373" s="494"/>
      <c r="I373" s="691"/>
      <c r="P373" s="494"/>
      <c r="Q373" s="494"/>
    </row>
    <row r="374" spans="3:17" x14ac:dyDescent="0.25">
      <c r="C374" s="494"/>
      <c r="D374" s="494"/>
      <c r="E374" s="494"/>
      <c r="F374" s="494"/>
      <c r="G374" s="494"/>
      <c r="H374" s="494"/>
      <c r="I374" s="691"/>
      <c r="P374" s="494"/>
      <c r="Q374" s="494"/>
    </row>
    <row r="375" spans="3:17" x14ac:dyDescent="0.25">
      <c r="C375" s="494"/>
      <c r="D375" s="494"/>
      <c r="E375" s="494"/>
      <c r="F375" s="494"/>
      <c r="G375" s="494"/>
      <c r="H375" s="494"/>
      <c r="I375" s="691"/>
      <c r="P375" s="494"/>
      <c r="Q375" s="494"/>
    </row>
    <row r="376" spans="3:17" x14ac:dyDescent="0.25">
      <c r="C376" s="494"/>
      <c r="D376" s="494"/>
      <c r="E376" s="494"/>
      <c r="F376" s="494"/>
      <c r="G376" s="494"/>
      <c r="H376" s="494"/>
      <c r="I376" s="691"/>
      <c r="P376" s="494"/>
      <c r="Q376" s="494"/>
    </row>
  </sheetData>
  <mergeCells count="1">
    <mergeCell ref="I7:I10"/>
  </mergeCells>
  <phoneticPr fontId="2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34</vt:i4>
      </vt:variant>
    </vt:vector>
  </HeadingPairs>
  <TitlesOfParts>
    <vt:vector size="57" baseType="lpstr">
      <vt:lpstr>Outturn 22.23</vt:lpstr>
      <vt:lpstr>Budgets</vt:lpstr>
      <vt:lpstr>Lists</vt:lpstr>
      <vt:lpstr>All Schools</vt:lpstr>
      <vt:lpstr>Table 2 CFR Order</vt:lpstr>
      <vt:lpstr>Table 2 Code Order</vt:lpstr>
      <vt:lpstr>ECDAR</vt:lpstr>
      <vt:lpstr>Adjusted balances 09-10</vt:lpstr>
      <vt:lpstr>Adjusted balances 10-11</vt:lpstr>
      <vt:lpstr>SAP Download</vt:lpstr>
      <vt:lpstr>Sheet3</vt:lpstr>
      <vt:lpstr>Sheet2</vt:lpstr>
      <vt:lpstr>SAP Capital</vt:lpstr>
      <vt:lpstr>Sheet5</vt:lpstr>
      <vt:lpstr>Sheet4</vt:lpstr>
      <vt:lpstr>EBMSK</vt:lpstr>
      <vt:lpstr>Checks to SAP</vt:lpstr>
      <vt:lpstr>Variance Checks</vt:lpstr>
      <vt:lpstr>Sheet1</vt:lpstr>
      <vt:lpstr>Data</vt:lpstr>
      <vt:lpstr>Bal</vt:lpstr>
      <vt:lpstr>Code Map</vt:lpstr>
      <vt:lpstr>NON TABLE 2 ROGUES</vt:lpstr>
      <vt:lpstr>CFR</vt:lpstr>
      <vt:lpstr>Codes</vt:lpstr>
      <vt:lpstr>'Outturn 22.23'!Combo</vt:lpstr>
      <vt:lpstr>EBHLX</vt:lpstr>
      <vt:lpstr>EBMSK</vt:lpstr>
      <vt:lpstr>EBNKN</vt:lpstr>
      <vt:lpstr>EBNSH</vt:lpstr>
      <vt:lpstr>EBPGA</vt:lpstr>
      <vt:lpstr>EBRLM</vt:lpstr>
      <vt:lpstr>ECDAR</vt:lpstr>
      <vt:lpstr>ECEMB</vt:lpstr>
      <vt:lpstr>ECESM</vt:lpstr>
      <vt:lpstr>ECFKX</vt:lpstr>
      <vt:lpstr>EDDRA</vt:lpstr>
      <vt:lpstr>EDERL</vt:lpstr>
      <vt:lpstr>FCAP</vt:lpstr>
      <vt:lpstr>L</vt:lpstr>
      <vt:lpstr>LDL</vt:lpstr>
      <vt:lpstr>List</vt:lpstr>
      <vt:lpstr>needs</vt:lpstr>
      <vt:lpstr>OCAP</vt:lpstr>
      <vt:lpstr>otdata</vt:lpstr>
      <vt:lpstr>'All Schools'!Print_Area</vt:lpstr>
      <vt:lpstr>Data!Print_Area</vt:lpstr>
      <vt:lpstr>Lists!Print_Area</vt:lpstr>
      <vt:lpstr>'NON TABLE 2 ROGUES'!Print_Area</vt:lpstr>
      <vt:lpstr>'Outturn 22.23'!Print_Area</vt:lpstr>
      <vt:lpstr>'All Schools'!Print_Titles</vt:lpstr>
      <vt:lpstr>Data!Print_Titles</vt:lpstr>
      <vt:lpstr>Lists!Print_Titles</vt:lpstr>
      <vt:lpstr>'SAP Download'!Print_Titles</vt:lpstr>
      <vt:lpstr>QSP</vt:lpstr>
      <vt:lpstr>schcode</vt:lpstr>
      <vt:lpstr>schs</vt:lpstr>
    </vt:vector>
  </TitlesOfParts>
  <Company>LCC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Education Directorate</dc:creator>
  <cp:lastModifiedBy>Rose, Naomi</cp:lastModifiedBy>
  <cp:lastPrinted>2023-04-26T21:58:30Z</cp:lastPrinted>
  <dcterms:created xsi:type="dcterms:W3CDTF">2004-02-18T13:27:19Z</dcterms:created>
  <dcterms:modified xsi:type="dcterms:W3CDTF">2023-05-02T08:09:11Z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OPEN Outturn 2018 19 5th 18.4.19 St Annes cash.xls</vt:lpwstr>
  </property>
</Properties>
</file>